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hidePivotFieldList="1" defaultThemeVersion="124226"/>
  <mc:AlternateContent xmlns:mc="http://schemas.openxmlformats.org/markup-compatibility/2006">
    <mc:Choice Requires="x15">
      <x15ac:absPath xmlns:x15ac="http://schemas.microsoft.com/office/spreadsheetml/2010/11/ac" url="C:\Users\59897\Downloads\"/>
    </mc:Choice>
  </mc:AlternateContent>
  <xr:revisionPtr revIDLastSave="0" documentId="13_ncr:1_{1A5A555F-AD07-41DE-BBCC-2C0F3C5CBF1C}" xr6:coauthVersionLast="45" xr6:coauthVersionMax="45" xr10:uidLastSave="{00000000-0000-0000-0000-000000000000}"/>
  <bookViews>
    <workbookView xWindow="-110" yWindow="-110" windowWidth="19420" windowHeight="10420" tabRatio="513" xr2:uid="{00000000-000D-0000-FFFF-FFFF00000000}"/>
  </bookViews>
  <sheets>
    <sheet name="Instrucciones" sheetId="7" r:id="rId1"/>
    <sheet name="Listas" sheetId="8" r:id="rId2"/>
    <sheet name="Uso de suelo" sheetId="5" r:id="rId3"/>
    <sheet name="Reservas" sheetId="9" r:id="rId4"/>
    <sheet name="Prod y alimentación" sheetId="1" r:id="rId5"/>
    <sheet name="Salidas" sheetId="4" r:id="rId6"/>
    <sheet name="Formulas" sheetId="10" state="hidden" r:id="rId7"/>
  </sheets>
  <definedNames>
    <definedName name="barbechos">OFFSET(Salidas!$C$85,0,0,1,Formulas!$Y$11)</definedName>
    <definedName name="concentrados">OFFSET(Salidas!$C$55,0,0,1,Formulas!$Y$11)</definedName>
    <definedName name="listaaditivos">OFFSET(Formulas!$H$11,0,0,Formulas!$I$10,1)</definedName>
    <definedName name="listaconcentrados">OFFSET(Formulas!$E$11,0,0,Formulas!$F$10,1)</definedName>
    <definedName name="listapasturas">OFFSET(Formulas!$K$11,0,0,Formulas!$L$10,1)</definedName>
    <definedName name="listareservas">OFFSET(Formulas!$B$11,0,0,Formulas!$C$10,1)</definedName>
    <definedName name="litrosvo">OFFSET(Salidas!$C$48,0,0,1,Formulas!$Y$11)</definedName>
    <definedName name="margenvaca">OFFSET(Salidas!$C$122,0,0,1,Formulas!$Y$11)</definedName>
    <definedName name="mesesnombre">OFFSET(Salidas!$C$4,0,0,1,Formulas!$Y$11)</definedName>
    <definedName name="pasturas">OFFSET(Salidas!$C$56,0,0,1,Formulas!$Y$11)</definedName>
    <definedName name="proeq">OFFSET(Salidas!$C$123,0,0,1,Formulas!$Y$11)</definedName>
    <definedName name="proleche">OFFSET(Salidas!$C$48,0,0,1,Formulas!$Y$11)</definedName>
    <definedName name="reservas">OFFSET(Salidas!$C$54,0,0,1,Formulas!$Y$11)</definedName>
    <definedName name="supefectiva">OFFSET(Salidas!$C$10,0,0,1,Formulas!$Y$11)</definedName>
    <definedName name="supnoefectiva">OFFSET(Formulas!$M$6,0,0,1,Formulas!$Y$11)</definedName>
    <definedName name="vovo">OFFSET(Salidas!$C$44,0,0,1,Formulas!$Y$11)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0" i="4" l="1"/>
  <c r="M60" i="4"/>
  <c r="L60" i="4"/>
  <c r="K60" i="4"/>
  <c r="J60" i="4"/>
  <c r="I60" i="4"/>
  <c r="H60" i="4"/>
  <c r="G60" i="4"/>
  <c r="F60" i="4"/>
  <c r="E60" i="4"/>
  <c r="D60" i="4"/>
  <c r="C60" i="4"/>
  <c r="N61" i="4" l="1"/>
  <c r="M61" i="4"/>
  <c r="L61" i="4"/>
  <c r="K61" i="4"/>
  <c r="J61" i="4"/>
  <c r="I61" i="4"/>
  <c r="H61" i="4"/>
  <c r="G61" i="4"/>
  <c r="F61" i="4"/>
  <c r="E61" i="4"/>
  <c r="D61" i="4"/>
  <c r="C61" i="4"/>
  <c r="D118" i="4" l="1"/>
  <c r="E118" i="4"/>
  <c r="F118" i="4"/>
  <c r="G118" i="4"/>
  <c r="H118" i="4"/>
  <c r="I118" i="4"/>
  <c r="J118" i="4"/>
  <c r="K118" i="4"/>
  <c r="L118" i="4"/>
  <c r="M118" i="4"/>
  <c r="N118" i="4"/>
  <c r="C118" i="4"/>
  <c r="D113" i="4"/>
  <c r="E113" i="4"/>
  <c r="F113" i="4"/>
  <c r="G113" i="4"/>
  <c r="H113" i="4"/>
  <c r="I113" i="4"/>
  <c r="J113" i="4"/>
  <c r="K113" i="4"/>
  <c r="L113" i="4"/>
  <c r="M113" i="4"/>
  <c r="N113" i="4"/>
  <c r="C113" i="4"/>
  <c r="P5" i="1" l="1"/>
  <c r="N4" i="4" s="1"/>
  <c r="N15" i="4" s="1"/>
  <c r="O5" i="1"/>
  <c r="M4" i="4" s="1"/>
  <c r="N5" i="1"/>
  <c r="L4" i="4" s="1"/>
  <c r="M5" i="1"/>
  <c r="K4" i="4" s="1"/>
  <c r="K74" i="4" s="1"/>
  <c r="L5" i="1"/>
  <c r="J4" i="4" s="1"/>
  <c r="J103" i="4" l="1"/>
  <c r="J74" i="4"/>
  <c r="J37" i="4"/>
  <c r="J84" i="4"/>
  <c r="J53" i="4"/>
  <c r="J15" i="4"/>
  <c r="M74" i="4"/>
  <c r="M53" i="4"/>
  <c r="L84" i="4"/>
  <c r="L37" i="4"/>
  <c r="L53" i="4"/>
  <c r="L74" i="4"/>
  <c r="L15" i="4"/>
  <c r="L103" i="4"/>
  <c r="N74" i="4"/>
  <c r="N37" i="4"/>
  <c r="M84" i="4"/>
  <c r="N103" i="4"/>
  <c r="M37" i="4"/>
  <c r="M103" i="4"/>
  <c r="M15" i="4"/>
  <c r="N84" i="4"/>
  <c r="N53" i="4"/>
  <c r="K15" i="4"/>
  <c r="K53" i="4"/>
  <c r="K84" i="4"/>
  <c r="K103" i="4"/>
  <c r="K37" i="4"/>
  <c r="D6" i="4" l="1"/>
  <c r="E6" i="4"/>
  <c r="F6" i="4"/>
  <c r="G6" i="4"/>
  <c r="H6" i="4"/>
  <c r="I6" i="4"/>
  <c r="J6" i="4"/>
  <c r="K6" i="4"/>
  <c r="L6" i="4"/>
  <c r="M6" i="4"/>
  <c r="N6" i="4"/>
  <c r="C6" i="4" l="1"/>
  <c r="C11" i="4" s="1"/>
  <c r="J42" i="4"/>
  <c r="K42" i="4"/>
  <c r="L42" i="4"/>
  <c r="M42" i="4"/>
  <c r="N42" i="4"/>
  <c r="F29" i="1" l="1"/>
  <c r="G29" i="1"/>
  <c r="H29" i="1"/>
  <c r="I29" i="1"/>
  <c r="J29" i="1"/>
  <c r="K29" i="1"/>
  <c r="L29" i="1"/>
  <c r="M29" i="1"/>
  <c r="N29" i="1"/>
  <c r="O29" i="1"/>
  <c r="P29" i="1"/>
  <c r="E29" i="1"/>
  <c r="CZ1002" i="10" l="1"/>
  <c r="CY1002" i="10"/>
  <c r="CX1002" i="10"/>
  <c r="CW1002" i="10"/>
  <c r="CV1002" i="10"/>
  <c r="CU1002" i="10"/>
  <c r="CT1002" i="10"/>
  <c r="CS1002" i="10"/>
  <c r="CR1002" i="10"/>
  <c r="CQ1002" i="10"/>
  <c r="CP1002" i="10"/>
  <c r="CO1002" i="10"/>
  <c r="CZ1001" i="10"/>
  <c r="CY1001" i="10"/>
  <c r="CX1001" i="10"/>
  <c r="CW1001" i="10"/>
  <c r="CV1001" i="10"/>
  <c r="CU1001" i="10"/>
  <c r="CT1001" i="10"/>
  <c r="CS1001" i="10"/>
  <c r="CR1001" i="10"/>
  <c r="CQ1001" i="10"/>
  <c r="CP1001" i="10"/>
  <c r="CO1001" i="10"/>
  <c r="CZ1000" i="10"/>
  <c r="CY1000" i="10"/>
  <c r="CX1000" i="10"/>
  <c r="CW1000" i="10"/>
  <c r="CV1000" i="10"/>
  <c r="CU1000" i="10"/>
  <c r="CT1000" i="10"/>
  <c r="CS1000" i="10"/>
  <c r="CR1000" i="10"/>
  <c r="CQ1000" i="10"/>
  <c r="CP1000" i="10"/>
  <c r="CO1000" i="10"/>
  <c r="CZ999" i="10"/>
  <c r="CY999" i="10"/>
  <c r="CX999" i="10"/>
  <c r="CW999" i="10"/>
  <c r="CV999" i="10"/>
  <c r="CU999" i="10"/>
  <c r="CT999" i="10"/>
  <c r="CS999" i="10"/>
  <c r="CR999" i="10"/>
  <c r="CQ999" i="10"/>
  <c r="CP999" i="10"/>
  <c r="CO999" i="10"/>
  <c r="CZ998" i="10"/>
  <c r="CY998" i="10"/>
  <c r="CX998" i="10"/>
  <c r="CW998" i="10"/>
  <c r="CV998" i="10"/>
  <c r="CU998" i="10"/>
  <c r="CT998" i="10"/>
  <c r="CS998" i="10"/>
  <c r="CR998" i="10"/>
  <c r="CQ998" i="10"/>
  <c r="CP998" i="10"/>
  <c r="CO998" i="10"/>
  <c r="CZ997" i="10"/>
  <c r="CY997" i="10"/>
  <c r="CX997" i="10"/>
  <c r="CW997" i="10"/>
  <c r="CV997" i="10"/>
  <c r="CU997" i="10"/>
  <c r="CT997" i="10"/>
  <c r="CS997" i="10"/>
  <c r="CR997" i="10"/>
  <c r="CQ997" i="10"/>
  <c r="CP997" i="10"/>
  <c r="CO997" i="10"/>
  <c r="CZ996" i="10"/>
  <c r="CY996" i="10"/>
  <c r="CX996" i="10"/>
  <c r="CW996" i="10"/>
  <c r="CV996" i="10"/>
  <c r="CU996" i="10"/>
  <c r="CT996" i="10"/>
  <c r="CS996" i="10"/>
  <c r="CR996" i="10"/>
  <c r="CQ996" i="10"/>
  <c r="CP996" i="10"/>
  <c r="CO996" i="10"/>
  <c r="CZ995" i="10"/>
  <c r="CY995" i="10"/>
  <c r="CX995" i="10"/>
  <c r="CW995" i="10"/>
  <c r="CV995" i="10"/>
  <c r="CU995" i="10"/>
  <c r="CT995" i="10"/>
  <c r="CS995" i="10"/>
  <c r="CR995" i="10"/>
  <c r="CQ995" i="10"/>
  <c r="CP995" i="10"/>
  <c r="CO995" i="10"/>
  <c r="CZ994" i="10"/>
  <c r="CY994" i="10"/>
  <c r="CX994" i="10"/>
  <c r="CW994" i="10"/>
  <c r="CV994" i="10"/>
  <c r="CU994" i="10"/>
  <c r="CT994" i="10"/>
  <c r="CS994" i="10"/>
  <c r="CR994" i="10"/>
  <c r="CQ994" i="10"/>
  <c r="CP994" i="10"/>
  <c r="CO994" i="10"/>
  <c r="CZ993" i="10"/>
  <c r="CY993" i="10"/>
  <c r="CX993" i="10"/>
  <c r="CW993" i="10"/>
  <c r="CV993" i="10"/>
  <c r="CU993" i="10"/>
  <c r="CT993" i="10"/>
  <c r="CS993" i="10"/>
  <c r="CR993" i="10"/>
  <c r="CQ993" i="10"/>
  <c r="CP993" i="10"/>
  <c r="CO993" i="10"/>
  <c r="CZ992" i="10"/>
  <c r="CY992" i="10"/>
  <c r="CX992" i="10"/>
  <c r="CW992" i="10"/>
  <c r="CV992" i="10"/>
  <c r="CU992" i="10"/>
  <c r="CT992" i="10"/>
  <c r="CS992" i="10"/>
  <c r="CR992" i="10"/>
  <c r="CQ992" i="10"/>
  <c r="CP992" i="10"/>
  <c r="CO992" i="10"/>
  <c r="CZ991" i="10"/>
  <c r="CY991" i="10"/>
  <c r="CX991" i="10"/>
  <c r="CW991" i="10"/>
  <c r="CV991" i="10"/>
  <c r="CU991" i="10"/>
  <c r="CT991" i="10"/>
  <c r="CS991" i="10"/>
  <c r="CR991" i="10"/>
  <c r="CQ991" i="10"/>
  <c r="CP991" i="10"/>
  <c r="CO991" i="10"/>
  <c r="CZ990" i="10"/>
  <c r="CY990" i="10"/>
  <c r="CX990" i="10"/>
  <c r="CW990" i="10"/>
  <c r="CV990" i="10"/>
  <c r="CU990" i="10"/>
  <c r="CT990" i="10"/>
  <c r="CS990" i="10"/>
  <c r="CR990" i="10"/>
  <c r="CQ990" i="10"/>
  <c r="CP990" i="10"/>
  <c r="CO990" i="10"/>
  <c r="CZ989" i="10"/>
  <c r="CY989" i="10"/>
  <c r="CX989" i="10"/>
  <c r="CW989" i="10"/>
  <c r="CV989" i="10"/>
  <c r="CU989" i="10"/>
  <c r="CT989" i="10"/>
  <c r="CS989" i="10"/>
  <c r="CR989" i="10"/>
  <c r="CQ989" i="10"/>
  <c r="CP989" i="10"/>
  <c r="CO989" i="10"/>
  <c r="CZ988" i="10"/>
  <c r="CY988" i="10"/>
  <c r="CX988" i="10"/>
  <c r="CW988" i="10"/>
  <c r="CV988" i="10"/>
  <c r="CU988" i="10"/>
  <c r="CT988" i="10"/>
  <c r="CS988" i="10"/>
  <c r="CR988" i="10"/>
  <c r="CQ988" i="10"/>
  <c r="CP988" i="10"/>
  <c r="CO988" i="10"/>
  <c r="CZ987" i="10"/>
  <c r="CY987" i="10"/>
  <c r="CX987" i="10"/>
  <c r="CW987" i="10"/>
  <c r="CV987" i="10"/>
  <c r="CU987" i="10"/>
  <c r="CT987" i="10"/>
  <c r="CS987" i="10"/>
  <c r="CR987" i="10"/>
  <c r="CQ987" i="10"/>
  <c r="CP987" i="10"/>
  <c r="CO987" i="10"/>
  <c r="CZ986" i="10"/>
  <c r="CY986" i="10"/>
  <c r="CX986" i="10"/>
  <c r="CW986" i="10"/>
  <c r="CV986" i="10"/>
  <c r="CU986" i="10"/>
  <c r="CT986" i="10"/>
  <c r="CS986" i="10"/>
  <c r="CR986" i="10"/>
  <c r="CQ986" i="10"/>
  <c r="CP986" i="10"/>
  <c r="CO986" i="10"/>
  <c r="CZ985" i="10"/>
  <c r="CY985" i="10"/>
  <c r="CX985" i="10"/>
  <c r="CW985" i="10"/>
  <c r="CV985" i="10"/>
  <c r="CU985" i="10"/>
  <c r="CT985" i="10"/>
  <c r="CS985" i="10"/>
  <c r="CR985" i="10"/>
  <c r="CQ985" i="10"/>
  <c r="CP985" i="10"/>
  <c r="CO985" i="10"/>
  <c r="CZ984" i="10"/>
  <c r="CY984" i="10"/>
  <c r="CX984" i="10"/>
  <c r="CW984" i="10"/>
  <c r="CV984" i="10"/>
  <c r="CU984" i="10"/>
  <c r="CT984" i="10"/>
  <c r="CS984" i="10"/>
  <c r="CR984" i="10"/>
  <c r="CQ984" i="10"/>
  <c r="CP984" i="10"/>
  <c r="CO984" i="10"/>
  <c r="CZ983" i="10"/>
  <c r="CY983" i="10"/>
  <c r="CX983" i="10"/>
  <c r="CW983" i="10"/>
  <c r="CV983" i="10"/>
  <c r="CU983" i="10"/>
  <c r="CT983" i="10"/>
  <c r="CS983" i="10"/>
  <c r="CR983" i="10"/>
  <c r="CQ983" i="10"/>
  <c r="CP983" i="10"/>
  <c r="CO983" i="10"/>
  <c r="CZ982" i="10"/>
  <c r="CY982" i="10"/>
  <c r="CX982" i="10"/>
  <c r="CW982" i="10"/>
  <c r="CV982" i="10"/>
  <c r="CU982" i="10"/>
  <c r="CT982" i="10"/>
  <c r="CS982" i="10"/>
  <c r="CR982" i="10"/>
  <c r="CQ982" i="10"/>
  <c r="CP982" i="10"/>
  <c r="CO982" i="10"/>
  <c r="CZ981" i="10"/>
  <c r="CY981" i="10"/>
  <c r="CX981" i="10"/>
  <c r="CW981" i="10"/>
  <c r="CV981" i="10"/>
  <c r="CU981" i="10"/>
  <c r="CT981" i="10"/>
  <c r="CS981" i="10"/>
  <c r="CR981" i="10"/>
  <c r="CQ981" i="10"/>
  <c r="CP981" i="10"/>
  <c r="CO981" i="10"/>
  <c r="CZ980" i="10"/>
  <c r="CY980" i="10"/>
  <c r="CX980" i="10"/>
  <c r="CW980" i="10"/>
  <c r="CV980" i="10"/>
  <c r="CU980" i="10"/>
  <c r="CT980" i="10"/>
  <c r="CS980" i="10"/>
  <c r="CR980" i="10"/>
  <c r="CQ980" i="10"/>
  <c r="CP980" i="10"/>
  <c r="CO980" i="10"/>
  <c r="CZ979" i="10"/>
  <c r="CY979" i="10"/>
  <c r="CX979" i="10"/>
  <c r="CW979" i="10"/>
  <c r="CV979" i="10"/>
  <c r="CU979" i="10"/>
  <c r="CT979" i="10"/>
  <c r="CS979" i="10"/>
  <c r="CR979" i="10"/>
  <c r="CQ979" i="10"/>
  <c r="CP979" i="10"/>
  <c r="CO979" i="10"/>
  <c r="CZ978" i="10"/>
  <c r="CY978" i="10"/>
  <c r="CX978" i="10"/>
  <c r="CW978" i="10"/>
  <c r="CV978" i="10"/>
  <c r="CU978" i="10"/>
  <c r="CT978" i="10"/>
  <c r="CS978" i="10"/>
  <c r="CR978" i="10"/>
  <c r="CQ978" i="10"/>
  <c r="CP978" i="10"/>
  <c r="CO978" i="10"/>
  <c r="CZ977" i="10"/>
  <c r="CY977" i="10"/>
  <c r="CX977" i="10"/>
  <c r="CW977" i="10"/>
  <c r="CV977" i="10"/>
  <c r="CU977" i="10"/>
  <c r="CT977" i="10"/>
  <c r="CS977" i="10"/>
  <c r="CR977" i="10"/>
  <c r="CQ977" i="10"/>
  <c r="CP977" i="10"/>
  <c r="CO977" i="10"/>
  <c r="CZ976" i="10"/>
  <c r="CY976" i="10"/>
  <c r="CX976" i="10"/>
  <c r="CW976" i="10"/>
  <c r="CV976" i="10"/>
  <c r="CU976" i="10"/>
  <c r="CT976" i="10"/>
  <c r="CS976" i="10"/>
  <c r="CR976" i="10"/>
  <c r="CQ976" i="10"/>
  <c r="CP976" i="10"/>
  <c r="CO976" i="10"/>
  <c r="CZ975" i="10"/>
  <c r="CY975" i="10"/>
  <c r="CX975" i="10"/>
  <c r="CW975" i="10"/>
  <c r="CV975" i="10"/>
  <c r="CU975" i="10"/>
  <c r="CT975" i="10"/>
  <c r="CS975" i="10"/>
  <c r="CR975" i="10"/>
  <c r="CQ975" i="10"/>
  <c r="CP975" i="10"/>
  <c r="CO975" i="10"/>
  <c r="CZ974" i="10"/>
  <c r="CY974" i="10"/>
  <c r="CX974" i="10"/>
  <c r="CW974" i="10"/>
  <c r="CV974" i="10"/>
  <c r="CU974" i="10"/>
  <c r="CT974" i="10"/>
  <c r="CS974" i="10"/>
  <c r="CR974" i="10"/>
  <c r="CQ974" i="10"/>
  <c r="CP974" i="10"/>
  <c r="CO974" i="10"/>
  <c r="CZ973" i="10"/>
  <c r="CY973" i="10"/>
  <c r="CX973" i="10"/>
  <c r="CW973" i="10"/>
  <c r="CV973" i="10"/>
  <c r="CU973" i="10"/>
  <c r="CT973" i="10"/>
  <c r="CS973" i="10"/>
  <c r="CR973" i="10"/>
  <c r="CQ973" i="10"/>
  <c r="CP973" i="10"/>
  <c r="CO973" i="10"/>
  <c r="CZ972" i="10"/>
  <c r="CY972" i="10"/>
  <c r="CX972" i="10"/>
  <c r="CW972" i="10"/>
  <c r="CV972" i="10"/>
  <c r="CU972" i="10"/>
  <c r="CT972" i="10"/>
  <c r="CS972" i="10"/>
  <c r="CR972" i="10"/>
  <c r="CQ972" i="10"/>
  <c r="CP972" i="10"/>
  <c r="CO972" i="10"/>
  <c r="CZ971" i="10"/>
  <c r="CY971" i="10"/>
  <c r="CX971" i="10"/>
  <c r="CW971" i="10"/>
  <c r="CV971" i="10"/>
  <c r="CU971" i="10"/>
  <c r="CT971" i="10"/>
  <c r="CS971" i="10"/>
  <c r="CR971" i="10"/>
  <c r="CQ971" i="10"/>
  <c r="CP971" i="10"/>
  <c r="CO971" i="10"/>
  <c r="CZ970" i="10"/>
  <c r="CY970" i="10"/>
  <c r="CX970" i="10"/>
  <c r="CW970" i="10"/>
  <c r="CV970" i="10"/>
  <c r="CU970" i="10"/>
  <c r="CT970" i="10"/>
  <c r="CS970" i="10"/>
  <c r="CR970" i="10"/>
  <c r="CQ970" i="10"/>
  <c r="CP970" i="10"/>
  <c r="CO970" i="10"/>
  <c r="CZ969" i="10"/>
  <c r="CY969" i="10"/>
  <c r="CX969" i="10"/>
  <c r="CW969" i="10"/>
  <c r="CV969" i="10"/>
  <c r="CU969" i="10"/>
  <c r="CT969" i="10"/>
  <c r="CS969" i="10"/>
  <c r="CR969" i="10"/>
  <c r="CQ969" i="10"/>
  <c r="CP969" i="10"/>
  <c r="CO969" i="10"/>
  <c r="CZ968" i="10"/>
  <c r="CY968" i="10"/>
  <c r="CX968" i="10"/>
  <c r="CW968" i="10"/>
  <c r="CV968" i="10"/>
  <c r="CU968" i="10"/>
  <c r="CT968" i="10"/>
  <c r="CS968" i="10"/>
  <c r="CR968" i="10"/>
  <c r="CQ968" i="10"/>
  <c r="CP968" i="10"/>
  <c r="CO968" i="10"/>
  <c r="CZ967" i="10"/>
  <c r="CY967" i="10"/>
  <c r="CX967" i="10"/>
  <c r="CW967" i="10"/>
  <c r="CV967" i="10"/>
  <c r="CU967" i="10"/>
  <c r="CT967" i="10"/>
  <c r="CS967" i="10"/>
  <c r="CR967" i="10"/>
  <c r="CQ967" i="10"/>
  <c r="CP967" i="10"/>
  <c r="CO967" i="10"/>
  <c r="CZ966" i="10"/>
  <c r="CY966" i="10"/>
  <c r="CX966" i="10"/>
  <c r="CW966" i="10"/>
  <c r="CV966" i="10"/>
  <c r="CU966" i="10"/>
  <c r="CT966" i="10"/>
  <c r="CS966" i="10"/>
  <c r="CR966" i="10"/>
  <c r="CQ966" i="10"/>
  <c r="CP966" i="10"/>
  <c r="CO966" i="10"/>
  <c r="CZ965" i="10"/>
  <c r="CY965" i="10"/>
  <c r="CX965" i="10"/>
  <c r="CW965" i="10"/>
  <c r="CV965" i="10"/>
  <c r="CU965" i="10"/>
  <c r="CT965" i="10"/>
  <c r="CS965" i="10"/>
  <c r="CR965" i="10"/>
  <c r="CQ965" i="10"/>
  <c r="CP965" i="10"/>
  <c r="CO965" i="10"/>
  <c r="CZ964" i="10"/>
  <c r="CY964" i="10"/>
  <c r="CX964" i="10"/>
  <c r="CW964" i="10"/>
  <c r="CV964" i="10"/>
  <c r="CU964" i="10"/>
  <c r="CT964" i="10"/>
  <c r="CS964" i="10"/>
  <c r="CR964" i="10"/>
  <c r="CQ964" i="10"/>
  <c r="CP964" i="10"/>
  <c r="CO964" i="10"/>
  <c r="CZ963" i="10"/>
  <c r="CY963" i="10"/>
  <c r="CX963" i="10"/>
  <c r="CW963" i="10"/>
  <c r="CV963" i="10"/>
  <c r="CU963" i="10"/>
  <c r="CT963" i="10"/>
  <c r="CS963" i="10"/>
  <c r="CR963" i="10"/>
  <c r="CQ963" i="10"/>
  <c r="CP963" i="10"/>
  <c r="CO963" i="10"/>
  <c r="CZ962" i="10"/>
  <c r="CY962" i="10"/>
  <c r="CX962" i="10"/>
  <c r="CW962" i="10"/>
  <c r="CV962" i="10"/>
  <c r="CU962" i="10"/>
  <c r="CT962" i="10"/>
  <c r="CS962" i="10"/>
  <c r="CR962" i="10"/>
  <c r="CQ962" i="10"/>
  <c r="CP962" i="10"/>
  <c r="CO962" i="10"/>
  <c r="CZ961" i="10"/>
  <c r="CY961" i="10"/>
  <c r="CX961" i="10"/>
  <c r="CW961" i="10"/>
  <c r="CV961" i="10"/>
  <c r="CU961" i="10"/>
  <c r="CT961" i="10"/>
  <c r="CS961" i="10"/>
  <c r="CR961" i="10"/>
  <c r="CQ961" i="10"/>
  <c r="CP961" i="10"/>
  <c r="CO961" i="10"/>
  <c r="CZ960" i="10"/>
  <c r="CY960" i="10"/>
  <c r="CX960" i="10"/>
  <c r="CW960" i="10"/>
  <c r="CV960" i="10"/>
  <c r="CU960" i="10"/>
  <c r="CT960" i="10"/>
  <c r="CS960" i="10"/>
  <c r="CR960" i="10"/>
  <c r="CQ960" i="10"/>
  <c r="CP960" i="10"/>
  <c r="CO960" i="10"/>
  <c r="CZ959" i="10"/>
  <c r="CY959" i="10"/>
  <c r="CX959" i="10"/>
  <c r="CW959" i="10"/>
  <c r="CV959" i="10"/>
  <c r="CU959" i="10"/>
  <c r="CT959" i="10"/>
  <c r="CS959" i="10"/>
  <c r="CR959" i="10"/>
  <c r="CQ959" i="10"/>
  <c r="CP959" i="10"/>
  <c r="CO959" i="10"/>
  <c r="CZ958" i="10"/>
  <c r="CY958" i="10"/>
  <c r="CX958" i="10"/>
  <c r="CW958" i="10"/>
  <c r="CV958" i="10"/>
  <c r="CU958" i="10"/>
  <c r="CT958" i="10"/>
  <c r="CS958" i="10"/>
  <c r="CR958" i="10"/>
  <c r="CQ958" i="10"/>
  <c r="CP958" i="10"/>
  <c r="CO958" i="10"/>
  <c r="CZ957" i="10"/>
  <c r="CY957" i="10"/>
  <c r="CX957" i="10"/>
  <c r="CW957" i="10"/>
  <c r="CV957" i="10"/>
  <c r="CU957" i="10"/>
  <c r="CT957" i="10"/>
  <c r="CS957" i="10"/>
  <c r="CR957" i="10"/>
  <c r="CQ957" i="10"/>
  <c r="CP957" i="10"/>
  <c r="CO957" i="10"/>
  <c r="CZ956" i="10"/>
  <c r="CY956" i="10"/>
  <c r="CX956" i="10"/>
  <c r="CW956" i="10"/>
  <c r="CV956" i="10"/>
  <c r="CU956" i="10"/>
  <c r="CT956" i="10"/>
  <c r="CS956" i="10"/>
  <c r="CR956" i="10"/>
  <c r="CQ956" i="10"/>
  <c r="CP956" i="10"/>
  <c r="CO956" i="10"/>
  <c r="CZ955" i="10"/>
  <c r="CY955" i="10"/>
  <c r="CX955" i="10"/>
  <c r="CW955" i="10"/>
  <c r="CV955" i="10"/>
  <c r="CU955" i="10"/>
  <c r="CT955" i="10"/>
  <c r="CS955" i="10"/>
  <c r="CR955" i="10"/>
  <c r="CQ955" i="10"/>
  <c r="CP955" i="10"/>
  <c r="CO955" i="10"/>
  <c r="CZ954" i="10"/>
  <c r="CY954" i="10"/>
  <c r="CX954" i="10"/>
  <c r="CW954" i="10"/>
  <c r="CV954" i="10"/>
  <c r="CU954" i="10"/>
  <c r="CT954" i="10"/>
  <c r="CS954" i="10"/>
  <c r="CR954" i="10"/>
  <c r="CQ954" i="10"/>
  <c r="CP954" i="10"/>
  <c r="CO954" i="10"/>
  <c r="CZ953" i="10"/>
  <c r="CY953" i="10"/>
  <c r="CX953" i="10"/>
  <c r="CW953" i="10"/>
  <c r="CV953" i="10"/>
  <c r="CU953" i="10"/>
  <c r="CT953" i="10"/>
  <c r="CS953" i="10"/>
  <c r="CR953" i="10"/>
  <c r="CQ953" i="10"/>
  <c r="CP953" i="10"/>
  <c r="CO953" i="10"/>
  <c r="CZ952" i="10"/>
  <c r="CY952" i="10"/>
  <c r="CX952" i="10"/>
  <c r="CW952" i="10"/>
  <c r="CV952" i="10"/>
  <c r="CU952" i="10"/>
  <c r="CT952" i="10"/>
  <c r="CS952" i="10"/>
  <c r="CR952" i="10"/>
  <c r="CQ952" i="10"/>
  <c r="CP952" i="10"/>
  <c r="CO952" i="10"/>
  <c r="CZ951" i="10"/>
  <c r="CY951" i="10"/>
  <c r="CX951" i="10"/>
  <c r="CW951" i="10"/>
  <c r="CV951" i="10"/>
  <c r="CU951" i="10"/>
  <c r="CT951" i="10"/>
  <c r="CS951" i="10"/>
  <c r="CR951" i="10"/>
  <c r="CQ951" i="10"/>
  <c r="CP951" i="10"/>
  <c r="CO951" i="10"/>
  <c r="CZ950" i="10"/>
  <c r="CY950" i="10"/>
  <c r="CX950" i="10"/>
  <c r="CW950" i="10"/>
  <c r="CV950" i="10"/>
  <c r="CU950" i="10"/>
  <c r="CT950" i="10"/>
  <c r="CS950" i="10"/>
  <c r="CR950" i="10"/>
  <c r="CQ950" i="10"/>
  <c r="CP950" i="10"/>
  <c r="CO950" i="10"/>
  <c r="CZ949" i="10"/>
  <c r="CY949" i="10"/>
  <c r="CX949" i="10"/>
  <c r="CW949" i="10"/>
  <c r="CV949" i="10"/>
  <c r="CU949" i="10"/>
  <c r="CT949" i="10"/>
  <c r="CS949" i="10"/>
  <c r="CR949" i="10"/>
  <c r="CQ949" i="10"/>
  <c r="CP949" i="10"/>
  <c r="CO949" i="10"/>
  <c r="CZ948" i="10"/>
  <c r="CY948" i="10"/>
  <c r="CX948" i="10"/>
  <c r="CW948" i="10"/>
  <c r="CV948" i="10"/>
  <c r="CU948" i="10"/>
  <c r="CT948" i="10"/>
  <c r="CS948" i="10"/>
  <c r="CR948" i="10"/>
  <c r="CQ948" i="10"/>
  <c r="CP948" i="10"/>
  <c r="CO948" i="10"/>
  <c r="CZ947" i="10"/>
  <c r="CY947" i="10"/>
  <c r="CX947" i="10"/>
  <c r="CW947" i="10"/>
  <c r="CV947" i="10"/>
  <c r="CU947" i="10"/>
  <c r="CT947" i="10"/>
  <c r="CS947" i="10"/>
  <c r="CR947" i="10"/>
  <c r="CQ947" i="10"/>
  <c r="CP947" i="10"/>
  <c r="CO947" i="10"/>
  <c r="CZ946" i="10"/>
  <c r="CY946" i="10"/>
  <c r="CX946" i="10"/>
  <c r="CW946" i="10"/>
  <c r="CV946" i="10"/>
  <c r="CU946" i="10"/>
  <c r="CT946" i="10"/>
  <c r="CS946" i="10"/>
  <c r="CR946" i="10"/>
  <c r="CQ946" i="10"/>
  <c r="CP946" i="10"/>
  <c r="CO946" i="10"/>
  <c r="CZ945" i="10"/>
  <c r="CY945" i="10"/>
  <c r="CX945" i="10"/>
  <c r="CW945" i="10"/>
  <c r="CV945" i="10"/>
  <c r="CU945" i="10"/>
  <c r="CT945" i="10"/>
  <c r="CS945" i="10"/>
  <c r="CR945" i="10"/>
  <c r="CQ945" i="10"/>
  <c r="CP945" i="10"/>
  <c r="CO945" i="10"/>
  <c r="CZ944" i="10"/>
  <c r="CY944" i="10"/>
  <c r="CX944" i="10"/>
  <c r="CW944" i="10"/>
  <c r="CV944" i="10"/>
  <c r="CU944" i="10"/>
  <c r="CT944" i="10"/>
  <c r="CS944" i="10"/>
  <c r="CR944" i="10"/>
  <c r="CQ944" i="10"/>
  <c r="CP944" i="10"/>
  <c r="CO944" i="10"/>
  <c r="CZ943" i="10"/>
  <c r="CY943" i="10"/>
  <c r="CX943" i="10"/>
  <c r="CW943" i="10"/>
  <c r="CV943" i="10"/>
  <c r="CU943" i="10"/>
  <c r="CT943" i="10"/>
  <c r="CS943" i="10"/>
  <c r="CR943" i="10"/>
  <c r="CQ943" i="10"/>
  <c r="CP943" i="10"/>
  <c r="CO943" i="10"/>
  <c r="CZ942" i="10"/>
  <c r="CY942" i="10"/>
  <c r="CX942" i="10"/>
  <c r="CW942" i="10"/>
  <c r="CV942" i="10"/>
  <c r="CU942" i="10"/>
  <c r="CT942" i="10"/>
  <c r="CS942" i="10"/>
  <c r="CR942" i="10"/>
  <c r="CQ942" i="10"/>
  <c r="CP942" i="10"/>
  <c r="CO942" i="10"/>
  <c r="CZ941" i="10"/>
  <c r="CY941" i="10"/>
  <c r="CX941" i="10"/>
  <c r="CW941" i="10"/>
  <c r="CV941" i="10"/>
  <c r="CU941" i="10"/>
  <c r="CT941" i="10"/>
  <c r="CS941" i="10"/>
  <c r="CR941" i="10"/>
  <c r="CQ941" i="10"/>
  <c r="CP941" i="10"/>
  <c r="CO941" i="10"/>
  <c r="CZ940" i="10"/>
  <c r="CY940" i="10"/>
  <c r="CX940" i="10"/>
  <c r="CW940" i="10"/>
  <c r="CV940" i="10"/>
  <c r="CU940" i="10"/>
  <c r="CT940" i="10"/>
  <c r="CS940" i="10"/>
  <c r="CR940" i="10"/>
  <c r="CQ940" i="10"/>
  <c r="CP940" i="10"/>
  <c r="CO940" i="10"/>
  <c r="CZ939" i="10"/>
  <c r="CY939" i="10"/>
  <c r="CX939" i="10"/>
  <c r="CW939" i="10"/>
  <c r="CV939" i="10"/>
  <c r="CU939" i="10"/>
  <c r="CT939" i="10"/>
  <c r="CS939" i="10"/>
  <c r="CR939" i="10"/>
  <c r="CQ939" i="10"/>
  <c r="CP939" i="10"/>
  <c r="CO939" i="10"/>
  <c r="CZ938" i="10"/>
  <c r="CY938" i="10"/>
  <c r="CX938" i="10"/>
  <c r="CW938" i="10"/>
  <c r="CV938" i="10"/>
  <c r="CU938" i="10"/>
  <c r="CT938" i="10"/>
  <c r="CS938" i="10"/>
  <c r="CR938" i="10"/>
  <c r="CQ938" i="10"/>
  <c r="CP938" i="10"/>
  <c r="CO938" i="10"/>
  <c r="CZ937" i="10"/>
  <c r="CY937" i="10"/>
  <c r="CX937" i="10"/>
  <c r="CW937" i="10"/>
  <c r="CV937" i="10"/>
  <c r="CU937" i="10"/>
  <c r="CT937" i="10"/>
  <c r="CS937" i="10"/>
  <c r="CR937" i="10"/>
  <c r="CQ937" i="10"/>
  <c r="CP937" i="10"/>
  <c r="CO937" i="10"/>
  <c r="CZ936" i="10"/>
  <c r="CY936" i="10"/>
  <c r="CX936" i="10"/>
  <c r="CW936" i="10"/>
  <c r="CV936" i="10"/>
  <c r="CU936" i="10"/>
  <c r="CT936" i="10"/>
  <c r="CS936" i="10"/>
  <c r="CR936" i="10"/>
  <c r="CQ936" i="10"/>
  <c r="CP936" i="10"/>
  <c r="CO936" i="10"/>
  <c r="CZ935" i="10"/>
  <c r="CY935" i="10"/>
  <c r="CX935" i="10"/>
  <c r="CW935" i="10"/>
  <c r="CV935" i="10"/>
  <c r="CU935" i="10"/>
  <c r="CT935" i="10"/>
  <c r="CS935" i="10"/>
  <c r="CR935" i="10"/>
  <c r="CQ935" i="10"/>
  <c r="CP935" i="10"/>
  <c r="CO935" i="10"/>
  <c r="CZ934" i="10"/>
  <c r="CY934" i="10"/>
  <c r="CX934" i="10"/>
  <c r="CW934" i="10"/>
  <c r="CV934" i="10"/>
  <c r="CU934" i="10"/>
  <c r="CT934" i="10"/>
  <c r="CS934" i="10"/>
  <c r="CR934" i="10"/>
  <c r="CQ934" i="10"/>
  <c r="CP934" i="10"/>
  <c r="CO934" i="10"/>
  <c r="CZ933" i="10"/>
  <c r="CY933" i="10"/>
  <c r="CX933" i="10"/>
  <c r="CW933" i="10"/>
  <c r="CV933" i="10"/>
  <c r="CU933" i="10"/>
  <c r="CT933" i="10"/>
  <c r="CS933" i="10"/>
  <c r="CR933" i="10"/>
  <c r="CQ933" i="10"/>
  <c r="CP933" i="10"/>
  <c r="CO933" i="10"/>
  <c r="CZ932" i="10"/>
  <c r="CY932" i="10"/>
  <c r="CX932" i="10"/>
  <c r="CW932" i="10"/>
  <c r="CV932" i="10"/>
  <c r="CU932" i="10"/>
  <c r="CT932" i="10"/>
  <c r="CS932" i="10"/>
  <c r="CR932" i="10"/>
  <c r="CQ932" i="10"/>
  <c r="CP932" i="10"/>
  <c r="CO932" i="10"/>
  <c r="CZ931" i="10"/>
  <c r="CY931" i="10"/>
  <c r="CX931" i="10"/>
  <c r="CW931" i="10"/>
  <c r="CV931" i="10"/>
  <c r="CU931" i="10"/>
  <c r="CT931" i="10"/>
  <c r="CS931" i="10"/>
  <c r="CR931" i="10"/>
  <c r="CQ931" i="10"/>
  <c r="CP931" i="10"/>
  <c r="CO931" i="10"/>
  <c r="CZ930" i="10"/>
  <c r="CY930" i="10"/>
  <c r="CX930" i="10"/>
  <c r="CW930" i="10"/>
  <c r="CV930" i="10"/>
  <c r="CU930" i="10"/>
  <c r="CT930" i="10"/>
  <c r="CS930" i="10"/>
  <c r="CR930" i="10"/>
  <c r="CQ930" i="10"/>
  <c r="CP930" i="10"/>
  <c r="CO930" i="10"/>
  <c r="CZ929" i="10"/>
  <c r="CY929" i="10"/>
  <c r="CX929" i="10"/>
  <c r="CW929" i="10"/>
  <c r="CV929" i="10"/>
  <c r="CU929" i="10"/>
  <c r="CT929" i="10"/>
  <c r="CS929" i="10"/>
  <c r="CR929" i="10"/>
  <c r="CQ929" i="10"/>
  <c r="CP929" i="10"/>
  <c r="CO929" i="10"/>
  <c r="CZ928" i="10"/>
  <c r="CY928" i="10"/>
  <c r="CX928" i="10"/>
  <c r="CW928" i="10"/>
  <c r="CV928" i="10"/>
  <c r="CU928" i="10"/>
  <c r="CT928" i="10"/>
  <c r="CS928" i="10"/>
  <c r="CR928" i="10"/>
  <c r="CQ928" i="10"/>
  <c r="CP928" i="10"/>
  <c r="CO928" i="10"/>
  <c r="CZ927" i="10"/>
  <c r="CY927" i="10"/>
  <c r="CX927" i="10"/>
  <c r="CW927" i="10"/>
  <c r="CV927" i="10"/>
  <c r="CU927" i="10"/>
  <c r="CT927" i="10"/>
  <c r="CS927" i="10"/>
  <c r="CR927" i="10"/>
  <c r="CQ927" i="10"/>
  <c r="CP927" i="10"/>
  <c r="CO927" i="10"/>
  <c r="CZ926" i="10"/>
  <c r="CY926" i="10"/>
  <c r="CX926" i="10"/>
  <c r="CW926" i="10"/>
  <c r="CV926" i="10"/>
  <c r="CU926" i="10"/>
  <c r="CT926" i="10"/>
  <c r="CS926" i="10"/>
  <c r="CR926" i="10"/>
  <c r="CQ926" i="10"/>
  <c r="CP926" i="10"/>
  <c r="CO926" i="10"/>
  <c r="CZ925" i="10"/>
  <c r="CY925" i="10"/>
  <c r="CX925" i="10"/>
  <c r="CW925" i="10"/>
  <c r="CV925" i="10"/>
  <c r="CU925" i="10"/>
  <c r="CT925" i="10"/>
  <c r="CS925" i="10"/>
  <c r="CR925" i="10"/>
  <c r="CQ925" i="10"/>
  <c r="CP925" i="10"/>
  <c r="CO925" i="10"/>
  <c r="CZ924" i="10"/>
  <c r="CY924" i="10"/>
  <c r="CX924" i="10"/>
  <c r="CW924" i="10"/>
  <c r="CV924" i="10"/>
  <c r="CU924" i="10"/>
  <c r="CT924" i="10"/>
  <c r="CS924" i="10"/>
  <c r="CR924" i="10"/>
  <c r="CQ924" i="10"/>
  <c r="CP924" i="10"/>
  <c r="CO924" i="10"/>
  <c r="CZ923" i="10"/>
  <c r="CY923" i="10"/>
  <c r="CX923" i="10"/>
  <c r="CW923" i="10"/>
  <c r="CV923" i="10"/>
  <c r="CU923" i="10"/>
  <c r="CT923" i="10"/>
  <c r="CS923" i="10"/>
  <c r="CR923" i="10"/>
  <c r="CQ923" i="10"/>
  <c r="CP923" i="10"/>
  <c r="CO923" i="10"/>
  <c r="CZ922" i="10"/>
  <c r="CY922" i="10"/>
  <c r="CX922" i="10"/>
  <c r="CW922" i="10"/>
  <c r="CV922" i="10"/>
  <c r="CU922" i="10"/>
  <c r="CT922" i="10"/>
  <c r="CS922" i="10"/>
  <c r="CR922" i="10"/>
  <c r="CQ922" i="10"/>
  <c r="CP922" i="10"/>
  <c r="CO922" i="10"/>
  <c r="CZ921" i="10"/>
  <c r="CY921" i="10"/>
  <c r="CX921" i="10"/>
  <c r="CW921" i="10"/>
  <c r="CV921" i="10"/>
  <c r="CU921" i="10"/>
  <c r="CT921" i="10"/>
  <c r="CS921" i="10"/>
  <c r="CR921" i="10"/>
  <c r="CQ921" i="10"/>
  <c r="CP921" i="10"/>
  <c r="CO921" i="10"/>
  <c r="CZ920" i="10"/>
  <c r="CY920" i="10"/>
  <c r="CX920" i="10"/>
  <c r="CW920" i="10"/>
  <c r="CV920" i="10"/>
  <c r="CU920" i="10"/>
  <c r="CT920" i="10"/>
  <c r="CS920" i="10"/>
  <c r="CR920" i="10"/>
  <c r="CQ920" i="10"/>
  <c r="CP920" i="10"/>
  <c r="CO920" i="10"/>
  <c r="CZ919" i="10"/>
  <c r="CY919" i="10"/>
  <c r="CX919" i="10"/>
  <c r="CW919" i="10"/>
  <c r="CV919" i="10"/>
  <c r="CU919" i="10"/>
  <c r="CT919" i="10"/>
  <c r="CS919" i="10"/>
  <c r="CR919" i="10"/>
  <c r="CQ919" i="10"/>
  <c r="CP919" i="10"/>
  <c r="CO919" i="10"/>
  <c r="CZ918" i="10"/>
  <c r="CY918" i="10"/>
  <c r="CX918" i="10"/>
  <c r="CW918" i="10"/>
  <c r="CV918" i="10"/>
  <c r="CU918" i="10"/>
  <c r="CT918" i="10"/>
  <c r="CS918" i="10"/>
  <c r="CR918" i="10"/>
  <c r="CQ918" i="10"/>
  <c r="CP918" i="10"/>
  <c r="CO918" i="10"/>
  <c r="CZ917" i="10"/>
  <c r="CY917" i="10"/>
  <c r="CX917" i="10"/>
  <c r="CW917" i="10"/>
  <c r="CV917" i="10"/>
  <c r="CU917" i="10"/>
  <c r="CT917" i="10"/>
  <c r="CS917" i="10"/>
  <c r="CR917" i="10"/>
  <c r="CQ917" i="10"/>
  <c r="CP917" i="10"/>
  <c r="CO917" i="10"/>
  <c r="CZ916" i="10"/>
  <c r="CY916" i="10"/>
  <c r="CX916" i="10"/>
  <c r="CW916" i="10"/>
  <c r="CV916" i="10"/>
  <c r="CU916" i="10"/>
  <c r="CT916" i="10"/>
  <c r="CS916" i="10"/>
  <c r="CR916" i="10"/>
  <c r="CQ916" i="10"/>
  <c r="CP916" i="10"/>
  <c r="CO916" i="10"/>
  <c r="CZ915" i="10"/>
  <c r="CY915" i="10"/>
  <c r="CX915" i="10"/>
  <c r="CW915" i="10"/>
  <c r="CV915" i="10"/>
  <c r="CU915" i="10"/>
  <c r="CT915" i="10"/>
  <c r="CS915" i="10"/>
  <c r="CR915" i="10"/>
  <c r="CQ915" i="10"/>
  <c r="CP915" i="10"/>
  <c r="CO915" i="10"/>
  <c r="CZ914" i="10"/>
  <c r="CY914" i="10"/>
  <c r="CX914" i="10"/>
  <c r="CW914" i="10"/>
  <c r="CV914" i="10"/>
  <c r="CU914" i="10"/>
  <c r="CT914" i="10"/>
  <c r="CS914" i="10"/>
  <c r="CR914" i="10"/>
  <c r="CQ914" i="10"/>
  <c r="CP914" i="10"/>
  <c r="CO914" i="10"/>
  <c r="CZ913" i="10"/>
  <c r="CY913" i="10"/>
  <c r="CX913" i="10"/>
  <c r="CW913" i="10"/>
  <c r="CV913" i="10"/>
  <c r="CU913" i="10"/>
  <c r="CT913" i="10"/>
  <c r="CS913" i="10"/>
  <c r="CR913" i="10"/>
  <c r="CQ913" i="10"/>
  <c r="CP913" i="10"/>
  <c r="CO913" i="10"/>
  <c r="CZ912" i="10"/>
  <c r="CY912" i="10"/>
  <c r="CX912" i="10"/>
  <c r="CW912" i="10"/>
  <c r="CV912" i="10"/>
  <c r="CU912" i="10"/>
  <c r="CT912" i="10"/>
  <c r="CS912" i="10"/>
  <c r="CR912" i="10"/>
  <c r="CQ912" i="10"/>
  <c r="CP912" i="10"/>
  <c r="CO912" i="10"/>
  <c r="CZ911" i="10"/>
  <c r="CY911" i="10"/>
  <c r="CX911" i="10"/>
  <c r="CW911" i="10"/>
  <c r="CV911" i="10"/>
  <c r="CU911" i="10"/>
  <c r="CT911" i="10"/>
  <c r="CS911" i="10"/>
  <c r="CR911" i="10"/>
  <c r="CQ911" i="10"/>
  <c r="CP911" i="10"/>
  <c r="CO911" i="10"/>
  <c r="CZ910" i="10"/>
  <c r="CY910" i="10"/>
  <c r="CX910" i="10"/>
  <c r="CW910" i="10"/>
  <c r="CV910" i="10"/>
  <c r="CU910" i="10"/>
  <c r="CT910" i="10"/>
  <c r="CS910" i="10"/>
  <c r="CR910" i="10"/>
  <c r="CQ910" i="10"/>
  <c r="CP910" i="10"/>
  <c r="CO910" i="10"/>
  <c r="CZ909" i="10"/>
  <c r="CY909" i="10"/>
  <c r="CX909" i="10"/>
  <c r="CW909" i="10"/>
  <c r="CV909" i="10"/>
  <c r="CU909" i="10"/>
  <c r="CT909" i="10"/>
  <c r="CS909" i="10"/>
  <c r="CR909" i="10"/>
  <c r="CQ909" i="10"/>
  <c r="CP909" i="10"/>
  <c r="CO909" i="10"/>
  <c r="CZ908" i="10"/>
  <c r="CY908" i="10"/>
  <c r="CX908" i="10"/>
  <c r="CW908" i="10"/>
  <c r="CV908" i="10"/>
  <c r="CU908" i="10"/>
  <c r="CT908" i="10"/>
  <c r="CS908" i="10"/>
  <c r="CR908" i="10"/>
  <c r="CQ908" i="10"/>
  <c r="CP908" i="10"/>
  <c r="CO908" i="10"/>
  <c r="CZ907" i="10"/>
  <c r="CY907" i="10"/>
  <c r="CX907" i="10"/>
  <c r="CW907" i="10"/>
  <c r="CV907" i="10"/>
  <c r="CU907" i="10"/>
  <c r="CT907" i="10"/>
  <c r="CS907" i="10"/>
  <c r="CR907" i="10"/>
  <c r="CQ907" i="10"/>
  <c r="CP907" i="10"/>
  <c r="CO907" i="10"/>
  <c r="CZ906" i="10"/>
  <c r="CY906" i="10"/>
  <c r="CX906" i="10"/>
  <c r="CW906" i="10"/>
  <c r="CV906" i="10"/>
  <c r="CU906" i="10"/>
  <c r="CT906" i="10"/>
  <c r="CS906" i="10"/>
  <c r="CR906" i="10"/>
  <c r="CQ906" i="10"/>
  <c r="CP906" i="10"/>
  <c r="CO906" i="10"/>
  <c r="CZ905" i="10"/>
  <c r="CY905" i="10"/>
  <c r="CX905" i="10"/>
  <c r="CW905" i="10"/>
  <c r="CV905" i="10"/>
  <c r="CU905" i="10"/>
  <c r="CT905" i="10"/>
  <c r="CS905" i="10"/>
  <c r="CR905" i="10"/>
  <c r="CQ905" i="10"/>
  <c r="CP905" i="10"/>
  <c r="CO905" i="10"/>
  <c r="CZ904" i="10"/>
  <c r="CY904" i="10"/>
  <c r="CX904" i="10"/>
  <c r="CW904" i="10"/>
  <c r="CV904" i="10"/>
  <c r="CU904" i="10"/>
  <c r="CT904" i="10"/>
  <c r="CS904" i="10"/>
  <c r="CR904" i="10"/>
  <c r="CQ904" i="10"/>
  <c r="CP904" i="10"/>
  <c r="CO904" i="10"/>
  <c r="CZ903" i="10"/>
  <c r="CY903" i="10"/>
  <c r="CX903" i="10"/>
  <c r="CW903" i="10"/>
  <c r="CV903" i="10"/>
  <c r="CU903" i="10"/>
  <c r="CT903" i="10"/>
  <c r="CS903" i="10"/>
  <c r="CR903" i="10"/>
  <c r="CQ903" i="10"/>
  <c r="CP903" i="10"/>
  <c r="CO903" i="10"/>
  <c r="CZ902" i="10"/>
  <c r="CY902" i="10"/>
  <c r="CX902" i="10"/>
  <c r="CW902" i="10"/>
  <c r="CV902" i="10"/>
  <c r="CU902" i="10"/>
  <c r="CT902" i="10"/>
  <c r="CS902" i="10"/>
  <c r="CR902" i="10"/>
  <c r="CQ902" i="10"/>
  <c r="CP902" i="10"/>
  <c r="CO902" i="10"/>
  <c r="CZ901" i="10"/>
  <c r="CY901" i="10"/>
  <c r="CX901" i="10"/>
  <c r="CW901" i="10"/>
  <c r="CV901" i="10"/>
  <c r="CU901" i="10"/>
  <c r="CT901" i="10"/>
  <c r="CS901" i="10"/>
  <c r="CR901" i="10"/>
  <c r="CQ901" i="10"/>
  <c r="CP901" i="10"/>
  <c r="CO901" i="10"/>
  <c r="CZ900" i="10"/>
  <c r="CY900" i="10"/>
  <c r="CX900" i="10"/>
  <c r="CW900" i="10"/>
  <c r="CV900" i="10"/>
  <c r="CU900" i="10"/>
  <c r="CT900" i="10"/>
  <c r="CS900" i="10"/>
  <c r="CR900" i="10"/>
  <c r="CQ900" i="10"/>
  <c r="CP900" i="10"/>
  <c r="CO900" i="10"/>
  <c r="CZ899" i="10"/>
  <c r="CY899" i="10"/>
  <c r="CX899" i="10"/>
  <c r="CW899" i="10"/>
  <c r="CV899" i="10"/>
  <c r="CU899" i="10"/>
  <c r="CT899" i="10"/>
  <c r="CS899" i="10"/>
  <c r="CR899" i="10"/>
  <c r="CQ899" i="10"/>
  <c r="CP899" i="10"/>
  <c r="CO899" i="10"/>
  <c r="CZ898" i="10"/>
  <c r="CY898" i="10"/>
  <c r="CX898" i="10"/>
  <c r="CW898" i="10"/>
  <c r="CV898" i="10"/>
  <c r="CU898" i="10"/>
  <c r="CT898" i="10"/>
  <c r="CS898" i="10"/>
  <c r="CR898" i="10"/>
  <c r="CQ898" i="10"/>
  <c r="CP898" i="10"/>
  <c r="CO898" i="10"/>
  <c r="CZ897" i="10"/>
  <c r="CY897" i="10"/>
  <c r="CX897" i="10"/>
  <c r="CW897" i="10"/>
  <c r="CV897" i="10"/>
  <c r="CU897" i="10"/>
  <c r="CT897" i="10"/>
  <c r="CS897" i="10"/>
  <c r="CR897" i="10"/>
  <c r="CQ897" i="10"/>
  <c r="CP897" i="10"/>
  <c r="CO897" i="10"/>
  <c r="CZ896" i="10"/>
  <c r="CY896" i="10"/>
  <c r="CX896" i="10"/>
  <c r="CW896" i="10"/>
  <c r="CV896" i="10"/>
  <c r="CU896" i="10"/>
  <c r="CT896" i="10"/>
  <c r="CS896" i="10"/>
  <c r="CR896" i="10"/>
  <c r="CQ896" i="10"/>
  <c r="CP896" i="10"/>
  <c r="CO896" i="10"/>
  <c r="CZ895" i="10"/>
  <c r="CY895" i="10"/>
  <c r="CX895" i="10"/>
  <c r="CW895" i="10"/>
  <c r="CV895" i="10"/>
  <c r="CU895" i="10"/>
  <c r="CT895" i="10"/>
  <c r="CS895" i="10"/>
  <c r="CR895" i="10"/>
  <c r="CQ895" i="10"/>
  <c r="CP895" i="10"/>
  <c r="CO895" i="10"/>
  <c r="CZ894" i="10"/>
  <c r="CY894" i="10"/>
  <c r="CX894" i="10"/>
  <c r="CW894" i="10"/>
  <c r="CV894" i="10"/>
  <c r="CU894" i="10"/>
  <c r="CT894" i="10"/>
  <c r="CS894" i="10"/>
  <c r="CR894" i="10"/>
  <c r="CQ894" i="10"/>
  <c r="CP894" i="10"/>
  <c r="CO894" i="10"/>
  <c r="CZ893" i="10"/>
  <c r="CY893" i="10"/>
  <c r="CX893" i="10"/>
  <c r="CW893" i="10"/>
  <c r="CV893" i="10"/>
  <c r="CU893" i="10"/>
  <c r="CT893" i="10"/>
  <c r="CS893" i="10"/>
  <c r="CR893" i="10"/>
  <c r="CQ893" i="10"/>
  <c r="CP893" i="10"/>
  <c r="CO893" i="10"/>
  <c r="CZ892" i="10"/>
  <c r="CY892" i="10"/>
  <c r="CX892" i="10"/>
  <c r="CW892" i="10"/>
  <c r="CV892" i="10"/>
  <c r="CU892" i="10"/>
  <c r="CT892" i="10"/>
  <c r="CS892" i="10"/>
  <c r="CR892" i="10"/>
  <c r="CQ892" i="10"/>
  <c r="CP892" i="10"/>
  <c r="CO892" i="10"/>
  <c r="CZ891" i="10"/>
  <c r="CY891" i="10"/>
  <c r="CX891" i="10"/>
  <c r="CW891" i="10"/>
  <c r="CV891" i="10"/>
  <c r="CU891" i="10"/>
  <c r="CT891" i="10"/>
  <c r="CS891" i="10"/>
  <c r="CR891" i="10"/>
  <c r="CQ891" i="10"/>
  <c r="CP891" i="10"/>
  <c r="CO891" i="10"/>
  <c r="CZ890" i="10"/>
  <c r="CY890" i="10"/>
  <c r="CX890" i="10"/>
  <c r="CW890" i="10"/>
  <c r="CV890" i="10"/>
  <c r="CU890" i="10"/>
  <c r="CT890" i="10"/>
  <c r="CS890" i="10"/>
  <c r="CR890" i="10"/>
  <c r="CQ890" i="10"/>
  <c r="CP890" i="10"/>
  <c r="CO890" i="10"/>
  <c r="CZ889" i="10"/>
  <c r="CY889" i="10"/>
  <c r="CX889" i="10"/>
  <c r="CW889" i="10"/>
  <c r="CV889" i="10"/>
  <c r="CU889" i="10"/>
  <c r="CT889" i="10"/>
  <c r="CS889" i="10"/>
  <c r="CR889" i="10"/>
  <c r="CQ889" i="10"/>
  <c r="CP889" i="10"/>
  <c r="CO889" i="10"/>
  <c r="CZ888" i="10"/>
  <c r="CY888" i="10"/>
  <c r="CX888" i="10"/>
  <c r="CW888" i="10"/>
  <c r="CV888" i="10"/>
  <c r="CU888" i="10"/>
  <c r="CT888" i="10"/>
  <c r="CS888" i="10"/>
  <c r="CR888" i="10"/>
  <c r="CQ888" i="10"/>
  <c r="CP888" i="10"/>
  <c r="CO888" i="10"/>
  <c r="CZ887" i="10"/>
  <c r="CY887" i="10"/>
  <c r="CX887" i="10"/>
  <c r="CW887" i="10"/>
  <c r="CV887" i="10"/>
  <c r="CU887" i="10"/>
  <c r="CT887" i="10"/>
  <c r="CS887" i="10"/>
  <c r="CR887" i="10"/>
  <c r="CQ887" i="10"/>
  <c r="CP887" i="10"/>
  <c r="CO887" i="10"/>
  <c r="CZ886" i="10"/>
  <c r="CY886" i="10"/>
  <c r="CX886" i="10"/>
  <c r="CW886" i="10"/>
  <c r="CV886" i="10"/>
  <c r="CU886" i="10"/>
  <c r="CT886" i="10"/>
  <c r="CS886" i="10"/>
  <c r="CR886" i="10"/>
  <c r="CQ886" i="10"/>
  <c r="CP886" i="10"/>
  <c r="CO886" i="10"/>
  <c r="CZ885" i="10"/>
  <c r="CY885" i="10"/>
  <c r="CX885" i="10"/>
  <c r="CW885" i="10"/>
  <c r="CV885" i="10"/>
  <c r="CU885" i="10"/>
  <c r="CT885" i="10"/>
  <c r="CS885" i="10"/>
  <c r="CR885" i="10"/>
  <c r="CQ885" i="10"/>
  <c r="CP885" i="10"/>
  <c r="CO885" i="10"/>
  <c r="CZ884" i="10"/>
  <c r="CY884" i="10"/>
  <c r="CX884" i="10"/>
  <c r="CW884" i="10"/>
  <c r="CV884" i="10"/>
  <c r="CU884" i="10"/>
  <c r="CT884" i="10"/>
  <c r="CS884" i="10"/>
  <c r="CR884" i="10"/>
  <c r="CQ884" i="10"/>
  <c r="CP884" i="10"/>
  <c r="CO884" i="10"/>
  <c r="CZ883" i="10"/>
  <c r="CY883" i="10"/>
  <c r="CX883" i="10"/>
  <c r="CW883" i="10"/>
  <c r="CV883" i="10"/>
  <c r="CU883" i="10"/>
  <c r="CT883" i="10"/>
  <c r="CS883" i="10"/>
  <c r="CR883" i="10"/>
  <c r="CQ883" i="10"/>
  <c r="CP883" i="10"/>
  <c r="CO883" i="10"/>
  <c r="CZ882" i="10"/>
  <c r="CY882" i="10"/>
  <c r="CX882" i="10"/>
  <c r="CW882" i="10"/>
  <c r="CV882" i="10"/>
  <c r="CU882" i="10"/>
  <c r="CT882" i="10"/>
  <c r="CS882" i="10"/>
  <c r="CR882" i="10"/>
  <c r="CQ882" i="10"/>
  <c r="CP882" i="10"/>
  <c r="CO882" i="10"/>
  <c r="CZ881" i="10"/>
  <c r="CY881" i="10"/>
  <c r="CX881" i="10"/>
  <c r="CW881" i="10"/>
  <c r="CV881" i="10"/>
  <c r="CU881" i="10"/>
  <c r="CT881" i="10"/>
  <c r="CS881" i="10"/>
  <c r="CR881" i="10"/>
  <c r="CQ881" i="10"/>
  <c r="CP881" i="10"/>
  <c r="CO881" i="10"/>
  <c r="CZ880" i="10"/>
  <c r="CY880" i="10"/>
  <c r="CX880" i="10"/>
  <c r="CW880" i="10"/>
  <c r="CV880" i="10"/>
  <c r="CU880" i="10"/>
  <c r="CT880" i="10"/>
  <c r="CS880" i="10"/>
  <c r="CR880" i="10"/>
  <c r="CQ880" i="10"/>
  <c r="CP880" i="10"/>
  <c r="CO880" i="10"/>
  <c r="CZ879" i="10"/>
  <c r="CY879" i="10"/>
  <c r="CX879" i="10"/>
  <c r="CW879" i="10"/>
  <c r="CV879" i="10"/>
  <c r="CU879" i="10"/>
  <c r="CT879" i="10"/>
  <c r="CS879" i="10"/>
  <c r="CR879" i="10"/>
  <c r="CQ879" i="10"/>
  <c r="CP879" i="10"/>
  <c r="CO879" i="10"/>
  <c r="CZ878" i="10"/>
  <c r="CY878" i="10"/>
  <c r="CX878" i="10"/>
  <c r="CW878" i="10"/>
  <c r="CV878" i="10"/>
  <c r="CU878" i="10"/>
  <c r="CT878" i="10"/>
  <c r="CS878" i="10"/>
  <c r="CR878" i="10"/>
  <c r="CQ878" i="10"/>
  <c r="CP878" i="10"/>
  <c r="CO878" i="10"/>
  <c r="CZ877" i="10"/>
  <c r="CY877" i="10"/>
  <c r="CX877" i="10"/>
  <c r="CW877" i="10"/>
  <c r="CV877" i="10"/>
  <c r="CU877" i="10"/>
  <c r="CT877" i="10"/>
  <c r="CS877" i="10"/>
  <c r="CR877" i="10"/>
  <c r="CQ877" i="10"/>
  <c r="CP877" i="10"/>
  <c r="CO877" i="10"/>
  <c r="CZ876" i="10"/>
  <c r="CY876" i="10"/>
  <c r="CX876" i="10"/>
  <c r="CW876" i="10"/>
  <c r="CV876" i="10"/>
  <c r="CU876" i="10"/>
  <c r="CT876" i="10"/>
  <c r="CS876" i="10"/>
  <c r="CR876" i="10"/>
  <c r="CQ876" i="10"/>
  <c r="CP876" i="10"/>
  <c r="CO876" i="10"/>
  <c r="CZ875" i="10"/>
  <c r="CY875" i="10"/>
  <c r="CX875" i="10"/>
  <c r="CW875" i="10"/>
  <c r="CV875" i="10"/>
  <c r="CU875" i="10"/>
  <c r="CT875" i="10"/>
  <c r="CS875" i="10"/>
  <c r="CR875" i="10"/>
  <c r="CQ875" i="10"/>
  <c r="CP875" i="10"/>
  <c r="CO875" i="10"/>
  <c r="CZ874" i="10"/>
  <c r="CY874" i="10"/>
  <c r="CX874" i="10"/>
  <c r="CW874" i="10"/>
  <c r="CV874" i="10"/>
  <c r="CU874" i="10"/>
  <c r="CT874" i="10"/>
  <c r="CS874" i="10"/>
  <c r="CR874" i="10"/>
  <c r="CQ874" i="10"/>
  <c r="CP874" i="10"/>
  <c r="CO874" i="10"/>
  <c r="CZ873" i="10"/>
  <c r="CY873" i="10"/>
  <c r="CX873" i="10"/>
  <c r="CW873" i="10"/>
  <c r="CV873" i="10"/>
  <c r="CU873" i="10"/>
  <c r="CT873" i="10"/>
  <c r="CS873" i="10"/>
  <c r="CR873" i="10"/>
  <c r="CQ873" i="10"/>
  <c r="CP873" i="10"/>
  <c r="CO873" i="10"/>
  <c r="CZ872" i="10"/>
  <c r="CY872" i="10"/>
  <c r="CX872" i="10"/>
  <c r="CW872" i="10"/>
  <c r="CV872" i="10"/>
  <c r="CU872" i="10"/>
  <c r="CT872" i="10"/>
  <c r="CS872" i="10"/>
  <c r="CR872" i="10"/>
  <c r="CQ872" i="10"/>
  <c r="CP872" i="10"/>
  <c r="CO872" i="10"/>
  <c r="CZ871" i="10"/>
  <c r="CY871" i="10"/>
  <c r="CX871" i="10"/>
  <c r="CW871" i="10"/>
  <c r="CV871" i="10"/>
  <c r="CU871" i="10"/>
  <c r="CT871" i="10"/>
  <c r="CS871" i="10"/>
  <c r="CR871" i="10"/>
  <c r="CQ871" i="10"/>
  <c r="CP871" i="10"/>
  <c r="CO871" i="10"/>
  <c r="CZ870" i="10"/>
  <c r="CY870" i="10"/>
  <c r="CX870" i="10"/>
  <c r="CW870" i="10"/>
  <c r="CV870" i="10"/>
  <c r="CU870" i="10"/>
  <c r="CT870" i="10"/>
  <c r="CS870" i="10"/>
  <c r="CR870" i="10"/>
  <c r="CQ870" i="10"/>
  <c r="CP870" i="10"/>
  <c r="CO870" i="10"/>
  <c r="CZ869" i="10"/>
  <c r="CY869" i="10"/>
  <c r="CX869" i="10"/>
  <c r="CW869" i="10"/>
  <c r="CV869" i="10"/>
  <c r="CU869" i="10"/>
  <c r="CT869" i="10"/>
  <c r="CS869" i="10"/>
  <c r="CR869" i="10"/>
  <c r="CQ869" i="10"/>
  <c r="CP869" i="10"/>
  <c r="CO869" i="10"/>
  <c r="CZ868" i="10"/>
  <c r="CY868" i="10"/>
  <c r="CX868" i="10"/>
  <c r="CW868" i="10"/>
  <c r="CV868" i="10"/>
  <c r="CU868" i="10"/>
  <c r="CT868" i="10"/>
  <c r="CS868" i="10"/>
  <c r="CR868" i="10"/>
  <c r="CQ868" i="10"/>
  <c r="CP868" i="10"/>
  <c r="CO868" i="10"/>
  <c r="CZ867" i="10"/>
  <c r="CY867" i="10"/>
  <c r="CX867" i="10"/>
  <c r="CW867" i="10"/>
  <c r="CV867" i="10"/>
  <c r="CU867" i="10"/>
  <c r="CT867" i="10"/>
  <c r="CS867" i="10"/>
  <c r="CR867" i="10"/>
  <c r="CQ867" i="10"/>
  <c r="CP867" i="10"/>
  <c r="CO867" i="10"/>
  <c r="CZ866" i="10"/>
  <c r="CY866" i="10"/>
  <c r="CX866" i="10"/>
  <c r="CW866" i="10"/>
  <c r="CV866" i="10"/>
  <c r="CU866" i="10"/>
  <c r="CT866" i="10"/>
  <c r="CS866" i="10"/>
  <c r="CR866" i="10"/>
  <c r="CQ866" i="10"/>
  <c r="CP866" i="10"/>
  <c r="CO866" i="10"/>
  <c r="CZ865" i="10"/>
  <c r="CY865" i="10"/>
  <c r="CX865" i="10"/>
  <c r="CW865" i="10"/>
  <c r="CV865" i="10"/>
  <c r="CU865" i="10"/>
  <c r="CT865" i="10"/>
  <c r="CS865" i="10"/>
  <c r="CR865" i="10"/>
  <c r="CQ865" i="10"/>
  <c r="CP865" i="10"/>
  <c r="CO865" i="10"/>
  <c r="CZ864" i="10"/>
  <c r="CY864" i="10"/>
  <c r="CX864" i="10"/>
  <c r="CW864" i="10"/>
  <c r="CV864" i="10"/>
  <c r="CU864" i="10"/>
  <c r="CT864" i="10"/>
  <c r="CS864" i="10"/>
  <c r="CR864" i="10"/>
  <c r="CQ864" i="10"/>
  <c r="CP864" i="10"/>
  <c r="CO864" i="10"/>
  <c r="CZ863" i="10"/>
  <c r="CY863" i="10"/>
  <c r="CX863" i="10"/>
  <c r="CW863" i="10"/>
  <c r="CV863" i="10"/>
  <c r="CU863" i="10"/>
  <c r="CT863" i="10"/>
  <c r="CS863" i="10"/>
  <c r="CR863" i="10"/>
  <c r="CQ863" i="10"/>
  <c r="CP863" i="10"/>
  <c r="CO863" i="10"/>
  <c r="CZ862" i="10"/>
  <c r="CY862" i="10"/>
  <c r="CX862" i="10"/>
  <c r="CW862" i="10"/>
  <c r="CV862" i="10"/>
  <c r="CU862" i="10"/>
  <c r="CT862" i="10"/>
  <c r="CS862" i="10"/>
  <c r="CR862" i="10"/>
  <c r="CQ862" i="10"/>
  <c r="CP862" i="10"/>
  <c r="CO862" i="10"/>
  <c r="CZ861" i="10"/>
  <c r="CY861" i="10"/>
  <c r="CX861" i="10"/>
  <c r="CW861" i="10"/>
  <c r="CV861" i="10"/>
  <c r="CU861" i="10"/>
  <c r="CT861" i="10"/>
  <c r="CS861" i="10"/>
  <c r="CR861" i="10"/>
  <c r="CQ861" i="10"/>
  <c r="CP861" i="10"/>
  <c r="CO861" i="10"/>
  <c r="CZ860" i="10"/>
  <c r="CY860" i="10"/>
  <c r="CX860" i="10"/>
  <c r="CW860" i="10"/>
  <c r="CV860" i="10"/>
  <c r="CU860" i="10"/>
  <c r="CT860" i="10"/>
  <c r="CS860" i="10"/>
  <c r="CR860" i="10"/>
  <c r="CQ860" i="10"/>
  <c r="CP860" i="10"/>
  <c r="CO860" i="10"/>
  <c r="CZ859" i="10"/>
  <c r="CY859" i="10"/>
  <c r="CX859" i="10"/>
  <c r="CW859" i="10"/>
  <c r="CV859" i="10"/>
  <c r="CU859" i="10"/>
  <c r="CT859" i="10"/>
  <c r="CS859" i="10"/>
  <c r="CR859" i="10"/>
  <c r="CQ859" i="10"/>
  <c r="CP859" i="10"/>
  <c r="CO859" i="10"/>
  <c r="CZ858" i="10"/>
  <c r="CY858" i="10"/>
  <c r="CX858" i="10"/>
  <c r="CW858" i="10"/>
  <c r="CV858" i="10"/>
  <c r="CU858" i="10"/>
  <c r="CT858" i="10"/>
  <c r="CS858" i="10"/>
  <c r="CR858" i="10"/>
  <c r="CQ858" i="10"/>
  <c r="CP858" i="10"/>
  <c r="CO858" i="10"/>
  <c r="CZ857" i="10"/>
  <c r="CY857" i="10"/>
  <c r="CX857" i="10"/>
  <c r="CW857" i="10"/>
  <c r="CV857" i="10"/>
  <c r="CU857" i="10"/>
  <c r="CT857" i="10"/>
  <c r="CS857" i="10"/>
  <c r="CR857" i="10"/>
  <c r="CQ857" i="10"/>
  <c r="CP857" i="10"/>
  <c r="CO857" i="10"/>
  <c r="CZ856" i="10"/>
  <c r="CY856" i="10"/>
  <c r="CX856" i="10"/>
  <c r="CW856" i="10"/>
  <c r="CV856" i="10"/>
  <c r="CU856" i="10"/>
  <c r="CT856" i="10"/>
  <c r="CS856" i="10"/>
  <c r="CR856" i="10"/>
  <c r="CQ856" i="10"/>
  <c r="CP856" i="10"/>
  <c r="CO856" i="10"/>
  <c r="CZ855" i="10"/>
  <c r="CY855" i="10"/>
  <c r="CX855" i="10"/>
  <c r="CW855" i="10"/>
  <c r="CV855" i="10"/>
  <c r="CU855" i="10"/>
  <c r="CT855" i="10"/>
  <c r="CS855" i="10"/>
  <c r="CR855" i="10"/>
  <c r="CQ855" i="10"/>
  <c r="CP855" i="10"/>
  <c r="CO855" i="10"/>
  <c r="CZ854" i="10"/>
  <c r="CY854" i="10"/>
  <c r="CX854" i="10"/>
  <c r="CW854" i="10"/>
  <c r="CV854" i="10"/>
  <c r="CU854" i="10"/>
  <c r="CT854" i="10"/>
  <c r="CS854" i="10"/>
  <c r="CR854" i="10"/>
  <c r="CQ854" i="10"/>
  <c r="CP854" i="10"/>
  <c r="CO854" i="10"/>
  <c r="CZ853" i="10"/>
  <c r="CY853" i="10"/>
  <c r="CX853" i="10"/>
  <c r="CW853" i="10"/>
  <c r="CV853" i="10"/>
  <c r="CU853" i="10"/>
  <c r="CT853" i="10"/>
  <c r="CS853" i="10"/>
  <c r="CR853" i="10"/>
  <c r="CQ853" i="10"/>
  <c r="CP853" i="10"/>
  <c r="CO853" i="10"/>
  <c r="CZ852" i="10"/>
  <c r="CY852" i="10"/>
  <c r="CX852" i="10"/>
  <c r="CW852" i="10"/>
  <c r="CV852" i="10"/>
  <c r="CU852" i="10"/>
  <c r="CT852" i="10"/>
  <c r="CS852" i="10"/>
  <c r="CR852" i="10"/>
  <c r="CQ852" i="10"/>
  <c r="CP852" i="10"/>
  <c r="CO852" i="10"/>
  <c r="CZ851" i="10"/>
  <c r="CY851" i="10"/>
  <c r="CX851" i="10"/>
  <c r="CW851" i="10"/>
  <c r="CV851" i="10"/>
  <c r="CU851" i="10"/>
  <c r="CT851" i="10"/>
  <c r="CS851" i="10"/>
  <c r="CR851" i="10"/>
  <c r="CQ851" i="10"/>
  <c r="CP851" i="10"/>
  <c r="CO851" i="10"/>
  <c r="CZ850" i="10"/>
  <c r="CY850" i="10"/>
  <c r="CX850" i="10"/>
  <c r="CW850" i="10"/>
  <c r="CV850" i="10"/>
  <c r="CU850" i="10"/>
  <c r="CT850" i="10"/>
  <c r="CS850" i="10"/>
  <c r="CR850" i="10"/>
  <c r="CQ850" i="10"/>
  <c r="CP850" i="10"/>
  <c r="CO850" i="10"/>
  <c r="CZ849" i="10"/>
  <c r="CY849" i="10"/>
  <c r="CX849" i="10"/>
  <c r="CW849" i="10"/>
  <c r="CV849" i="10"/>
  <c r="CU849" i="10"/>
  <c r="CT849" i="10"/>
  <c r="CS849" i="10"/>
  <c r="CR849" i="10"/>
  <c r="CQ849" i="10"/>
  <c r="CP849" i="10"/>
  <c r="CO849" i="10"/>
  <c r="CZ848" i="10"/>
  <c r="CY848" i="10"/>
  <c r="CX848" i="10"/>
  <c r="CW848" i="10"/>
  <c r="CV848" i="10"/>
  <c r="CU848" i="10"/>
  <c r="CT848" i="10"/>
  <c r="CS848" i="10"/>
  <c r="CR848" i="10"/>
  <c r="CQ848" i="10"/>
  <c r="CP848" i="10"/>
  <c r="CO848" i="10"/>
  <c r="CZ847" i="10"/>
  <c r="CY847" i="10"/>
  <c r="CX847" i="10"/>
  <c r="CW847" i="10"/>
  <c r="CV847" i="10"/>
  <c r="CU847" i="10"/>
  <c r="CT847" i="10"/>
  <c r="CS847" i="10"/>
  <c r="CR847" i="10"/>
  <c r="CQ847" i="10"/>
  <c r="CP847" i="10"/>
  <c r="CO847" i="10"/>
  <c r="CZ846" i="10"/>
  <c r="CY846" i="10"/>
  <c r="CX846" i="10"/>
  <c r="CW846" i="10"/>
  <c r="CV846" i="10"/>
  <c r="CU846" i="10"/>
  <c r="CT846" i="10"/>
  <c r="CS846" i="10"/>
  <c r="CR846" i="10"/>
  <c r="CQ846" i="10"/>
  <c r="CP846" i="10"/>
  <c r="CO846" i="10"/>
  <c r="CZ845" i="10"/>
  <c r="CY845" i="10"/>
  <c r="CX845" i="10"/>
  <c r="CW845" i="10"/>
  <c r="CV845" i="10"/>
  <c r="CU845" i="10"/>
  <c r="CT845" i="10"/>
  <c r="CS845" i="10"/>
  <c r="CR845" i="10"/>
  <c r="CQ845" i="10"/>
  <c r="CP845" i="10"/>
  <c r="CO845" i="10"/>
  <c r="CZ844" i="10"/>
  <c r="CY844" i="10"/>
  <c r="CX844" i="10"/>
  <c r="CW844" i="10"/>
  <c r="CV844" i="10"/>
  <c r="CU844" i="10"/>
  <c r="CT844" i="10"/>
  <c r="CS844" i="10"/>
  <c r="CR844" i="10"/>
  <c r="CQ844" i="10"/>
  <c r="CP844" i="10"/>
  <c r="CO844" i="10"/>
  <c r="CZ843" i="10"/>
  <c r="CY843" i="10"/>
  <c r="CX843" i="10"/>
  <c r="CW843" i="10"/>
  <c r="CV843" i="10"/>
  <c r="CU843" i="10"/>
  <c r="CT843" i="10"/>
  <c r="CS843" i="10"/>
  <c r="CR843" i="10"/>
  <c r="CQ843" i="10"/>
  <c r="CP843" i="10"/>
  <c r="CO843" i="10"/>
  <c r="CZ842" i="10"/>
  <c r="CY842" i="10"/>
  <c r="CX842" i="10"/>
  <c r="CW842" i="10"/>
  <c r="CV842" i="10"/>
  <c r="CU842" i="10"/>
  <c r="CT842" i="10"/>
  <c r="CS842" i="10"/>
  <c r="CR842" i="10"/>
  <c r="CQ842" i="10"/>
  <c r="CP842" i="10"/>
  <c r="CO842" i="10"/>
  <c r="CZ841" i="10"/>
  <c r="CY841" i="10"/>
  <c r="CX841" i="10"/>
  <c r="CW841" i="10"/>
  <c r="CV841" i="10"/>
  <c r="CU841" i="10"/>
  <c r="CT841" i="10"/>
  <c r="CS841" i="10"/>
  <c r="CR841" i="10"/>
  <c r="CQ841" i="10"/>
  <c r="CP841" i="10"/>
  <c r="CO841" i="10"/>
  <c r="CZ840" i="10"/>
  <c r="CY840" i="10"/>
  <c r="CX840" i="10"/>
  <c r="CW840" i="10"/>
  <c r="CV840" i="10"/>
  <c r="CU840" i="10"/>
  <c r="CT840" i="10"/>
  <c r="CS840" i="10"/>
  <c r="CR840" i="10"/>
  <c r="CQ840" i="10"/>
  <c r="CP840" i="10"/>
  <c r="CO840" i="10"/>
  <c r="CZ839" i="10"/>
  <c r="CY839" i="10"/>
  <c r="CX839" i="10"/>
  <c r="CW839" i="10"/>
  <c r="CV839" i="10"/>
  <c r="CU839" i="10"/>
  <c r="CT839" i="10"/>
  <c r="CS839" i="10"/>
  <c r="CR839" i="10"/>
  <c r="CQ839" i="10"/>
  <c r="CP839" i="10"/>
  <c r="CO839" i="10"/>
  <c r="CZ838" i="10"/>
  <c r="CY838" i="10"/>
  <c r="CX838" i="10"/>
  <c r="CW838" i="10"/>
  <c r="CV838" i="10"/>
  <c r="CU838" i="10"/>
  <c r="CT838" i="10"/>
  <c r="CS838" i="10"/>
  <c r="CR838" i="10"/>
  <c r="CQ838" i="10"/>
  <c r="CP838" i="10"/>
  <c r="CO838" i="10"/>
  <c r="CZ837" i="10"/>
  <c r="CY837" i="10"/>
  <c r="CX837" i="10"/>
  <c r="CW837" i="10"/>
  <c r="CV837" i="10"/>
  <c r="CU837" i="10"/>
  <c r="CT837" i="10"/>
  <c r="CS837" i="10"/>
  <c r="CR837" i="10"/>
  <c r="CQ837" i="10"/>
  <c r="CP837" i="10"/>
  <c r="CO837" i="10"/>
  <c r="CZ836" i="10"/>
  <c r="CY836" i="10"/>
  <c r="CX836" i="10"/>
  <c r="CW836" i="10"/>
  <c r="CV836" i="10"/>
  <c r="CU836" i="10"/>
  <c r="CT836" i="10"/>
  <c r="CS836" i="10"/>
  <c r="CR836" i="10"/>
  <c r="CQ836" i="10"/>
  <c r="CP836" i="10"/>
  <c r="CO836" i="10"/>
  <c r="CZ835" i="10"/>
  <c r="CY835" i="10"/>
  <c r="CX835" i="10"/>
  <c r="CW835" i="10"/>
  <c r="CV835" i="10"/>
  <c r="CU835" i="10"/>
  <c r="CT835" i="10"/>
  <c r="CS835" i="10"/>
  <c r="CR835" i="10"/>
  <c r="CQ835" i="10"/>
  <c r="CP835" i="10"/>
  <c r="CO835" i="10"/>
  <c r="CZ834" i="10"/>
  <c r="CY834" i="10"/>
  <c r="CX834" i="10"/>
  <c r="CW834" i="10"/>
  <c r="CV834" i="10"/>
  <c r="CU834" i="10"/>
  <c r="CT834" i="10"/>
  <c r="CS834" i="10"/>
  <c r="CR834" i="10"/>
  <c r="CQ834" i="10"/>
  <c r="CP834" i="10"/>
  <c r="CO834" i="10"/>
  <c r="CZ833" i="10"/>
  <c r="CY833" i="10"/>
  <c r="CX833" i="10"/>
  <c r="CW833" i="10"/>
  <c r="CV833" i="10"/>
  <c r="CU833" i="10"/>
  <c r="CT833" i="10"/>
  <c r="CS833" i="10"/>
  <c r="CR833" i="10"/>
  <c r="CQ833" i="10"/>
  <c r="CP833" i="10"/>
  <c r="CO833" i="10"/>
  <c r="CZ832" i="10"/>
  <c r="CY832" i="10"/>
  <c r="CX832" i="10"/>
  <c r="CW832" i="10"/>
  <c r="CV832" i="10"/>
  <c r="CU832" i="10"/>
  <c r="CT832" i="10"/>
  <c r="CS832" i="10"/>
  <c r="CR832" i="10"/>
  <c r="CQ832" i="10"/>
  <c r="CP832" i="10"/>
  <c r="CO832" i="10"/>
  <c r="CZ831" i="10"/>
  <c r="CY831" i="10"/>
  <c r="CX831" i="10"/>
  <c r="CW831" i="10"/>
  <c r="CV831" i="10"/>
  <c r="CU831" i="10"/>
  <c r="CT831" i="10"/>
  <c r="CS831" i="10"/>
  <c r="CR831" i="10"/>
  <c r="CQ831" i="10"/>
  <c r="CP831" i="10"/>
  <c r="CO831" i="10"/>
  <c r="CZ830" i="10"/>
  <c r="CY830" i="10"/>
  <c r="CX830" i="10"/>
  <c r="CW830" i="10"/>
  <c r="CV830" i="10"/>
  <c r="CU830" i="10"/>
  <c r="CT830" i="10"/>
  <c r="CS830" i="10"/>
  <c r="CR830" i="10"/>
  <c r="CQ830" i="10"/>
  <c r="CP830" i="10"/>
  <c r="CO830" i="10"/>
  <c r="CZ829" i="10"/>
  <c r="CY829" i="10"/>
  <c r="CX829" i="10"/>
  <c r="CW829" i="10"/>
  <c r="CV829" i="10"/>
  <c r="CU829" i="10"/>
  <c r="CT829" i="10"/>
  <c r="CS829" i="10"/>
  <c r="CR829" i="10"/>
  <c r="CQ829" i="10"/>
  <c r="CP829" i="10"/>
  <c r="CO829" i="10"/>
  <c r="CZ828" i="10"/>
  <c r="CY828" i="10"/>
  <c r="CX828" i="10"/>
  <c r="CW828" i="10"/>
  <c r="CV828" i="10"/>
  <c r="CU828" i="10"/>
  <c r="CT828" i="10"/>
  <c r="CS828" i="10"/>
  <c r="CR828" i="10"/>
  <c r="CQ828" i="10"/>
  <c r="CP828" i="10"/>
  <c r="CO828" i="10"/>
  <c r="CZ827" i="10"/>
  <c r="CY827" i="10"/>
  <c r="CX827" i="10"/>
  <c r="CW827" i="10"/>
  <c r="CV827" i="10"/>
  <c r="CU827" i="10"/>
  <c r="CT827" i="10"/>
  <c r="CS827" i="10"/>
  <c r="CR827" i="10"/>
  <c r="CQ827" i="10"/>
  <c r="CP827" i="10"/>
  <c r="CO827" i="10"/>
  <c r="CZ826" i="10"/>
  <c r="CY826" i="10"/>
  <c r="CX826" i="10"/>
  <c r="CW826" i="10"/>
  <c r="CV826" i="10"/>
  <c r="CU826" i="10"/>
  <c r="CT826" i="10"/>
  <c r="CS826" i="10"/>
  <c r="CR826" i="10"/>
  <c r="CQ826" i="10"/>
  <c r="CP826" i="10"/>
  <c r="CO826" i="10"/>
  <c r="CZ825" i="10"/>
  <c r="CY825" i="10"/>
  <c r="CX825" i="10"/>
  <c r="CW825" i="10"/>
  <c r="CV825" i="10"/>
  <c r="CU825" i="10"/>
  <c r="CT825" i="10"/>
  <c r="CS825" i="10"/>
  <c r="CR825" i="10"/>
  <c r="CQ825" i="10"/>
  <c r="CP825" i="10"/>
  <c r="CO825" i="10"/>
  <c r="CZ824" i="10"/>
  <c r="CY824" i="10"/>
  <c r="CX824" i="10"/>
  <c r="CW824" i="10"/>
  <c r="CV824" i="10"/>
  <c r="CU824" i="10"/>
  <c r="CT824" i="10"/>
  <c r="CS824" i="10"/>
  <c r="CR824" i="10"/>
  <c r="CQ824" i="10"/>
  <c r="CP824" i="10"/>
  <c r="CO824" i="10"/>
  <c r="CZ823" i="10"/>
  <c r="CY823" i="10"/>
  <c r="CX823" i="10"/>
  <c r="CW823" i="10"/>
  <c r="CV823" i="10"/>
  <c r="CU823" i="10"/>
  <c r="CT823" i="10"/>
  <c r="CS823" i="10"/>
  <c r="CR823" i="10"/>
  <c r="CQ823" i="10"/>
  <c r="CP823" i="10"/>
  <c r="CO823" i="10"/>
  <c r="CZ822" i="10"/>
  <c r="CY822" i="10"/>
  <c r="CX822" i="10"/>
  <c r="CW822" i="10"/>
  <c r="CV822" i="10"/>
  <c r="CU822" i="10"/>
  <c r="CT822" i="10"/>
  <c r="CS822" i="10"/>
  <c r="CR822" i="10"/>
  <c r="CQ822" i="10"/>
  <c r="CP822" i="10"/>
  <c r="CO822" i="10"/>
  <c r="CZ821" i="10"/>
  <c r="CY821" i="10"/>
  <c r="CX821" i="10"/>
  <c r="CW821" i="10"/>
  <c r="CV821" i="10"/>
  <c r="CU821" i="10"/>
  <c r="CT821" i="10"/>
  <c r="CS821" i="10"/>
  <c r="CR821" i="10"/>
  <c r="CQ821" i="10"/>
  <c r="CP821" i="10"/>
  <c r="CO821" i="10"/>
  <c r="CZ820" i="10"/>
  <c r="CY820" i="10"/>
  <c r="CX820" i="10"/>
  <c r="CW820" i="10"/>
  <c r="CV820" i="10"/>
  <c r="CU820" i="10"/>
  <c r="CT820" i="10"/>
  <c r="CS820" i="10"/>
  <c r="CR820" i="10"/>
  <c r="CQ820" i="10"/>
  <c r="CP820" i="10"/>
  <c r="CO820" i="10"/>
  <c r="CZ819" i="10"/>
  <c r="CY819" i="10"/>
  <c r="CX819" i="10"/>
  <c r="CW819" i="10"/>
  <c r="CV819" i="10"/>
  <c r="CU819" i="10"/>
  <c r="CT819" i="10"/>
  <c r="CS819" i="10"/>
  <c r="CR819" i="10"/>
  <c r="CQ819" i="10"/>
  <c r="CP819" i="10"/>
  <c r="CO819" i="10"/>
  <c r="CZ818" i="10"/>
  <c r="CY818" i="10"/>
  <c r="CX818" i="10"/>
  <c r="CW818" i="10"/>
  <c r="CV818" i="10"/>
  <c r="CU818" i="10"/>
  <c r="CT818" i="10"/>
  <c r="CS818" i="10"/>
  <c r="CR818" i="10"/>
  <c r="CQ818" i="10"/>
  <c r="CP818" i="10"/>
  <c r="CO818" i="10"/>
  <c r="CZ817" i="10"/>
  <c r="CY817" i="10"/>
  <c r="CX817" i="10"/>
  <c r="CW817" i="10"/>
  <c r="CV817" i="10"/>
  <c r="CU817" i="10"/>
  <c r="CT817" i="10"/>
  <c r="CS817" i="10"/>
  <c r="CR817" i="10"/>
  <c r="CQ817" i="10"/>
  <c r="CP817" i="10"/>
  <c r="CO817" i="10"/>
  <c r="CZ816" i="10"/>
  <c r="CY816" i="10"/>
  <c r="CX816" i="10"/>
  <c r="CW816" i="10"/>
  <c r="CV816" i="10"/>
  <c r="CU816" i="10"/>
  <c r="CT816" i="10"/>
  <c r="CS816" i="10"/>
  <c r="CR816" i="10"/>
  <c r="CQ816" i="10"/>
  <c r="CP816" i="10"/>
  <c r="CO816" i="10"/>
  <c r="CZ815" i="10"/>
  <c r="CY815" i="10"/>
  <c r="CX815" i="10"/>
  <c r="CW815" i="10"/>
  <c r="CV815" i="10"/>
  <c r="CU815" i="10"/>
  <c r="CT815" i="10"/>
  <c r="CS815" i="10"/>
  <c r="CR815" i="10"/>
  <c r="CQ815" i="10"/>
  <c r="CP815" i="10"/>
  <c r="CO815" i="10"/>
  <c r="CZ814" i="10"/>
  <c r="CY814" i="10"/>
  <c r="CX814" i="10"/>
  <c r="CW814" i="10"/>
  <c r="CV814" i="10"/>
  <c r="CU814" i="10"/>
  <c r="CT814" i="10"/>
  <c r="CS814" i="10"/>
  <c r="CR814" i="10"/>
  <c r="CQ814" i="10"/>
  <c r="CP814" i="10"/>
  <c r="CO814" i="10"/>
  <c r="CZ813" i="10"/>
  <c r="CY813" i="10"/>
  <c r="CX813" i="10"/>
  <c r="CW813" i="10"/>
  <c r="CV813" i="10"/>
  <c r="CU813" i="10"/>
  <c r="CT813" i="10"/>
  <c r="CS813" i="10"/>
  <c r="CR813" i="10"/>
  <c r="CQ813" i="10"/>
  <c r="CP813" i="10"/>
  <c r="CO813" i="10"/>
  <c r="CZ812" i="10"/>
  <c r="CY812" i="10"/>
  <c r="CX812" i="10"/>
  <c r="CW812" i="10"/>
  <c r="CV812" i="10"/>
  <c r="CU812" i="10"/>
  <c r="CT812" i="10"/>
  <c r="CS812" i="10"/>
  <c r="CR812" i="10"/>
  <c r="CQ812" i="10"/>
  <c r="CP812" i="10"/>
  <c r="CO812" i="10"/>
  <c r="CZ811" i="10"/>
  <c r="CY811" i="10"/>
  <c r="CX811" i="10"/>
  <c r="CW811" i="10"/>
  <c r="CV811" i="10"/>
  <c r="CU811" i="10"/>
  <c r="CT811" i="10"/>
  <c r="CS811" i="10"/>
  <c r="CR811" i="10"/>
  <c r="CQ811" i="10"/>
  <c r="CP811" i="10"/>
  <c r="CO811" i="10"/>
  <c r="CZ810" i="10"/>
  <c r="CY810" i="10"/>
  <c r="CX810" i="10"/>
  <c r="CW810" i="10"/>
  <c r="CV810" i="10"/>
  <c r="CU810" i="10"/>
  <c r="CT810" i="10"/>
  <c r="CS810" i="10"/>
  <c r="CR810" i="10"/>
  <c r="CQ810" i="10"/>
  <c r="CP810" i="10"/>
  <c r="CO810" i="10"/>
  <c r="CZ809" i="10"/>
  <c r="CY809" i="10"/>
  <c r="CX809" i="10"/>
  <c r="CW809" i="10"/>
  <c r="CV809" i="10"/>
  <c r="CU809" i="10"/>
  <c r="CT809" i="10"/>
  <c r="CS809" i="10"/>
  <c r="CR809" i="10"/>
  <c r="CQ809" i="10"/>
  <c r="CP809" i="10"/>
  <c r="CO809" i="10"/>
  <c r="CZ808" i="10"/>
  <c r="CY808" i="10"/>
  <c r="CX808" i="10"/>
  <c r="CW808" i="10"/>
  <c r="CV808" i="10"/>
  <c r="CU808" i="10"/>
  <c r="CT808" i="10"/>
  <c r="CS808" i="10"/>
  <c r="CR808" i="10"/>
  <c r="CQ808" i="10"/>
  <c r="CP808" i="10"/>
  <c r="CO808" i="10"/>
  <c r="CZ807" i="10"/>
  <c r="CY807" i="10"/>
  <c r="CX807" i="10"/>
  <c r="CW807" i="10"/>
  <c r="CV807" i="10"/>
  <c r="CU807" i="10"/>
  <c r="CT807" i="10"/>
  <c r="CS807" i="10"/>
  <c r="CR807" i="10"/>
  <c r="CQ807" i="10"/>
  <c r="CP807" i="10"/>
  <c r="CO807" i="10"/>
  <c r="CZ806" i="10"/>
  <c r="CY806" i="10"/>
  <c r="CX806" i="10"/>
  <c r="CW806" i="10"/>
  <c r="CV806" i="10"/>
  <c r="CU806" i="10"/>
  <c r="CT806" i="10"/>
  <c r="CS806" i="10"/>
  <c r="CR806" i="10"/>
  <c r="CQ806" i="10"/>
  <c r="CP806" i="10"/>
  <c r="CO806" i="10"/>
  <c r="CZ805" i="10"/>
  <c r="CY805" i="10"/>
  <c r="CX805" i="10"/>
  <c r="CW805" i="10"/>
  <c r="CV805" i="10"/>
  <c r="CU805" i="10"/>
  <c r="CT805" i="10"/>
  <c r="CS805" i="10"/>
  <c r="CR805" i="10"/>
  <c r="CQ805" i="10"/>
  <c r="CP805" i="10"/>
  <c r="CO805" i="10"/>
  <c r="CZ804" i="10"/>
  <c r="CY804" i="10"/>
  <c r="CX804" i="10"/>
  <c r="CW804" i="10"/>
  <c r="CV804" i="10"/>
  <c r="CU804" i="10"/>
  <c r="CT804" i="10"/>
  <c r="CS804" i="10"/>
  <c r="CR804" i="10"/>
  <c r="CQ804" i="10"/>
  <c r="CP804" i="10"/>
  <c r="CO804" i="10"/>
  <c r="CZ803" i="10"/>
  <c r="CY803" i="10"/>
  <c r="CX803" i="10"/>
  <c r="CW803" i="10"/>
  <c r="CV803" i="10"/>
  <c r="CU803" i="10"/>
  <c r="CT803" i="10"/>
  <c r="CS803" i="10"/>
  <c r="CR803" i="10"/>
  <c r="CQ803" i="10"/>
  <c r="CP803" i="10"/>
  <c r="CO803" i="10"/>
  <c r="CZ802" i="10"/>
  <c r="CY802" i="10"/>
  <c r="CX802" i="10"/>
  <c r="CW802" i="10"/>
  <c r="CV802" i="10"/>
  <c r="CU802" i="10"/>
  <c r="CT802" i="10"/>
  <c r="CS802" i="10"/>
  <c r="CR802" i="10"/>
  <c r="CQ802" i="10"/>
  <c r="CP802" i="10"/>
  <c r="CO802" i="10"/>
  <c r="CZ801" i="10"/>
  <c r="CY801" i="10"/>
  <c r="CX801" i="10"/>
  <c r="CW801" i="10"/>
  <c r="CV801" i="10"/>
  <c r="CU801" i="10"/>
  <c r="CT801" i="10"/>
  <c r="CS801" i="10"/>
  <c r="CR801" i="10"/>
  <c r="CQ801" i="10"/>
  <c r="CP801" i="10"/>
  <c r="CO801" i="10"/>
  <c r="CZ800" i="10"/>
  <c r="CY800" i="10"/>
  <c r="CX800" i="10"/>
  <c r="CW800" i="10"/>
  <c r="CV800" i="10"/>
  <c r="CU800" i="10"/>
  <c r="CT800" i="10"/>
  <c r="CS800" i="10"/>
  <c r="CR800" i="10"/>
  <c r="CQ800" i="10"/>
  <c r="CP800" i="10"/>
  <c r="CO800" i="10"/>
  <c r="CZ799" i="10"/>
  <c r="CY799" i="10"/>
  <c r="CX799" i="10"/>
  <c r="CW799" i="10"/>
  <c r="CV799" i="10"/>
  <c r="CU799" i="10"/>
  <c r="CT799" i="10"/>
  <c r="CS799" i="10"/>
  <c r="CR799" i="10"/>
  <c r="CQ799" i="10"/>
  <c r="CP799" i="10"/>
  <c r="CO799" i="10"/>
  <c r="CZ798" i="10"/>
  <c r="CY798" i="10"/>
  <c r="CX798" i="10"/>
  <c r="CW798" i="10"/>
  <c r="CV798" i="10"/>
  <c r="CU798" i="10"/>
  <c r="CT798" i="10"/>
  <c r="CS798" i="10"/>
  <c r="CR798" i="10"/>
  <c r="CQ798" i="10"/>
  <c r="CP798" i="10"/>
  <c r="CO798" i="10"/>
  <c r="CZ797" i="10"/>
  <c r="CY797" i="10"/>
  <c r="CX797" i="10"/>
  <c r="CW797" i="10"/>
  <c r="CV797" i="10"/>
  <c r="CU797" i="10"/>
  <c r="CT797" i="10"/>
  <c r="CS797" i="10"/>
  <c r="CR797" i="10"/>
  <c r="CQ797" i="10"/>
  <c r="CP797" i="10"/>
  <c r="CO797" i="10"/>
  <c r="CZ796" i="10"/>
  <c r="CY796" i="10"/>
  <c r="CX796" i="10"/>
  <c r="CW796" i="10"/>
  <c r="CV796" i="10"/>
  <c r="CU796" i="10"/>
  <c r="CT796" i="10"/>
  <c r="CS796" i="10"/>
  <c r="CR796" i="10"/>
  <c r="CQ796" i="10"/>
  <c r="CP796" i="10"/>
  <c r="CO796" i="10"/>
  <c r="CZ795" i="10"/>
  <c r="CY795" i="10"/>
  <c r="CX795" i="10"/>
  <c r="CW795" i="10"/>
  <c r="CV795" i="10"/>
  <c r="CU795" i="10"/>
  <c r="CT795" i="10"/>
  <c r="CS795" i="10"/>
  <c r="CR795" i="10"/>
  <c r="CQ795" i="10"/>
  <c r="CP795" i="10"/>
  <c r="CO795" i="10"/>
  <c r="CZ794" i="10"/>
  <c r="CY794" i="10"/>
  <c r="CX794" i="10"/>
  <c r="CW794" i="10"/>
  <c r="CV794" i="10"/>
  <c r="CU794" i="10"/>
  <c r="CT794" i="10"/>
  <c r="CS794" i="10"/>
  <c r="CR794" i="10"/>
  <c r="CQ794" i="10"/>
  <c r="CP794" i="10"/>
  <c r="CO794" i="10"/>
  <c r="CZ793" i="10"/>
  <c r="CY793" i="10"/>
  <c r="CX793" i="10"/>
  <c r="CW793" i="10"/>
  <c r="CV793" i="10"/>
  <c r="CU793" i="10"/>
  <c r="CT793" i="10"/>
  <c r="CS793" i="10"/>
  <c r="CR793" i="10"/>
  <c r="CQ793" i="10"/>
  <c r="CP793" i="10"/>
  <c r="CO793" i="10"/>
  <c r="CZ792" i="10"/>
  <c r="CY792" i="10"/>
  <c r="CX792" i="10"/>
  <c r="CW792" i="10"/>
  <c r="CV792" i="10"/>
  <c r="CU792" i="10"/>
  <c r="CT792" i="10"/>
  <c r="CS792" i="10"/>
  <c r="CR792" i="10"/>
  <c r="CQ792" i="10"/>
  <c r="CP792" i="10"/>
  <c r="CO792" i="10"/>
  <c r="CZ791" i="10"/>
  <c r="CY791" i="10"/>
  <c r="CX791" i="10"/>
  <c r="CW791" i="10"/>
  <c r="CV791" i="10"/>
  <c r="CU791" i="10"/>
  <c r="CT791" i="10"/>
  <c r="CS791" i="10"/>
  <c r="CR791" i="10"/>
  <c r="CQ791" i="10"/>
  <c r="CP791" i="10"/>
  <c r="CO791" i="10"/>
  <c r="CZ790" i="10"/>
  <c r="CY790" i="10"/>
  <c r="CX790" i="10"/>
  <c r="CW790" i="10"/>
  <c r="CV790" i="10"/>
  <c r="CU790" i="10"/>
  <c r="CT790" i="10"/>
  <c r="CS790" i="10"/>
  <c r="CR790" i="10"/>
  <c r="CQ790" i="10"/>
  <c r="CP790" i="10"/>
  <c r="CO790" i="10"/>
  <c r="CZ789" i="10"/>
  <c r="CY789" i="10"/>
  <c r="CX789" i="10"/>
  <c r="CW789" i="10"/>
  <c r="CV789" i="10"/>
  <c r="CU789" i="10"/>
  <c r="CT789" i="10"/>
  <c r="CS789" i="10"/>
  <c r="CR789" i="10"/>
  <c r="CQ789" i="10"/>
  <c r="CP789" i="10"/>
  <c r="CO789" i="10"/>
  <c r="CZ788" i="10"/>
  <c r="CY788" i="10"/>
  <c r="CX788" i="10"/>
  <c r="CW788" i="10"/>
  <c r="CV788" i="10"/>
  <c r="CU788" i="10"/>
  <c r="CT788" i="10"/>
  <c r="CS788" i="10"/>
  <c r="CR788" i="10"/>
  <c r="CQ788" i="10"/>
  <c r="CP788" i="10"/>
  <c r="CO788" i="10"/>
  <c r="CZ787" i="10"/>
  <c r="CY787" i="10"/>
  <c r="CX787" i="10"/>
  <c r="CW787" i="10"/>
  <c r="CV787" i="10"/>
  <c r="CU787" i="10"/>
  <c r="CT787" i="10"/>
  <c r="CS787" i="10"/>
  <c r="CR787" i="10"/>
  <c r="CQ787" i="10"/>
  <c r="CP787" i="10"/>
  <c r="CO787" i="10"/>
  <c r="CZ786" i="10"/>
  <c r="CY786" i="10"/>
  <c r="CX786" i="10"/>
  <c r="CW786" i="10"/>
  <c r="CV786" i="10"/>
  <c r="CU786" i="10"/>
  <c r="CT786" i="10"/>
  <c r="CS786" i="10"/>
  <c r="CR786" i="10"/>
  <c r="CQ786" i="10"/>
  <c r="CP786" i="10"/>
  <c r="CO786" i="10"/>
  <c r="CZ785" i="10"/>
  <c r="CY785" i="10"/>
  <c r="CX785" i="10"/>
  <c r="CW785" i="10"/>
  <c r="CV785" i="10"/>
  <c r="CU785" i="10"/>
  <c r="CT785" i="10"/>
  <c r="CS785" i="10"/>
  <c r="CR785" i="10"/>
  <c r="CQ785" i="10"/>
  <c r="CP785" i="10"/>
  <c r="CO785" i="10"/>
  <c r="CZ784" i="10"/>
  <c r="CY784" i="10"/>
  <c r="CX784" i="10"/>
  <c r="CW784" i="10"/>
  <c r="CV784" i="10"/>
  <c r="CU784" i="10"/>
  <c r="CT784" i="10"/>
  <c r="CS784" i="10"/>
  <c r="CR784" i="10"/>
  <c r="CQ784" i="10"/>
  <c r="CP784" i="10"/>
  <c r="CO784" i="10"/>
  <c r="CZ783" i="10"/>
  <c r="CY783" i="10"/>
  <c r="CX783" i="10"/>
  <c r="CW783" i="10"/>
  <c r="CV783" i="10"/>
  <c r="CU783" i="10"/>
  <c r="CT783" i="10"/>
  <c r="CS783" i="10"/>
  <c r="CR783" i="10"/>
  <c r="CQ783" i="10"/>
  <c r="CP783" i="10"/>
  <c r="CO783" i="10"/>
  <c r="CZ782" i="10"/>
  <c r="CY782" i="10"/>
  <c r="CX782" i="10"/>
  <c r="CW782" i="10"/>
  <c r="CV782" i="10"/>
  <c r="CU782" i="10"/>
  <c r="CT782" i="10"/>
  <c r="CS782" i="10"/>
  <c r="CR782" i="10"/>
  <c r="CQ782" i="10"/>
  <c r="CP782" i="10"/>
  <c r="CO782" i="10"/>
  <c r="CZ781" i="10"/>
  <c r="CY781" i="10"/>
  <c r="CX781" i="10"/>
  <c r="CW781" i="10"/>
  <c r="CV781" i="10"/>
  <c r="CU781" i="10"/>
  <c r="CT781" i="10"/>
  <c r="CS781" i="10"/>
  <c r="CR781" i="10"/>
  <c r="CQ781" i="10"/>
  <c r="CP781" i="10"/>
  <c r="CO781" i="10"/>
  <c r="CZ780" i="10"/>
  <c r="CY780" i="10"/>
  <c r="CX780" i="10"/>
  <c r="CW780" i="10"/>
  <c r="CV780" i="10"/>
  <c r="CU780" i="10"/>
  <c r="CT780" i="10"/>
  <c r="CS780" i="10"/>
  <c r="CR780" i="10"/>
  <c r="CQ780" i="10"/>
  <c r="CP780" i="10"/>
  <c r="CO780" i="10"/>
  <c r="CZ779" i="10"/>
  <c r="CY779" i="10"/>
  <c r="CX779" i="10"/>
  <c r="CW779" i="10"/>
  <c r="CV779" i="10"/>
  <c r="CU779" i="10"/>
  <c r="CT779" i="10"/>
  <c r="CS779" i="10"/>
  <c r="CR779" i="10"/>
  <c r="CQ779" i="10"/>
  <c r="CP779" i="10"/>
  <c r="CO779" i="10"/>
  <c r="CZ778" i="10"/>
  <c r="CY778" i="10"/>
  <c r="CX778" i="10"/>
  <c r="CW778" i="10"/>
  <c r="CV778" i="10"/>
  <c r="CU778" i="10"/>
  <c r="CT778" i="10"/>
  <c r="CS778" i="10"/>
  <c r="CR778" i="10"/>
  <c r="CQ778" i="10"/>
  <c r="CP778" i="10"/>
  <c r="CO778" i="10"/>
  <c r="CZ777" i="10"/>
  <c r="CY777" i="10"/>
  <c r="CX777" i="10"/>
  <c r="CW777" i="10"/>
  <c r="CV777" i="10"/>
  <c r="CU777" i="10"/>
  <c r="CT777" i="10"/>
  <c r="CS777" i="10"/>
  <c r="CR777" i="10"/>
  <c r="CQ777" i="10"/>
  <c r="CP777" i="10"/>
  <c r="CO777" i="10"/>
  <c r="CZ776" i="10"/>
  <c r="CY776" i="10"/>
  <c r="CX776" i="10"/>
  <c r="CW776" i="10"/>
  <c r="CV776" i="10"/>
  <c r="CU776" i="10"/>
  <c r="CT776" i="10"/>
  <c r="CS776" i="10"/>
  <c r="CR776" i="10"/>
  <c r="CQ776" i="10"/>
  <c r="CP776" i="10"/>
  <c r="CO776" i="10"/>
  <c r="CZ775" i="10"/>
  <c r="CY775" i="10"/>
  <c r="CX775" i="10"/>
  <c r="CW775" i="10"/>
  <c r="CV775" i="10"/>
  <c r="CU775" i="10"/>
  <c r="CT775" i="10"/>
  <c r="CS775" i="10"/>
  <c r="CR775" i="10"/>
  <c r="CQ775" i="10"/>
  <c r="CP775" i="10"/>
  <c r="CO775" i="10"/>
  <c r="CZ774" i="10"/>
  <c r="CY774" i="10"/>
  <c r="CX774" i="10"/>
  <c r="CW774" i="10"/>
  <c r="CV774" i="10"/>
  <c r="CU774" i="10"/>
  <c r="CT774" i="10"/>
  <c r="CS774" i="10"/>
  <c r="CR774" i="10"/>
  <c r="CQ774" i="10"/>
  <c r="CP774" i="10"/>
  <c r="CO774" i="10"/>
  <c r="CZ773" i="10"/>
  <c r="CY773" i="10"/>
  <c r="CX773" i="10"/>
  <c r="CW773" i="10"/>
  <c r="CV773" i="10"/>
  <c r="CU773" i="10"/>
  <c r="CT773" i="10"/>
  <c r="CS773" i="10"/>
  <c r="CR773" i="10"/>
  <c r="CQ773" i="10"/>
  <c r="CP773" i="10"/>
  <c r="CO773" i="10"/>
  <c r="CZ772" i="10"/>
  <c r="CY772" i="10"/>
  <c r="CX772" i="10"/>
  <c r="CW772" i="10"/>
  <c r="CV772" i="10"/>
  <c r="CU772" i="10"/>
  <c r="CT772" i="10"/>
  <c r="CS772" i="10"/>
  <c r="CR772" i="10"/>
  <c r="CQ772" i="10"/>
  <c r="CP772" i="10"/>
  <c r="CO772" i="10"/>
  <c r="CZ771" i="10"/>
  <c r="CY771" i="10"/>
  <c r="CX771" i="10"/>
  <c r="CW771" i="10"/>
  <c r="CV771" i="10"/>
  <c r="CU771" i="10"/>
  <c r="CT771" i="10"/>
  <c r="CS771" i="10"/>
  <c r="CR771" i="10"/>
  <c r="CQ771" i="10"/>
  <c r="CP771" i="10"/>
  <c r="CO771" i="10"/>
  <c r="CZ770" i="10"/>
  <c r="CY770" i="10"/>
  <c r="CX770" i="10"/>
  <c r="CW770" i="10"/>
  <c r="CV770" i="10"/>
  <c r="CU770" i="10"/>
  <c r="CT770" i="10"/>
  <c r="CS770" i="10"/>
  <c r="CR770" i="10"/>
  <c r="CQ770" i="10"/>
  <c r="CP770" i="10"/>
  <c r="CO770" i="10"/>
  <c r="CZ769" i="10"/>
  <c r="CY769" i="10"/>
  <c r="CX769" i="10"/>
  <c r="CW769" i="10"/>
  <c r="CV769" i="10"/>
  <c r="CU769" i="10"/>
  <c r="CT769" i="10"/>
  <c r="CS769" i="10"/>
  <c r="CR769" i="10"/>
  <c r="CQ769" i="10"/>
  <c r="CP769" i="10"/>
  <c r="CO769" i="10"/>
  <c r="CZ768" i="10"/>
  <c r="CY768" i="10"/>
  <c r="CX768" i="10"/>
  <c r="CW768" i="10"/>
  <c r="CV768" i="10"/>
  <c r="CU768" i="10"/>
  <c r="CT768" i="10"/>
  <c r="CS768" i="10"/>
  <c r="CR768" i="10"/>
  <c r="CQ768" i="10"/>
  <c r="CP768" i="10"/>
  <c r="CO768" i="10"/>
  <c r="CZ767" i="10"/>
  <c r="CY767" i="10"/>
  <c r="CX767" i="10"/>
  <c r="CW767" i="10"/>
  <c r="CV767" i="10"/>
  <c r="CU767" i="10"/>
  <c r="CT767" i="10"/>
  <c r="CS767" i="10"/>
  <c r="CR767" i="10"/>
  <c r="CQ767" i="10"/>
  <c r="CP767" i="10"/>
  <c r="CO767" i="10"/>
  <c r="CZ766" i="10"/>
  <c r="CY766" i="10"/>
  <c r="CX766" i="10"/>
  <c r="CW766" i="10"/>
  <c r="CV766" i="10"/>
  <c r="CU766" i="10"/>
  <c r="CT766" i="10"/>
  <c r="CS766" i="10"/>
  <c r="CR766" i="10"/>
  <c r="CQ766" i="10"/>
  <c r="CP766" i="10"/>
  <c r="CO766" i="10"/>
  <c r="CZ765" i="10"/>
  <c r="CY765" i="10"/>
  <c r="CX765" i="10"/>
  <c r="CW765" i="10"/>
  <c r="CV765" i="10"/>
  <c r="CU765" i="10"/>
  <c r="CT765" i="10"/>
  <c r="CS765" i="10"/>
  <c r="CR765" i="10"/>
  <c r="CQ765" i="10"/>
  <c r="CP765" i="10"/>
  <c r="CO765" i="10"/>
  <c r="CZ764" i="10"/>
  <c r="CY764" i="10"/>
  <c r="CX764" i="10"/>
  <c r="CW764" i="10"/>
  <c r="CV764" i="10"/>
  <c r="CU764" i="10"/>
  <c r="CT764" i="10"/>
  <c r="CS764" i="10"/>
  <c r="CR764" i="10"/>
  <c r="CQ764" i="10"/>
  <c r="CP764" i="10"/>
  <c r="CO764" i="10"/>
  <c r="CZ763" i="10"/>
  <c r="CY763" i="10"/>
  <c r="CX763" i="10"/>
  <c r="CW763" i="10"/>
  <c r="CV763" i="10"/>
  <c r="CU763" i="10"/>
  <c r="CT763" i="10"/>
  <c r="CS763" i="10"/>
  <c r="CR763" i="10"/>
  <c r="CQ763" i="10"/>
  <c r="CP763" i="10"/>
  <c r="CO763" i="10"/>
  <c r="CZ762" i="10"/>
  <c r="CY762" i="10"/>
  <c r="CX762" i="10"/>
  <c r="CW762" i="10"/>
  <c r="CV762" i="10"/>
  <c r="CU762" i="10"/>
  <c r="CT762" i="10"/>
  <c r="CS762" i="10"/>
  <c r="CR762" i="10"/>
  <c r="CQ762" i="10"/>
  <c r="CP762" i="10"/>
  <c r="CO762" i="10"/>
  <c r="CZ761" i="10"/>
  <c r="CY761" i="10"/>
  <c r="CX761" i="10"/>
  <c r="CW761" i="10"/>
  <c r="CV761" i="10"/>
  <c r="CU761" i="10"/>
  <c r="CT761" i="10"/>
  <c r="CS761" i="10"/>
  <c r="CR761" i="10"/>
  <c r="CQ761" i="10"/>
  <c r="CP761" i="10"/>
  <c r="CO761" i="10"/>
  <c r="CZ760" i="10"/>
  <c r="CY760" i="10"/>
  <c r="CX760" i="10"/>
  <c r="CW760" i="10"/>
  <c r="CV760" i="10"/>
  <c r="CU760" i="10"/>
  <c r="CT760" i="10"/>
  <c r="CS760" i="10"/>
  <c r="CR760" i="10"/>
  <c r="CQ760" i="10"/>
  <c r="CP760" i="10"/>
  <c r="CO760" i="10"/>
  <c r="CZ759" i="10"/>
  <c r="CY759" i="10"/>
  <c r="CX759" i="10"/>
  <c r="CW759" i="10"/>
  <c r="CV759" i="10"/>
  <c r="CU759" i="10"/>
  <c r="CT759" i="10"/>
  <c r="CS759" i="10"/>
  <c r="CR759" i="10"/>
  <c r="CQ759" i="10"/>
  <c r="CP759" i="10"/>
  <c r="CO759" i="10"/>
  <c r="CZ758" i="10"/>
  <c r="CY758" i="10"/>
  <c r="CX758" i="10"/>
  <c r="CW758" i="10"/>
  <c r="CV758" i="10"/>
  <c r="CU758" i="10"/>
  <c r="CT758" i="10"/>
  <c r="CS758" i="10"/>
  <c r="CR758" i="10"/>
  <c r="CQ758" i="10"/>
  <c r="CP758" i="10"/>
  <c r="CO758" i="10"/>
  <c r="CZ757" i="10"/>
  <c r="CY757" i="10"/>
  <c r="CX757" i="10"/>
  <c r="CW757" i="10"/>
  <c r="CV757" i="10"/>
  <c r="CU757" i="10"/>
  <c r="CT757" i="10"/>
  <c r="CS757" i="10"/>
  <c r="CR757" i="10"/>
  <c r="CQ757" i="10"/>
  <c r="CP757" i="10"/>
  <c r="CO757" i="10"/>
  <c r="CZ756" i="10"/>
  <c r="CY756" i="10"/>
  <c r="CX756" i="10"/>
  <c r="CW756" i="10"/>
  <c r="CV756" i="10"/>
  <c r="CU756" i="10"/>
  <c r="CT756" i="10"/>
  <c r="CS756" i="10"/>
  <c r="CR756" i="10"/>
  <c r="CQ756" i="10"/>
  <c r="CP756" i="10"/>
  <c r="CO756" i="10"/>
  <c r="CZ755" i="10"/>
  <c r="CY755" i="10"/>
  <c r="CX755" i="10"/>
  <c r="CW755" i="10"/>
  <c r="CV755" i="10"/>
  <c r="CU755" i="10"/>
  <c r="CT755" i="10"/>
  <c r="CS755" i="10"/>
  <c r="CR755" i="10"/>
  <c r="CQ755" i="10"/>
  <c r="CP755" i="10"/>
  <c r="CO755" i="10"/>
  <c r="CZ754" i="10"/>
  <c r="CY754" i="10"/>
  <c r="CX754" i="10"/>
  <c r="CW754" i="10"/>
  <c r="CV754" i="10"/>
  <c r="CU754" i="10"/>
  <c r="CT754" i="10"/>
  <c r="CS754" i="10"/>
  <c r="CR754" i="10"/>
  <c r="CQ754" i="10"/>
  <c r="CP754" i="10"/>
  <c r="CO754" i="10"/>
  <c r="CZ753" i="10"/>
  <c r="CY753" i="10"/>
  <c r="CX753" i="10"/>
  <c r="CW753" i="10"/>
  <c r="CV753" i="10"/>
  <c r="CU753" i="10"/>
  <c r="CT753" i="10"/>
  <c r="CS753" i="10"/>
  <c r="CR753" i="10"/>
  <c r="CQ753" i="10"/>
  <c r="CP753" i="10"/>
  <c r="CO753" i="10"/>
  <c r="CZ752" i="10"/>
  <c r="CY752" i="10"/>
  <c r="CX752" i="10"/>
  <c r="CW752" i="10"/>
  <c r="CV752" i="10"/>
  <c r="CU752" i="10"/>
  <c r="CT752" i="10"/>
  <c r="CS752" i="10"/>
  <c r="CR752" i="10"/>
  <c r="CQ752" i="10"/>
  <c r="CP752" i="10"/>
  <c r="CO752" i="10"/>
  <c r="CZ751" i="10"/>
  <c r="CY751" i="10"/>
  <c r="CX751" i="10"/>
  <c r="CW751" i="10"/>
  <c r="CV751" i="10"/>
  <c r="CU751" i="10"/>
  <c r="CT751" i="10"/>
  <c r="CS751" i="10"/>
  <c r="CR751" i="10"/>
  <c r="CQ751" i="10"/>
  <c r="CP751" i="10"/>
  <c r="CO751" i="10"/>
  <c r="CZ750" i="10"/>
  <c r="CY750" i="10"/>
  <c r="CX750" i="10"/>
  <c r="CW750" i="10"/>
  <c r="CV750" i="10"/>
  <c r="CU750" i="10"/>
  <c r="CT750" i="10"/>
  <c r="CS750" i="10"/>
  <c r="CR750" i="10"/>
  <c r="CQ750" i="10"/>
  <c r="CP750" i="10"/>
  <c r="CO750" i="10"/>
  <c r="CZ749" i="10"/>
  <c r="CY749" i="10"/>
  <c r="CX749" i="10"/>
  <c r="CW749" i="10"/>
  <c r="CV749" i="10"/>
  <c r="CU749" i="10"/>
  <c r="CT749" i="10"/>
  <c r="CS749" i="10"/>
  <c r="CR749" i="10"/>
  <c r="CQ749" i="10"/>
  <c r="CP749" i="10"/>
  <c r="CO749" i="10"/>
  <c r="CZ748" i="10"/>
  <c r="CY748" i="10"/>
  <c r="CX748" i="10"/>
  <c r="CW748" i="10"/>
  <c r="CV748" i="10"/>
  <c r="CU748" i="10"/>
  <c r="CT748" i="10"/>
  <c r="CS748" i="10"/>
  <c r="CR748" i="10"/>
  <c r="CQ748" i="10"/>
  <c r="CP748" i="10"/>
  <c r="CO748" i="10"/>
  <c r="CZ747" i="10"/>
  <c r="CY747" i="10"/>
  <c r="CX747" i="10"/>
  <c r="CW747" i="10"/>
  <c r="CV747" i="10"/>
  <c r="CU747" i="10"/>
  <c r="CT747" i="10"/>
  <c r="CS747" i="10"/>
  <c r="CR747" i="10"/>
  <c r="CQ747" i="10"/>
  <c r="CP747" i="10"/>
  <c r="CO747" i="10"/>
  <c r="CZ746" i="10"/>
  <c r="CY746" i="10"/>
  <c r="CX746" i="10"/>
  <c r="CW746" i="10"/>
  <c r="CV746" i="10"/>
  <c r="CU746" i="10"/>
  <c r="CT746" i="10"/>
  <c r="CS746" i="10"/>
  <c r="CR746" i="10"/>
  <c r="CQ746" i="10"/>
  <c r="CP746" i="10"/>
  <c r="CO746" i="10"/>
  <c r="CZ745" i="10"/>
  <c r="CY745" i="10"/>
  <c r="CX745" i="10"/>
  <c r="CW745" i="10"/>
  <c r="CV745" i="10"/>
  <c r="CU745" i="10"/>
  <c r="CT745" i="10"/>
  <c r="CS745" i="10"/>
  <c r="CR745" i="10"/>
  <c r="CQ745" i="10"/>
  <c r="CP745" i="10"/>
  <c r="CO745" i="10"/>
  <c r="CZ744" i="10"/>
  <c r="CY744" i="10"/>
  <c r="CX744" i="10"/>
  <c r="CW744" i="10"/>
  <c r="CV744" i="10"/>
  <c r="CU744" i="10"/>
  <c r="CT744" i="10"/>
  <c r="CS744" i="10"/>
  <c r="CR744" i="10"/>
  <c r="CQ744" i="10"/>
  <c r="CP744" i="10"/>
  <c r="CO744" i="10"/>
  <c r="CZ743" i="10"/>
  <c r="CY743" i="10"/>
  <c r="CX743" i="10"/>
  <c r="CW743" i="10"/>
  <c r="CV743" i="10"/>
  <c r="CU743" i="10"/>
  <c r="CT743" i="10"/>
  <c r="CS743" i="10"/>
  <c r="CR743" i="10"/>
  <c r="CQ743" i="10"/>
  <c r="CP743" i="10"/>
  <c r="CO743" i="10"/>
  <c r="CZ742" i="10"/>
  <c r="CY742" i="10"/>
  <c r="CX742" i="10"/>
  <c r="CW742" i="10"/>
  <c r="CV742" i="10"/>
  <c r="CU742" i="10"/>
  <c r="CT742" i="10"/>
  <c r="CS742" i="10"/>
  <c r="CR742" i="10"/>
  <c r="CQ742" i="10"/>
  <c r="CP742" i="10"/>
  <c r="CO742" i="10"/>
  <c r="CZ741" i="10"/>
  <c r="CY741" i="10"/>
  <c r="CX741" i="10"/>
  <c r="CW741" i="10"/>
  <c r="CV741" i="10"/>
  <c r="CU741" i="10"/>
  <c r="CT741" i="10"/>
  <c r="CS741" i="10"/>
  <c r="CR741" i="10"/>
  <c r="CQ741" i="10"/>
  <c r="CP741" i="10"/>
  <c r="CO741" i="10"/>
  <c r="CZ740" i="10"/>
  <c r="CY740" i="10"/>
  <c r="CX740" i="10"/>
  <c r="CW740" i="10"/>
  <c r="CV740" i="10"/>
  <c r="CU740" i="10"/>
  <c r="CT740" i="10"/>
  <c r="CS740" i="10"/>
  <c r="CR740" i="10"/>
  <c r="CQ740" i="10"/>
  <c r="CP740" i="10"/>
  <c r="CO740" i="10"/>
  <c r="CZ739" i="10"/>
  <c r="CY739" i="10"/>
  <c r="CX739" i="10"/>
  <c r="CW739" i="10"/>
  <c r="CV739" i="10"/>
  <c r="CU739" i="10"/>
  <c r="CT739" i="10"/>
  <c r="CS739" i="10"/>
  <c r="CR739" i="10"/>
  <c r="CQ739" i="10"/>
  <c r="CP739" i="10"/>
  <c r="CO739" i="10"/>
  <c r="CZ738" i="10"/>
  <c r="CY738" i="10"/>
  <c r="CX738" i="10"/>
  <c r="CW738" i="10"/>
  <c r="CV738" i="10"/>
  <c r="CU738" i="10"/>
  <c r="CT738" i="10"/>
  <c r="CS738" i="10"/>
  <c r="CR738" i="10"/>
  <c r="CQ738" i="10"/>
  <c r="CP738" i="10"/>
  <c r="CO738" i="10"/>
  <c r="CZ737" i="10"/>
  <c r="CY737" i="10"/>
  <c r="CX737" i="10"/>
  <c r="CW737" i="10"/>
  <c r="CV737" i="10"/>
  <c r="CU737" i="10"/>
  <c r="CT737" i="10"/>
  <c r="CS737" i="10"/>
  <c r="CR737" i="10"/>
  <c r="CQ737" i="10"/>
  <c r="CP737" i="10"/>
  <c r="CO737" i="10"/>
  <c r="CZ736" i="10"/>
  <c r="CY736" i="10"/>
  <c r="CX736" i="10"/>
  <c r="CW736" i="10"/>
  <c r="CV736" i="10"/>
  <c r="CU736" i="10"/>
  <c r="CT736" i="10"/>
  <c r="CS736" i="10"/>
  <c r="CR736" i="10"/>
  <c r="CQ736" i="10"/>
  <c r="CP736" i="10"/>
  <c r="CO736" i="10"/>
  <c r="CZ735" i="10"/>
  <c r="CY735" i="10"/>
  <c r="CX735" i="10"/>
  <c r="CW735" i="10"/>
  <c r="CV735" i="10"/>
  <c r="CU735" i="10"/>
  <c r="CT735" i="10"/>
  <c r="CS735" i="10"/>
  <c r="CR735" i="10"/>
  <c r="CQ735" i="10"/>
  <c r="CP735" i="10"/>
  <c r="CO735" i="10"/>
  <c r="CZ734" i="10"/>
  <c r="CY734" i="10"/>
  <c r="CX734" i="10"/>
  <c r="CW734" i="10"/>
  <c r="CV734" i="10"/>
  <c r="CU734" i="10"/>
  <c r="CT734" i="10"/>
  <c r="CS734" i="10"/>
  <c r="CR734" i="10"/>
  <c r="CQ734" i="10"/>
  <c r="CP734" i="10"/>
  <c r="CO734" i="10"/>
  <c r="CZ733" i="10"/>
  <c r="CY733" i="10"/>
  <c r="CX733" i="10"/>
  <c r="CW733" i="10"/>
  <c r="CV733" i="10"/>
  <c r="CU733" i="10"/>
  <c r="CT733" i="10"/>
  <c r="CS733" i="10"/>
  <c r="CR733" i="10"/>
  <c r="CQ733" i="10"/>
  <c r="CP733" i="10"/>
  <c r="CO733" i="10"/>
  <c r="CZ732" i="10"/>
  <c r="CY732" i="10"/>
  <c r="CX732" i="10"/>
  <c r="CW732" i="10"/>
  <c r="CV732" i="10"/>
  <c r="CU732" i="10"/>
  <c r="CT732" i="10"/>
  <c r="CS732" i="10"/>
  <c r="CR732" i="10"/>
  <c r="CQ732" i="10"/>
  <c r="CP732" i="10"/>
  <c r="CO732" i="10"/>
  <c r="CZ731" i="10"/>
  <c r="CY731" i="10"/>
  <c r="CX731" i="10"/>
  <c r="CW731" i="10"/>
  <c r="CV731" i="10"/>
  <c r="CU731" i="10"/>
  <c r="CT731" i="10"/>
  <c r="CS731" i="10"/>
  <c r="CR731" i="10"/>
  <c r="CQ731" i="10"/>
  <c r="CP731" i="10"/>
  <c r="CO731" i="10"/>
  <c r="CZ730" i="10"/>
  <c r="CY730" i="10"/>
  <c r="CX730" i="10"/>
  <c r="CW730" i="10"/>
  <c r="CV730" i="10"/>
  <c r="CU730" i="10"/>
  <c r="CT730" i="10"/>
  <c r="CS730" i="10"/>
  <c r="CR730" i="10"/>
  <c r="CQ730" i="10"/>
  <c r="CP730" i="10"/>
  <c r="CO730" i="10"/>
  <c r="CZ729" i="10"/>
  <c r="CY729" i="10"/>
  <c r="CX729" i="10"/>
  <c r="CW729" i="10"/>
  <c r="CV729" i="10"/>
  <c r="CU729" i="10"/>
  <c r="CT729" i="10"/>
  <c r="CS729" i="10"/>
  <c r="CR729" i="10"/>
  <c r="CQ729" i="10"/>
  <c r="CP729" i="10"/>
  <c r="CO729" i="10"/>
  <c r="CZ728" i="10"/>
  <c r="CY728" i="10"/>
  <c r="CX728" i="10"/>
  <c r="CW728" i="10"/>
  <c r="CV728" i="10"/>
  <c r="CU728" i="10"/>
  <c r="CT728" i="10"/>
  <c r="CS728" i="10"/>
  <c r="CR728" i="10"/>
  <c r="CQ728" i="10"/>
  <c r="CP728" i="10"/>
  <c r="CO728" i="10"/>
  <c r="CZ727" i="10"/>
  <c r="CY727" i="10"/>
  <c r="CX727" i="10"/>
  <c r="CW727" i="10"/>
  <c r="CV727" i="10"/>
  <c r="CU727" i="10"/>
  <c r="CT727" i="10"/>
  <c r="CS727" i="10"/>
  <c r="CR727" i="10"/>
  <c r="CQ727" i="10"/>
  <c r="CP727" i="10"/>
  <c r="CO727" i="10"/>
  <c r="CZ726" i="10"/>
  <c r="CY726" i="10"/>
  <c r="CX726" i="10"/>
  <c r="CW726" i="10"/>
  <c r="CV726" i="10"/>
  <c r="CU726" i="10"/>
  <c r="CT726" i="10"/>
  <c r="CS726" i="10"/>
  <c r="CR726" i="10"/>
  <c r="CQ726" i="10"/>
  <c r="CP726" i="10"/>
  <c r="CO726" i="10"/>
  <c r="CZ725" i="10"/>
  <c r="CY725" i="10"/>
  <c r="CX725" i="10"/>
  <c r="CW725" i="10"/>
  <c r="CV725" i="10"/>
  <c r="CU725" i="10"/>
  <c r="CT725" i="10"/>
  <c r="CS725" i="10"/>
  <c r="CR725" i="10"/>
  <c r="CQ725" i="10"/>
  <c r="CP725" i="10"/>
  <c r="CO725" i="10"/>
  <c r="CZ724" i="10"/>
  <c r="CY724" i="10"/>
  <c r="CX724" i="10"/>
  <c r="CW724" i="10"/>
  <c r="CV724" i="10"/>
  <c r="CU724" i="10"/>
  <c r="CT724" i="10"/>
  <c r="CS724" i="10"/>
  <c r="CR724" i="10"/>
  <c r="CQ724" i="10"/>
  <c r="CP724" i="10"/>
  <c r="CO724" i="10"/>
  <c r="CZ723" i="10"/>
  <c r="CY723" i="10"/>
  <c r="CX723" i="10"/>
  <c r="CW723" i="10"/>
  <c r="CV723" i="10"/>
  <c r="CU723" i="10"/>
  <c r="CT723" i="10"/>
  <c r="CS723" i="10"/>
  <c r="CR723" i="10"/>
  <c r="CQ723" i="10"/>
  <c r="CP723" i="10"/>
  <c r="CO723" i="10"/>
  <c r="CZ722" i="10"/>
  <c r="CY722" i="10"/>
  <c r="CX722" i="10"/>
  <c r="CW722" i="10"/>
  <c r="CV722" i="10"/>
  <c r="CU722" i="10"/>
  <c r="CT722" i="10"/>
  <c r="CS722" i="10"/>
  <c r="CR722" i="10"/>
  <c r="CQ722" i="10"/>
  <c r="CP722" i="10"/>
  <c r="CO722" i="10"/>
  <c r="CZ721" i="10"/>
  <c r="CY721" i="10"/>
  <c r="CX721" i="10"/>
  <c r="CW721" i="10"/>
  <c r="CV721" i="10"/>
  <c r="CU721" i="10"/>
  <c r="CT721" i="10"/>
  <c r="CS721" i="10"/>
  <c r="CR721" i="10"/>
  <c r="CQ721" i="10"/>
  <c r="CP721" i="10"/>
  <c r="CO721" i="10"/>
  <c r="CZ720" i="10"/>
  <c r="CY720" i="10"/>
  <c r="CX720" i="10"/>
  <c r="CW720" i="10"/>
  <c r="CV720" i="10"/>
  <c r="CU720" i="10"/>
  <c r="CT720" i="10"/>
  <c r="CS720" i="10"/>
  <c r="CR720" i="10"/>
  <c r="CQ720" i="10"/>
  <c r="CP720" i="10"/>
  <c r="CO720" i="10"/>
  <c r="CZ719" i="10"/>
  <c r="CY719" i="10"/>
  <c r="CX719" i="10"/>
  <c r="CW719" i="10"/>
  <c r="CV719" i="10"/>
  <c r="CU719" i="10"/>
  <c r="CT719" i="10"/>
  <c r="CS719" i="10"/>
  <c r="CR719" i="10"/>
  <c r="CQ719" i="10"/>
  <c r="CP719" i="10"/>
  <c r="CO719" i="10"/>
  <c r="CZ718" i="10"/>
  <c r="CY718" i="10"/>
  <c r="CX718" i="10"/>
  <c r="CW718" i="10"/>
  <c r="CV718" i="10"/>
  <c r="CU718" i="10"/>
  <c r="CT718" i="10"/>
  <c r="CS718" i="10"/>
  <c r="CR718" i="10"/>
  <c r="CQ718" i="10"/>
  <c r="CP718" i="10"/>
  <c r="CO718" i="10"/>
  <c r="CZ717" i="10"/>
  <c r="CY717" i="10"/>
  <c r="CX717" i="10"/>
  <c r="CW717" i="10"/>
  <c r="CV717" i="10"/>
  <c r="CU717" i="10"/>
  <c r="CT717" i="10"/>
  <c r="CS717" i="10"/>
  <c r="CR717" i="10"/>
  <c r="CQ717" i="10"/>
  <c r="CP717" i="10"/>
  <c r="CO717" i="10"/>
  <c r="CZ716" i="10"/>
  <c r="CY716" i="10"/>
  <c r="CX716" i="10"/>
  <c r="CW716" i="10"/>
  <c r="CV716" i="10"/>
  <c r="CU716" i="10"/>
  <c r="CT716" i="10"/>
  <c r="CS716" i="10"/>
  <c r="CR716" i="10"/>
  <c r="CQ716" i="10"/>
  <c r="CP716" i="10"/>
  <c r="CO716" i="10"/>
  <c r="CZ715" i="10"/>
  <c r="CY715" i="10"/>
  <c r="CX715" i="10"/>
  <c r="CW715" i="10"/>
  <c r="CV715" i="10"/>
  <c r="CU715" i="10"/>
  <c r="CT715" i="10"/>
  <c r="CS715" i="10"/>
  <c r="CR715" i="10"/>
  <c r="CQ715" i="10"/>
  <c r="CP715" i="10"/>
  <c r="CO715" i="10"/>
  <c r="CZ714" i="10"/>
  <c r="CY714" i="10"/>
  <c r="CX714" i="10"/>
  <c r="CW714" i="10"/>
  <c r="CV714" i="10"/>
  <c r="CU714" i="10"/>
  <c r="CT714" i="10"/>
  <c r="CS714" i="10"/>
  <c r="CR714" i="10"/>
  <c r="CQ714" i="10"/>
  <c r="CP714" i="10"/>
  <c r="CO714" i="10"/>
  <c r="CZ713" i="10"/>
  <c r="CY713" i="10"/>
  <c r="CX713" i="10"/>
  <c r="CW713" i="10"/>
  <c r="CV713" i="10"/>
  <c r="CU713" i="10"/>
  <c r="CT713" i="10"/>
  <c r="CS713" i="10"/>
  <c r="CR713" i="10"/>
  <c r="CQ713" i="10"/>
  <c r="CP713" i="10"/>
  <c r="CO713" i="10"/>
  <c r="CZ712" i="10"/>
  <c r="CY712" i="10"/>
  <c r="CX712" i="10"/>
  <c r="CW712" i="10"/>
  <c r="CV712" i="10"/>
  <c r="CU712" i="10"/>
  <c r="CT712" i="10"/>
  <c r="CS712" i="10"/>
  <c r="CR712" i="10"/>
  <c r="CQ712" i="10"/>
  <c r="CP712" i="10"/>
  <c r="CO712" i="10"/>
  <c r="CZ711" i="10"/>
  <c r="CY711" i="10"/>
  <c r="CX711" i="10"/>
  <c r="CW711" i="10"/>
  <c r="CV711" i="10"/>
  <c r="CU711" i="10"/>
  <c r="CT711" i="10"/>
  <c r="CS711" i="10"/>
  <c r="CR711" i="10"/>
  <c r="CQ711" i="10"/>
  <c r="CP711" i="10"/>
  <c r="CO711" i="10"/>
  <c r="CZ710" i="10"/>
  <c r="CY710" i="10"/>
  <c r="CX710" i="10"/>
  <c r="CW710" i="10"/>
  <c r="CV710" i="10"/>
  <c r="CU710" i="10"/>
  <c r="CT710" i="10"/>
  <c r="CS710" i="10"/>
  <c r="CR710" i="10"/>
  <c r="CQ710" i="10"/>
  <c r="CP710" i="10"/>
  <c r="CO710" i="10"/>
  <c r="CZ709" i="10"/>
  <c r="CY709" i="10"/>
  <c r="CX709" i="10"/>
  <c r="CW709" i="10"/>
  <c r="CV709" i="10"/>
  <c r="CU709" i="10"/>
  <c r="CT709" i="10"/>
  <c r="CS709" i="10"/>
  <c r="CR709" i="10"/>
  <c r="CQ709" i="10"/>
  <c r="CP709" i="10"/>
  <c r="CO709" i="10"/>
  <c r="CZ708" i="10"/>
  <c r="CY708" i="10"/>
  <c r="CX708" i="10"/>
  <c r="CW708" i="10"/>
  <c r="CV708" i="10"/>
  <c r="CU708" i="10"/>
  <c r="CT708" i="10"/>
  <c r="CS708" i="10"/>
  <c r="CR708" i="10"/>
  <c r="CQ708" i="10"/>
  <c r="CP708" i="10"/>
  <c r="CO708" i="10"/>
  <c r="CZ707" i="10"/>
  <c r="CY707" i="10"/>
  <c r="CX707" i="10"/>
  <c r="CW707" i="10"/>
  <c r="CV707" i="10"/>
  <c r="CU707" i="10"/>
  <c r="CT707" i="10"/>
  <c r="CS707" i="10"/>
  <c r="CR707" i="10"/>
  <c r="CQ707" i="10"/>
  <c r="CP707" i="10"/>
  <c r="CO707" i="10"/>
  <c r="CZ706" i="10"/>
  <c r="CY706" i="10"/>
  <c r="CX706" i="10"/>
  <c r="CW706" i="10"/>
  <c r="CV706" i="10"/>
  <c r="CU706" i="10"/>
  <c r="CT706" i="10"/>
  <c r="CS706" i="10"/>
  <c r="CR706" i="10"/>
  <c r="CQ706" i="10"/>
  <c r="CP706" i="10"/>
  <c r="CO706" i="10"/>
  <c r="CZ705" i="10"/>
  <c r="CY705" i="10"/>
  <c r="CX705" i="10"/>
  <c r="CW705" i="10"/>
  <c r="CV705" i="10"/>
  <c r="CU705" i="10"/>
  <c r="CT705" i="10"/>
  <c r="CS705" i="10"/>
  <c r="CR705" i="10"/>
  <c r="CQ705" i="10"/>
  <c r="CP705" i="10"/>
  <c r="CO705" i="10"/>
  <c r="CZ704" i="10"/>
  <c r="CY704" i="10"/>
  <c r="CX704" i="10"/>
  <c r="CW704" i="10"/>
  <c r="CV704" i="10"/>
  <c r="CU704" i="10"/>
  <c r="CT704" i="10"/>
  <c r="CS704" i="10"/>
  <c r="CR704" i="10"/>
  <c r="CQ704" i="10"/>
  <c r="CP704" i="10"/>
  <c r="CO704" i="10"/>
  <c r="CZ703" i="10"/>
  <c r="CY703" i="10"/>
  <c r="CX703" i="10"/>
  <c r="CW703" i="10"/>
  <c r="CV703" i="10"/>
  <c r="CU703" i="10"/>
  <c r="CT703" i="10"/>
  <c r="CS703" i="10"/>
  <c r="CR703" i="10"/>
  <c r="CQ703" i="10"/>
  <c r="CP703" i="10"/>
  <c r="CO703" i="10"/>
  <c r="CZ702" i="10"/>
  <c r="CY702" i="10"/>
  <c r="CX702" i="10"/>
  <c r="CW702" i="10"/>
  <c r="CV702" i="10"/>
  <c r="CU702" i="10"/>
  <c r="CT702" i="10"/>
  <c r="CS702" i="10"/>
  <c r="CR702" i="10"/>
  <c r="CQ702" i="10"/>
  <c r="CP702" i="10"/>
  <c r="CO702" i="10"/>
  <c r="CZ701" i="10"/>
  <c r="CY701" i="10"/>
  <c r="CX701" i="10"/>
  <c r="CW701" i="10"/>
  <c r="CV701" i="10"/>
  <c r="CU701" i="10"/>
  <c r="CT701" i="10"/>
  <c r="CS701" i="10"/>
  <c r="CR701" i="10"/>
  <c r="CQ701" i="10"/>
  <c r="CP701" i="10"/>
  <c r="CO701" i="10"/>
  <c r="CZ700" i="10"/>
  <c r="CY700" i="10"/>
  <c r="CX700" i="10"/>
  <c r="CW700" i="10"/>
  <c r="CV700" i="10"/>
  <c r="CU700" i="10"/>
  <c r="CT700" i="10"/>
  <c r="CS700" i="10"/>
  <c r="CR700" i="10"/>
  <c r="CQ700" i="10"/>
  <c r="CP700" i="10"/>
  <c r="CO700" i="10"/>
  <c r="CZ699" i="10"/>
  <c r="CY699" i="10"/>
  <c r="CX699" i="10"/>
  <c r="CW699" i="10"/>
  <c r="CV699" i="10"/>
  <c r="CU699" i="10"/>
  <c r="CT699" i="10"/>
  <c r="CS699" i="10"/>
  <c r="CR699" i="10"/>
  <c r="CQ699" i="10"/>
  <c r="CP699" i="10"/>
  <c r="CO699" i="10"/>
  <c r="CZ698" i="10"/>
  <c r="CY698" i="10"/>
  <c r="CX698" i="10"/>
  <c r="CW698" i="10"/>
  <c r="CV698" i="10"/>
  <c r="CU698" i="10"/>
  <c r="CT698" i="10"/>
  <c r="CS698" i="10"/>
  <c r="CR698" i="10"/>
  <c r="CQ698" i="10"/>
  <c r="CP698" i="10"/>
  <c r="CO698" i="10"/>
  <c r="CZ697" i="10"/>
  <c r="CY697" i="10"/>
  <c r="CX697" i="10"/>
  <c r="CW697" i="10"/>
  <c r="CV697" i="10"/>
  <c r="CU697" i="10"/>
  <c r="CT697" i="10"/>
  <c r="CS697" i="10"/>
  <c r="CR697" i="10"/>
  <c r="CQ697" i="10"/>
  <c r="CP697" i="10"/>
  <c r="CO697" i="10"/>
  <c r="CZ696" i="10"/>
  <c r="CY696" i="10"/>
  <c r="CX696" i="10"/>
  <c r="CW696" i="10"/>
  <c r="CV696" i="10"/>
  <c r="CU696" i="10"/>
  <c r="CT696" i="10"/>
  <c r="CS696" i="10"/>
  <c r="CR696" i="10"/>
  <c r="CQ696" i="10"/>
  <c r="CP696" i="10"/>
  <c r="CO696" i="10"/>
  <c r="CZ695" i="10"/>
  <c r="CY695" i="10"/>
  <c r="CX695" i="10"/>
  <c r="CW695" i="10"/>
  <c r="CV695" i="10"/>
  <c r="CU695" i="10"/>
  <c r="CT695" i="10"/>
  <c r="CS695" i="10"/>
  <c r="CR695" i="10"/>
  <c r="CQ695" i="10"/>
  <c r="CP695" i="10"/>
  <c r="CO695" i="10"/>
  <c r="CZ694" i="10"/>
  <c r="CY694" i="10"/>
  <c r="CX694" i="10"/>
  <c r="CW694" i="10"/>
  <c r="CV694" i="10"/>
  <c r="CU694" i="10"/>
  <c r="CT694" i="10"/>
  <c r="CS694" i="10"/>
  <c r="CR694" i="10"/>
  <c r="CQ694" i="10"/>
  <c r="CP694" i="10"/>
  <c r="CO694" i="10"/>
  <c r="CZ693" i="10"/>
  <c r="CY693" i="10"/>
  <c r="CX693" i="10"/>
  <c r="CW693" i="10"/>
  <c r="CV693" i="10"/>
  <c r="CU693" i="10"/>
  <c r="CT693" i="10"/>
  <c r="CS693" i="10"/>
  <c r="CR693" i="10"/>
  <c r="CQ693" i="10"/>
  <c r="CP693" i="10"/>
  <c r="CO693" i="10"/>
  <c r="CZ692" i="10"/>
  <c r="CY692" i="10"/>
  <c r="CX692" i="10"/>
  <c r="CW692" i="10"/>
  <c r="CV692" i="10"/>
  <c r="CU692" i="10"/>
  <c r="CT692" i="10"/>
  <c r="CS692" i="10"/>
  <c r="CR692" i="10"/>
  <c r="CQ692" i="10"/>
  <c r="CP692" i="10"/>
  <c r="CO692" i="10"/>
  <c r="CZ691" i="10"/>
  <c r="CY691" i="10"/>
  <c r="CX691" i="10"/>
  <c r="CW691" i="10"/>
  <c r="CV691" i="10"/>
  <c r="CU691" i="10"/>
  <c r="CT691" i="10"/>
  <c r="CS691" i="10"/>
  <c r="CR691" i="10"/>
  <c r="CQ691" i="10"/>
  <c r="CP691" i="10"/>
  <c r="CO691" i="10"/>
  <c r="CZ690" i="10"/>
  <c r="CY690" i="10"/>
  <c r="CX690" i="10"/>
  <c r="CW690" i="10"/>
  <c r="CV690" i="10"/>
  <c r="CU690" i="10"/>
  <c r="CT690" i="10"/>
  <c r="CS690" i="10"/>
  <c r="CR690" i="10"/>
  <c r="CQ690" i="10"/>
  <c r="CP690" i="10"/>
  <c r="CO690" i="10"/>
  <c r="CZ689" i="10"/>
  <c r="CY689" i="10"/>
  <c r="CX689" i="10"/>
  <c r="CW689" i="10"/>
  <c r="CV689" i="10"/>
  <c r="CU689" i="10"/>
  <c r="CT689" i="10"/>
  <c r="CS689" i="10"/>
  <c r="CR689" i="10"/>
  <c r="CQ689" i="10"/>
  <c r="CP689" i="10"/>
  <c r="CO689" i="10"/>
  <c r="CZ688" i="10"/>
  <c r="CY688" i="10"/>
  <c r="CX688" i="10"/>
  <c r="CW688" i="10"/>
  <c r="CV688" i="10"/>
  <c r="CU688" i="10"/>
  <c r="CT688" i="10"/>
  <c r="CS688" i="10"/>
  <c r="CR688" i="10"/>
  <c r="CQ688" i="10"/>
  <c r="CP688" i="10"/>
  <c r="CO688" i="10"/>
  <c r="CZ687" i="10"/>
  <c r="CY687" i="10"/>
  <c r="CX687" i="10"/>
  <c r="CW687" i="10"/>
  <c r="CV687" i="10"/>
  <c r="CU687" i="10"/>
  <c r="CT687" i="10"/>
  <c r="CS687" i="10"/>
  <c r="CR687" i="10"/>
  <c r="CQ687" i="10"/>
  <c r="CP687" i="10"/>
  <c r="CO687" i="10"/>
  <c r="CZ686" i="10"/>
  <c r="CY686" i="10"/>
  <c r="CX686" i="10"/>
  <c r="CW686" i="10"/>
  <c r="CV686" i="10"/>
  <c r="CU686" i="10"/>
  <c r="CT686" i="10"/>
  <c r="CS686" i="10"/>
  <c r="CR686" i="10"/>
  <c r="CQ686" i="10"/>
  <c r="CP686" i="10"/>
  <c r="CO686" i="10"/>
  <c r="CZ685" i="10"/>
  <c r="CY685" i="10"/>
  <c r="CX685" i="10"/>
  <c r="CW685" i="10"/>
  <c r="CV685" i="10"/>
  <c r="CU685" i="10"/>
  <c r="CT685" i="10"/>
  <c r="CS685" i="10"/>
  <c r="CR685" i="10"/>
  <c r="CQ685" i="10"/>
  <c r="CP685" i="10"/>
  <c r="CO685" i="10"/>
  <c r="CZ684" i="10"/>
  <c r="CY684" i="10"/>
  <c r="CX684" i="10"/>
  <c r="CW684" i="10"/>
  <c r="CV684" i="10"/>
  <c r="CU684" i="10"/>
  <c r="CT684" i="10"/>
  <c r="CS684" i="10"/>
  <c r="CR684" i="10"/>
  <c r="CQ684" i="10"/>
  <c r="CP684" i="10"/>
  <c r="CO684" i="10"/>
  <c r="CZ683" i="10"/>
  <c r="CY683" i="10"/>
  <c r="CX683" i="10"/>
  <c r="CW683" i="10"/>
  <c r="CV683" i="10"/>
  <c r="CU683" i="10"/>
  <c r="CT683" i="10"/>
  <c r="CS683" i="10"/>
  <c r="CR683" i="10"/>
  <c r="CQ683" i="10"/>
  <c r="CP683" i="10"/>
  <c r="CO683" i="10"/>
  <c r="CZ682" i="10"/>
  <c r="CY682" i="10"/>
  <c r="CX682" i="10"/>
  <c r="CW682" i="10"/>
  <c r="CV682" i="10"/>
  <c r="CU682" i="10"/>
  <c r="CT682" i="10"/>
  <c r="CS682" i="10"/>
  <c r="CR682" i="10"/>
  <c r="CQ682" i="10"/>
  <c r="CP682" i="10"/>
  <c r="CO682" i="10"/>
  <c r="CZ681" i="10"/>
  <c r="CY681" i="10"/>
  <c r="CX681" i="10"/>
  <c r="CW681" i="10"/>
  <c r="CV681" i="10"/>
  <c r="CU681" i="10"/>
  <c r="CT681" i="10"/>
  <c r="CS681" i="10"/>
  <c r="CR681" i="10"/>
  <c r="CQ681" i="10"/>
  <c r="CP681" i="10"/>
  <c r="CO681" i="10"/>
  <c r="CZ680" i="10"/>
  <c r="CY680" i="10"/>
  <c r="CX680" i="10"/>
  <c r="CW680" i="10"/>
  <c r="CV680" i="10"/>
  <c r="CU680" i="10"/>
  <c r="CT680" i="10"/>
  <c r="CS680" i="10"/>
  <c r="CR680" i="10"/>
  <c r="CQ680" i="10"/>
  <c r="CP680" i="10"/>
  <c r="CO680" i="10"/>
  <c r="CZ679" i="10"/>
  <c r="CY679" i="10"/>
  <c r="CX679" i="10"/>
  <c r="CW679" i="10"/>
  <c r="CV679" i="10"/>
  <c r="CU679" i="10"/>
  <c r="CT679" i="10"/>
  <c r="CS679" i="10"/>
  <c r="CR679" i="10"/>
  <c r="CQ679" i="10"/>
  <c r="CP679" i="10"/>
  <c r="CO679" i="10"/>
  <c r="CZ678" i="10"/>
  <c r="CY678" i="10"/>
  <c r="CX678" i="10"/>
  <c r="CW678" i="10"/>
  <c r="CV678" i="10"/>
  <c r="CU678" i="10"/>
  <c r="CT678" i="10"/>
  <c r="CS678" i="10"/>
  <c r="CR678" i="10"/>
  <c r="CQ678" i="10"/>
  <c r="CP678" i="10"/>
  <c r="CO678" i="10"/>
  <c r="CZ677" i="10"/>
  <c r="CY677" i="10"/>
  <c r="CX677" i="10"/>
  <c r="CW677" i="10"/>
  <c r="CV677" i="10"/>
  <c r="CU677" i="10"/>
  <c r="CT677" i="10"/>
  <c r="CS677" i="10"/>
  <c r="CR677" i="10"/>
  <c r="CQ677" i="10"/>
  <c r="CP677" i="10"/>
  <c r="CO677" i="10"/>
  <c r="CZ676" i="10"/>
  <c r="CY676" i="10"/>
  <c r="CX676" i="10"/>
  <c r="CW676" i="10"/>
  <c r="CV676" i="10"/>
  <c r="CU676" i="10"/>
  <c r="CT676" i="10"/>
  <c r="CS676" i="10"/>
  <c r="CR676" i="10"/>
  <c r="CQ676" i="10"/>
  <c r="CP676" i="10"/>
  <c r="CO676" i="10"/>
  <c r="CZ675" i="10"/>
  <c r="CY675" i="10"/>
  <c r="CX675" i="10"/>
  <c r="CW675" i="10"/>
  <c r="CV675" i="10"/>
  <c r="CU675" i="10"/>
  <c r="CT675" i="10"/>
  <c r="CS675" i="10"/>
  <c r="CR675" i="10"/>
  <c r="CQ675" i="10"/>
  <c r="CP675" i="10"/>
  <c r="CO675" i="10"/>
  <c r="CZ674" i="10"/>
  <c r="CY674" i="10"/>
  <c r="CX674" i="10"/>
  <c r="CW674" i="10"/>
  <c r="CV674" i="10"/>
  <c r="CU674" i="10"/>
  <c r="CT674" i="10"/>
  <c r="CS674" i="10"/>
  <c r="CR674" i="10"/>
  <c r="CQ674" i="10"/>
  <c r="CP674" i="10"/>
  <c r="CO674" i="10"/>
  <c r="CZ673" i="10"/>
  <c r="CY673" i="10"/>
  <c r="CX673" i="10"/>
  <c r="CW673" i="10"/>
  <c r="CV673" i="10"/>
  <c r="CU673" i="10"/>
  <c r="CT673" i="10"/>
  <c r="CS673" i="10"/>
  <c r="CR673" i="10"/>
  <c r="CQ673" i="10"/>
  <c r="CP673" i="10"/>
  <c r="CO673" i="10"/>
  <c r="CZ672" i="10"/>
  <c r="CY672" i="10"/>
  <c r="CX672" i="10"/>
  <c r="CW672" i="10"/>
  <c r="CV672" i="10"/>
  <c r="CU672" i="10"/>
  <c r="CT672" i="10"/>
  <c r="CS672" i="10"/>
  <c r="CR672" i="10"/>
  <c r="CQ672" i="10"/>
  <c r="CP672" i="10"/>
  <c r="CO672" i="10"/>
  <c r="CZ671" i="10"/>
  <c r="CY671" i="10"/>
  <c r="CX671" i="10"/>
  <c r="CW671" i="10"/>
  <c r="CV671" i="10"/>
  <c r="CU671" i="10"/>
  <c r="CT671" i="10"/>
  <c r="CS671" i="10"/>
  <c r="CR671" i="10"/>
  <c r="CQ671" i="10"/>
  <c r="CP671" i="10"/>
  <c r="CO671" i="10"/>
  <c r="CZ670" i="10"/>
  <c r="CY670" i="10"/>
  <c r="CX670" i="10"/>
  <c r="CW670" i="10"/>
  <c r="CV670" i="10"/>
  <c r="CU670" i="10"/>
  <c r="CT670" i="10"/>
  <c r="CS670" i="10"/>
  <c r="CR670" i="10"/>
  <c r="CQ670" i="10"/>
  <c r="CP670" i="10"/>
  <c r="CO670" i="10"/>
  <c r="CZ669" i="10"/>
  <c r="CY669" i="10"/>
  <c r="CX669" i="10"/>
  <c r="CW669" i="10"/>
  <c r="CV669" i="10"/>
  <c r="CU669" i="10"/>
  <c r="CT669" i="10"/>
  <c r="CS669" i="10"/>
  <c r="CR669" i="10"/>
  <c r="CQ669" i="10"/>
  <c r="CP669" i="10"/>
  <c r="CO669" i="10"/>
  <c r="CZ668" i="10"/>
  <c r="CY668" i="10"/>
  <c r="CX668" i="10"/>
  <c r="CW668" i="10"/>
  <c r="CV668" i="10"/>
  <c r="CU668" i="10"/>
  <c r="CT668" i="10"/>
  <c r="CS668" i="10"/>
  <c r="CR668" i="10"/>
  <c r="CQ668" i="10"/>
  <c r="CP668" i="10"/>
  <c r="CO668" i="10"/>
  <c r="CZ667" i="10"/>
  <c r="CY667" i="10"/>
  <c r="CX667" i="10"/>
  <c r="CW667" i="10"/>
  <c r="CV667" i="10"/>
  <c r="CU667" i="10"/>
  <c r="CT667" i="10"/>
  <c r="CS667" i="10"/>
  <c r="CR667" i="10"/>
  <c r="CQ667" i="10"/>
  <c r="CP667" i="10"/>
  <c r="CO667" i="10"/>
  <c r="CZ666" i="10"/>
  <c r="CY666" i="10"/>
  <c r="CX666" i="10"/>
  <c r="CW666" i="10"/>
  <c r="CV666" i="10"/>
  <c r="CU666" i="10"/>
  <c r="CT666" i="10"/>
  <c r="CS666" i="10"/>
  <c r="CR666" i="10"/>
  <c r="CQ666" i="10"/>
  <c r="CP666" i="10"/>
  <c r="CO666" i="10"/>
  <c r="CZ665" i="10"/>
  <c r="CY665" i="10"/>
  <c r="CX665" i="10"/>
  <c r="CW665" i="10"/>
  <c r="CV665" i="10"/>
  <c r="CU665" i="10"/>
  <c r="CT665" i="10"/>
  <c r="CS665" i="10"/>
  <c r="CR665" i="10"/>
  <c r="CQ665" i="10"/>
  <c r="CP665" i="10"/>
  <c r="CO665" i="10"/>
  <c r="CZ664" i="10"/>
  <c r="CY664" i="10"/>
  <c r="CX664" i="10"/>
  <c r="CW664" i="10"/>
  <c r="CV664" i="10"/>
  <c r="CU664" i="10"/>
  <c r="CT664" i="10"/>
  <c r="CS664" i="10"/>
  <c r="CR664" i="10"/>
  <c r="CQ664" i="10"/>
  <c r="CP664" i="10"/>
  <c r="CO664" i="10"/>
  <c r="CZ663" i="10"/>
  <c r="CY663" i="10"/>
  <c r="CX663" i="10"/>
  <c r="CW663" i="10"/>
  <c r="CV663" i="10"/>
  <c r="CU663" i="10"/>
  <c r="CT663" i="10"/>
  <c r="CS663" i="10"/>
  <c r="CR663" i="10"/>
  <c r="CQ663" i="10"/>
  <c r="CP663" i="10"/>
  <c r="CO663" i="10"/>
  <c r="CZ662" i="10"/>
  <c r="CY662" i="10"/>
  <c r="CX662" i="10"/>
  <c r="CW662" i="10"/>
  <c r="CV662" i="10"/>
  <c r="CU662" i="10"/>
  <c r="CT662" i="10"/>
  <c r="CS662" i="10"/>
  <c r="CR662" i="10"/>
  <c r="CQ662" i="10"/>
  <c r="CP662" i="10"/>
  <c r="CO662" i="10"/>
  <c r="CZ661" i="10"/>
  <c r="CY661" i="10"/>
  <c r="CX661" i="10"/>
  <c r="CW661" i="10"/>
  <c r="CV661" i="10"/>
  <c r="CU661" i="10"/>
  <c r="CT661" i="10"/>
  <c r="CS661" i="10"/>
  <c r="CR661" i="10"/>
  <c r="CQ661" i="10"/>
  <c r="CP661" i="10"/>
  <c r="CO661" i="10"/>
  <c r="CZ660" i="10"/>
  <c r="CY660" i="10"/>
  <c r="CX660" i="10"/>
  <c r="CW660" i="10"/>
  <c r="CV660" i="10"/>
  <c r="CU660" i="10"/>
  <c r="CT660" i="10"/>
  <c r="CS660" i="10"/>
  <c r="CR660" i="10"/>
  <c r="CQ660" i="10"/>
  <c r="CP660" i="10"/>
  <c r="CO660" i="10"/>
  <c r="CZ659" i="10"/>
  <c r="CY659" i="10"/>
  <c r="CX659" i="10"/>
  <c r="CW659" i="10"/>
  <c r="CV659" i="10"/>
  <c r="CU659" i="10"/>
  <c r="CT659" i="10"/>
  <c r="CS659" i="10"/>
  <c r="CR659" i="10"/>
  <c r="CQ659" i="10"/>
  <c r="CP659" i="10"/>
  <c r="CO659" i="10"/>
  <c r="CZ658" i="10"/>
  <c r="CY658" i="10"/>
  <c r="CX658" i="10"/>
  <c r="CW658" i="10"/>
  <c r="CV658" i="10"/>
  <c r="CU658" i="10"/>
  <c r="CT658" i="10"/>
  <c r="CS658" i="10"/>
  <c r="CR658" i="10"/>
  <c r="CQ658" i="10"/>
  <c r="CP658" i="10"/>
  <c r="CO658" i="10"/>
  <c r="CZ657" i="10"/>
  <c r="CY657" i="10"/>
  <c r="CX657" i="10"/>
  <c r="CW657" i="10"/>
  <c r="CV657" i="10"/>
  <c r="CU657" i="10"/>
  <c r="CT657" i="10"/>
  <c r="CS657" i="10"/>
  <c r="CR657" i="10"/>
  <c r="CQ657" i="10"/>
  <c r="CP657" i="10"/>
  <c r="CO657" i="10"/>
  <c r="CZ656" i="10"/>
  <c r="CY656" i="10"/>
  <c r="CX656" i="10"/>
  <c r="CW656" i="10"/>
  <c r="CV656" i="10"/>
  <c r="CU656" i="10"/>
  <c r="CT656" i="10"/>
  <c r="CS656" i="10"/>
  <c r="CR656" i="10"/>
  <c r="CQ656" i="10"/>
  <c r="CP656" i="10"/>
  <c r="CO656" i="10"/>
  <c r="CZ655" i="10"/>
  <c r="CY655" i="10"/>
  <c r="CX655" i="10"/>
  <c r="CW655" i="10"/>
  <c r="CV655" i="10"/>
  <c r="CU655" i="10"/>
  <c r="CT655" i="10"/>
  <c r="CS655" i="10"/>
  <c r="CR655" i="10"/>
  <c r="CQ655" i="10"/>
  <c r="CP655" i="10"/>
  <c r="CO655" i="10"/>
  <c r="CZ654" i="10"/>
  <c r="CY654" i="10"/>
  <c r="CX654" i="10"/>
  <c r="CW654" i="10"/>
  <c r="CV654" i="10"/>
  <c r="CU654" i="10"/>
  <c r="CT654" i="10"/>
  <c r="CS654" i="10"/>
  <c r="CR654" i="10"/>
  <c r="CQ654" i="10"/>
  <c r="CP654" i="10"/>
  <c r="CO654" i="10"/>
  <c r="CZ653" i="10"/>
  <c r="CY653" i="10"/>
  <c r="CX653" i="10"/>
  <c r="CW653" i="10"/>
  <c r="CV653" i="10"/>
  <c r="CU653" i="10"/>
  <c r="CT653" i="10"/>
  <c r="CS653" i="10"/>
  <c r="CR653" i="10"/>
  <c r="CQ653" i="10"/>
  <c r="CP653" i="10"/>
  <c r="CO653" i="10"/>
  <c r="CZ652" i="10"/>
  <c r="CY652" i="10"/>
  <c r="CX652" i="10"/>
  <c r="CW652" i="10"/>
  <c r="CV652" i="10"/>
  <c r="CU652" i="10"/>
  <c r="CT652" i="10"/>
  <c r="CS652" i="10"/>
  <c r="CR652" i="10"/>
  <c r="CQ652" i="10"/>
  <c r="CP652" i="10"/>
  <c r="CO652" i="10"/>
  <c r="CZ651" i="10"/>
  <c r="CY651" i="10"/>
  <c r="CX651" i="10"/>
  <c r="CW651" i="10"/>
  <c r="CV651" i="10"/>
  <c r="CU651" i="10"/>
  <c r="CT651" i="10"/>
  <c r="CS651" i="10"/>
  <c r="CR651" i="10"/>
  <c r="CQ651" i="10"/>
  <c r="CP651" i="10"/>
  <c r="CO651" i="10"/>
  <c r="CZ650" i="10"/>
  <c r="CY650" i="10"/>
  <c r="CX650" i="10"/>
  <c r="CW650" i="10"/>
  <c r="CV650" i="10"/>
  <c r="CU650" i="10"/>
  <c r="CT650" i="10"/>
  <c r="CS650" i="10"/>
  <c r="CR650" i="10"/>
  <c r="CQ650" i="10"/>
  <c r="CP650" i="10"/>
  <c r="CO650" i="10"/>
  <c r="CZ649" i="10"/>
  <c r="CY649" i="10"/>
  <c r="CX649" i="10"/>
  <c r="CW649" i="10"/>
  <c r="CV649" i="10"/>
  <c r="CU649" i="10"/>
  <c r="CT649" i="10"/>
  <c r="CS649" i="10"/>
  <c r="CR649" i="10"/>
  <c r="CQ649" i="10"/>
  <c r="CP649" i="10"/>
  <c r="CO649" i="10"/>
  <c r="CZ648" i="10"/>
  <c r="CY648" i="10"/>
  <c r="CX648" i="10"/>
  <c r="CW648" i="10"/>
  <c r="CV648" i="10"/>
  <c r="CU648" i="10"/>
  <c r="CT648" i="10"/>
  <c r="CS648" i="10"/>
  <c r="CR648" i="10"/>
  <c r="CQ648" i="10"/>
  <c r="CP648" i="10"/>
  <c r="CO648" i="10"/>
  <c r="CZ647" i="10"/>
  <c r="CY647" i="10"/>
  <c r="CX647" i="10"/>
  <c r="CW647" i="10"/>
  <c r="CV647" i="10"/>
  <c r="CU647" i="10"/>
  <c r="CT647" i="10"/>
  <c r="CS647" i="10"/>
  <c r="CR647" i="10"/>
  <c r="CQ647" i="10"/>
  <c r="CP647" i="10"/>
  <c r="CO647" i="10"/>
  <c r="CZ646" i="10"/>
  <c r="CY646" i="10"/>
  <c r="CX646" i="10"/>
  <c r="CW646" i="10"/>
  <c r="CV646" i="10"/>
  <c r="CU646" i="10"/>
  <c r="CT646" i="10"/>
  <c r="CS646" i="10"/>
  <c r="CR646" i="10"/>
  <c r="CQ646" i="10"/>
  <c r="CP646" i="10"/>
  <c r="CO646" i="10"/>
  <c r="CZ645" i="10"/>
  <c r="CY645" i="10"/>
  <c r="CX645" i="10"/>
  <c r="CW645" i="10"/>
  <c r="CV645" i="10"/>
  <c r="CU645" i="10"/>
  <c r="CT645" i="10"/>
  <c r="CS645" i="10"/>
  <c r="CR645" i="10"/>
  <c r="CQ645" i="10"/>
  <c r="CP645" i="10"/>
  <c r="CO645" i="10"/>
  <c r="CZ644" i="10"/>
  <c r="CY644" i="10"/>
  <c r="CX644" i="10"/>
  <c r="CW644" i="10"/>
  <c r="CV644" i="10"/>
  <c r="CU644" i="10"/>
  <c r="CT644" i="10"/>
  <c r="CS644" i="10"/>
  <c r="CR644" i="10"/>
  <c r="CQ644" i="10"/>
  <c r="CP644" i="10"/>
  <c r="CO644" i="10"/>
  <c r="CZ643" i="10"/>
  <c r="CY643" i="10"/>
  <c r="CX643" i="10"/>
  <c r="CW643" i="10"/>
  <c r="CV643" i="10"/>
  <c r="CU643" i="10"/>
  <c r="CT643" i="10"/>
  <c r="CS643" i="10"/>
  <c r="CR643" i="10"/>
  <c r="CQ643" i="10"/>
  <c r="CP643" i="10"/>
  <c r="CO643" i="10"/>
  <c r="CZ642" i="10"/>
  <c r="CY642" i="10"/>
  <c r="CX642" i="10"/>
  <c r="CW642" i="10"/>
  <c r="CV642" i="10"/>
  <c r="CU642" i="10"/>
  <c r="CT642" i="10"/>
  <c r="CS642" i="10"/>
  <c r="CR642" i="10"/>
  <c r="CQ642" i="10"/>
  <c r="CP642" i="10"/>
  <c r="CO642" i="10"/>
  <c r="CZ641" i="10"/>
  <c r="CY641" i="10"/>
  <c r="CX641" i="10"/>
  <c r="CW641" i="10"/>
  <c r="CV641" i="10"/>
  <c r="CU641" i="10"/>
  <c r="CT641" i="10"/>
  <c r="CS641" i="10"/>
  <c r="CR641" i="10"/>
  <c r="CQ641" i="10"/>
  <c r="CP641" i="10"/>
  <c r="CO641" i="10"/>
  <c r="CZ640" i="10"/>
  <c r="CY640" i="10"/>
  <c r="CX640" i="10"/>
  <c r="CW640" i="10"/>
  <c r="CV640" i="10"/>
  <c r="CU640" i="10"/>
  <c r="CT640" i="10"/>
  <c r="CS640" i="10"/>
  <c r="CR640" i="10"/>
  <c r="CQ640" i="10"/>
  <c r="CP640" i="10"/>
  <c r="CO640" i="10"/>
  <c r="CZ639" i="10"/>
  <c r="CY639" i="10"/>
  <c r="CX639" i="10"/>
  <c r="CW639" i="10"/>
  <c r="CV639" i="10"/>
  <c r="CU639" i="10"/>
  <c r="CT639" i="10"/>
  <c r="CS639" i="10"/>
  <c r="CR639" i="10"/>
  <c r="CQ639" i="10"/>
  <c r="CP639" i="10"/>
  <c r="CO639" i="10"/>
  <c r="CZ638" i="10"/>
  <c r="CY638" i="10"/>
  <c r="CX638" i="10"/>
  <c r="CW638" i="10"/>
  <c r="CV638" i="10"/>
  <c r="CU638" i="10"/>
  <c r="CT638" i="10"/>
  <c r="CS638" i="10"/>
  <c r="CR638" i="10"/>
  <c r="CQ638" i="10"/>
  <c r="CP638" i="10"/>
  <c r="CO638" i="10"/>
  <c r="CZ637" i="10"/>
  <c r="CY637" i="10"/>
  <c r="CX637" i="10"/>
  <c r="CW637" i="10"/>
  <c r="CV637" i="10"/>
  <c r="CU637" i="10"/>
  <c r="CT637" i="10"/>
  <c r="CS637" i="10"/>
  <c r="CR637" i="10"/>
  <c r="CQ637" i="10"/>
  <c r="CP637" i="10"/>
  <c r="CO637" i="10"/>
  <c r="CZ636" i="10"/>
  <c r="CY636" i="10"/>
  <c r="CX636" i="10"/>
  <c r="CW636" i="10"/>
  <c r="CV636" i="10"/>
  <c r="CU636" i="10"/>
  <c r="CT636" i="10"/>
  <c r="CS636" i="10"/>
  <c r="CR636" i="10"/>
  <c r="CQ636" i="10"/>
  <c r="CP636" i="10"/>
  <c r="CO636" i="10"/>
  <c r="CZ635" i="10"/>
  <c r="CY635" i="10"/>
  <c r="CX635" i="10"/>
  <c r="CW635" i="10"/>
  <c r="CV635" i="10"/>
  <c r="CU635" i="10"/>
  <c r="CT635" i="10"/>
  <c r="CS635" i="10"/>
  <c r="CR635" i="10"/>
  <c r="CQ635" i="10"/>
  <c r="CP635" i="10"/>
  <c r="CO635" i="10"/>
  <c r="CZ634" i="10"/>
  <c r="CY634" i="10"/>
  <c r="CX634" i="10"/>
  <c r="CW634" i="10"/>
  <c r="CV634" i="10"/>
  <c r="CU634" i="10"/>
  <c r="CT634" i="10"/>
  <c r="CS634" i="10"/>
  <c r="CR634" i="10"/>
  <c r="CQ634" i="10"/>
  <c r="CP634" i="10"/>
  <c r="CO634" i="10"/>
  <c r="CZ633" i="10"/>
  <c r="CY633" i="10"/>
  <c r="CX633" i="10"/>
  <c r="CW633" i="10"/>
  <c r="CV633" i="10"/>
  <c r="CU633" i="10"/>
  <c r="CT633" i="10"/>
  <c r="CS633" i="10"/>
  <c r="CR633" i="10"/>
  <c r="CQ633" i="10"/>
  <c r="CP633" i="10"/>
  <c r="CO633" i="10"/>
  <c r="CZ632" i="10"/>
  <c r="CY632" i="10"/>
  <c r="CX632" i="10"/>
  <c r="CW632" i="10"/>
  <c r="CV632" i="10"/>
  <c r="CU632" i="10"/>
  <c r="CT632" i="10"/>
  <c r="CS632" i="10"/>
  <c r="CR632" i="10"/>
  <c r="CQ632" i="10"/>
  <c r="CP632" i="10"/>
  <c r="CO632" i="10"/>
  <c r="CZ631" i="10"/>
  <c r="CY631" i="10"/>
  <c r="CX631" i="10"/>
  <c r="CW631" i="10"/>
  <c r="CV631" i="10"/>
  <c r="CU631" i="10"/>
  <c r="CT631" i="10"/>
  <c r="CS631" i="10"/>
  <c r="CR631" i="10"/>
  <c r="CQ631" i="10"/>
  <c r="CP631" i="10"/>
  <c r="CO631" i="10"/>
  <c r="CZ630" i="10"/>
  <c r="CY630" i="10"/>
  <c r="CX630" i="10"/>
  <c r="CW630" i="10"/>
  <c r="CV630" i="10"/>
  <c r="CU630" i="10"/>
  <c r="CT630" i="10"/>
  <c r="CS630" i="10"/>
  <c r="CR630" i="10"/>
  <c r="CQ630" i="10"/>
  <c r="CP630" i="10"/>
  <c r="CO630" i="10"/>
  <c r="CZ629" i="10"/>
  <c r="CY629" i="10"/>
  <c r="CX629" i="10"/>
  <c r="CW629" i="10"/>
  <c r="CV629" i="10"/>
  <c r="CU629" i="10"/>
  <c r="CT629" i="10"/>
  <c r="CS629" i="10"/>
  <c r="CR629" i="10"/>
  <c r="CQ629" i="10"/>
  <c r="CP629" i="10"/>
  <c r="CO629" i="10"/>
  <c r="CZ628" i="10"/>
  <c r="CY628" i="10"/>
  <c r="CX628" i="10"/>
  <c r="CW628" i="10"/>
  <c r="CV628" i="10"/>
  <c r="CU628" i="10"/>
  <c r="CT628" i="10"/>
  <c r="CS628" i="10"/>
  <c r="CR628" i="10"/>
  <c r="CQ628" i="10"/>
  <c r="CP628" i="10"/>
  <c r="CO628" i="10"/>
  <c r="CZ627" i="10"/>
  <c r="CY627" i="10"/>
  <c r="CX627" i="10"/>
  <c r="CW627" i="10"/>
  <c r="CV627" i="10"/>
  <c r="CU627" i="10"/>
  <c r="CT627" i="10"/>
  <c r="CS627" i="10"/>
  <c r="CR627" i="10"/>
  <c r="CQ627" i="10"/>
  <c r="CP627" i="10"/>
  <c r="CO627" i="10"/>
  <c r="CZ626" i="10"/>
  <c r="CY626" i="10"/>
  <c r="CX626" i="10"/>
  <c r="CW626" i="10"/>
  <c r="CV626" i="10"/>
  <c r="CU626" i="10"/>
  <c r="CT626" i="10"/>
  <c r="CS626" i="10"/>
  <c r="CR626" i="10"/>
  <c r="CQ626" i="10"/>
  <c r="CP626" i="10"/>
  <c r="CO626" i="10"/>
  <c r="CZ625" i="10"/>
  <c r="CY625" i="10"/>
  <c r="CX625" i="10"/>
  <c r="CW625" i="10"/>
  <c r="CV625" i="10"/>
  <c r="CU625" i="10"/>
  <c r="CT625" i="10"/>
  <c r="CS625" i="10"/>
  <c r="CR625" i="10"/>
  <c r="CQ625" i="10"/>
  <c r="CP625" i="10"/>
  <c r="CO625" i="10"/>
  <c r="CZ624" i="10"/>
  <c r="CY624" i="10"/>
  <c r="CX624" i="10"/>
  <c r="CW624" i="10"/>
  <c r="CV624" i="10"/>
  <c r="CU624" i="10"/>
  <c r="CT624" i="10"/>
  <c r="CS624" i="10"/>
  <c r="CR624" i="10"/>
  <c r="CQ624" i="10"/>
  <c r="CP624" i="10"/>
  <c r="CO624" i="10"/>
  <c r="CZ623" i="10"/>
  <c r="CY623" i="10"/>
  <c r="CX623" i="10"/>
  <c r="CW623" i="10"/>
  <c r="CV623" i="10"/>
  <c r="CU623" i="10"/>
  <c r="CT623" i="10"/>
  <c r="CS623" i="10"/>
  <c r="CR623" i="10"/>
  <c r="CQ623" i="10"/>
  <c r="CP623" i="10"/>
  <c r="CO623" i="10"/>
  <c r="CZ622" i="10"/>
  <c r="CY622" i="10"/>
  <c r="CX622" i="10"/>
  <c r="CW622" i="10"/>
  <c r="CV622" i="10"/>
  <c r="CU622" i="10"/>
  <c r="CT622" i="10"/>
  <c r="CS622" i="10"/>
  <c r="CR622" i="10"/>
  <c r="CQ622" i="10"/>
  <c r="CP622" i="10"/>
  <c r="CO622" i="10"/>
  <c r="CZ621" i="10"/>
  <c r="CY621" i="10"/>
  <c r="CX621" i="10"/>
  <c r="CW621" i="10"/>
  <c r="CV621" i="10"/>
  <c r="CU621" i="10"/>
  <c r="CT621" i="10"/>
  <c r="CS621" i="10"/>
  <c r="CR621" i="10"/>
  <c r="CQ621" i="10"/>
  <c r="CP621" i="10"/>
  <c r="CO621" i="10"/>
  <c r="CZ620" i="10"/>
  <c r="CY620" i="10"/>
  <c r="CX620" i="10"/>
  <c r="CW620" i="10"/>
  <c r="CV620" i="10"/>
  <c r="CU620" i="10"/>
  <c r="CT620" i="10"/>
  <c r="CS620" i="10"/>
  <c r="CR620" i="10"/>
  <c r="CQ620" i="10"/>
  <c r="CP620" i="10"/>
  <c r="CO620" i="10"/>
  <c r="CZ619" i="10"/>
  <c r="CY619" i="10"/>
  <c r="CX619" i="10"/>
  <c r="CW619" i="10"/>
  <c r="CV619" i="10"/>
  <c r="CU619" i="10"/>
  <c r="CT619" i="10"/>
  <c r="CS619" i="10"/>
  <c r="CR619" i="10"/>
  <c r="CQ619" i="10"/>
  <c r="CP619" i="10"/>
  <c r="CO619" i="10"/>
  <c r="CZ618" i="10"/>
  <c r="CY618" i="10"/>
  <c r="CX618" i="10"/>
  <c r="CW618" i="10"/>
  <c r="CV618" i="10"/>
  <c r="CU618" i="10"/>
  <c r="CT618" i="10"/>
  <c r="CS618" i="10"/>
  <c r="CR618" i="10"/>
  <c r="CQ618" i="10"/>
  <c r="CP618" i="10"/>
  <c r="CO618" i="10"/>
  <c r="CZ617" i="10"/>
  <c r="CY617" i="10"/>
  <c r="CX617" i="10"/>
  <c r="CW617" i="10"/>
  <c r="CV617" i="10"/>
  <c r="CU617" i="10"/>
  <c r="CT617" i="10"/>
  <c r="CS617" i="10"/>
  <c r="CR617" i="10"/>
  <c r="CQ617" i="10"/>
  <c r="CP617" i="10"/>
  <c r="CO617" i="10"/>
  <c r="CZ616" i="10"/>
  <c r="CY616" i="10"/>
  <c r="CX616" i="10"/>
  <c r="CW616" i="10"/>
  <c r="CV616" i="10"/>
  <c r="CU616" i="10"/>
  <c r="CT616" i="10"/>
  <c r="CS616" i="10"/>
  <c r="CR616" i="10"/>
  <c r="CQ616" i="10"/>
  <c r="CP616" i="10"/>
  <c r="CO616" i="10"/>
  <c r="CZ615" i="10"/>
  <c r="CY615" i="10"/>
  <c r="CX615" i="10"/>
  <c r="CW615" i="10"/>
  <c r="CV615" i="10"/>
  <c r="CU615" i="10"/>
  <c r="CT615" i="10"/>
  <c r="CS615" i="10"/>
  <c r="CR615" i="10"/>
  <c r="CQ615" i="10"/>
  <c r="CP615" i="10"/>
  <c r="CO615" i="10"/>
  <c r="CZ614" i="10"/>
  <c r="CY614" i="10"/>
  <c r="CX614" i="10"/>
  <c r="CW614" i="10"/>
  <c r="CV614" i="10"/>
  <c r="CU614" i="10"/>
  <c r="CT614" i="10"/>
  <c r="CS614" i="10"/>
  <c r="CR614" i="10"/>
  <c r="CQ614" i="10"/>
  <c r="CP614" i="10"/>
  <c r="CO614" i="10"/>
  <c r="CZ613" i="10"/>
  <c r="CY613" i="10"/>
  <c r="CX613" i="10"/>
  <c r="CW613" i="10"/>
  <c r="CV613" i="10"/>
  <c r="CU613" i="10"/>
  <c r="CT613" i="10"/>
  <c r="CS613" i="10"/>
  <c r="CR613" i="10"/>
  <c r="CQ613" i="10"/>
  <c r="CP613" i="10"/>
  <c r="CO613" i="10"/>
  <c r="CZ612" i="10"/>
  <c r="CY612" i="10"/>
  <c r="CX612" i="10"/>
  <c r="CW612" i="10"/>
  <c r="CV612" i="10"/>
  <c r="CU612" i="10"/>
  <c r="CT612" i="10"/>
  <c r="CS612" i="10"/>
  <c r="CR612" i="10"/>
  <c r="CQ612" i="10"/>
  <c r="CP612" i="10"/>
  <c r="CO612" i="10"/>
  <c r="CZ611" i="10"/>
  <c r="CY611" i="10"/>
  <c r="CX611" i="10"/>
  <c r="CW611" i="10"/>
  <c r="CV611" i="10"/>
  <c r="CU611" i="10"/>
  <c r="CT611" i="10"/>
  <c r="CS611" i="10"/>
  <c r="CR611" i="10"/>
  <c r="CQ611" i="10"/>
  <c r="CP611" i="10"/>
  <c r="CO611" i="10"/>
  <c r="CZ610" i="10"/>
  <c r="CY610" i="10"/>
  <c r="CX610" i="10"/>
  <c r="CW610" i="10"/>
  <c r="CV610" i="10"/>
  <c r="CU610" i="10"/>
  <c r="CT610" i="10"/>
  <c r="CS610" i="10"/>
  <c r="CR610" i="10"/>
  <c r="CQ610" i="10"/>
  <c r="CP610" i="10"/>
  <c r="CO610" i="10"/>
  <c r="CZ609" i="10"/>
  <c r="CY609" i="10"/>
  <c r="CX609" i="10"/>
  <c r="CW609" i="10"/>
  <c r="CV609" i="10"/>
  <c r="CU609" i="10"/>
  <c r="CT609" i="10"/>
  <c r="CS609" i="10"/>
  <c r="CR609" i="10"/>
  <c r="CQ609" i="10"/>
  <c r="CP609" i="10"/>
  <c r="CO609" i="10"/>
  <c r="CZ608" i="10"/>
  <c r="CY608" i="10"/>
  <c r="CX608" i="10"/>
  <c r="CW608" i="10"/>
  <c r="CV608" i="10"/>
  <c r="CU608" i="10"/>
  <c r="CT608" i="10"/>
  <c r="CS608" i="10"/>
  <c r="CR608" i="10"/>
  <c r="CQ608" i="10"/>
  <c r="CP608" i="10"/>
  <c r="CO608" i="10"/>
  <c r="CZ607" i="10"/>
  <c r="CY607" i="10"/>
  <c r="CX607" i="10"/>
  <c r="CW607" i="10"/>
  <c r="CV607" i="10"/>
  <c r="CU607" i="10"/>
  <c r="CT607" i="10"/>
  <c r="CS607" i="10"/>
  <c r="CR607" i="10"/>
  <c r="CQ607" i="10"/>
  <c r="CP607" i="10"/>
  <c r="CO607" i="10"/>
  <c r="CZ606" i="10"/>
  <c r="CY606" i="10"/>
  <c r="CX606" i="10"/>
  <c r="CW606" i="10"/>
  <c r="CV606" i="10"/>
  <c r="CU606" i="10"/>
  <c r="CT606" i="10"/>
  <c r="CS606" i="10"/>
  <c r="CR606" i="10"/>
  <c r="CQ606" i="10"/>
  <c r="CP606" i="10"/>
  <c r="CO606" i="10"/>
  <c r="CZ605" i="10"/>
  <c r="CY605" i="10"/>
  <c r="CX605" i="10"/>
  <c r="CW605" i="10"/>
  <c r="CV605" i="10"/>
  <c r="CU605" i="10"/>
  <c r="CT605" i="10"/>
  <c r="CS605" i="10"/>
  <c r="CR605" i="10"/>
  <c r="CQ605" i="10"/>
  <c r="CP605" i="10"/>
  <c r="CO605" i="10"/>
  <c r="CZ604" i="10"/>
  <c r="CY604" i="10"/>
  <c r="CX604" i="10"/>
  <c r="CW604" i="10"/>
  <c r="CV604" i="10"/>
  <c r="CU604" i="10"/>
  <c r="CT604" i="10"/>
  <c r="CS604" i="10"/>
  <c r="CR604" i="10"/>
  <c r="CQ604" i="10"/>
  <c r="CP604" i="10"/>
  <c r="CO604" i="10"/>
  <c r="CZ603" i="10"/>
  <c r="CY603" i="10"/>
  <c r="CX603" i="10"/>
  <c r="CW603" i="10"/>
  <c r="CV603" i="10"/>
  <c r="CU603" i="10"/>
  <c r="CT603" i="10"/>
  <c r="CS603" i="10"/>
  <c r="CR603" i="10"/>
  <c r="CQ603" i="10"/>
  <c r="CP603" i="10"/>
  <c r="CO603" i="10"/>
  <c r="CZ602" i="10"/>
  <c r="CY602" i="10"/>
  <c r="CX602" i="10"/>
  <c r="CW602" i="10"/>
  <c r="CV602" i="10"/>
  <c r="CU602" i="10"/>
  <c r="CT602" i="10"/>
  <c r="CS602" i="10"/>
  <c r="CR602" i="10"/>
  <c r="CQ602" i="10"/>
  <c r="CP602" i="10"/>
  <c r="CO602" i="10"/>
  <c r="CZ601" i="10"/>
  <c r="CY601" i="10"/>
  <c r="CX601" i="10"/>
  <c r="CW601" i="10"/>
  <c r="CV601" i="10"/>
  <c r="CU601" i="10"/>
  <c r="CT601" i="10"/>
  <c r="CS601" i="10"/>
  <c r="CR601" i="10"/>
  <c r="CQ601" i="10"/>
  <c r="CP601" i="10"/>
  <c r="CO601" i="10"/>
  <c r="CZ600" i="10"/>
  <c r="CY600" i="10"/>
  <c r="CX600" i="10"/>
  <c r="CW600" i="10"/>
  <c r="CV600" i="10"/>
  <c r="CU600" i="10"/>
  <c r="CT600" i="10"/>
  <c r="CS600" i="10"/>
  <c r="CR600" i="10"/>
  <c r="CQ600" i="10"/>
  <c r="CP600" i="10"/>
  <c r="CO600" i="10"/>
  <c r="CZ599" i="10"/>
  <c r="CY599" i="10"/>
  <c r="CX599" i="10"/>
  <c r="CW599" i="10"/>
  <c r="CV599" i="10"/>
  <c r="CU599" i="10"/>
  <c r="CT599" i="10"/>
  <c r="CS599" i="10"/>
  <c r="CR599" i="10"/>
  <c r="CQ599" i="10"/>
  <c r="CP599" i="10"/>
  <c r="CO599" i="10"/>
  <c r="CZ598" i="10"/>
  <c r="CY598" i="10"/>
  <c r="CX598" i="10"/>
  <c r="CW598" i="10"/>
  <c r="CV598" i="10"/>
  <c r="CU598" i="10"/>
  <c r="CT598" i="10"/>
  <c r="CS598" i="10"/>
  <c r="CR598" i="10"/>
  <c r="CQ598" i="10"/>
  <c r="CP598" i="10"/>
  <c r="CO598" i="10"/>
  <c r="CZ597" i="10"/>
  <c r="CY597" i="10"/>
  <c r="CX597" i="10"/>
  <c r="CW597" i="10"/>
  <c r="CV597" i="10"/>
  <c r="CU597" i="10"/>
  <c r="CT597" i="10"/>
  <c r="CS597" i="10"/>
  <c r="CR597" i="10"/>
  <c r="CQ597" i="10"/>
  <c r="CP597" i="10"/>
  <c r="CO597" i="10"/>
  <c r="CZ596" i="10"/>
  <c r="CY596" i="10"/>
  <c r="CX596" i="10"/>
  <c r="CW596" i="10"/>
  <c r="CV596" i="10"/>
  <c r="CU596" i="10"/>
  <c r="CT596" i="10"/>
  <c r="CS596" i="10"/>
  <c r="CR596" i="10"/>
  <c r="CQ596" i="10"/>
  <c r="CP596" i="10"/>
  <c r="CO596" i="10"/>
  <c r="CZ595" i="10"/>
  <c r="CY595" i="10"/>
  <c r="CX595" i="10"/>
  <c r="CW595" i="10"/>
  <c r="CV595" i="10"/>
  <c r="CU595" i="10"/>
  <c r="CT595" i="10"/>
  <c r="CS595" i="10"/>
  <c r="CR595" i="10"/>
  <c r="CQ595" i="10"/>
  <c r="CP595" i="10"/>
  <c r="CO595" i="10"/>
  <c r="CZ594" i="10"/>
  <c r="CY594" i="10"/>
  <c r="CX594" i="10"/>
  <c r="CW594" i="10"/>
  <c r="CV594" i="10"/>
  <c r="CU594" i="10"/>
  <c r="CT594" i="10"/>
  <c r="CS594" i="10"/>
  <c r="CR594" i="10"/>
  <c r="CQ594" i="10"/>
  <c r="CP594" i="10"/>
  <c r="CO594" i="10"/>
  <c r="CZ593" i="10"/>
  <c r="CY593" i="10"/>
  <c r="CX593" i="10"/>
  <c r="CW593" i="10"/>
  <c r="CV593" i="10"/>
  <c r="CU593" i="10"/>
  <c r="CT593" i="10"/>
  <c r="CS593" i="10"/>
  <c r="CR593" i="10"/>
  <c r="CQ593" i="10"/>
  <c r="CP593" i="10"/>
  <c r="CO593" i="10"/>
  <c r="CZ592" i="10"/>
  <c r="CY592" i="10"/>
  <c r="CX592" i="10"/>
  <c r="CW592" i="10"/>
  <c r="CV592" i="10"/>
  <c r="CU592" i="10"/>
  <c r="CT592" i="10"/>
  <c r="CS592" i="10"/>
  <c r="CR592" i="10"/>
  <c r="CQ592" i="10"/>
  <c r="CP592" i="10"/>
  <c r="CO592" i="10"/>
  <c r="CZ591" i="10"/>
  <c r="CY591" i="10"/>
  <c r="CX591" i="10"/>
  <c r="CW591" i="10"/>
  <c r="CV591" i="10"/>
  <c r="CU591" i="10"/>
  <c r="CT591" i="10"/>
  <c r="CS591" i="10"/>
  <c r="CR591" i="10"/>
  <c r="CQ591" i="10"/>
  <c r="CP591" i="10"/>
  <c r="CO591" i="10"/>
  <c r="CZ590" i="10"/>
  <c r="CY590" i="10"/>
  <c r="CX590" i="10"/>
  <c r="CW590" i="10"/>
  <c r="CV590" i="10"/>
  <c r="CU590" i="10"/>
  <c r="CT590" i="10"/>
  <c r="CS590" i="10"/>
  <c r="CR590" i="10"/>
  <c r="CQ590" i="10"/>
  <c r="CP590" i="10"/>
  <c r="CO590" i="10"/>
  <c r="CZ589" i="10"/>
  <c r="CY589" i="10"/>
  <c r="CX589" i="10"/>
  <c r="CW589" i="10"/>
  <c r="CV589" i="10"/>
  <c r="CU589" i="10"/>
  <c r="CT589" i="10"/>
  <c r="CS589" i="10"/>
  <c r="CR589" i="10"/>
  <c r="CQ589" i="10"/>
  <c r="CP589" i="10"/>
  <c r="CO589" i="10"/>
  <c r="CZ588" i="10"/>
  <c r="CY588" i="10"/>
  <c r="CX588" i="10"/>
  <c r="CW588" i="10"/>
  <c r="CV588" i="10"/>
  <c r="CU588" i="10"/>
  <c r="CT588" i="10"/>
  <c r="CS588" i="10"/>
  <c r="CR588" i="10"/>
  <c r="CQ588" i="10"/>
  <c r="CP588" i="10"/>
  <c r="CO588" i="10"/>
  <c r="CZ587" i="10"/>
  <c r="CY587" i="10"/>
  <c r="CX587" i="10"/>
  <c r="CW587" i="10"/>
  <c r="CV587" i="10"/>
  <c r="CU587" i="10"/>
  <c r="CT587" i="10"/>
  <c r="CS587" i="10"/>
  <c r="CR587" i="10"/>
  <c r="CQ587" i="10"/>
  <c r="CP587" i="10"/>
  <c r="CO587" i="10"/>
  <c r="CZ586" i="10"/>
  <c r="CY586" i="10"/>
  <c r="CX586" i="10"/>
  <c r="CW586" i="10"/>
  <c r="CV586" i="10"/>
  <c r="CU586" i="10"/>
  <c r="CT586" i="10"/>
  <c r="CS586" i="10"/>
  <c r="CR586" i="10"/>
  <c r="CQ586" i="10"/>
  <c r="CP586" i="10"/>
  <c r="CO586" i="10"/>
  <c r="CZ585" i="10"/>
  <c r="CY585" i="10"/>
  <c r="CX585" i="10"/>
  <c r="CW585" i="10"/>
  <c r="CV585" i="10"/>
  <c r="CU585" i="10"/>
  <c r="CT585" i="10"/>
  <c r="CS585" i="10"/>
  <c r="CR585" i="10"/>
  <c r="CQ585" i="10"/>
  <c r="CP585" i="10"/>
  <c r="CO585" i="10"/>
  <c r="CZ584" i="10"/>
  <c r="CY584" i="10"/>
  <c r="CX584" i="10"/>
  <c r="CW584" i="10"/>
  <c r="CV584" i="10"/>
  <c r="CU584" i="10"/>
  <c r="CT584" i="10"/>
  <c r="CS584" i="10"/>
  <c r="CR584" i="10"/>
  <c r="CQ584" i="10"/>
  <c r="CP584" i="10"/>
  <c r="CO584" i="10"/>
  <c r="CZ583" i="10"/>
  <c r="CY583" i="10"/>
  <c r="CX583" i="10"/>
  <c r="CW583" i="10"/>
  <c r="CV583" i="10"/>
  <c r="CU583" i="10"/>
  <c r="CT583" i="10"/>
  <c r="CS583" i="10"/>
  <c r="CR583" i="10"/>
  <c r="CQ583" i="10"/>
  <c r="CP583" i="10"/>
  <c r="CO583" i="10"/>
  <c r="CZ582" i="10"/>
  <c r="CY582" i="10"/>
  <c r="CX582" i="10"/>
  <c r="CW582" i="10"/>
  <c r="CV582" i="10"/>
  <c r="CU582" i="10"/>
  <c r="CT582" i="10"/>
  <c r="CS582" i="10"/>
  <c r="CR582" i="10"/>
  <c r="CQ582" i="10"/>
  <c r="CP582" i="10"/>
  <c r="CO582" i="10"/>
  <c r="CZ581" i="10"/>
  <c r="CY581" i="10"/>
  <c r="CX581" i="10"/>
  <c r="CW581" i="10"/>
  <c r="CV581" i="10"/>
  <c r="CU581" i="10"/>
  <c r="CT581" i="10"/>
  <c r="CS581" i="10"/>
  <c r="CR581" i="10"/>
  <c r="CQ581" i="10"/>
  <c r="CP581" i="10"/>
  <c r="CO581" i="10"/>
  <c r="CZ580" i="10"/>
  <c r="CY580" i="10"/>
  <c r="CX580" i="10"/>
  <c r="CW580" i="10"/>
  <c r="CV580" i="10"/>
  <c r="CU580" i="10"/>
  <c r="CT580" i="10"/>
  <c r="CS580" i="10"/>
  <c r="CR580" i="10"/>
  <c r="CQ580" i="10"/>
  <c r="CP580" i="10"/>
  <c r="CO580" i="10"/>
  <c r="CZ579" i="10"/>
  <c r="CY579" i="10"/>
  <c r="CX579" i="10"/>
  <c r="CW579" i="10"/>
  <c r="CV579" i="10"/>
  <c r="CU579" i="10"/>
  <c r="CT579" i="10"/>
  <c r="CS579" i="10"/>
  <c r="CR579" i="10"/>
  <c r="CQ579" i="10"/>
  <c r="CP579" i="10"/>
  <c r="CO579" i="10"/>
  <c r="CZ578" i="10"/>
  <c r="CY578" i="10"/>
  <c r="CX578" i="10"/>
  <c r="CW578" i="10"/>
  <c r="CV578" i="10"/>
  <c r="CU578" i="10"/>
  <c r="CT578" i="10"/>
  <c r="CS578" i="10"/>
  <c r="CR578" i="10"/>
  <c r="CQ578" i="10"/>
  <c r="CP578" i="10"/>
  <c r="CO578" i="10"/>
  <c r="CZ577" i="10"/>
  <c r="CY577" i="10"/>
  <c r="CX577" i="10"/>
  <c r="CW577" i="10"/>
  <c r="CV577" i="10"/>
  <c r="CU577" i="10"/>
  <c r="CT577" i="10"/>
  <c r="CS577" i="10"/>
  <c r="CR577" i="10"/>
  <c r="CQ577" i="10"/>
  <c r="CP577" i="10"/>
  <c r="CO577" i="10"/>
  <c r="CZ576" i="10"/>
  <c r="CY576" i="10"/>
  <c r="CX576" i="10"/>
  <c r="CW576" i="10"/>
  <c r="CV576" i="10"/>
  <c r="CU576" i="10"/>
  <c r="CT576" i="10"/>
  <c r="CS576" i="10"/>
  <c r="CR576" i="10"/>
  <c r="CQ576" i="10"/>
  <c r="CP576" i="10"/>
  <c r="CO576" i="10"/>
  <c r="CZ575" i="10"/>
  <c r="CY575" i="10"/>
  <c r="CX575" i="10"/>
  <c r="CW575" i="10"/>
  <c r="CV575" i="10"/>
  <c r="CU575" i="10"/>
  <c r="CT575" i="10"/>
  <c r="CS575" i="10"/>
  <c r="CR575" i="10"/>
  <c r="CQ575" i="10"/>
  <c r="CP575" i="10"/>
  <c r="CO575" i="10"/>
  <c r="CZ574" i="10"/>
  <c r="CY574" i="10"/>
  <c r="CX574" i="10"/>
  <c r="CW574" i="10"/>
  <c r="CV574" i="10"/>
  <c r="CU574" i="10"/>
  <c r="CT574" i="10"/>
  <c r="CS574" i="10"/>
  <c r="CR574" i="10"/>
  <c r="CQ574" i="10"/>
  <c r="CP574" i="10"/>
  <c r="CO574" i="10"/>
  <c r="CZ573" i="10"/>
  <c r="CY573" i="10"/>
  <c r="CX573" i="10"/>
  <c r="CW573" i="10"/>
  <c r="CV573" i="10"/>
  <c r="CU573" i="10"/>
  <c r="CT573" i="10"/>
  <c r="CS573" i="10"/>
  <c r="CR573" i="10"/>
  <c r="CQ573" i="10"/>
  <c r="CP573" i="10"/>
  <c r="CO573" i="10"/>
  <c r="CZ572" i="10"/>
  <c r="CY572" i="10"/>
  <c r="CX572" i="10"/>
  <c r="CW572" i="10"/>
  <c r="CV572" i="10"/>
  <c r="CU572" i="10"/>
  <c r="CT572" i="10"/>
  <c r="CS572" i="10"/>
  <c r="CR572" i="10"/>
  <c r="CQ572" i="10"/>
  <c r="CP572" i="10"/>
  <c r="CO572" i="10"/>
  <c r="CZ571" i="10"/>
  <c r="CY571" i="10"/>
  <c r="CX571" i="10"/>
  <c r="CW571" i="10"/>
  <c r="CV571" i="10"/>
  <c r="CU571" i="10"/>
  <c r="CT571" i="10"/>
  <c r="CS571" i="10"/>
  <c r="CR571" i="10"/>
  <c r="CQ571" i="10"/>
  <c r="CP571" i="10"/>
  <c r="CO571" i="10"/>
  <c r="CZ570" i="10"/>
  <c r="CY570" i="10"/>
  <c r="CX570" i="10"/>
  <c r="CW570" i="10"/>
  <c r="CV570" i="10"/>
  <c r="CU570" i="10"/>
  <c r="CT570" i="10"/>
  <c r="CS570" i="10"/>
  <c r="CR570" i="10"/>
  <c r="CQ570" i="10"/>
  <c r="CP570" i="10"/>
  <c r="CO570" i="10"/>
  <c r="CZ569" i="10"/>
  <c r="CY569" i="10"/>
  <c r="CX569" i="10"/>
  <c r="CW569" i="10"/>
  <c r="CV569" i="10"/>
  <c r="CU569" i="10"/>
  <c r="CT569" i="10"/>
  <c r="CS569" i="10"/>
  <c r="CR569" i="10"/>
  <c r="CQ569" i="10"/>
  <c r="CP569" i="10"/>
  <c r="CO569" i="10"/>
  <c r="CZ568" i="10"/>
  <c r="CY568" i="10"/>
  <c r="CX568" i="10"/>
  <c r="CW568" i="10"/>
  <c r="CV568" i="10"/>
  <c r="CU568" i="10"/>
  <c r="CT568" i="10"/>
  <c r="CS568" i="10"/>
  <c r="CR568" i="10"/>
  <c r="CQ568" i="10"/>
  <c r="CP568" i="10"/>
  <c r="CO568" i="10"/>
  <c r="CZ567" i="10"/>
  <c r="CY567" i="10"/>
  <c r="CX567" i="10"/>
  <c r="CW567" i="10"/>
  <c r="CV567" i="10"/>
  <c r="CU567" i="10"/>
  <c r="CT567" i="10"/>
  <c r="CS567" i="10"/>
  <c r="CR567" i="10"/>
  <c r="CQ567" i="10"/>
  <c r="CP567" i="10"/>
  <c r="CO567" i="10"/>
  <c r="CZ566" i="10"/>
  <c r="CY566" i="10"/>
  <c r="CX566" i="10"/>
  <c r="CW566" i="10"/>
  <c r="CV566" i="10"/>
  <c r="CU566" i="10"/>
  <c r="CT566" i="10"/>
  <c r="CS566" i="10"/>
  <c r="CR566" i="10"/>
  <c r="CQ566" i="10"/>
  <c r="CP566" i="10"/>
  <c r="CO566" i="10"/>
  <c r="CZ565" i="10"/>
  <c r="CY565" i="10"/>
  <c r="CX565" i="10"/>
  <c r="CW565" i="10"/>
  <c r="CV565" i="10"/>
  <c r="CU565" i="10"/>
  <c r="CT565" i="10"/>
  <c r="CS565" i="10"/>
  <c r="CR565" i="10"/>
  <c r="CQ565" i="10"/>
  <c r="CP565" i="10"/>
  <c r="CO565" i="10"/>
  <c r="CZ564" i="10"/>
  <c r="CY564" i="10"/>
  <c r="CX564" i="10"/>
  <c r="CW564" i="10"/>
  <c r="CV564" i="10"/>
  <c r="CU564" i="10"/>
  <c r="CT564" i="10"/>
  <c r="CS564" i="10"/>
  <c r="CR564" i="10"/>
  <c r="CQ564" i="10"/>
  <c r="CP564" i="10"/>
  <c r="CO564" i="10"/>
  <c r="CZ563" i="10"/>
  <c r="CY563" i="10"/>
  <c r="CX563" i="10"/>
  <c r="CW563" i="10"/>
  <c r="CV563" i="10"/>
  <c r="CU563" i="10"/>
  <c r="CT563" i="10"/>
  <c r="CS563" i="10"/>
  <c r="CR563" i="10"/>
  <c r="CQ563" i="10"/>
  <c r="CP563" i="10"/>
  <c r="CO563" i="10"/>
  <c r="CZ562" i="10"/>
  <c r="CY562" i="10"/>
  <c r="CX562" i="10"/>
  <c r="CW562" i="10"/>
  <c r="CV562" i="10"/>
  <c r="CU562" i="10"/>
  <c r="CT562" i="10"/>
  <c r="CS562" i="10"/>
  <c r="CR562" i="10"/>
  <c r="CQ562" i="10"/>
  <c r="CP562" i="10"/>
  <c r="CO562" i="10"/>
  <c r="CZ561" i="10"/>
  <c r="CY561" i="10"/>
  <c r="CX561" i="10"/>
  <c r="CW561" i="10"/>
  <c r="CV561" i="10"/>
  <c r="CU561" i="10"/>
  <c r="CT561" i="10"/>
  <c r="CS561" i="10"/>
  <c r="CR561" i="10"/>
  <c r="CQ561" i="10"/>
  <c r="CP561" i="10"/>
  <c r="CO561" i="10"/>
  <c r="CZ560" i="10"/>
  <c r="CY560" i="10"/>
  <c r="CX560" i="10"/>
  <c r="CW560" i="10"/>
  <c r="CV560" i="10"/>
  <c r="CU560" i="10"/>
  <c r="CT560" i="10"/>
  <c r="CS560" i="10"/>
  <c r="CR560" i="10"/>
  <c r="CQ560" i="10"/>
  <c r="CP560" i="10"/>
  <c r="CO560" i="10"/>
  <c r="CZ559" i="10"/>
  <c r="CY559" i="10"/>
  <c r="CX559" i="10"/>
  <c r="CW559" i="10"/>
  <c r="CV559" i="10"/>
  <c r="CU559" i="10"/>
  <c r="CT559" i="10"/>
  <c r="CS559" i="10"/>
  <c r="CR559" i="10"/>
  <c r="CQ559" i="10"/>
  <c r="CP559" i="10"/>
  <c r="CO559" i="10"/>
  <c r="CZ558" i="10"/>
  <c r="CY558" i="10"/>
  <c r="CX558" i="10"/>
  <c r="CW558" i="10"/>
  <c r="CV558" i="10"/>
  <c r="CU558" i="10"/>
  <c r="CT558" i="10"/>
  <c r="CS558" i="10"/>
  <c r="CR558" i="10"/>
  <c r="CQ558" i="10"/>
  <c r="CP558" i="10"/>
  <c r="CO558" i="10"/>
  <c r="CZ557" i="10"/>
  <c r="CY557" i="10"/>
  <c r="CX557" i="10"/>
  <c r="CW557" i="10"/>
  <c r="CV557" i="10"/>
  <c r="CU557" i="10"/>
  <c r="CT557" i="10"/>
  <c r="CS557" i="10"/>
  <c r="CR557" i="10"/>
  <c r="CQ557" i="10"/>
  <c r="CP557" i="10"/>
  <c r="CO557" i="10"/>
  <c r="CZ556" i="10"/>
  <c r="CY556" i="10"/>
  <c r="CX556" i="10"/>
  <c r="CW556" i="10"/>
  <c r="CV556" i="10"/>
  <c r="CU556" i="10"/>
  <c r="CT556" i="10"/>
  <c r="CS556" i="10"/>
  <c r="CR556" i="10"/>
  <c r="CQ556" i="10"/>
  <c r="CP556" i="10"/>
  <c r="CO556" i="10"/>
  <c r="CZ555" i="10"/>
  <c r="CY555" i="10"/>
  <c r="CX555" i="10"/>
  <c r="CW555" i="10"/>
  <c r="CV555" i="10"/>
  <c r="CU555" i="10"/>
  <c r="CT555" i="10"/>
  <c r="CS555" i="10"/>
  <c r="CR555" i="10"/>
  <c r="CQ555" i="10"/>
  <c r="CP555" i="10"/>
  <c r="CO555" i="10"/>
  <c r="CZ554" i="10"/>
  <c r="CY554" i="10"/>
  <c r="CX554" i="10"/>
  <c r="CW554" i="10"/>
  <c r="CV554" i="10"/>
  <c r="CU554" i="10"/>
  <c r="CT554" i="10"/>
  <c r="CS554" i="10"/>
  <c r="CR554" i="10"/>
  <c r="CQ554" i="10"/>
  <c r="CP554" i="10"/>
  <c r="CO554" i="10"/>
  <c r="CZ553" i="10"/>
  <c r="CY553" i="10"/>
  <c r="CX553" i="10"/>
  <c r="CW553" i="10"/>
  <c r="CV553" i="10"/>
  <c r="CU553" i="10"/>
  <c r="CT553" i="10"/>
  <c r="CS553" i="10"/>
  <c r="CR553" i="10"/>
  <c r="CQ553" i="10"/>
  <c r="CP553" i="10"/>
  <c r="CO553" i="10"/>
  <c r="CZ552" i="10"/>
  <c r="CY552" i="10"/>
  <c r="CX552" i="10"/>
  <c r="CW552" i="10"/>
  <c r="CV552" i="10"/>
  <c r="CU552" i="10"/>
  <c r="CT552" i="10"/>
  <c r="CS552" i="10"/>
  <c r="CR552" i="10"/>
  <c r="CQ552" i="10"/>
  <c r="CP552" i="10"/>
  <c r="CO552" i="10"/>
  <c r="CZ551" i="10"/>
  <c r="CY551" i="10"/>
  <c r="CX551" i="10"/>
  <c r="CW551" i="10"/>
  <c r="CV551" i="10"/>
  <c r="CU551" i="10"/>
  <c r="CT551" i="10"/>
  <c r="CS551" i="10"/>
  <c r="CR551" i="10"/>
  <c r="CQ551" i="10"/>
  <c r="CP551" i="10"/>
  <c r="CO551" i="10"/>
  <c r="CZ550" i="10"/>
  <c r="CY550" i="10"/>
  <c r="CX550" i="10"/>
  <c r="CW550" i="10"/>
  <c r="CV550" i="10"/>
  <c r="CU550" i="10"/>
  <c r="CT550" i="10"/>
  <c r="CS550" i="10"/>
  <c r="CR550" i="10"/>
  <c r="CQ550" i="10"/>
  <c r="CP550" i="10"/>
  <c r="CO550" i="10"/>
  <c r="CZ549" i="10"/>
  <c r="CY549" i="10"/>
  <c r="CX549" i="10"/>
  <c r="CW549" i="10"/>
  <c r="CV549" i="10"/>
  <c r="CU549" i="10"/>
  <c r="CT549" i="10"/>
  <c r="CS549" i="10"/>
  <c r="CR549" i="10"/>
  <c r="CQ549" i="10"/>
  <c r="CP549" i="10"/>
  <c r="CO549" i="10"/>
  <c r="CZ548" i="10"/>
  <c r="CY548" i="10"/>
  <c r="CX548" i="10"/>
  <c r="CW548" i="10"/>
  <c r="CV548" i="10"/>
  <c r="CU548" i="10"/>
  <c r="CT548" i="10"/>
  <c r="CS548" i="10"/>
  <c r="CR548" i="10"/>
  <c r="CQ548" i="10"/>
  <c r="CP548" i="10"/>
  <c r="CO548" i="10"/>
  <c r="CZ547" i="10"/>
  <c r="CY547" i="10"/>
  <c r="CX547" i="10"/>
  <c r="CW547" i="10"/>
  <c r="CV547" i="10"/>
  <c r="CU547" i="10"/>
  <c r="CT547" i="10"/>
  <c r="CS547" i="10"/>
  <c r="CR547" i="10"/>
  <c r="CQ547" i="10"/>
  <c r="CP547" i="10"/>
  <c r="CO547" i="10"/>
  <c r="CZ546" i="10"/>
  <c r="CY546" i="10"/>
  <c r="CX546" i="10"/>
  <c r="CW546" i="10"/>
  <c r="CV546" i="10"/>
  <c r="CU546" i="10"/>
  <c r="CT546" i="10"/>
  <c r="CS546" i="10"/>
  <c r="CR546" i="10"/>
  <c r="CQ546" i="10"/>
  <c r="CP546" i="10"/>
  <c r="CO546" i="10"/>
  <c r="CZ545" i="10"/>
  <c r="CY545" i="10"/>
  <c r="CX545" i="10"/>
  <c r="CW545" i="10"/>
  <c r="CV545" i="10"/>
  <c r="CU545" i="10"/>
  <c r="CT545" i="10"/>
  <c r="CS545" i="10"/>
  <c r="CR545" i="10"/>
  <c r="CQ545" i="10"/>
  <c r="CP545" i="10"/>
  <c r="CO545" i="10"/>
  <c r="CZ544" i="10"/>
  <c r="CY544" i="10"/>
  <c r="CX544" i="10"/>
  <c r="CW544" i="10"/>
  <c r="CV544" i="10"/>
  <c r="CU544" i="10"/>
  <c r="CT544" i="10"/>
  <c r="CS544" i="10"/>
  <c r="CR544" i="10"/>
  <c r="CQ544" i="10"/>
  <c r="CP544" i="10"/>
  <c r="CO544" i="10"/>
  <c r="CZ543" i="10"/>
  <c r="CY543" i="10"/>
  <c r="CX543" i="10"/>
  <c r="CW543" i="10"/>
  <c r="CV543" i="10"/>
  <c r="CU543" i="10"/>
  <c r="CT543" i="10"/>
  <c r="CS543" i="10"/>
  <c r="CR543" i="10"/>
  <c r="CQ543" i="10"/>
  <c r="CP543" i="10"/>
  <c r="CO543" i="10"/>
  <c r="CZ542" i="10"/>
  <c r="CY542" i="10"/>
  <c r="CX542" i="10"/>
  <c r="CW542" i="10"/>
  <c r="CV542" i="10"/>
  <c r="CU542" i="10"/>
  <c r="CT542" i="10"/>
  <c r="CS542" i="10"/>
  <c r="CR542" i="10"/>
  <c r="CQ542" i="10"/>
  <c r="CP542" i="10"/>
  <c r="CO542" i="10"/>
  <c r="CZ541" i="10"/>
  <c r="CY541" i="10"/>
  <c r="CX541" i="10"/>
  <c r="CW541" i="10"/>
  <c r="CV541" i="10"/>
  <c r="CU541" i="10"/>
  <c r="CT541" i="10"/>
  <c r="CS541" i="10"/>
  <c r="CR541" i="10"/>
  <c r="CQ541" i="10"/>
  <c r="CP541" i="10"/>
  <c r="CO541" i="10"/>
  <c r="CZ540" i="10"/>
  <c r="CY540" i="10"/>
  <c r="CX540" i="10"/>
  <c r="CW540" i="10"/>
  <c r="CV540" i="10"/>
  <c r="CU540" i="10"/>
  <c r="CT540" i="10"/>
  <c r="CS540" i="10"/>
  <c r="CR540" i="10"/>
  <c r="CQ540" i="10"/>
  <c r="CP540" i="10"/>
  <c r="CO540" i="10"/>
  <c r="CZ539" i="10"/>
  <c r="CY539" i="10"/>
  <c r="CX539" i="10"/>
  <c r="CW539" i="10"/>
  <c r="CV539" i="10"/>
  <c r="CU539" i="10"/>
  <c r="CT539" i="10"/>
  <c r="CS539" i="10"/>
  <c r="CR539" i="10"/>
  <c r="CQ539" i="10"/>
  <c r="CP539" i="10"/>
  <c r="CO539" i="10"/>
  <c r="CZ538" i="10"/>
  <c r="CY538" i="10"/>
  <c r="CX538" i="10"/>
  <c r="CW538" i="10"/>
  <c r="CV538" i="10"/>
  <c r="CU538" i="10"/>
  <c r="CT538" i="10"/>
  <c r="CS538" i="10"/>
  <c r="CR538" i="10"/>
  <c r="CQ538" i="10"/>
  <c r="CP538" i="10"/>
  <c r="CO538" i="10"/>
  <c r="CZ537" i="10"/>
  <c r="CY537" i="10"/>
  <c r="CX537" i="10"/>
  <c r="CW537" i="10"/>
  <c r="CV537" i="10"/>
  <c r="CU537" i="10"/>
  <c r="CT537" i="10"/>
  <c r="CS537" i="10"/>
  <c r="CR537" i="10"/>
  <c r="CQ537" i="10"/>
  <c r="CP537" i="10"/>
  <c r="CO537" i="10"/>
  <c r="CZ536" i="10"/>
  <c r="CY536" i="10"/>
  <c r="CX536" i="10"/>
  <c r="CW536" i="10"/>
  <c r="CV536" i="10"/>
  <c r="CU536" i="10"/>
  <c r="CT536" i="10"/>
  <c r="CS536" i="10"/>
  <c r="CR536" i="10"/>
  <c r="CQ536" i="10"/>
  <c r="CP536" i="10"/>
  <c r="CO536" i="10"/>
  <c r="CZ535" i="10"/>
  <c r="CY535" i="10"/>
  <c r="CX535" i="10"/>
  <c r="CW535" i="10"/>
  <c r="CV535" i="10"/>
  <c r="CU535" i="10"/>
  <c r="CT535" i="10"/>
  <c r="CS535" i="10"/>
  <c r="CR535" i="10"/>
  <c r="CQ535" i="10"/>
  <c r="CP535" i="10"/>
  <c r="CO535" i="10"/>
  <c r="CZ534" i="10"/>
  <c r="CY534" i="10"/>
  <c r="CX534" i="10"/>
  <c r="CW534" i="10"/>
  <c r="CV534" i="10"/>
  <c r="CU534" i="10"/>
  <c r="CT534" i="10"/>
  <c r="CS534" i="10"/>
  <c r="CR534" i="10"/>
  <c r="CQ534" i="10"/>
  <c r="CP534" i="10"/>
  <c r="CO534" i="10"/>
  <c r="CZ533" i="10"/>
  <c r="CY533" i="10"/>
  <c r="CX533" i="10"/>
  <c r="CW533" i="10"/>
  <c r="CV533" i="10"/>
  <c r="CU533" i="10"/>
  <c r="CT533" i="10"/>
  <c r="CS533" i="10"/>
  <c r="CR533" i="10"/>
  <c r="CQ533" i="10"/>
  <c r="CP533" i="10"/>
  <c r="CO533" i="10"/>
  <c r="CZ532" i="10"/>
  <c r="CY532" i="10"/>
  <c r="CX532" i="10"/>
  <c r="CW532" i="10"/>
  <c r="CV532" i="10"/>
  <c r="CU532" i="10"/>
  <c r="CT532" i="10"/>
  <c r="CS532" i="10"/>
  <c r="CR532" i="10"/>
  <c r="CQ532" i="10"/>
  <c r="CP532" i="10"/>
  <c r="CO532" i="10"/>
  <c r="CZ531" i="10"/>
  <c r="CY531" i="10"/>
  <c r="CX531" i="10"/>
  <c r="CW531" i="10"/>
  <c r="CV531" i="10"/>
  <c r="CU531" i="10"/>
  <c r="CT531" i="10"/>
  <c r="CS531" i="10"/>
  <c r="CR531" i="10"/>
  <c r="CQ531" i="10"/>
  <c r="CP531" i="10"/>
  <c r="CO531" i="10"/>
  <c r="CZ530" i="10"/>
  <c r="CY530" i="10"/>
  <c r="CX530" i="10"/>
  <c r="CW530" i="10"/>
  <c r="CV530" i="10"/>
  <c r="CU530" i="10"/>
  <c r="CT530" i="10"/>
  <c r="CS530" i="10"/>
  <c r="CR530" i="10"/>
  <c r="CQ530" i="10"/>
  <c r="CP530" i="10"/>
  <c r="CO530" i="10"/>
  <c r="CZ529" i="10"/>
  <c r="CY529" i="10"/>
  <c r="CX529" i="10"/>
  <c r="CW529" i="10"/>
  <c r="CV529" i="10"/>
  <c r="CU529" i="10"/>
  <c r="CT529" i="10"/>
  <c r="CS529" i="10"/>
  <c r="CR529" i="10"/>
  <c r="CQ529" i="10"/>
  <c r="CP529" i="10"/>
  <c r="CO529" i="10"/>
  <c r="CZ528" i="10"/>
  <c r="CY528" i="10"/>
  <c r="CX528" i="10"/>
  <c r="CW528" i="10"/>
  <c r="CV528" i="10"/>
  <c r="CU528" i="10"/>
  <c r="CT528" i="10"/>
  <c r="CS528" i="10"/>
  <c r="CR528" i="10"/>
  <c r="CQ528" i="10"/>
  <c r="CP528" i="10"/>
  <c r="CO528" i="10"/>
  <c r="CZ527" i="10"/>
  <c r="CY527" i="10"/>
  <c r="CX527" i="10"/>
  <c r="CW527" i="10"/>
  <c r="CV527" i="10"/>
  <c r="CU527" i="10"/>
  <c r="CT527" i="10"/>
  <c r="CS527" i="10"/>
  <c r="CR527" i="10"/>
  <c r="CQ527" i="10"/>
  <c r="CP527" i="10"/>
  <c r="CO527" i="10"/>
  <c r="CZ526" i="10"/>
  <c r="CY526" i="10"/>
  <c r="CX526" i="10"/>
  <c r="CW526" i="10"/>
  <c r="CV526" i="10"/>
  <c r="CU526" i="10"/>
  <c r="CT526" i="10"/>
  <c r="CS526" i="10"/>
  <c r="CR526" i="10"/>
  <c r="CQ526" i="10"/>
  <c r="CP526" i="10"/>
  <c r="CO526" i="10"/>
  <c r="CZ525" i="10"/>
  <c r="CY525" i="10"/>
  <c r="CX525" i="10"/>
  <c r="CW525" i="10"/>
  <c r="CV525" i="10"/>
  <c r="CU525" i="10"/>
  <c r="CT525" i="10"/>
  <c r="CS525" i="10"/>
  <c r="CR525" i="10"/>
  <c r="CQ525" i="10"/>
  <c r="CP525" i="10"/>
  <c r="CO525" i="10"/>
  <c r="CZ524" i="10"/>
  <c r="CY524" i="10"/>
  <c r="CX524" i="10"/>
  <c r="CW524" i="10"/>
  <c r="CV524" i="10"/>
  <c r="CU524" i="10"/>
  <c r="CT524" i="10"/>
  <c r="CS524" i="10"/>
  <c r="CR524" i="10"/>
  <c r="CQ524" i="10"/>
  <c r="CP524" i="10"/>
  <c r="CO524" i="10"/>
  <c r="CZ523" i="10"/>
  <c r="CY523" i="10"/>
  <c r="CX523" i="10"/>
  <c r="CW523" i="10"/>
  <c r="CV523" i="10"/>
  <c r="CU523" i="10"/>
  <c r="CT523" i="10"/>
  <c r="CS523" i="10"/>
  <c r="CR523" i="10"/>
  <c r="CQ523" i="10"/>
  <c r="CP523" i="10"/>
  <c r="CO523" i="10"/>
  <c r="CZ522" i="10"/>
  <c r="CY522" i="10"/>
  <c r="CX522" i="10"/>
  <c r="CW522" i="10"/>
  <c r="CV522" i="10"/>
  <c r="CU522" i="10"/>
  <c r="CT522" i="10"/>
  <c r="CS522" i="10"/>
  <c r="CR522" i="10"/>
  <c r="CQ522" i="10"/>
  <c r="CP522" i="10"/>
  <c r="CO522" i="10"/>
  <c r="CZ521" i="10"/>
  <c r="CY521" i="10"/>
  <c r="CX521" i="10"/>
  <c r="CW521" i="10"/>
  <c r="CV521" i="10"/>
  <c r="CU521" i="10"/>
  <c r="CT521" i="10"/>
  <c r="CS521" i="10"/>
  <c r="CR521" i="10"/>
  <c r="CQ521" i="10"/>
  <c r="CP521" i="10"/>
  <c r="CO521" i="10"/>
  <c r="CZ520" i="10"/>
  <c r="CY520" i="10"/>
  <c r="CX520" i="10"/>
  <c r="CW520" i="10"/>
  <c r="CV520" i="10"/>
  <c r="CU520" i="10"/>
  <c r="CT520" i="10"/>
  <c r="CS520" i="10"/>
  <c r="CR520" i="10"/>
  <c r="CQ520" i="10"/>
  <c r="CP520" i="10"/>
  <c r="CO520" i="10"/>
  <c r="CZ519" i="10"/>
  <c r="CY519" i="10"/>
  <c r="CX519" i="10"/>
  <c r="CW519" i="10"/>
  <c r="CV519" i="10"/>
  <c r="CU519" i="10"/>
  <c r="CT519" i="10"/>
  <c r="CS519" i="10"/>
  <c r="CR519" i="10"/>
  <c r="CQ519" i="10"/>
  <c r="CP519" i="10"/>
  <c r="CO519" i="10"/>
  <c r="CZ518" i="10"/>
  <c r="CY518" i="10"/>
  <c r="CX518" i="10"/>
  <c r="CW518" i="10"/>
  <c r="CV518" i="10"/>
  <c r="CU518" i="10"/>
  <c r="CT518" i="10"/>
  <c r="CS518" i="10"/>
  <c r="CR518" i="10"/>
  <c r="CQ518" i="10"/>
  <c r="CP518" i="10"/>
  <c r="CO518" i="10"/>
  <c r="CZ517" i="10"/>
  <c r="CY517" i="10"/>
  <c r="CX517" i="10"/>
  <c r="CW517" i="10"/>
  <c r="CV517" i="10"/>
  <c r="CU517" i="10"/>
  <c r="CT517" i="10"/>
  <c r="CS517" i="10"/>
  <c r="CR517" i="10"/>
  <c r="CQ517" i="10"/>
  <c r="CP517" i="10"/>
  <c r="CO517" i="10"/>
  <c r="CZ516" i="10"/>
  <c r="CY516" i="10"/>
  <c r="CX516" i="10"/>
  <c r="CW516" i="10"/>
  <c r="CV516" i="10"/>
  <c r="CU516" i="10"/>
  <c r="CT516" i="10"/>
  <c r="CS516" i="10"/>
  <c r="CR516" i="10"/>
  <c r="CQ516" i="10"/>
  <c r="CP516" i="10"/>
  <c r="CO516" i="10"/>
  <c r="CZ515" i="10"/>
  <c r="CY515" i="10"/>
  <c r="CX515" i="10"/>
  <c r="CW515" i="10"/>
  <c r="CV515" i="10"/>
  <c r="CU515" i="10"/>
  <c r="CT515" i="10"/>
  <c r="CS515" i="10"/>
  <c r="CR515" i="10"/>
  <c r="CQ515" i="10"/>
  <c r="CP515" i="10"/>
  <c r="CO515" i="10"/>
  <c r="CZ514" i="10"/>
  <c r="CY514" i="10"/>
  <c r="CX514" i="10"/>
  <c r="CW514" i="10"/>
  <c r="CV514" i="10"/>
  <c r="CU514" i="10"/>
  <c r="CT514" i="10"/>
  <c r="CS514" i="10"/>
  <c r="CR514" i="10"/>
  <c r="CQ514" i="10"/>
  <c r="CP514" i="10"/>
  <c r="CO514" i="10"/>
  <c r="CZ513" i="10"/>
  <c r="CY513" i="10"/>
  <c r="CX513" i="10"/>
  <c r="CW513" i="10"/>
  <c r="CV513" i="10"/>
  <c r="CU513" i="10"/>
  <c r="CT513" i="10"/>
  <c r="CS513" i="10"/>
  <c r="CR513" i="10"/>
  <c r="CQ513" i="10"/>
  <c r="CP513" i="10"/>
  <c r="CO513" i="10"/>
  <c r="CZ512" i="10"/>
  <c r="CY512" i="10"/>
  <c r="CX512" i="10"/>
  <c r="CW512" i="10"/>
  <c r="CV512" i="10"/>
  <c r="CU512" i="10"/>
  <c r="CT512" i="10"/>
  <c r="CS512" i="10"/>
  <c r="CR512" i="10"/>
  <c r="CQ512" i="10"/>
  <c r="CP512" i="10"/>
  <c r="CO512" i="10"/>
  <c r="CZ511" i="10"/>
  <c r="CY511" i="10"/>
  <c r="CX511" i="10"/>
  <c r="CW511" i="10"/>
  <c r="CV511" i="10"/>
  <c r="CU511" i="10"/>
  <c r="CT511" i="10"/>
  <c r="CS511" i="10"/>
  <c r="CR511" i="10"/>
  <c r="CQ511" i="10"/>
  <c r="CP511" i="10"/>
  <c r="CO511" i="10"/>
  <c r="CZ510" i="10"/>
  <c r="CY510" i="10"/>
  <c r="CX510" i="10"/>
  <c r="CW510" i="10"/>
  <c r="CV510" i="10"/>
  <c r="CU510" i="10"/>
  <c r="CT510" i="10"/>
  <c r="CS510" i="10"/>
  <c r="CR510" i="10"/>
  <c r="CQ510" i="10"/>
  <c r="CP510" i="10"/>
  <c r="CO510" i="10"/>
  <c r="CZ509" i="10"/>
  <c r="CY509" i="10"/>
  <c r="CX509" i="10"/>
  <c r="CW509" i="10"/>
  <c r="CV509" i="10"/>
  <c r="CU509" i="10"/>
  <c r="CT509" i="10"/>
  <c r="CS509" i="10"/>
  <c r="CR509" i="10"/>
  <c r="CQ509" i="10"/>
  <c r="CP509" i="10"/>
  <c r="CO509" i="10"/>
  <c r="CZ508" i="10"/>
  <c r="CY508" i="10"/>
  <c r="CX508" i="10"/>
  <c r="CW508" i="10"/>
  <c r="CV508" i="10"/>
  <c r="CU508" i="10"/>
  <c r="CT508" i="10"/>
  <c r="CS508" i="10"/>
  <c r="CR508" i="10"/>
  <c r="CQ508" i="10"/>
  <c r="CP508" i="10"/>
  <c r="CO508" i="10"/>
  <c r="CZ507" i="10"/>
  <c r="CY507" i="10"/>
  <c r="CX507" i="10"/>
  <c r="CW507" i="10"/>
  <c r="CV507" i="10"/>
  <c r="CU507" i="10"/>
  <c r="CT507" i="10"/>
  <c r="CS507" i="10"/>
  <c r="CR507" i="10"/>
  <c r="CQ507" i="10"/>
  <c r="CP507" i="10"/>
  <c r="CO507" i="10"/>
  <c r="CZ506" i="10"/>
  <c r="CY506" i="10"/>
  <c r="CX506" i="10"/>
  <c r="CW506" i="10"/>
  <c r="CV506" i="10"/>
  <c r="CU506" i="10"/>
  <c r="CT506" i="10"/>
  <c r="CS506" i="10"/>
  <c r="CR506" i="10"/>
  <c r="CQ506" i="10"/>
  <c r="CP506" i="10"/>
  <c r="CO506" i="10"/>
  <c r="CZ505" i="10"/>
  <c r="CY505" i="10"/>
  <c r="CX505" i="10"/>
  <c r="CW505" i="10"/>
  <c r="CV505" i="10"/>
  <c r="CU505" i="10"/>
  <c r="CT505" i="10"/>
  <c r="CS505" i="10"/>
  <c r="CR505" i="10"/>
  <c r="CQ505" i="10"/>
  <c r="CP505" i="10"/>
  <c r="CO505" i="10"/>
  <c r="CZ504" i="10"/>
  <c r="CY504" i="10"/>
  <c r="CX504" i="10"/>
  <c r="CW504" i="10"/>
  <c r="CV504" i="10"/>
  <c r="CU504" i="10"/>
  <c r="CT504" i="10"/>
  <c r="CS504" i="10"/>
  <c r="CR504" i="10"/>
  <c r="CQ504" i="10"/>
  <c r="CP504" i="10"/>
  <c r="CO504" i="10"/>
  <c r="CZ503" i="10"/>
  <c r="CY503" i="10"/>
  <c r="CX503" i="10"/>
  <c r="CW503" i="10"/>
  <c r="CV503" i="10"/>
  <c r="CU503" i="10"/>
  <c r="CT503" i="10"/>
  <c r="CS503" i="10"/>
  <c r="CR503" i="10"/>
  <c r="CQ503" i="10"/>
  <c r="CP503" i="10"/>
  <c r="CO503" i="10"/>
  <c r="CZ502" i="10"/>
  <c r="CY502" i="10"/>
  <c r="CX502" i="10"/>
  <c r="CW502" i="10"/>
  <c r="CV502" i="10"/>
  <c r="CU502" i="10"/>
  <c r="CT502" i="10"/>
  <c r="CS502" i="10"/>
  <c r="CR502" i="10"/>
  <c r="CQ502" i="10"/>
  <c r="CP502" i="10"/>
  <c r="CO502" i="10"/>
  <c r="CZ501" i="10"/>
  <c r="CY501" i="10"/>
  <c r="CX501" i="10"/>
  <c r="CW501" i="10"/>
  <c r="CV501" i="10"/>
  <c r="CU501" i="10"/>
  <c r="CT501" i="10"/>
  <c r="CS501" i="10"/>
  <c r="CR501" i="10"/>
  <c r="CQ501" i="10"/>
  <c r="CP501" i="10"/>
  <c r="CO501" i="10"/>
  <c r="CZ500" i="10"/>
  <c r="CY500" i="10"/>
  <c r="CX500" i="10"/>
  <c r="CW500" i="10"/>
  <c r="CV500" i="10"/>
  <c r="CU500" i="10"/>
  <c r="CT500" i="10"/>
  <c r="CS500" i="10"/>
  <c r="CR500" i="10"/>
  <c r="CQ500" i="10"/>
  <c r="CP500" i="10"/>
  <c r="CO500" i="10"/>
  <c r="CZ499" i="10"/>
  <c r="CY499" i="10"/>
  <c r="CX499" i="10"/>
  <c r="CW499" i="10"/>
  <c r="CV499" i="10"/>
  <c r="CU499" i="10"/>
  <c r="CT499" i="10"/>
  <c r="CS499" i="10"/>
  <c r="CR499" i="10"/>
  <c r="CQ499" i="10"/>
  <c r="CP499" i="10"/>
  <c r="CO499" i="10"/>
  <c r="CZ498" i="10"/>
  <c r="CY498" i="10"/>
  <c r="CX498" i="10"/>
  <c r="CW498" i="10"/>
  <c r="CV498" i="10"/>
  <c r="CU498" i="10"/>
  <c r="CT498" i="10"/>
  <c r="CS498" i="10"/>
  <c r="CR498" i="10"/>
  <c r="CQ498" i="10"/>
  <c r="CP498" i="10"/>
  <c r="CO498" i="10"/>
  <c r="CZ497" i="10"/>
  <c r="CY497" i="10"/>
  <c r="CX497" i="10"/>
  <c r="CW497" i="10"/>
  <c r="CV497" i="10"/>
  <c r="CU497" i="10"/>
  <c r="CT497" i="10"/>
  <c r="CS497" i="10"/>
  <c r="CR497" i="10"/>
  <c r="CQ497" i="10"/>
  <c r="CP497" i="10"/>
  <c r="CO497" i="10"/>
  <c r="CZ496" i="10"/>
  <c r="CY496" i="10"/>
  <c r="CX496" i="10"/>
  <c r="CW496" i="10"/>
  <c r="CV496" i="10"/>
  <c r="CU496" i="10"/>
  <c r="CT496" i="10"/>
  <c r="CS496" i="10"/>
  <c r="CR496" i="10"/>
  <c r="CQ496" i="10"/>
  <c r="CP496" i="10"/>
  <c r="CO496" i="10"/>
  <c r="CZ495" i="10"/>
  <c r="CY495" i="10"/>
  <c r="CX495" i="10"/>
  <c r="CW495" i="10"/>
  <c r="CV495" i="10"/>
  <c r="CU495" i="10"/>
  <c r="CT495" i="10"/>
  <c r="CS495" i="10"/>
  <c r="CR495" i="10"/>
  <c r="CQ495" i="10"/>
  <c r="CP495" i="10"/>
  <c r="CO495" i="10"/>
  <c r="CZ494" i="10"/>
  <c r="CY494" i="10"/>
  <c r="CX494" i="10"/>
  <c r="CW494" i="10"/>
  <c r="CV494" i="10"/>
  <c r="CU494" i="10"/>
  <c r="CT494" i="10"/>
  <c r="CS494" i="10"/>
  <c r="CR494" i="10"/>
  <c r="CQ494" i="10"/>
  <c r="CP494" i="10"/>
  <c r="CO494" i="10"/>
  <c r="CZ493" i="10"/>
  <c r="CY493" i="10"/>
  <c r="CX493" i="10"/>
  <c r="CW493" i="10"/>
  <c r="CV493" i="10"/>
  <c r="CU493" i="10"/>
  <c r="CT493" i="10"/>
  <c r="CS493" i="10"/>
  <c r="CR493" i="10"/>
  <c r="CQ493" i="10"/>
  <c r="CP493" i="10"/>
  <c r="CO493" i="10"/>
  <c r="CZ492" i="10"/>
  <c r="CY492" i="10"/>
  <c r="CX492" i="10"/>
  <c r="CW492" i="10"/>
  <c r="CV492" i="10"/>
  <c r="CU492" i="10"/>
  <c r="CT492" i="10"/>
  <c r="CS492" i="10"/>
  <c r="CR492" i="10"/>
  <c r="CQ492" i="10"/>
  <c r="CP492" i="10"/>
  <c r="CO492" i="10"/>
  <c r="CZ491" i="10"/>
  <c r="CY491" i="10"/>
  <c r="CX491" i="10"/>
  <c r="CW491" i="10"/>
  <c r="CV491" i="10"/>
  <c r="CU491" i="10"/>
  <c r="CT491" i="10"/>
  <c r="CS491" i="10"/>
  <c r="CR491" i="10"/>
  <c r="CQ491" i="10"/>
  <c r="CP491" i="10"/>
  <c r="CO491" i="10"/>
  <c r="CZ490" i="10"/>
  <c r="CY490" i="10"/>
  <c r="CX490" i="10"/>
  <c r="CW490" i="10"/>
  <c r="CV490" i="10"/>
  <c r="CU490" i="10"/>
  <c r="CT490" i="10"/>
  <c r="CS490" i="10"/>
  <c r="CR490" i="10"/>
  <c r="CQ490" i="10"/>
  <c r="CP490" i="10"/>
  <c r="CO490" i="10"/>
  <c r="CZ489" i="10"/>
  <c r="CY489" i="10"/>
  <c r="CX489" i="10"/>
  <c r="CW489" i="10"/>
  <c r="CV489" i="10"/>
  <c r="CU489" i="10"/>
  <c r="CT489" i="10"/>
  <c r="CS489" i="10"/>
  <c r="CR489" i="10"/>
  <c r="CQ489" i="10"/>
  <c r="CP489" i="10"/>
  <c r="CO489" i="10"/>
  <c r="CZ488" i="10"/>
  <c r="CY488" i="10"/>
  <c r="CX488" i="10"/>
  <c r="CW488" i="10"/>
  <c r="CV488" i="10"/>
  <c r="CU488" i="10"/>
  <c r="CT488" i="10"/>
  <c r="CS488" i="10"/>
  <c r="CR488" i="10"/>
  <c r="CQ488" i="10"/>
  <c r="CP488" i="10"/>
  <c r="CO488" i="10"/>
  <c r="CZ487" i="10"/>
  <c r="CY487" i="10"/>
  <c r="CX487" i="10"/>
  <c r="CW487" i="10"/>
  <c r="CV487" i="10"/>
  <c r="CU487" i="10"/>
  <c r="CT487" i="10"/>
  <c r="CS487" i="10"/>
  <c r="CR487" i="10"/>
  <c r="CQ487" i="10"/>
  <c r="CP487" i="10"/>
  <c r="CO487" i="10"/>
  <c r="CZ486" i="10"/>
  <c r="CY486" i="10"/>
  <c r="CX486" i="10"/>
  <c r="CW486" i="10"/>
  <c r="CV486" i="10"/>
  <c r="CU486" i="10"/>
  <c r="CT486" i="10"/>
  <c r="CS486" i="10"/>
  <c r="CR486" i="10"/>
  <c r="CQ486" i="10"/>
  <c r="CP486" i="10"/>
  <c r="CO486" i="10"/>
  <c r="CZ485" i="10"/>
  <c r="CY485" i="10"/>
  <c r="CX485" i="10"/>
  <c r="CW485" i="10"/>
  <c r="CV485" i="10"/>
  <c r="CU485" i="10"/>
  <c r="CT485" i="10"/>
  <c r="CS485" i="10"/>
  <c r="CR485" i="10"/>
  <c r="CQ485" i="10"/>
  <c r="CP485" i="10"/>
  <c r="CO485" i="10"/>
  <c r="CZ484" i="10"/>
  <c r="CY484" i="10"/>
  <c r="CX484" i="10"/>
  <c r="CW484" i="10"/>
  <c r="CV484" i="10"/>
  <c r="CU484" i="10"/>
  <c r="CT484" i="10"/>
  <c r="CS484" i="10"/>
  <c r="CR484" i="10"/>
  <c r="CQ484" i="10"/>
  <c r="CP484" i="10"/>
  <c r="CO484" i="10"/>
  <c r="CZ483" i="10"/>
  <c r="CY483" i="10"/>
  <c r="CX483" i="10"/>
  <c r="CW483" i="10"/>
  <c r="CV483" i="10"/>
  <c r="CU483" i="10"/>
  <c r="CT483" i="10"/>
  <c r="CS483" i="10"/>
  <c r="CR483" i="10"/>
  <c r="CQ483" i="10"/>
  <c r="CP483" i="10"/>
  <c r="CO483" i="10"/>
  <c r="CZ482" i="10"/>
  <c r="CY482" i="10"/>
  <c r="CX482" i="10"/>
  <c r="CW482" i="10"/>
  <c r="CV482" i="10"/>
  <c r="CU482" i="10"/>
  <c r="CT482" i="10"/>
  <c r="CS482" i="10"/>
  <c r="CR482" i="10"/>
  <c r="CQ482" i="10"/>
  <c r="CP482" i="10"/>
  <c r="CO482" i="10"/>
  <c r="CZ481" i="10"/>
  <c r="CY481" i="10"/>
  <c r="CX481" i="10"/>
  <c r="CW481" i="10"/>
  <c r="CV481" i="10"/>
  <c r="CU481" i="10"/>
  <c r="CT481" i="10"/>
  <c r="CS481" i="10"/>
  <c r="CR481" i="10"/>
  <c r="CQ481" i="10"/>
  <c r="CP481" i="10"/>
  <c r="CO481" i="10"/>
  <c r="CZ480" i="10"/>
  <c r="CY480" i="10"/>
  <c r="CX480" i="10"/>
  <c r="CW480" i="10"/>
  <c r="CV480" i="10"/>
  <c r="CU480" i="10"/>
  <c r="CT480" i="10"/>
  <c r="CS480" i="10"/>
  <c r="CR480" i="10"/>
  <c r="CQ480" i="10"/>
  <c r="CP480" i="10"/>
  <c r="CO480" i="10"/>
  <c r="CZ479" i="10"/>
  <c r="CY479" i="10"/>
  <c r="CX479" i="10"/>
  <c r="CW479" i="10"/>
  <c r="CV479" i="10"/>
  <c r="CU479" i="10"/>
  <c r="CT479" i="10"/>
  <c r="CS479" i="10"/>
  <c r="CR479" i="10"/>
  <c r="CQ479" i="10"/>
  <c r="CP479" i="10"/>
  <c r="CO479" i="10"/>
  <c r="CZ478" i="10"/>
  <c r="CY478" i="10"/>
  <c r="CX478" i="10"/>
  <c r="CW478" i="10"/>
  <c r="CV478" i="10"/>
  <c r="CU478" i="10"/>
  <c r="CT478" i="10"/>
  <c r="CS478" i="10"/>
  <c r="CR478" i="10"/>
  <c r="CQ478" i="10"/>
  <c r="CP478" i="10"/>
  <c r="CO478" i="10"/>
  <c r="CZ477" i="10"/>
  <c r="CY477" i="10"/>
  <c r="CX477" i="10"/>
  <c r="CW477" i="10"/>
  <c r="CV477" i="10"/>
  <c r="CU477" i="10"/>
  <c r="CT477" i="10"/>
  <c r="CS477" i="10"/>
  <c r="CR477" i="10"/>
  <c r="CQ477" i="10"/>
  <c r="CP477" i="10"/>
  <c r="CO477" i="10"/>
  <c r="CZ476" i="10"/>
  <c r="CY476" i="10"/>
  <c r="CX476" i="10"/>
  <c r="CW476" i="10"/>
  <c r="CV476" i="10"/>
  <c r="CU476" i="10"/>
  <c r="CT476" i="10"/>
  <c r="CS476" i="10"/>
  <c r="CR476" i="10"/>
  <c r="CQ476" i="10"/>
  <c r="CP476" i="10"/>
  <c r="CO476" i="10"/>
  <c r="CZ475" i="10"/>
  <c r="CY475" i="10"/>
  <c r="CX475" i="10"/>
  <c r="CW475" i="10"/>
  <c r="CV475" i="10"/>
  <c r="CU475" i="10"/>
  <c r="CT475" i="10"/>
  <c r="CS475" i="10"/>
  <c r="CR475" i="10"/>
  <c r="CQ475" i="10"/>
  <c r="CP475" i="10"/>
  <c r="CO475" i="10"/>
  <c r="CZ474" i="10"/>
  <c r="CY474" i="10"/>
  <c r="CX474" i="10"/>
  <c r="CW474" i="10"/>
  <c r="CV474" i="10"/>
  <c r="CU474" i="10"/>
  <c r="CT474" i="10"/>
  <c r="CS474" i="10"/>
  <c r="CR474" i="10"/>
  <c r="CQ474" i="10"/>
  <c r="CP474" i="10"/>
  <c r="CO474" i="10"/>
  <c r="CZ473" i="10"/>
  <c r="CY473" i="10"/>
  <c r="CX473" i="10"/>
  <c r="CW473" i="10"/>
  <c r="CV473" i="10"/>
  <c r="CU473" i="10"/>
  <c r="CT473" i="10"/>
  <c r="CS473" i="10"/>
  <c r="CR473" i="10"/>
  <c r="CQ473" i="10"/>
  <c r="CP473" i="10"/>
  <c r="CO473" i="10"/>
  <c r="CZ472" i="10"/>
  <c r="CY472" i="10"/>
  <c r="CX472" i="10"/>
  <c r="CW472" i="10"/>
  <c r="CV472" i="10"/>
  <c r="CU472" i="10"/>
  <c r="CT472" i="10"/>
  <c r="CS472" i="10"/>
  <c r="CR472" i="10"/>
  <c r="CQ472" i="10"/>
  <c r="CP472" i="10"/>
  <c r="CO472" i="10"/>
  <c r="CZ471" i="10"/>
  <c r="CY471" i="10"/>
  <c r="CX471" i="10"/>
  <c r="CW471" i="10"/>
  <c r="CV471" i="10"/>
  <c r="CU471" i="10"/>
  <c r="CT471" i="10"/>
  <c r="CS471" i="10"/>
  <c r="CR471" i="10"/>
  <c r="CQ471" i="10"/>
  <c r="CP471" i="10"/>
  <c r="CO471" i="10"/>
  <c r="CZ470" i="10"/>
  <c r="CY470" i="10"/>
  <c r="CX470" i="10"/>
  <c r="CW470" i="10"/>
  <c r="CV470" i="10"/>
  <c r="CU470" i="10"/>
  <c r="CT470" i="10"/>
  <c r="CS470" i="10"/>
  <c r="CR470" i="10"/>
  <c r="CQ470" i="10"/>
  <c r="CP470" i="10"/>
  <c r="CO470" i="10"/>
  <c r="CZ469" i="10"/>
  <c r="CY469" i="10"/>
  <c r="CX469" i="10"/>
  <c r="CW469" i="10"/>
  <c r="CV469" i="10"/>
  <c r="CU469" i="10"/>
  <c r="CT469" i="10"/>
  <c r="CS469" i="10"/>
  <c r="CR469" i="10"/>
  <c r="CQ469" i="10"/>
  <c r="CP469" i="10"/>
  <c r="CO469" i="10"/>
  <c r="CZ468" i="10"/>
  <c r="CY468" i="10"/>
  <c r="CX468" i="10"/>
  <c r="CW468" i="10"/>
  <c r="CV468" i="10"/>
  <c r="CU468" i="10"/>
  <c r="CT468" i="10"/>
  <c r="CS468" i="10"/>
  <c r="CR468" i="10"/>
  <c r="CQ468" i="10"/>
  <c r="CP468" i="10"/>
  <c r="CO468" i="10"/>
  <c r="CZ467" i="10"/>
  <c r="CY467" i="10"/>
  <c r="CX467" i="10"/>
  <c r="CW467" i="10"/>
  <c r="CV467" i="10"/>
  <c r="CU467" i="10"/>
  <c r="CT467" i="10"/>
  <c r="CS467" i="10"/>
  <c r="CR467" i="10"/>
  <c r="CQ467" i="10"/>
  <c r="CP467" i="10"/>
  <c r="CO467" i="10"/>
  <c r="CZ466" i="10"/>
  <c r="CY466" i="10"/>
  <c r="CX466" i="10"/>
  <c r="CW466" i="10"/>
  <c r="CV466" i="10"/>
  <c r="CU466" i="10"/>
  <c r="CT466" i="10"/>
  <c r="CS466" i="10"/>
  <c r="CR466" i="10"/>
  <c r="CQ466" i="10"/>
  <c r="CP466" i="10"/>
  <c r="CO466" i="10"/>
  <c r="CZ465" i="10"/>
  <c r="CY465" i="10"/>
  <c r="CX465" i="10"/>
  <c r="CW465" i="10"/>
  <c r="CV465" i="10"/>
  <c r="CU465" i="10"/>
  <c r="CT465" i="10"/>
  <c r="CS465" i="10"/>
  <c r="CR465" i="10"/>
  <c r="CQ465" i="10"/>
  <c r="CP465" i="10"/>
  <c r="CO465" i="10"/>
  <c r="CZ464" i="10"/>
  <c r="CY464" i="10"/>
  <c r="CX464" i="10"/>
  <c r="CW464" i="10"/>
  <c r="CV464" i="10"/>
  <c r="CU464" i="10"/>
  <c r="CT464" i="10"/>
  <c r="CS464" i="10"/>
  <c r="CR464" i="10"/>
  <c r="CQ464" i="10"/>
  <c r="CP464" i="10"/>
  <c r="CO464" i="10"/>
  <c r="CZ463" i="10"/>
  <c r="CY463" i="10"/>
  <c r="CX463" i="10"/>
  <c r="CW463" i="10"/>
  <c r="CV463" i="10"/>
  <c r="CU463" i="10"/>
  <c r="CT463" i="10"/>
  <c r="CS463" i="10"/>
  <c r="CR463" i="10"/>
  <c r="CQ463" i="10"/>
  <c r="CP463" i="10"/>
  <c r="CO463" i="10"/>
  <c r="CZ462" i="10"/>
  <c r="CY462" i="10"/>
  <c r="CX462" i="10"/>
  <c r="CW462" i="10"/>
  <c r="CV462" i="10"/>
  <c r="CU462" i="10"/>
  <c r="CT462" i="10"/>
  <c r="CS462" i="10"/>
  <c r="CR462" i="10"/>
  <c r="CQ462" i="10"/>
  <c r="CP462" i="10"/>
  <c r="CO462" i="10"/>
  <c r="CZ461" i="10"/>
  <c r="CY461" i="10"/>
  <c r="CX461" i="10"/>
  <c r="CW461" i="10"/>
  <c r="CV461" i="10"/>
  <c r="CU461" i="10"/>
  <c r="CT461" i="10"/>
  <c r="CS461" i="10"/>
  <c r="CR461" i="10"/>
  <c r="CQ461" i="10"/>
  <c r="CP461" i="10"/>
  <c r="CO461" i="10"/>
  <c r="CZ460" i="10"/>
  <c r="CY460" i="10"/>
  <c r="CX460" i="10"/>
  <c r="CW460" i="10"/>
  <c r="CV460" i="10"/>
  <c r="CU460" i="10"/>
  <c r="CT460" i="10"/>
  <c r="CS460" i="10"/>
  <c r="CR460" i="10"/>
  <c r="CQ460" i="10"/>
  <c r="CP460" i="10"/>
  <c r="CO460" i="10"/>
  <c r="CZ459" i="10"/>
  <c r="CY459" i="10"/>
  <c r="CX459" i="10"/>
  <c r="CW459" i="10"/>
  <c r="CV459" i="10"/>
  <c r="CU459" i="10"/>
  <c r="CT459" i="10"/>
  <c r="CS459" i="10"/>
  <c r="CR459" i="10"/>
  <c r="CQ459" i="10"/>
  <c r="CP459" i="10"/>
  <c r="CO459" i="10"/>
  <c r="CZ458" i="10"/>
  <c r="CY458" i="10"/>
  <c r="CX458" i="10"/>
  <c r="CW458" i="10"/>
  <c r="CV458" i="10"/>
  <c r="CU458" i="10"/>
  <c r="CT458" i="10"/>
  <c r="CS458" i="10"/>
  <c r="CR458" i="10"/>
  <c r="CQ458" i="10"/>
  <c r="CP458" i="10"/>
  <c r="CO458" i="10"/>
  <c r="CZ457" i="10"/>
  <c r="CY457" i="10"/>
  <c r="CX457" i="10"/>
  <c r="CW457" i="10"/>
  <c r="CV457" i="10"/>
  <c r="CU457" i="10"/>
  <c r="CT457" i="10"/>
  <c r="CS457" i="10"/>
  <c r="CR457" i="10"/>
  <c r="CQ457" i="10"/>
  <c r="CP457" i="10"/>
  <c r="CO457" i="10"/>
  <c r="CZ456" i="10"/>
  <c r="CY456" i="10"/>
  <c r="CX456" i="10"/>
  <c r="CW456" i="10"/>
  <c r="CV456" i="10"/>
  <c r="CU456" i="10"/>
  <c r="CT456" i="10"/>
  <c r="CS456" i="10"/>
  <c r="CR456" i="10"/>
  <c r="CQ456" i="10"/>
  <c r="CP456" i="10"/>
  <c r="CO456" i="10"/>
  <c r="CZ455" i="10"/>
  <c r="CY455" i="10"/>
  <c r="CX455" i="10"/>
  <c r="CW455" i="10"/>
  <c r="CV455" i="10"/>
  <c r="CU455" i="10"/>
  <c r="CT455" i="10"/>
  <c r="CS455" i="10"/>
  <c r="CR455" i="10"/>
  <c r="CQ455" i="10"/>
  <c r="CP455" i="10"/>
  <c r="CO455" i="10"/>
  <c r="CZ454" i="10"/>
  <c r="CY454" i="10"/>
  <c r="CX454" i="10"/>
  <c r="CW454" i="10"/>
  <c r="CV454" i="10"/>
  <c r="CU454" i="10"/>
  <c r="CT454" i="10"/>
  <c r="CS454" i="10"/>
  <c r="CR454" i="10"/>
  <c r="CQ454" i="10"/>
  <c r="CP454" i="10"/>
  <c r="CO454" i="10"/>
  <c r="CZ453" i="10"/>
  <c r="CY453" i="10"/>
  <c r="CX453" i="10"/>
  <c r="CW453" i="10"/>
  <c r="CV453" i="10"/>
  <c r="CU453" i="10"/>
  <c r="CT453" i="10"/>
  <c r="CS453" i="10"/>
  <c r="CR453" i="10"/>
  <c r="CQ453" i="10"/>
  <c r="CP453" i="10"/>
  <c r="CO453" i="10"/>
  <c r="CZ452" i="10"/>
  <c r="CY452" i="10"/>
  <c r="CX452" i="10"/>
  <c r="CW452" i="10"/>
  <c r="CV452" i="10"/>
  <c r="CU452" i="10"/>
  <c r="CT452" i="10"/>
  <c r="CS452" i="10"/>
  <c r="CR452" i="10"/>
  <c r="CQ452" i="10"/>
  <c r="CP452" i="10"/>
  <c r="CO452" i="10"/>
  <c r="CZ451" i="10"/>
  <c r="CY451" i="10"/>
  <c r="CX451" i="10"/>
  <c r="CW451" i="10"/>
  <c r="CV451" i="10"/>
  <c r="CU451" i="10"/>
  <c r="CT451" i="10"/>
  <c r="CS451" i="10"/>
  <c r="CR451" i="10"/>
  <c r="CQ451" i="10"/>
  <c r="CP451" i="10"/>
  <c r="CO451" i="10"/>
  <c r="CZ450" i="10"/>
  <c r="CY450" i="10"/>
  <c r="CX450" i="10"/>
  <c r="CW450" i="10"/>
  <c r="CV450" i="10"/>
  <c r="CU450" i="10"/>
  <c r="CT450" i="10"/>
  <c r="CS450" i="10"/>
  <c r="CR450" i="10"/>
  <c r="CQ450" i="10"/>
  <c r="CP450" i="10"/>
  <c r="CO450" i="10"/>
  <c r="CZ449" i="10"/>
  <c r="CY449" i="10"/>
  <c r="CX449" i="10"/>
  <c r="CW449" i="10"/>
  <c r="CV449" i="10"/>
  <c r="CU449" i="10"/>
  <c r="CT449" i="10"/>
  <c r="CS449" i="10"/>
  <c r="CR449" i="10"/>
  <c r="CQ449" i="10"/>
  <c r="CP449" i="10"/>
  <c r="CO449" i="10"/>
  <c r="CZ448" i="10"/>
  <c r="CY448" i="10"/>
  <c r="CX448" i="10"/>
  <c r="CW448" i="10"/>
  <c r="CV448" i="10"/>
  <c r="CU448" i="10"/>
  <c r="CT448" i="10"/>
  <c r="CS448" i="10"/>
  <c r="CR448" i="10"/>
  <c r="CQ448" i="10"/>
  <c r="CP448" i="10"/>
  <c r="CO448" i="10"/>
  <c r="CZ447" i="10"/>
  <c r="CY447" i="10"/>
  <c r="CX447" i="10"/>
  <c r="CW447" i="10"/>
  <c r="CV447" i="10"/>
  <c r="CU447" i="10"/>
  <c r="CT447" i="10"/>
  <c r="CS447" i="10"/>
  <c r="CR447" i="10"/>
  <c r="CQ447" i="10"/>
  <c r="CP447" i="10"/>
  <c r="CO447" i="10"/>
  <c r="CZ446" i="10"/>
  <c r="CY446" i="10"/>
  <c r="CX446" i="10"/>
  <c r="CW446" i="10"/>
  <c r="CV446" i="10"/>
  <c r="CU446" i="10"/>
  <c r="CT446" i="10"/>
  <c r="CS446" i="10"/>
  <c r="CR446" i="10"/>
  <c r="CQ446" i="10"/>
  <c r="CP446" i="10"/>
  <c r="CO446" i="10"/>
  <c r="CZ445" i="10"/>
  <c r="CY445" i="10"/>
  <c r="CX445" i="10"/>
  <c r="CW445" i="10"/>
  <c r="CV445" i="10"/>
  <c r="CU445" i="10"/>
  <c r="CT445" i="10"/>
  <c r="CS445" i="10"/>
  <c r="CR445" i="10"/>
  <c r="CQ445" i="10"/>
  <c r="CP445" i="10"/>
  <c r="CO445" i="10"/>
  <c r="CZ444" i="10"/>
  <c r="CY444" i="10"/>
  <c r="CX444" i="10"/>
  <c r="CW444" i="10"/>
  <c r="CV444" i="10"/>
  <c r="CU444" i="10"/>
  <c r="CT444" i="10"/>
  <c r="CS444" i="10"/>
  <c r="CR444" i="10"/>
  <c r="CQ444" i="10"/>
  <c r="CP444" i="10"/>
  <c r="CO444" i="10"/>
  <c r="CZ443" i="10"/>
  <c r="CY443" i="10"/>
  <c r="CX443" i="10"/>
  <c r="CW443" i="10"/>
  <c r="CV443" i="10"/>
  <c r="CU443" i="10"/>
  <c r="CT443" i="10"/>
  <c r="CS443" i="10"/>
  <c r="CR443" i="10"/>
  <c r="CQ443" i="10"/>
  <c r="CP443" i="10"/>
  <c r="CO443" i="10"/>
  <c r="CZ442" i="10"/>
  <c r="CY442" i="10"/>
  <c r="CX442" i="10"/>
  <c r="CW442" i="10"/>
  <c r="CV442" i="10"/>
  <c r="CU442" i="10"/>
  <c r="CT442" i="10"/>
  <c r="CS442" i="10"/>
  <c r="CR442" i="10"/>
  <c r="CQ442" i="10"/>
  <c r="CP442" i="10"/>
  <c r="CO442" i="10"/>
  <c r="CZ441" i="10"/>
  <c r="CY441" i="10"/>
  <c r="CX441" i="10"/>
  <c r="CW441" i="10"/>
  <c r="CV441" i="10"/>
  <c r="CU441" i="10"/>
  <c r="CT441" i="10"/>
  <c r="CS441" i="10"/>
  <c r="CR441" i="10"/>
  <c r="CQ441" i="10"/>
  <c r="CP441" i="10"/>
  <c r="CO441" i="10"/>
  <c r="CZ440" i="10"/>
  <c r="CY440" i="10"/>
  <c r="CX440" i="10"/>
  <c r="CW440" i="10"/>
  <c r="CV440" i="10"/>
  <c r="CU440" i="10"/>
  <c r="CT440" i="10"/>
  <c r="CS440" i="10"/>
  <c r="CR440" i="10"/>
  <c r="CQ440" i="10"/>
  <c r="CP440" i="10"/>
  <c r="CO440" i="10"/>
  <c r="CZ439" i="10"/>
  <c r="CY439" i="10"/>
  <c r="CX439" i="10"/>
  <c r="CW439" i="10"/>
  <c r="CV439" i="10"/>
  <c r="CU439" i="10"/>
  <c r="CT439" i="10"/>
  <c r="CS439" i="10"/>
  <c r="CR439" i="10"/>
  <c r="CQ439" i="10"/>
  <c r="CP439" i="10"/>
  <c r="CO439" i="10"/>
  <c r="CZ438" i="10"/>
  <c r="CY438" i="10"/>
  <c r="CX438" i="10"/>
  <c r="CW438" i="10"/>
  <c r="CV438" i="10"/>
  <c r="CU438" i="10"/>
  <c r="CT438" i="10"/>
  <c r="CS438" i="10"/>
  <c r="CR438" i="10"/>
  <c r="CQ438" i="10"/>
  <c r="CP438" i="10"/>
  <c r="CO438" i="10"/>
  <c r="CZ437" i="10"/>
  <c r="CY437" i="10"/>
  <c r="CX437" i="10"/>
  <c r="CW437" i="10"/>
  <c r="CV437" i="10"/>
  <c r="CU437" i="10"/>
  <c r="CT437" i="10"/>
  <c r="CS437" i="10"/>
  <c r="CR437" i="10"/>
  <c r="CQ437" i="10"/>
  <c r="CP437" i="10"/>
  <c r="CO437" i="10"/>
  <c r="CZ436" i="10"/>
  <c r="CY436" i="10"/>
  <c r="CX436" i="10"/>
  <c r="CW436" i="10"/>
  <c r="CV436" i="10"/>
  <c r="CU436" i="10"/>
  <c r="CT436" i="10"/>
  <c r="CS436" i="10"/>
  <c r="CR436" i="10"/>
  <c r="CQ436" i="10"/>
  <c r="CP436" i="10"/>
  <c r="CO436" i="10"/>
  <c r="CZ435" i="10"/>
  <c r="CY435" i="10"/>
  <c r="CX435" i="10"/>
  <c r="CW435" i="10"/>
  <c r="CV435" i="10"/>
  <c r="CU435" i="10"/>
  <c r="CT435" i="10"/>
  <c r="CS435" i="10"/>
  <c r="CR435" i="10"/>
  <c r="CQ435" i="10"/>
  <c r="CP435" i="10"/>
  <c r="CO435" i="10"/>
  <c r="CZ434" i="10"/>
  <c r="CY434" i="10"/>
  <c r="CX434" i="10"/>
  <c r="CW434" i="10"/>
  <c r="CV434" i="10"/>
  <c r="CU434" i="10"/>
  <c r="CT434" i="10"/>
  <c r="CS434" i="10"/>
  <c r="CR434" i="10"/>
  <c r="CQ434" i="10"/>
  <c r="CP434" i="10"/>
  <c r="CO434" i="10"/>
  <c r="CZ433" i="10"/>
  <c r="CY433" i="10"/>
  <c r="CX433" i="10"/>
  <c r="CW433" i="10"/>
  <c r="CV433" i="10"/>
  <c r="CU433" i="10"/>
  <c r="CT433" i="10"/>
  <c r="CS433" i="10"/>
  <c r="CR433" i="10"/>
  <c r="CQ433" i="10"/>
  <c r="CP433" i="10"/>
  <c r="CO433" i="10"/>
  <c r="CZ432" i="10"/>
  <c r="CY432" i="10"/>
  <c r="CX432" i="10"/>
  <c r="CW432" i="10"/>
  <c r="CV432" i="10"/>
  <c r="CU432" i="10"/>
  <c r="CT432" i="10"/>
  <c r="CS432" i="10"/>
  <c r="CR432" i="10"/>
  <c r="CQ432" i="10"/>
  <c r="CP432" i="10"/>
  <c r="CO432" i="10"/>
  <c r="CZ431" i="10"/>
  <c r="CY431" i="10"/>
  <c r="CX431" i="10"/>
  <c r="CW431" i="10"/>
  <c r="CV431" i="10"/>
  <c r="CU431" i="10"/>
  <c r="CT431" i="10"/>
  <c r="CS431" i="10"/>
  <c r="CR431" i="10"/>
  <c r="CQ431" i="10"/>
  <c r="CP431" i="10"/>
  <c r="CO431" i="10"/>
  <c r="CZ430" i="10"/>
  <c r="CY430" i="10"/>
  <c r="CX430" i="10"/>
  <c r="CW430" i="10"/>
  <c r="CV430" i="10"/>
  <c r="CU430" i="10"/>
  <c r="CT430" i="10"/>
  <c r="CS430" i="10"/>
  <c r="CR430" i="10"/>
  <c r="CQ430" i="10"/>
  <c r="CP430" i="10"/>
  <c r="CO430" i="10"/>
  <c r="CZ429" i="10"/>
  <c r="CY429" i="10"/>
  <c r="CX429" i="10"/>
  <c r="CW429" i="10"/>
  <c r="CV429" i="10"/>
  <c r="CU429" i="10"/>
  <c r="CT429" i="10"/>
  <c r="CS429" i="10"/>
  <c r="CR429" i="10"/>
  <c r="CQ429" i="10"/>
  <c r="CP429" i="10"/>
  <c r="CO429" i="10"/>
  <c r="CZ428" i="10"/>
  <c r="CY428" i="10"/>
  <c r="CX428" i="10"/>
  <c r="CW428" i="10"/>
  <c r="CV428" i="10"/>
  <c r="CU428" i="10"/>
  <c r="CT428" i="10"/>
  <c r="CS428" i="10"/>
  <c r="CR428" i="10"/>
  <c r="CQ428" i="10"/>
  <c r="CP428" i="10"/>
  <c r="CO428" i="10"/>
  <c r="CZ427" i="10"/>
  <c r="CY427" i="10"/>
  <c r="CX427" i="10"/>
  <c r="CW427" i="10"/>
  <c r="CV427" i="10"/>
  <c r="CU427" i="10"/>
  <c r="CT427" i="10"/>
  <c r="CS427" i="10"/>
  <c r="CR427" i="10"/>
  <c r="CQ427" i="10"/>
  <c r="CP427" i="10"/>
  <c r="CO427" i="10"/>
  <c r="CZ426" i="10"/>
  <c r="CY426" i="10"/>
  <c r="CX426" i="10"/>
  <c r="CW426" i="10"/>
  <c r="CV426" i="10"/>
  <c r="CU426" i="10"/>
  <c r="CT426" i="10"/>
  <c r="CS426" i="10"/>
  <c r="CR426" i="10"/>
  <c r="CQ426" i="10"/>
  <c r="CP426" i="10"/>
  <c r="CO426" i="10"/>
  <c r="CZ425" i="10"/>
  <c r="CY425" i="10"/>
  <c r="CX425" i="10"/>
  <c r="CW425" i="10"/>
  <c r="CV425" i="10"/>
  <c r="CU425" i="10"/>
  <c r="CT425" i="10"/>
  <c r="CS425" i="10"/>
  <c r="CR425" i="10"/>
  <c r="CQ425" i="10"/>
  <c r="CP425" i="10"/>
  <c r="CO425" i="10"/>
  <c r="CZ424" i="10"/>
  <c r="CY424" i="10"/>
  <c r="CX424" i="10"/>
  <c r="CW424" i="10"/>
  <c r="CV424" i="10"/>
  <c r="CU424" i="10"/>
  <c r="CT424" i="10"/>
  <c r="CS424" i="10"/>
  <c r="CR424" i="10"/>
  <c r="CQ424" i="10"/>
  <c r="CP424" i="10"/>
  <c r="CO424" i="10"/>
  <c r="CZ423" i="10"/>
  <c r="CY423" i="10"/>
  <c r="CX423" i="10"/>
  <c r="CW423" i="10"/>
  <c r="CV423" i="10"/>
  <c r="CU423" i="10"/>
  <c r="CT423" i="10"/>
  <c r="CS423" i="10"/>
  <c r="CR423" i="10"/>
  <c r="CQ423" i="10"/>
  <c r="CP423" i="10"/>
  <c r="CO423" i="10"/>
  <c r="CZ422" i="10"/>
  <c r="CY422" i="10"/>
  <c r="CX422" i="10"/>
  <c r="CW422" i="10"/>
  <c r="CV422" i="10"/>
  <c r="CU422" i="10"/>
  <c r="CT422" i="10"/>
  <c r="CS422" i="10"/>
  <c r="CR422" i="10"/>
  <c r="CQ422" i="10"/>
  <c r="CP422" i="10"/>
  <c r="CO422" i="10"/>
  <c r="CZ421" i="10"/>
  <c r="CY421" i="10"/>
  <c r="CX421" i="10"/>
  <c r="CW421" i="10"/>
  <c r="CV421" i="10"/>
  <c r="CU421" i="10"/>
  <c r="CT421" i="10"/>
  <c r="CS421" i="10"/>
  <c r="CR421" i="10"/>
  <c r="CQ421" i="10"/>
  <c r="CP421" i="10"/>
  <c r="CO421" i="10"/>
  <c r="CZ420" i="10"/>
  <c r="CY420" i="10"/>
  <c r="CX420" i="10"/>
  <c r="CW420" i="10"/>
  <c r="CV420" i="10"/>
  <c r="CU420" i="10"/>
  <c r="CT420" i="10"/>
  <c r="CS420" i="10"/>
  <c r="CR420" i="10"/>
  <c r="CQ420" i="10"/>
  <c r="CP420" i="10"/>
  <c r="CO420" i="10"/>
  <c r="CZ419" i="10"/>
  <c r="CY419" i="10"/>
  <c r="CX419" i="10"/>
  <c r="CW419" i="10"/>
  <c r="CV419" i="10"/>
  <c r="CU419" i="10"/>
  <c r="CT419" i="10"/>
  <c r="CS419" i="10"/>
  <c r="CR419" i="10"/>
  <c r="CQ419" i="10"/>
  <c r="CP419" i="10"/>
  <c r="CO419" i="10"/>
  <c r="CZ418" i="10"/>
  <c r="CY418" i="10"/>
  <c r="CX418" i="10"/>
  <c r="CW418" i="10"/>
  <c r="CV418" i="10"/>
  <c r="CU418" i="10"/>
  <c r="CT418" i="10"/>
  <c r="CS418" i="10"/>
  <c r="CR418" i="10"/>
  <c r="CQ418" i="10"/>
  <c r="CP418" i="10"/>
  <c r="CO418" i="10"/>
  <c r="CZ417" i="10"/>
  <c r="CY417" i="10"/>
  <c r="CX417" i="10"/>
  <c r="CW417" i="10"/>
  <c r="CV417" i="10"/>
  <c r="CU417" i="10"/>
  <c r="CT417" i="10"/>
  <c r="CS417" i="10"/>
  <c r="CR417" i="10"/>
  <c r="CQ417" i="10"/>
  <c r="CP417" i="10"/>
  <c r="CO417" i="10"/>
  <c r="CZ416" i="10"/>
  <c r="CY416" i="10"/>
  <c r="CX416" i="10"/>
  <c r="CW416" i="10"/>
  <c r="CV416" i="10"/>
  <c r="CU416" i="10"/>
  <c r="CT416" i="10"/>
  <c r="CS416" i="10"/>
  <c r="CR416" i="10"/>
  <c r="CQ416" i="10"/>
  <c r="CP416" i="10"/>
  <c r="CO416" i="10"/>
  <c r="CZ415" i="10"/>
  <c r="CY415" i="10"/>
  <c r="CX415" i="10"/>
  <c r="CW415" i="10"/>
  <c r="CV415" i="10"/>
  <c r="CU415" i="10"/>
  <c r="CT415" i="10"/>
  <c r="CS415" i="10"/>
  <c r="CR415" i="10"/>
  <c r="CQ415" i="10"/>
  <c r="CP415" i="10"/>
  <c r="CO415" i="10"/>
  <c r="CZ414" i="10"/>
  <c r="CY414" i="10"/>
  <c r="CX414" i="10"/>
  <c r="CW414" i="10"/>
  <c r="CV414" i="10"/>
  <c r="CU414" i="10"/>
  <c r="CT414" i="10"/>
  <c r="CS414" i="10"/>
  <c r="CR414" i="10"/>
  <c r="CQ414" i="10"/>
  <c r="CP414" i="10"/>
  <c r="CO414" i="10"/>
  <c r="CZ413" i="10"/>
  <c r="CY413" i="10"/>
  <c r="CX413" i="10"/>
  <c r="CW413" i="10"/>
  <c r="CV413" i="10"/>
  <c r="CU413" i="10"/>
  <c r="CT413" i="10"/>
  <c r="CS413" i="10"/>
  <c r="CR413" i="10"/>
  <c r="CQ413" i="10"/>
  <c r="CP413" i="10"/>
  <c r="CO413" i="10"/>
  <c r="CZ412" i="10"/>
  <c r="CY412" i="10"/>
  <c r="CX412" i="10"/>
  <c r="CW412" i="10"/>
  <c r="CV412" i="10"/>
  <c r="CU412" i="10"/>
  <c r="CT412" i="10"/>
  <c r="CS412" i="10"/>
  <c r="CR412" i="10"/>
  <c r="CQ412" i="10"/>
  <c r="CP412" i="10"/>
  <c r="CO412" i="10"/>
  <c r="CZ411" i="10"/>
  <c r="CY411" i="10"/>
  <c r="CX411" i="10"/>
  <c r="CW411" i="10"/>
  <c r="CV411" i="10"/>
  <c r="CU411" i="10"/>
  <c r="CT411" i="10"/>
  <c r="CS411" i="10"/>
  <c r="CR411" i="10"/>
  <c r="CQ411" i="10"/>
  <c r="CP411" i="10"/>
  <c r="CO411" i="10"/>
  <c r="CZ410" i="10"/>
  <c r="CY410" i="10"/>
  <c r="CX410" i="10"/>
  <c r="CW410" i="10"/>
  <c r="CV410" i="10"/>
  <c r="CU410" i="10"/>
  <c r="CT410" i="10"/>
  <c r="CS410" i="10"/>
  <c r="CR410" i="10"/>
  <c r="CQ410" i="10"/>
  <c r="CP410" i="10"/>
  <c r="CO410" i="10"/>
  <c r="CZ409" i="10"/>
  <c r="CY409" i="10"/>
  <c r="CX409" i="10"/>
  <c r="CW409" i="10"/>
  <c r="CV409" i="10"/>
  <c r="CU409" i="10"/>
  <c r="CT409" i="10"/>
  <c r="CS409" i="10"/>
  <c r="CR409" i="10"/>
  <c r="CQ409" i="10"/>
  <c r="CP409" i="10"/>
  <c r="CO409" i="10"/>
  <c r="CZ408" i="10"/>
  <c r="CY408" i="10"/>
  <c r="CX408" i="10"/>
  <c r="CW408" i="10"/>
  <c r="CV408" i="10"/>
  <c r="CU408" i="10"/>
  <c r="CT408" i="10"/>
  <c r="CS408" i="10"/>
  <c r="CR408" i="10"/>
  <c r="CQ408" i="10"/>
  <c r="CP408" i="10"/>
  <c r="CO408" i="10"/>
  <c r="CZ407" i="10"/>
  <c r="CY407" i="10"/>
  <c r="CX407" i="10"/>
  <c r="CW407" i="10"/>
  <c r="CV407" i="10"/>
  <c r="CU407" i="10"/>
  <c r="CT407" i="10"/>
  <c r="CS407" i="10"/>
  <c r="CR407" i="10"/>
  <c r="CQ407" i="10"/>
  <c r="CP407" i="10"/>
  <c r="CO407" i="10"/>
  <c r="CZ406" i="10"/>
  <c r="CY406" i="10"/>
  <c r="CX406" i="10"/>
  <c r="CW406" i="10"/>
  <c r="CV406" i="10"/>
  <c r="CU406" i="10"/>
  <c r="CT406" i="10"/>
  <c r="CS406" i="10"/>
  <c r="CR406" i="10"/>
  <c r="CQ406" i="10"/>
  <c r="CP406" i="10"/>
  <c r="CO406" i="10"/>
  <c r="CZ405" i="10"/>
  <c r="CY405" i="10"/>
  <c r="CX405" i="10"/>
  <c r="CW405" i="10"/>
  <c r="CV405" i="10"/>
  <c r="CU405" i="10"/>
  <c r="CT405" i="10"/>
  <c r="CS405" i="10"/>
  <c r="CR405" i="10"/>
  <c r="CQ405" i="10"/>
  <c r="CP405" i="10"/>
  <c r="CO405" i="10"/>
  <c r="CZ404" i="10"/>
  <c r="CY404" i="10"/>
  <c r="CX404" i="10"/>
  <c r="CW404" i="10"/>
  <c r="CV404" i="10"/>
  <c r="CU404" i="10"/>
  <c r="CT404" i="10"/>
  <c r="CS404" i="10"/>
  <c r="CR404" i="10"/>
  <c r="CQ404" i="10"/>
  <c r="CP404" i="10"/>
  <c r="CO404" i="10"/>
  <c r="CZ403" i="10"/>
  <c r="CY403" i="10"/>
  <c r="CX403" i="10"/>
  <c r="CW403" i="10"/>
  <c r="CV403" i="10"/>
  <c r="CU403" i="10"/>
  <c r="CT403" i="10"/>
  <c r="CS403" i="10"/>
  <c r="CR403" i="10"/>
  <c r="CQ403" i="10"/>
  <c r="CP403" i="10"/>
  <c r="CO403" i="10"/>
  <c r="CZ402" i="10"/>
  <c r="CY402" i="10"/>
  <c r="CX402" i="10"/>
  <c r="CW402" i="10"/>
  <c r="CV402" i="10"/>
  <c r="CU402" i="10"/>
  <c r="CT402" i="10"/>
  <c r="CS402" i="10"/>
  <c r="CR402" i="10"/>
  <c r="CQ402" i="10"/>
  <c r="CP402" i="10"/>
  <c r="CO402" i="10"/>
  <c r="CZ401" i="10"/>
  <c r="CY401" i="10"/>
  <c r="CX401" i="10"/>
  <c r="CW401" i="10"/>
  <c r="CV401" i="10"/>
  <c r="CU401" i="10"/>
  <c r="CT401" i="10"/>
  <c r="CS401" i="10"/>
  <c r="CR401" i="10"/>
  <c r="CQ401" i="10"/>
  <c r="CP401" i="10"/>
  <c r="CO401" i="10"/>
  <c r="CZ400" i="10"/>
  <c r="CY400" i="10"/>
  <c r="CX400" i="10"/>
  <c r="CW400" i="10"/>
  <c r="CV400" i="10"/>
  <c r="CU400" i="10"/>
  <c r="CT400" i="10"/>
  <c r="CS400" i="10"/>
  <c r="CR400" i="10"/>
  <c r="CQ400" i="10"/>
  <c r="CP400" i="10"/>
  <c r="CO400" i="10"/>
  <c r="CZ399" i="10"/>
  <c r="CY399" i="10"/>
  <c r="CX399" i="10"/>
  <c r="CW399" i="10"/>
  <c r="CV399" i="10"/>
  <c r="CU399" i="10"/>
  <c r="CT399" i="10"/>
  <c r="CS399" i="10"/>
  <c r="CR399" i="10"/>
  <c r="CQ399" i="10"/>
  <c r="CP399" i="10"/>
  <c r="CO399" i="10"/>
  <c r="CZ398" i="10"/>
  <c r="CY398" i="10"/>
  <c r="CX398" i="10"/>
  <c r="CW398" i="10"/>
  <c r="CV398" i="10"/>
  <c r="CU398" i="10"/>
  <c r="CT398" i="10"/>
  <c r="CS398" i="10"/>
  <c r="CR398" i="10"/>
  <c r="CQ398" i="10"/>
  <c r="CP398" i="10"/>
  <c r="CO398" i="10"/>
  <c r="CZ397" i="10"/>
  <c r="CY397" i="10"/>
  <c r="CX397" i="10"/>
  <c r="CW397" i="10"/>
  <c r="CV397" i="10"/>
  <c r="CU397" i="10"/>
  <c r="CT397" i="10"/>
  <c r="CS397" i="10"/>
  <c r="CR397" i="10"/>
  <c r="CQ397" i="10"/>
  <c r="CP397" i="10"/>
  <c r="CO397" i="10"/>
  <c r="CZ396" i="10"/>
  <c r="CY396" i="10"/>
  <c r="CX396" i="10"/>
  <c r="CW396" i="10"/>
  <c r="CV396" i="10"/>
  <c r="CU396" i="10"/>
  <c r="CT396" i="10"/>
  <c r="CS396" i="10"/>
  <c r="CR396" i="10"/>
  <c r="CQ396" i="10"/>
  <c r="CP396" i="10"/>
  <c r="CO396" i="10"/>
  <c r="CZ395" i="10"/>
  <c r="CY395" i="10"/>
  <c r="CX395" i="10"/>
  <c r="CW395" i="10"/>
  <c r="CV395" i="10"/>
  <c r="CU395" i="10"/>
  <c r="CT395" i="10"/>
  <c r="CS395" i="10"/>
  <c r="CR395" i="10"/>
  <c r="CQ395" i="10"/>
  <c r="CP395" i="10"/>
  <c r="CO395" i="10"/>
  <c r="CZ394" i="10"/>
  <c r="CY394" i="10"/>
  <c r="CX394" i="10"/>
  <c r="CW394" i="10"/>
  <c r="CV394" i="10"/>
  <c r="CU394" i="10"/>
  <c r="CT394" i="10"/>
  <c r="CS394" i="10"/>
  <c r="CR394" i="10"/>
  <c r="CQ394" i="10"/>
  <c r="CP394" i="10"/>
  <c r="CO394" i="10"/>
  <c r="CZ393" i="10"/>
  <c r="CY393" i="10"/>
  <c r="CX393" i="10"/>
  <c r="CW393" i="10"/>
  <c r="CV393" i="10"/>
  <c r="CU393" i="10"/>
  <c r="CT393" i="10"/>
  <c r="CS393" i="10"/>
  <c r="CR393" i="10"/>
  <c r="CQ393" i="10"/>
  <c r="CP393" i="10"/>
  <c r="CO393" i="10"/>
  <c r="CZ392" i="10"/>
  <c r="CY392" i="10"/>
  <c r="CX392" i="10"/>
  <c r="CW392" i="10"/>
  <c r="CV392" i="10"/>
  <c r="CU392" i="10"/>
  <c r="CT392" i="10"/>
  <c r="CS392" i="10"/>
  <c r="CR392" i="10"/>
  <c r="CQ392" i="10"/>
  <c r="CP392" i="10"/>
  <c r="CO392" i="10"/>
  <c r="CZ391" i="10"/>
  <c r="CY391" i="10"/>
  <c r="CX391" i="10"/>
  <c r="CW391" i="10"/>
  <c r="CV391" i="10"/>
  <c r="CU391" i="10"/>
  <c r="CT391" i="10"/>
  <c r="CS391" i="10"/>
  <c r="CR391" i="10"/>
  <c r="CQ391" i="10"/>
  <c r="CP391" i="10"/>
  <c r="CO391" i="10"/>
  <c r="CZ390" i="10"/>
  <c r="CY390" i="10"/>
  <c r="CX390" i="10"/>
  <c r="CW390" i="10"/>
  <c r="CV390" i="10"/>
  <c r="CU390" i="10"/>
  <c r="CT390" i="10"/>
  <c r="CS390" i="10"/>
  <c r="CR390" i="10"/>
  <c r="CQ390" i="10"/>
  <c r="CP390" i="10"/>
  <c r="CO390" i="10"/>
  <c r="CZ389" i="10"/>
  <c r="CY389" i="10"/>
  <c r="CX389" i="10"/>
  <c r="CW389" i="10"/>
  <c r="CV389" i="10"/>
  <c r="CU389" i="10"/>
  <c r="CT389" i="10"/>
  <c r="CS389" i="10"/>
  <c r="CR389" i="10"/>
  <c r="CQ389" i="10"/>
  <c r="CP389" i="10"/>
  <c r="CO389" i="10"/>
  <c r="CZ388" i="10"/>
  <c r="CY388" i="10"/>
  <c r="CX388" i="10"/>
  <c r="CW388" i="10"/>
  <c r="CV388" i="10"/>
  <c r="CU388" i="10"/>
  <c r="CT388" i="10"/>
  <c r="CS388" i="10"/>
  <c r="CR388" i="10"/>
  <c r="CQ388" i="10"/>
  <c r="CP388" i="10"/>
  <c r="CO388" i="10"/>
  <c r="CZ387" i="10"/>
  <c r="CY387" i="10"/>
  <c r="CX387" i="10"/>
  <c r="CW387" i="10"/>
  <c r="CV387" i="10"/>
  <c r="CU387" i="10"/>
  <c r="CT387" i="10"/>
  <c r="CS387" i="10"/>
  <c r="CR387" i="10"/>
  <c r="CQ387" i="10"/>
  <c r="CP387" i="10"/>
  <c r="CO387" i="10"/>
  <c r="CZ386" i="10"/>
  <c r="CY386" i="10"/>
  <c r="CX386" i="10"/>
  <c r="CW386" i="10"/>
  <c r="CV386" i="10"/>
  <c r="CU386" i="10"/>
  <c r="CT386" i="10"/>
  <c r="CS386" i="10"/>
  <c r="CR386" i="10"/>
  <c r="CQ386" i="10"/>
  <c r="CP386" i="10"/>
  <c r="CO386" i="10"/>
  <c r="CZ385" i="10"/>
  <c r="CY385" i="10"/>
  <c r="CX385" i="10"/>
  <c r="CW385" i="10"/>
  <c r="CV385" i="10"/>
  <c r="CU385" i="10"/>
  <c r="CT385" i="10"/>
  <c r="CS385" i="10"/>
  <c r="CR385" i="10"/>
  <c r="CQ385" i="10"/>
  <c r="CP385" i="10"/>
  <c r="CO385" i="10"/>
  <c r="CZ384" i="10"/>
  <c r="CY384" i="10"/>
  <c r="CX384" i="10"/>
  <c r="CW384" i="10"/>
  <c r="CV384" i="10"/>
  <c r="CU384" i="10"/>
  <c r="CT384" i="10"/>
  <c r="CS384" i="10"/>
  <c r="CR384" i="10"/>
  <c r="CQ384" i="10"/>
  <c r="CP384" i="10"/>
  <c r="CO384" i="10"/>
  <c r="CZ383" i="10"/>
  <c r="CY383" i="10"/>
  <c r="CX383" i="10"/>
  <c r="CW383" i="10"/>
  <c r="CV383" i="10"/>
  <c r="CU383" i="10"/>
  <c r="CT383" i="10"/>
  <c r="CS383" i="10"/>
  <c r="CR383" i="10"/>
  <c r="CQ383" i="10"/>
  <c r="CP383" i="10"/>
  <c r="CO383" i="10"/>
  <c r="CZ382" i="10"/>
  <c r="CY382" i="10"/>
  <c r="CX382" i="10"/>
  <c r="CW382" i="10"/>
  <c r="CV382" i="10"/>
  <c r="CU382" i="10"/>
  <c r="CT382" i="10"/>
  <c r="CS382" i="10"/>
  <c r="CR382" i="10"/>
  <c r="CQ382" i="10"/>
  <c r="CP382" i="10"/>
  <c r="CO382" i="10"/>
  <c r="CZ381" i="10"/>
  <c r="CY381" i="10"/>
  <c r="CX381" i="10"/>
  <c r="CW381" i="10"/>
  <c r="CV381" i="10"/>
  <c r="CU381" i="10"/>
  <c r="CT381" i="10"/>
  <c r="CS381" i="10"/>
  <c r="CR381" i="10"/>
  <c r="CQ381" i="10"/>
  <c r="CP381" i="10"/>
  <c r="CO381" i="10"/>
  <c r="CZ380" i="10"/>
  <c r="CY380" i="10"/>
  <c r="CX380" i="10"/>
  <c r="CW380" i="10"/>
  <c r="CV380" i="10"/>
  <c r="CU380" i="10"/>
  <c r="CT380" i="10"/>
  <c r="CS380" i="10"/>
  <c r="CR380" i="10"/>
  <c r="CQ380" i="10"/>
  <c r="CP380" i="10"/>
  <c r="CO380" i="10"/>
  <c r="CZ379" i="10"/>
  <c r="CY379" i="10"/>
  <c r="CX379" i="10"/>
  <c r="CW379" i="10"/>
  <c r="CV379" i="10"/>
  <c r="CU379" i="10"/>
  <c r="CT379" i="10"/>
  <c r="CS379" i="10"/>
  <c r="CR379" i="10"/>
  <c r="CQ379" i="10"/>
  <c r="CP379" i="10"/>
  <c r="CO379" i="10"/>
  <c r="CZ378" i="10"/>
  <c r="CY378" i="10"/>
  <c r="CX378" i="10"/>
  <c r="CW378" i="10"/>
  <c r="CV378" i="10"/>
  <c r="CU378" i="10"/>
  <c r="CT378" i="10"/>
  <c r="CS378" i="10"/>
  <c r="CR378" i="10"/>
  <c r="CQ378" i="10"/>
  <c r="CP378" i="10"/>
  <c r="CO378" i="10"/>
  <c r="CZ377" i="10"/>
  <c r="CY377" i="10"/>
  <c r="CX377" i="10"/>
  <c r="CW377" i="10"/>
  <c r="CV377" i="10"/>
  <c r="CU377" i="10"/>
  <c r="CT377" i="10"/>
  <c r="CS377" i="10"/>
  <c r="CR377" i="10"/>
  <c r="CQ377" i="10"/>
  <c r="CP377" i="10"/>
  <c r="CO377" i="10"/>
  <c r="CZ376" i="10"/>
  <c r="CY376" i="10"/>
  <c r="CX376" i="10"/>
  <c r="CW376" i="10"/>
  <c r="CV376" i="10"/>
  <c r="CU376" i="10"/>
  <c r="CT376" i="10"/>
  <c r="CS376" i="10"/>
  <c r="CR376" i="10"/>
  <c r="CQ376" i="10"/>
  <c r="CP376" i="10"/>
  <c r="CO376" i="10"/>
  <c r="CZ375" i="10"/>
  <c r="CY375" i="10"/>
  <c r="CX375" i="10"/>
  <c r="CW375" i="10"/>
  <c r="CV375" i="10"/>
  <c r="CU375" i="10"/>
  <c r="CT375" i="10"/>
  <c r="CS375" i="10"/>
  <c r="CR375" i="10"/>
  <c r="CQ375" i="10"/>
  <c r="CP375" i="10"/>
  <c r="CO375" i="10"/>
  <c r="CZ374" i="10"/>
  <c r="CY374" i="10"/>
  <c r="CX374" i="10"/>
  <c r="CW374" i="10"/>
  <c r="CV374" i="10"/>
  <c r="CU374" i="10"/>
  <c r="CT374" i="10"/>
  <c r="CS374" i="10"/>
  <c r="CR374" i="10"/>
  <c r="CQ374" i="10"/>
  <c r="CP374" i="10"/>
  <c r="CO374" i="10"/>
  <c r="CZ373" i="10"/>
  <c r="CY373" i="10"/>
  <c r="CX373" i="10"/>
  <c r="CW373" i="10"/>
  <c r="CV373" i="10"/>
  <c r="CU373" i="10"/>
  <c r="CT373" i="10"/>
  <c r="CS373" i="10"/>
  <c r="CR373" i="10"/>
  <c r="CQ373" i="10"/>
  <c r="CP373" i="10"/>
  <c r="CO373" i="10"/>
  <c r="CZ372" i="10"/>
  <c r="CY372" i="10"/>
  <c r="CX372" i="10"/>
  <c r="CW372" i="10"/>
  <c r="CV372" i="10"/>
  <c r="CU372" i="10"/>
  <c r="CT372" i="10"/>
  <c r="CS372" i="10"/>
  <c r="CR372" i="10"/>
  <c r="CQ372" i="10"/>
  <c r="CP372" i="10"/>
  <c r="CO372" i="10"/>
  <c r="CZ371" i="10"/>
  <c r="CY371" i="10"/>
  <c r="CX371" i="10"/>
  <c r="CW371" i="10"/>
  <c r="CV371" i="10"/>
  <c r="CU371" i="10"/>
  <c r="CT371" i="10"/>
  <c r="CS371" i="10"/>
  <c r="CR371" i="10"/>
  <c r="CQ371" i="10"/>
  <c r="CP371" i="10"/>
  <c r="CO371" i="10"/>
  <c r="CZ370" i="10"/>
  <c r="CY370" i="10"/>
  <c r="CX370" i="10"/>
  <c r="CW370" i="10"/>
  <c r="CV370" i="10"/>
  <c r="CU370" i="10"/>
  <c r="CT370" i="10"/>
  <c r="CS370" i="10"/>
  <c r="CR370" i="10"/>
  <c r="CQ370" i="10"/>
  <c r="CP370" i="10"/>
  <c r="CO370" i="10"/>
  <c r="CZ369" i="10"/>
  <c r="CY369" i="10"/>
  <c r="CX369" i="10"/>
  <c r="CW369" i="10"/>
  <c r="CV369" i="10"/>
  <c r="CU369" i="10"/>
  <c r="CT369" i="10"/>
  <c r="CS369" i="10"/>
  <c r="CR369" i="10"/>
  <c r="CQ369" i="10"/>
  <c r="CP369" i="10"/>
  <c r="CO369" i="10"/>
  <c r="CZ368" i="10"/>
  <c r="CY368" i="10"/>
  <c r="CX368" i="10"/>
  <c r="CW368" i="10"/>
  <c r="CV368" i="10"/>
  <c r="CU368" i="10"/>
  <c r="CT368" i="10"/>
  <c r="CS368" i="10"/>
  <c r="CR368" i="10"/>
  <c r="CQ368" i="10"/>
  <c r="CP368" i="10"/>
  <c r="CO368" i="10"/>
  <c r="CZ367" i="10"/>
  <c r="CY367" i="10"/>
  <c r="CX367" i="10"/>
  <c r="CW367" i="10"/>
  <c r="CV367" i="10"/>
  <c r="CU367" i="10"/>
  <c r="CT367" i="10"/>
  <c r="CS367" i="10"/>
  <c r="CR367" i="10"/>
  <c r="CQ367" i="10"/>
  <c r="CP367" i="10"/>
  <c r="CO367" i="10"/>
  <c r="CZ366" i="10"/>
  <c r="CY366" i="10"/>
  <c r="CX366" i="10"/>
  <c r="CW366" i="10"/>
  <c r="CV366" i="10"/>
  <c r="CU366" i="10"/>
  <c r="CT366" i="10"/>
  <c r="CS366" i="10"/>
  <c r="CR366" i="10"/>
  <c r="CQ366" i="10"/>
  <c r="CP366" i="10"/>
  <c r="CO366" i="10"/>
  <c r="CZ365" i="10"/>
  <c r="CY365" i="10"/>
  <c r="CX365" i="10"/>
  <c r="CW365" i="10"/>
  <c r="CV365" i="10"/>
  <c r="CU365" i="10"/>
  <c r="CT365" i="10"/>
  <c r="CS365" i="10"/>
  <c r="CR365" i="10"/>
  <c r="CQ365" i="10"/>
  <c r="CP365" i="10"/>
  <c r="CO365" i="10"/>
  <c r="CZ364" i="10"/>
  <c r="CY364" i="10"/>
  <c r="CX364" i="10"/>
  <c r="CW364" i="10"/>
  <c r="CV364" i="10"/>
  <c r="CU364" i="10"/>
  <c r="CT364" i="10"/>
  <c r="CS364" i="10"/>
  <c r="CR364" i="10"/>
  <c r="CQ364" i="10"/>
  <c r="CP364" i="10"/>
  <c r="CO364" i="10"/>
  <c r="CZ363" i="10"/>
  <c r="CY363" i="10"/>
  <c r="CX363" i="10"/>
  <c r="CW363" i="10"/>
  <c r="CV363" i="10"/>
  <c r="CU363" i="10"/>
  <c r="CT363" i="10"/>
  <c r="CS363" i="10"/>
  <c r="CR363" i="10"/>
  <c r="CQ363" i="10"/>
  <c r="CP363" i="10"/>
  <c r="CO363" i="10"/>
  <c r="CZ362" i="10"/>
  <c r="CY362" i="10"/>
  <c r="CX362" i="10"/>
  <c r="CW362" i="10"/>
  <c r="CV362" i="10"/>
  <c r="CU362" i="10"/>
  <c r="CT362" i="10"/>
  <c r="CS362" i="10"/>
  <c r="CR362" i="10"/>
  <c r="CQ362" i="10"/>
  <c r="CP362" i="10"/>
  <c r="CO362" i="10"/>
  <c r="CZ361" i="10"/>
  <c r="CY361" i="10"/>
  <c r="CX361" i="10"/>
  <c r="CW361" i="10"/>
  <c r="CV361" i="10"/>
  <c r="CU361" i="10"/>
  <c r="CT361" i="10"/>
  <c r="CS361" i="10"/>
  <c r="CR361" i="10"/>
  <c r="CQ361" i="10"/>
  <c r="CP361" i="10"/>
  <c r="CO361" i="10"/>
  <c r="CZ360" i="10"/>
  <c r="CY360" i="10"/>
  <c r="CX360" i="10"/>
  <c r="CW360" i="10"/>
  <c r="CV360" i="10"/>
  <c r="CU360" i="10"/>
  <c r="CT360" i="10"/>
  <c r="CS360" i="10"/>
  <c r="CR360" i="10"/>
  <c r="CQ360" i="10"/>
  <c r="CP360" i="10"/>
  <c r="CO360" i="10"/>
  <c r="CZ359" i="10"/>
  <c r="CY359" i="10"/>
  <c r="CX359" i="10"/>
  <c r="CW359" i="10"/>
  <c r="CV359" i="10"/>
  <c r="CU359" i="10"/>
  <c r="CT359" i="10"/>
  <c r="CS359" i="10"/>
  <c r="CR359" i="10"/>
  <c r="CQ359" i="10"/>
  <c r="CP359" i="10"/>
  <c r="CO359" i="10"/>
  <c r="CZ358" i="10"/>
  <c r="CY358" i="10"/>
  <c r="CX358" i="10"/>
  <c r="CW358" i="10"/>
  <c r="CV358" i="10"/>
  <c r="CU358" i="10"/>
  <c r="CT358" i="10"/>
  <c r="CS358" i="10"/>
  <c r="CR358" i="10"/>
  <c r="CQ358" i="10"/>
  <c r="CP358" i="10"/>
  <c r="CO358" i="10"/>
  <c r="CZ357" i="10"/>
  <c r="CY357" i="10"/>
  <c r="CX357" i="10"/>
  <c r="CW357" i="10"/>
  <c r="CV357" i="10"/>
  <c r="CU357" i="10"/>
  <c r="CT357" i="10"/>
  <c r="CS357" i="10"/>
  <c r="CR357" i="10"/>
  <c r="CQ357" i="10"/>
  <c r="CP357" i="10"/>
  <c r="CO357" i="10"/>
  <c r="CZ356" i="10"/>
  <c r="CY356" i="10"/>
  <c r="CX356" i="10"/>
  <c r="CW356" i="10"/>
  <c r="CV356" i="10"/>
  <c r="CU356" i="10"/>
  <c r="CT356" i="10"/>
  <c r="CS356" i="10"/>
  <c r="CR356" i="10"/>
  <c r="CQ356" i="10"/>
  <c r="CP356" i="10"/>
  <c r="CO356" i="10"/>
  <c r="CZ355" i="10"/>
  <c r="CY355" i="10"/>
  <c r="CX355" i="10"/>
  <c r="CW355" i="10"/>
  <c r="CV355" i="10"/>
  <c r="CU355" i="10"/>
  <c r="CT355" i="10"/>
  <c r="CS355" i="10"/>
  <c r="CR355" i="10"/>
  <c r="CQ355" i="10"/>
  <c r="CP355" i="10"/>
  <c r="CO355" i="10"/>
  <c r="CZ354" i="10"/>
  <c r="CY354" i="10"/>
  <c r="CX354" i="10"/>
  <c r="CW354" i="10"/>
  <c r="CV354" i="10"/>
  <c r="CU354" i="10"/>
  <c r="CT354" i="10"/>
  <c r="CS354" i="10"/>
  <c r="CR354" i="10"/>
  <c r="CQ354" i="10"/>
  <c r="CP354" i="10"/>
  <c r="CO354" i="10"/>
  <c r="CZ353" i="10"/>
  <c r="CY353" i="10"/>
  <c r="CX353" i="10"/>
  <c r="CW353" i="10"/>
  <c r="CV353" i="10"/>
  <c r="CU353" i="10"/>
  <c r="CT353" i="10"/>
  <c r="CS353" i="10"/>
  <c r="CR353" i="10"/>
  <c r="CQ353" i="10"/>
  <c r="CP353" i="10"/>
  <c r="CO353" i="10"/>
  <c r="CZ352" i="10"/>
  <c r="CY352" i="10"/>
  <c r="CX352" i="10"/>
  <c r="CW352" i="10"/>
  <c r="CV352" i="10"/>
  <c r="CU352" i="10"/>
  <c r="CT352" i="10"/>
  <c r="CS352" i="10"/>
  <c r="CR352" i="10"/>
  <c r="CQ352" i="10"/>
  <c r="CP352" i="10"/>
  <c r="CO352" i="10"/>
  <c r="CZ351" i="10"/>
  <c r="CY351" i="10"/>
  <c r="CX351" i="10"/>
  <c r="CW351" i="10"/>
  <c r="CV351" i="10"/>
  <c r="CU351" i="10"/>
  <c r="CT351" i="10"/>
  <c r="CS351" i="10"/>
  <c r="CR351" i="10"/>
  <c r="CQ351" i="10"/>
  <c r="CP351" i="10"/>
  <c r="CO351" i="10"/>
  <c r="CZ350" i="10"/>
  <c r="CY350" i="10"/>
  <c r="CX350" i="10"/>
  <c r="CW350" i="10"/>
  <c r="CV350" i="10"/>
  <c r="CU350" i="10"/>
  <c r="CT350" i="10"/>
  <c r="CS350" i="10"/>
  <c r="CR350" i="10"/>
  <c r="CQ350" i="10"/>
  <c r="CP350" i="10"/>
  <c r="CO350" i="10"/>
  <c r="CZ349" i="10"/>
  <c r="CY349" i="10"/>
  <c r="CX349" i="10"/>
  <c r="CW349" i="10"/>
  <c r="CV349" i="10"/>
  <c r="CU349" i="10"/>
  <c r="CT349" i="10"/>
  <c r="CS349" i="10"/>
  <c r="CR349" i="10"/>
  <c r="CQ349" i="10"/>
  <c r="CP349" i="10"/>
  <c r="CO349" i="10"/>
  <c r="CZ348" i="10"/>
  <c r="CY348" i="10"/>
  <c r="CX348" i="10"/>
  <c r="CW348" i="10"/>
  <c r="CV348" i="10"/>
  <c r="CU348" i="10"/>
  <c r="CT348" i="10"/>
  <c r="CS348" i="10"/>
  <c r="CR348" i="10"/>
  <c r="CQ348" i="10"/>
  <c r="CP348" i="10"/>
  <c r="CO348" i="10"/>
  <c r="CZ347" i="10"/>
  <c r="CY347" i="10"/>
  <c r="CX347" i="10"/>
  <c r="CW347" i="10"/>
  <c r="CV347" i="10"/>
  <c r="CU347" i="10"/>
  <c r="CT347" i="10"/>
  <c r="CS347" i="10"/>
  <c r="CR347" i="10"/>
  <c r="CQ347" i="10"/>
  <c r="CP347" i="10"/>
  <c r="CO347" i="10"/>
  <c r="CZ346" i="10"/>
  <c r="CY346" i="10"/>
  <c r="CX346" i="10"/>
  <c r="CW346" i="10"/>
  <c r="CV346" i="10"/>
  <c r="CU346" i="10"/>
  <c r="CT346" i="10"/>
  <c r="CS346" i="10"/>
  <c r="CR346" i="10"/>
  <c r="CQ346" i="10"/>
  <c r="CP346" i="10"/>
  <c r="CO346" i="10"/>
  <c r="CZ345" i="10"/>
  <c r="CY345" i="10"/>
  <c r="CX345" i="10"/>
  <c r="CW345" i="10"/>
  <c r="CV345" i="10"/>
  <c r="CU345" i="10"/>
  <c r="CT345" i="10"/>
  <c r="CS345" i="10"/>
  <c r="CR345" i="10"/>
  <c r="CQ345" i="10"/>
  <c r="CP345" i="10"/>
  <c r="CO345" i="10"/>
  <c r="CZ344" i="10"/>
  <c r="CY344" i="10"/>
  <c r="CX344" i="10"/>
  <c r="CW344" i="10"/>
  <c r="CV344" i="10"/>
  <c r="CU344" i="10"/>
  <c r="CT344" i="10"/>
  <c r="CS344" i="10"/>
  <c r="CR344" i="10"/>
  <c r="CQ344" i="10"/>
  <c r="CP344" i="10"/>
  <c r="CO344" i="10"/>
  <c r="CZ343" i="10"/>
  <c r="CY343" i="10"/>
  <c r="CX343" i="10"/>
  <c r="CW343" i="10"/>
  <c r="CV343" i="10"/>
  <c r="CU343" i="10"/>
  <c r="CT343" i="10"/>
  <c r="CS343" i="10"/>
  <c r="CR343" i="10"/>
  <c r="CQ343" i="10"/>
  <c r="CP343" i="10"/>
  <c r="CO343" i="10"/>
  <c r="CZ342" i="10"/>
  <c r="CY342" i="10"/>
  <c r="CX342" i="10"/>
  <c r="CW342" i="10"/>
  <c r="CV342" i="10"/>
  <c r="CU342" i="10"/>
  <c r="CT342" i="10"/>
  <c r="CS342" i="10"/>
  <c r="CR342" i="10"/>
  <c r="CQ342" i="10"/>
  <c r="CP342" i="10"/>
  <c r="CO342" i="10"/>
  <c r="CZ341" i="10"/>
  <c r="CY341" i="10"/>
  <c r="CX341" i="10"/>
  <c r="CW341" i="10"/>
  <c r="CV341" i="10"/>
  <c r="CU341" i="10"/>
  <c r="CT341" i="10"/>
  <c r="CS341" i="10"/>
  <c r="CR341" i="10"/>
  <c r="CQ341" i="10"/>
  <c r="CP341" i="10"/>
  <c r="CO341" i="10"/>
  <c r="CZ340" i="10"/>
  <c r="CY340" i="10"/>
  <c r="CX340" i="10"/>
  <c r="CW340" i="10"/>
  <c r="CV340" i="10"/>
  <c r="CU340" i="10"/>
  <c r="CT340" i="10"/>
  <c r="CS340" i="10"/>
  <c r="CR340" i="10"/>
  <c r="CQ340" i="10"/>
  <c r="CP340" i="10"/>
  <c r="CO340" i="10"/>
  <c r="CZ339" i="10"/>
  <c r="CY339" i="10"/>
  <c r="CX339" i="10"/>
  <c r="CW339" i="10"/>
  <c r="CV339" i="10"/>
  <c r="CU339" i="10"/>
  <c r="CT339" i="10"/>
  <c r="CS339" i="10"/>
  <c r="CR339" i="10"/>
  <c r="CQ339" i="10"/>
  <c r="CP339" i="10"/>
  <c r="CO339" i="10"/>
  <c r="CZ338" i="10"/>
  <c r="CY338" i="10"/>
  <c r="CX338" i="10"/>
  <c r="CW338" i="10"/>
  <c r="CV338" i="10"/>
  <c r="CU338" i="10"/>
  <c r="CT338" i="10"/>
  <c r="CS338" i="10"/>
  <c r="CR338" i="10"/>
  <c r="CQ338" i="10"/>
  <c r="CP338" i="10"/>
  <c r="CO338" i="10"/>
  <c r="CZ337" i="10"/>
  <c r="CY337" i="10"/>
  <c r="CX337" i="10"/>
  <c r="CW337" i="10"/>
  <c r="CV337" i="10"/>
  <c r="CU337" i="10"/>
  <c r="CT337" i="10"/>
  <c r="CS337" i="10"/>
  <c r="CR337" i="10"/>
  <c r="CQ337" i="10"/>
  <c r="CP337" i="10"/>
  <c r="CO337" i="10"/>
  <c r="CZ336" i="10"/>
  <c r="CY336" i="10"/>
  <c r="CX336" i="10"/>
  <c r="CW336" i="10"/>
  <c r="CV336" i="10"/>
  <c r="CU336" i="10"/>
  <c r="CT336" i="10"/>
  <c r="CS336" i="10"/>
  <c r="CR336" i="10"/>
  <c r="CQ336" i="10"/>
  <c r="CP336" i="10"/>
  <c r="CO336" i="10"/>
  <c r="CZ335" i="10"/>
  <c r="CY335" i="10"/>
  <c r="CX335" i="10"/>
  <c r="CW335" i="10"/>
  <c r="CV335" i="10"/>
  <c r="CU335" i="10"/>
  <c r="CT335" i="10"/>
  <c r="CS335" i="10"/>
  <c r="CR335" i="10"/>
  <c r="CQ335" i="10"/>
  <c r="CP335" i="10"/>
  <c r="CO335" i="10"/>
  <c r="CZ334" i="10"/>
  <c r="CY334" i="10"/>
  <c r="CX334" i="10"/>
  <c r="CW334" i="10"/>
  <c r="CV334" i="10"/>
  <c r="CU334" i="10"/>
  <c r="CT334" i="10"/>
  <c r="CS334" i="10"/>
  <c r="CR334" i="10"/>
  <c r="CQ334" i="10"/>
  <c r="CP334" i="10"/>
  <c r="CO334" i="10"/>
  <c r="CZ333" i="10"/>
  <c r="CY333" i="10"/>
  <c r="CX333" i="10"/>
  <c r="CW333" i="10"/>
  <c r="CV333" i="10"/>
  <c r="CU333" i="10"/>
  <c r="CT333" i="10"/>
  <c r="CS333" i="10"/>
  <c r="CR333" i="10"/>
  <c r="CQ333" i="10"/>
  <c r="CP333" i="10"/>
  <c r="CO333" i="10"/>
  <c r="CZ332" i="10"/>
  <c r="CY332" i="10"/>
  <c r="CX332" i="10"/>
  <c r="CW332" i="10"/>
  <c r="CV332" i="10"/>
  <c r="CU332" i="10"/>
  <c r="CT332" i="10"/>
  <c r="CS332" i="10"/>
  <c r="CR332" i="10"/>
  <c r="CQ332" i="10"/>
  <c r="CP332" i="10"/>
  <c r="CO332" i="10"/>
  <c r="CZ331" i="10"/>
  <c r="CY331" i="10"/>
  <c r="CX331" i="10"/>
  <c r="CW331" i="10"/>
  <c r="CV331" i="10"/>
  <c r="CU331" i="10"/>
  <c r="CT331" i="10"/>
  <c r="CS331" i="10"/>
  <c r="CR331" i="10"/>
  <c r="CQ331" i="10"/>
  <c r="CP331" i="10"/>
  <c r="CO331" i="10"/>
  <c r="CZ330" i="10"/>
  <c r="CY330" i="10"/>
  <c r="CX330" i="10"/>
  <c r="CW330" i="10"/>
  <c r="CV330" i="10"/>
  <c r="CU330" i="10"/>
  <c r="CT330" i="10"/>
  <c r="CS330" i="10"/>
  <c r="CR330" i="10"/>
  <c r="CQ330" i="10"/>
  <c r="CP330" i="10"/>
  <c r="CO330" i="10"/>
  <c r="CZ329" i="10"/>
  <c r="CY329" i="10"/>
  <c r="CX329" i="10"/>
  <c r="CW329" i="10"/>
  <c r="CV329" i="10"/>
  <c r="CU329" i="10"/>
  <c r="CT329" i="10"/>
  <c r="CS329" i="10"/>
  <c r="CR329" i="10"/>
  <c r="CQ329" i="10"/>
  <c r="CP329" i="10"/>
  <c r="CO329" i="10"/>
  <c r="CZ328" i="10"/>
  <c r="CY328" i="10"/>
  <c r="CX328" i="10"/>
  <c r="CW328" i="10"/>
  <c r="CV328" i="10"/>
  <c r="CU328" i="10"/>
  <c r="CT328" i="10"/>
  <c r="CS328" i="10"/>
  <c r="CR328" i="10"/>
  <c r="CQ328" i="10"/>
  <c r="CP328" i="10"/>
  <c r="CO328" i="10"/>
  <c r="CZ327" i="10"/>
  <c r="CY327" i="10"/>
  <c r="CX327" i="10"/>
  <c r="CW327" i="10"/>
  <c r="CV327" i="10"/>
  <c r="CU327" i="10"/>
  <c r="CT327" i="10"/>
  <c r="CS327" i="10"/>
  <c r="CR327" i="10"/>
  <c r="CQ327" i="10"/>
  <c r="CP327" i="10"/>
  <c r="CO327" i="10"/>
  <c r="CZ326" i="10"/>
  <c r="CY326" i="10"/>
  <c r="CX326" i="10"/>
  <c r="CW326" i="10"/>
  <c r="CV326" i="10"/>
  <c r="CU326" i="10"/>
  <c r="CT326" i="10"/>
  <c r="CS326" i="10"/>
  <c r="CR326" i="10"/>
  <c r="CQ326" i="10"/>
  <c r="CP326" i="10"/>
  <c r="CO326" i="10"/>
  <c r="CZ325" i="10"/>
  <c r="CY325" i="10"/>
  <c r="CX325" i="10"/>
  <c r="CW325" i="10"/>
  <c r="CV325" i="10"/>
  <c r="CU325" i="10"/>
  <c r="CT325" i="10"/>
  <c r="CS325" i="10"/>
  <c r="CR325" i="10"/>
  <c r="CQ325" i="10"/>
  <c r="CP325" i="10"/>
  <c r="CO325" i="10"/>
  <c r="CZ324" i="10"/>
  <c r="CY324" i="10"/>
  <c r="CX324" i="10"/>
  <c r="CW324" i="10"/>
  <c r="CV324" i="10"/>
  <c r="CU324" i="10"/>
  <c r="CT324" i="10"/>
  <c r="CS324" i="10"/>
  <c r="CR324" i="10"/>
  <c r="CQ324" i="10"/>
  <c r="CP324" i="10"/>
  <c r="CO324" i="10"/>
  <c r="CZ323" i="10"/>
  <c r="CY323" i="10"/>
  <c r="CX323" i="10"/>
  <c r="CW323" i="10"/>
  <c r="CV323" i="10"/>
  <c r="CU323" i="10"/>
  <c r="CT323" i="10"/>
  <c r="CS323" i="10"/>
  <c r="CR323" i="10"/>
  <c r="CQ323" i="10"/>
  <c r="CP323" i="10"/>
  <c r="CO323" i="10"/>
  <c r="CZ322" i="10"/>
  <c r="CY322" i="10"/>
  <c r="CX322" i="10"/>
  <c r="CW322" i="10"/>
  <c r="CV322" i="10"/>
  <c r="CU322" i="10"/>
  <c r="CT322" i="10"/>
  <c r="CS322" i="10"/>
  <c r="CR322" i="10"/>
  <c r="CQ322" i="10"/>
  <c r="CP322" i="10"/>
  <c r="CO322" i="10"/>
  <c r="CZ321" i="10"/>
  <c r="CY321" i="10"/>
  <c r="CX321" i="10"/>
  <c r="CW321" i="10"/>
  <c r="CV321" i="10"/>
  <c r="CU321" i="10"/>
  <c r="CT321" i="10"/>
  <c r="CS321" i="10"/>
  <c r="CR321" i="10"/>
  <c r="CQ321" i="10"/>
  <c r="CP321" i="10"/>
  <c r="CO321" i="10"/>
  <c r="CZ320" i="10"/>
  <c r="CY320" i="10"/>
  <c r="CX320" i="10"/>
  <c r="CW320" i="10"/>
  <c r="CV320" i="10"/>
  <c r="CU320" i="10"/>
  <c r="CT320" i="10"/>
  <c r="CS320" i="10"/>
  <c r="CR320" i="10"/>
  <c r="CQ320" i="10"/>
  <c r="CP320" i="10"/>
  <c r="CO320" i="10"/>
  <c r="CZ319" i="10"/>
  <c r="CY319" i="10"/>
  <c r="CX319" i="10"/>
  <c r="CW319" i="10"/>
  <c r="CV319" i="10"/>
  <c r="CU319" i="10"/>
  <c r="CT319" i="10"/>
  <c r="CS319" i="10"/>
  <c r="CR319" i="10"/>
  <c r="CQ319" i="10"/>
  <c r="CP319" i="10"/>
  <c r="CO319" i="10"/>
  <c r="CZ318" i="10"/>
  <c r="CY318" i="10"/>
  <c r="CX318" i="10"/>
  <c r="CW318" i="10"/>
  <c r="CV318" i="10"/>
  <c r="CU318" i="10"/>
  <c r="CT318" i="10"/>
  <c r="CS318" i="10"/>
  <c r="CR318" i="10"/>
  <c r="CQ318" i="10"/>
  <c r="CP318" i="10"/>
  <c r="CO318" i="10"/>
  <c r="CZ317" i="10"/>
  <c r="CY317" i="10"/>
  <c r="CX317" i="10"/>
  <c r="CW317" i="10"/>
  <c r="CV317" i="10"/>
  <c r="CU317" i="10"/>
  <c r="CT317" i="10"/>
  <c r="CS317" i="10"/>
  <c r="CR317" i="10"/>
  <c r="CQ317" i="10"/>
  <c r="CP317" i="10"/>
  <c r="CO317" i="10"/>
  <c r="CZ316" i="10"/>
  <c r="CY316" i="10"/>
  <c r="CX316" i="10"/>
  <c r="CW316" i="10"/>
  <c r="CV316" i="10"/>
  <c r="CU316" i="10"/>
  <c r="CT316" i="10"/>
  <c r="CS316" i="10"/>
  <c r="CR316" i="10"/>
  <c r="CQ316" i="10"/>
  <c r="CP316" i="10"/>
  <c r="CO316" i="10"/>
  <c r="CZ315" i="10"/>
  <c r="CY315" i="10"/>
  <c r="CX315" i="10"/>
  <c r="CW315" i="10"/>
  <c r="CV315" i="10"/>
  <c r="CU315" i="10"/>
  <c r="CT315" i="10"/>
  <c r="CS315" i="10"/>
  <c r="CR315" i="10"/>
  <c r="CQ315" i="10"/>
  <c r="CP315" i="10"/>
  <c r="CO315" i="10"/>
  <c r="CZ314" i="10"/>
  <c r="CY314" i="10"/>
  <c r="CX314" i="10"/>
  <c r="CW314" i="10"/>
  <c r="CV314" i="10"/>
  <c r="CU314" i="10"/>
  <c r="CT314" i="10"/>
  <c r="CS314" i="10"/>
  <c r="CR314" i="10"/>
  <c r="CQ314" i="10"/>
  <c r="CP314" i="10"/>
  <c r="CO314" i="10"/>
  <c r="CZ313" i="10"/>
  <c r="CY313" i="10"/>
  <c r="CX313" i="10"/>
  <c r="CW313" i="10"/>
  <c r="CV313" i="10"/>
  <c r="CU313" i="10"/>
  <c r="CT313" i="10"/>
  <c r="CS313" i="10"/>
  <c r="CR313" i="10"/>
  <c r="CQ313" i="10"/>
  <c r="CP313" i="10"/>
  <c r="CO313" i="10"/>
  <c r="CZ312" i="10"/>
  <c r="CY312" i="10"/>
  <c r="CX312" i="10"/>
  <c r="CW312" i="10"/>
  <c r="CV312" i="10"/>
  <c r="CU312" i="10"/>
  <c r="CT312" i="10"/>
  <c r="CS312" i="10"/>
  <c r="CR312" i="10"/>
  <c r="CQ312" i="10"/>
  <c r="CP312" i="10"/>
  <c r="CO312" i="10"/>
  <c r="CZ311" i="10"/>
  <c r="CY311" i="10"/>
  <c r="CX311" i="10"/>
  <c r="CW311" i="10"/>
  <c r="CV311" i="10"/>
  <c r="CU311" i="10"/>
  <c r="CT311" i="10"/>
  <c r="CS311" i="10"/>
  <c r="CR311" i="10"/>
  <c r="CQ311" i="10"/>
  <c r="CP311" i="10"/>
  <c r="CO311" i="10"/>
  <c r="CZ310" i="10"/>
  <c r="CY310" i="10"/>
  <c r="CX310" i="10"/>
  <c r="CW310" i="10"/>
  <c r="CV310" i="10"/>
  <c r="CU310" i="10"/>
  <c r="CT310" i="10"/>
  <c r="CS310" i="10"/>
  <c r="CR310" i="10"/>
  <c r="CQ310" i="10"/>
  <c r="CP310" i="10"/>
  <c r="CO310" i="10"/>
  <c r="CZ309" i="10"/>
  <c r="CY309" i="10"/>
  <c r="CX309" i="10"/>
  <c r="CW309" i="10"/>
  <c r="CV309" i="10"/>
  <c r="CU309" i="10"/>
  <c r="CT309" i="10"/>
  <c r="CS309" i="10"/>
  <c r="CR309" i="10"/>
  <c r="CQ309" i="10"/>
  <c r="CP309" i="10"/>
  <c r="CO309" i="10"/>
  <c r="CZ308" i="10"/>
  <c r="CY308" i="10"/>
  <c r="CX308" i="10"/>
  <c r="CW308" i="10"/>
  <c r="CV308" i="10"/>
  <c r="CU308" i="10"/>
  <c r="CT308" i="10"/>
  <c r="CS308" i="10"/>
  <c r="CR308" i="10"/>
  <c r="CQ308" i="10"/>
  <c r="CP308" i="10"/>
  <c r="CO308" i="10"/>
  <c r="CZ307" i="10"/>
  <c r="CY307" i="10"/>
  <c r="CX307" i="10"/>
  <c r="CW307" i="10"/>
  <c r="CV307" i="10"/>
  <c r="CU307" i="10"/>
  <c r="CT307" i="10"/>
  <c r="CS307" i="10"/>
  <c r="CR307" i="10"/>
  <c r="CQ307" i="10"/>
  <c r="CP307" i="10"/>
  <c r="CO307" i="10"/>
  <c r="CZ306" i="10"/>
  <c r="CY306" i="10"/>
  <c r="CX306" i="10"/>
  <c r="CW306" i="10"/>
  <c r="CV306" i="10"/>
  <c r="CU306" i="10"/>
  <c r="CT306" i="10"/>
  <c r="CS306" i="10"/>
  <c r="CR306" i="10"/>
  <c r="CQ306" i="10"/>
  <c r="CP306" i="10"/>
  <c r="CO306" i="10"/>
  <c r="CZ305" i="10"/>
  <c r="CY305" i="10"/>
  <c r="CX305" i="10"/>
  <c r="CW305" i="10"/>
  <c r="CV305" i="10"/>
  <c r="CU305" i="10"/>
  <c r="CT305" i="10"/>
  <c r="CS305" i="10"/>
  <c r="CR305" i="10"/>
  <c r="CQ305" i="10"/>
  <c r="CP305" i="10"/>
  <c r="CO305" i="10"/>
  <c r="CZ304" i="10"/>
  <c r="CY304" i="10"/>
  <c r="CX304" i="10"/>
  <c r="CW304" i="10"/>
  <c r="CV304" i="10"/>
  <c r="CU304" i="10"/>
  <c r="CT304" i="10"/>
  <c r="CS304" i="10"/>
  <c r="CR304" i="10"/>
  <c r="CQ304" i="10"/>
  <c r="CP304" i="10"/>
  <c r="CO304" i="10"/>
  <c r="CZ303" i="10"/>
  <c r="CY303" i="10"/>
  <c r="CX303" i="10"/>
  <c r="CW303" i="10"/>
  <c r="CV303" i="10"/>
  <c r="CU303" i="10"/>
  <c r="CT303" i="10"/>
  <c r="CS303" i="10"/>
  <c r="CR303" i="10"/>
  <c r="CQ303" i="10"/>
  <c r="CP303" i="10"/>
  <c r="CO303" i="10"/>
  <c r="CZ302" i="10"/>
  <c r="CY302" i="10"/>
  <c r="CX302" i="10"/>
  <c r="CW302" i="10"/>
  <c r="CV302" i="10"/>
  <c r="CU302" i="10"/>
  <c r="CT302" i="10"/>
  <c r="CS302" i="10"/>
  <c r="CR302" i="10"/>
  <c r="CQ302" i="10"/>
  <c r="CP302" i="10"/>
  <c r="CO302" i="10"/>
  <c r="CZ301" i="10"/>
  <c r="CY301" i="10"/>
  <c r="CX301" i="10"/>
  <c r="CW301" i="10"/>
  <c r="CV301" i="10"/>
  <c r="CU301" i="10"/>
  <c r="CT301" i="10"/>
  <c r="CS301" i="10"/>
  <c r="CR301" i="10"/>
  <c r="CQ301" i="10"/>
  <c r="CP301" i="10"/>
  <c r="CO301" i="10"/>
  <c r="CZ300" i="10"/>
  <c r="CY300" i="10"/>
  <c r="CX300" i="10"/>
  <c r="CW300" i="10"/>
  <c r="CV300" i="10"/>
  <c r="CU300" i="10"/>
  <c r="CT300" i="10"/>
  <c r="CS300" i="10"/>
  <c r="CR300" i="10"/>
  <c r="CQ300" i="10"/>
  <c r="CP300" i="10"/>
  <c r="CO300" i="10"/>
  <c r="CZ299" i="10"/>
  <c r="CY299" i="10"/>
  <c r="CX299" i="10"/>
  <c r="CW299" i="10"/>
  <c r="CV299" i="10"/>
  <c r="CU299" i="10"/>
  <c r="CT299" i="10"/>
  <c r="CS299" i="10"/>
  <c r="CR299" i="10"/>
  <c r="CQ299" i="10"/>
  <c r="CP299" i="10"/>
  <c r="CO299" i="10"/>
  <c r="CZ298" i="10"/>
  <c r="CY298" i="10"/>
  <c r="CX298" i="10"/>
  <c r="CW298" i="10"/>
  <c r="CV298" i="10"/>
  <c r="CU298" i="10"/>
  <c r="CT298" i="10"/>
  <c r="CS298" i="10"/>
  <c r="CR298" i="10"/>
  <c r="CQ298" i="10"/>
  <c r="CP298" i="10"/>
  <c r="CO298" i="10"/>
  <c r="CZ297" i="10"/>
  <c r="CY297" i="10"/>
  <c r="CX297" i="10"/>
  <c r="CW297" i="10"/>
  <c r="CV297" i="10"/>
  <c r="CU297" i="10"/>
  <c r="CT297" i="10"/>
  <c r="CS297" i="10"/>
  <c r="CR297" i="10"/>
  <c r="CQ297" i="10"/>
  <c r="CP297" i="10"/>
  <c r="CO297" i="10"/>
  <c r="CZ296" i="10"/>
  <c r="CY296" i="10"/>
  <c r="CX296" i="10"/>
  <c r="CW296" i="10"/>
  <c r="CV296" i="10"/>
  <c r="CU296" i="10"/>
  <c r="CT296" i="10"/>
  <c r="CS296" i="10"/>
  <c r="CR296" i="10"/>
  <c r="CQ296" i="10"/>
  <c r="CP296" i="10"/>
  <c r="CO296" i="10"/>
  <c r="CZ295" i="10"/>
  <c r="CY295" i="10"/>
  <c r="CX295" i="10"/>
  <c r="CW295" i="10"/>
  <c r="CV295" i="10"/>
  <c r="CU295" i="10"/>
  <c r="CT295" i="10"/>
  <c r="CS295" i="10"/>
  <c r="CR295" i="10"/>
  <c r="CQ295" i="10"/>
  <c r="CP295" i="10"/>
  <c r="CO295" i="10"/>
  <c r="CZ294" i="10"/>
  <c r="CY294" i="10"/>
  <c r="CX294" i="10"/>
  <c r="CW294" i="10"/>
  <c r="CV294" i="10"/>
  <c r="CU294" i="10"/>
  <c r="CT294" i="10"/>
  <c r="CS294" i="10"/>
  <c r="CR294" i="10"/>
  <c r="CQ294" i="10"/>
  <c r="CP294" i="10"/>
  <c r="CO294" i="10"/>
  <c r="CZ293" i="10"/>
  <c r="CY293" i="10"/>
  <c r="CX293" i="10"/>
  <c r="CW293" i="10"/>
  <c r="CV293" i="10"/>
  <c r="CU293" i="10"/>
  <c r="CT293" i="10"/>
  <c r="CS293" i="10"/>
  <c r="CR293" i="10"/>
  <c r="CQ293" i="10"/>
  <c r="CP293" i="10"/>
  <c r="CO293" i="10"/>
  <c r="CZ292" i="10"/>
  <c r="CY292" i="10"/>
  <c r="CX292" i="10"/>
  <c r="CW292" i="10"/>
  <c r="CV292" i="10"/>
  <c r="CU292" i="10"/>
  <c r="CT292" i="10"/>
  <c r="CS292" i="10"/>
  <c r="CR292" i="10"/>
  <c r="CQ292" i="10"/>
  <c r="CP292" i="10"/>
  <c r="CO292" i="10"/>
  <c r="CZ291" i="10"/>
  <c r="CY291" i="10"/>
  <c r="CX291" i="10"/>
  <c r="CW291" i="10"/>
  <c r="CV291" i="10"/>
  <c r="CU291" i="10"/>
  <c r="CT291" i="10"/>
  <c r="CS291" i="10"/>
  <c r="CR291" i="10"/>
  <c r="CQ291" i="10"/>
  <c r="CP291" i="10"/>
  <c r="CO291" i="10"/>
  <c r="CZ290" i="10"/>
  <c r="CY290" i="10"/>
  <c r="CX290" i="10"/>
  <c r="CW290" i="10"/>
  <c r="CV290" i="10"/>
  <c r="CU290" i="10"/>
  <c r="CT290" i="10"/>
  <c r="CS290" i="10"/>
  <c r="CR290" i="10"/>
  <c r="CQ290" i="10"/>
  <c r="CP290" i="10"/>
  <c r="CO290" i="10"/>
  <c r="CZ289" i="10"/>
  <c r="CY289" i="10"/>
  <c r="CX289" i="10"/>
  <c r="CW289" i="10"/>
  <c r="CV289" i="10"/>
  <c r="CU289" i="10"/>
  <c r="CT289" i="10"/>
  <c r="CS289" i="10"/>
  <c r="CR289" i="10"/>
  <c r="CQ289" i="10"/>
  <c r="CP289" i="10"/>
  <c r="CO289" i="10"/>
  <c r="CZ288" i="10"/>
  <c r="CY288" i="10"/>
  <c r="CX288" i="10"/>
  <c r="CW288" i="10"/>
  <c r="CV288" i="10"/>
  <c r="CU288" i="10"/>
  <c r="CT288" i="10"/>
  <c r="CS288" i="10"/>
  <c r="CR288" i="10"/>
  <c r="CQ288" i="10"/>
  <c r="CP288" i="10"/>
  <c r="CO288" i="10"/>
  <c r="CZ287" i="10"/>
  <c r="CY287" i="10"/>
  <c r="CX287" i="10"/>
  <c r="CW287" i="10"/>
  <c r="CV287" i="10"/>
  <c r="CU287" i="10"/>
  <c r="CT287" i="10"/>
  <c r="CS287" i="10"/>
  <c r="CR287" i="10"/>
  <c r="CQ287" i="10"/>
  <c r="CP287" i="10"/>
  <c r="CO287" i="10"/>
  <c r="CZ286" i="10"/>
  <c r="CY286" i="10"/>
  <c r="CX286" i="10"/>
  <c r="CW286" i="10"/>
  <c r="CV286" i="10"/>
  <c r="CU286" i="10"/>
  <c r="CT286" i="10"/>
  <c r="CS286" i="10"/>
  <c r="CR286" i="10"/>
  <c r="CQ286" i="10"/>
  <c r="CP286" i="10"/>
  <c r="CO286" i="10"/>
  <c r="CZ285" i="10"/>
  <c r="CY285" i="10"/>
  <c r="CX285" i="10"/>
  <c r="CW285" i="10"/>
  <c r="CV285" i="10"/>
  <c r="CU285" i="10"/>
  <c r="CT285" i="10"/>
  <c r="CS285" i="10"/>
  <c r="CR285" i="10"/>
  <c r="CQ285" i="10"/>
  <c r="CP285" i="10"/>
  <c r="CO285" i="10"/>
  <c r="CZ284" i="10"/>
  <c r="CY284" i="10"/>
  <c r="CX284" i="10"/>
  <c r="CW284" i="10"/>
  <c r="CV284" i="10"/>
  <c r="CU284" i="10"/>
  <c r="CT284" i="10"/>
  <c r="CS284" i="10"/>
  <c r="CR284" i="10"/>
  <c r="CQ284" i="10"/>
  <c r="CP284" i="10"/>
  <c r="CO284" i="10"/>
  <c r="CZ283" i="10"/>
  <c r="CY283" i="10"/>
  <c r="CX283" i="10"/>
  <c r="CW283" i="10"/>
  <c r="CV283" i="10"/>
  <c r="CU283" i="10"/>
  <c r="CT283" i="10"/>
  <c r="CS283" i="10"/>
  <c r="CR283" i="10"/>
  <c r="CQ283" i="10"/>
  <c r="CP283" i="10"/>
  <c r="CO283" i="10"/>
  <c r="CZ282" i="10"/>
  <c r="CY282" i="10"/>
  <c r="CX282" i="10"/>
  <c r="CW282" i="10"/>
  <c r="CV282" i="10"/>
  <c r="CU282" i="10"/>
  <c r="CT282" i="10"/>
  <c r="CS282" i="10"/>
  <c r="CR282" i="10"/>
  <c r="CQ282" i="10"/>
  <c r="CP282" i="10"/>
  <c r="CO282" i="10"/>
  <c r="CZ281" i="10"/>
  <c r="CY281" i="10"/>
  <c r="CX281" i="10"/>
  <c r="CW281" i="10"/>
  <c r="CV281" i="10"/>
  <c r="CU281" i="10"/>
  <c r="CT281" i="10"/>
  <c r="CS281" i="10"/>
  <c r="CR281" i="10"/>
  <c r="CQ281" i="10"/>
  <c r="CP281" i="10"/>
  <c r="CO281" i="10"/>
  <c r="CZ280" i="10"/>
  <c r="CY280" i="10"/>
  <c r="CX280" i="10"/>
  <c r="CW280" i="10"/>
  <c r="CV280" i="10"/>
  <c r="CU280" i="10"/>
  <c r="CT280" i="10"/>
  <c r="CS280" i="10"/>
  <c r="CR280" i="10"/>
  <c r="CQ280" i="10"/>
  <c r="CP280" i="10"/>
  <c r="CO280" i="10"/>
  <c r="CZ279" i="10"/>
  <c r="CY279" i="10"/>
  <c r="CX279" i="10"/>
  <c r="CW279" i="10"/>
  <c r="CV279" i="10"/>
  <c r="CU279" i="10"/>
  <c r="CT279" i="10"/>
  <c r="CS279" i="10"/>
  <c r="CR279" i="10"/>
  <c r="CQ279" i="10"/>
  <c r="CP279" i="10"/>
  <c r="CO279" i="10"/>
  <c r="CZ278" i="10"/>
  <c r="CY278" i="10"/>
  <c r="CX278" i="10"/>
  <c r="CW278" i="10"/>
  <c r="CV278" i="10"/>
  <c r="CU278" i="10"/>
  <c r="CT278" i="10"/>
  <c r="CS278" i="10"/>
  <c r="CR278" i="10"/>
  <c r="CQ278" i="10"/>
  <c r="CP278" i="10"/>
  <c r="CO278" i="10"/>
  <c r="CZ277" i="10"/>
  <c r="CY277" i="10"/>
  <c r="CX277" i="10"/>
  <c r="CW277" i="10"/>
  <c r="CV277" i="10"/>
  <c r="CU277" i="10"/>
  <c r="CT277" i="10"/>
  <c r="CS277" i="10"/>
  <c r="CR277" i="10"/>
  <c r="CQ277" i="10"/>
  <c r="CP277" i="10"/>
  <c r="CO277" i="10"/>
  <c r="CZ276" i="10"/>
  <c r="CY276" i="10"/>
  <c r="CX276" i="10"/>
  <c r="CW276" i="10"/>
  <c r="CV276" i="10"/>
  <c r="CU276" i="10"/>
  <c r="CT276" i="10"/>
  <c r="CS276" i="10"/>
  <c r="CR276" i="10"/>
  <c r="CQ276" i="10"/>
  <c r="CP276" i="10"/>
  <c r="CO276" i="10"/>
  <c r="CZ275" i="10"/>
  <c r="CY275" i="10"/>
  <c r="CX275" i="10"/>
  <c r="CW275" i="10"/>
  <c r="CV275" i="10"/>
  <c r="CU275" i="10"/>
  <c r="CT275" i="10"/>
  <c r="CS275" i="10"/>
  <c r="CR275" i="10"/>
  <c r="CQ275" i="10"/>
  <c r="CP275" i="10"/>
  <c r="CO275" i="10"/>
  <c r="CZ274" i="10"/>
  <c r="CY274" i="10"/>
  <c r="CX274" i="10"/>
  <c r="CW274" i="10"/>
  <c r="CV274" i="10"/>
  <c r="CU274" i="10"/>
  <c r="CT274" i="10"/>
  <c r="CS274" i="10"/>
  <c r="CR274" i="10"/>
  <c r="CQ274" i="10"/>
  <c r="CP274" i="10"/>
  <c r="CO274" i="10"/>
  <c r="CZ273" i="10"/>
  <c r="CY273" i="10"/>
  <c r="CX273" i="10"/>
  <c r="CW273" i="10"/>
  <c r="CV273" i="10"/>
  <c r="CU273" i="10"/>
  <c r="CT273" i="10"/>
  <c r="CS273" i="10"/>
  <c r="CR273" i="10"/>
  <c r="CQ273" i="10"/>
  <c r="CP273" i="10"/>
  <c r="CO273" i="10"/>
  <c r="CZ272" i="10"/>
  <c r="CY272" i="10"/>
  <c r="CX272" i="10"/>
  <c r="CW272" i="10"/>
  <c r="CV272" i="10"/>
  <c r="CU272" i="10"/>
  <c r="CT272" i="10"/>
  <c r="CS272" i="10"/>
  <c r="CR272" i="10"/>
  <c r="CQ272" i="10"/>
  <c r="CP272" i="10"/>
  <c r="CO272" i="10"/>
  <c r="CZ271" i="10"/>
  <c r="CY271" i="10"/>
  <c r="CX271" i="10"/>
  <c r="CW271" i="10"/>
  <c r="CV271" i="10"/>
  <c r="CU271" i="10"/>
  <c r="CT271" i="10"/>
  <c r="CS271" i="10"/>
  <c r="CR271" i="10"/>
  <c r="CQ271" i="10"/>
  <c r="CP271" i="10"/>
  <c r="CO271" i="10"/>
  <c r="CZ270" i="10"/>
  <c r="CY270" i="10"/>
  <c r="CX270" i="10"/>
  <c r="CW270" i="10"/>
  <c r="CV270" i="10"/>
  <c r="CU270" i="10"/>
  <c r="CT270" i="10"/>
  <c r="CS270" i="10"/>
  <c r="CR270" i="10"/>
  <c r="CQ270" i="10"/>
  <c r="CP270" i="10"/>
  <c r="CO270" i="10"/>
  <c r="CZ269" i="10"/>
  <c r="CY269" i="10"/>
  <c r="CX269" i="10"/>
  <c r="CW269" i="10"/>
  <c r="CV269" i="10"/>
  <c r="CU269" i="10"/>
  <c r="CT269" i="10"/>
  <c r="CS269" i="10"/>
  <c r="CR269" i="10"/>
  <c r="CQ269" i="10"/>
  <c r="CP269" i="10"/>
  <c r="CO269" i="10"/>
  <c r="CZ268" i="10"/>
  <c r="CY268" i="10"/>
  <c r="CX268" i="10"/>
  <c r="CW268" i="10"/>
  <c r="CV268" i="10"/>
  <c r="CU268" i="10"/>
  <c r="CT268" i="10"/>
  <c r="CS268" i="10"/>
  <c r="CR268" i="10"/>
  <c r="CQ268" i="10"/>
  <c r="CP268" i="10"/>
  <c r="CO268" i="10"/>
  <c r="CZ267" i="10"/>
  <c r="CY267" i="10"/>
  <c r="CX267" i="10"/>
  <c r="CW267" i="10"/>
  <c r="CV267" i="10"/>
  <c r="CU267" i="10"/>
  <c r="CT267" i="10"/>
  <c r="CS267" i="10"/>
  <c r="CR267" i="10"/>
  <c r="CQ267" i="10"/>
  <c r="CP267" i="10"/>
  <c r="CO267" i="10"/>
  <c r="CZ266" i="10"/>
  <c r="CY266" i="10"/>
  <c r="CX266" i="10"/>
  <c r="CW266" i="10"/>
  <c r="CV266" i="10"/>
  <c r="CU266" i="10"/>
  <c r="CT266" i="10"/>
  <c r="CS266" i="10"/>
  <c r="CR266" i="10"/>
  <c r="CQ266" i="10"/>
  <c r="CP266" i="10"/>
  <c r="CO266" i="10"/>
  <c r="CZ265" i="10"/>
  <c r="CY265" i="10"/>
  <c r="CX265" i="10"/>
  <c r="CW265" i="10"/>
  <c r="CV265" i="10"/>
  <c r="CU265" i="10"/>
  <c r="CT265" i="10"/>
  <c r="CS265" i="10"/>
  <c r="CR265" i="10"/>
  <c r="CQ265" i="10"/>
  <c r="CP265" i="10"/>
  <c r="CO265" i="10"/>
  <c r="CZ264" i="10"/>
  <c r="CY264" i="10"/>
  <c r="CX264" i="10"/>
  <c r="CW264" i="10"/>
  <c r="CV264" i="10"/>
  <c r="CU264" i="10"/>
  <c r="CT264" i="10"/>
  <c r="CS264" i="10"/>
  <c r="CR264" i="10"/>
  <c r="CQ264" i="10"/>
  <c r="CP264" i="10"/>
  <c r="CO264" i="10"/>
  <c r="CZ263" i="10"/>
  <c r="CY263" i="10"/>
  <c r="CX263" i="10"/>
  <c r="CW263" i="10"/>
  <c r="CV263" i="10"/>
  <c r="CU263" i="10"/>
  <c r="CT263" i="10"/>
  <c r="CS263" i="10"/>
  <c r="CR263" i="10"/>
  <c r="CQ263" i="10"/>
  <c r="CP263" i="10"/>
  <c r="CO263" i="10"/>
  <c r="CZ262" i="10"/>
  <c r="CY262" i="10"/>
  <c r="CX262" i="10"/>
  <c r="CW262" i="10"/>
  <c r="CV262" i="10"/>
  <c r="CU262" i="10"/>
  <c r="CT262" i="10"/>
  <c r="CS262" i="10"/>
  <c r="CR262" i="10"/>
  <c r="CQ262" i="10"/>
  <c r="CP262" i="10"/>
  <c r="CO262" i="10"/>
  <c r="CZ261" i="10"/>
  <c r="CY261" i="10"/>
  <c r="CX261" i="10"/>
  <c r="CW261" i="10"/>
  <c r="CV261" i="10"/>
  <c r="CU261" i="10"/>
  <c r="CT261" i="10"/>
  <c r="CS261" i="10"/>
  <c r="CR261" i="10"/>
  <c r="CQ261" i="10"/>
  <c r="CP261" i="10"/>
  <c r="CO261" i="10"/>
  <c r="CZ260" i="10"/>
  <c r="CY260" i="10"/>
  <c r="CX260" i="10"/>
  <c r="CW260" i="10"/>
  <c r="CV260" i="10"/>
  <c r="CU260" i="10"/>
  <c r="CT260" i="10"/>
  <c r="CS260" i="10"/>
  <c r="CR260" i="10"/>
  <c r="CQ260" i="10"/>
  <c r="CP260" i="10"/>
  <c r="CO260" i="10"/>
  <c r="CZ259" i="10"/>
  <c r="CY259" i="10"/>
  <c r="CX259" i="10"/>
  <c r="CW259" i="10"/>
  <c r="CV259" i="10"/>
  <c r="CU259" i="10"/>
  <c r="CT259" i="10"/>
  <c r="CS259" i="10"/>
  <c r="CR259" i="10"/>
  <c r="CQ259" i="10"/>
  <c r="CP259" i="10"/>
  <c r="CO259" i="10"/>
  <c r="CZ258" i="10"/>
  <c r="CY258" i="10"/>
  <c r="CX258" i="10"/>
  <c r="CW258" i="10"/>
  <c r="CV258" i="10"/>
  <c r="CU258" i="10"/>
  <c r="CT258" i="10"/>
  <c r="CS258" i="10"/>
  <c r="CR258" i="10"/>
  <c r="CQ258" i="10"/>
  <c r="CP258" i="10"/>
  <c r="CO258" i="10"/>
  <c r="CZ257" i="10"/>
  <c r="CY257" i="10"/>
  <c r="CX257" i="10"/>
  <c r="CW257" i="10"/>
  <c r="CV257" i="10"/>
  <c r="CU257" i="10"/>
  <c r="CT257" i="10"/>
  <c r="CS257" i="10"/>
  <c r="CR257" i="10"/>
  <c r="CQ257" i="10"/>
  <c r="CP257" i="10"/>
  <c r="CO257" i="10"/>
  <c r="CZ256" i="10"/>
  <c r="CY256" i="10"/>
  <c r="CX256" i="10"/>
  <c r="CW256" i="10"/>
  <c r="CV256" i="10"/>
  <c r="CU256" i="10"/>
  <c r="CT256" i="10"/>
  <c r="CS256" i="10"/>
  <c r="CR256" i="10"/>
  <c r="CQ256" i="10"/>
  <c r="CP256" i="10"/>
  <c r="CO256" i="10"/>
  <c r="CZ255" i="10"/>
  <c r="CY255" i="10"/>
  <c r="CX255" i="10"/>
  <c r="CW255" i="10"/>
  <c r="CV255" i="10"/>
  <c r="CU255" i="10"/>
  <c r="CT255" i="10"/>
  <c r="CS255" i="10"/>
  <c r="CR255" i="10"/>
  <c r="CQ255" i="10"/>
  <c r="CP255" i="10"/>
  <c r="CO255" i="10"/>
  <c r="CZ254" i="10"/>
  <c r="CY254" i="10"/>
  <c r="CX254" i="10"/>
  <c r="CW254" i="10"/>
  <c r="CV254" i="10"/>
  <c r="CU254" i="10"/>
  <c r="CT254" i="10"/>
  <c r="CS254" i="10"/>
  <c r="CR254" i="10"/>
  <c r="CQ254" i="10"/>
  <c r="CP254" i="10"/>
  <c r="CO254" i="10"/>
  <c r="CZ253" i="10"/>
  <c r="CY253" i="10"/>
  <c r="CX253" i="10"/>
  <c r="CW253" i="10"/>
  <c r="CV253" i="10"/>
  <c r="CU253" i="10"/>
  <c r="CT253" i="10"/>
  <c r="CS253" i="10"/>
  <c r="CR253" i="10"/>
  <c r="CQ253" i="10"/>
  <c r="CP253" i="10"/>
  <c r="CO253" i="10"/>
  <c r="CZ252" i="10"/>
  <c r="CY252" i="10"/>
  <c r="CX252" i="10"/>
  <c r="CW252" i="10"/>
  <c r="CV252" i="10"/>
  <c r="CU252" i="10"/>
  <c r="CT252" i="10"/>
  <c r="CS252" i="10"/>
  <c r="CR252" i="10"/>
  <c r="CQ252" i="10"/>
  <c r="CP252" i="10"/>
  <c r="CO252" i="10"/>
  <c r="CZ251" i="10"/>
  <c r="CY251" i="10"/>
  <c r="CX251" i="10"/>
  <c r="CW251" i="10"/>
  <c r="CV251" i="10"/>
  <c r="CU251" i="10"/>
  <c r="CT251" i="10"/>
  <c r="CS251" i="10"/>
  <c r="CR251" i="10"/>
  <c r="CQ251" i="10"/>
  <c r="CP251" i="10"/>
  <c r="CO251" i="10"/>
  <c r="CZ250" i="10"/>
  <c r="CY250" i="10"/>
  <c r="CX250" i="10"/>
  <c r="CW250" i="10"/>
  <c r="CV250" i="10"/>
  <c r="CU250" i="10"/>
  <c r="CT250" i="10"/>
  <c r="CS250" i="10"/>
  <c r="CR250" i="10"/>
  <c r="CQ250" i="10"/>
  <c r="CP250" i="10"/>
  <c r="CO250" i="10"/>
  <c r="CZ249" i="10"/>
  <c r="CY249" i="10"/>
  <c r="CX249" i="10"/>
  <c r="CW249" i="10"/>
  <c r="CV249" i="10"/>
  <c r="CU249" i="10"/>
  <c r="CT249" i="10"/>
  <c r="CS249" i="10"/>
  <c r="CR249" i="10"/>
  <c r="CQ249" i="10"/>
  <c r="CP249" i="10"/>
  <c r="CO249" i="10"/>
  <c r="CZ248" i="10"/>
  <c r="CY248" i="10"/>
  <c r="CX248" i="10"/>
  <c r="CW248" i="10"/>
  <c r="CV248" i="10"/>
  <c r="CU248" i="10"/>
  <c r="CT248" i="10"/>
  <c r="CS248" i="10"/>
  <c r="CR248" i="10"/>
  <c r="CQ248" i="10"/>
  <c r="CP248" i="10"/>
  <c r="CO248" i="10"/>
  <c r="CZ247" i="10"/>
  <c r="CY247" i="10"/>
  <c r="CX247" i="10"/>
  <c r="CW247" i="10"/>
  <c r="CV247" i="10"/>
  <c r="CU247" i="10"/>
  <c r="CT247" i="10"/>
  <c r="CS247" i="10"/>
  <c r="CR247" i="10"/>
  <c r="CQ247" i="10"/>
  <c r="CP247" i="10"/>
  <c r="CO247" i="10"/>
  <c r="CZ246" i="10"/>
  <c r="CY246" i="10"/>
  <c r="CX246" i="10"/>
  <c r="CW246" i="10"/>
  <c r="CV246" i="10"/>
  <c r="CU246" i="10"/>
  <c r="CT246" i="10"/>
  <c r="CS246" i="10"/>
  <c r="CR246" i="10"/>
  <c r="CQ246" i="10"/>
  <c r="CP246" i="10"/>
  <c r="CO246" i="10"/>
  <c r="CZ245" i="10"/>
  <c r="CY245" i="10"/>
  <c r="CX245" i="10"/>
  <c r="CW245" i="10"/>
  <c r="CV245" i="10"/>
  <c r="CU245" i="10"/>
  <c r="CT245" i="10"/>
  <c r="CS245" i="10"/>
  <c r="CR245" i="10"/>
  <c r="CQ245" i="10"/>
  <c r="CP245" i="10"/>
  <c r="CO245" i="10"/>
  <c r="CZ244" i="10"/>
  <c r="CY244" i="10"/>
  <c r="CX244" i="10"/>
  <c r="CW244" i="10"/>
  <c r="CV244" i="10"/>
  <c r="CU244" i="10"/>
  <c r="CT244" i="10"/>
  <c r="CS244" i="10"/>
  <c r="CR244" i="10"/>
  <c r="CQ244" i="10"/>
  <c r="CP244" i="10"/>
  <c r="CO244" i="10"/>
  <c r="CZ243" i="10"/>
  <c r="CY243" i="10"/>
  <c r="CX243" i="10"/>
  <c r="CW243" i="10"/>
  <c r="CV243" i="10"/>
  <c r="CU243" i="10"/>
  <c r="CT243" i="10"/>
  <c r="CS243" i="10"/>
  <c r="CR243" i="10"/>
  <c r="CQ243" i="10"/>
  <c r="CP243" i="10"/>
  <c r="CO243" i="10"/>
  <c r="CZ242" i="10"/>
  <c r="CY242" i="10"/>
  <c r="CX242" i="10"/>
  <c r="CW242" i="10"/>
  <c r="CV242" i="10"/>
  <c r="CU242" i="10"/>
  <c r="CT242" i="10"/>
  <c r="CS242" i="10"/>
  <c r="CR242" i="10"/>
  <c r="CQ242" i="10"/>
  <c r="CP242" i="10"/>
  <c r="CO242" i="10"/>
  <c r="CZ241" i="10"/>
  <c r="CY241" i="10"/>
  <c r="CX241" i="10"/>
  <c r="CW241" i="10"/>
  <c r="CV241" i="10"/>
  <c r="CU241" i="10"/>
  <c r="CT241" i="10"/>
  <c r="CS241" i="10"/>
  <c r="CR241" i="10"/>
  <c r="CQ241" i="10"/>
  <c r="CP241" i="10"/>
  <c r="CO241" i="10"/>
  <c r="CZ240" i="10"/>
  <c r="CY240" i="10"/>
  <c r="CX240" i="10"/>
  <c r="CW240" i="10"/>
  <c r="CV240" i="10"/>
  <c r="CU240" i="10"/>
  <c r="CT240" i="10"/>
  <c r="CS240" i="10"/>
  <c r="CR240" i="10"/>
  <c r="CQ240" i="10"/>
  <c r="CP240" i="10"/>
  <c r="CO240" i="10"/>
  <c r="CZ239" i="10"/>
  <c r="CY239" i="10"/>
  <c r="CX239" i="10"/>
  <c r="CW239" i="10"/>
  <c r="CV239" i="10"/>
  <c r="CU239" i="10"/>
  <c r="CT239" i="10"/>
  <c r="CS239" i="10"/>
  <c r="CR239" i="10"/>
  <c r="CQ239" i="10"/>
  <c r="CP239" i="10"/>
  <c r="CO239" i="10"/>
  <c r="CZ238" i="10"/>
  <c r="CY238" i="10"/>
  <c r="CX238" i="10"/>
  <c r="CW238" i="10"/>
  <c r="CV238" i="10"/>
  <c r="CU238" i="10"/>
  <c r="CT238" i="10"/>
  <c r="CS238" i="10"/>
  <c r="CR238" i="10"/>
  <c r="CQ238" i="10"/>
  <c r="CP238" i="10"/>
  <c r="CO238" i="10"/>
  <c r="CZ237" i="10"/>
  <c r="CY237" i="10"/>
  <c r="CX237" i="10"/>
  <c r="CW237" i="10"/>
  <c r="CV237" i="10"/>
  <c r="CU237" i="10"/>
  <c r="CT237" i="10"/>
  <c r="CS237" i="10"/>
  <c r="CR237" i="10"/>
  <c r="CQ237" i="10"/>
  <c r="CP237" i="10"/>
  <c r="CO237" i="10"/>
  <c r="CZ236" i="10"/>
  <c r="CY236" i="10"/>
  <c r="CX236" i="10"/>
  <c r="CW236" i="10"/>
  <c r="CV236" i="10"/>
  <c r="CU236" i="10"/>
  <c r="CT236" i="10"/>
  <c r="CS236" i="10"/>
  <c r="CR236" i="10"/>
  <c r="CQ236" i="10"/>
  <c r="CP236" i="10"/>
  <c r="CO236" i="10"/>
  <c r="CZ235" i="10"/>
  <c r="CY235" i="10"/>
  <c r="CX235" i="10"/>
  <c r="CW235" i="10"/>
  <c r="CV235" i="10"/>
  <c r="CU235" i="10"/>
  <c r="CT235" i="10"/>
  <c r="CS235" i="10"/>
  <c r="CR235" i="10"/>
  <c r="CQ235" i="10"/>
  <c r="CP235" i="10"/>
  <c r="CO235" i="10"/>
  <c r="CZ234" i="10"/>
  <c r="CY234" i="10"/>
  <c r="CX234" i="10"/>
  <c r="CW234" i="10"/>
  <c r="CV234" i="10"/>
  <c r="CU234" i="10"/>
  <c r="CT234" i="10"/>
  <c r="CS234" i="10"/>
  <c r="CR234" i="10"/>
  <c r="CQ234" i="10"/>
  <c r="CP234" i="10"/>
  <c r="CO234" i="10"/>
  <c r="CZ233" i="10"/>
  <c r="CY233" i="10"/>
  <c r="CX233" i="10"/>
  <c r="CW233" i="10"/>
  <c r="CV233" i="10"/>
  <c r="CU233" i="10"/>
  <c r="CT233" i="10"/>
  <c r="CS233" i="10"/>
  <c r="CR233" i="10"/>
  <c r="CQ233" i="10"/>
  <c r="CP233" i="10"/>
  <c r="CO233" i="10"/>
  <c r="CZ232" i="10"/>
  <c r="CY232" i="10"/>
  <c r="CX232" i="10"/>
  <c r="CW232" i="10"/>
  <c r="CV232" i="10"/>
  <c r="CU232" i="10"/>
  <c r="CT232" i="10"/>
  <c r="CS232" i="10"/>
  <c r="CR232" i="10"/>
  <c r="CQ232" i="10"/>
  <c r="CP232" i="10"/>
  <c r="CO232" i="10"/>
  <c r="CZ231" i="10"/>
  <c r="CY231" i="10"/>
  <c r="CX231" i="10"/>
  <c r="CW231" i="10"/>
  <c r="CV231" i="10"/>
  <c r="CU231" i="10"/>
  <c r="CT231" i="10"/>
  <c r="CS231" i="10"/>
  <c r="CR231" i="10"/>
  <c r="CQ231" i="10"/>
  <c r="CP231" i="10"/>
  <c r="CO231" i="10"/>
  <c r="CZ230" i="10"/>
  <c r="CY230" i="10"/>
  <c r="CX230" i="10"/>
  <c r="CW230" i="10"/>
  <c r="CV230" i="10"/>
  <c r="CU230" i="10"/>
  <c r="CT230" i="10"/>
  <c r="CS230" i="10"/>
  <c r="CR230" i="10"/>
  <c r="CQ230" i="10"/>
  <c r="CP230" i="10"/>
  <c r="CO230" i="10"/>
  <c r="CZ229" i="10"/>
  <c r="CY229" i="10"/>
  <c r="CX229" i="10"/>
  <c r="CW229" i="10"/>
  <c r="CV229" i="10"/>
  <c r="CU229" i="10"/>
  <c r="CT229" i="10"/>
  <c r="CS229" i="10"/>
  <c r="CR229" i="10"/>
  <c r="CQ229" i="10"/>
  <c r="CP229" i="10"/>
  <c r="CO229" i="10"/>
  <c r="CZ228" i="10"/>
  <c r="CY228" i="10"/>
  <c r="CX228" i="10"/>
  <c r="CW228" i="10"/>
  <c r="CV228" i="10"/>
  <c r="CU228" i="10"/>
  <c r="CT228" i="10"/>
  <c r="CS228" i="10"/>
  <c r="CR228" i="10"/>
  <c r="CQ228" i="10"/>
  <c r="CP228" i="10"/>
  <c r="CO228" i="10"/>
  <c r="CZ227" i="10"/>
  <c r="CY227" i="10"/>
  <c r="CX227" i="10"/>
  <c r="CW227" i="10"/>
  <c r="CV227" i="10"/>
  <c r="CU227" i="10"/>
  <c r="CT227" i="10"/>
  <c r="CS227" i="10"/>
  <c r="CR227" i="10"/>
  <c r="CQ227" i="10"/>
  <c r="CP227" i="10"/>
  <c r="CO227" i="10"/>
  <c r="CZ226" i="10"/>
  <c r="CY226" i="10"/>
  <c r="CX226" i="10"/>
  <c r="CW226" i="10"/>
  <c r="CV226" i="10"/>
  <c r="CU226" i="10"/>
  <c r="CT226" i="10"/>
  <c r="CS226" i="10"/>
  <c r="CR226" i="10"/>
  <c r="CQ226" i="10"/>
  <c r="CP226" i="10"/>
  <c r="CO226" i="10"/>
  <c r="CZ225" i="10"/>
  <c r="CY225" i="10"/>
  <c r="CX225" i="10"/>
  <c r="CW225" i="10"/>
  <c r="CV225" i="10"/>
  <c r="CU225" i="10"/>
  <c r="CT225" i="10"/>
  <c r="CS225" i="10"/>
  <c r="CR225" i="10"/>
  <c r="CQ225" i="10"/>
  <c r="CP225" i="10"/>
  <c r="CO225" i="10"/>
  <c r="CZ224" i="10"/>
  <c r="CY224" i="10"/>
  <c r="CX224" i="10"/>
  <c r="CW224" i="10"/>
  <c r="CV224" i="10"/>
  <c r="CU224" i="10"/>
  <c r="CT224" i="10"/>
  <c r="CS224" i="10"/>
  <c r="CR224" i="10"/>
  <c r="CQ224" i="10"/>
  <c r="CP224" i="10"/>
  <c r="CO224" i="10"/>
  <c r="CZ223" i="10"/>
  <c r="CY223" i="10"/>
  <c r="CX223" i="10"/>
  <c r="CW223" i="10"/>
  <c r="CV223" i="10"/>
  <c r="CU223" i="10"/>
  <c r="CT223" i="10"/>
  <c r="CS223" i="10"/>
  <c r="CR223" i="10"/>
  <c r="CQ223" i="10"/>
  <c r="CP223" i="10"/>
  <c r="CO223" i="10"/>
  <c r="CZ222" i="10"/>
  <c r="CY222" i="10"/>
  <c r="CX222" i="10"/>
  <c r="CW222" i="10"/>
  <c r="CV222" i="10"/>
  <c r="CU222" i="10"/>
  <c r="CT222" i="10"/>
  <c r="CS222" i="10"/>
  <c r="CR222" i="10"/>
  <c r="CQ222" i="10"/>
  <c r="CP222" i="10"/>
  <c r="CO222" i="10"/>
  <c r="CZ221" i="10"/>
  <c r="CY221" i="10"/>
  <c r="CX221" i="10"/>
  <c r="CW221" i="10"/>
  <c r="CV221" i="10"/>
  <c r="CU221" i="10"/>
  <c r="CT221" i="10"/>
  <c r="CS221" i="10"/>
  <c r="CR221" i="10"/>
  <c r="CQ221" i="10"/>
  <c r="CP221" i="10"/>
  <c r="CO221" i="10"/>
  <c r="CZ220" i="10"/>
  <c r="CY220" i="10"/>
  <c r="CX220" i="10"/>
  <c r="CW220" i="10"/>
  <c r="CV220" i="10"/>
  <c r="CU220" i="10"/>
  <c r="CT220" i="10"/>
  <c r="CS220" i="10"/>
  <c r="CR220" i="10"/>
  <c r="CQ220" i="10"/>
  <c r="CP220" i="10"/>
  <c r="CO220" i="10"/>
  <c r="CZ219" i="10"/>
  <c r="CY219" i="10"/>
  <c r="CX219" i="10"/>
  <c r="CW219" i="10"/>
  <c r="CV219" i="10"/>
  <c r="CU219" i="10"/>
  <c r="CT219" i="10"/>
  <c r="CS219" i="10"/>
  <c r="CR219" i="10"/>
  <c r="CQ219" i="10"/>
  <c r="CP219" i="10"/>
  <c r="CO219" i="10"/>
  <c r="CZ218" i="10"/>
  <c r="CY218" i="10"/>
  <c r="CX218" i="10"/>
  <c r="CW218" i="10"/>
  <c r="CV218" i="10"/>
  <c r="CU218" i="10"/>
  <c r="CT218" i="10"/>
  <c r="CS218" i="10"/>
  <c r="CR218" i="10"/>
  <c r="CQ218" i="10"/>
  <c r="CP218" i="10"/>
  <c r="CO218" i="10"/>
  <c r="CZ217" i="10"/>
  <c r="CY217" i="10"/>
  <c r="CX217" i="10"/>
  <c r="CW217" i="10"/>
  <c r="CV217" i="10"/>
  <c r="CU217" i="10"/>
  <c r="CT217" i="10"/>
  <c r="CS217" i="10"/>
  <c r="CR217" i="10"/>
  <c r="CQ217" i="10"/>
  <c r="CP217" i="10"/>
  <c r="CO217" i="10"/>
  <c r="CZ216" i="10"/>
  <c r="CY216" i="10"/>
  <c r="CX216" i="10"/>
  <c r="CW216" i="10"/>
  <c r="CV216" i="10"/>
  <c r="CU216" i="10"/>
  <c r="CT216" i="10"/>
  <c r="CS216" i="10"/>
  <c r="CR216" i="10"/>
  <c r="CQ216" i="10"/>
  <c r="CP216" i="10"/>
  <c r="CO216" i="10"/>
  <c r="CZ215" i="10"/>
  <c r="CY215" i="10"/>
  <c r="CX215" i="10"/>
  <c r="CW215" i="10"/>
  <c r="CV215" i="10"/>
  <c r="CU215" i="10"/>
  <c r="CT215" i="10"/>
  <c r="CS215" i="10"/>
  <c r="CR215" i="10"/>
  <c r="CQ215" i="10"/>
  <c r="CP215" i="10"/>
  <c r="CO215" i="10"/>
  <c r="CZ214" i="10"/>
  <c r="CY214" i="10"/>
  <c r="CX214" i="10"/>
  <c r="CW214" i="10"/>
  <c r="CV214" i="10"/>
  <c r="CU214" i="10"/>
  <c r="CT214" i="10"/>
  <c r="CS214" i="10"/>
  <c r="CR214" i="10"/>
  <c r="CQ214" i="10"/>
  <c r="CP214" i="10"/>
  <c r="CO214" i="10"/>
  <c r="CZ213" i="10"/>
  <c r="CY213" i="10"/>
  <c r="CX213" i="10"/>
  <c r="CW213" i="10"/>
  <c r="CV213" i="10"/>
  <c r="CU213" i="10"/>
  <c r="CT213" i="10"/>
  <c r="CS213" i="10"/>
  <c r="CR213" i="10"/>
  <c r="CQ213" i="10"/>
  <c r="CP213" i="10"/>
  <c r="CO213" i="10"/>
  <c r="CZ212" i="10"/>
  <c r="CY212" i="10"/>
  <c r="CX212" i="10"/>
  <c r="CW212" i="10"/>
  <c r="CV212" i="10"/>
  <c r="CU212" i="10"/>
  <c r="CT212" i="10"/>
  <c r="CS212" i="10"/>
  <c r="CR212" i="10"/>
  <c r="CQ212" i="10"/>
  <c r="CP212" i="10"/>
  <c r="CO212" i="10"/>
  <c r="CZ211" i="10"/>
  <c r="CY211" i="10"/>
  <c r="CX211" i="10"/>
  <c r="CW211" i="10"/>
  <c r="CV211" i="10"/>
  <c r="CU211" i="10"/>
  <c r="CT211" i="10"/>
  <c r="CS211" i="10"/>
  <c r="CR211" i="10"/>
  <c r="CQ211" i="10"/>
  <c r="CP211" i="10"/>
  <c r="CO211" i="10"/>
  <c r="CZ210" i="10"/>
  <c r="CY210" i="10"/>
  <c r="CX210" i="10"/>
  <c r="CW210" i="10"/>
  <c r="CV210" i="10"/>
  <c r="CU210" i="10"/>
  <c r="CT210" i="10"/>
  <c r="CS210" i="10"/>
  <c r="CR210" i="10"/>
  <c r="CQ210" i="10"/>
  <c r="CP210" i="10"/>
  <c r="CO210" i="10"/>
  <c r="CZ209" i="10"/>
  <c r="CY209" i="10"/>
  <c r="CX209" i="10"/>
  <c r="CW209" i="10"/>
  <c r="CV209" i="10"/>
  <c r="CU209" i="10"/>
  <c r="CT209" i="10"/>
  <c r="CS209" i="10"/>
  <c r="CR209" i="10"/>
  <c r="CQ209" i="10"/>
  <c r="CP209" i="10"/>
  <c r="CO209" i="10"/>
  <c r="CZ208" i="10"/>
  <c r="CY208" i="10"/>
  <c r="CX208" i="10"/>
  <c r="CW208" i="10"/>
  <c r="CV208" i="10"/>
  <c r="CU208" i="10"/>
  <c r="CT208" i="10"/>
  <c r="CS208" i="10"/>
  <c r="CR208" i="10"/>
  <c r="CQ208" i="10"/>
  <c r="CP208" i="10"/>
  <c r="CO208" i="10"/>
  <c r="CZ207" i="10"/>
  <c r="CY207" i="10"/>
  <c r="CX207" i="10"/>
  <c r="CW207" i="10"/>
  <c r="CV207" i="10"/>
  <c r="CU207" i="10"/>
  <c r="CT207" i="10"/>
  <c r="CS207" i="10"/>
  <c r="CR207" i="10"/>
  <c r="CQ207" i="10"/>
  <c r="CP207" i="10"/>
  <c r="CO207" i="10"/>
  <c r="CZ206" i="10"/>
  <c r="CY206" i="10"/>
  <c r="CX206" i="10"/>
  <c r="CW206" i="10"/>
  <c r="CV206" i="10"/>
  <c r="CU206" i="10"/>
  <c r="CT206" i="10"/>
  <c r="CS206" i="10"/>
  <c r="CR206" i="10"/>
  <c r="CQ206" i="10"/>
  <c r="CP206" i="10"/>
  <c r="CO206" i="10"/>
  <c r="CZ205" i="10"/>
  <c r="CY205" i="10"/>
  <c r="CX205" i="10"/>
  <c r="CW205" i="10"/>
  <c r="CV205" i="10"/>
  <c r="CU205" i="10"/>
  <c r="CT205" i="10"/>
  <c r="CS205" i="10"/>
  <c r="CR205" i="10"/>
  <c r="CQ205" i="10"/>
  <c r="CP205" i="10"/>
  <c r="CO205" i="10"/>
  <c r="CZ204" i="10"/>
  <c r="CY204" i="10"/>
  <c r="CX204" i="10"/>
  <c r="CW204" i="10"/>
  <c r="CV204" i="10"/>
  <c r="CU204" i="10"/>
  <c r="CT204" i="10"/>
  <c r="CS204" i="10"/>
  <c r="CR204" i="10"/>
  <c r="CQ204" i="10"/>
  <c r="CP204" i="10"/>
  <c r="CO204" i="10"/>
  <c r="CZ203" i="10"/>
  <c r="CY203" i="10"/>
  <c r="CX203" i="10"/>
  <c r="CW203" i="10"/>
  <c r="CV203" i="10"/>
  <c r="CU203" i="10"/>
  <c r="CT203" i="10"/>
  <c r="CS203" i="10"/>
  <c r="CR203" i="10"/>
  <c r="CQ203" i="10"/>
  <c r="CP203" i="10"/>
  <c r="CO203" i="10"/>
  <c r="CZ202" i="10"/>
  <c r="CY202" i="10"/>
  <c r="CX202" i="10"/>
  <c r="CW202" i="10"/>
  <c r="CV202" i="10"/>
  <c r="CU202" i="10"/>
  <c r="CT202" i="10"/>
  <c r="CS202" i="10"/>
  <c r="CR202" i="10"/>
  <c r="CQ202" i="10"/>
  <c r="CP202" i="10"/>
  <c r="CO202" i="10"/>
  <c r="CZ201" i="10"/>
  <c r="CY201" i="10"/>
  <c r="CX201" i="10"/>
  <c r="CW201" i="10"/>
  <c r="CV201" i="10"/>
  <c r="CU201" i="10"/>
  <c r="CT201" i="10"/>
  <c r="CS201" i="10"/>
  <c r="CR201" i="10"/>
  <c r="CQ201" i="10"/>
  <c r="CP201" i="10"/>
  <c r="CO201" i="10"/>
  <c r="CZ200" i="10"/>
  <c r="CY200" i="10"/>
  <c r="CX200" i="10"/>
  <c r="CW200" i="10"/>
  <c r="CV200" i="10"/>
  <c r="CU200" i="10"/>
  <c r="CT200" i="10"/>
  <c r="CS200" i="10"/>
  <c r="CR200" i="10"/>
  <c r="CQ200" i="10"/>
  <c r="CP200" i="10"/>
  <c r="CO200" i="10"/>
  <c r="CZ199" i="10"/>
  <c r="CY199" i="10"/>
  <c r="CX199" i="10"/>
  <c r="CW199" i="10"/>
  <c r="CV199" i="10"/>
  <c r="CU199" i="10"/>
  <c r="CT199" i="10"/>
  <c r="CS199" i="10"/>
  <c r="CR199" i="10"/>
  <c r="CQ199" i="10"/>
  <c r="CP199" i="10"/>
  <c r="CO199" i="10"/>
  <c r="CZ198" i="10"/>
  <c r="CY198" i="10"/>
  <c r="CX198" i="10"/>
  <c r="CW198" i="10"/>
  <c r="CV198" i="10"/>
  <c r="CU198" i="10"/>
  <c r="CT198" i="10"/>
  <c r="CS198" i="10"/>
  <c r="CR198" i="10"/>
  <c r="CQ198" i="10"/>
  <c r="CP198" i="10"/>
  <c r="CO198" i="10"/>
  <c r="CZ197" i="10"/>
  <c r="CY197" i="10"/>
  <c r="CX197" i="10"/>
  <c r="CW197" i="10"/>
  <c r="CV197" i="10"/>
  <c r="CU197" i="10"/>
  <c r="CT197" i="10"/>
  <c r="CS197" i="10"/>
  <c r="CR197" i="10"/>
  <c r="CQ197" i="10"/>
  <c r="CP197" i="10"/>
  <c r="CO197" i="10"/>
  <c r="CZ196" i="10"/>
  <c r="CY196" i="10"/>
  <c r="CX196" i="10"/>
  <c r="CW196" i="10"/>
  <c r="CV196" i="10"/>
  <c r="CU196" i="10"/>
  <c r="CT196" i="10"/>
  <c r="CS196" i="10"/>
  <c r="CR196" i="10"/>
  <c r="CQ196" i="10"/>
  <c r="CP196" i="10"/>
  <c r="CO196" i="10"/>
  <c r="CZ195" i="10"/>
  <c r="CY195" i="10"/>
  <c r="CX195" i="10"/>
  <c r="CW195" i="10"/>
  <c r="CV195" i="10"/>
  <c r="CU195" i="10"/>
  <c r="CT195" i="10"/>
  <c r="CS195" i="10"/>
  <c r="CR195" i="10"/>
  <c r="CQ195" i="10"/>
  <c r="CP195" i="10"/>
  <c r="CO195" i="10"/>
  <c r="CZ194" i="10"/>
  <c r="CY194" i="10"/>
  <c r="CX194" i="10"/>
  <c r="CW194" i="10"/>
  <c r="CV194" i="10"/>
  <c r="CU194" i="10"/>
  <c r="CT194" i="10"/>
  <c r="CS194" i="10"/>
  <c r="CR194" i="10"/>
  <c r="CQ194" i="10"/>
  <c r="CP194" i="10"/>
  <c r="CO194" i="10"/>
  <c r="CZ193" i="10"/>
  <c r="CY193" i="10"/>
  <c r="CX193" i="10"/>
  <c r="CW193" i="10"/>
  <c r="CV193" i="10"/>
  <c r="CU193" i="10"/>
  <c r="CT193" i="10"/>
  <c r="CS193" i="10"/>
  <c r="CR193" i="10"/>
  <c r="CQ193" i="10"/>
  <c r="CP193" i="10"/>
  <c r="CO193" i="10"/>
  <c r="CZ192" i="10"/>
  <c r="CY192" i="10"/>
  <c r="CX192" i="10"/>
  <c r="CW192" i="10"/>
  <c r="CV192" i="10"/>
  <c r="CU192" i="10"/>
  <c r="CT192" i="10"/>
  <c r="CS192" i="10"/>
  <c r="CR192" i="10"/>
  <c r="CQ192" i="10"/>
  <c r="CP192" i="10"/>
  <c r="CO192" i="10"/>
  <c r="CZ191" i="10"/>
  <c r="CY191" i="10"/>
  <c r="CX191" i="10"/>
  <c r="CW191" i="10"/>
  <c r="CV191" i="10"/>
  <c r="CU191" i="10"/>
  <c r="CT191" i="10"/>
  <c r="CS191" i="10"/>
  <c r="CR191" i="10"/>
  <c r="CQ191" i="10"/>
  <c r="CP191" i="10"/>
  <c r="CO191" i="10"/>
  <c r="CZ190" i="10"/>
  <c r="CY190" i="10"/>
  <c r="CX190" i="10"/>
  <c r="CW190" i="10"/>
  <c r="CV190" i="10"/>
  <c r="CU190" i="10"/>
  <c r="CT190" i="10"/>
  <c r="CS190" i="10"/>
  <c r="CR190" i="10"/>
  <c r="CQ190" i="10"/>
  <c r="CP190" i="10"/>
  <c r="CO190" i="10"/>
  <c r="CZ189" i="10"/>
  <c r="CY189" i="10"/>
  <c r="CX189" i="10"/>
  <c r="CW189" i="10"/>
  <c r="CV189" i="10"/>
  <c r="CU189" i="10"/>
  <c r="CT189" i="10"/>
  <c r="CS189" i="10"/>
  <c r="CR189" i="10"/>
  <c r="CQ189" i="10"/>
  <c r="CP189" i="10"/>
  <c r="CO189" i="10"/>
  <c r="CZ188" i="10"/>
  <c r="CY188" i="10"/>
  <c r="CX188" i="10"/>
  <c r="CW188" i="10"/>
  <c r="CV188" i="10"/>
  <c r="CU188" i="10"/>
  <c r="CT188" i="10"/>
  <c r="CS188" i="10"/>
  <c r="CR188" i="10"/>
  <c r="CQ188" i="10"/>
  <c r="CP188" i="10"/>
  <c r="CO188" i="10"/>
  <c r="CZ187" i="10"/>
  <c r="CY187" i="10"/>
  <c r="CX187" i="10"/>
  <c r="CW187" i="10"/>
  <c r="CV187" i="10"/>
  <c r="CU187" i="10"/>
  <c r="CT187" i="10"/>
  <c r="CS187" i="10"/>
  <c r="CR187" i="10"/>
  <c r="CQ187" i="10"/>
  <c r="CP187" i="10"/>
  <c r="CO187" i="10"/>
  <c r="CZ186" i="10"/>
  <c r="CY186" i="10"/>
  <c r="CX186" i="10"/>
  <c r="CW186" i="10"/>
  <c r="CV186" i="10"/>
  <c r="CU186" i="10"/>
  <c r="CT186" i="10"/>
  <c r="CS186" i="10"/>
  <c r="CR186" i="10"/>
  <c r="CQ186" i="10"/>
  <c r="CP186" i="10"/>
  <c r="CO186" i="10"/>
  <c r="CZ185" i="10"/>
  <c r="CY185" i="10"/>
  <c r="CX185" i="10"/>
  <c r="CW185" i="10"/>
  <c r="CV185" i="10"/>
  <c r="CU185" i="10"/>
  <c r="CT185" i="10"/>
  <c r="CS185" i="10"/>
  <c r="CR185" i="10"/>
  <c r="CQ185" i="10"/>
  <c r="CP185" i="10"/>
  <c r="CO185" i="10"/>
  <c r="CZ184" i="10"/>
  <c r="CY184" i="10"/>
  <c r="CX184" i="10"/>
  <c r="CW184" i="10"/>
  <c r="CV184" i="10"/>
  <c r="CU184" i="10"/>
  <c r="CT184" i="10"/>
  <c r="CS184" i="10"/>
  <c r="CR184" i="10"/>
  <c r="CQ184" i="10"/>
  <c r="CP184" i="10"/>
  <c r="CO184" i="10"/>
  <c r="CZ183" i="10"/>
  <c r="CY183" i="10"/>
  <c r="CX183" i="10"/>
  <c r="CW183" i="10"/>
  <c r="CV183" i="10"/>
  <c r="CU183" i="10"/>
  <c r="CT183" i="10"/>
  <c r="CS183" i="10"/>
  <c r="CR183" i="10"/>
  <c r="CQ183" i="10"/>
  <c r="CP183" i="10"/>
  <c r="CO183" i="10"/>
  <c r="CZ182" i="10"/>
  <c r="CY182" i="10"/>
  <c r="CX182" i="10"/>
  <c r="CW182" i="10"/>
  <c r="CV182" i="10"/>
  <c r="CU182" i="10"/>
  <c r="CT182" i="10"/>
  <c r="CS182" i="10"/>
  <c r="CR182" i="10"/>
  <c r="CQ182" i="10"/>
  <c r="CP182" i="10"/>
  <c r="CO182" i="10"/>
  <c r="CZ181" i="10"/>
  <c r="CY181" i="10"/>
  <c r="CX181" i="10"/>
  <c r="CW181" i="10"/>
  <c r="CV181" i="10"/>
  <c r="CU181" i="10"/>
  <c r="CT181" i="10"/>
  <c r="CS181" i="10"/>
  <c r="CR181" i="10"/>
  <c r="CQ181" i="10"/>
  <c r="CP181" i="10"/>
  <c r="CO181" i="10"/>
  <c r="CZ180" i="10"/>
  <c r="CY180" i="10"/>
  <c r="CX180" i="10"/>
  <c r="CW180" i="10"/>
  <c r="CV180" i="10"/>
  <c r="CU180" i="10"/>
  <c r="CT180" i="10"/>
  <c r="CS180" i="10"/>
  <c r="CR180" i="10"/>
  <c r="CQ180" i="10"/>
  <c r="CP180" i="10"/>
  <c r="CO180" i="10"/>
  <c r="CZ179" i="10"/>
  <c r="CY179" i="10"/>
  <c r="CX179" i="10"/>
  <c r="CW179" i="10"/>
  <c r="CV179" i="10"/>
  <c r="CU179" i="10"/>
  <c r="CT179" i="10"/>
  <c r="CS179" i="10"/>
  <c r="CR179" i="10"/>
  <c r="CQ179" i="10"/>
  <c r="CP179" i="10"/>
  <c r="CO179" i="10"/>
  <c r="CZ178" i="10"/>
  <c r="CY178" i="10"/>
  <c r="CX178" i="10"/>
  <c r="CW178" i="10"/>
  <c r="CV178" i="10"/>
  <c r="CU178" i="10"/>
  <c r="CT178" i="10"/>
  <c r="CS178" i="10"/>
  <c r="CR178" i="10"/>
  <c r="CQ178" i="10"/>
  <c r="CP178" i="10"/>
  <c r="CO178" i="10"/>
  <c r="CZ177" i="10"/>
  <c r="CY177" i="10"/>
  <c r="CX177" i="10"/>
  <c r="CW177" i="10"/>
  <c r="CV177" i="10"/>
  <c r="CU177" i="10"/>
  <c r="CT177" i="10"/>
  <c r="CS177" i="10"/>
  <c r="CR177" i="10"/>
  <c r="CQ177" i="10"/>
  <c r="CP177" i="10"/>
  <c r="CO177" i="10"/>
  <c r="CZ176" i="10"/>
  <c r="CY176" i="10"/>
  <c r="CX176" i="10"/>
  <c r="CW176" i="10"/>
  <c r="CV176" i="10"/>
  <c r="CU176" i="10"/>
  <c r="CT176" i="10"/>
  <c r="CS176" i="10"/>
  <c r="CR176" i="10"/>
  <c r="CQ176" i="10"/>
  <c r="CP176" i="10"/>
  <c r="CO176" i="10"/>
  <c r="CZ175" i="10"/>
  <c r="CY175" i="10"/>
  <c r="CX175" i="10"/>
  <c r="CW175" i="10"/>
  <c r="CV175" i="10"/>
  <c r="CU175" i="10"/>
  <c r="CT175" i="10"/>
  <c r="CS175" i="10"/>
  <c r="CR175" i="10"/>
  <c r="CQ175" i="10"/>
  <c r="CP175" i="10"/>
  <c r="CO175" i="10"/>
  <c r="CZ174" i="10"/>
  <c r="CY174" i="10"/>
  <c r="CX174" i="10"/>
  <c r="CW174" i="10"/>
  <c r="CV174" i="10"/>
  <c r="CU174" i="10"/>
  <c r="CT174" i="10"/>
  <c r="CS174" i="10"/>
  <c r="CR174" i="10"/>
  <c r="CQ174" i="10"/>
  <c r="CP174" i="10"/>
  <c r="CO174" i="10"/>
  <c r="CZ173" i="10"/>
  <c r="CY173" i="10"/>
  <c r="CX173" i="10"/>
  <c r="CW173" i="10"/>
  <c r="CV173" i="10"/>
  <c r="CU173" i="10"/>
  <c r="CT173" i="10"/>
  <c r="CS173" i="10"/>
  <c r="CR173" i="10"/>
  <c r="CQ173" i="10"/>
  <c r="CP173" i="10"/>
  <c r="CO173" i="10"/>
  <c r="CZ172" i="10"/>
  <c r="CY172" i="10"/>
  <c r="CX172" i="10"/>
  <c r="CW172" i="10"/>
  <c r="CV172" i="10"/>
  <c r="CU172" i="10"/>
  <c r="CT172" i="10"/>
  <c r="CS172" i="10"/>
  <c r="CR172" i="10"/>
  <c r="CQ172" i="10"/>
  <c r="CP172" i="10"/>
  <c r="CO172" i="10"/>
  <c r="CZ171" i="10"/>
  <c r="CY171" i="10"/>
  <c r="CX171" i="10"/>
  <c r="CW171" i="10"/>
  <c r="CV171" i="10"/>
  <c r="CU171" i="10"/>
  <c r="CT171" i="10"/>
  <c r="CS171" i="10"/>
  <c r="CR171" i="10"/>
  <c r="CQ171" i="10"/>
  <c r="CP171" i="10"/>
  <c r="CO171" i="10"/>
  <c r="CZ170" i="10"/>
  <c r="CY170" i="10"/>
  <c r="CX170" i="10"/>
  <c r="CW170" i="10"/>
  <c r="CV170" i="10"/>
  <c r="CU170" i="10"/>
  <c r="CT170" i="10"/>
  <c r="CS170" i="10"/>
  <c r="CR170" i="10"/>
  <c r="CQ170" i="10"/>
  <c r="CP170" i="10"/>
  <c r="CO170" i="10"/>
  <c r="CZ169" i="10"/>
  <c r="CY169" i="10"/>
  <c r="CX169" i="10"/>
  <c r="CW169" i="10"/>
  <c r="CV169" i="10"/>
  <c r="CU169" i="10"/>
  <c r="CT169" i="10"/>
  <c r="CS169" i="10"/>
  <c r="CR169" i="10"/>
  <c r="CQ169" i="10"/>
  <c r="CP169" i="10"/>
  <c r="CO169" i="10"/>
  <c r="CZ168" i="10"/>
  <c r="CY168" i="10"/>
  <c r="CX168" i="10"/>
  <c r="CW168" i="10"/>
  <c r="CV168" i="10"/>
  <c r="CU168" i="10"/>
  <c r="CT168" i="10"/>
  <c r="CS168" i="10"/>
  <c r="CR168" i="10"/>
  <c r="CQ168" i="10"/>
  <c r="CP168" i="10"/>
  <c r="CO168" i="10"/>
  <c r="CZ167" i="10"/>
  <c r="CY167" i="10"/>
  <c r="CX167" i="10"/>
  <c r="CW167" i="10"/>
  <c r="CV167" i="10"/>
  <c r="CU167" i="10"/>
  <c r="CT167" i="10"/>
  <c r="CS167" i="10"/>
  <c r="CR167" i="10"/>
  <c r="CQ167" i="10"/>
  <c r="CP167" i="10"/>
  <c r="CO167" i="10"/>
  <c r="CZ166" i="10"/>
  <c r="CY166" i="10"/>
  <c r="CX166" i="10"/>
  <c r="CW166" i="10"/>
  <c r="CV166" i="10"/>
  <c r="CU166" i="10"/>
  <c r="CT166" i="10"/>
  <c r="CS166" i="10"/>
  <c r="CR166" i="10"/>
  <c r="CQ166" i="10"/>
  <c r="CP166" i="10"/>
  <c r="CO166" i="10"/>
  <c r="CZ165" i="10"/>
  <c r="CY165" i="10"/>
  <c r="CX165" i="10"/>
  <c r="CW165" i="10"/>
  <c r="CV165" i="10"/>
  <c r="CU165" i="10"/>
  <c r="CT165" i="10"/>
  <c r="CS165" i="10"/>
  <c r="CR165" i="10"/>
  <c r="CQ165" i="10"/>
  <c r="CP165" i="10"/>
  <c r="CO165" i="10"/>
  <c r="CZ164" i="10"/>
  <c r="CY164" i="10"/>
  <c r="CX164" i="10"/>
  <c r="CW164" i="10"/>
  <c r="CV164" i="10"/>
  <c r="CU164" i="10"/>
  <c r="CT164" i="10"/>
  <c r="CS164" i="10"/>
  <c r="CR164" i="10"/>
  <c r="CQ164" i="10"/>
  <c r="CP164" i="10"/>
  <c r="CO164" i="10"/>
  <c r="CZ163" i="10"/>
  <c r="CY163" i="10"/>
  <c r="CX163" i="10"/>
  <c r="CW163" i="10"/>
  <c r="CV163" i="10"/>
  <c r="CU163" i="10"/>
  <c r="CT163" i="10"/>
  <c r="CS163" i="10"/>
  <c r="CR163" i="10"/>
  <c r="CQ163" i="10"/>
  <c r="CP163" i="10"/>
  <c r="CO163" i="10"/>
  <c r="CZ162" i="10"/>
  <c r="CY162" i="10"/>
  <c r="CX162" i="10"/>
  <c r="CW162" i="10"/>
  <c r="CV162" i="10"/>
  <c r="CU162" i="10"/>
  <c r="CT162" i="10"/>
  <c r="CS162" i="10"/>
  <c r="CR162" i="10"/>
  <c r="CQ162" i="10"/>
  <c r="CP162" i="10"/>
  <c r="CO162" i="10"/>
  <c r="CZ161" i="10"/>
  <c r="CY161" i="10"/>
  <c r="CX161" i="10"/>
  <c r="CW161" i="10"/>
  <c r="CV161" i="10"/>
  <c r="CU161" i="10"/>
  <c r="CT161" i="10"/>
  <c r="CS161" i="10"/>
  <c r="CR161" i="10"/>
  <c r="CQ161" i="10"/>
  <c r="CP161" i="10"/>
  <c r="CO161" i="10"/>
  <c r="CZ160" i="10"/>
  <c r="CY160" i="10"/>
  <c r="CX160" i="10"/>
  <c r="CW160" i="10"/>
  <c r="CV160" i="10"/>
  <c r="CU160" i="10"/>
  <c r="CT160" i="10"/>
  <c r="CS160" i="10"/>
  <c r="CR160" i="10"/>
  <c r="CQ160" i="10"/>
  <c r="CP160" i="10"/>
  <c r="CO160" i="10"/>
  <c r="CZ159" i="10"/>
  <c r="CY159" i="10"/>
  <c r="CX159" i="10"/>
  <c r="CW159" i="10"/>
  <c r="CV159" i="10"/>
  <c r="CU159" i="10"/>
  <c r="CT159" i="10"/>
  <c r="CS159" i="10"/>
  <c r="CR159" i="10"/>
  <c r="CQ159" i="10"/>
  <c r="CP159" i="10"/>
  <c r="CO159" i="10"/>
  <c r="CZ158" i="10"/>
  <c r="CY158" i="10"/>
  <c r="CX158" i="10"/>
  <c r="CW158" i="10"/>
  <c r="CV158" i="10"/>
  <c r="CU158" i="10"/>
  <c r="CT158" i="10"/>
  <c r="CS158" i="10"/>
  <c r="CR158" i="10"/>
  <c r="CQ158" i="10"/>
  <c r="CP158" i="10"/>
  <c r="CO158" i="10"/>
  <c r="CZ157" i="10"/>
  <c r="CY157" i="10"/>
  <c r="CX157" i="10"/>
  <c r="CW157" i="10"/>
  <c r="CV157" i="10"/>
  <c r="CU157" i="10"/>
  <c r="CT157" i="10"/>
  <c r="CS157" i="10"/>
  <c r="CR157" i="10"/>
  <c r="CQ157" i="10"/>
  <c r="CP157" i="10"/>
  <c r="CO157" i="10"/>
  <c r="CZ156" i="10"/>
  <c r="CY156" i="10"/>
  <c r="CX156" i="10"/>
  <c r="CW156" i="10"/>
  <c r="CV156" i="10"/>
  <c r="CU156" i="10"/>
  <c r="CT156" i="10"/>
  <c r="CS156" i="10"/>
  <c r="CR156" i="10"/>
  <c r="CQ156" i="10"/>
  <c r="CP156" i="10"/>
  <c r="CO156" i="10"/>
  <c r="CZ155" i="10"/>
  <c r="CY155" i="10"/>
  <c r="CX155" i="10"/>
  <c r="CW155" i="10"/>
  <c r="CV155" i="10"/>
  <c r="CU155" i="10"/>
  <c r="CT155" i="10"/>
  <c r="CS155" i="10"/>
  <c r="CR155" i="10"/>
  <c r="CQ155" i="10"/>
  <c r="CP155" i="10"/>
  <c r="CO155" i="10"/>
  <c r="CZ154" i="10"/>
  <c r="CY154" i="10"/>
  <c r="CX154" i="10"/>
  <c r="CW154" i="10"/>
  <c r="CV154" i="10"/>
  <c r="CU154" i="10"/>
  <c r="CT154" i="10"/>
  <c r="CS154" i="10"/>
  <c r="CR154" i="10"/>
  <c r="CQ154" i="10"/>
  <c r="CP154" i="10"/>
  <c r="CO154" i="10"/>
  <c r="CZ153" i="10"/>
  <c r="CY153" i="10"/>
  <c r="CX153" i="10"/>
  <c r="CW153" i="10"/>
  <c r="CV153" i="10"/>
  <c r="CU153" i="10"/>
  <c r="CT153" i="10"/>
  <c r="CS153" i="10"/>
  <c r="CR153" i="10"/>
  <c r="CQ153" i="10"/>
  <c r="CP153" i="10"/>
  <c r="CO153" i="10"/>
  <c r="CZ152" i="10"/>
  <c r="CY152" i="10"/>
  <c r="CX152" i="10"/>
  <c r="CW152" i="10"/>
  <c r="CV152" i="10"/>
  <c r="CU152" i="10"/>
  <c r="CT152" i="10"/>
  <c r="CS152" i="10"/>
  <c r="CR152" i="10"/>
  <c r="CQ152" i="10"/>
  <c r="CP152" i="10"/>
  <c r="CO152" i="10"/>
  <c r="CZ151" i="10"/>
  <c r="CY151" i="10"/>
  <c r="CX151" i="10"/>
  <c r="CW151" i="10"/>
  <c r="CV151" i="10"/>
  <c r="CU151" i="10"/>
  <c r="CT151" i="10"/>
  <c r="CS151" i="10"/>
  <c r="CR151" i="10"/>
  <c r="CQ151" i="10"/>
  <c r="CP151" i="10"/>
  <c r="CO151" i="10"/>
  <c r="CZ150" i="10"/>
  <c r="CY150" i="10"/>
  <c r="CX150" i="10"/>
  <c r="CW150" i="10"/>
  <c r="CV150" i="10"/>
  <c r="CU150" i="10"/>
  <c r="CT150" i="10"/>
  <c r="CS150" i="10"/>
  <c r="CR150" i="10"/>
  <c r="CQ150" i="10"/>
  <c r="CP150" i="10"/>
  <c r="CO150" i="10"/>
  <c r="CZ149" i="10"/>
  <c r="CY149" i="10"/>
  <c r="CX149" i="10"/>
  <c r="CW149" i="10"/>
  <c r="CV149" i="10"/>
  <c r="CU149" i="10"/>
  <c r="CT149" i="10"/>
  <c r="CS149" i="10"/>
  <c r="CR149" i="10"/>
  <c r="CQ149" i="10"/>
  <c r="CP149" i="10"/>
  <c r="CO149" i="10"/>
  <c r="CZ148" i="10"/>
  <c r="CY148" i="10"/>
  <c r="CX148" i="10"/>
  <c r="CW148" i="10"/>
  <c r="CV148" i="10"/>
  <c r="CU148" i="10"/>
  <c r="CT148" i="10"/>
  <c r="CS148" i="10"/>
  <c r="CR148" i="10"/>
  <c r="CQ148" i="10"/>
  <c r="CP148" i="10"/>
  <c r="CO148" i="10"/>
  <c r="CZ147" i="10"/>
  <c r="CY147" i="10"/>
  <c r="CX147" i="10"/>
  <c r="CW147" i="10"/>
  <c r="CV147" i="10"/>
  <c r="CU147" i="10"/>
  <c r="CT147" i="10"/>
  <c r="CS147" i="10"/>
  <c r="CR147" i="10"/>
  <c r="CQ147" i="10"/>
  <c r="CP147" i="10"/>
  <c r="CO147" i="10"/>
  <c r="CZ146" i="10"/>
  <c r="CY146" i="10"/>
  <c r="CX146" i="10"/>
  <c r="CW146" i="10"/>
  <c r="CV146" i="10"/>
  <c r="CU146" i="10"/>
  <c r="CT146" i="10"/>
  <c r="CS146" i="10"/>
  <c r="CR146" i="10"/>
  <c r="CQ146" i="10"/>
  <c r="CP146" i="10"/>
  <c r="CO146" i="10"/>
  <c r="CZ145" i="10"/>
  <c r="CY145" i="10"/>
  <c r="CX145" i="10"/>
  <c r="CW145" i="10"/>
  <c r="CV145" i="10"/>
  <c r="CU145" i="10"/>
  <c r="CT145" i="10"/>
  <c r="CS145" i="10"/>
  <c r="CR145" i="10"/>
  <c r="CQ145" i="10"/>
  <c r="CP145" i="10"/>
  <c r="CO145" i="10"/>
  <c r="CZ144" i="10"/>
  <c r="CY144" i="10"/>
  <c r="CX144" i="10"/>
  <c r="CW144" i="10"/>
  <c r="CV144" i="10"/>
  <c r="CU144" i="10"/>
  <c r="CT144" i="10"/>
  <c r="CS144" i="10"/>
  <c r="CR144" i="10"/>
  <c r="CQ144" i="10"/>
  <c r="CP144" i="10"/>
  <c r="CO144" i="10"/>
  <c r="CZ143" i="10"/>
  <c r="CY143" i="10"/>
  <c r="CX143" i="10"/>
  <c r="CW143" i="10"/>
  <c r="CV143" i="10"/>
  <c r="CU143" i="10"/>
  <c r="CT143" i="10"/>
  <c r="CS143" i="10"/>
  <c r="CR143" i="10"/>
  <c r="CQ143" i="10"/>
  <c r="CP143" i="10"/>
  <c r="CO143" i="10"/>
  <c r="CZ142" i="10"/>
  <c r="CY142" i="10"/>
  <c r="CX142" i="10"/>
  <c r="CW142" i="10"/>
  <c r="CV142" i="10"/>
  <c r="CU142" i="10"/>
  <c r="CT142" i="10"/>
  <c r="CS142" i="10"/>
  <c r="CR142" i="10"/>
  <c r="CQ142" i="10"/>
  <c r="CP142" i="10"/>
  <c r="CO142" i="10"/>
  <c r="CZ141" i="10"/>
  <c r="CY141" i="10"/>
  <c r="CX141" i="10"/>
  <c r="CW141" i="10"/>
  <c r="CV141" i="10"/>
  <c r="CU141" i="10"/>
  <c r="CT141" i="10"/>
  <c r="CS141" i="10"/>
  <c r="CR141" i="10"/>
  <c r="CQ141" i="10"/>
  <c r="CP141" i="10"/>
  <c r="CO141" i="10"/>
  <c r="CZ140" i="10"/>
  <c r="CY140" i="10"/>
  <c r="CX140" i="10"/>
  <c r="CW140" i="10"/>
  <c r="CV140" i="10"/>
  <c r="CU140" i="10"/>
  <c r="CT140" i="10"/>
  <c r="CS140" i="10"/>
  <c r="CR140" i="10"/>
  <c r="CQ140" i="10"/>
  <c r="CP140" i="10"/>
  <c r="CO140" i="10"/>
  <c r="CZ139" i="10"/>
  <c r="CY139" i="10"/>
  <c r="CX139" i="10"/>
  <c r="CW139" i="10"/>
  <c r="CV139" i="10"/>
  <c r="CU139" i="10"/>
  <c r="CT139" i="10"/>
  <c r="CS139" i="10"/>
  <c r="CR139" i="10"/>
  <c r="CQ139" i="10"/>
  <c r="CP139" i="10"/>
  <c r="CO139" i="10"/>
  <c r="CZ138" i="10"/>
  <c r="CY138" i="10"/>
  <c r="CX138" i="10"/>
  <c r="CW138" i="10"/>
  <c r="CV138" i="10"/>
  <c r="CU138" i="10"/>
  <c r="CT138" i="10"/>
  <c r="CS138" i="10"/>
  <c r="CR138" i="10"/>
  <c r="CQ138" i="10"/>
  <c r="CP138" i="10"/>
  <c r="CO138" i="10"/>
  <c r="CZ137" i="10"/>
  <c r="CY137" i="10"/>
  <c r="CX137" i="10"/>
  <c r="CW137" i="10"/>
  <c r="CV137" i="10"/>
  <c r="CU137" i="10"/>
  <c r="CT137" i="10"/>
  <c r="CS137" i="10"/>
  <c r="CR137" i="10"/>
  <c r="CQ137" i="10"/>
  <c r="CP137" i="10"/>
  <c r="CO137" i="10"/>
  <c r="CZ136" i="10"/>
  <c r="CY136" i="10"/>
  <c r="CX136" i="10"/>
  <c r="CW136" i="10"/>
  <c r="CV136" i="10"/>
  <c r="CU136" i="10"/>
  <c r="CT136" i="10"/>
  <c r="CS136" i="10"/>
  <c r="CR136" i="10"/>
  <c r="CQ136" i="10"/>
  <c r="CP136" i="10"/>
  <c r="CO136" i="10"/>
  <c r="CZ135" i="10"/>
  <c r="CY135" i="10"/>
  <c r="CX135" i="10"/>
  <c r="CW135" i="10"/>
  <c r="CV135" i="10"/>
  <c r="CU135" i="10"/>
  <c r="CT135" i="10"/>
  <c r="CS135" i="10"/>
  <c r="CR135" i="10"/>
  <c r="CQ135" i="10"/>
  <c r="CP135" i="10"/>
  <c r="CO135" i="10"/>
  <c r="CZ134" i="10"/>
  <c r="CY134" i="10"/>
  <c r="CX134" i="10"/>
  <c r="CW134" i="10"/>
  <c r="CV134" i="10"/>
  <c r="CU134" i="10"/>
  <c r="CT134" i="10"/>
  <c r="CS134" i="10"/>
  <c r="CR134" i="10"/>
  <c r="CQ134" i="10"/>
  <c r="CP134" i="10"/>
  <c r="CO134" i="10"/>
  <c r="CZ133" i="10"/>
  <c r="CY133" i="10"/>
  <c r="CX133" i="10"/>
  <c r="CW133" i="10"/>
  <c r="CV133" i="10"/>
  <c r="CU133" i="10"/>
  <c r="CT133" i="10"/>
  <c r="CS133" i="10"/>
  <c r="CR133" i="10"/>
  <c r="CQ133" i="10"/>
  <c r="CP133" i="10"/>
  <c r="CO133" i="10"/>
  <c r="CZ132" i="10"/>
  <c r="CY132" i="10"/>
  <c r="CX132" i="10"/>
  <c r="CW132" i="10"/>
  <c r="CV132" i="10"/>
  <c r="CU132" i="10"/>
  <c r="CT132" i="10"/>
  <c r="CS132" i="10"/>
  <c r="CR132" i="10"/>
  <c r="CQ132" i="10"/>
  <c r="CP132" i="10"/>
  <c r="CO132" i="10"/>
  <c r="CZ131" i="10"/>
  <c r="CY131" i="10"/>
  <c r="CX131" i="10"/>
  <c r="CW131" i="10"/>
  <c r="CV131" i="10"/>
  <c r="CU131" i="10"/>
  <c r="CT131" i="10"/>
  <c r="CS131" i="10"/>
  <c r="CR131" i="10"/>
  <c r="CQ131" i="10"/>
  <c r="CP131" i="10"/>
  <c r="CO131" i="10"/>
  <c r="CZ130" i="10"/>
  <c r="CY130" i="10"/>
  <c r="CX130" i="10"/>
  <c r="CW130" i="10"/>
  <c r="CV130" i="10"/>
  <c r="CU130" i="10"/>
  <c r="CT130" i="10"/>
  <c r="CS130" i="10"/>
  <c r="CR130" i="10"/>
  <c r="CQ130" i="10"/>
  <c r="CP130" i="10"/>
  <c r="CO130" i="10"/>
  <c r="CZ129" i="10"/>
  <c r="CY129" i="10"/>
  <c r="CX129" i="10"/>
  <c r="CW129" i="10"/>
  <c r="CV129" i="10"/>
  <c r="CU129" i="10"/>
  <c r="CT129" i="10"/>
  <c r="CS129" i="10"/>
  <c r="CR129" i="10"/>
  <c r="CQ129" i="10"/>
  <c r="CP129" i="10"/>
  <c r="CO129" i="10"/>
  <c r="CZ128" i="10"/>
  <c r="CY128" i="10"/>
  <c r="CX128" i="10"/>
  <c r="CW128" i="10"/>
  <c r="CV128" i="10"/>
  <c r="CU128" i="10"/>
  <c r="CT128" i="10"/>
  <c r="CS128" i="10"/>
  <c r="CR128" i="10"/>
  <c r="CQ128" i="10"/>
  <c r="CP128" i="10"/>
  <c r="CO128" i="10"/>
  <c r="CZ127" i="10"/>
  <c r="CY127" i="10"/>
  <c r="CX127" i="10"/>
  <c r="CW127" i="10"/>
  <c r="CV127" i="10"/>
  <c r="CU127" i="10"/>
  <c r="CT127" i="10"/>
  <c r="CS127" i="10"/>
  <c r="CR127" i="10"/>
  <c r="CQ127" i="10"/>
  <c r="CP127" i="10"/>
  <c r="CO127" i="10"/>
  <c r="CZ126" i="10"/>
  <c r="CY126" i="10"/>
  <c r="CX126" i="10"/>
  <c r="CW126" i="10"/>
  <c r="CV126" i="10"/>
  <c r="CU126" i="10"/>
  <c r="CT126" i="10"/>
  <c r="CS126" i="10"/>
  <c r="CR126" i="10"/>
  <c r="CQ126" i="10"/>
  <c r="CP126" i="10"/>
  <c r="CO126" i="10"/>
  <c r="CZ125" i="10"/>
  <c r="CY125" i="10"/>
  <c r="CX125" i="10"/>
  <c r="CW125" i="10"/>
  <c r="CV125" i="10"/>
  <c r="CU125" i="10"/>
  <c r="CT125" i="10"/>
  <c r="CS125" i="10"/>
  <c r="CR125" i="10"/>
  <c r="CQ125" i="10"/>
  <c r="CP125" i="10"/>
  <c r="CO125" i="10"/>
  <c r="CZ124" i="10"/>
  <c r="CY124" i="10"/>
  <c r="CX124" i="10"/>
  <c r="CW124" i="10"/>
  <c r="CV124" i="10"/>
  <c r="CU124" i="10"/>
  <c r="CT124" i="10"/>
  <c r="CS124" i="10"/>
  <c r="CR124" i="10"/>
  <c r="CQ124" i="10"/>
  <c r="CP124" i="10"/>
  <c r="CO124" i="10"/>
  <c r="CZ123" i="10"/>
  <c r="CY123" i="10"/>
  <c r="CX123" i="10"/>
  <c r="CW123" i="10"/>
  <c r="CV123" i="10"/>
  <c r="CU123" i="10"/>
  <c r="CT123" i="10"/>
  <c r="CS123" i="10"/>
  <c r="CR123" i="10"/>
  <c r="CQ123" i="10"/>
  <c r="CP123" i="10"/>
  <c r="CO123" i="10"/>
  <c r="CZ122" i="10"/>
  <c r="CY122" i="10"/>
  <c r="CX122" i="10"/>
  <c r="CW122" i="10"/>
  <c r="CV122" i="10"/>
  <c r="CU122" i="10"/>
  <c r="CT122" i="10"/>
  <c r="CS122" i="10"/>
  <c r="CR122" i="10"/>
  <c r="CQ122" i="10"/>
  <c r="CP122" i="10"/>
  <c r="CO122" i="10"/>
  <c r="CZ121" i="10"/>
  <c r="CY121" i="10"/>
  <c r="CX121" i="10"/>
  <c r="CW121" i="10"/>
  <c r="CV121" i="10"/>
  <c r="CU121" i="10"/>
  <c r="CT121" i="10"/>
  <c r="CS121" i="10"/>
  <c r="CR121" i="10"/>
  <c r="CQ121" i="10"/>
  <c r="CP121" i="10"/>
  <c r="CO121" i="10"/>
  <c r="CZ120" i="10"/>
  <c r="CY120" i="10"/>
  <c r="CX120" i="10"/>
  <c r="CW120" i="10"/>
  <c r="CV120" i="10"/>
  <c r="CU120" i="10"/>
  <c r="CT120" i="10"/>
  <c r="CS120" i="10"/>
  <c r="CR120" i="10"/>
  <c r="CQ120" i="10"/>
  <c r="CP120" i="10"/>
  <c r="CO120" i="10"/>
  <c r="CZ119" i="10"/>
  <c r="CY119" i="10"/>
  <c r="CX119" i="10"/>
  <c r="CW119" i="10"/>
  <c r="CV119" i="10"/>
  <c r="CU119" i="10"/>
  <c r="CT119" i="10"/>
  <c r="CS119" i="10"/>
  <c r="CR119" i="10"/>
  <c r="CQ119" i="10"/>
  <c r="CP119" i="10"/>
  <c r="CO119" i="10"/>
  <c r="CZ118" i="10"/>
  <c r="CY118" i="10"/>
  <c r="CX118" i="10"/>
  <c r="CW118" i="10"/>
  <c r="CV118" i="10"/>
  <c r="CU118" i="10"/>
  <c r="CT118" i="10"/>
  <c r="CS118" i="10"/>
  <c r="CR118" i="10"/>
  <c r="CQ118" i="10"/>
  <c r="CP118" i="10"/>
  <c r="CO118" i="10"/>
  <c r="CZ117" i="10"/>
  <c r="CY117" i="10"/>
  <c r="CX117" i="10"/>
  <c r="CW117" i="10"/>
  <c r="CV117" i="10"/>
  <c r="CU117" i="10"/>
  <c r="CT117" i="10"/>
  <c r="CS117" i="10"/>
  <c r="CR117" i="10"/>
  <c r="CQ117" i="10"/>
  <c r="CP117" i="10"/>
  <c r="CO117" i="10"/>
  <c r="CZ116" i="10"/>
  <c r="CY116" i="10"/>
  <c r="CX116" i="10"/>
  <c r="CW116" i="10"/>
  <c r="CV116" i="10"/>
  <c r="CU116" i="10"/>
  <c r="CT116" i="10"/>
  <c r="CS116" i="10"/>
  <c r="CR116" i="10"/>
  <c r="CQ116" i="10"/>
  <c r="CP116" i="10"/>
  <c r="CO116" i="10"/>
  <c r="CZ115" i="10"/>
  <c r="CY115" i="10"/>
  <c r="CX115" i="10"/>
  <c r="CW115" i="10"/>
  <c r="CV115" i="10"/>
  <c r="CU115" i="10"/>
  <c r="CT115" i="10"/>
  <c r="CS115" i="10"/>
  <c r="CR115" i="10"/>
  <c r="CQ115" i="10"/>
  <c r="CP115" i="10"/>
  <c r="CO115" i="10"/>
  <c r="CZ114" i="10"/>
  <c r="CY114" i="10"/>
  <c r="CX114" i="10"/>
  <c r="CW114" i="10"/>
  <c r="CV114" i="10"/>
  <c r="CU114" i="10"/>
  <c r="CT114" i="10"/>
  <c r="CS114" i="10"/>
  <c r="CR114" i="10"/>
  <c r="CQ114" i="10"/>
  <c r="CP114" i="10"/>
  <c r="CO114" i="10"/>
  <c r="CZ113" i="10"/>
  <c r="CY113" i="10"/>
  <c r="CX113" i="10"/>
  <c r="CW113" i="10"/>
  <c r="CV113" i="10"/>
  <c r="CU113" i="10"/>
  <c r="CT113" i="10"/>
  <c r="CS113" i="10"/>
  <c r="CR113" i="10"/>
  <c r="CQ113" i="10"/>
  <c r="CP113" i="10"/>
  <c r="CO113" i="10"/>
  <c r="CZ112" i="10"/>
  <c r="CY112" i="10"/>
  <c r="CX112" i="10"/>
  <c r="CW112" i="10"/>
  <c r="CV112" i="10"/>
  <c r="CU112" i="10"/>
  <c r="CT112" i="10"/>
  <c r="CS112" i="10"/>
  <c r="CR112" i="10"/>
  <c r="CQ112" i="10"/>
  <c r="CP112" i="10"/>
  <c r="CO112" i="10"/>
  <c r="CZ111" i="10"/>
  <c r="CY111" i="10"/>
  <c r="CX111" i="10"/>
  <c r="CW111" i="10"/>
  <c r="CV111" i="10"/>
  <c r="CU111" i="10"/>
  <c r="CT111" i="10"/>
  <c r="CS111" i="10"/>
  <c r="CR111" i="10"/>
  <c r="CQ111" i="10"/>
  <c r="CP111" i="10"/>
  <c r="CO111" i="10"/>
  <c r="CZ110" i="10"/>
  <c r="CY110" i="10"/>
  <c r="CX110" i="10"/>
  <c r="CW110" i="10"/>
  <c r="CV110" i="10"/>
  <c r="CU110" i="10"/>
  <c r="CT110" i="10"/>
  <c r="CS110" i="10"/>
  <c r="CR110" i="10"/>
  <c r="CQ110" i="10"/>
  <c r="CP110" i="10"/>
  <c r="CO110" i="10"/>
  <c r="CZ109" i="10"/>
  <c r="CY109" i="10"/>
  <c r="CX109" i="10"/>
  <c r="CW109" i="10"/>
  <c r="CV109" i="10"/>
  <c r="CU109" i="10"/>
  <c r="CT109" i="10"/>
  <c r="CS109" i="10"/>
  <c r="CR109" i="10"/>
  <c r="CQ109" i="10"/>
  <c r="CP109" i="10"/>
  <c r="CO109" i="10"/>
  <c r="CZ108" i="10"/>
  <c r="CY108" i="10"/>
  <c r="CX108" i="10"/>
  <c r="CW108" i="10"/>
  <c r="CV108" i="10"/>
  <c r="CU108" i="10"/>
  <c r="CT108" i="10"/>
  <c r="CS108" i="10"/>
  <c r="CR108" i="10"/>
  <c r="CQ108" i="10"/>
  <c r="CP108" i="10"/>
  <c r="CO108" i="10"/>
  <c r="CZ107" i="10"/>
  <c r="CY107" i="10"/>
  <c r="CX107" i="10"/>
  <c r="CW107" i="10"/>
  <c r="CV107" i="10"/>
  <c r="CU107" i="10"/>
  <c r="CT107" i="10"/>
  <c r="CS107" i="10"/>
  <c r="CR107" i="10"/>
  <c r="CQ107" i="10"/>
  <c r="CP107" i="10"/>
  <c r="CO107" i="10"/>
  <c r="CZ106" i="10"/>
  <c r="CY106" i="10"/>
  <c r="CX106" i="10"/>
  <c r="CW106" i="10"/>
  <c r="CV106" i="10"/>
  <c r="CU106" i="10"/>
  <c r="CT106" i="10"/>
  <c r="CS106" i="10"/>
  <c r="CR106" i="10"/>
  <c r="CQ106" i="10"/>
  <c r="CP106" i="10"/>
  <c r="CO106" i="10"/>
  <c r="CZ105" i="10"/>
  <c r="CY105" i="10"/>
  <c r="CX105" i="10"/>
  <c r="CW105" i="10"/>
  <c r="CV105" i="10"/>
  <c r="CU105" i="10"/>
  <c r="CT105" i="10"/>
  <c r="CS105" i="10"/>
  <c r="CR105" i="10"/>
  <c r="CQ105" i="10"/>
  <c r="CP105" i="10"/>
  <c r="CO105" i="10"/>
  <c r="CZ104" i="10"/>
  <c r="CY104" i="10"/>
  <c r="CX104" i="10"/>
  <c r="CW104" i="10"/>
  <c r="CV104" i="10"/>
  <c r="CU104" i="10"/>
  <c r="CT104" i="10"/>
  <c r="CS104" i="10"/>
  <c r="CR104" i="10"/>
  <c r="CQ104" i="10"/>
  <c r="CP104" i="10"/>
  <c r="CO104" i="10"/>
  <c r="CZ103" i="10"/>
  <c r="CY103" i="10"/>
  <c r="CX103" i="10"/>
  <c r="CW103" i="10"/>
  <c r="CV103" i="10"/>
  <c r="CU103" i="10"/>
  <c r="CT103" i="10"/>
  <c r="CS103" i="10"/>
  <c r="CR103" i="10"/>
  <c r="CQ103" i="10"/>
  <c r="CP103" i="10"/>
  <c r="CO103" i="10"/>
  <c r="CZ102" i="10"/>
  <c r="CY102" i="10"/>
  <c r="CX102" i="10"/>
  <c r="CW102" i="10"/>
  <c r="CV102" i="10"/>
  <c r="CU102" i="10"/>
  <c r="CT102" i="10"/>
  <c r="CS102" i="10"/>
  <c r="CR102" i="10"/>
  <c r="CQ102" i="10"/>
  <c r="CP102" i="10"/>
  <c r="CO102" i="10"/>
  <c r="CZ101" i="10"/>
  <c r="CY101" i="10"/>
  <c r="CX101" i="10"/>
  <c r="CW101" i="10"/>
  <c r="CV101" i="10"/>
  <c r="CU101" i="10"/>
  <c r="CT101" i="10"/>
  <c r="CS101" i="10"/>
  <c r="CR101" i="10"/>
  <c r="CQ101" i="10"/>
  <c r="CP101" i="10"/>
  <c r="CO101" i="10"/>
  <c r="CZ100" i="10"/>
  <c r="CY100" i="10"/>
  <c r="CX100" i="10"/>
  <c r="CW100" i="10"/>
  <c r="CV100" i="10"/>
  <c r="CU100" i="10"/>
  <c r="CT100" i="10"/>
  <c r="CS100" i="10"/>
  <c r="CR100" i="10"/>
  <c r="CQ100" i="10"/>
  <c r="CP100" i="10"/>
  <c r="CO100" i="10"/>
  <c r="CZ99" i="10"/>
  <c r="CY99" i="10"/>
  <c r="CX99" i="10"/>
  <c r="CW99" i="10"/>
  <c r="CV99" i="10"/>
  <c r="CU99" i="10"/>
  <c r="CT99" i="10"/>
  <c r="CS99" i="10"/>
  <c r="CR99" i="10"/>
  <c r="CQ99" i="10"/>
  <c r="CP99" i="10"/>
  <c r="CO99" i="10"/>
  <c r="CZ98" i="10"/>
  <c r="CY98" i="10"/>
  <c r="CX98" i="10"/>
  <c r="CW98" i="10"/>
  <c r="CV98" i="10"/>
  <c r="CU98" i="10"/>
  <c r="CT98" i="10"/>
  <c r="CS98" i="10"/>
  <c r="CR98" i="10"/>
  <c r="CQ98" i="10"/>
  <c r="CP98" i="10"/>
  <c r="CO98" i="10"/>
  <c r="CZ97" i="10"/>
  <c r="CY97" i="10"/>
  <c r="CX97" i="10"/>
  <c r="CW97" i="10"/>
  <c r="CV97" i="10"/>
  <c r="CU97" i="10"/>
  <c r="CT97" i="10"/>
  <c r="CS97" i="10"/>
  <c r="CR97" i="10"/>
  <c r="CQ97" i="10"/>
  <c r="CP97" i="10"/>
  <c r="CO97" i="10"/>
  <c r="CZ96" i="10"/>
  <c r="CY96" i="10"/>
  <c r="CX96" i="10"/>
  <c r="CW96" i="10"/>
  <c r="CV96" i="10"/>
  <c r="CU96" i="10"/>
  <c r="CT96" i="10"/>
  <c r="CS96" i="10"/>
  <c r="CR96" i="10"/>
  <c r="CQ96" i="10"/>
  <c r="CP96" i="10"/>
  <c r="CO96" i="10"/>
  <c r="CZ95" i="10"/>
  <c r="CY95" i="10"/>
  <c r="CX95" i="10"/>
  <c r="CW95" i="10"/>
  <c r="CV95" i="10"/>
  <c r="CU95" i="10"/>
  <c r="CT95" i="10"/>
  <c r="CS95" i="10"/>
  <c r="CR95" i="10"/>
  <c r="CQ95" i="10"/>
  <c r="CP95" i="10"/>
  <c r="CO95" i="10"/>
  <c r="CZ94" i="10"/>
  <c r="CY94" i="10"/>
  <c r="CX94" i="10"/>
  <c r="CW94" i="10"/>
  <c r="CV94" i="10"/>
  <c r="CU94" i="10"/>
  <c r="CT94" i="10"/>
  <c r="CS94" i="10"/>
  <c r="CR94" i="10"/>
  <c r="CQ94" i="10"/>
  <c r="CP94" i="10"/>
  <c r="CO94" i="10"/>
  <c r="CZ93" i="10"/>
  <c r="CY93" i="10"/>
  <c r="CX93" i="10"/>
  <c r="CW93" i="10"/>
  <c r="CV93" i="10"/>
  <c r="CU93" i="10"/>
  <c r="CT93" i="10"/>
  <c r="CS93" i="10"/>
  <c r="CR93" i="10"/>
  <c r="CQ93" i="10"/>
  <c r="CP93" i="10"/>
  <c r="CO93" i="10"/>
  <c r="CZ92" i="10"/>
  <c r="CY92" i="10"/>
  <c r="CX92" i="10"/>
  <c r="CW92" i="10"/>
  <c r="CV92" i="10"/>
  <c r="CU92" i="10"/>
  <c r="CT92" i="10"/>
  <c r="CS92" i="10"/>
  <c r="CR92" i="10"/>
  <c r="CQ92" i="10"/>
  <c r="CP92" i="10"/>
  <c r="CO92" i="10"/>
  <c r="CZ91" i="10"/>
  <c r="CY91" i="10"/>
  <c r="CX91" i="10"/>
  <c r="CW91" i="10"/>
  <c r="CV91" i="10"/>
  <c r="CU91" i="10"/>
  <c r="CT91" i="10"/>
  <c r="CS91" i="10"/>
  <c r="CR91" i="10"/>
  <c r="CQ91" i="10"/>
  <c r="CP91" i="10"/>
  <c r="CO91" i="10"/>
  <c r="CZ90" i="10"/>
  <c r="CY90" i="10"/>
  <c r="CX90" i="10"/>
  <c r="CW90" i="10"/>
  <c r="CV90" i="10"/>
  <c r="CU90" i="10"/>
  <c r="CT90" i="10"/>
  <c r="CS90" i="10"/>
  <c r="CR90" i="10"/>
  <c r="CQ90" i="10"/>
  <c r="CP90" i="10"/>
  <c r="CO90" i="10"/>
  <c r="CZ89" i="10"/>
  <c r="CY89" i="10"/>
  <c r="CX89" i="10"/>
  <c r="CW89" i="10"/>
  <c r="CV89" i="10"/>
  <c r="CU89" i="10"/>
  <c r="CT89" i="10"/>
  <c r="CS89" i="10"/>
  <c r="CR89" i="10"/>
  <c r="CQ89" i="10"/>
  <c r="CP89" i="10"/>
  <c r="CO89" i="10"/>
  <c r="CZ88" i="10"/>
  <c r="CY88" i="10"/>
  <c r="CX88" i="10"/>
  <c r="CW88" i="10"/>
  <c r="CV88" i="10"/>
  <c r="CU88" i="10"/>
  <c r="CT88" i="10"/>
  <c r="CS88" i="10"/>
  <c r="CR88" i="10"/>
  <c r="CQ88" i="10"/>
  <c r="CP88" i="10"/>
  <c r="CO88" i="10"/>
  <c r="CZ87" i="10"/>
  <c r="CY87" i="10"/>
  <c r="CX87" i="10"/>
  <c r="CW87" i="10"/>
  <c r="CV87" i="10"/>
  <c r="CU87" i="10"/>
  <c r="CT87" i="10"/>
  <c r="CS87" i="10"/>
  <c r="CR87" i="10"/>
  <c r="CQ87" i="10"/>
  <c r="CP87" i="10"/>
  <c r="CO87" i="10"/>
  <c r="CZ86" i="10"/>
  <c r="CY86" i="10"/>
  <c r="CX86" i="10"/>
  <c r="CW86" i="10"/>
  <c r="CV86" i="10"/>
  <c r="CU86" i="10"/>
  <c r="CT86" i="10"/>
  <c r="CS86" i="10"/>
  <c r="CR86" i="10"/>
  <c r="CQ86" i="10"/>
  <c r="CP86" i="10"/>
  <c r="CO86" i="10"/>
  <c r="CZ85" i="10"/>
  <c r="CY85" i="10"/>
  <c r="CX85" i="10"/>
  <c r="CW85" i="10"/>
  <c r="CV85" i="10"/>
  <c r="CU85" i="10"/>
  <c r="CT85" i="10"/>
  <c r="CS85" i="10"/>
  <c r="CR85" i="10"/>
  <c r="CQ85" i="10"/>
  <c r="CP85" i="10"/>
  <c r="CO85" i="10"/>
  <c r="CZ84" i="10"/>
  <c r="CY84" i="10"/>
  <c r="CX84" i="10"/>
  <c r="CW84" i="10"/>
  <c r="CV84" i="10"/>
  <c r="CU84" i="10"/>
  <c r="CT84" i="10"/>
  <c r="CS84" i="10"/>
  <c r="CR84" i="10"/>
  <c r="CQ84" i="10"/>
  <c r="CP84" i="10"/>
  <c r="CO84" i="10"/>
  <c r="CZ83" i="10"/>
  <c r="CY83" i="10"/>
  <c r="CX83" i="10"/>
  <c r="CW83" i="10"/>
  <c r="CV83" i="10"/>
  <c r="CU83" i="10"/>
  <c r="CT83" i="10"/>
  <c r="CS83" i="10"/>
  <c r="CR83" i="10"/>
  <c r="CQ83" i="10"/>
  <c r="CP83" i="10"/>
  <c r="CO83" i="10"/>
  <c r="CZ82" i="10"/>
  <c r="CY82" i="10"/>
  <c r="CX82" i="10"/>
  <c r="CW82" i="10"/>
  <c r="CV82" i="10"/>
  <c r="CU82" i="10"/>
  <c r="CT82" i="10"/>
  <c r="CS82" i="10"/>
  <c r="CR82" i="10"/>
  <c r="CQ82" i="10"/>
  <c r="CP82" i="10"/>
  <c r="CO82" i="10"/>
  <c r="CZ81" i="10"/>
  <c r="CY81" i="10"/>
  <c r="CX81" i="10"/>
  <c r="CW81" i="10"/>
  <c r="CV81" i="10"/>
  <c r="CU81" i="10"/>
  <c r="CT81" i="10"/>
  <c r="CS81" i="10"/>
  <c r="CR81" i="10"/>
  <c r="CQ81" i="10"/>
  <c r="CP81" i="10"/>
  <c r="CO81" i="10"/>
  <c r="CZ80" i="10"/>
  <c r="CY80" i="10"/>
  <c r="CX80" i="10"/>
  <c r="CW80" i="10"/>
  <c r="CV80" i="10"/>
  <c r="CU80" i="10"/>
  <c r="CT80" i="10"/>
  <c r="CS80" i="10"/>
  <c r="CR80" i="10"/>
  <c r="CQ80" i="10"/>
  <c r="CP80" i="10"/>
  <c r="CO80" i="10"/>
  <c r="CZ79" i="10"/>
  <c r="CY79" i="10"/>
  <c r="CX79" i="10"/>
  <c r="CW79" i="10"/>
  <c r="CV79" i="10"/>
  <c r="CU79" i="10"/>
  <c r="CT79" i="10"/>
  <c r="CS79" i="10"/>
  <c r="CR79" i="10"/>
  <c r="CQ79" i="10"/>
  <c r="CP79" i="10"/>
  <c r="CO79" i="10"/>
  <c r="CZ78" i="10"/>
  <c r="CY78" i="10"/>
  <c r="CX78" i="10"/>
  <c r="CW78" i="10"/>
  <c r="CV78" i="10"/>
  <c r="CU78" i="10"/>
  <c r="CT78" i="10"/>
  <c r="CS78" i="10"/>
  <c r="CR78" i="10"/>
  <c r="CQ78" i="10"/>
  <c r="CP78" i="10"/>
  <c r="CO78" i="10"/>
  <c r="CZ77" i="10"/>
  <c r="CY77" i="10"/>
  <c r="CX77" i="10"/>
  <c r="CW77" i="10"/>
  <c r="CV77" i="10"/>
  <c r="CU77" i="10"/>
  <c r="CT77" i="10"/>
  <c r="CS77" i="10"/>
  <c r="CR77" i="10"/>
  <c r="CQ77" i="10"/>
  <c r="CP77" i="10"/>
  <c r="CO77" i="10"/>
  <c r="CZ76" i="10"/>
  <c r="CY76" i="10"/>
  <c r="CX76" i="10"/>
  <c r="CW76" i="10"/>
  <c r="CV76" i="10"/>
  <c r="CU76" i="10"/>
  <c r="CT76" i="10"/>
  <c r="CS76" i="10"/>
  <c r="CR76" i="10"/>
  <c r="CQ76" i="10"/>
  <c r="CP76" i="10"/>
  <c r="CO76" i="10"/>
  <c r="CZ75" i="10"/>
  <c r="CY75" i="10"/>
  <c r="CX75" i="10"/>
  <c r="CW75" i="10"/>
  <c r="CV75" i="10"/>
  <c r="CU75" i="10"/>
  <c r="CT75" i="10"/>
  <c r="CS75" i="10"/>
  <c r="CR75" i="10"/>
  <c r="CQ75" i="10"/>
  <c r="CP75" i="10"/>
  <c r="CO75" i="10"/>
  <c r="CZ74" i="10"/>
  <c r="CY74" i="10"/>
  <c r="CX74" i="10"/>
  <c r="CW74" i="10"/>
  <c r="CV74" i="10"/>
  <c r="CU74" i="10"/>
  <c r="CT74" i="10"/>
  <c r="CS74" i="10"/>
  <c r="CR74" i="10"/>
  <c r="CQ74" i="10"/>
  <c r="CP74" i="10"/>
  <c r="CO74" i="10"/>
  <c r="CZ73" i="10"/>
  <c r="CY73" i="10"/>
  <c r="CX73" i="10"/>
  <c r="CW73" i="10"/>
  <c r="CV73" i="10"/>
  <c r="CU73" i="10"/>
  <c r="CT73" i="10"/>
  <c r="CS73" i="10"/>
  <c r="CR73" i="10"/>
  <c r="CQ73" i="10"/>
  <c r="CP73" i="10"/>
  <c r="CO73" i="10"/>
  <c r="CZ72" i="10"/>
  <c r="CY72" i="10"/>
  <c r="CX72" i="10"/>
  <c r="CW72" i="10"/>
  <c r="CV72" i="10"/>
  <c r="CU72" i="10"/>
  <c r="CT72" i="10"/>
  <c r="CS72" i="10"/>
  <c r="CR72" i="10"/>
  <c r="CQ72" i="10"/>
  <c r="CP72" i="10"/>
  <c r="CO72" i="10"/>
  <c r="CZ71" i="10"/>
  <c r="CY71" i="10"/>
  <c r="CX71" i="10"/>
  <c r="CW71" i="10"/>
  <c r="CV71" i="10"/>
  <c r="CU71" i="10"/>
  <c r="CT71" i="10"/>
  <c r="CS71" i="10"/>
  <c r="CR71" i="10"/>
  <c r="CQ71" i="10"/>
  <c r="CP71" i="10"/>
  <c r="CO71" i="10"/>
  <c r="CZ70" i="10"/>
  <c r="CY70" i="10"/>
  <c r="CX70" i="10"/>
  <c r="CW70" i="10"/>
  <c r="CV70" i="10"/>
  <c r="CU70" i="10"/>
  <c r="CT70" i="10"/>
  <c r="CS70" i="10"/>
  <c r="CR70" i="10"/>
  <c r="CQ70" i="10"/>
  <c r="CP70" i="10"/>
  <c r="CO70" i="10"/>
  <c r="CZ69" i="10"/>
  <c r="CY69" i="10"/>
  <c r="CX69" i="10"/>
  <c r="CW69" i="10"/>
  <c r="CV69" i="10"/>
  <c r="CU69" i="10"/>
  <c r="CT69" i="10"/>
  <c r="CS69" i="10"/>
  <c r="CR69" i="10"/>
  <c r="CQ69" i="10"/>
  <c r="CP69" i="10"/>
  <c r="CO69" i="10"/>
  <c r="CZ68" i="10"/>
  <c r="CY68" i="10"/>
  <c r="CX68" i="10"/>
  <c r="CW68" i="10"/>
  <c r="CV68" i="10"/>
  <c r="CU68" i="10"/>
  <c r="CT68" i="10"/>
  <c r="CS68" i="10"/>
  <c r="CR68" i="10"/>
  <c r="CQ68" i="10"/>
  <c r="CP68" i="10"/>
  <c r="CO68" i="10"/>
  <c r="CZ67" i="10"/>
  <c r="CY67" i="10"/>
  <c r="CX67" i="10"/>
  <c r="CW67" i="10"/>
  <c r="CV67" i="10"/>
  <c r="CU67" i="10"/>
  <c r="CT67" i="10"/>
  <c r="CS67" i="10"/>
  <c r="CR67" i="10"/>
  <c r="CQ67" i="10"/>
  <c r="CP67" i="10"/>
  <c r="CO67" i="10"/>
  <c r="CZ66" i="10"/>
  <c r="CY66" i="10"/>
  <c r="CX66" i="10"/>
  <c r="CW66" i="10"/>
  <c r="CV66" i="10"/>
  <c r="CU66" i="10"/>
  <c r="CT66" i="10"/>
  <c r="CS66" i="10"/>
  <c r="CR66" i="10"/>
  <c r="CQ66" i="10"/>
  <c r="CP66" i="10"/>
  <c r="CO66" i="10"/>
  <c r="CZ65" i="10"/>
  <c r="CY65" i="10"/>
  <c r="CX65" i="10"/>
  <c r="CW65" i="10"/>
  <c r="CV65" i="10"/>
  <c r="CU65" i="10"/>
  <c r="CT65" i="10"/>
  <c r="CS65" i="10"/>
  <c r="CR65" i="10"/>
  <c r="CQ65" i="10"/>
  <c r="CP65" i="10"/>
  <c r="CO65" i="10"/>
  <c r="CZ64" i="10"/>
  <c r="CY64" i="10"/>
  <c r="CX64" i="10"/>
  <c r="CW64" i="10"/>
  <c r="CV64" i="10"/>
  <c r="CU64" i="10"/>
  <c r="CT64" i="10"/>
  <c r="CS64" i="10"/>
  <c r="CR64" i="10"/>
  <c r="CQ64" i="10"/>
  <c r="CP64" i="10"/>
  <c r="CO64" i="10"/>
  <c r="CZ63" i="10"/>
  <c r="CY63" i="10"/>
  <c r="CX63" i="10"/>
  <c r="CW63" i="10"/>
  <c r="CV63" i="10"/>
  <c r="CU63" i="10"/>
  <c r="CT63" i="10"/>
  <c r="CS63" i="10"/>
  <c r="CR63" i="10"/>
  <c r="CQ63" i="10"/>
  <c r="CP63" i="10"/>
  <c r="CO63" i="10"/>
  <c r="CZ62" i="10"/>
  <c r="CY62" i="10"/>
  <c r="CX62" i="10"/>
  <c r="CW62" i="10"/>
  <c r="CV62" i="10"/>
  <c r="CU62" i="10"/>
  <c r="CT62" i="10"/>
  <c r="CS62" i="10"/>
  <c r="CR62" i="10"/>
  <c r="CQ62" i="10"/>
  <c r="CP62" i="10"/>
  <c r="CO62" i="10"/>
  <c r="CZ61" i="10"/>
  <c r="CY61" i="10"/>
  <c r="CX61" i="10"/>
  <c r="CW61" i="10"/>
  <c r="CV61" i="10"/>
  <c r="CU61" i="10"/>
  <c r="CT61" i="10"/>
  <c r="CS61" i="10"/>
  <c r="CR61" i="10"/>
  <c r="CQ61" i="10"/>
  <c r="CP61" i="10"/>
  <c r="CO61" i="10"/>
  <c r="CZ60" i="10"/>
  <c r="CY60" i="10"/>
  <c r="CX60" i="10"/>
  <c r="CW60" i="10"/>
  <c r="CV60" i="10"/>
  <c r="CU60" i="10"/>
  <c r="CT60" i="10"/>
  <c r="CS60" i="10"/>
  <c r="CR60" i="10"/>
  <c r="CQ60" i="10"/>
  <c r="CP60" i="10"/>
  <c r="CO60" i="10"/>
  <c r="CZ59" i="10"/>
  <c r="CY59" i="10"/>
  <c r="CX59" i="10"/>
  <c r="CW59" i="10"/>
  <c r="CV59" i="10"/>
  <c r="CU59" i="10"/>
  <c r="CT59" i="10"/>
  <c r="CS59" i="10"/>
  <c r="CR59" i="10"/>
  <c r="CQ59" i="10"/>
  <c r="CP59" i="10"/>
  <c r="CO59" i="10"/>
  <c r="CZ58" i="10"/>
  <c r="CY58" i="10"/>
  <c r="CX58" i="10"/>
  <c r="CW58" i="10"/>
  <c r="CV58" i="10"/>
  <c r="CU58" i="10"/>
  <c r="CT58" i="10"/>
  <c r="CS58" i="10"/>
  <c r="CR58" i="10"/>
  <c r="CQ58" i="10"/>
  <c r="CP58" i="10"/>
  <c r="CO58" i="10"/>
  <c r="CZ57" i="10"/>
  <c r="CY57" i="10"/>
  <c r="CX57" i="10"/>
  <c r="CW57" i="10"/>
  <c r="CV57" i="10"/>
  <c r="CU57" i="10"/>
  <c r="CT57" i="10"/>
  <c r="CS57" i="10"/>
  <c r="CR57" i="10"/>
  <c r="CQ57" i="10"/>
  <c r="CP57" i="10"/>
  <c r="CO57" i="10"/>
  <c r="CZ56" i="10"/>
  <c r="CY56" i="10"/>
  <c r="CX56" i="10"/>
  <c r="CW56" i="10"/>
  <c r="CV56" i="10"/>
  <c r="CU56" i="10"/>
  <c r="CT56" i="10"/>
  <c r="CS56" i="10"/>
  <c r="CR56" i="10"/>
  <c r="CQ56" i="10"/>
  <c r="CP56" i="10"/>
  <c r="CO56" i="10"/>
  <c r="CZ55" i="10"/>
  <c r="CY55" i="10"/>
  <c r="CX55" i="10"/>
  <c r="CW55" i="10"/>
  <c r="CV55" i="10"/>
  <c r="CU55" i="10"/>
  <c r="CT55" i="10"/>
  <c r="CS55" i="10"/>
  <c r="CR55" i="10"/>
  <c r="CQ55" i="10"/>
  <c r="CP55" i="10"/>
  <c r="CO55" i="10"/>
  <c r="CZ54" i="10"/>
  <c r="CY54" i="10"/>
  <c r="CX54" i="10"/>
  <c r="CW54" i="10"/>
  <c r="CV54" i="10"/>
  <c r="CU54" i="10"/>
  <c r="CT54" i="10"/>
  <c r="CS54" i="10"/>
  <c r="CR54" i="10"/>
  <c r="CQ54" i="10"/>
  <c r="CP54" i="10"/>
  <c r="CO54" i="10"/>
  <c r="CZ53" i="10"/>
  <c r="CY53" i="10"/>
  <c r="CX53" i="10"/>
  <c r="CW53" i="10"/>
  <c r="CV53" i="10"/>
  <c r="CU53" i="10"/>
  <c r="CT53" i="10"/>
  <c r="CS53" i="10"/>
  <c r="CR53" i="10"/>
  <c r="CQ53" i="10"/>
  <c r="CP53" i="10"/>
  <c r="CO53" i="10"/>
  <c r="CZ52" i="10"/>
  <c r="CY52" i="10"/>
  <c r="CX52" i="10"/>
  <c r="CW52" i="10"/>
  <c r="CV52" i="10"/>
  <c r="CU52" i="10"/>
  <c r="CT52" i="10"/>
  <c r="CS52" i="10"/>
  <c r="CR52" i="10"/>
  <c r="CQ52" i="10"/>
  <c r="CP52" i="10"/>
  <c r="CO52" i="10"/>
  <c r="CZ51" i="10"/>
  <c r="CY51" i="10"/>
  <c r="CX51" i="10"/>
  <c r="CW51" i="10"/>
  <c r="CV51" i="10"/>
  <c r="CU51" i="10"/>
  <c r="CT51" i="10"/>
  <c r="CS51" i="10"/>
  <c r="CR51" i="10"/>
  <c r="CQ51" i="10"/>
  <c r="CP51" i="10"/>
  <c r="CO51" i="10"/>
  <c r="CZ50" i="10"/>
  <c r="CY50" i="10"/>
  <c r="CX50" i="10"/>
  <c r="CW50" i="10"/>
  <c r="CV50" i="10"/>
  <c r="CU50" i="10"/>
  <c r="CT50" i="10"/>
  <c r="CS50" i="10"/>
  <c r="CR50" i="10"/>
  <c r="CQ50" i="10"/>
  <c r="CP50" i="10"/>
  <c r="CO50" i="10"/>
  <c r="CZ49" i="10"/>
  <c r="CY49" i="10"/>
  <c r="CX49" i="10"/>
  <c r="CW49" i="10"/>
  <c r="CV49" i="10"/>
  <c r="CU49" i="10"/>
  <c r="CT49" i="10"/>
  <c r="CS49" i="10"/>
  <c r="CR49" i="10"/>
  <c r="CQ49" i="10"/>
  <c r="CP49" i="10"/>
  <c r="CO49" i="10"/>
  <c r="CZ48" i="10"/>
  <c r="CY48" i="10"/>
  <c r="CX48" i="10"/>
  <c r="CW48" i="10"/>
  <c r="CV48" i="10"/>
  <c r="CU48" i="10"/>
  <c r="CT48" i="10"/>
  <c r="CS48" i="10"/>
  <c r="CR48" i="10"/>
  <c r="CQ48" i="10"/>
  <c r="CP48" i="10"/>
  <c r="CO48" i="10"/>
  <c r="CZ47" i="10"/>
  <c r="CY47" i="10"/>
  <c r="CX47" i="10"/>
  <c r="CW47" i="10"/>
  <c r="CV47" i="10"/>
  <c r="CU47" i="10"/>
  <c r="CT47" i="10"/>
  <c r="CS47" i="10"/>
  <c r="CR47" i="10"/>
  <c r="CQ47" i="10"/>
  <c r="CP47" i="10"/>
  <c r="CO47" i="10"/>
  <c r="CZ46" i="10"/>
  <c r="CY46" i="10"/>
  <c r="CX46" i="10"/>
  <c r="CW46" i="10"/>
  <c r="CV46" i="10"/>
  <c r="CU46" i="10"/>
  <c r="CT46" i="10"/>
  <c r="CS46" i="10"/>
  <c r="CR46" i="10"/>
  <c r="CQ46" i="10"/>
  <c r="CP46" i="10"/>
  <c r="CO46" i="10"/>
  <c r="CZ45" i="10"/>
  <c r="CY45" i="10"/>
  <c r="CX45" i="10"/>
  <c r="CW45" i="10"/>
  <c r="CV45" i="10"/>
  <c r="CU45" i="10"/>
  <c r="CT45" i="10"/>
  <c r="CS45" i="10"/>
  <c r="CR45" i="10"/>
  <c r="CQ45" i="10"/>
  <c r="CP45" i="10"/>
  <c r="CO45" i="10"/>
  <c r="CZ44" i="10"/>
  <c r="CY44" i="10"/>
  <c r="CX44" i="10"/>
  <c r="CW44" i="10"/>
  <c r="CV44" i="10"/>
  <c r="CU44" i="10"/>
  <c r="CT44" i="10"/>
  <c r="CS44" i="10"/>
  <c r="CR44" i="10"/>
  <c r="CQ44" i="10"/>
  <c r="CP44" i="10"/>
  <c r="CO44" i="10"/>
  <c r="CZ43" i="10"/>
  <c r="CY43" i="10"/>
  <c r="CX43" i="10"/>
  <c r="CW43" i="10"/>
  <c r="CV43" i="10"/>
  <c r="CU43" i="10"/>
  <c r="CT43" i="10"/>
  <c r="CS43" i="10"/>
  <c r="CR43" i="10"/>
  <c r="CQ43" i="10"/>
  <c r="CP43" i="10"/>
  <c r="CO43" i="10"/>
  <c r="CZ42" i="10"/>
  <c r="CY42" i="10"/>
  <c r="CX42" i="10"/>
  <c r="CW42" i="10"/>
  <c r="CV42" i="10"/>
  <c r="CU42" i="10"/>
  <c r="CT42" i="10"/>
  <c r="CS42" i="10"/>
  <c r="CR42" i="10"/>
  <c r="CQ42" i="10"/>
  <c r="CP42" i="10"/>
  <c r="CO42" i="10"/>
  <c r="CZ41" i="10"/>
  <c r="CY41" i="10"/>
  <c r="CX41" i="10"/>
  <c r="CW41" i="10"/>
  <c r="CV41" i="10"/>
  <c r="CU41" i="10"/>
  <c r="CT41" i="10"/>
  <c r="CS41" i="10"/>
  <c r="CR41" i="10"/>
  <c r="CQ41" i="10"/>
  <c r="CP41" i="10"/>
  <c r="CO41" i="10"/>
  <c r="CZ40" i="10"/>
  <c r="CY40" i="10"/>
  <c r="CX40" i="10"/>
  <c r="CW40" i="10"/>
  <c r="CV40" i="10"/>
  <c r="CU40" i="10"/>
  <c r="CT40" i="10"/>
  <c r="CS40" i="10"/>
  <c r="CR40" i="10"/>
  <c r="CQ40" i="10"/>
  <c r="CP40" i="10"/>
  <c r="CO40" i="10"/>
  <c r="CZ39" i="10"/>
  <c r="CY39" i="10"/>
  <c r="CX39" i="10"/>
  <c r="CW39" i="10"/>
  <c r="CV39" i="10"/>
  <c r="CU39" i="10"/>
  <c r="CT39" i="10"/>
  <c r="CS39" i="10"/>
  <c r="CR39" i="10"/>
  <c r="CQ39" i="10"/>
  <c r="CP39" i="10"/>
  <c r="CO39" i="10"/>
  <c r="CZ38" i="10"/>
  <c r="CY38" i="10"/>
  <c r="CX38" i="10"/>
  <c r="CW38" i="10"/>
  <c r="CV38" i="10"/>
  <c r="CU38" i="10"/>
  <c r="CT38" i="10"/>
  <c r="CS38" i="10"/>
  <c r="CR38" i="10"/>
  <c r="CQ38" i="10"/>
  <c r="CP38" i="10"/>
  <c r="CO38" i="10"/>
  <c r="CZ37" i="10"/>
  <c r="CY37" i="10"/>
  <c r="CX37" i="10"/>
  <c r="CW37" i="10"/>
  <c r="CV37" i="10"/>
  <c r="CU37" i="10"/>
  <c r="CT37" i="10"/>
  <c r="CS37" i="10"/>
  <c r="CR37" i="10"/>
  <c r="CQ37" i="10"/>
  <c r="CP37" i="10"/>
  <c r="CO37" i="10"/>
  <c r="CZ36" i="10"/>
  <c r="CY36" i="10"/>
  <c r="CX36" i="10"/>
  <c r="CW36" i="10"/>
  <c r="CV36" i="10"/>
  <c r="CU36" i="10"/>
  <c r="CT36" i="10"/>
  <c r="CS36" i="10"/>
  <c r="CR36" i="10"/>
  <c r="CQ36" i="10"/>
  <c r="CP36" i="10"/>
  <c r="CO36" i="10"/>
  <c r="CZ35" i="10"/>
  <c r="CY35" i="10"/>
  <c r="CX35" i="10"/>
  <c r="CW35" i="10"/>
  <c r="CV35" i="10"/>
  <c r="CU35" i="10"/>
  <c r="CT35" i="10"/>
  <c r="CS35" i="10"/>
  <c r="CR35" i="10"/>
  <c r="CQ35" i="10"/>
  <c r="CP35" i="10"/>
  <c r="CO35" i="10"/>
  <c r="CZ34" i="10"/>
  <c r="CY34" i="10"/>
  <c r="CX34" i="10"/>
  <c r="CW34" i="10"/>
  <c r="CV34" i="10"/>
  <c r="CU34" i="10"/>
  <c r="CT34" i="10"/>
  <c r="CS34" i="10"/>
  <c r="CR34" i="10"/>
  <c r="CQ34" i="10"/>
  <c r="CP34" i="10"/>
  <c r="CO34" i="10"/>
  <c r="CZ33" i="10"/>
  <c r="CY33" i="10"/>
  <c r="CX33" i="10"/>
  <c r="CW33" i="10"/>
  <c r="CV33" i="10"/>
  <c r="CU33" i="10"/>
  <c r="CT33" i="10"/>
  <c r="CS33" i="10"/>
  <c r="CR33" i="10"/>
  <c r="CQ33" i="10"/>
  <c r="CP33" i="10"/>
  <c r="CO33" i="10"/>
  <c r="CZ32" i="10"/>
  <c r="CY32" i="10"/>
  <c r="CX32" i="10"/>
  <c r="CW32" i="10"/>
  <c r="CV32" i="10"/>
  <c r="CU32" i="10"/>
  <c r="CT32" i="10"/>
  <c r="CS32" i="10"/>
  <c r="CR32" i="10"/>
  <c r="CQ32" i="10"/>
  <c r="CP32" i="10"/>
  <c r="CO32" i="10"/>
  <c r="CZ31" i="10"/>
  <c r="CY31" i="10"/>
  <c r="CX31" i="10"/>
  <c r="CW31" i="10"/>
  <c r="CV31" i="10"/>
  <c r="CU31" i="10"/>
  <c r="CT31" i="10"/>
  <c r="CS31" i="10"/>
  <c r="CR31" i="10"/>
  <c r="CQ31" i="10"/>
  <c r="CP31" i="10"/>
  <c r="CO31" i="10"/>
  <c r="CZ30" i="10"/>
  <c r="CY30" i="10"/>
  <c r="CX30" i="10"/>
  <c r="CW30" i="10"/>
  <c r="CV30" i="10"/>
  <c r="CU30" i="10"/>
  <c r="CT30" i="10"/>
  <c r="CS30" i="10"/>
  <c r="CR30" i="10"/>
  <c r="CQ30" i="10"/>
  <c r="CP30" i="10"/>
  <c r="CO30" i="10"/>
  <c r="CZ29" i="10"/>
  <c r="CY29" i="10"/>
  <c r="CX29" i="10"/>
  <c r="CW29" i="10"/>
  <c r="CV29" i="10"/>
  <c r="CU29" i="10"/>
  <c r="CT29" i="10"/>
  <c r="CS29" i="10"/>
  <c r="CR29" i="10"/>
  <c r="CQ29" i="10"/>
  <c r="CP29" i="10"/>
  <c r="CO29" i="10"/>
  <c r="CZ28" i="10"/>
  <c r="CY28" i="10"/>
  <c r="CX28" i="10"/>
  <c r="CW28" i="10"/>
  <c r="CV28" i="10"/>
  <c r="CU28" i="10"/>
  <c r="CT28" i="10"/>
  <c r="CS28" i="10"/>
  <c r="CR28" i="10"/>
  <c r="CQ28" i="10"/>
  <c r="CP28" i="10"/>
  <c r="CO28" i="10"/>
  <c r="CZ27" i="10"/>
  <c r="CY27" i="10"/>
  <c r="CX27" i="10"/>
  <c r="CW27" i="10"/>
  <c r="CV27" i="10"/>
  <c r="CU27" i="10"/>
  <c r="CT27" i="10"/>
  <c r="CS27" i="10"/>
  <c r="CR27" i="10"/>
  <c r="CQ27" i="10"/>
  <c r="CP27" i="10"/>
  <c r="CO27" i="10"/>
  <c r="CZ26" i="10"/>
  <c r="CY26" i="10"/>
  <c r="CX26" i="10"/>
  <c r="CW26" i="10"/>
  <c r="CV26" i="10"/>
  <c r="CU26" i="10"/>
  <c r="CT26" i="10"/>
  <c r="CS26" i="10"/>
  <c r="CR26" i="10"/>
  <c r="CQ26" i="10"/>
  <c r="CP26" i="10"/>
  <c r="CO26" i="10"/>
  <c r="CZ25" i="10"/>
  <c r="CY25" i="10"/>
  <c r="CX25" i="10"/>
  <c r="CW25" i="10"/>
  <c r="CV25" i="10"/>
  <c r="CU25" i="10"/>
  <c r="CT25" i="10"/>
  <c r="CS25" i="10"/>
  <c r="CR25" i="10"/>
  <c r="CQ25" i="10"/>
  <c r="CP25" i="10"/>
  <c r="CO25" i="10"/>
  <c r="CZ24" i="10"/>
  <c r="CY24" i="10"/>
  <c r="CX24" i="10"/>
  <c r="CW24" i="10"/>
  <c r="CV24" i="10"/>
  <c r="CU24" i="10"/>
  <c r="CT24" i="10"/>
  <c r="CS24" i="10"/>
  <c r="CR24" i="10"/>
  <c r="CQ24" i="10"/>
  <c r="CP24" i="10"/>
  <c r="CO24" i="10"/>
  <c r="CZ23" i="10"/>
  <c r="CY23" i="10"/>
  <c r="CX23" i="10"/>
  <c r="CW23" i="10"/>
  <c r="CV23" i="10"/>
  <c r="CU23" i="10"/>
  <c r="CT23" i="10"/>
  <c r="CS23" i="10"/>
  <c r="CR23" i="10"/>
  <c r="CQ23" i="10"/>
  <c r="CP23" i="10"/>
  <c r="CO23" i="10"/>
  <c r="CZ22" i="10"/>
  <c r="CY22" i="10"/>
  <c r="CX22" i="10"/>
  <c r="CW22" i="10"/>
  <c r="CV22" i="10"/>
  <c r="CU22" i="10"/>
  <c r="CT22" i="10"/>
  <c r="CS22" i="10"/>
  <c r="CR22" i="10"/>
  <c r="CQ22" i="10"/>
  <c r="CP22" i="10"/>
  <c r="CO22" i="10"/>
  <c r="CZ21" i="10"/>
  <c r="CY21" i="10"/>
  <c r="CX21" i="10"/>
  <c r="CW21" i="10"/>
  <c r="CV21" i="10"/>
  <c r="CU21" i="10"/>
  <c r="CT21" i="10"/>
  <c r="CS21" i="10"/>
  <c r="CR21" i="10"/>
  <c r="CQ21" i="10"/>
  <c r="CP21" i="10"/>
  <c r="CO21" i="10"/>
  <c r="CZ20" i="10"/>
  <c r="CY20" i="10"/>
  <c r="CX20" i="10"/>
  <c r="CW20" i="10"/>
  <c r="CV20" i="10"/>
  <c r="CU20" i="10"/>
  <c r="CT20" i="10"/>
  <c r="CS20" i="10"/>
  <c r="CR20" i="10"/>
  <c r="CQ20" i="10"/>
  <c r="CP20" i="10"/>
  <c r="CO20" i="10"/>
  <c r="CZ19" i="10"/>
  <c r="CY19" i="10"/>
  <c r="CX19" i="10"/>
  <c r="CW19" i="10"/>
  <c r="CV19" i="10"/>
  <c r="CU19" i="10"/>
  <c r="CT19" i="10"/>
  <c r="CS19" i="10"/>
  <c r="CR19" i="10"/>
  <c r="CQ19" i="10"/>
  <c r="CP19" i="10"/>
  <c r="CO19" i="10"/>
  <c r="CZ18" i="10"/>
  <c r="CY18" i="10"/>
  <c r="CX18" i="10"/>
  <c r="CW18" i="10"/>
  <c r="CV18" i="10"/>
  <c r="CU18" i="10"/>
  <c r="CT18" i="10"/>
  <c r="CS18" i="10"/>
  <c r="CR18" i="10"/>
  <c r="CQ18" i="10"/>
  <c r="CP18" i="10"/>
  <c r="CO18" i="10"/>
  <c r="CZ17" i="10"/>
  <c r="CY17" i="10"/>
  <c r="CX17" i="10"/>
  <c r="CW17" i="10"/>
  <c r="CV17" i="10"/>
  <c r="CU17" i="10"/>
  <c r="CT17" i="10"/>
  <c r="CS17" i="10"/>
  <c r="CR17" i="10"/>
  <c r="CQ17" i="10"/>
  <c r="CP17" i="10"/>
  <c r="CO17" i="10"/>
  <c r="CZ16" i="10"/>
  <c r="CY16" i="10"/>
  <c r="CX16" i="10"/>
  <c r="CW16" i="10"/>
  <c r="CV16" i="10"/>
  <c r="CU16" i="10"/>
  <c r="CT16" i="10"/>
  <c r="CS16" i="10"/>
  <c r="CR16" i="10"/>
  <c r="CQ16" i="10"/>
  <c r="CP16" i="10"/>
  <c r="CO16" i="10"/>
  <c r="CZ15" i="10"/>
  <c r="CY15" i="10"/>
  <c r="CX15" i="10"/>
  <c r="CW15" i="10"/>
  <c r="CV15" i="10"/>
  <c r="CU15" i="10"/>
  <c r="CT15" i="10"/>
  <c r="CS15" i="10"/>
  <c r="CR15" i="10"/>
  <c r="CQ15" i="10"/>
  <c r="CP15" i="10"/>
  <c r="CO15" i="10"/>
  <c r="CZ14" i="10"/>
  <c r="CY14" i="10"/>
  <c r="CX14" i="10"/>
  <c r="CW14" i="10"/>
  <c r="CV14" i="10"/>
  <c r="CU14" i="10"/>
  <c r="CT14" i="10"/>
  <c r="CS14" i="10"/>
  <c r="CR14" i="10"/>
  <c r="CQ14" i="10"/>
  <c r="CP14" i="10"/>
  <c r="CO14" i="10"/>
  <c r="CZ13" i="10"/>
  <c r="CY13" i="10"/>
  <c r="CX13" i="10"/>
  <c r="CW13" i="10"/>
  <c r="CV13" i="10"/>
  <c r="CU13" i="10"/>
  <c r="CT13" i="10"/>
  <c r="CS13" i="10"/>
  <c r="CR13" i="10"/>
  <c r="CQ13" i="10"/>
  <c r="CP13" i="10"/>
  <c r="CO13" i="10"/>
  <c r="CZ12" i="10"/>
  <c r="CY12" i="10"/>
  <c r="CX12" i="10"/>
  <c r="CW12" i="10"/>
  <c r="CV12" i="10"/>
  <c r="CU12" i="10"/>
  <c r="CT12" i="10"/>
  <c r="CS12" i="10"/>
  <c r="CR12" i="10"/>
  <c r="CQ12" i="10"/>
  <c r="CP12" i="10"/>
  <c r="CO12" i="10"/>
  <c r="CZ11" i="10"/>
  <c r="CY11" i="10"/>
  <c r="CX11" i="10"/>
  <c r="CW11" i="10"/>
  <c r="CV11" i="10"/>
  <c r="CU11" i="10"/>
  <c r="CT11" i="10"/>
  <c r="CS11" i="10"/>
  <c r="CR11" i="10"/>
  <c r="CQ11" i="10"/>
  <c r="CP11" i="10"/>
  <c r="CO11" i="10"/>
  <c r="CZ10" i="10"/>
  <c r="CY10" i="10"/>
  <c r="CX10" i="10"/>
  <c r="CW10" i="10"/>
  <c r="CV10" i="10"/>
  <c r="CU10" i="10"/>
  <c r="CT10" i="10"/>
  <c r="CS10" i="10"/>
  <c r="CR10" i="10"/>
  <c r="CQ10" i="10"/>
  <c r="CP10" i="10"/>
  <c r="CO10" i="10"/>
  <c r="CZ9" i="10"/>
  <c r="CY9" i="10"/>
  <c r="CX9" i="10"/>
  <c r="CW9" i="10"/>
  <c r="CV9" i="10"/>
  <c r="CU9" i="10"/>
  <c r="CT9" i="10"/>
  <c r="CS9" i="10"/>
  <c r="CR9" i="10"/>
  <c r="CQ9" i="10"/>
  <c r="CP9" i="10"/>
  <c r="CO9" i="10"/>
  <c r="CZ8" i="10"/>
  <c r="CY8" i="10"/>
  <c r="CX8" i="10"/>
  <c r="CW8" i="10"/>
  <c r="CV8" i="10"/>
  <c r="CU8" i="10"/>
  <c r="CT8" i="10"/>
  <c r="CS8" i="10"/>
  <c r="CR8" i="10"/>
  <c r="CQ8" i="10"/>
  <c r="CP8" i="10"/>
  <c r="CO8" i="10"/>
  <c r="BZ102" i="10"/>
  <c r="BY102" i="10"/>
  <c r="BX102" i="10"/>
  <c r="BW102" i="10"/>
  <c r="BV102" i="10"/>
  <c r="BU102" i="10"/>
  <c r="BT102" i="10"/>
  <c r="BS102" i="10"/>
  <c r="BR102" i="10"/>
  <c r="BQ102" i="10"/>
  <c r="BP102" i="10"/>
  <c r="BO102" i="10"/>
  <c r="BZ101" i="10"/>
  <c r="BY101" i="10"/>
  <c r="BX101" i="10"/>
  <c r="BW101" i="10"/>
  <c r="BV101" i="10"/>
  <c r="BU101" i="10"/>
  <c r="BT101" i="10"/>
  <c r="BS101" i="10"/>
  <c r="BR101" i="10"/>
  <c r="BQ101" i="10"/>
  <c r="BP101" i="10"/>
  <c r="BO101" i="10"/>
  <c r="BZ100" i="10"/>
  <c r="BY100" i="10"/>
  <c r="BX100" i="10"/>
  <c r="BW100" i="10"/>
  <c r="BV100" i="10"/>
  <c r="BU100" i="10"/>
  <c r="BT100" i="10"/>
  <c r="BS100" i="10"/>
  <c r="BR100" i="10"/>
  <c r="BQ100" i="10"/>
  <c r="BP100" i="10"/>
  <c r="BO100" i="10"/>
  <c r="BZ99" i="10"/>
  <c r="BY99" i="10"/>
  <c r="BX99" i="10"/>
  <c r="BW99" i="10"/>
  <c r="BV99" i="10"/>
  <c r="BU99" i="10"/>
  <c r="BT99" i="10"/>
  <c r="BS99" i="10"/>
  <c r="BR99" i="10"/>
  <c r="BQ99" i="10"/>
  <c r="BP99" i="10"/>
  <c r="BO99" i="10"/>
  <c r="BZ98" i="10"/>
  <c r="BY98" i="10"/>
  <c r="BX98" i="10"/>
  <c r="BW98" i="10"/>
  <c r="BV98" i="10"/>
  <c r="BU98" i="10"/>
  <c r="BT98" i="10"/>
  <c r="BS98" i="10"/>
  <c r="BR98" i="10"/>
  <c r="BQ98" i="10"/>
  <c r="BP98" i="10"/>
  <c r="BO98" i="10"/>
  <c r="BZ97" i="10"/>
  <c r="BY97" i="10"/>
  <c r="BX97" i="10"/>
  <c r="BW97" i="10"/>
  <c r="BV97" i="10"/>
  <c r="BU97" i="10"/>
  <c r="BT97" i="10"/>
  <c r="BS97" i="10"/>
  <c r="BR97" i="10"/>
  <c r="BQ97" i="10"/>
  <c r="BP97" i="10"/>
  <c r="BO97" i="10"/>
  <c r="BZ96" i="10"/>
  <c r="BY96" i="10"/>
  <c r="BX96" i="10"/>
  <c r="BW96" i="10"/>
  <c r="BV96" i="10"/>
  <c r="BU96" i="10"/>
  <c r="BT96" i="10"/>
  <c r="BS96" i="10"/>
  <c r="BR96" i="10"/>
  <c r="BQ96" i="10"/>
  <c r="BP96" i="10"/>
  <c r="BO96" i="10"/>
  <c r="BZ95" i="10"/>
  <c r="BY95" i="10"/>
  <c r="BX95" i="10"/>
  <c r="BW95" i="10"/>
  <c r="BV95" i="10"/>
  <c r="BU95" i="10"/>
  <c r="BT95" i="10"/>
  <c r="BS95" i="10"/>
  <c r="BR95" i="10"/>
  <c r="BQ95" i="10"/>
  <c r="BP95" i="10"/>
  <c r="BO95" i="10"/>
  <c r="BZ94" i="10"/>
  <c r="BY94" i="10"/>
  <c r="BX94" i="10"/>
  <c r="BW94" i="10"/>
  <c r="BV94" i="10"/>
  <c r="BU94" i="10"/>
  <c r="BT94" i="10"/>
  <c r="BS94" i="10"/>
  <c r="BR94" i="10"/>
  <c r="BQ94" i="10"/>
  <c r="BP94" i="10"/>
  <c r="BO94" i="10"/>
  <c r="BZ93" i="10"/>
  <c r="BY93" i="10"/>
  <c r="BX93" i="10"/>
  <c r="BW93" i="10"/>
  <c r="BV93" i="10"/>
  <c r="BU93" i="10"/>
  <c r="BT93" i="10"/>
  <c r="BS93" i="10"/>
  <c r="BR93" i="10"/>
  <c r="BQ93" i="10"/>
  <c r="BP93" i="10"/>
  <c r="BO93" i="10"/>
  <c r="BZ92" i="10"/>
  <c r="BY92" i="10"/>
  <c r="BX92" i="10"/>
  <c r="BW92" i="10"/>
  <c r="BV92" i="10"/>
  <c r="BU92" i="10"/>
  <c r="BT92" i="10"/>
  <c r="BS92" i="10"/>
  <c r="BR92" i="10"/>
  <c r="BQ92" i="10"/>
  <c r="BP92" i="10"/>
  <c r="BO92" i="10"/>
  <c r="BZ91" i="10"/>
  <c r="BY91" i="10"/>
  <c r="BX91" i="10"/>
  <c r="BW91" i="10"/>
  <c r="BV91" i="10"/>
  <c r="BU91" i="10"/>
  <c r="BT91" i="10"/>
  <c r="BS91" i="10"/>
  <c r="BR91" i="10"/>
  <c r="BQ91" i="10"/>
  <c r="BP91" i="10"/>
  <c r="BO91" i="10"/>
  <c r="BZ90" i="10"/>
  <c r="BY90" i="10"/>
  <c r="BX90" i="10"/>
  <c r="BW90" i="10"/>
  <c r="BV90" i="10"/>
  <c r="BU90" i="10"/>
  <c r="BT90" i="10"/>
  <c r="BS90" i="10"/>
  <c r="BR90" i="10"/>
  <c r="BQ90" i="10"/>
  <c r="BP90" i="10"/>
  <c r="BO90" i="10"/>
  <c r="BZ89" i="10"/>
  <c r="BY89" i="10"/>
  <c r="BX89" i="10"/>
  <c r="BW89" i="10"/>
  <c r="BV89" i="10"/>
  <c r="BU89" i="10"/>
  <c r="BT89" i="10"/>
  <c r="BS89" i="10"/>
  <c r="BR89" i="10"/>
  <c r="BQ89" i="10"/>
  <c r="BP89" i="10"/>
  <c r="BO89" i="10"/>
  <c r="BZ88" i="10"/>
  <c r="BY88" i="10"/>
  <c r="BX88" i="10"/>
  <c r="BW88" i="10"/>
  <c r="BV88" i="10"/>
  <c r="BU88" i="10"/>
  <c r="BT88" i="10"/>
  <c r="BS88" i="10"/>
  <c r="BR88" i="10"/>
  <c r="BQ88" i="10"/>
  <c r="BP88" i="10"/>
  <c r="BO88" i="10"/>
  <c r="BZ87" i="10"/>
  <c r="BY87" i="10"/>
  <c r="BX87" i="10"/>
  <c r="BW87" i="10"/>
  <c r="BV87" i="10"/>
  <c r="BU87" i="10"/>
  <c r="BT87" i="10"/>
  <c r="BS87" i="10"/>
  <c r="BR87" i="10"/>
  <c r="BQ87" i="10"/>
  <c r="BP87" i="10"/>
  <c r="BO87" i="10"/>
  <c r="BZ86" i="10"/>
  <c r="BY86" i="10"/>
  <c r="BX86" i="10"/>
  <c r="BW86" i="10"/>
  <c r="BV86" i="10"/>
  <c r="BU86" i="10"/>
  <c r="BT86" i="10"/>
  <c r="BS86" i="10"/>
  <c r="BR86" i="10"/>
  <c r="BQ86" i="10"/>
  <c r="BP86" i="10"/>
  <c r="BO86" i="10"/>
  <c r="BZ85" i="10"/>
  <c r="BY85" i="10"/>
  <c r="BX85" i="10"/>
  <c r="BW85" i="10"/>
  <c r="BV85" i="10"/>
  <c r="BU85" i="10"/>
  <c r="BT85" i="10"/>
  <c r="BS85" i="10"/>
  <c r="BR85" i="10"/>
  <c r="BQ85" i="10"/>
  <c r="BP85" i="10"/>
  <c r="BO85" i="10"/>
  <c r="BZ84" i="10"/>
  <c r="BY84" i="10"/>
  <c r="BX84" i="10"/>
  <c r="BW84" i="10"/>
  <c r="BV84" i="10"/>
  <c r="BU84" i="10"/>
  <c r="BT84" i="10"/>
  <c r="BS84" i="10"/>
  <c r="BR84" i="10"/>
  <c r="BQ84" i="10"/>
  <c r="BP84" i="10"/>
  <c r="BO84" i="10"/>
  <c r="BZ83" i="10"/>
  <c r="BY83" i="10"/>
  <c r="BX83" i="10"/>
  <c r="BW83" i="10"/>
  <c r="BV83" i="10"/>
  <c r="BU83" i="10"/>
  <c r="BT83" i="10"/>
  <c r="BS83" i="10"/>
  <c r="BR83" i="10"/>
  <c r="BQ83" i="10"/>
  <c r="BP83" i="10"/>
  <c r="BO83" i="10"/>
  <c r="BZ82" i="10"/>
  <c r="BY82" i="10"/>
  <c r="BX82" i="10"/>
  <c r="BW82" i="10"/>
  <c r="BV82" i="10"/>
  <c r="BU82" i="10"/>
  <c r="BT82" i="10"/>
  <c r="BS82" i="10"/>
  <c r="BR82" i="10"/>
  <c r="BQ82" i="10"/>
  <c r="BP82" i="10"/>
  <c r="BO82" i="10"/>
  <c r="BZ81" i="10"/>
  <c r="BY81" i="10"/>
  <c r="BX81" i="10"/>
  <c r="BW81" i="10"/>
  <c r="BV81" i="10"/>
  <c r="BU81" i="10"/>
  <c r="BT81" i="10"/>
  <c r="BS81" i="10"/>
  <c r="BR81" i="10"/>
  <c r="BQ81" i="10"/>
  <c r="BP81" i="10"/>
  <c r="BO81" i="10"/>
  <c r="BZ80" i="10"/>
  <c r="BY80" i="10"/>
  <c r="BX80" i="10"/>
  <c r="BW80" i="10"/>
  <c r="BV80" i="10"/>
  <c r="BU80" i="10"/>
  <c r="BT80" i="10"/>
  <c r="BS80" i="10"/>
  <c r="BR80" i="10"/>
  <c r="BQ80" i="10"/>
  <c r="BP80" i="10"/>
  <c r="BO80" i="10"/>
  <c r="BZ79" i="10"/>
  <c r="BY79" i="10"/>
  <c r="BX79" i="10"/>
  <c r="BW79" i="10"/>
  <c r="BV79" i="10"/>
  <c r="BU79" i="10"/>
  <c r="BT79" i="10"/>
  <c r="BS79" i="10"/>
  <c r="BR79" i="10"/>
  <c r="BQ79" i="10"/>
  <c r="BP79" i="10"/>
  <c r="BO79" i="10"/>
  <c r="BZ78" i="10"/>
  <c r="BY78" i="10"/>
  <c r="BX78" i="10"/>
  <c r="BW78" i="10"/>
  <c r="BV78" i="10"/>
  <c r="BU78" i="10"/>
  <c r="BT78" i="10"/>
  <c r="BS78" i="10"/>
  <c r="BR78" i="10"/>
  <c r="BQ78" i="10"/>
  <c r="BP78" i="10"/>
  <c r="BO78" i="10"/>
  <c r="BZ77" i="10"/>
  <c r="BY77" i="10"/>
  <c r="BX77" i="10"/>
  <c r="BW77" i="10"/>
  <c r="BV77" i="10"/>
  <c r="BU77" i="10"/>
  <c r="BT77" i="10"/>
  <c r="BS77" i="10"/>
  <c r="BR77" i="10"/>
  <c r="BQ77" i="10"/>
  <c r="BP77" i="10"/>
  <c r="BO77" i="10"/>
  <c r="BZ76" i="10"/>
  <c r="BY76" i="10"/>
  <c r="BX76" i="10"/>
  <c r="BW76" i="10"/>
  <c r="BV76" i="10"/>
  <c r="BU76" i="10"/>
  <c r="BT76" i="10"/>
  <c r="BS76" i="10"/>
  <c r="BR76" i="10"/>
  <c r="BQ76" i="10"/>
  <c r="BP76" i="10"/>
  <c r="BO76" i="10"/>
  <c r="BZ75" i="10"/>
  <c r="BY75" i="10"/>
  <c r="BX75" i="10"/>
  <c r="BW75" i="10"/>
  <c r="BV75" i="10"/>
  <c r="BU75" i="10"/>
  <c r="BT75" i="10"/>
  <c r="BS75" i="10"/>
  <c r="BR75" i="10"/>
  <c r="BQ75" i="10"/>
  <c r="BP75" i="10"/>
  <c r="BO75" i="10"/>
  <c r="BZ74" i="10"/>
  <c r="BY74" i="10"/>
  <c r="BX74" i="10"/>
  <c r="BW74" i="10"/>
  <c r="BV74" i="10"/>
  <c r="BU74" i="10"/>
  <c r="BT74" i="10"/>
  <c r="BS74" i="10"/>
  <c r="BR74" i="10"/>
  <c r="BQ74" i="10"/>
  <c r="BP74" i="10"/>
  <c r="BO74" i="10"/>
  <c r="BZ73" i="10"/>
  <c r="BY73" i="10"/>
  <c r="BX73" i="10"/>
  <c r="BW73" i="10"/>
  <c r="BV73" i="10"/>
  <c r="BU73" i="10"/>
  <c r="BT73" i="10"/>
  <c r="BS73" i="10"/>
  <c r="BR73" i="10"/>
  <c r="BQ73" i="10"/>
  <c r="BP73" i="10"/>
  <c r="BO73" i="10"/>
  <c r="BZ72" i="10"/>
  <c r="BY72" i="10"/>
  <c r="BX72" i="10"/>
  <c r="BW72" i="10"/>
  <c r="BV72" i="10"/>
  <c r="BU72" i="10"/>
  <c r="BT72" i="10"/>
  <c r="BS72" i="10"/>
  <c r="BR72" i="10"/>
  <c r="BQ72" i="10"/>
  <c r="BP72" i="10"/>
  <c r="BO72" i="10"/>
  <c r="BZ71" i="10"/>
  <c r="BY71" i="10"/>
  <c r="BX71" i="10"/>
  <c r="BW71" i="10"/>
  <c r="BV71" i="10"/>
  <c r="BU71" i="10"/>
  <c r="BT71" i="10"/>
  <c r="BS71" i="10"/>
  <c r="BR71" i="10"/>
  <c r="BQ71" i="10"/>
  <c r="BP71" i="10"/>
  <c r="BO71" i="10"/>
  <c r="BZ70" i="10"/>
  <c r="BY70" i="10"/>
  <c r="BX70" i="10"/>
  <c r="BW70" i="10"/>
  <c r="BV70" i="10"/>
  <c r="BU70" i="10"/>
  <c r="BT70" i="10"/>
  <c r="BS70" i="10"/>
  <c r="BR70" i="10"/>
  <c r="BQ70" i="10"/>
  <c r="BP70" i="10"/>
  <c r="BO70" i="10"/>
  <c r="BZ69" i="10"/>
  <c r="BY69" i="10"/>
  <c r="BX69" i="10"/>
  <c r="BW69" i="10"/>
  <c r="BV69" i="10"/>
  <c r="BU69" i="10"/>
  <c r="BT69" i="10"/>
  <c r="BS69" i="10"/>
  <c r="BR69" i="10"/>
  <c r="BQ69" i="10"/>
  <c r="BP69" i="10"/>
  <c r="BO69" i="10"/>
  <c r="BZ68" i="10"/>
  <c r="BY68" i="10"/>
  <c r="BX68" i="10"/>
  <c r="BW68" i="10"/>
  <c r="BV68" i="10"/>
  <c r="BU68" i="10"/>
  <c r="BT68" i="10"/>
  <c r="BS68" i="10"/>
  <c r="BR68" i="10"/>
  <c r="BQ68" i="10"/>
  <c r="BP68" i="10"/>
  <c r="BO68" i="10"/>
  <c r="BZ67" i="10"/>
  <c r="BY67" i="10"/>
  <c r="BX67" i="10"/>
  <c r="BW67" i="10"/>
  <c r="BV67" i="10"/>
  <c r="BU67" i="10"/>
  <c r="BT67" i="10"/>
  <c r="BS67" i="10"/>
  <c r="BR67" i="10"/>
  <c r="BQ67" i="10"/>
  <c r="BP67" i="10"/>
  <c r="BO67" i="10"/>
  <c r="BZ66" i="10"/>
  <c r="BY66" i="10"/>
  <c r="BX66" i="10"/>
  <c r="BW66" i="10"/>
  <c r="BV66" i="10"/>
  <c r="BU66" i="10"/>
  <c r="BT66" i="10"/>
  <c r="BS66" i="10"/>
  <c r="BR66" i="10"/>
  <c r="BQ66" i="10"/>
  <c r="BP66" i="10"/>
  <c r="BO66" i="10"/>
  <c r="BZ65" i="10"/>
  <c r="BY65" i="10"/>
  <c r="BX65" i="10"/>
  <c r="BW65" i="10"/>
  <c r="BV65" i="10"/>
  <c r="BU65" i="10"/>
  <c r="BT65" i="10"/>
  <c r="BS65" i="10"/>
  <c r="BR65" i="10"/>
  <c r="BQ65" i="10"/>
  <c r="BP65" i="10"/>
  <c r="BO65" i="10"/>
  <c r="BZ64" i="10"/>
  <c r="BY64" i="10"/>
  <c r="BX64" i="10"/>
  <c r="BW64" i="10"/>
  <c r="BV64" i="10"/>
  <c r="BU64" i="10"/>
  <c r="BT64" i="10"/>
  <c r="BS64" i="10"/>
  <c r="BR64" i="10"/>
  <c r="BQ64" i="10"/>
  <c r="BP64" i="10"/>
  <c r="BO64" i="10"/>
  <c r="BZ63" i="10"/>
  <c r="BY63" i="10"/>
  <c r="BX63" i="10"/>
  <c r="BW63" i="10"/>
  <c r="BV63" i="10"/>
  <c r="BU63" i="10"/>
  <c r="BT63" i="10"/>
  <c r="BS63" i="10"/>
  <c r="BR63" i="10"/>
  <c r="BQ63" i="10"/>
  <c r="BP63" i="10"/>
  <c r="BO63" i="10"/>
  <c r="BZ62" i="10"/>
  <c r="BY62" i="10"/>
  <c r="BX62" i="10"/>
  <c r="BW62" i="10"/>
  <c r="BV62" i="10"/>
  <c r="BU62" i="10"/>
  <c r="BT62" i="10"/>
  <c r="BS62" i="10"/>
  <c r="BR62" i="10"/>
  <c r="BQ62" i="10"/>
  <c r="BP62" i="10"/>
  <c r="BO62" i="10"/>
  <c r="BZ61" i="10"/>
  <c r="BY61" i="10"/>
  <c r="BX61" i="10"/>
  <c r="BW61" i="10"/>
  <c r="BV61" i="10"/>
  <c r="BU61" i="10"/>
  <c r="BT61" i="10"/>
  <c r="BS61" i="10"/>
  <c r="BR61" i="10"/>
  <c r="BQ61" i="10"/>
  <c r="BP61" i="10"/>
  <c r="BO61" i="10"/>
  <c r="BZ60" i="10"/>
  <c r="BY60" i="10"/>
  <c r="BX60" i="10"/>
  <c r="BW60" i="10"/>
  <c r="BV60" i="10"/>
  <c r="BU60" i="10"/>
  <c r="BT60" i="10"/>
  <c r="BS60" i="10"/>
  <c r="BR60" i="10"/>
  <c r="BQ60" i="10"/>
  <c r="BP60" i="10"/>
  <c r="BO60" i="10"/>
  <c r="BZ59" i="10"/>
  <c r="BY59" i="10"/>
  <c r="BX59" i="10"/>
  <c r="BW59" i="10"/>
  <c r="BV59" i="10"/>
  <c r="BU59" i="10"/>
  <c r="BT59" i="10"/>
  <c r="BS59" i="10"/>
  <c r="BR59" i="10"/>
  <c r="BQ59" i="10"/>
  <c r="BP59" i="10"/>
  <c r="BO59" i="10"/>
  <c r="BZ58" i="10"/>
  <c r="BY58" i="10"/>
  <c r="BX58" i="10"/>
  <c r="BW58" i="10"/>
  <c r="BV58" i="10"/>
  <c r="BU58" i="10"/>
  <c r="BT58" i="10"/>
  <c r="BS58" i="10"/>
  <c r="BR58" i="10"/>
  <c r="BQ58" i="10"/>
  <c r="BP58" i="10"/>
  <c r="BO58" i="10"/>
  <c r="BZ57" i="10"/>
  <c r="BY57" i="10"/>
  <c r="BX57" i="10"/>
  <c r="BW57" i="10"/>
  <c r="BV57" i="10"/>
  <c r="BU57" i="10"/>
  <c r="BT57" i="10"/>
  <c r="BS57" i="10"/>
  <c r="BR57" i="10"/>
  <c r="BQ57" i="10"/>
  <c r="BP57" i="10"/>
  <c r="BO57" i="10"/>
  <c r="BZ56" i="10"/>
  <c r="BY56" i="10"/>
  <c r="BX56" i="10"/>
  <c r="BW56" i="10"/>
  <c r="BV56" i="10"/>
  <c r="BU56" i="10"/>
  <c r="BT56" i="10"/>
  <c r="BS56" i="10"/>
  <c r="BR56" i="10"/>
  <c r="BQ56" i="10"/>
  <c r="BP56" i="10"/>
  <c r="BO56" i="10"/>
  <c r="BZ55" i="10"/>
  <c r="BY55" i="10"/>
  <c r="BX55" i="10"/>
  <c r="BW55" i="10"/>
  <c r="BV55" i="10"/>
  <c r="BU55" i="10"/>
  <c r="BT55" i="10"/>
  <c r="BS55" i="10"/>
  <c r="BR55" i="10"/>
  <c r="BQ55" i="10"/>
  <c r="BP55" i="10"/>
  <c r="BO55" i="10"/>
  <c r="BZ54" i="10"/>
  <c r="BY54" i="10"/>
  <c r="BX54" i="10"/>
  <c r="BW54" i="10"/>
  <c r="BV54" i="10"/>
  <c r="BU54" i="10"/>
  <c r="BT54" i="10"/>
  <c r="BS54" i="10"/>
  <c r="BR54" i="10"/>
  <c r="BQ54" i="10"/>
  <c r="BP54" i="10"/>
  <c r="BO54" i="10"/>
  <c r="BZ53" i="10"/>
  <c r="BY53" i="10"/>
  <c r="BX53" i="10"/>
  <c r="BW53" i="10"/>
  <c r="BV53" i="10"/>
  <c r="BU53" i="10"/>
  <c r="BT53" i="10"/>
  <c r="BS53" i="10"/>
  <c r="BR53" i="10"/>
  <c r="BQ53" i="10"/>
  <c r="BP53" i="10"/>
  <c r="BO53" i="10"/>
  <c r="BZ52" i="10"/>
  <c r="BY52" i="10"/>
  <c r="BX52" i="10"/>
  <c r="BW52" i="10"/>
  <c r="BV52" i="10"/>
  <c r="BU52" i="10"/>
  <c r="BT52" i="10"/>
  <c r="BS52" i="10"/>
  <c r="BR52" i="10"/>
  <c r="BQ52" i="10"/>
  <c r="BP52" i="10"/>
  <c r="BO52" i="10"/>
  <c r="BZ51" i="10"/>
  <c r="BY51" i="10"/>
  <c r="BX51" i="10"/>
  <c r="BW51" i="10"/>
  <c r="BV51" i="10"/>
  <c r="BU51" i="10"/>
  <c r="BT51" i="10"/>
  <c r="BS51" i="10"/>
  <c r="BR51" i="10"/>
  <c r="BQ51" i="10"/>
  <c r="BP51" i="10"/>
  <c r="BO51" i="10"/>
  <c r="BZ50" i="10"/>
  <c r="BY50" i="10"/>
  <c r="BX50" i="10"/>
  <c r="BW50" i="10"/>
  <c r="BV50" i="10"/>
  <c r="BU50" i="10"/>
  <c r="BT50" i="10"/>
  <c r="BS50" i="10"/>
  <c r="BR50" i="10"/>
  <c r="BQ50" i="10"/>
  <c r="BP50" i="10"/>
  <c r="BO50" i="10"/>
  <c r="BZ49" i="10"/>
  <c r="BY49" i="10"/>
  <c r="BX49" i="10"/>
  <c r="BW49" i="10"/>
  <c r="BV49" i="10"/>
  <c r="BU49" i="10"/>
  <c r="BT49" i="10"/>
  <c r="BS49" i="10"/>
  <c r="BR49" i="10"/>
  <c r="BQ49" i="10"/>
  <c r="BP49" i="10"/>
  <c r="BO49" i="10"/>
  <c r="BZ48" i="10"/>
  <c r="BY48" i="10"/>
  <c r="BX48" i="10"/>
  <c r="BW48" i="10"/>
  <c r="BV48" i="10"/>
  <c r="BU48" i="10"/>
  <c r="BT48" i="10"/>
  <c r="BS48" i="10"/>
  <c r="BR48" i="10"/>
  <c r="BQ48" i="10"/>
  <c r="BP48" i="10"/>
  <c r="BO48" i="10"/>
  <c r="BZ47" i="10"/>
  <c r="BY47" i="10"/>
  <c r="BX47" i="10"/>
  <c r="BW47" i="10"/>
  <c r="BV47" i="10"/>
  <c r="BU47" i="10"/>
  <c r="BT47" i="10"/>
  <c r="BS47" i="10"/>
  <c r="BR47" i="10"/>
  <c r="BQ47" i="10"/>
  <c r="BP47" i="10"/>
  <c r="BO47" i="10"/>
  <c r="BZ46" i="10"/>
  <c r="BY46" i="10"/>
  <c r="BX46" i="10"/>
  <c r="BW46" i="10"/>
  <c r="BV46" i="10"/>
  <c r="BU46" i="10"/>
  <c r="BT46" i="10"/>
  <c r="BS46" i="10"/>
  <c r="BR46" i="10"/>
  <c r="BQ46" i="10"/>
  <c r="BP46" i="10"/>
  <c r="BO46" i="10"/>
  <c r="BZ45" i="10"/>
  <c r="BY45" i="10"/>
  <c r="BX45" i="10"/>
  <c r="BW45" i="10"/>
  <c r="BV45" i="10"/>
  <c r="BU45" i="10"/>
  <c r="BT45" i="10"/>
  <c r="BS45" i="10"/>
  <c r="BR45" i="10"/>
  <c r="BQ45" i="10"/>
  <c r="BP45" i="10"/>
  <c r="BO45" i="10"/>
  <c r="BZ44" i="10"/>
  <c r="BY44" i="10"/>
  <c r="BX44" i="10"/>
  <c r="BW44" i="10"/>
  <c r="BV44" i="10"/>
  <c r="BU44" i="10"/>
  <c r="BT44" i="10"/>
  <c r="BS44" i="10"/>
  <c r="BR44" i="10"/>
  <c r="BQ44" i="10"/>
  <c r="BP44" i="10"/>
  <c r="BO44" i="10"/>
  <c r="BZ43" i="10"/>
  <c r="BY43" i="10"/>
  <c r="BX43" i="10"/>
  <c r="BW43" i="10"/>
  <c r="BV43" i="10"/>
  <c r="BU43" i="10"/>
  <c r="BT43" i="10"/>
  <c r="BS43" i="10"/>
  <c r="BR43" i="10"/>
  <c r="BQ43" i="10"/>
  <c r="BP43" i="10"/>
  <c r="BO43" i="10"/>
  <c r="BZ42" i="10"/>
  <c r="BY42" i="10"/>
  <c r="BX42" i="10"/>
  <c r="BW42" i="10"/>
  <c r="BV42" i="10"/>
  <c r="BU42" i="10"/>
  <c r="BT42" i="10"/>
  <c r="BS42" i="10"/>
  <c r="BR42" i="10"/>
  <c r="BQ42" i="10"/>
  <c r="BP42" i="10"/>
  <c r="BO42" i="10"/>
  <c r="BZ41" i="10"/>
  <c r="BY41" i="10"/>
  <c r="BX41" i="10"/>
  <c r="BW41" i="10"/>
  <c r="BV41" i="10"/>
  <c r="BU41" i="10"/>
  <c r="BT41" i="10"/>
  <c r="BS41" i="10"/>
  <c r="BR41" i="10"/>
  <c r="BQ41" i="10"/>
  <c r="BP41" i="10"/>
  <c r="BO41" i="10"/>
  <c r="BZ40" i="10"/>
  <c r="BY40" i="10"/>
  <c r="BX40" i="10"/>
  <c r="BW40" i="10"/>
  <c r="BV40" i="10"/>
  <c r="BU40" i="10"/>
  <c r="BT40" i="10"/>
  <c r="BS40" i="10"/>
  <c r="BR40" i="10"/>
  <c r="BQ40" i="10"/>
  <c r="BP40" i="10"/>
  <c r="BO40" i="10"/>
  <c r="BZ39" i="10"/>
  <c r="BY39" i="10"/>
  <c r="BX39" i="10"/>
  <c r="BW39" i="10"/>
  <c r="BV39" i="10"/>
  <c r="BU39" i="10"/>
  <c r="BT39" i="10"/>
  <c r="BS39" i="10"/>
  <c r="BR39" i="10"/>
  <c r="BQ39" i="10"/>
  <c r="BP39" i="10"/>
  <c r="BO39" i="10"/>
  <c r="BZ38" i="10"/>
  <c r="BY38" i="10"/>
  <c r="BX38" i="10"/>
  <c r="BW38" i="10"/>
  <c r="BV38" i="10"/>
  <c r="BU38" i="10"/>
  <c r="BT38" i="10"/>
  <c r="BS38" i="10"/>
  <c r="BR38" i="10"/>
  <c r="BQ38" i="10"/>
  <c r="BP38" i="10"/>
  <c r="BO38" i="10"/>
  <c r="BZ37" i="10"/>
  <c r="BY37" i="10"/>
  <c r="BX37" i="10"/>
  <c r="BW37" i="10"/>
  <c r="BV37" i="10"/>
  <c r="BU37" i="10"/>
  <c r="BT37" i="10"/>
  <c r="BS37" i="10"/>
  <c r="BR37" i="10"/>
  <c r="BQ37" i="10"/>
  <c r="BP37" i="10"/>
  <c r="BO37" i="10"/>
  <c r="BZ36" i="10"/>
  <c r="BY36" i="10"/>
  <c r="BX36" i="10"/>
  <c r="BW36" i="10"/>
  <c r="BV36" i="10"/>
  <c r="BU36" i="10"/>
  <c r="BT36" i="10"/>
  <c r="BS36" i="10"/>
  <c r="BR36" i="10"/>
  <c r="BQ36" i="10"/>
  <c r="BP36" i="10"/>
  <c r="BO36" i="10"/>
  <c r="BZ35" i="10"/>
  <c r="BY35" i="10"/>
  <c r="BX35" i="10"/>
  <c r="BW35" i="10"/>
  <c r="BV35" i="10"/>
  <c r="BU35" i="10"/>
  <c r="BT35" i="10"/>
  <c r="BS35" i="10"/>
  <c r="BR35" i="10"/>
  <c r="BQ35" i="10"/>
  <c r="BP35" i="10"/>
  <c r="BO35" i="10"/>
  <c r="BZ34" i="10"/>
  <c r="BY34" i="10"/>
  <c r="BX34" i="10"/>
  <c r="BW34" i="10"/>
  <c r="BV34" i="10"/>
  <c r="BU34" i="10"/>
  <c r="BT34" i="10"/>
  <c r="BS34" i="10"/>
  <c r="BR34" i="10"/>
  <c r="BQ34" i="10"/>
  <c r="BP34" i="10"/>
  <c r="BO34" i="10"/>
  <c r="BZ33" i="10"/>
  <c r="BY33" i="10"/>
  <c r="BX33" i="10"/>
  <c r="BW33" i="10"/>
  <c r="BV33" i="10"/>
  <c r="BU33" i="10"/>
  <c r="BT33" i="10"/>
  <c r="BS33" i="10"/>
  <c r="BR33" i="10"/>
  <c r="BQ33" i="10"/>
  <c r="BP33" i="10"/>
  <c r="BO33" i="10"/>
  <c r="BZ32" i="10"/>
  <c r="BY32" i="10"/>
  <c r="BX32" i="10"/>
  <c r="BW32" i="10"/>
  <c r="BV32" i="10"/>
  <c r="BU32" i="10"/>
  <c r="BT32" i="10"/>
  <c r="BS32" i="10"/>
  <c r="BR32" i="10"/>
  <c r="BQ32" i="10"/>
  <c r="BP32" i="10"/>
  <c r="BO32" i="10"/>
  <c r="BZ31" i="10"/>
  <c r="BY31" i="10"/>
  <c r="BX31" i="10"/>
  <c r="BW31" i="10"/>
  <c r="BV31" i="10"/>
  <c r="BU31" i="10"/>
  <c r="BT31" i="10"/>
  <c r="BS31" i="10"/>
  <c r="BR31" i="10"/>
  <c r="BQ31" i="10"/>
  <c r="BP31" i="10"/>
  <c r="BO31" i="10"/>
  <c r="BZ30" i="10"/>
  <c r="BY30" i="10"/>
  <c r="BX30" i="10"/>
  <c r="BW30" i="10"/>
  <c r="BV30" i="10"/>
  <c r="BU30" i="10"/>
  <c r="BT30" i="10"/>
  <c r="BS30" i="10"/>
  <c r="BR30" i="10"/>
  <c r="BQ30" i="10"/>
  <c r="BP30" i="10"/>
  <c r="BO30" i="10"/>
  <c r="BZ29" i="10"/>
  <c r="BY29" i="10"/>
  <c r="BX29" i="10"/>
  <c r="BW29" i="10"/>
  <c r="BV29" i="10"/>
  <c r="BU29" i="10"/>
  <c r="BT29" i="10"/>
  <c r="BS29" i="10"/>
  <c r="BR29" i="10"/>
  <c r="BQ29" i="10"/>
  <c r="BP29" i="10"/>
  <c r="BO29" i="10"/>
  <c r="BZ28" i="10"/>
  <c r="BY28" i="10"/>
  <c r="BX28" i="10"/>
  <c r="BW28" i="10"/>
  <c r="BV28" i="10"/>
  <c r="BU28" i="10"/>
  <c r="BT28" i="10"/>
  <c r="BS28" i="10"/>
  <c r="BR28" i="10"/>
  <c r="BQ28" i="10"/>
  <c r="BP28" i="10"/>
  <c r="BO28" i="10"/>
  <c r="BZ27" i="10"/>
  <c r="BY27" i="10"/>
  <c r="BX27" i="10"/>
  <c r="BW27" i="10"/>
  <c r="BV27" i="10"/>
  <c r="BU27" i="10"/>
  <c r="BT27" i="10"/>
  <c r="BS27" i="10"/>
  <c r="BR27" i="10"/>
  <c r="BQ27" i="10"/>
  <c r="BP27" i="10"/>
  <c r="BO27" i="10"/>
  <c r="BZ26" i="10"/>
  <c r="BY26" i="10"/>
  <c r="BX26" i="10"/>
  <c r="BW26" i="10"/>
  <c r="BV26" i="10"/>
  <c r="BU26" i="10"/>
  <c r="BT26" i="10"/>
  <c r="BS26" i="10"/>
  <c r="BR26" i="10"/>
  <c r="BQ26" i="10"/>
  <c r="BP26" i="10"/>
  <c r="BO26" i="10"/>
  <c r="BZ25" i="10"/>
  <c r="BY25" i="10"/>
  <c r="BX25" i="10"/>
  <c r="BW25" i="10"/>
  <c r="BV25" i="10"/>
  <c r="BU25" i="10"/>
  <c r="BT25" i="10"/>
  <c r="BS25" i="10"/>
  <c r="BR25" i="10"/>
  <c r="BQ25" i="10"/>
  <c r="BP25" i="10"/>
  <c r="BO25" i="10"/>
  <c r="BZ24" i="10"/>
  <c r="BY24" i="10"/>
  <c r="BX24" i="10"/>
  <c r="BW24" i="10"/>
  <c r="BV24" i="10"/>
  <c r="BU24" i="10"/>
  <c r="BT24" i="10"/>
  <c r="BS24" i="10"/>
  <c r="BR24" i="10"/>
  <c r="BQ24" i="10"/>
  <c r="BP24" i="10"/>
  <c r="BO24" i="10"/>
  <c r="BZ23" i="10"/>
  <c r="BY23" i="10"/>
  <c r="BX23" i="10"/>
  <c r="BW23" i="10"/>
  <c r="BV23" i="10"/>
  <c r="BU23" i="10"/>
  <c r="BT23" i="10"/>
  <c r="BS23" i="10"/>
  <c r="BR23" i="10"/>
  <c r="BQ23" i="10"/>
  <c r="BP23" i="10"/>
  <c r="BO23" i="10"/>
  <c r="BZ22" i="10"/>
  <c r="BY22" i="10"/>
  <c r="BX22" i="10"/>
  <c r="BW22" i="10"/>
  <c r="BV22" i="10"/>
  <c r="BU22" i="10"/>
  <c r="BT22" i="10"/>
  <c r="BS22" i="10"/>
  <c r="BR22" i="10"/>
  <c r="BQ22" i="10"/>
  <c r="BP22" i="10"/>
  <c r="BO22" i="10"/>
  <c r="BZ21" i="10"/>
  <c r="BY21" i="10"/>
  <c r="BX21" i="10"/>
  <c r="BW21" i="10"/>
  <c r="BV21" i="10"/>
  <c r="BU21" i="10"/>
  <c r="BT21" i="10"/>
  <c r="BS21" i="10"/>
  <c r="BR21" i="10"/>
  <c r="BQ21" i="10"/>
  <c r="BP21" i="10"/>
  <c r="BO21" i="10"/>
  <c r="BZ20" i="10"/>
  <c r="BY20" i="10"/>
  <c r="BX20" i="10"/>
  <c r="BW20" i="10"/>
  <c r="BV20" i="10"/>
  <c r="BU20" i="10"/>
  <c r="BT20" i="10"/>
  <c r="BS20" i="10"/>
  <c r="BR20" i="10"/>
  <c r="BQ20" i="10"/>
  <c r="BP20" i="10"/>
  <c r="BO20" i="10"/>
  <c r="BZ19" i="10"/>
  <c r="BY19" i="10"/>
  <c r="BX19" i="10"/>
  <c r="BW19" i="10"/>
  <c r="BV19" i="10"/>
  <c r="BU19" i="10"/>
  <c r="BT19" i="10"/>
  <c r="BS19" i="10"/>
  <c r="BR19" i="10"/>
  <c r="BQ19" i="10"/>
  <c r="BP19" i="10"/>
  <c r="BO19" i="10"/>
  <c r="BZ18" i="10"/>
  <c r="BY18" i="10"/>
  <c r="BX18" i="10"/>
  <c r="BW18" i="10"/>
  <c r="BV18" i="10"/>
  <c r="BU18" i="10"/>
  <c r="BT18" i="10"/>
  <c r="BS18" i="10"/>
  <c r="BR18" i="10"/>
  <c r="BQ18" i="10"/>
  <c r="BP18" i="10"/>
  <c r="BO18" i="10"/>
  <c r="BZ17" i="10"/>
  <c r="BY17" i="10"/>
  <c r="BX17" i="10"/>
  <c r="BW17" i="10"/>
  <c r="BV17" i="10"/>
  <c r="BU17" i="10"/>
  <c r="BT17" i="10"/>
  <c r="BS17" i="10"/>
  <c r="BR17" i="10"/>
  <c r="BQ17" i="10"/>
  <c r="BP17" i="10"/>
  <c r="BO17" i="10"/>
  <c r="BZ16" i="10"/>
  <c r="BY16" i="10"/>
  <c r="BX16" i="10"/>
  <c r="BW16" i="10"/>
  <c r="BV16" i="10"/>
  <c r="BU16" i="10"/>
  <c r="BT16" i="10"/>
  <c r="BS16" i="10"/>
  <c r="BR16" i="10"/>
  <c r="BQ16" i="10"/>
  <c r="BP16" i="10"/>
  <c r="BO16" i="10"/>
  <c r="BZ15" i="10"/>
  <c r="BY15" i="10"/>
  <c r="BX15" i="10"/>
  <c r="BW15" i="10"/>
  <c r="BV15" i="10"/>
  <c r="BU15" i="10"/>
  <c r="BT15" i="10"/>
  <c r="BS15" i="10"/>
  <c r="BR15" i="10"/>
  <c r="BQ15" i="10"/>
  <c r="BP15" i="10"/>
  <c r="BO15" i="10"/>
  <c r="BZ14" i="10"/>
  <c r="BY14" i="10"/>
  <c r="BX14" i="10"/>
  <c r="BW14" i="10"/>
  <c r="BV14" i="10"/>
  <c r="BU14" i="10"/>
  <c r="BT14" i="10"/>
  <c r="BS14" i="10"/>
  <c r="BR14" i="10"/>
  <c r="BQ14" i="10"/>
  <c r="BP14" i="10"/>
  <c r="BO14" i="10"/>
  <c r="BZ13" i="10"/>
  <c r="BY13" i="10"/>
  <c r="BX13" i="10"/>
  <c r="BW13" i="10"/>
  <c r="BV13" i="10"/>
  <c r="BU13" i="10"/>
  <c r="BT13" i="10"/>
  <c r="BS13" i="10"/>
  <c r="BR13" i="10"/>
  <c r="BQ13" i="10"/>
  <c r="BP13" i="10"/>
  <c r="BO13" i="10"/>
  <c r="BZ12" i="10"/>
  <c r="BY12" i="10"/>
  <c r="BX12" i="10"/>
  <c r="BW12" i="10"/>
  <c r="BV12" i="10"/>
  <c r="BU12" i="10"/>
  <c r="BT12" i="10"/>
  <c r="BS12" i="10"/>
  <c r="BR12" i="10"/>
  <c r="BQ12" i="10"/>
  <c r="BP12" i="10"/>
  <c r="BO12" i="10"/>
  <c r="BZ11" i="10"/>
  <c r="BY11" i="10"/>
  <c r="BX11" i="10"/>
  <c r="BW11" i="10"/>
  <c r="BV11" i="10"/>
  <c r="BU11" i="10"/>
  <c r="BT11" i="10"/>
  <c r="BS11" i="10"/>
  <c r="BR11" i="10"/>
  <c r="BQ11" i="10"/>
  <c r="BP11" i="10"/>
  <c r="BO11" i="10"/>
  <c r="BZ10" i="10"/>
  <c r="BY10" i="10"/>
  <c r="BX10" i="10"/>
  <c r="BW10" i="10"/>
  <c r="BV10" i="10"/>
  <c r="BU10" i="10"/>
  <c r="BT10" i="10"/>
  <c r="BS10" i="10"/>
  <c r="BR10" i="10"/>
  <c r="BQ10" i="10"/>
  <c r="BP10" i="10"/>
  <c r="BO10" i="10"/>
  <c r="BZ9" i="10"/>
  <c r="BY9" i="10"/>
  <c r="BX9" i="10"/>
  <c r="BW9" i="10"/>
  <c r="BV9" i="10"/>
  <c r="BU9" i="10"/>
  <c r="BT9" i="10"/>
  <c r="BS9" i="10"/>
  <c r="BR9" i="10"/>
  <c r="BQ9" i="10"/>
  <c r="BP9" i="10"/>
  <c r="BO9" i="10"/>
  <c r="BZ8" i="10"/>
  <c r="BY8" i="10"/>
  <c r="BX8" i="10"/>
  <c r="BW8" i="10"/>
  <c r="BV8" i="10"/>
  <c r="BU8" i="10"/>
  <c r="BT8" i="10"/>
  <c r="BS8" i="10"/>
  <c r="BR8" i="10"/>
  <c r="BQ8" i="10"/>
  <c r="BP8" i="10"/>
  <c r="BO8" i="10"/>
  <c r="AP8" i="10"/>
  <c r="AQ8" i="10"/>
  <c r="AR8" i="10"/>
  <c r="AS8" i="10"/>
  <c r="AT8" i="10"/>
  <c r="AU8" i="10"/>
  <c r="AV8" i="10"/>
  <c r="AW8" i="10"/>
  <c r="AX8" i="10"/>
  <c r="AY8" i="10"/>
  <c r="AZ8" i="10"/>
  <c r="BA8" i="10"/>
  <c r="BB8" i="10"/>
  <c r="BC8" i="10"/>
  <c r="BD8" i="10"/>
  <c r="BE8" i="10"/>
  <c r="BF8" i="10"/>
  <c r="BG8" i="10"/>
  <c r="BH8" i="10"/>
  <c r="BI8" i="10"/>
  <c r="BJ8" i="10"/>
  <c r="BK8" i="10"/>
  <c r="BL8" i="10"/>
  <c r="BM8" i="10"/>
  <c r="AP9" i="10"/>
  <c r="AQ9" i="10"/>
  <c r="AR9" i="10"/>
  <c r="AS9" i="10"/>
  <c r="AT9" i="10"/>
  <c r="AU9" i="10"/>
  <c r="AV9" i="10"/>
  <c r="AW9" i="10"/>
  <c r="AX9" i="10"/>
  <c r="AY9" i="10"/>
  <c r="AZ9" i="10"/>
  <c r="BA9" i="10"/>
  <c r="BB9" i="10"/>
  <c r="BC9" i="10"/>
  <c r="BD9" i="10"/>
  <c r="BE9" i="10"/>
  <c r="BF9" i="10"/>
  <c r="BG9" i="10"/>
  <c r="BH9" i="10"/>
  <c r="BI9" i="10"/>
  <c r="BJ9" i="10"/>
  <c r="BK9" i="10"/>
  <c r="BL9" i="10"/>
  <c r="BM9"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AP11" i="10"/>
  <c r="AQ11" i="10"/>
  <c r="AR11" i="10"/>
  <c r="AS11" i="10"/>
  <c r="AT11" i="10"/>
  <c r="AU11" i="10"/>
  <c r="AV11" i="10"/>
  <c r="AW11" i="10"/>
  <c r="AX11" i="10"/>
  <c r="AY11" i="10"/>
  <c r="AZ11" i="10"/>
  <c r="BA11" i="10"/>
  <c r="BB11" i="10"/>
  <c r="BC11" i="10"/>
  <c r="BD11" i="10"/>
  <c r="BE11" i="10"/>
  <c r="BF11" i="10"/>
  <c r="BG11" i="10"/>
  <c r="BH11" i="10"/>
  <c r="BI11" i="10"/>
  <c r="BJ11" i="10"/>
  <c r="BK11" i="10"/>
  <c r="BL11" i="10"/>
  <c r="BM11"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AP13" i="10"/>
  <c r="AQ13" i="10"/>
  <c r="AR13" i="10"/>
  <c r="AS13" i="10"/>
  <c r="AT13" i="10"/>
  <c r="AU13" i="10"/>
  <c r="AV13" i="10"/>
  <c r="AW13" i="10"/>
  <c r="AX13" i="10"/>
  <c r="AY13" i="10"/>
  <c r="AZ13" i="10"/>
  <c r="BA13" i="10"/>
  <c r="BB13" i="10"/>
  <c r="BC13" i="10"/>
  <c r="BD13" i="10"/>
  <c r="BE13" i="10"/>
  <c r="BF13" i="10"/>
  <c r="BG13" i="10"/>
  <c r="BH13" i="10"/>
  <c r="BI13" i="10"/>
  <c r="BJ13" i="10"/>
  <c r="BK13" i="10"/>
  <c r="BL13" i="10"/>
  <c r="BM13" i="10"/>
  <c r="AP14" i="10"/>
  <c r="AQ14" i="10"/>
  <c r="AR14" i="10"/>
  <c r="AS14" i="10"/>
  <c r="AT14" i="10"/>
  <c r="AU14" i="10"/>
  <c r="AV14" i="10"/>
  <c r="AW14" i="10"/>
  <c r="AX14" i="10"/>
  <c r="AY14" i="10"/>
  <c r="AZ14" i="10"/>
  <c r="BA14" i="10"/>
  <c r="BB14" i="10"/>
  <c r="BC14" i="10"/>
  <c r="BD14" i="10"/>
  <c r="BE14" i="10"/>
  <c r="BF14" i="10"/>
  <c r="BG14" i="10"/>
  <c r="BH14" i="10"/>
  <c r="BI14" i="10"/>
  <c r="BJ14" i="10"/>
  <c r="BK14" i="10"/>
  <c r="BL14" i="10"/>
  <c r="BM14" i="10"/>
  <c r="AP15" i="10"/>
  <c r="AQ15" i="10"/>
  <c r="AR15" i="10"/>
  <c r="AS15" i="10"/>
  <c r="AT15" i="10"/>
  <c r="AU15" i="10"/>
  <c r="AV15" i="10"/>
  <c r="AW15" i="10"/>
  <c r="AX15" i="10"/>
  <c r="AY15" i="10"/>
  <c r="AZ15" i="10"/>
  <c r="BA15" i="10"/>
  <c r="BB15" i="10"/>
  <c r="BC15" i="10"/>
  <c r="BD15" i="10"/>
  <c r="BE15" i="10"/>
  <c r="BF15" i="10"/>
  <c r="BG15" i="10"/>
  <c r="BH15" i="10"/>
  <c r="BI15" i="10"/>
  <c r="BJ15" i="10"/>
  <c r="BK15" i="10"/>
  <c r="BL15" i="10"/>
  <c r="BM15"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AP18" i="10"/>
  <c r="AQ18" i="10"/>
  <c r="AR18" i="10"/>
  <c r="AS18" i="10"/>
  <c r="AT18" i="10"/>
  <c r="AU18" i="10"/>
  <c r="AV18" i="10"/>
  <c r="AW18" i="10"/>
  <c r="AX18" i="10"/>
  <c r="AY18" i="10"/>
  <c r="AZ18" i="10"/>
  <c r="BA18" i="10"/>
  <c r="BB18" i="10"/>
  <c r="BC18" i="10"/>
  <c r="BD18" i="10"/>
  <c r="BE18" i="10"/>
  <c r="BF18" i="10"/>
  <c r="BG18" i="10"/>
  <c r="BH18" i="10"/>
  <c r="BI18" i="10"/>
  <c r="BJ18" i="10"/>
  <c r="BK18" i="10"/>
  <c r="BL18" i="10"/>
  <c r="BM18" i="10"/>
  <c r="AP19" i="10"/>
  <c r="AQ19" i="10"/>
  <c r="AR19" i="10"/>
  <c r="AS19" i="10"/>
  <c r="AT19" i="10"/>
  <c r="AU19" i="10"/>
  <c r="AV19" i="10"/>
  <c r="AW19" i="10"/>
  <c r="AX19" i="10"/>
  <c r="AY19" i="10"/>
  <c r="AZ19" i="10"/>
  <c r="BA19" i="10"/>
  <c r="BB19" i="10"/>
  <c r="BC19" i="10"/>
  <c r="BD19" i="10"/>
  <c r="BE19" i="10"/>
  <c r="BF19" i="10"/>
  <c r="BG19" i="10"/>
  <c r="BH19" i="10"/>
  <c r="BI19" i="10"/>
  <c r="BJ19" i="10"/>
  <c r="BK19" i="10"/>
  <c r="BL19" i="10"/>
  <c r="BM19" i="10"/>
  <c r="AP20" i="10"/>
  <c r="AQ20" i="10"/>
  <c r="AR20" i="10"/>
  <c r="AS20" i="10"/>
  <c r="AT20" i="10"/>
  <c r="AU20" i="10"/>
  <c r="AV20" i="10"/>
  <c r="AW20" i="10"/>
  <c r="AX20" i="10"/>
  <c r="AY20" i="10"/>
  <c r="AZ20" i="10"/>
  <c r="BA20" i="10"/>
  <c r="BB20" i="10"/>
  <c r="BC20" i="10"/>
  <c r="BD20" i="10"/>
  <c r="BE20" i="10"/>
  <c r="BF20" i="10"/>
  <c r="BG20" i="10"/>
  <c r="BH20" i="10"/>
  <c r="BI20" i="10"/>
  <c r="BJ20" i="10"/>
  <c r="BK20" i="10"/>
  <c r="BL20" i="10"/>
  <c r="BM20"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AP54" i="10"/>
  <c r="AQ54" i="10"/>
  <c r="AR54" i="10"/>
  <c r="AS54" i="10"/>
  <c r="AT54" i="10"/>
  <c r="AU54" i="10"/>
  <c r="AV54" i="10"/>
  <c r="AW54" i="10"/>
  <c r="AX54" i="10"/>
  <c r="AY54" i="10"/>
  <c r="AZ54" i="10"/>
  <c r="BA54" i="10"/>
  <c r="BB54" i="10"/>
  <c r="BC54" i="10"/>
  <c r="BD54" i="10"/>
  <c r="BE54" i="10"/>
  <c r="BF54" i="10"/>
  <c r="BG54" i="10"/>
  <c r="BH54" i="10"/>
  <c r="BI54" i="10"/>
  <c r="BJ54" i="10"/>
  <c r="BK54" i="10"/>
  <c r="BL54" i="10"/>
  <c r="BM54" i="10"/>
  <c r="AP55" i="10"/>
  <c r="AQ55" i="10"/>
  <c r="AR55" i="10"/>
  <c r="AS55" i="10"/>
  <c r="AT55" i="10"/>
  <c r="AU55" i="10"/>
  <c r="AV55" i="10"/>
  <c r="AW55" i="10"/>
  <c r="AX55" i="10"/>
  <c r="AY55" i="10"/>
  <c r="AZ55" i="10"/>
  <c r="BA55" i="10"/>
  <c r="BB55" i="10"/>
  <c r="BC55" i="10"/>
  <c r="BD55" i="10"/>
  <c r="BE55" i="10"/>
  <c r="BF55" i="10"/>
  <c r="BG55" i="10"/>
  <c r="BH55" i="10"/>
  <c r="BI55" i="10"/>
  <c r="BJ55" i="10"/>
  <c r="BK55" i="10"/>
  <c r="BL55" i="10"/>
  <c r="BM55" i="10"/>
  <c r="AP56" i="10"/>
  <c r="AQ56" i="10"/>
  <c r="AR56" i="10"/>
  <c r="AS56" i="10"/>
  <c r="AT56" i="10"/>
  <c r="AU56" i="10"/>
  <c r="AV56" i="10"/>
  <c r="AW56" i="10"/>
  <c r="AX56" i="10"/>
  <c r="AY56" i="10"/>
  <c r="AZ56" i="10"/>
  <c r="BA56" i="10"/>
  <c r="BB56" i="10"/>
  <c r="BC56" i="10"/>
  <c r="BD56" i="10"/>
  <c r="BE56" i="10"/>
  <c r="BF56" i="10"/>
  <c r="BG56" i="10"/>
  <c r="BH56" i="10"/>
  <c r="BI56" i="10"/>
  <c r="BJ56" i="10"/>
  <c r="BK56" i="10"/>
  <c r="BL56" i="10"/>
  <c r="BM56" i="10"/>
  <c r="AP57" i="10"/>
  <c r="AQ57" i="10"/>
  <c r="AR57" i="10"/>
  <c r="AS57" i="10"/>
  <c r="AT57" i="10"/>
  <c r="AU57" i="10"/>
  <c r="AV57" i="10"/>
  <c r="AW57" i="10"/>
  <c r="AX57" i="10"/>
  <c r="AY57" i="10"/>
  <c r="AZ57" i="10"/>
  <c r="BA57" i="10"/>
  <c r="BB57" i="10"/>
  <c r="BC57" i="10"/>
  <c r="BD57" i="10"/>
  <c r="BE57" i="10"/>
  <c r="BF57" i="10"/>
  <c r="BG57" i="10"/>
  <c r="BH57" i="10"/>
  <c r="BI57" i="10"/>
  <c r="BJ57" i="10"/>
  <c r="BK57" i="10"/>
  <c r="BL57" i="10"/>
  <c r="BM57" i="10"/>
  <c r="AP58" i="10"/>
  <c r="AQ58" i="10"/>
  <c r="AR58" i="10"/>
  <c r="AS58" i="10"/>
  <c r="AT58" i="10"/>
  <c r="AU58" i="10"/>
  <c r="AV58" i="10"/>
  <c r="AW58" i="10"/>
  <c r="AX58" i="10"/>
  <c r="AY58" i="10"/>
  <c r="AZ58" i="10"/>
  <c r="BA58" i="10"/>
  <c r="BB58" i="10"/>
  <c r="BC58" i="10"/>
  <c r="BD58" i="10"/>
  <c r="BE58" i="10"/>
  <c r="BF58" i="10"/>
  <c r="BG58" i="10"/>
  <c r="BH58" i="10"/>
  <c r="BI58" i="10"/>
  <c r="BJ58" i="10"/>
  <c r="BK58" i="10"/>
  <c r="BL58" i="10"/>
  <c r="BM58" i="10"/>
  <c r="AP59" i="10"/>
  <c r="AQ59" i="10"/>
  <c r="AR59" i="10"/>
  <c r="AS59" i="10"/>
  <c r="AT59" i="10"/>
  <c r="AU59" i="10"/>
  <c r="AV59" i="10"/>
  <c r="AW59" i="10"/>
  <c r="AX59" i="10"/>
  <c r="AY59" i="10"/>
  <c r="AZ59" i="10"/>
  <c r="BA59" i="10"/>
  <c r="BB59" i="10"/>
  <c r="BC59" i="10"/>
  <c r="BD59" i="10"/>
  <c r="BE59" i="10"/>
  <c r="BF59" i="10"/>
  <c r="BG59" i="10"/>
  <c r="BH59" i="10"/>
  <c r="BI59" i="10"/>
  <c r="BJ59" i="10"/>
  <c r="BK59" i="10"/>
  <c r="BL59" i="10"/>
  <c r="BM59" i="10"/>
  <c r="AP60" i="10"/>
  <c r="AQ60" i="10"/>
  <c r="AR60" i="10"/>
  <c r="AS60" i="10"/>
  <c r="AT60" i="10"/>
  <c r="AU60" i="10"/>
  <c r="AV60" i="10"/>
  <c r="AW60" i="10"/>
  <c r="AX60" i="10"/>
  <c r="AY60" i="10"/>
  <c r="AZ60" i="10"/>
  <c r="BA60" i="10"/>
  <c r="BB60" i="10"/>
  <c r="BC60" i="10"/>
  <c r="BD60" i="10"/>
  <c r="BE60" i="10"/>
  <c r="BF60" i="10"/>
  <c r="BG60" i="10"/>
  <c r="BH60" i="10"/>
  <c r="BI60" i="10"/>
  <c r="BJ60" i="10"/>
  <c r="BK60" i="10"/>
  <c r="BL60" i="10"/>
  <c r="BM60" i="10"/>
  <c r="AP61" i="10"/>
  <c r="AQ61" i="10"/>
  <c r="AR61" i="10"/>
  <c r="AS61" i="10"/>
  <c r="AT61" i="10"/>
  <c r="AU61" i="10"/>
  <c r="AV61" i="10"/>
  <c r="AW61" i="10"/>
  <c r="AX61" i="10"/>
  <c r="AY61" i="10"/>
  <c r="AZ61" i="10"/>
  <c r="BA61" i="10"/>
  <c r="BB61" i="10"/>
  <c r="BC61" i="10"/>
  <c r="BD61" i="10"/>
  <c r="BE61" i="10"/>
  <c r="BF61" i="10"/>
  <c r="BG61" i="10"/>
  <c r="BH61" i="10"/>
  <c r="BI61" i="10"/>
  <c r="BJ61" i="10"/>
  <c r="BK61" i="10"/>
  <c r="BL61" i="10"/>
  <c r="BM61" i="10"/>
  <c r="AP62" i="10"/>
  <c r="AQ62" i="10"/>
  <c r="AR62" i="10"/>
  <c r="AS62" i="10"/>
  <c r="AT62" i="10"/>
  <c r="AU62" i="10"/>
  <c r="AV62" i="10"/>
  <c r="AW62" i="10"/>
  <c r="AX62" i="10"/>
  <c r="AY62" i="10"/>
  <c r="AZ62" i="10"/>
  <c r="BA62" i="10"/>
  <c r="BB62" i="10"/>
  <c r="BC62" i="10"/>
  <c r="BD62" i="10"/>
  <c r="BE62" i="10"/>
  <c r="BF62" i="10"/>
  <c r="BG62" i="10"/>
  <c r="BH62" i="10"/>
  <c r="BI62" i="10"/>
  <c r="BJ62" i="10"/>
  <c r="BK62" i="10"/>
  <c r="BL62" i="10"/>
  <c r="BM62" i="10"/>
  <c r="AP63" i="10"/>
  <c r="AQ63" i="10"/>
  <c r="AR63" i="10"/>
  <c r="AS63" i="10"/>
  <c r="AT63" i="10"/>
  <c r="AU63" i="10"/>
  <c r="AV63" i="10"/>
  <c r="AW63" i="10"/>
  <c r="AX63" i="10"/>
  <c r="AY63" i="10"/>
  <c r="AZ63" i="10"/>
  <c r="BA63" i="10"/>
  <c r="BB63" i="10"/>
  <c r="BC63" i="10"/>
  <c r="BD63" i="10"/>
  <c r="BE63" i="10"/>
  <c r="BF63" i="10"/>
  <c r="BG63" i="10"/>
  <c r="BH63" i="10"/>
  <c r="BI63" i="10"/>
  <c r="BJ63" i="10"/>
  <c r="BK63" i="10"/>
  <c r="BL63" i="10"/>
  <c r="BM63"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AP65" i="10"/>
  <c r="AQ65" i="10"/>
  <c r="AR65" i="10"/>
  <c r="AS65" i="10"/>
  <c r="AT65" i="10"/>
  <c r="AU65" i="10"/>
  <c r="AV65" i="10"/>
  <c r="AW65" i="10"/>
  <c r="AX65" i="10"/>
  <c r="AY65" i="10"/>
  <c r="AZ65" i="10"/>
  <c r="BA65" i="10"/>
  <c r="BB65" i="10"/>
  <c r="BC65" i="10"/>
  <c r="BD65" i="10"/>
  <c r="BE65" i="10"/>
  <c r="BF65" i="10"/>
  <c r="BG65" i="10"/>
  <c r="BH65" i="10"/>
  <c r="BI65" i="10"/>
  <c r="BJ65" i="10"/>
  <c r="BK65" i="10"/>
  <c r="BL65" i="10"/>
  <c r="BM65" i="10"/>
  <c r="AP66" i="10"/>
  <c r="AQ66" i="10"/>
  <c r="AR66" i="10"/>
  <c r="AS66" i="10"/>
  <c r="AT66" i="10"/>
  <c r="AU66" i="10"/>
  <c r="AV66" i="10"/>
  <c r="AW66" i="10"/>
  <c r="AX66" i="10"/>
  <c r="AY66" i="10"/>
  <c r="AZ66" i="10"/>
  <c r="BA66" i="10"/>
  <c r="BB66" i="10"/>
  <c r="BC66" i="10"/>
  <c r="BD66" i="10"/>
  <c r="BE66" i="10"/>
  <c r="BF66" i="10"/>
  <c r="BG66" i="10"/>
  <c r="BH66" i="10"/>
  <c r="BI66" i="10"/>
  <c r="BJ66" i="10"/>
  <c r="BK66" i="10"/>
  <c r="BL66" i="10"/>
  <c r="BM66" i="10"/>
  <c r="AP67" i="10"/>
  <c r="AQ67" i="10"/>
  <c r="AR67" i="10"/>
  <c r="AS67" i="10"/>
  <c r="AT67" i="10"/>
  <c r="AU67" i="10"/>
  <c r="AV67" i="10"/>
  <c r="AW67" i="10"/>
  <c r="AX67" i="10"/>
  <c r="AY67" i="10"/>
  <c r="AZ67" i="10"/>
  <c r="BA67" i="10"/>
  <c r="BB67" i="10"/>
  <c r="BC67" i="10"/>
  <c r="BD67" i="10"/>
  <c r="BE67" i="10"/>
  <c r="BF67" i="10"/>
  <c r="BG67" i="10"/>
  <c r="BH67" i="10"/>
  <c r="BI67" i="10"/>
  <c r="BJ67" i="10"/>
  <c r="BK67" i="10"/>
  <c r="BL67" i="10"/>
  <c r="BM67" i="10"/>
  <c r="AP68" i="10"/>
  <c r="AQ68" i="10"/>
  <c r="AR68" i="10"/>
  <c r="AS68" i="10"/>
  <c r="AT68" i="10"/>
  <c r="AU68" i="10"/>
  <c r="AV68" i="10"/>
  <c r="AW68" i="10"/>
  <c r="AX68" i="10"/>
  <c r="AY68" i="10"/>
  <c r="AZ68" i="10"/>
  <c r="BA68" i="10"/>
  <c r="BB68" i="10"/>
  <c r="BC68" i="10"/>
  <c r="BD68" i="10"/>
  <c r="BE68" i="10"/>
  <c r="BF68" i="10"/>
  <c r="BG68" i="10"/>
  <c r="BH68" i="10"/>
  <c r="BI68" i="10"/>
  <c r="BJ68" i="10"/>
  <c r="BK68" i="10"/>
  <c r="BL68" i="10"/>
  <c r="BM68" i="10"/>
  <c r="AP69" i="10"/>
  <c r="AQ69" i="10"/>
  <c r="AR69" i="10"/>
  <c r="AS69" i="10"/>
  <c r="AT69" i="10"/>
  <c r="AU69" i="10"/>
  <c r="AV69" i="10"/>
  <c r="AW69" i="10"/>
  <c r="AX69" i="10"/>
  <c r="AY69" i="10"/>
  <c r="AZ69" i="10"/>
  <c r="BA69" i="10"/>
  <c r="BB69" i="10"/>
  <c r="BC69" i="10"/>
  <c r="BD69" i="10"/>
  <c r="BE69" i="10"/>
  <c r="BF69" i="10"/>
  <c r="BG69" i="10"/>
  <c r="BH69" i="10"/>
  <c r="BI69" i="10"/>
  <c r="BJ69" i="10"/>
  <c r="BK69" i="10"/>
  <c r="BL69" i="10"/>
  <c r="BM69" i="10"/>
  <c r="AP70" i="10"/>
  <c r="AQ70" i="10"/>
  <c r="AR70" i="10"/>
  <c r="AS70" i="10"/>
  <c r="AT70" i="10"/>
  <c r="AU70" i="10"/>
  <c r="AV70" i="10"/>
  <c r="AW70" i="10"/>
  <c r="AX70" i="10"/>
  <c r="AY70" i="10"/>
  <c r="AZ70" i="10"/>
  <c r="BA70" i="10"/>
  <c r="BB70" i="10"/>
  <c r="BC70" i="10"/>
  <c r="BD70" i="10"/>
  <c r="BE70" i="10"/>
  <c r="BF70" i="10"/>
  <c r="BG70" i="10"/>
  <c r="BH70" i="10"/>
  <c r="BI70" i="10"/>
  <c r="BJ70" i="10"/>
  <c r="BK70" i="10"/>
  <c r="BL70" i="10"/>
  <c r="BM70" i="10"/>
  <c r="AP71" i="10"/>
  <c r="AQ71" i="10"/>
  <c r="AR71" i="10"/>
  <c r="AS71" i="10"/>
  <c r="AT71" i="10"/>
  <c r="AU71" i="10"/>
  <c r="AV71" i="10"/>
  <c r="AW71" i="10"/>
  <c r="AX71" i="10"/>
  <c r="AY71" i="10"/>
  <c r="AZ71" i="10"/>
  <c r="BA71" i="10"/>
  <c r="BB71" i="10"/>
  <c r="BC71" i="10"/>
  <c r="BD71" i="10"/>
  <c r="BE71" i="10"/>
  <c r="BF71" i="10"/>
  <c r="BG71" i="10"/>
  <c r="BH71" i="10"/>
  <c r="BI71" i="10"/>
  <c r="BJ71" i="10"/>
  <c r="BK71" i="10"/>
  <c r="BL71" i="10"/>
  <c r="BM71" i="10"/>
  <c r="AP72" i="10"/>
  <c r="AQ72" i="10"/>
  <c r="AR72" i="10"/>
  <c r="AS72" i="10"/>
  <c r="AT72" i="10"/>
  <c r="AU72" i="10"/>
  <c r="AV72" i="10"/>
  <c r="AW72" i="10"/>
  <c r="AX72" i="10"/>
  <c r="AY72" i="10"/>
  <c r="AZ72" i="10"/>
  <c r="BA72" i="10"/>
  <c r="BB72" i="10"/>
  <c r="BC72" i="10"/>
  <c r="BD72" i="10"/>
  <c r="BE72" i="10"/>
  <c r="BF72" i="10"/>
  <c r="BG72" i="10"/>
  <c r="BH72" i="10"/>
  <c r="BI72" i="10"/>
  <c r="BJ72" i="10"/>
  <c r="BK72" i="10"/>
  <c r="BL72" i="10"/>
  <c r="BM72" i="10"/>
  <c r="AP73" i="10"/>
  <c r="AQ73" i="10"/>
  <c r="AR73" i="10"/>
  <c r="AS73" i="10"/>
  <c r="AT73" i="10"/>
  <c r="AU73" i="10"/>
  <c r="AV73" i="10"/>
  <c r="AW73" i="10"/>
  <c r="AX73" i="10"/>
  <c r="AY73" i="10"/>
  <c r="AZ73" i="10"/>
  <c r="BA73" i="10"/>
  <c r="BB73" i="10"/>
  <c r="BC73" i="10"/>
  <c r="BD73" i="10"/>
  <c r="BE73" i="10"/>
  <c r="BF73" i="10"/>
  <c r="BG73" i="10"/>
  <c r="BH73" i="10"/>
  <c r="BI73" i="10"/>
  <c r="BJ73" i="10"/>
  <c r="BK73" i="10"/>
  <c r="BL73" i="10"/>
  <c r="BM73" i="10"/>
  <c r="AP74" i="10"/>
  <c r="AQ74" i="10"/>
  <c r="AR74" i="10"/>
  <c r="AS74" i="10"/>
  <c r="AT74" i="10"/>
  <c r="AU74" i="10"/>
  <c r="AV74" i="10"/>
  <c r="AW74" i="10"/>
  <c r="AX74" i="10"/>
  <c r="AY74" i="10"/>
  <c r="AZ74" i="10"/>
  <c r="BA74" i="10"/>
  <c r="BB74" i="10"/>
  <c r="BC74" i="10"/>
  <c r="BD74" i="10"/>
  <c r="BE74" i="10"/>
  <c r="BF74" i="10"/>
  <c r="BG74" i="10"/>
  <c r="BH74" i="10"/>
  <c r="BI74" i="10"/>
  <c r="BJ74" i="10"/>
  <c r="BK74" i="10"/>
  <c r="BL74" i="10"/>
  <c r="BM74" i="10"/>
  <c r="AP75" i="10"/>
  <c r="AQ75" i="10"/>
  <c r="AR75" i="10"/>
  <c r="AS75" i="10"/>
  <c r="AT75" i="10"/>
  <c r="AU75" i="10"/>
  <c r="AV75" i="10"/>
  <c r="AW75" i="10"/>
  <c r="AX75" i="10"/>
  <c r="AY75" i="10"/>
  <c r="AZ75" i="10"/>
  <c r="BA75" i="10"/>
  <c r="BB75" i="10"/>
  <c r="BC75" i="10"/>
  <c r="BD75" i="10"/>
  <c r="BE75" i="10"/>
  <c r="BF75" i="10"/>
  <c r="BG75" i="10"/>
  <c r="BH75" i="10"/>
  <c r="BI75" i="10"/>
  <c r="BJ75" i="10"/>
  <c r="BK75" i="10"/>
  <c r="BL75" i="10"/>
  <c r="BM75" i="10"/>
  <c r="AP76" i="10"/>
  <c r="AQ76" i="10"/>
  <c r="AR76" i="10"/>
  <c r="AS76" i="10"/>
  <c r="AT76" i="10"/>
  <c r="AU76" i="10"/>
  <c r="AV76" i="10"/>
  <c r="AW76" i="10"/>
  <c r="AX76" i="10"/>
  <c r="AY76" i="10"/>
  <c r="AZ76" i="10"/>
  <c r="BA76" i="10"/>
  <c r="BB76" i="10"/>
  <c r="BC76" i="10"/>
  <c r="BD76" i="10"/>
  <c r="BE76" i="10"/>
  <c r="BF76" i="10"/>
  <c r="BG76" i="10"/>
  <c r="BH76" i="10"/>
  <c r="BI76" i="10"/>
  <c r="BJ76" i="10"/>
  <c r="BK76" i="10"/>
  <c r="BL76" i="10"/>
  <c r="BM76"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AP78" i="10"/>
  <c r="AQ78" i="10"/>
  <c r="AR78" i="10"/>
  <c r="AS78" i="10"/>
  <c r="AT78" i="10"/>
  <c r="AU78" i="10"/>
  <c r="AV78" i="10"/>
  <c r="AW78" i="10"/>
  <c r="AX78" i="10"/>
  <c r="AY78" i="10"/>
  <c r="AZ78" i="10"/>
  <c r="BA78" i="10"/>
  <c r="BB78" i="10"/>
  <c r="BC78" i="10"/>
  <c r="BD78" i="10"/>
  <c r="BE78" i="10"/>
  <c r="BF78" i="10"/>
  <c r="BG78" i="10"/>
  <c r="BH78" i="10"/>
  <c r="BI78" i="10"/>
  <c r="BJ78" i="10"/>
  <c r="BK78" i="10"/>
  <c r="BL78" i="10"/>
  <c r="BM78" i="10"/>
  <c r="AP79" i="10"/>
  <c r="AQ79" i="10"/>
  <c r="AR79" i="10"/>
  <c r="AS79" i="10"/>
  <c r="AT79" i="10"/>
  <c r="AU79" i="10"/>
  <c r="AV79" i="10"/>
  <c r="AW79" i="10"/>
  <c r="AX79" i="10"/>
  <c r="AY79" i="10"/>
  <c r="AZ79" i="10"/>
  <c r="BA79" i="10"/>
  <c r="BB79" i="10"/>
  <c r="BC79" i="10"/>
  <c r="BD79" i="10"/>
  <c r="BE79" i="10"/>
  <c r="BF79" i="10"/>
  <c r="BG79" i="10"/>
  <c r="BH79" i="10"/>
  <c r="BI79" i="10"/>
  <c r="BJ79" i="10"/>
  <c r="BK79" i="10"/>
  <c r="BL79" i="10"/>
  <c r="BM79" i="10"/>
  <c r="AP80" i="10"/>
  <c r="AQ80" i="10"/>
  <c r="AR80" i="10"/>
  <c r="AS80" i="10"/>
  <c r="AT80" i="10"/>
  <c r="AU80" i="10"/>
  <c r="AV80" i="10"/>
  <c r="AW80" i="10"/>
  <c r="AX80" i="10"/>
  <c r="AY80" i="10"/>
  <c r="AZ80" i="10"/>
  <c r="BA80" i="10"/>
  <c r="BB80" i="10"/>
  <c r="BC80" i="10"/>
  <c r="BD80" i="10"/>
  <c r="BE80" i="10"/>
  <c r="BF80" i="10"/>
  <c r="BG80" i="10"/>
  <c r="BH80" i="10"/>
  <c r="BI80" i="10"/>
  <c r="BJ80" i="10"/>
  <c r="BK80" i="10"/>
  <c r="BL80" i="10"/>
  <c r="BM80" i="10"/>
  <c r="AP81" i="10"/>
  <c r="AQ81" i="10"/>
  <c r="AR81" i="10"/>
  <c r="AS81" i="10"/>
  <c r="AT81" i="10"/>
  <c r="AU81" i="10"/>
  <c r="AV81" i="10"/>
  <c r="AW81" i="10"/>
  <c r="AX81" i="10"/>
  <c r="AY81" i="10"/>
  <c r="AZ81" i="10"/>
  <c r="BA81" i="10"/>
  <c r="BB81" i="10"/>
  <c r="BC81" i="10"/>
  <c r="BD81" i="10"/>
  <c r="BE81" i="10"/>
  <c r="BF81" i="10"/>
  <c r="BG81" i="10"/>
  <c r="BH81" i="10"/>
  <c r="BI81" i="10"/>
  <c r="BJ81" i="10"/>
  <c r="BK81" i="10"/>
  <c r="BL81" i="10"/>
  <c r="BM81" i="10"/>
  <c r="AP82" i="10"/>
  <c r="AQ82" i="10"/>
  <c r="AR82" i="10"/>
  <c r="AS82" i="10"/>
  <c r="AT82" i="10"/>
  <c r="AU82" i="10"/>
  <c r="AV82" i="10"/>
  <c r="AW82" i="10"/>
  <c r="AX82" i="10"/>
  <c r="AY82" i="10"/>
  <c r="AZ82" i="10"/>
  <c r="BA82" i="10"/>
  <c r="BB82" i="10"/>
  <c r="BC82" i="10"/>
  <c r="BD82" i="10"/>
  <c r="BE82" i="10"/>
  <c r="BF82" i="10"/>
  <c r="BG82" i="10"/>
  <c r="BH82" i="10"/>
  <c r="BI82" i="10"/>
  <c r="BJ82" i="10"/>
  <c r="BK82" i="10"/>
  <c r="BL82" i="10"/>
  <c r="BM82" i="10"/>
  <c r="AP83" i="10"/>
  <c r="AQ83" i="10"/>
  <c r="AR83" i="10"/>
  <c r="AS83" i="10"/>
  <c r="AT83" i="10"/>
  <c r="AU83" i="10"/>
  <c r="AV83" i="10"/>
  <c r="AW83" i="10"/>
  <c r="AX83" i="10"/>
  <c r="AY83" i="10"/>
  <c r="AZ83" i="10"/>
  <c r="BA83" i="10"/>
  <c r="BB83" i="10"/>
  <c r="BC83" i="10"/>
  <c r="BD83" i="10"/>
  <c r="BE83" i="10"/>
  <c r="BF83" i="10"/>
  <c r="BG83" i="10"/>
  <c r="BH83" i="10"/>
  <c r="BI83" i="10"/>
  <c r="BJ83" i="10"/>
  <c r="BK83" i="10"/>
  <c r="BL83" i="10"/>
  <c r="BM83" i="10"/>
  <c r="AP84" i="10"/>
  <c r="AQ84" i="10"/>
  <c r="AR84" i="10"/>
  <c r="AS84" i="10"/>
  <c r="AT84" i="10"/>
  <c r="AU84" i="10"/>
  <c r="AV84" i="10"/>
  <c r="AW84" i="10"/>
  <c r="AX84" i="10"/>
  <c r="AY84" i="10"/>
  <c r="AZ84" i="10"/>
  <c r="BA84" i="10"/>
  <c r="BB84" i="10"/>
  <c r="BC84" i="10"/>
  <c r="BD84" i="10"/>
  <c r="BE84" i="10"/>
  <c r="BF84" i="10"/>
  <c r="BG84" i="10"/>
  <c r="BH84" i="10"/>
  <c r="BI84" i="10"/>
  <c r="BJ84" i="10"/>
  <c r="BK84" i="10"/>
  <c r="BL84" i="10"/>
  <c r="BM84" i="10"/>
  <c r="AP85" i="10"/>
  <c r="AQ85" i="10"/>
  <c r="AR85" i="10"/>
  <c r="AS85" i="10"/>
  <c r="AT85" i="10"/>
  <c r="AU85" i="10"/>
  <c r="AV85" i="10"/>
  <c r="AW85" i="10"/>
  <c r="AX85" i="10"/>
  <c r="AY85" i="10"/>
  <c r="AZ85" i="10"/>
  <c r="BA85" i="10"/>
  <c r="BB85" i="10"/>
  <c r="BC85" i="10"/>
  <c r="BD85" i="10"/>
  <c r="BE85" i="10"/>
  <c r="BF85" i="10"/>
  <c r="BG85" i="10"/>
  <c r="BH85" i="10"/>
  <c r="BI85" i="10"/>
  <c r="BJ85" i="10"/>
  <c r="BK85" i="10"/>
  <c r="BL85" i="10"/>
  <c r="BM85" i="10"/>
  <c r="AP86" i="10"/>
  <c r="AQ86" i="10"/>
  <c r="AR86" i="10"/>
  <c r="AS86" i="10"/>
  <c r="AT86" i="10"/>
  <c r="AU86" i="10"/>
  <c r="AV86" i="10"/>
  <c r="AW86" i="10"/>
  <c r="AX86" i="10"/>
  <c r="AY86" i="10"/>
  <c r="AZ86" i="10"/>
  <c r="BA86" i="10"/>
  <c r="BB86" i="10"/>
  <c r="BC86" i="10"/>
  <c r="BD86" i="10"/>
  <c r="BE86" i="10"/>
  <c r="BF86" i="10"/>
  <c r="BG86" i="10"/>
  <c r="BH86" i="10"/>
  <c r="BI86" i="10"/>
  <c r="BJ86" i="10"/>
  <c r="BK86" i="10"/>
  <c r="BL86" i="10"/>
  <c r="BM86" i="10"/>
  <c r="AP87" i="10"/>
  <c r="AQ87" i="10"/>
  <c r="AR87" i="10"/>
  <c r="AS87" i="10"/>
  <c r="AT87" i="10"/>
  <c r="AU87" i="10"/>
  <c r="AV87" i="10"/>
  <c r="AW87" i="10"/>
  <c r="AX87" i="10"/>
  <c r="AY87" i="10"/>
  <c r="AZ87" i="10"/>
  <c r="BA87" i="10"/>
  <c r="BB87" i="10"/>
  <c r="BC87" i="10"/>
  <c r="BD87" i="10"/>
  <c r="BE87" i="10"/>
  <c r="BF87" i="10"/>
  <c r="BG87" i="10"/>
  <c r="BH87" i="10"/>
  <c r="BI87" i="10"/>
  <c r="BJ87" i="10"/>
  <c r="BK87" i="10"/>
  <c r="BL87" i="10"/>
  <c r="BM87" i="10"/>
  <c r="AP88" i="10"/>
  <c r="AQ88" i="10"/>
  <c r="AR88" i="10"/>
  <c r="AS88" i="10"/>
  <c r="AT88" i="10"/>
  <c r="AU88" i="10"/>
  <c r="AV88" i="10"/>
  <c r="AW88" i="10"/>
  <c r="AX88" i="10"/>
  <c r="AY88" i="10"/>
  <c r="AZ88" i="10"/>
  <c r="BA88" i="10"/>
  <c r="BB88" i="10"/>
  <c r="BC88" i="10"/>
  <c r="BD88" i="10"/>
  <c r="BE88" i="10"/>
  <c r="BF88" i="10"/>
  <c r="BG88" i="10"/>
  <c r="BH88" i="10"/>
  <c r="BI88" i="10"/>
  <c r="BJ88" i="10"/>
  <c r="BK88" i="10"/>
  <c r="BL88" i="10"/>
  <c r="BM88" i="10"/>
  <c r="AP89" i="10"/>
  <c r="AQ89" i="10"/>
  <c r="AR89" i="10"/>
  <c r="AS89" i="10"/>
  <c r="AT89" i="10"/>
  <c r="AU89" i="10"/>
  <c r="AV89" i="10"/>
  <c r="AW89" i="10"/>
  <c r="AX89" i="10"/>
  <c r="AY89" i="10"/>
  <c r="AZ89" i="10"/>
  <c r="BA89" i="10"/>
  <c r="BB89" i="10"/>
  <c r="BC89" i="10"/>
  <c r="BD89" i="10"/>
  <c r="BE89" i="10"/>
  <c r="BF89" i="10"/>
  <c r="BG89" i="10"/>
  <c r="BH89" i="10"/>
  <c r="BI89" i="10"/>
  <c r="BJ89" i="10"/>
  <c r="BK89" i="10"/>
  <c r="BL89" i="10"/>
  <c r="BM89" i="10"/>
  <c r="AP90" i="10"/>
  <c r="AQ90" i="10"/>
  <c r="AR90" i="10"/>
  <c r="AS90" i="10"/>
  <c r="AT90" i="10"/>
  <c r="AU90" i="10"/>
  <c r="AV90" i="10"/>
  <c r="AW90" i="10"/>
  <c r="AX90" i="10"/>
  <c r="AY90" i="10"/>
  <c r="AZ90" i="10"/>
  <c r="BA90" i="10"/>
  <c r="BB90" i="10"/>
  <c r="BC90" i="10"/>
  <c r="BD90" i="10"/>
  <c r="BE90" i="10"/>
  <c r="BF90" i="10"/>
  <c r="BG90" i="10"/>
  <c r="BH90" i="10"/>
  <c r="BI90" i="10"/>
  <c r="BJ90" i="10"/>
  <c r="BK90" i="10"/>
  <c r="BL90" i="10"/>
  <c r="BM90" i="10"/>
  <c r="AP91" i="10"/>
  <c r="AQ91" i="10"/>
  <c r="AR91" i="10"/>
  <c r="AS91" i="10"/>
  <c r="AT91" i="10"/>
  <c r="AU91" i="10"/>
  <c r="AV91" i="10"/>
  <c r="AW91" i="10"/>
  <c r="AX91" i="10"/>
  <c r="AY91" i="10"/>
  <c r="AZ91" i="10"/>
  <c r="BA91" i="10"/>
  <c r="BB91" i="10"/>
  <c r="BC91" i="10"/>
  <c r="BD91" i="10"/>
  <c r="BE91" i="10"/>
  <c r="BF91" i="10"/>
  <c r="BG91" i="10"/>
  <c r="BH91" i="10"/>
  <c r="BI91" i="10"/>
  <c r="BJ91" i="10"/>
  <c r="BK91" i="10"/>
  <c r="BL91" i="10"/>
  <c r="BM91" i="10"/>
  <c r="AP92" i="10"/>
  <c r="AQ92" i="10"/>
  <c r="AR92" i="10"/>
  <c r="AS92" i="10"/>
  <c r="AT92" i="10"/>
  <c r="AU92" i="10"/>
  <c r="AV92" i="10"/>
  <c r="AW92" i="10"/>
  <c r="AX92" i="10"/>
  <c r="AY92" i="10"/>
  <c r="AZ92" i="10"/>
  <c r="BA92" i="10"/>
  <c r="BB92" i="10"/>
  <c r="BC92" i="10"/>
  <c r="BD92" i="10"/>
  <c r="BE92" i="10"/>
  <c r="BF92" i="10"/>
  <c r="BG92" i="10"/>
  <c r="BH92" i="10"/>
  <c r="BI92" i="10"/>
  <c r="BJ92" i="10"/>
  <c r="BK92" i="10"/>
  <c r="BL92" i="10"/>
  <c r="BM92" i="10"/>
  <c r="AP93" i="10"/>
  <c r="AQ93" i="10"/>
  <c r="AR93" i="10"/>
  <c r="AS93" i="10"/>
  <c r="AT93" i="10"/>
  <c r="AU93" i="10"/>
  <c r="AV93" i="10"/>
  <c r="AW93" i="10"/>
  <c r="AX93" i="10"/>
  <c r="AY93" i="10"/>
  <c r="AZ93" i="10"/>
  <c r="BA93" i="10"/>
  <c r="BB93" i="10"/>
  <c r="BC93" i="10"/>
  <c r="BD93" i="10"/>
  <c r="BE93" i="10"/>
  <c r="BF93" i="10"/>
  <c r="BG93" i="10"/>
  <c r="BH93" i="10"/>
  <c r="BI93" i="10"/>
  <c r="BJ93" i="10"/>
  <c r="BK93" i="10"/>
  <c r="BL93" i="10"/>
  <c r="BM93" i="10"/>
  <c r="AP94" i="10"/>
  <c r="AQ94" i="10"/>
  <c r="AR94" i="10"/>
  <c r="AS94" i="10"/>
  <c r="AT94" i="10"/>
  <c r="AU94" i="10"/>
  <c r="AV94" i="10"/>
  <c r="AW94" i="10"/>
  <c r="AX94" i="10"/>
  <c r="AY94" i="10"/>
  <c r="AZ94" i="10"/>
  <c r="BA94" i="10"/>
  <c r="BB94" i="10"/>
  <c r="BC94" i="10"/>
  <c r="BD94" i="10"/>
  <c r="BE94" i="10"/>
  <c r="BF94" i="10"/>
  <c r="BG94" i="10"/>
  <c r="BH94" i="10"/>
  <c r="BI94" i="10"/>
  <c r="BJ94" i="10"/>
  <c r="BK94" i="10"/>
  <c r="BL94" i="10"/>
  <c r="BM94" i="10"/>
  <c r="AP95" i="10"/>
  <c r="AQ95" i="10"/>
  <c r="AR95" i="10"/>
  <c r="AS95" i="10"/>
  <c r="AT95" i="10"/>
  <c r="AU95" i="10"/>
  <c r="AV95" i="10"/>
  <c r="AW95" i="10"/>
  <c r="AX95" i="10"/>
  <c r="AY95" i="10"/>
  <c r="AZ95" i="10"/>
  <c r="BA95" i="10"/>
  <c r="BB95" i="10"/>
  <c r="BC95" i="10"/>
  <c r="BD95" i="10"/>
  <c r="BE95" i="10"/>
  <c r="BF95" i="10"/>
  <c r="BG95" i="10"/>
  <c r="BH95" i="10"/>
  <c r="BI95" i="10"/>
  <c r="BJ95" i="10"/>
  <c r="BK95" i="10"/>
  <c r="BL95" i="10"/>
  <c r="BM95" i="10"/>
  <c r="AP96" i="10"/>
  <c r="AQ96" i="10"/>
  <c r="AR96" i="10"/>
  <c r="AS96" i="10"/>
  <c r="AT96" i="10"/>
  <c r="AU96" i="10"/>
  <c r="AV96" i="10"/>
  <c r="AW96" i="10"/>
  <c r="AX96" i="10"/>
  <c r="AY96" i="10"/>
  <c r="AZ96" i="10"/>
  <c r="BA96" i="10"/>
  <c r="BB96" i="10"/>
  <c r="BC96" i="10"/>
  <c r="BD96" i="10"/>
  <c r="BE96" i="10"/>
  <c r="BF96" i="10"/>
  <c r="BG96" i="10"/>
  <c r="BH96" i="10"/>
  <c r="BI96" i="10"/>
  <c r="BJ96" i="10"/>
  <c r="BK96" i="10"/>
  <c r="BL96" i="10"/>
  <c r="BM96" i="10"/>
  <c r="AP97" i="10"/>
  <c r="AQ97" i="10"/>
  <c r="AR97" i="10"/>
  <c r="AS97" i="10"/>
  <c r="AT97" i="10"/>
  <c r="AU97" i="10"/>
  <c r="AV97" i="10"/>
  <c r="AW97" i="10"/>
  <c r="AX97" i="10"/>
  <c r="AY97" i="10"/>
  <c r="AZ97" i="10"/>
  <c r="BA97" i="10"/>
  <c r="BB97" i="10"/>
  <c r="BC97" i="10"/>
  <c r="BD97" i="10"/>
  <c r="BE97" i="10"/>
  <c r="BF97" i="10"/>
  <c r="BG97" i="10"/>
  <c r="BH97" i="10"/>
  <c r="BI97" i="10"/>
  <c r="BJ97" i="10"/>
  <c r="BK97" i="10"/>
  <c r="BL97" i="10"/>
  <c r="BM97" i="10"/>
  <c r="AP98" i="10"/>
  <c r="AQ98" i="10"/>
  <c r="AR98" i="10"/>
  <c r="AS98" i="10"/>
  <c r="AT98" i="10"/>
  <c r="AU98" i="10"/>
  <c r="AV98" i="10"/>
  <c r="AW98" i="10"/>
  <c r="AX98" i="10"/>
  <c r="AY98" i="10"/>
  <c r="AZ98" i="10"/>
  <c r="BA98" i="10"/>
  <c r="BB98" i="10"/>
  <c r="BC98" i="10"/>
  <c r="BD98" i="10"/>
  <c r="BE98" i="10"/>
  <c r="BF98" i="10"/>
  <c r="BG98" i="10"/>
  <c r="BH98" i="10"/>
  <c r="BI98" i="10"/>
  <c r="BJ98" i="10"/>
  <c r="BK98" i="10"/>
  <c r="BL98" i="10"/>
  <c r="BM98" i="10"/>
  <c r="AP99" i="10"/>
  <c r="AQ99" i="10"/>
  <c r="AR99" i="10"/>
  <c r="AS99" i="10"/>
  <c r="AT99" i="10"/>
  <c r="AU99" i="10"/>
  <c r="AV99" i="10"/>
  <c r="AW99" i="10"/>
  <c r="AX99" i="10"/>
  <c r="AY99" i="10"/>
  <c r="AZ99" i="10"/>
  <c r="BA99" i="10"/>
  <c r="BB99" i="10"/>
  <c r="BC99" i="10"/>
  <c r="BD99" i="10"/>
  <c r="BE99" i="10"/>
  <c r="BF99" i="10"/>
  <c r="BG99" i="10"/>
  <c r="BH99" i="10"/>
  <c r="BI99" i="10"/>
  <c r="BJ99" i="10"/>
  <c r="BK99" i="10"/>
  <c r="BL99" i="10"/>
  <c r="BM99" i="10"/>
  <c r="AP100" i="10"/>
  <c r="AQ100" i="10"/>
  <c r="AR100" i="10"/>
  <c r="AS100" i="10"/>
  <c r="AT100" i="10"/>
  <c r="AU100" i="10"/>
  <c r="AV100" i="10"/>
  <c r="AW100" i="10"/>
  <c r="AX100" i="10"/>
  <c r="AY100" i="10"/>
  <c r="AZ100" i="10"/>
  <c r="BA100" i="10"/>
  <c r="BB100" i="10"/>
  <c r="BC100" i="10"/>
  <c r="BD100" i="10"/>
  <c r="BE100" i="10"/>
  <c r="BF100" i="10"/>
  <c r="BG100" i="10"/>
  <c r="BH100" i="10"/>
  <c r="BI100" i="10"/>
  <c r="BJ100" i="10"/>
  <c r="BK100" i="10"/>
  <c r="BL100" i="10"/>
  <c r="BM100" i="10"/>
  <c r="AP101" i="10"/>
  <c r="AQ101" i="10"/>
  <c r="AR101" i="10"/>
  <c r="AS101" i="10"/>
  <c r="AT101" i="10"/>
  <c r="AU101" i="10"/>
  <c r="AV101" i="10"/>
  <c r="AW101" i="10"/>
  <c r="AX101" i="10"/>
  <c r="AY101" i="10"/>
  <c r="AZ101" i="10"/>
  <c r="BA101" i="10"/>
  <c r="BB101" i="10"/>
  <c r="BC101" i="10"/>
  <c r="BD101" i="10"/>
  <c r="BE101" i="10"/>
  <c r="BF101" i="10"/>
  <c r="BG101" i="10"/>
  <c r="BH101" i="10"/>
  <c r="BI101" i="10"/>
  <c r="BJ101" i="10"/>
  <c r="BK101" i="10"/>
  <c r="BL101" i="10"/>
  <c r="BM101" i="10"/>
  <c r="AP102" i="10"/>
  <c r="AQ102" i="10"/>
  <c r="AR102" i="10"/>
  <c r="AS102" i="10"/>
  <c r="AT102" i="10"/>
  <c r="AU102" i="10"/>
  <c r="AV102" i="10"/>
  <c r="AW102" i="10"/>
  <c r="AX102" i="10"/>
  <c r="AY102" i="10"/>
  <c r="AZ102" i="10"/>
  <c r="BA102" i="10"/>
  <c r="BB102" i="10"/>
  <c r="BC102" i="10"/>
  <c r="BD102" i="10"/>
  <c r="BE102" i="10"/>
  <c r="BF102" i="10"/>
  <c r="BG102" i="10"/>
  <c r="BH102" i="10"/>
  <c r="BI102" i="10"/>
  <c r="BJ102" i="10"/>
  <c r="BK102" i="10"/>
  <c r="BL102" i="10"/>
  <c r="BM102" i="10"/>
  <c r="N91" i="4" l="1"/>
  <c r="M91" i="4"/>
  <c r="L91" i="4"/>
  <c r="K91" i="4"/>
  <c r="J91" i="4"/>
  <c r="I91" i="4"/>
  <c r="H91" i="4"/>
  <c r="G91" i="4"/>
  <c r="F91" i="4"/>
  <c r="E91" i="4"/>
  <c r="D91" i="4"/>
  <c r="C91" i="4"/>
  <c r="H42" i="1"/>
  <c r="H41" i="1"/>
  <c r="G75" i="4" l="1"/>
  <c r="G30" i="4"/>
  <c r="G25" i="4"/>
  <c r="G23" i="4"/>
  <c r="G22" i="4"/>
  <c r="G21" i="4"/>
  <c r="G20" i="4"/>
  <c r="U2" i="10"/>
  <c r="CM1002" i="10"/>
  <c r="CL1002" i="10"/>
  <c r="CK1002" i="10"/>
  <c r="CJ1002" i="10"/>
  <c r="CM1001" i="10"/>
  <c r="CL1001" i="10"/>
  <c r="CK1001" i="10"/>
  <c r="CJ1001" i="10"/>
  <c r="CM1000" i="10"/>
  <c r="CL1000" i="10"/>
  <c r="CK1000" i="10"/>
  <c r="CJ1000" i="10"/>
  <c r="CM999" i="10"/>
  <c r="CL999" i="10"/>
  <c r="CK999" i="10"/>
  <c r="CJ999" i="10"/>
  <c r="CM998" i="10"/>
  <c r="CL998" i="10"/>
  <c r="CK998" i="10"/>
  <c r="CJ998" i="10"/>
  <c r="CM997" i="10"/>
  <c r="CL997" i="10"/>
  <c r="CK997" i="10"/>
  <c r="CJ997" i="10"/>
  <c r="CM996" i="10"/>
  <c r="CL996" i="10"/>
  <c r="CK996" i="10"/>
  <c r="CJ996" i="10"/>
  <c r="CM995" i="10"/>
  <c r="CL995" i="10"/>
  <c r="CK995" i="10"/>
  <c r="CJ995" i="10"/>
  <c r="CM994" i="10"/>
  <c r="CL994" i="10"/>
  <c r="CK994" i="10"/>
  <c r="CJ994" i="10"/>
  <c r="CM993" i="10"/>
  <c r="CL993" i="10"/>
  <c r="CK993" i="10"/>
  <c r="CJ993" i="10"/>
  <c r="CM992" i="10"/>
  <c r="CL992" i="10"/>
  <c r="CK992" i="10"/>
  <c r="CJ992" i="10"/>
  <c r="CM991" i="10"/>
  <c r="CL991" i="10"/>
  <c r="CK991" i="10"/>
  <c r="CJ991" i="10"/>
  <c r="CM990" i="10"/>
  <c r="CL990" i="10"/>
  <c r="CK990" i="10"/>
  <c r="CJ990" i="10"/>
  <c r="CM989" i="10"/>
  <c r="CL989" i="10"/>
  <c r="CK989" i="10"/>
  <c r="CJ989" i="10"/>
  <c r="CM988" i="10"/>
  <c r="CL988" i="10"/>
  <c r="CK988" i="10"/>
  <c r="CJ988" i="10"/>
  <c r="CM987" i="10"/>
  <c r="CL987" i="10"/>
  <c r="CK987" i="10"/>
  <c r="CJ987" i="10"/>
  <c r="CM986" i="10"/>
  <c r="CL986" i="10"/>
  <c r="CK986" i="10"/>
  <c r="CJ986" i="10"/>
  <c r="CM985" i="10"/>
  <c r="CL985" i="10"/>
  <c r="CK985" i="10"/>
  <c r="CJ985" i="10"/>
  <c r="CM984" i="10"/>
  <c r="CL984" i="10"/>
  <c r="CK984" i="10"/>
  <c r="CJ984" i="10"/>
  <c r="CM983" i="10"/>
  <c r="CL983" i="10"/>
  <c r="CK983" i="10"/>
  <c r="CJ983" i="10"/>
  <c r="CM982" i="10"/>
  <c r="CL982" i="10"/>
  <c r="CK982" i="10"/>
  <c r="CJ982" i="10"/>
  <c r="CM981" i="10"/>
  <c r="CL981" i="10"/>
  <c r="CK981" i="10"/>
  <c r="CJ981" i="10"/>
  <c r="CM980" i="10"/>
  <c r="CL980" i="10"/>
  <c r="CK980" i="10"/>
  <c r="CJ980" i="10"/>
  <c r="CM979" i="10"/>
  <c r="CL979" i="10"/>
  <c r="CK979" i="10"/>
  <c r="CJ979" i="10"/>
  <c r="CM978" i="10"/>
  <c r="CL978" i="10"/>
  <c r="CK978" i="10"/>
  <c r="CJ978" i="10"/>
  <c r="CM977" i="10"/>
  <c r="CL977" i="10"/>
  <c r="CK977" i="10"/>
  <c r="CJ977" i="10"/>
  <c r="CM976" i="10"/>
  <c r="CL976" i="10"/>
  <c r="CK976" i="10"/>
  <c r="CJ976" i="10"/>
  <c r="CM975" i="10"/>
  <c r="CL975" i="10"/>
  <c r="CK975" i="10"/>
  <c r="CJ975" i="10"/>
  <c r="CM974" i="10"/>
  <c r="CL974" i="10"/>
  <c r="CK974" i="10"/>
  <c r="CJ974" i="10"/>
  <c r="CM973" i="10"/>
  <c r="CL973" i="10"/>
  <c r="CK973" i="10"/>
  <c r="CJ973" i="10"/>
  <c r="CM972" i="10"/>
  <c r="CL972" i="10"/>
  <c r="CK972" i="10"/>
  <c r="CJ972" i="10"/>
  <c r="CM971" i="10"/>
  <c r="CL971" i="10"/>
  <c r="CK971" i="10"/>
  <c r="CJ971" i="10"/>
  <c r="CM970" i="10"/>
  <c r="CL970" i="10"/>
  <c r="CK970" i="10"/>
  <c r="CJ970" i="10"/>
  <c r="CM969" i="10"/>
  <c r="CL969" i="10"/>
  <c r="CK969" i="10"/>
  <c r="CJ969" i="10"/>
  <c r="CM968" i="10"/>
  <c r="CL968" i="10"/>
  <c r="CK968" i="10"/>
  <c r="CJ968" i="10"/>
  <c r="CM967" i="10"/>
  <c r="CL967" i="10"/>
  <c r="CK967" i="10"/>
  <c r="CJ967" i="10"/>
  <c r="CM966" i="10"/>
  <c r="CL966" i="10"/>
  <c r="CK966" i="10"/>
  <c r="CJ966" i="10"/>
  <c r="CM965" i="10"/>
  <c r="CL965" i="10"/>
  <c r="CK965" i="10"/>
  <c r="CJ965" i="10"/>
  <c r="CM964" i="10"/>
  <c r="CL964" i="10"/>
  <c r="CK964" i="10"/>
  <c r="CJ964" i="10"/>
  <c r="CM963" i="10"/>
  <c r="CL963" i="10"/>
  <c r="CK963" i="10"/>
  <c r="CJ963" i="10"/>
  <c r="CM962" i="10"/>
  <c r="CL962" i="10"/>
  <c r="CK962" i="10"/>
  <c r="CJ962" i="10"/>
  <c r="CM961" i="10"/>
  <c r="CL961" i="10"/>
  <c r="CK961" i="10"/>
  <c r="CJ961" i="10"/>
  <c r="CM960" i="10"/>
  <c r="CL960" i="10"/>
  <c r="CK960" i="10"/>
  <c r="CJ960" i="10"/>
  <c r="CM959" i="10"/>
  <c r="CL959" i="10"/>
  <c r="CK959" i="10"/>
  <c r="CJ959" i="10"/>
  <c r="CM958" i="10"/>
  <c r="CL958" i="10"/>
  <c r="CK958" i="10"/>
  <c r="CJ958" i="10"/>
  <c r="CM957" i="10"/>
  <c r="CL957" i="10"/>
  <c r="CK957" i="10"/>
  <c r="CJ957" i="10"/>
  <c r="CM956" i="10"/>
  <c r="CL956" i="10"/>
  <c r="CK956" i="10"/>
  <c r="CJ956" i="10"/>
  <c r="CM955" i="10"/>
  <c r="CL955" i="10"/>
  <c r="CK955" i="10"/>
  <c r="CJ955" i="10"/>
  <c r="CM954" i="10"/>
  <c r="CL954" i="10"/>
  <c r="CK954" i="10"/>
  <c r="CJ954" i="10"/>
  <c r="CM953" i="10"/>
  <c r="CL953" i="10"/>
  <c r="CK953" i="10"/>
  <c r="CJ953" i="10"/>
  <c r="CM952" i="10"/>
  <c r="CL952" i="10"/>
  <c r="CK952" i="10"/>
  <c r="CJ952" i="10"/>
  <c r="CM951" i="10"/>
  <c r="CL951" i="10"/>
  <c r="CK951" i="10"/>
  <c r="CJ951" i="10"/>
  <c r="CM950" i="10"/>
  <c r="CL950" i="10"/>
  <c r="CK950" i="10"/>
  <c r="CJ950" i="10"/>
  <c r="CM949" i="10"/>
  <c r="CL949" i="10"/>
  <c r="CK949" i="10"/>
  <c r="CJ949" i="10"/>
  <c r="CM948" i="10"/>
  <c r="CL948" i="10"/>
  <c r="CK948" i="10"/>
  <c r="CJ948" i="10"/>
  <c r="CM947" i="10"/>
  <c r="CL947" i="10"/>
  <c r="CK947" i="10"/>
  <c r="CJ947" i="10"/>
  <c r="CM946" i="10"/>
  <c r="CL946" i="10"/>
  <c r="CK946" i="10"/>
  <c r="CJ946" i="10"/>
  <c r="CM945" i="10"/>
  <c r="CL945" i="10"/>
  <c r="CK945" i="10"/>
  <c r="CJ945" i="10"/>
  <c r="CM944" i="10"/>
  <c r="CL944" i="10"/>
  <c r="CK944" i="10"/>
  <c r="CJ944" i="10"/>
  <c r="CM943" i="10"/>
  <c r="CL943" i="10"/>
  <c r="CK943" i="10"/>
  <c r="CJ943" i="10"/>
  <c r="CM942" i="10"/>
  <c r="CL942" i="10"/>
  <c r="CK942" i="10"/>
  <c r="CJ942" i="10"/>
  <c r="CM941" i="10"/>
  <c r="CL941" i="10"/>
  <c r="CK941" i="10"/>
  <c r="CJ941" i="10"/>
  <c r="CM940" i="10"/>
  <c r="CL940" i="10"/>
  <c r="CK940" i="10"/>
  <c r="CJ940" i="10"/>
  <c r="CM939" i="10"/>
  <c r="CL939" i="10"/>
  <c r="CK939" i="10"/>
  <c r="CJ939" i="10"/>
  <c r="CM938" i="10"/>
  <c r="CL938" i="10"/>
  <c r="CK938" i="10"/>
  <c r="CJ938" i="10"/>
  <c r="CM937" i="10"/>
  <c r="CL937" i="10"/>
  <c r="CK937" i="10"/>
  <c r="CJ937" i="10"/>
  <c r="CM936" i="10"/>
  <c r="CL936" i="10"/>
  <c r="CK936" i="10"/>
  <c r="CJ936" i="10"/>
  <c r="CM935" i="10"/>
  <c r="CL935" i="10"/>
  <c r="CK935" i="10"/>
  <c r="CJ935" i="10"/>
  <c r="CM934" i="10"/>
  <c r="CL934" i="10"/>
  <c r="CK934" i="10"/>
  <c r="CJ934" i="10"/>
  <c r="CM933" i="10"/>
  <c r="CL933" i="10"/>
  <c r="CK933" i="10"/>
  <c r="CJ933" i="10"/>
  <c r="CM932" i="10"/>
  <c r="CL932" i="10"/>
  <c r="CK932" i="10"/>
  <c r="CJ932" i="10"/>
  <c r="CM931" i="10"/>
  <c r="CL931" i="10"/>
  <c r="CK931" i="10"/>
  <c r="CJ931" i="10"/>
  <c r="CM930" i="10"/>
  <c r="CL930" i="10"/>
  <c r="CK930" i="10"/>
  <c r="CJ930" i="10"/>
  <c r="CM929" i="10"/>
  <c r="CL929" i="10"/>
  <c r="CK929" i="10"/>
  <c r="CJ929" i="10"/>
  <c r="CM928" i="10"/>
  <c r="CL928" i="10"/>
  <c r="CK928" i="10"/>
  <c r="CJ928" i="10"/>
  <c r="CM927" i="10"/>
  <c r="CL927" i="10"/>
  <c r="CK927" i="10"/>
  <c r="CJ927" i="10"/>
  <c r="CM926" i="10"/>
  <c r="CL926" i="10"/>
  <c r="CK926" i="10"/>
  <c r="CJ926" i="10"/>
  <c r="CM925" i="10"/>
  <c r="CL925" i="10"/>
  <c r="CK925" i="10"/>
  <c r="CJ925" i="10"/>
  <c r="CM924" i="10"/>
  <c r="CL924" i="10"/>
  <c r="CK924" i="10"/>
  <c r="CJ924" i="10"/>
  <c r="CM923" i="10"/>
  <c r="CL923" i="10"/>
  <c r="CK923" i="10"/>
  <c r="CJ923" i="10"/>
  <c r="CM922" i="10"/>
  <c r="CL922" i="10"/>
  <c r="CK922" i="10"/>
  <c r="CJ922" i="10"/>
  <c r="CM921" i="10"/>
  <c r="CL921" i="10"/>
  <c r="CK921" i="10"/>
  <c r="CJ921" i="10"/>
  <c r="CM920" i="10"/>
  <c r="CL920" i="10"/>
  <c r="CK920" i="10"/>
  <c r="CJ920" i="10"/>
  <c r="CM919" i="10"/>
  <c r="CL919" i="10"/>
  <c r="CK919" i="10"/>
  <c r="CJ919" i="10"/>
  <c r="CM918" i="10"/>
  <c r="CL918" i="10"/>
  <c r="CK918" i="10"/>
  <c r="CJ918" i="10"/>
  <c r="CM917" i="10"/>
  <c r="CL917" i="10"/>
  <c r="CK917" i="10"/>
  <c r="CJ917" i="10"/>
  <c r="CM916" i="10"/>
  <c r="CL916" i="10"/>
  <c r="CK916" i="10"/>
  <c r="CJ916" i="10"/>
  <c r="CM915" i="10"/>
  <c r="CL915" i="10"/>
  <c r="CK915" i="10"/>
  <c r="CJ915" i="10"/>
  <c r="CM914" i="10"/>
  <c r="CL914" i="10"/>
  <c r="CK914" i="10"/>
  <c r="CJ914" i="10"/>
  <c r="CM913" i="10"/>
  <c r="CL913" i="10"/>
  <c r="CK913" i="10"/>
  <c r="CJ913" i="10"/>
  <c r="CM912" i="10"/>
  <c r="CL912" i="10"/>
  <c r="CK912" i="10"/>
  <c r="CJ912" i="10"/>
  <c r="CM911" i="10"/>
  <c r="CL911" i="10"/>
  <c r="CK911" i="10"/>
  <c r="CJ911" i="10"/>
  <c r="CM910" i="10"/>
  <c r="CL910" i="10"/>
  <c r="CK910" i="10"/>
  <c r="CJ910" i="10"/>
  <c r="CM909" i="10"/>
  <c r="CL909" i="10"/>
  <c r="CK909" i="10"/>
  <c r="CJ909" i="10"/>
  <c r="CM908" i="10"/>
  <c r="CL908" i="10"/>
  <c r="CK908" i="10"/>
  <c r="CJ908" i="10"/>
  <c r="CM907" i="10"/>
  <c r="CL907" i="10"/>
  <c r="CK907" i="10"/>
  <c r="CJ907" i="10"/>
  <c r="CM906" i="10"/>
  <c r="CL906" i="10"/>
  <c r="CK906" i="10"/>
  <c r="CJ906" i="10"/>
  <c r="CM905" i="10"/>
  <c r="CL905" i="10"/>
  <c r="CK905" i="10"/>
  <c r="CJ905" i="10"/>
  <c r="CM904" i="10"/>
  <c r="CL904" i="10"/>
  <c r="CK904" i="10"/>
  <c r="CJ904" i="10"/>
  <c r="CM903" i="10"/>
  <c r="CL903" i="10"/>
  <c r="CK903" i="10"/>
  <c r="CJ903" i="10"/>
  <c r="CM902" i="10"/>
  <c r="CL902" i="10"/>
  <c r="CK902" i="10"/>
  <c r="CJ902" i="10"/>
  <c r="CM901" i="10"/>
  <c r="CL901" i="10"/>
  <c r="CK901" i="10"/>
  <c r="CJ901" i="10"/>
  <c r="CM900" i="10"/>
  <c r="CL900" i="10"/>
  <c r="CK900" i="10"/>
  <c r="CJ900" i="10"/>
  <c r="CM899" i="10"/>
  <c r="CL899" i="10"/>
  <c r="CK899" i="10"/>
  <c r="CJ899" i="10"/>
  <c r="CM898" i="10"/>
  <c r="CL898" i="10"/>
  <c r="CK898" i="10"/>
  <c r="CJ898" i="10"/>
  <c r="CM897" i="10"/>
  <c r="CL897" i="10"/>
  <c r="CK897" i="10"/>
  <c r="CJ897" i="10"/>
  <c r="CM896" i="10"/>
  <c r="CL896" i="10"/>
  <c r="CK896" i="10"/>
  <c r="CJ896" i="10"/>
  <c r="CM895" i="10"/>
  <c r="CL895" i="10"/>
  <c r="CK895" i="10"/>
  <c r="CJ895" i="10"/>
  <c r="CM894" i="10"/>
  <c r="CL894" i="10"/>
  <c r="CK894" i="10"/>
  <c r="CJ894" i="10"/>
  <c r="CM893" i="10"/>
  <c r="CL893" i="10"/>
  <c r="CK893" i="10"/>
  <c r="CJ893" i="10"/>
  <c r="CM892" i="10"/>
  <c r="CL892" i="10"/>
  <c r="CK892" i="10"/>
  <c r="CJ892" i="10"/>
  <c r="CM891" i="10"/>
  <c r="CL891" i="10"/>
  <c r="CK891" i="10"/>
  <c r="CJ891" i="10"/>
  <c r="CM890" i="10"/>
  <c r="CL890" i="10"/>
  <c r="CK890" i="10"/>
  <c r="CJ890" i="10"/>
  <c r="CM889" i="10"/>
  <c r="CL889" i="10"/>
  <c r="CK889" i="10"/>
  <c r="CJ889" i="10"/>
  <c r="CM888" i="10"/>
  <c r="CL888" i="10"/>
  <c r="CK888" i="10"/>
  <c r="CJ888" i="10"/>
  <c r="CM887" i="10"/>
  <c r="CL887" i="10"/>
  <c r="CK887" i="10"/>
  <c r="CJ887" i="10"/>
  <c r="CM886" i="10"/>
  <c r="CL886" i="10"/>
  <c r="CK886" i="10"/>
  <c r="CJ886" i="10"/>
  <c r="CM885" i="10"/>
  <c r="CL885" i="10"/>
  <c r="CK885" i="10"/>
  <c r="CJ885" i="10"/>
  <c r="CM884" i="10"/>
  <c r="CL884" i="10"/>
  <c r="CK884" i="10"/>
  <c r="CJ884" i="10"/>
  <c r="CM883" i="10"/>
  <c r="CL883" i="10"/>
  <c r="CK883" i="10"/>
  <c r="CJ883" i="10"/>
  <c r="CM882" i="10"/>
  <c r="CL882" i="10"/>
  <c r="CK882" i="10"/>
  <c r="CJ882" i="10"/>
  <c r="CM881" i="10"/>
  <c r="CL881" i="10"/>
  <c r="CK881" i="10"/>
  <c r="CJ881" i="10"/>
  <c r="CM880" i="10"/>
  <c r="CL880" i="10"/>
  <c r="CK880" i="10"/>
  <c r="CJ880" i="10"/>
  <c r="CM879" i="10"/>
  <c r="CL879" i="10"/>
  <c r="CK879" i="10"/>
  <c r="CJ879" i="10"/>
  <c r="CM878" i="10"/>
  <c r="CL878" i="10"/>
  <c r="CK878" i="10"/>
  <c r="CJ878" i="10"/>
  <c r="CM877" i="10"/>
  <c r="CL877" i="10"/>
  <c r="CK877" i="10"/>
  <c r="CJ877" i="10"/>
  <c r="CM876" i="10"/>
  <c r="CL876" i="10"/>
  <c r="CK876" i="10"/>
  <c r="CJ876" i="10"/>
  <c r="CM875" i="10"/>
  <c r="CL875" i="10"/>
  <c r="CK875" i="10"/>
  <c r="CJ875" i="10"/>
  <c r="CM874" i="10"/>
  <c r="CL874" i="10"/>
  <c r="CK874" i="10"/>
  <c r="CJ874" i="10"/>
  <c r="CM873" i="10"/>
  <c r="CL873" i="10"/>
  <c r="CK873" i="10"/>
  <c r="CJ873" i="10"/>
  <c r="CM872" i="10"/>
  <c r="CL872" i="10"/>
  <c r="CK872" i="10"/>
  <c r="CJ872" i="10"/>
  <c r="CM871" i="10"/>
  <c r="CL871" i="10"/>
  <c r="CK871" i="10"/>
  <c r="CJ871" i="10"/>
  <c r="CM870" i="10"/>
  <c r="CL870" i="10"/>
  <c r="CK870" i="10"/>
  <c r="CJ870" i="10"/>
  <c r="CM869" i="10"/>
  <c r="CL869" i="10"/>
  <c r="CK869" i="10"/>
  <c r="CJ869" i="10"/>
  <c r="CM868" i="10"/>
  <c r="CL868" i="10"/>
  <c r="CK868" i="10"/>
  <c r="CJ868" i="10"/>
  <c r="CM867" i="10"/>
  <c r="CL867" i="10"/>
  <c r="CK867" i="10"/>
  <c r="CJ867" i="10"/>
  <c r="CM866" i="10"/>
  <c r="CL866" i="10"/>
  <c r="CK866" i="10"/>
  <c r="CJ866" i="10"/>
  <c r="CM865" i="10"/>
  <c r="CL865" i="10"/>
  <c r="CK865" i="10"/>
  <c r="CJ865" i="10"/>
  <c r="CM864" i="10"/>
  <c r="CL864" i="10"/>
  <c r="CK864" i="10"/>
  <c r="CJ864" i="10"/>
  <c r="CM863" i="10"/>
  <c r="CL863" i="10"/>
  <c r="CK863" i="10"/>
  <c r="CJ863" i="10"/>
  <c r="CM862" i="10"/>
  <c r="CL862" i="10"/>
  <c r="CK862" i="10"/>
  <c r="CJ862" i="10"/>
  <c r="CM861" i="10"/>
  <c r="CL861" i="10"/>
  <c r="CK861" i="10"/>
  <c r="CJ861" i="10"/>
  <c r="CM860" i="10"/>
  <c r="CL860" i="10"/>
  <c r="CK860" i="10"/>
  <c r="CJ860" i="10"/>
  <c r="CM859" i="10"/>
  <c r="CL859" i="10"/>
  <c r="CK859" i="10"/>
  <c r="CJ859" i="10"/>
  <c r="CM858" i="10"/>
  <c r="CL858" i="10"/>
  <c r="CK858" i="10"/>
  <c r="CJ858" i="10"/>
  <c r="CM857" i="10"/>
  <c r="CL857" i="10"/>
  <c r="CK857" i="10"/>
  <c r="CJ857" i="10"/>
  <c r="CM856" i="10"/>
  <c r="CL856" i="10"/>
  <c r="CK856" i="10"/>
  <c r="CJ856" i="10"/>
  <c r="CM855" i="10"/>
  <c r="CL855" i="10"/>
  <c r="CK855" i="10"/>
  <c r="CJ855" i="10"/>
  <c r="CM854" i="10"/>
  <c r="CL854" i="10"/>
  <c r="CK854" i="10"/>
  <c r="CJ854" i="10"/>
  <c r="CM853" i="10"/>
  <c r="CL853" i="10"/>
  <c r="CK853" i="10"/>
  <c r="CJ853" i="10"/>
  <c r="CM852" i="10"/>
  <c r="CL852" i="10"/>
  <c r="CK852" i="10"/>
  <c r="CJ852" i="10"/>
  <c r="CM851" i="10"/>
  <c r="CL851" i="10"/>
  <c r="CK851" i="10"/>
  <c r="CJ851" i="10"/>
  <c r="CM850" i="10"/>
  <c r="CL850" i="10"/>
  <c r="CK850" i="10"/>
  <c r="CJ850" i="10"/>
  <c r="CM849" i="10"/>
  <c r="CL849" i="10"/>
  <c r="CK849" i="10"/>
  <c r="CJ849" i="10"/>
  <c r="CM848" i="10"/>
  <c r="CL848" i="10"/>
  <c r="CK848" i="10"/>
  <c r="CJ848" i="10"/>
  <c r="CM847" i="10"/>
  <c r="CL847" i="10"/>
  <c r="CK847" i="10"/>
  <c r="CJ847" i="10"/>
  <c r="CM846" i="10"/>
  <c r="CL846" i="10"/>
  <c r="CK846" i="10"/>
  <c r="CJ846" i="10"/>
  <c r="CM845" i="10"/>
  <c r="CL845" i="10"/>
  <c r="CK845" i="10"/>
  <c r="CJ845" i="10"/>
  <c r="CM844" i="10"/>
  <c r="CL844" i="10"/>
  <c r="CK844" i="10"/>
  <c r="CJ844" i="10"/>
  <c r="CM843" i="10"/>
  <c r="CL843" i="10"/>
  <c r="CK843" i="10"/>
  <c r="CJ843" i="10"/>
  <c r="CM842" i="10"/>
  <c r="CL842" i="10"/>
  <c r="CK842" i="10"/>
  <c r="CJ842" i="10"/>
  <c r="CM841" i="10"/>
  <c r="CL841" i="10"/>
  <c r="CK841" i="10"/>
  <c r="CJ841" i="10"/>
  <c r="CM840" i="10"/>
  <c r="CL840" i="10"/>
  <c r="CK840" i="10"/>
  <c r="CJ840" i="10"/>
  <c r="CM839" i="10"/>
  <c r="CL839" i="10"/>
  <c r="CK839" i="10"/>
  <c r="CJ839" i="10"/>
  <c r="CM838" i="10"/>
  <c r="CL838" i="10"/>
  <c r="CK838" i="10"/>
  <c r="CJ838" i="10"/>
  <c r="CM837" i="10"/>
  <c r="CL837" i="10"/>
  <c r="CK837" i="10"/>
  <c r="CJ837" i="10"/>
  <c r="CM836" i="10"/>
  <c r="CL836" i="10"/>
  <c r="CK836" i="10"/>
  <c r="CJ836" i="10"/>
  <c r="CM835" i="10"/>
  <c r="CL835" i="10"/>
  <c r="CK835" i="10"/>
  <c r="CJ835" i="10"/>
  <c r="CM834" i="10"/>
  <c r="CL834" i="10"/>
  <c r="CK834" i="10"/>
  <c r="CJ834" i="10"/>
  <c r="CM833" i="10"/>
  <c r="CL833" i="10"/>
  <c r="CK833" i="10"/>
  <c r="CJ833" i="10"/>
  <c r="CM832" i="10"/>
  <c r="CL832" i="10"/>
  <c r="CK832" i="10"/>
  <c r="CJ832" i="10"/>
  <c r="CM831" i="10"/>
  <c r="CL831" i="10"/>
  <c r="CK831" i="10"/>
  <c r="CJ831" i="10"/>
  <c r="CM830" i="10"/>
  <c r="CL830" i="10"/>
  <c r="CK830" i="10"/>
  <c r="CJ830" i="10"/>
  <c r="CM829" i="10"/>
  <c r="CL829" i="10"/>
  <c r="CK829" i="10"/>
  <c r="CJ829" i="10"/>
  <c r="CM828" i="10"/>
  <c r="CL828" i="10"/>
  <c r="CK828" i="10"/>
  <c r="CJ828" i="10"/>
  <c r="CM827" i="10"/>
  <c r="CL827" i="10"/>
  <c r="CK827" i="10"/>
  <c r="CJ827" i="10"/>
  <c r="CM826" i="10"/>
  <c r="CL826" i="10"/>
  <c r="CK826" i="10"/>
  <c r="CJ826" i="10"/>
  <c r="CM825" i="10"/>
  <c r="CL825" i="10"/>
  <c r="CK825" i="10"/>
  <c r="CJ825" i="10"/>
  <c r="CM824" i="10"/>
  <c r="CL824" i="10"/>
  <c r="CK824" i="10"/>
  <c r="CJ824" i="10"/>
  <c r="CM823" i="10"/>
  <c r="CL823" i="10"/>
  <c r="CK823" i="10"/>
  <c r="CJ823" i="10"/>
  <c r="CM822" i="10"/>
  <c r="CL822" i="10"/>
  <c r="CK822" i="10"/>
  <c r="CJ822" i="10"/>
  <c r="CM821" i="10"/>
  <c r="CL821" i="10"/>
  <c r="CK821" i="10"/>
  <c r="CJ821" i="10"/>
  <c r="CM820" i="10"/>
  <c r="CL820" i="10"/>
  <c r="CK820" i="10"/>
  <c r="CJ820" i="10"/>
  <c r="CM819" i="10"/>
  <c r="CL819" i="10"/>
  <c r="CK819" i="10"/>
  <c r="CJ819" i="10"/>
  <c r="CM818" i="10"/>
  <c r="CL818" i="10"/>
  <c r="CK818" i="10"/>
  <c r="CJ818" i="10"/>
  <c r="CM817" i="10"/>
  <c r="CL817" i="10"/>
  <c r="CK817" i="10"/>
  <c r="CJ817" i="10"/>
  <c r="CM816" i="10"/>
  <c r="CL816" i="10"/>
  <c r="CK816" i="10"/>
  <c r="CJ816" i="10"/>
  <c r="CM815" i="10"/>
  <c r="CL815" i="10"/>
  <c r="CK815" i="10"/>
  <c r="CJ815" i="10"/>
  <c r="CM814" i="10"/>
  <c r="CL814" i="10"/>
  <c r="CK814" i="10"/>
  <c r="CJ814" i="10"/>
  <c r="CM813" i="10"/>
  <c r="CL813" i="10"/>
  <c r="CK813" i="10"/>
  <c r="CJ813" i="10"/>
  <c r="CM812" i="10"/>
  <c r="CL812" i="10"/>
  <c r="CK812" i="10"/>
  <c r="CJ812" i="10"/>
  <c r="CM811" i="10"/>
  <c r="CL811" i="10"/>
  <c r="CK811" i="10"/>
  <c r="CJ811" i="10"/>
  <c r="CM810" i="10"/>
  <c r="CL810" i="10"/>
  <c r="CK810" i="10"/>
  <c r="CJ810" i="10"/>
  <c r="CM809" i="10"/>
  <c r="CL809" i="10"/>
  <c r="CK809" i="10"/>
  <c r="CJ809" i="10"/>
  <c r="CM808" i="10"/>
  <c r="CL808" i="10"/>
  <c r="CK808" i="10"/>
  <c r="CJ808" i="10"/>
  <c r="CM807" i="10"/>
  <c r="CL807" i="10"/>
  <c r="CK807" i="10"/>
  <c r="CJ807" i="10"/>
  <c r="CM806" i="10"/>
  <c r="CL806" i="10"/>
  <c r="CK806" i="10"/>
  <c r="CJ806" i="10"/>
  <c r="CM805" i="10"/>
  <c r="CL805" i="10"/>
  <c r="CK805" i="10"/>
  <c r="CJ805" i="10"/>
  <c r="CM804" i="10"/>
  <c r="CL804" i="10"/>
  <c r="CK804" i="10"/>
  <c r="CJ804" i="10"/>
  <c r="CM803" i="10"/>
  <c r="CL803" i="10"/>
  <c r="CK803" i="10"/>
  <c r="CJ803" i="10"/>
  <c r="CM802" i="10"/>
  <c r="CL802" i="10"/>
  <c r="CK802" i="10"/>
  <c r="CJ802" i="10"/>
  <c r="CM801" i="10"/>
  <c r="CL801" i="10"/>
  <c r="CK801" i="10"/>
  <c r="CJ801" i="10"/>
  <c r="CM800" i="10"/>
  <c r="CL800" i="10"/>
  <c r="CK800" i="10"/>
  <c r="CJ800" i="10"/>
  <c r="CM799" i="10"/>
  <c r="CL799" i="10"/>
  <c r="CK799" i="10"/>
  <c r="CJ799" i="10"/>
  <c r="CM798" i="10"/>
  <c r="CL798" i="10"/>
  <c r="CK798" i="10"/>
  <c r="CJ798" i="10"/>
  <c r="CM797" i="10"/>
  <c r="CL797" i="10"/>
  <c r="CK797" i="10"/>
  <c r="CJ797" i="10"/>
  <c r="CM796" i="10"/>
  <c r="CL796" i="10"/>
  <c r="CK796" i="10"/>
  <c r="CJ796" i="10"/>
  <c r="CM795" i="10"/>
  <c r="CL795" i="10"/>
  <c r="CK795" i="10"/>
  <c r="CJ795" i="10"/>
  <c r="CM794" i="10"/>
  <c r="CL794" i="10"/>
  <c r="CK794" i="10"/>
  <c r="CJ794" i="10"/>
  <c r="CM793" i="10"/>
  <c r="CL793" i="10"/>
  <c r="CK793" i="10"/>
  <c r="CJ793" i="10"/>
  <c r="CM792" i="10"/>
  <c r="CL792" i="10"/>
  <c r="CK792" i="10"/>
  <c r="CJ792" i="10"/>
  <c r="CM791" i="10"/>
  <c r="CL791" i="10"/>
  <c r="CK791" i="10"/>
  <c r="CJ791" i="10"/>
  <c r="CM790" i="10"/>
  <c r="CL790" i="10"/>
  <c r="CK790" i="10"/>
  <c r="CJ790" i="10"/>
  <c r="CM789" i="10"/>
  <c r="CL789" i="10"/>
  <c r="CK789" i="10"/>
  <c r="CJ789" i="10"/>
  <c r="CM788" i="10"/>
  <c r="CL788" i="10"/>
  <c r="CK788" i="10"/>
  <c r="CJ788" i="10"/>
  <c r="CM787" i="10"/>
  <c r="CL787" i="10"/>
  <c r="CK787" i="10"/>
  <c r="CJ787" i="10"/>
  <c r="CM786" i="10"/>
  <c r="CL786" i="10"/>
  <c r="CK786" i="10"/>
  <c r="CJ786" i="10"/>
  <c r="CM785" i="10"/>
  <c r="CL785" i="10"/>
  <c r="CK785" i="10"/>
  <c r="CJ785" i="10"/>
  <c r="CM784" i="10"/>
  <c r="CL784" i="10"/>
  <c r="CK784" i="10"/>
  <c r="CJ784" i="10"/>
  <c r="CM783" i="10"/>
  <c r="CL783" i="10"/>
  <c r="CK783" i="10"/>
  <c r="CJ783" i="10"/>
  <c r="CM782" i="10"/>
  <c r="CL782" i="10"/>
  <c r="CK782" i="10"/>
  <c r="CJ782" i="10"/>
  <c r="CM781" i="10"/>
  <c r="CL781" i="10"/>
  <c r="CK781" i="10"/>
  <c r="CJ781" i="10"/>
  <c r="CM780" i="10"/>
  <c r="CL780" i="10"/>
  <c r="CK780" i="10"/>
  <c r="CJ780" i="10"/>
  <c r="CM779" i="10"/>
  <c r="CL779" i="10"/>
  <c r="CK779" i="10"/>
  <c r="CJ779" i="10"/>
  <c r="CM778" i="10"/>
  <c r="CL778" i="10"/>
  <c r="CK778" i="10"/>
  <c r="CJ778" i="10"/>
  <c r="CM777" i="10"/>
  <c r="CL777" i="10"/>
  <c r="CK777" i="10"/>
  <c r="CJ777" i="10"/>
  <c r="CM776" i="10"/>
  <c r="CL776" i="10"/>
  <c r="CK776" i="10"/>
  <c r="CJ776" i="10"/>
  <c r="CM775" i="10"/>
  <c r="CL775" i="10"/>
  <c r="CK775" i="10"/>
  <c r="CJ775" i="10"/>
  <c r="CM774" i="10"/>
  <c r="CL774" i="10"/>
  <c r="CK774" i="10"/>
  <c r="CJ774" i="10"/>
  <c r="CM773" i="10"/>
  <c r="CL773" i="10"/>
  <c r="CK773" i="10"/>
  <c r="CJ773" i="10"/>
  <c r="CM772" i="10"/>
  <c r="CL772" i="10"/>
  <c r="CK772" i="10"/>
  <c r="CJ772" i="10"/>
  <c r="CM771" i="10"/>
  <c r="CL771" i="10"/>
  <c r="CK771" i="10"/>
  <c r="CJ771" i="10"/>
  <c r="CM770" i="10"/>
  <c r="CL770" i="10"/>
  <c r="CK770" i="10"/>
  <c r="CJ770" i="10"/>
  <c r="CM769" i="10"/>
  <c r="CL769" i="10"/>
  <c r="CK769" i="10"/>
  <c r="CJ769" i="10"/>
  <c r="CM768" i="10"/>
  <c r="CL768" i="10"/>
  <c r="CK768" i="10"/>
  <c r="CJ768" i="10"/>
  <c r="CM767" i="10"/>
  <c r="CL767" i="10"/>
  <c r="CK767" i="10"/>
  <c r="CJ767" i="10"/>
  <c r="CM766" i="10"/>
  <c r="CL766" i="10"/>
  <c r="CK766" i="10"/>
  <c r="CJ766" i="10"/>
  <c r="CM765" i="10"/>
  <c r="CL765" i="10"/>
  <c r="CK765" i="10"/>
  <c r="CJ765" i="10"/>
  <c r="CM764" i="10"/>
  <c r="CL764" i="10"/>
  <c r="CK764" i="10"/>
  <c r="CJ764" i="10"/>
  <c r="CM763" i="10"/>
  <c r="CL763" i="10"/>
  <c r="CK763" i="10"/>
  <c r="CJ763" i="10"/>
  <c r="CM762" i="10"/>
  <c r="CL762" i="10"/>
  <c r="CK762" i="10"/>
  <c r="CJ762" i="10"/>
  <c r="CM761" i="10"/>
  <c r="CL761" i="10"/>
  <c r="CK761" i="10"/>
  <c r="CJ761" i="10"/>
  <c r="CM760" i="10"/>
  <c r="CL760" i="10"/>
  <c r="CK760" i="10"/>
  <c r="CJ760" i="10"/>
  <c r="CM759" i="10"/>
  <c r="CL759" i="10"/>
  <c r="CK759" i="10"/>
  <c r="CJ759" i="10"/>
  <c r="CM758" i="10"/>
  <c r="CL758" i="10"/>
  <c r="CK758" i="10"/>
  <c r="CJ758" i="10"/>
  <c r="CM757" i="10"/>
  <c r="CL757" i="10"/>
  <c r="CK757" i="10"/>
  <c r="CJ757" i="10"/>
  <c r="CM756" i="10"/>
  <c r="CL756" i="10"/>
  <c r="CK756" i="10"/>
  <c r="CJ756" i="10"/>
  <c r="CM755" i="10"/>
  <c r="CL755" i="10"/>
  <c r="CK755" i="10"/>
  <c r="CJ755" i="10"/>
  <c r="CM754" i="10"/>
  <c r="CL754" i="10"/>
  <c r="CK754" i="10"/>
  <c r="CJ754" i="10"/>
  <c r="CM753" i="10"/>
  <c r="CL753" i="10"/>
  <c r="CK753" i="10"/>
  <c r="CJ753" i="10"/>
  <c r="CM752" i="10"/>
  <c r="CL752" i="10"/>
  <c r="CK752" i="10"/>
  <c r="CJ752" i="10"/>
  <c r="CM751" i="10"/>
  <c r="CL751" i="10"/>
  <c r="CK751" i="10"/>
  <c r="CJ751" i="10"/>
  <c r="CM750" i="10"/>
  <c r="CL750" i="10"/>
  <c r="CK750" i="10"/>
  <c r="CJ750" i="10"/>
  <c r="CM749" i="10"/>
  <c r="CL749" i="10"/>
  <c r="CK749" i="10"/>
  <c r="CJ749" i="10"/>
  <c r="CM748" i="10"/>
  <c r="CL748" i="10"/>
  <c r="CK748" i="10"/>
  <c r="CJ748" i="10"/>
  <c r="CM747" i="10"/>
  <c r="CL747" i="10"/>
  <c r="CK747" i="10"/>
  <c r="CJ747" i="10"/>
  <c r="CM746" i="10"/>
  <c r="CL746" i="10"/>
  <c r="CK746" i="10"/>
  <c r="CJ746" i="10"/>
  <c r="CM745" i="10"/>
  <c r="CL745" i="10"/>
  <c r="CK745" i="10"/>
  <c r="CJ745" i="10"/>
  <c r="CM744" i="10"/>
  <c r="CL744" i="10"/>
  <c r="CK744" i="10"/>
  <c r="CJ744" i="10"/>
  <c r="CM743" i="10"/>
  <c r="CL743" i="10"/>
  <c r="CK743" i="10"/>
  <c r="CJ743" i="10"/>
  <c r="CM742" i="10"/>
  <c r="CL742" i="10"/>
  <c r="CK742" i="10"/>
  <c r="CJ742" i="10"/>
  <c r="CM741" i="10"/>
  <c r="CL741" i="10"/>
  <c r="CK741" i="10"/>
  <c r="CJ741" i="10"/>
  <c r="CM740" i="10"/>
  <c r="CL740" i="10"/>
  <c r="CK740" i="10"/>
  <c r="CJ740" i="10"/>
  <c r="CM739" i="10"/>
  <c r="CL739" i="10"/>
  <c r="CK739" i="10"/>
  <c r="CJ739" i="10"/>
  <c r="CM738" i="10"/>
  <c r="CL738" i="10"/>
  <c r="CK738" i="10"/>
  <c r="CJ738" i="10"/>
  <c r="CM737" i="10"/>
  <c r="CL737" i="10"/>
  <c r="CK737" i="10"/>
  <c r="CJ737" i="10"/>
  <c r="CM736" i="10"/>
  <c r="CL736" i="10"/>
  <c r="CK736" i="10"/>
  <c r="CJ736" i="10"/>
  <c r="CM735" i="10"/>
  <c r="CL735" i="10"/>
  <c r="CK735" i="10"/>
  <c r="CJ735" i="10"/>
  <c r="CM734" i="10"/>
  <c r="CL734" i="10"/>
  <c r="CK734" i="10"/>
  <c r="CJ734" i="10"/>
  <c r="CM733" i="10"/>
  <c r="CL733" i="10"/>
  <c r="CK733" i="10"/>
  <c r="CJ733" i="10"/>
  <c r="CM732" i="10"/>
  <c r="CL732" i="10"/>
  <c r="CK732" i="10"/>
  <c r="CJ732" i="10"/>
  <c r="CM731" i="10"/>
  <c r="CL731" i="10"/>
  <c r="CK731" i="10"/>
  <c r="CJ731" i="10"/>
  <c r="CM730" i="10"/>
  <c r="CL730" i="10"/>
  <c r="CK730" i="10"/>
  <c r="CJ730" i="10"/>
  <c r="CM729" i="10"/>
  <c r="CL729" i="10"/>
  <c r="CK729" i="10"/>
  <c r="CJ729" i="10"/>
  <c r="CM728" i="10"/>
  <c r="CL728" i="10"/>
  <c r="CK728" i="10"/>
  <c r="CJ728" i="10"/>
  <c r="CM727" i="10"/>
  <c r="CL727" i="10"/>
  <c r="CK727" i="10"/>
  <c r="CJ727" i="10"/>
  <c r="CM726" i="10"/>
  <c r="CL726" i="10"/>
  <c r="CK726" i="10"/>
  <c r="CJ726" i="10"/>
  <c r="CM725" i="10"/>
  <c r="CL725" i="10"/>
  <c r="CK725" i="10"/>
  <c r="CJ725" i="10"/>
  <c r="CM724" i="10"/>
  <c r="CL724" i="10"/>
  <c r="CK724" i="10"/>
  <c r="CJ724" i="10"/>
  <c r="CM723" i="10"/>
  <c r="CL723" i="10"/>
  <c r="CK723" i="10"/>
  <c r="CJ723" i="10"/>
  <c r="CM722" i="10"/>
  <c r="CL722" i="10"/>
  <c r="CK722" i="10"/>
  <c r="CJ722" i="10"/>
  <c r="CM721" i="10"/>
  <c r="CL721" i="10"/>
  <c r="CK721" i="10"/>
  <c r="CJ721" i="10"/>
  <c r="CM720" i="10"/>
  <c r="CL720" i="10"/>
  <c r="CK720" i="10"/>
  <c r="CJ720" i="10"/>
  <c r="CM719" i="10"/>
  <c r="CL719" i="10"/>
  <c r="CK719" i="10"/>
  <c r="CJ719" i="10"/>
  <c r="CM718" i="10"/>
  <c r="CL718" i="10"/>
  <c r="CK718" i="10"/>
  <c r="CJ718" i="10"/>
  <c r="CM717" i="10"/>
  <c r="CL717" i="10"/>
  <c r="CK717" i="10"/>
  <c r="CJ717" i="10"/>
  <c r="CM716" i="10"/>
  <c r="CL716" i="10"/>
  <c r="CK716" i="10"/>
  <c r="CJ716" i="10"/>
  <c r="CM715" i="10"/>
  <c r="CL715" i="10"/>
  <c r="CK715" i="10"/>
  <c r="CJ715" i="10"/>
  <c r="CM714" i="10"/>
  <c r="CL714" i="10"/>
  <c r="CK714" i="10"/>
  <c r="CJ714" i="10"/>
  <c r="CM713" i="10"/>
  <c r="CL713" i="10"/>
  <c r="CK713" i="10"/>
  <c r="CJ713" i="10"/>
  <c r="CM712" i="10"/>
  <c r="CL712" i="10"/>
  <c r="CK712" i="10"/>
  <c r="CJ712" i="10"/>
  <c r="CM711" i="10"/>
  <c r="CL711" i="10"/>
  <c r="CK711" i="10"/>
  <c r="CJ711" i="10"/>
  <c r="CM710" i="10"/>
  <c r="CL710" i="10"/>
  <c r="CK710" i="10"/>
  <c r="CJ710" i="10"/>
  <c r="CM709" i="10"/>
  <c r="CL709" i="10"/>
  <c r="CK709" i="10"/>
  <c r="CJ709" i="10"/>
  <c r="CM708" i="10"/>
  <c r="CL708" i="10"/>
  <c r="CK708" i="10"/>
  <c r="CJ708" i="10"/>
  <c r="CM707" i="10"/>
  <c r="CL707" i="10"/>
  <c r="CK707" i="10"/>
  <c r="CJ707" i="10"/>
  <c r="CM706" i="10"/>
  <c r="CL706" i="10"/>
  <c r="CK706" i="10"/>
  <c r="CJ706" i="10"/>
  <c r="CM705" i="10"/>
  <c r="CL705" i="10"/>
  <c r="CK705" i="10"/>
  <c r="CJ705" i="10"/>
  <c r="CM704" i="10"/>
  <c r="CL704" i="10"/>
  <c r="CK704" i="10"/>
  <c r="CJ704" i="10"/>
  <c r="CM703" i="10"/>
  <c r="CL703" i="10"/>
  <c r="CK703" i="10"/>
  <c r="CJ703" i="10"/>
  <c r="CM702" i="10"/>
  <c r="CL702" i="10"/>
  <c r="CK702" i="10"/>
  <c r="CJ702" i="10"/>
  <c r="CM701" i="10"/>
  <c r="CL701" i="10"/>
  <c r="CK701" i="10"/>
  <c r="CJ701" i="10"/>
  <c r="CM700" i="10"/>
  <c r="CL700" i="10"/>
  <c r="CK700" i="10"/>
  <c r="CJ700" i="10"/>
  <c r="CM699" i="10"/>
  <c r="CL699" i="10"/>
  <c r="CK699" i="10"/>
  <c r="CJ699" i="10"/>
  <c r="CM698" i="10"/>
  <c r="CL698" i="10"/>
  <c r="CK698" i="10"/>
  <c r="CJ698" i="10"/>
  <c r="CM697" i="10"/>
  <c r="CL697" i="10"/>
  <c r="CK697" i="10"/>
  <c r="CJ697" i="10"/>
  <c r="CM696" i="10"/>
  <c r="CL696" i="10"/>
  <c r="CK696" i="10"/>
  <c r="CJ696" i="10"/>
  <c r="CM695" i="10"/>
  <c r="CL695" i="10"/>
  <c r="CK695" i="10"/>
  <c r="CJ695" i="10"/>
  <c r="CM694" i="10"/>
  <c r="CL694" i="10"/>
  <c r="CK694" i="10"/>
  <c r="CJ694" i="10"/>
  <c r="CM693" i="10"/>
  <c r="CL693" i="10"/>
  <c r="CK693" i="10"/>
  <c r="CJ693" i="10"/>
  <c r="CM692" i="10"/>
  <c r="CL692" i="10"/>
  <c r="CK692" i="10"/>
  <c r="CJ692" i="10"/>
  <c r="CM691" i="10"/>
  <c r="CL691" i="10"/>
  <c r="CK691" i="10"/>
  <c r="CJ691" i="10"/>
  <c r="CM690" i="10"/>
  <c r="CL690" i="10"/>
  <c r="CK690" i="10"/>
  <c r="CJ690" i="10"/>
  <c r="CM689" i="10"/>
  <c r="CL689" i="10"/>
  <c r="CK689" i="10"/>
  <c r="CJ689" i="10"/>
  <c r="CM688" i="10"/>
  <c r="CL688" i="10"/>
  <c r="CK688" i="10"/>
  <c r="CJ688" i="10"/>
  <c r="CM687" i="10"/>
  <c r="CL687" i="10"/>
  <c r="CK687" i="10"/>
  <c r="CJ687" i="10"/>
  <c r="CM686" i="10"/>
  <c r="CL686" i="10"/>
  <c r="CK686" i="10"/>
  <c r="CJ686" i="10"/>
  <c r="CM685" i="10"/>
  <c r="CL685" i="10"/>
  <c r="CK685" i="10"/>
  <c r="CJ685" i="10"/>
  <c r="CM684" i="10"/>
  <c r="CL684" i="10"/>
  <c r="CK684" i="10"/>
  <c r="CJ684" i="10"/>
  <c r="CM683" i="10"/>
  <c r="CL683" i="10"/>
  <c r="CK683" i="10"/>
  <c r="CJ683" i="10"/>
  <c r="CM682" i="10"/>
  <c r="CL682" i="10"/>
  <c r="CK682" i="10"/>
  <c r="CJ682" i="10"/>
  <c r="CM681" i="10"/>
  <c r="CL681" i="10"/>
  <c r="CK681" i="10"/>
  <c r="CJ681" i="10"/>
  <c r="CM680" i="10"/>
  <c r="CL680" i="10"/>
  <c r="CK680" i="10"/>
  <c r="CJ680" i="10"/>
  <c r="CM679" i="10"/>
  <c r="CL679" i="10"/>
  <c r="CK679" i="10"/>
  <c r="CJ679" i="10"/>
  <c r="CM678" i="10"/>
  <c r="CL678" i="10"/>
  <c r="CK678" i="10"/>
  <c r="CJ678" i="10"/>
  <c r="CM677" i="10"/>
  <c r="CL677" i="10"/>
  <c r="CK677" i="10"/>
  <c r="CJ677" i="10"/>
  <c r="CM676" i="10"/>
  <c r="CL676" i="10"/>
  <c r="CK676" i="10"/>
  <c r="CJ676" i="10"/>
  <c r="CM675" i="10"/>
  <c r="CL675" i="10"/>
  <c r="CK675" i="10"/>
  <c r="CJ675" i="10"/>
  <c r="CM674" i="10"/>
  <c r="CL674" i="10"/>
  <c r="CK674" i="10"/>
  <c r="CJ674" i="10"/>
  <c r="CM673" i="10"/>
  <c r="CL673" i="10"/>
  <c r="CK673" i="10"/>
  <c r="CJ673" i="10"/>
  <c r="CM672" i="10"/>
  <c r="CL672" i="10"/>
  <c r="CK672" i="10"/>
  <c r="CJ672" i="10"/>
  <c r="CM671" i="10"/>
  <c r="CL671" i="10"/>
  <c r="CK671" i="10"/>
  <c r="CJ671" i="10"/>
  <c r="CM670" i="10"/>
  <c r="CL670" i="10"/>
  <c r="CK670" i="10"/>
  <c r="CJ670" i="10"/>
  <c r="CM669" i="10"/>
  <c r="CL669" i="10"/>
  <c r="CK669" i="10"/>
  <c r="CJ669" i="10"/>
  <c r="CM668" i="10"/>
  <c r="CL668" i="10"/>
  <c r="CK668" i="10"/>
  <c r="CJ668" i="10"/>
  <c r="CM667" i="10"/>
  <c r="CL667" i="10"/>
  <c r="CK667" i="10"/>
  <c r="CJ667" i="10"/>
  <c r="CM666" i="10"/>
  <c r="CL666" i="10"/>
  <c r="CK666" i="10"/>
  <c r="CJ666" i="10"/>
  <c r="CM665" i="10"/>
  <c r="CL665" i="10"/>
  <c r="CK665" i="10"/>
  <c r="CJ665" i="10"/>
  <c r="CM664" i="10"/>
  <c r="CL664" i="10"/>
  <c r="CK664" i="10"/>
  <c r="CJ664" i="10"/>
  <c r="CM663" i="10"/>
  <c r="CL663" i="10"/>
  <c r="CK663" i="10"/>
  <c r="CJ663" i="10"/>
  <c r="CM662" i="10"/>
  <c r="CL662" i="10"/>
  <c r="CK662" i="10"/>
  <c r="CJ662" i="10"/>
  <c r="CM661" i="10"/>
  <c r="CL661" i="10"/>
  <c r="CK661" i="10"/>
  <c r="CJ661" i="10"/>
  <c r="CM660" i="10"/>
  <c r="CL660" i="10"/>
  <c r="CK660" i="10"/>
  <c r="CJ660" i="10"/>
  <c r="CM659" i="10"/>
  <c r="CL659" i="10"/>
  <c r="CK659" i="10"/>
  <c r="CJ659" i="10"/>
  <c r="CM658" i="10"/>
  <c r="CL658" i="10"/>
  <c r="CK658" i="10"/>
  <c r="CJ658" i="10"/>
  <c r="CM657" i="10"/>
  <c r="CL657" i="10"/>
  <c r="CK657" i="10"/>
  <c r="CJ657" i="10"/>
  <c r="CM656" i="10"/>
  <c r="CL656" i="10"/>
  <c r="CK656" i="10"/>
  <c r="CJ656" i="10"/>
  <c r="CM655" i="10"/>
  <c r="CL655" i="10"/>
  <c r="CK655" i="10"/>
  <c r="CJ655" i="10"/>
  <c r="CM654" i="10"/>
  <c r="CL654" i="10"/>
  <c r="CK654" i="10"/>
  <c r="CJ654" i="10"/>
  <c r="CM653" i="10"/>
  <c r="CL653" i="10"/>
  <c r="CK653" i="10"/>
  <c r="CJ653" i="10"/>
  <c r="CM652" i="10"/>
  <c r="CL652" i="10"/>
  <c r="CK652" i="10"/>
  <c r="CJ652" i="10"/>
  <c r="CM651" i="10"/>
  <c r="CL651" i="10"/>
  <c r="CK651" i="10"/>
  <c r="CJ651" i="10"/>
  <c r="CM650" i="10"/>
  <c r="CL650" i="10"/>
  <c r="CK650" i="10"/>
  <c r="CJ650" i="10"/>
  <c r="CM649" i="10"/>
  <c r="CL649" i="10"/>
  <c r="CK649" i="10"/>
  <c r="CJ649" i="10"/>
  <c r="CM648" i="10"/>
  <c r="CL648" i="10"/>
  <c r="CK648" i="10"/>
  <c r="CJ648" i="10"/>
  <c r="CM647" i="10"/>
  <c r="CL647" i="10"/>
  <c r="CK647" i="10"/>
  <c r="CJ647" i="10"/>
  <c r="CM646" i="10"/>
  <c r="CL646" i="10"/>
  <c r="CK646" i="10"/>
  <c r="CJ646" i="10"/>
  <c r="CM645" i="10"/>
  <c r="CL645" i="10"/>
  <c r="CK645" i="10"/>
  <c r="CJ645" i="10"/>
  <c r="CM644" i="10"/>
  <c r="CL644" i="10"/>
  <c r="CK644" i="10"/>
  <c r="CJ644" i="10"/>
  <c r="CM643" i="10"/>
  <c r="CL643" i="10"/>
  <c r="CK643" i="10"/>
  <c r="CJ643" i="10"/>
  <c r="CM642" i="10"/>
  <c r="CL642" i="10"/>
  <c r="CK642" i="10"/>
  <c r="CJ642" i="10"/>
  <c r="CM641" i="10"/>
  <c r="CL641" i="10"/>
  <c r="CK641" i="10"/>
  <c r="CJ641" i="10"/>
  <c r="CM640" i="10"/>
  <c r="CL640" i="10"/>
  <c r="CK640" i="10"/>
  <c r="CJ640" i="10"/>
  <c r="CM639" i="10"/>
  <c r="CL639" i="10"/>
  <c r="CK639" i="10"/>
  <c r="CJ639" i="10"/>
  <c r="CM638" i="10"/>
  <c r="CL638" i="10"/>
  <c r="CK638" i="10"/>
  <c r="CJ638" i="10"/>
  <c r="CM637" i="10"/>
  <c r="CL637" i="10"/>
  <c r="CK637" i="10"/>
  <c r="CJ637" i="10"/>
  <c r="CM636" i="10"/>
  <c r="CL636" i="10"/>
  <c r="CK636" i="10"/>
  <c r="CJ636" i="10"/>
  <c r="CM635" i="10"/>
  <c r="CL635" i="10"/>
  <c r="CK635" i="10"/>
  <c r="CJ635" i="10"/>
  <c r="CM634" i="10"/>
  <c r="CL634" i="10"/>
  <c r="CK634" i="10"/>
  <c r="CJ634" i="10"/>
  <c r="CM633" i="10"/>
  <c r="CL633" i="10"/>
  <c r="CK633" i="10"/>
  <c r="CJ633" i="10"/>
  <c r="CM632" i="10"/>
  <c r="CL632" i="10"/>
  <c r="CK632" i="10"/>
  <c r="CJ632" i="10"/>
  <c r="CM631" i="10"/>
  <c r="CL631" i="10"/>
  <c r="CK631" i="10"/>
  <c r="CJ631" i="10"/>
  <c r="CM630" i="10"/>
  <c r="CL630" i="10"/>
  <c r="CK630" i="10"/>
  <c r="CJ630" i="10"/>
  <c r="CM629" i="10"/>
  <c r="CL629" i="10"/>
  <c r="CK629" i="10"/>
  <c r="CJ629" i="10"/>
  <c r="CM628" i="10"/>
  <c r="CL628" i="10"/>
  <c r="CK628" i="10"/>
  <c r="CJ628" i="10"/>
  <c r="CM627" i="10"/>
  <c r="CL627" i="10"/>
  <c r="CK627" i="10"/>
  <c r="CJ627" i="10"/>
  <c r="CM626" i="10"/>
  <c r="CL626" i="10"/>
  <c r="CK626" i="10"/>
  <c r="CJ626" i="10"/>
  <c r="CM625" i="10"/>
  <c r="CL625" i="10"/>
  <c r="CK625" i="10"/>
  <c r="CJ625" i="10"/>
  <c r="CM624" i="10"/>
  <c r="CL624" i="10"/>
  <c r="CK624" i="10"/>
  <c r="CJ624" i="10"/>
  <c r="CM623" i="10"/>
  <c r="CL623" i="10"/>
  <c r="CK623" i="10"/>
  <c r="CJ623" i="10"/>
  <c r="CM622" i="10"/>
  <c r="CL622" i="10"/>
  <c r="CK622" i="10"/>
  <c r="CJ622" i="10"/>
  <c r="CM621" i="10"/>
  <c r="CL621" i="10"/>
  <c r="CK621" i="10"/>
  <c r="CJ621" i="10"/>
  <c r="CM620" i="10"/>
  <c r="CL620" i="10"/>
  <c r="CK620" i="10"/>
  <c r="CJ620" i="10"/>
  <c r="CM619" i="10"/>
  <c r="CL619" i="10"/>
  <c r="CK619" i="10"/>
  <c r="CJ619" i="10"/>
  <c r="CM618" i="10"/>
  <c r="CL618" i="10"/>
  <c r="CK618" i="10"/>
  <c r="CJ618" i="10"/>
  <c r="CM617" i="10"/>
  <c r="CL617" i="10"/>
  <c r="CK617" i="10"/>
  <c r="CJ617" i="10"/>
  <c r="CM616" i="10"/>
  <c r="CL616" i="10"/>
  <c r="CK616" i="10"/>
  <c r="CJ616" i="10"/>
  <c r="CM615" i="10"/>
  <c r="CL615" i="10"/>
  <c r="CK615" i="10"/>
  <c r="CJ615" i="10"/>
  <c r="CM614" i="10"/>
  <c r="CL614" i="10"/>
  <c r="CK614" i="10"/>
  <c r="CJ614" i="10"/>
  <c r="CM613" i="10"/>
  <c r="CL613" i="10"/>
  <c r="CK613" i="10"/>
  <c r="CJ613" i="10"/>
  <c r="CM612" i="10"/>
  <c r="CL612" i="10"/>
  <c r="CK612" i="10"/>
  <c r="CJ612" i="10"/>
  <c r="CM611" i="10"/>
  <c r="CL611" i="10"/>
  <c r="CK611" i="10"/>
  <c r="CJ611" i="10"/>
  <c r="CM610" i="10"/>
  <c r="CL610" i="10"/>
  <c r="CK610" i="10"/>
  <c r="CJ610" i="10"/>
  <c r="CM609" i="10"/>
  <c r="CL609" i="10"/>
  <c r="CK609" i="10"/>
  <c r="CJ609" i="10"/>
  <c r="CM608" i="10"/>
  <c r="CL608" i="10"/>
  <c r="CK608" i="10"/>
  <c r="CJ608" i="10"/>
  <c r="CM607" i="10"/>
  <c r="CL607" i="10"/>
  <c r="CK607" i="10"/>
  <c r="CJ607" i="10"/>
  <c r="CM606" i="10"/>
  <c r="CL606" i="10"/>
  <c r="CK606" i="10"/>
  <c r="CJ606" i="10"/>
  <c r="CM605" i="10"/>
  <c r="CL605" i="10"/>
  <c r="CK605" i="10"/>
  <c r="CJ605" i="10"/>
  <c r="CM604" i="10"/>
  <c r="CL604" i="10"/>
  <c r="CK604" i="10"/>
  <c r="CJ604" i="10"/>
  <c r="CM603" i="10"/>
  <c r="CL603" i="10"/>
  <c r="CK603" i="10"/>
  <c r="CJ603" i="10"/>
  <c r="CM602" i="10"/>
  <c r="CL602" i="10"/>
  <c r="CK602" i="10"/>
  <c r="CJ602" i="10"/>
  <c r="CM601" i="10"/>
  <c r="CL601" i="10"/>
  <c r="CK601" i="10"/>
  <c r="CJ601" i="10"/>
  <c r="CM600" i="10"/>
  <c r="CL600" i="10"/>
  <c r="CK600" i="10"/>
  <c r="CJ600" i="10"/>
  <c r="CM599" i="10"/>
  <c r="CL599" i="10"/>
  <c r="CK599" i="10"/>
  <c r="CJ599" i="10"/>
  <c r="CM598" i="10"/>
  <c r="CL598" i="10"/>
  <c r="CK598" i="10"/>
  <c r="CJ598" i="10"/>
  <c r="CM597" i="10"/>
  <c r="CL597" i="10"/>
  <c r="CK597" i="10"/>
  <c r="CJ597" i="10"/>
  <c r="CM596" i="10"/>
  <c r="CL596" i="10"/>
  <c r="CK596" i="10"/>
  <c r="CJ596" i="10"/>
  <c r="CM595" i="10"/>
  <c r="CL595" i="10"/>
  <c r="CK595" i="10"/>
  <c r="CJ595" i="10"/>
  <c r="CM594" i="10"/>
  <c r="CL594" i="10"/>
  <c r="CK594" i="10"/>
  <c r="CJ594" i="10"/>
  <c r="CM593" i="10"/>
  <c r="CL593" i="10"/>
  <c r="CK593" i="10"/>
  <c r="CJ593" i="10"/>
  <c r="CM592" i="10"/>
  <c r="CL592" i="10"/>
  <c r="CK592" i="10"/>
  <c r="CJ592" i="10"/>
  <c r="CM591" i="10"/>
  <c r="CL591" i="10"/>
  <c r="CK591" i="10"/>
  <c r="CJ591" i="10"/>
  <c r="CM590" i="10"/>
  <c r="CL590" i="10"/>
  <c r="CK590" i="10"/>
  <c r="CJ590" i="10"/>
  <c r="CM589" i="10"/>
  <c r="CL589" i="10"/>
  <c r="CK589" i="10"/>
  <c r="CJ589" i="10"/>
  <c r="CM588" i="10"/>
  <c r="CL588" i="10"/>
  <c r="CK588" i="10"/>
  <c r="CJ588" i="10"/>
  <c r="CM587" i="10"/>
  <c r="CL587" i="10"/>
  <c r="CK587" i="10"/>
  <c r="CJ587" i="10"/>
  <c r="CM586" i="10"/>
  <c r="CL586" i="10"/>
  <c r="CK586" i="10"/>
  <c r="CJ586" i="10"/>
  <c r="CM585" i="10"/>
  <c r="CL585" i="10"/>
  <c r="CK585" i="10"/>
  <c r="CJ585" i="10"/>
  <c r="CM584" i="10"/>
  <c r="CL584" i="10"/>
  <c r="CK584" i="10"/>
  <c r="CJ584" i="10"/>
  <c r="CM583" i="10"/>
  <c r="CL583" i="10"/>
  <c r="CK583" i="10"/>
  <c r="CJ583" i="10"/>
  <c r="CM582" i="10"/>
  <c r="CL582" i="10"/>
  <c r="CK582" i="10"/>
  <c r="CJ582" i="10"/>
  <c r="CM581" i="10"/>
  <c r="CL581" i="10"/>
  <c r="CK581" i="10"/>
  <c r="CJ581" i="10"/>
  <c r="CM580" i="10"/>
  <c r="CL580" i="10"/>
  <c r="CK580" i="10"/>
  <c r="CJ580" i="10"/>
  <c r="CM579" i="10"/>
  <c r="CL579" i="10"/>
  <c r="CK579" i="10"/>
  <c r="CJ579" i="10"/>
  <c r="CM578" i="10"/>
  <c r="CL578" i="10"/>
  <c r="CK578" i="10"/>
  <c r="CJ578" i="10"/>
  <c r="CM577" i="10"/>
  <c r="CL577" i="10"/>
  <c r="CK577" i="10"/>
  <c r="CJ577" i="10"/>
  <c r="CM576" i="10"/>
  <c r="CL576" i="10"/>
  <c r="CK576" i="10"/>
  <c r="CJ576" i="10"/>
  <c r="CM575" i="10"/>
  <c r="CL575" i="10"/>
  <c r="CK575" i="10"/>
  <c r="CJ575" i="10"/>
  <c r="CM574" i="10"/>
  <c r="CL574" i="10"/>
  <c r="CK574" i="10"/>
  <c r="CJ574" i="10"/>
  <c r="CM573" i="10"/>
  <c r="CL573" i="10"/>
  <c r="CK573" i="10"/>
  <c r="CJ573" i="10"/>
  <c r="CM572" i="10"/>
  <c r="CL572" i="10"/>
  <c r="CK572" i="10"/>
  <c r="CJ572" i="10"/>
  <c r="CM571" i="10"/>
  <c r="CL571" i="10"/>
  <c r="CK571" i="10"/>
  <c r="CJ571" i="10"/>
  <c r="CM570" i="10"/>
  <c r="CL570" i="10"/>
  <c r="CK570" i="10"/>
  <c r="CJ570" i="10"/>
  <c r="CM569" i="10"/>
  <c r="CL569" i="10"/>
  <c r="CK569" i="10"/>
  <c r="CJ569" i="10"/>
  <c r="CM568" i="10"/>
  <c r="CL568" i="10"/>
  <c r="CK568" i="10"/>
  <c r="CJ568" i="10"/>
  <c r="CM567" i="10"/>
  <c r="CL567" i="10"/>
  <c r="CK567" i="10"/>
  <c r="CJ567" i="10"/>
  <c r="CM566" i="10"/>
  <c r="CL566" i="10"/>
  <c r="CK566" i="10"/>
  <c r="CJ566" i="10"/>
  <c r="CM565" i="10"/>
  <c r="CL565" i="10"/>
  <c r="CK565" i="10"/>
  <c r="CJ565" i="10"/>
  <c r="CM564" i="10"/>
  <c r="CL564" i="10"/>
  <c r="CK564" i="10"/>
  <c r="CJ564" i="10"/>
  <c r="CM563" i="10"/>
  <c r="CL563" i="10"/>
  <c r="CK563" i="10"/>
  <c r="CJ563" i="10"/>
  <c r="CM562" i="10"/>
  <c r="CL562" i="10"/>
  <c r="CK562" i="10"/>
  <c r="CJ562" i="10"/>
  <c r="CM561" i="10"/>
  <c r="CL561" i="10"/>
  <c r="CK561" i="10"/>
  <c r="CJ561" i="10"/>
  <c r="CM560" i="10"/>
  <c r="CL560" i="10"/>
  <c r="CK560" i="10"/>
  <c r="CJ560" i="10"/>
  <c r="CM559" i="10"/>
  <c r="CL559" i="10"/>
  <c r="CK559" i="10"/>
  <c r="CJ559" i="10"/>
  <c r="CM558" i="10"/>
  <c r="CL558" i="10"/>
  <c r="CK558" i="10"/>
  <c r="CJ558" i="10"/>
  <c r="CM557" i="10"/>
  <c r="CL557" i="10"/>
  <c r="CK557" i="10"/>
  <c r="CJ557" i="10"/>
  <c r="CM556" i="10"/>
  <c r="CL556" i="10"/>
  <c r="CK556" i="10"/>
  <c r="CJ556" i="10"/>
  <c r="CM555" i="10"/>
  <c r="CL555" i="10"/>
  <c r="CK555" i="10"/>
  <c r="CJ555" i="10"/>
  <c r="CM554" i="10"/>
  <c r="CL554" i="10"/>
  <c r="CK554" i="10"/>
  <c r="CJ554" i="10"/>
  <c r="CM553" i="10"/>
  <c r="CL553" i="10"/>
  <c r="CK553" i="10"/>
  <c r="CJ553" i="10"/>
  <c r="CM552" i="10"/>
  <c r="CL552" i="10"/>
  <c r="CK552" i="10"/>
  <c r="CJ552" i="10"/>
  <c r="CM551" i="10"/>
  <c r="CL551" i="10"/>
  <c r="CK551" i="10"/>
  <c r="CJ551" i="10"/>
  <c r="CM550" i="10"/>
  <c r="CL550" i="10"/>
  <c r="CK550" i="10"/>
  <c r="CJ550" i="10"/>
  <c r="CM549" i="10"/>
  <c r="CL549" i="10"/>
  <c r="CK549" i="10"/>
  <c r="CJ549" i="10"/>
  <c r="CM548" i="10"/>
  <c r="CL548" i="10"/>
  <c r="CK548" i="10"/>
  <c r="CJ548" i="10"/>
  <c r="CM547" i="10"/>
  <c r="CL547" i="10"/>
  <c r="CK547" i="10"/>
  <c r="CJ547" i="10"/>
  <c r="CM546" i="10"/>
  <c r="CL546" i="10"/>
  <c r="CK546" i="10"/>
  <c r="CJ546" i="10"/>
  <c r="CM545" i="10"/>
  <c r="CL545" i="10"/>
  <c r="CK545" i="10"/>
  <c r="CJ545" i="10"/>
  <c r="CM544" i="10"/>
  <c r="CL544" i="10"/>
  <c r="CK544" i="10"/>
  <c r="CJ544" i="10"/>
  <c r="CM543" i="10"/>
  <c r="CL543" i="10"/>
  <c r="CK543" i="10"/>
  <c r="CJ543" i="10"/>
  <c r="CM542" i="10"/>
  <c r="CL542" i="10"/>
  <c r="CK542" i="10"/>
  <c r="CJ542" i="10"/>
  <c r="CM541" i="10"/>
  <c r="CL541" i="10"/>
  <c r="CK541" i="10"/>
  <c r="CJ541" i="10"/>
  <c r="CM540" i="10"/>
  <c r="CL540" i="10"/>
  <c r="CK540" i="10"/>
  <c r="CJ540" i="10"/>
  <c r="CM539" i="10"/>
  <c r="CL539" i="10"/>
  <c r="CK539" i="10"/>
  <c r="CJ539" i="10"/>
  <c r="CM538" i="10"/>
  <c r="CL538" i="10"/>
  <c r="CK538" i="10"/>
  <c r="CJ538" i="10"/>
  <c r="CM537" i="10"/>
  <c r="CL537" i="10"/>
  <c r="CK537" i="10"/>
  <c r="CJ537" i="10"/>
  <c r="CM536" i="10"/>
  <c r="CL536" i="10"/>
  <c r="CK536" i="10"/>
  <c r="CJ536" i="10"/>
  <c r="CM535" i="10"/>
  <c r="CL535" i="10"/>
  <c r="CK535" i="10"/>
  <c r="CJ535" i="10"/>
  <c r="CM534" i="10"/>
  <c r="CL534" i="10"/>
  <c r="CK534" i="10"/>
  <c r="CJ534" i="10"/>
  <c r="CM533" i="10"/>
  <c r="CL533" i="10"/>
  <c r="CK533" i="10"/>
  <c r="CJ533" i="10"/>
  <c r="CM532" i="10"/>
  <c r="CL532" i="10"/>
  <c r="CK532" i="10"/>
  <c r="CJ532" i="10"/>
  <c r="CM531" i="10"/>
  <c r="CL531" i="10"/>
  <c r="CK531" i="10"/>
  <c r="CJ531" i="10"/>
  <c r="CM530" i="10"/>
  <c r="CL530" i="10"/>
  <c r="CK530" i="10"/>
  <c r="CJ530" i="10"/>
  <c r="CM529" i="10"/>
  <c r="CL529" i="10"/>
  <c r="CK529" i="10"/>
  <c r="CJ529" i="10"/>
  <c r="CM528" i="10"/>
  <c r="CL528" i="10"/>
  <c r="CK528" i="10"/>
  <c r="CJ528" i="10"/>
  <c r="CM527" i="10"/>
  <c r="CL527" i="10"/>
  <c r="CK527" i="10"/>
  <c r="CJ527" i="10"/>
  <c r="CM526" i="10"/>
  <c r="CL526" i="10"/>
  <c r="CK526" i="10"/>
  <c r="CJ526" i="10"/>
  <c r="CM525" i="10"/>
  <c r="CL525" i="10"/>
  <c r="CK525" i="10"/>
  <c r="CJ525" i="10"/>
  <c r="CM524" i="10"/>
  <c r="CL524" i="10"/>
  <c r="CK524" i="10"/>
  <c r="CJ524" i="10"/>
  <c r="CM523" i="10"/>
  <c r="CL523" i="10"/>
  <c r="CK523" i="10"/>
  <c r="CJ523" i="10"/>
  <c r="CM522" i="10"/>
  <c r="CL522" i="10"/>
  <c r="CK522" i="10"/>
  <c r="CJ522" i="10"/>
  <c r="CM521" i="10"/>
  <c r="CL521" i="10"/>
  <c r="CK521" i="10"/>
  <c r="CJ521" i="10"/>
  <c r="CM520" i="10"/>
  <c r="CL520" i="10"/>
  <c r="CK520" i="10"/>
  <c r="CJ520" i="10"/>
  <c r="CM519" i="10"/>
  <c r="CL519" i="10"/>
  <c r="CK519" i="10"/>
  <c r="CJ519" i="10"/>
  <c r="CM518" i="10"/>
  <c r="CL518" i="10"/>
  <c r="CK518" i="10"/>
  <c r="CJ518" i="10"/>
  <c r="CM517" i="10"/>
  <c r="CL517" i="10"/>
  <c r="CK517" i="10"/>
  <c r="CJ517" i="10"/>
  <c r="CM516" i="10"/>
  <c r="CL516" i="10"/>
  <c r="CK516" i="10"/>
  <c r="CJ516" i="10"/>
  <c r="CM515" i="10"/>
  <c r="CL515" i="10"/>
  <c r="CK515" i="10"/>
  <c r="CJ515" i="10"/>
  <c r="CM514" i="10"/>
  <c r="CL514" i="10"/>
  <c r="CK514" i="10"/>
  <c r="CJ514" i="10"/>
  <c r="CM513" i="10"/>
  <c r="CL513" i="10"/>
  <c r="CK513" i="10"/>
  <c r="CJ513" i="10"/>
  <c r="CM512" i="10"/>
  <c r="CL512" i="10"/>
  <c r="CK512" i="10"/>
  <c r="CJ512" i="10"/>
  <c r="CM511" i="10"/>
  <c r="CL511" i="10"/>
  <c r="CK511" i="10"/>
  <c r="CJ511" i="10"/>
  <c r="CM510" i="10"/>
  <c r="CL510" i="10"/>
  <c r="CK510" i="10"/>
  <c r="CJ510" i="10"/>
  <c r="CM509" i="10"/>
  <c r="CL509" i="10"/>
  <c r="CK509" i="10"/>
  <c r="CJ509" i="10"/>
  <c r="CM508" i="10"/>
  <c r="CL508" i="10"/>
  <c r="CK508" i="10"/>
  <c r="CJ508" i="10"/>
  <c r="CM507" i="10"/>
  <c r="CL507" i="10"/>
  <c r="CK507" i="10"/>
  <c r="CJ507" i="10"/>
  <c r="CM506" i="10"/>
  <c r="CL506" i="10"/>
  <c r="CK506" i="10"/>
  <c r="CJ506" i="10"/>
  <c r="CM505" i="10"/>
  <c r="CL505" i="10"/>
  <c r="CK505" i="10"/>
  <c r="CJ505" i="10"/>
  <c r="CM504" i="10"/>
  <c r="CL504" i="10"/>
  <c r="CK504" i="10"/>
  <c r="CJ504" i="10"/>
  <c r="CM503" i="10"/>
  <c r="CL503" i="10"/>
  <c r="CK503" i="10"/>
  <c r="CJ503" i="10"/>
  <c r="CM502" i="10"/>
  <c r="CL502" i="10"/>
  <c r="CK502" i="10"/>
  <c r="CJ502" i="10"/>
  <c r="CM501" i="10"/>
  <c r="CL501" i="10"/>
  <c r="CK501" i="10"/>
  <c r="CJ501" i="10"/>
  <c r="CM500" i="10"/>
  <c r="CL500" i="10"/>
  <c r="CK500" i="10"/>
  <c r="CJ500" i="10"/>
  <c r="CM499" i="10"/>
  <c r="CL499" i="10"/>
  <c r="CK499" i="10"/>
  <c r="CJ499" i="10"/>
  <c r="CM498" i="10"/>
  <c r="CL498" i="10"/>
  <c r="CK498" i="10"/>
  <c r="CJ498" i="10"/>
  <c r="CM497" i="10"/>
  <c r="CL497" i="10"/>
  <c r="CK497" i="10"/>
  <c r="CJ497" i="10"/>
  <c r="CM496" i="10"/>
  <c r="CL496" i="10"/>
  <c r="CK496" i="10"/>
  <c r="CJ496" i="10"/>
  <c r="CM495" i="10"/>
  <c r="CL495" i="10"/>
  <c r="CK495" i="10"/>
  <c r="CJ495" i="10"/>
  <c r="CM494" i="10"/>
  <c r="CL494" i="10"/>
  <c r="CK494" i="10"/>
  <c r="CJ494" i="10"/>
  <c r="CM493" i="10"/>
  <c r="CL493" i="10"/>
  <c r="CK493" i="10"/>
  <c r="CJ493" i="10"/>
  <c r="CM492" i="10"/>
  <c r="CL492" i="10"/>
  <c r="CK492" i="10"/>
  <c r="CJ492" i="10"/>
  <c r="CM491" i="10"/>
  <c r="CL491" i="10"/>
  <c r="CK491" i="10"/>
  <c r="CJ491" i="10"/>
  <c r="CM490" i="10"/>
  <c r="CL490" i="10"/>
  <c r="CK490" i="10"/>
  <c r="CJ490" i="10"/>
  <c r="CM489" i="10"/>
  <c r="CL489" i="10"/>
  <c r="CK489" i="10"/>
  <c r="CJ489" i="10"/>
  <c r="CM488" i="10"/>
  <c r="CL488" i="10"/>
  <c r="CK488" i="10"/>
  <c r="CJ488" i="10"/>
  <c r="CM487" i="10"/>
  <c r="CL487" i="10"/>
  <c r="CK487" i="10"/>
  <c r="CJ487" i="10"/>
  <c r="CM486" i="10"/>
  <c r="CL486" i="10"/>
  <c r="CK486" i="10"/>
  <c r="CJ486" i="10"/>
  <c r="CM485" i="10"/>
  <c r="CL485" i="10"/>
  <c r="CK485" i="10"/>
  <c r="CJ485" i="10"/>
  <c r="CM484" i="10"/>
  <c r="CL484" i="10"/>
  <c r="CK484" i="10"/>
  <c r="CJ484" i="10"/>
  <c r="CM483" i="10"/>
  <c r="CL483" i="10"/>
  <c r="CK483" i="10"/>
  <c r="CJ483" i="10"/>
  <c r="CM482" i="10"/>
  <c r="CL482" i="10"/>
  <c r="CK482" i="10"/>
  <c r="CJ482" i="10"/>
  <c r="CM481" i="10"/>
  <c r="CL481" i="10"/>
  <c r="CK481" i="10"/>
  <c r="CJ481" i="10"/>
  <c r="CM480" i="10"/>
  <c r="CL480" i="10"/>
  <c r="CK480" i="10"/>
  <c r="CJ480" i="10"/>
  <c r="CM479" i="10"/>
  <c r="CL479" i="10"/>
  <c r="CK479" i="10"/>
  <c r="CJ479" i="10"/>
  <c r="CM478" i="10"/>
  <c r="CL478" i="10"/>
  <c r="CK478" i="10"/>
  <c r="CJ478" i="10"/>
  <c r="CM477" i="10"/>
  <c r="CL477" i="10"/>
  <c r="CK477" i="10"/>
  <c r="CJ477" i="10"/>
  <c r="CM476" i="10"/>
  <c r="CL476" i="10"/>
  <c r="CK476" i="10"/>
  <c r="CJ476" i="10"/>
  <c r="CM475" i="10"/>
  <c r="CL475" i="10"/>
  <c r="CK475" i="10"/>
  <c r="CJ475" i="10"/>
  <c r="CM474" i="10"/>
  <c r="CL474" i="10"/>
  <c r="CK474" i="10"/>
  <c r="CJ474" i="10"/>
  <c r="CM473" i="10"/>
  <c r="CL473" i="10"/>
  <c r="CK473" i="10"/>
  <c r="CJ473" i="10"/>
  <c r="CM472" i="10"/>
  <c r="CL472" i="10"/>
  <c r="CK472" i="10"/>
  <c r="CJ472" i="10"/>
  <c r="CM471" i="10"/>
  <c r="CL471" i="10"/>
  <c r="CK471" i="10"/>
  <c r="CJ471" i="10"/>
  <c r="CM470" i="10"/>
  <c r="CL470" i="10"/>
  <c r="CK470" i="10"/>
  <c r="CJ470" i="10"/>
  <c r="CM469" i="10"/>
  <c r="CL469" i="10"/>
  <c r="CK469" i="10"/>
  <c r="CJ469" i="10"/>
  <c r="CM468" i="10"/>
  <c r="CL468" i="10"/>
  <c r="CK468" i="10"/>
  <c r="CJ468" i="10"/>
  <c r="CM467" i="10"/>
  <c r="CL467" i="10"/>
  <c r="CK467" i="10"/>
  <c r="CJ467" i="10"/>
  <c r="CM466" i="10"/>
  <c r="CL466" i="10"/>
  <c r="CK466" i="10"/>
  <c r="CJ466" i="10"/>
  <c r="CM465" i="10"/>
  <c r="CL465" i="10"/>
  <c r="CK465" i="10"/>
  <c r="CJ465" i="10"/>
  <c r="CM464" i="10"/>
  <c r="CL464" i="10"/>
  <c r="CK464" i="10"/>
  <c r="CJ464" i="10"/>
  <c r="CM463" i="10"/>
  <c r="CL463" i="10"/>
  <c r="CK463" i="10"/>
  <c r="CJ463" i="10"/>
  <c r="CM462" i="10"/>
  <c r="CL462" i="10"/>
  <c r="CK462" i="10"/>
  <c r="CJ462" i="10"/>
  <c r="CM461" i="10"/>
  <c r="CL461" i="10"/>
  <c r="CK461" i="10"/>
  <c r="CJ461" i="10"/>
  <c r="CM460" i="10"/>
  <c r="CL460" i="10"/>
  <c r="CK460" i="10"/>
  <c r="CJ460" i="10"/>
  <c r="CM459" i="10"/>
  <c r="CL459" i="10"/>
  <c r="CK459" i="10"/>
  <c r="CJ459" i="10"/>
  <c r="CM458" i="10"/>
  <c r="CL458" i="10"/>
  <c r="CK458" i="10"/>
  <c r="CJ458" i="10"/>
  <c r="CM457" i="10"/>
  <c r="CL457" i="10"/>
  <c r="CK457" i="10"/>
  <c r="CJ457" i="10"/>
  <c r="CM456" i="10"/>
  <c r="CL456" i="10"/>
  <c r="CK456" i="10"/>
  <c r="CJ456" i="10"/>
  <c r="CM455" i="10"/>
  <c r="CL455" i="10"/>
  <c r="CK455" i="10"/>
  <c r="CJ455" i="10"/>
  <c r="CM454" i="10"/>
  <c r="CL454" i="10"/>
  <c r="CK454" i="10"/>
  <c r="CJ454" i="10"/>
  <c r="CM453" i="10"/>
  <c r="CL453" i="10"/>
  <c r="CK453" i="10"/>
  <c r="CJ453" i="10"/>
  <c r="CM452" i="10"/>
  <c r="CL452" i="10"/>
  <c r="CK452" i="10"/>
  <c r="CJ452" i="10"/>
  <c r="CM451" i="10"/>
  <c r="CL451" i="10"/>
  <c r="CK451" i="10"/>
  <c r="CJ451" i="10"/>
  <c r="CM450" i="10"/>
  <c r="CL450" i="10"/>
  <c r="CK450" i="10"/>
  <c r="CJ450" i="10"/>
  <c r="CM449" i="10"/>
  <c r="CL449" i="10"/>
  <c r="CK449" i="10"/>
  <c r="CJ449" i="10"/>
  <c r="CM448" i="10"/>
  <c r="CL448" i="10"/>
  <c r="CK448" i="10"/>
  <c r="CJ448" i="10"/>
  <c r="CM447" i="10"/>
  <c r="CL447" i="10"/>
  <c r="CK447" i="10"/>
  <c r="CJ447" i="10"/>
  <c r="CM446" i="10"/>
  <c r="CL446" i="10"/>
  <c r="CK446" i="10"/>
  <c r="CJ446" i="10"/>
  <c r="CM445" i="10"/>
  <c r="CL445" i="10"/>
  <c r="CK445" i="10"/>
  <c r="CJ445" i="10"/>
  <c r="CM444" i="10"/>
  <c r="CL444" i="10"/>
  <c r="CK444" i="10"/>
  <c r="CJ444" i="10"/>
  <c r="CM443" i="10"/>
  <c r="CL443" i="10"/>
  <c r="CK443" i="10"/>
  <c r="CJ443" i="10"/>
  <c r="CM442" i="10"/>
  <c r="CL442" i="10"/>
  <c r="CK442" i="10"/>
  <c r="CJ442" i="10"/>
  <c r="CM441" i="10"/>
  <c r="CL441" i="10"/>
  <c r="CK441" i="10"/>
  <c r="CJ441" i="10"/>
  <c r="CM440" i="10"/>
  <c r="CL440" i="10"/>
  <c r="CK440" i="10"/>
  <c r="CJ440" i="10"/>
  <c r="CM439" i="10"/>
  <c r="CL439" i="10"/>
  <c r="CK439" i="10"/>
  <c r="CJ439" i="10"/>
  <c r="CM438" i="10"/>
  <c r="CL438" i="10"/>
  <c r="CK438" i="10"/>
  <c r="CJ438" i="10"/>
  <c r="CM437" i="10"/>
  <c r="CL437" i="10"/>
  <c r="CK437" i="10"/>
  <c r="CJ437" i="10"/>
  <c r="CM436" i="10"/>
  <c r="CL436" i="10"/>
  <c r="CK436" i="10"/>
  <c r="CJ436" i="10"/>
  <c r="CM435" i="10"/>
  <c r="CL435" i="10"/>
  <c r="CK435" i="10"/>
  <c r="CJ435" i="10"/>
  <c r="CM434" i="10"/>
  <c r="CL434" i="10"/>
  <c r="CK434" i="10"/>
  <c r="CJ434" i="10"/>
  <c r="CM433" i="10"/>
  <c r="CL433" i="10"/>
  <c r="CK433" i="10"/>
  <c r="CJ433" i="10"/>
  <c r="CM432" i="10"/>
  <c r="CL432" i="10"/>
  <c r="CK432" i="10"/>
  <c r="CJ432" i="10"/>
  <c r="CM431" i="10"/>
  <c r="CL431" i="10"/>
  <c r="CK431" i="10"/>
  <c r="CJ431" i="10"/>
  <c r="CM430" i="10"/>
  <c r="CL430" i="10"/>
  <c r="CK430" i="10"/>
  <c r="CJ430" i="10"/>
  <c r="CM429" i="10"/>
  <c r="CL429" i="10"/>
  <c r="CK429" i="10"/>
  <c r="CJ429" i="10"/>
  <c r="CM428" i="10"/>
  <c r="CL428" i="10"/>
  <c r="CK428" i="10"/>
  <c r="CJ428" i="10"/>
  <c r="CM427" i="10"/>
  <c r="CL427" i="10"/>
  <c r="CK427" i="10"/>
  <c r="CJ427" i="10"/>
  <c r="CM426" i="10"/>
  <c r="CL426" i="10"/>
  <c r="CK426" i="10"/>
  <c r="CJ426" i="10"/>
  <c r="CM425" i="10"/>
  <c r="CL425" i="10"/>
  <c r="CK425" i="10"/>
  <c r="CJ425" i="10"/>
  <c r="CM424" i="10"/>
  <c r="CL424" i="10"/>
  <c r="CK424" i="10"/>
  <c r="CJ424" i="10"/>
  <c r="CM423" i="10"/>
  <c r="CL423" i="10"/>
  <c r="CK423" i="10"/>
  <c r="CJ423" i="10"/>
  <c r="CM422" i="10"/>
  <c r="CL422" i="10"/>
  <c r="CK422" i="10"/>
  <c r="CJ422" i="10"/>
  <c r="CM421" i="10"/>
  <c r="CL421" i="10"/>
  <c r="CK421" i="10"/>
  <c r="CJ421" i="10"/>
  <c r="CM420" i="10"/>
  <c r="CL420" i="10"/>
  <c r="CK420" i="10"/>
  <c r="CJ420" i="10"/>
  <c r="CM419" i="10"/>
  <c r="CL419" i="10"/>
  <c r="CK419" i="10"/>
  <c r="CJ419" i="10"/>
  <c r="CM418" i="10"/>
  <c r="CL418" i="10"/>
  <c r="CK418" i="10"/>
  <c r="CJ418" i="10"/>
  <c r="CM417" i="10"/>
  <c r="CL417" i="10"/>
  <c r="CK417" i="10"/>
  <c r="CJ417" i="10"/>
  <c r="CM416" i="10"/>
  <c r="CL416" i="10"/>
  <c r="CK416" i="10"/>
  <c r="CJ416" i="10"/>
  <c r="CM415" i="10"/>
  <c r="CL415" i="10"/>
  <c r="CK415" i="10"/>
  <c r="CJ415" i="10"/>
  <c r="CM414" i="10"/>
  <c r="CL414" i="10"/>
  <c r="CK414" i="10"/>
  <c r="CJ414" i="10"/>
  <c r="CM413" i="10"/>
  <c r="CL413" i="10"/>
  <c r="CK413" i="10"/>
  <c r="CJ413" i="10"/>
  <c r="CM412" i="10"/>
  <c r="CL412" i="10"/>
  <c r="CK412" i="10"/>
  <c r="CJ412" i="10"/>
  <c r="CM411" i="10"/>
  <c r="CL411" i="10"/>
  <c r="CK411" i="10"/>
  <c r="CJ411" i="10"/>
  <c r="CM410" i="10"/>
  <c r="CL410" i="10"/>
  <c r="CK410" i="10"/>
  <c r="CJ410" i="10"/>
  <c r="CM409" i="10"/>
  <c r="CL409" i="10"/>
  <c r="CK409" i="10"/>
  <c r="CJ409" i="10"/>
  <c r="CM408" i="10"/>
  <c r="CL408" i="10"/>
  <c r="CK408" i="10"/>
  <c r="CJ408" i="10"/>
  <c r="CM407" i="10"/>
  <c r="CL407" i="10"/>
  <c r="CK407" i="10"/>
  <c r="CJ407" i="10"/>
  <c r="CM406" i="10"/>
  <c r="CL406" i="10"/>
  <c r="CK406" i="10"/>
  <c r="CJ406" i="10"/>
  <c r="CM405" i="10"/>
  <c r="CL405" i="10"/>
  <c r="CK405" i="10"/>
  <c r="CJ405" i="10"/>
  <c r="CM404" i="10"/>
  <c r="CL404" i="10"/>
  <c r="CK404" i="10"/>
  <c r="CJ404" i="10"/>
  <c r="CM403" i="10"/>
  <c r="CL403" i="10"/>
  <c r="CK403" i="10"/>
  <c r="CJ403" i="10"/>
  <c r="CM402" i="10"/>
  <c r="CL402" i="10"/>
  <c r="CK402" i="10"/>
  <c r="CJ402" i="10"/>
  <c r="CM401" i="10"/>
  <c r="CL401" i="10"/>
  <c r="CK401" i="10"/>
  <c r="CJ401" i="10"/>
  <c r="CM400" i="10"/>
  <c r="CL400" i="10"/>
  <c r="CK400" i="10"/>
  <c r="CJ400" i="10"/>
  <c r="CM399" i="10"/>
  <c r="CL399" i="10"/>
  <c r="CK399" i="10"/>
  <c r="CJ399" i="10"/>
  <c r="CM398" i="10"/>
  <c r="CL398" i="10"/>
  <c r="CK398" i="10"/>
  <c r="CJ398" i="10"/>
  <c r="CM397" i="10"/>
  <c r="CL397" i="10"/>
  <c r="CK397" i="10"/>
  <c r="CJ397" i="10"/>
  <c r="CM396" i="10"/>
  <c r="CL396" i="10"/>
  <c r="CK396" i="10"/>
  <c r="CJ396" i="10"/>
  <c r="CM395" i="10"/>
  <c r="CL395" i="10"/>
  <c r="CK395" i="10"/>
  <c r="CJ395" i="10"/>
  <c r="CM394" i="10"/>
  <c r="CL394" i="10"/>
  <c r="CK394" i="10"/>
  <c r="CJ394" i="10"/>
  <c r="CM393" i="10"/>
  <c r="CL393" i="10"/>
  <c r="CK393" i="10"/>
  <c r="CJ393" i="10"/>
  <c r="CM392" i="10"/>
  <c r="CL392" i="10"/>
  <c r="CK392" i="10"/>
  <c r="CJ392" i="10"/>
  <c r="CM391" i="10"/>
  <c r="CL391" i="10"/>
  <c r="CK391" i="10"/>
  <c r="CJ391" i="10"/>
  <c r="CM390" i="10"/>
  <c r="CL390" i="10"/>
  <c r="CK390" i="10"/>
  <c r="CJ390" i="10"/>
  <c r="CM389" i="10"/>
  <c r="CL389" i="10"/>
  <c r="CK389" i="10"/>
  <c r="CJ389" i="10"/>
  <c r="CM388" i="10"/>
  <c r="CL388" i="10"/>
  <c r="CK388" i="10"/>
  <c r="CJ388" i="10"/>
  <c r="CM387" i="10"/>
  <c r="CL387" i="10"/>
  <c r="CK387" i="10"/>
  <c r="CJ387" i="10"/>
  <c r="CM386" i="10"/>
  <c r="CL386" i="10"/>
  <c r="CK386" i="10"/>
  <c r="CJ386" i="10"/>
  <c r="CM385" i="10"/>
  <c r="CL385" i="10"/>
  <c r="CK385" i="10"/>
  <c r="CJ385" i="10"/>
  <c r="CM384" i="10"/>
  <c r="CL384" i="10"/>
  <c r="CK384" i="10"/>
  <c r="CJ384" i="10"/>
  <c r="CM383" i="10"/>
  <c r="CL383" i="10"/>
  <c r="CK383" i="10"/>
  <c r="CJ383" i="10"/>
  <c r="CM382" i="10"/>
  <c r="CL382" i="10"/>
  <c r="CK382" i="10"/>
  <c r="CJ382" i="10"/>
  <c r="CM381" i="10"/>
  <c r="CL381" i="10"/>
  <c r="CK381" i="10"/>
  <c r="CJ381" i="10"/>
  <c r="CM380" i="10"/>
  <c r="CL380" i="10"/>
  <c r="CK380" i="10"/>
  <c r="CJ380" i="10"/>
  <c r="CM379" i="10"/>
  <c r="CL379" i="10"/>
  <c r="CK379" i="10"/>
  <c r="CJ379" i="10"/>
  <c r="CM378" i="10"/>
  <c r="CL378" i="10"/>
  <c r="CK378" i="10"/>
  <c r="CJ378" i="10"/>
  <c r="CM377" i="10"/>
  <c r="CL377" i="10"/>
  <c r="CK377" i="10"/>
  <c r="CJ377" i="10"/>
  <c r="CM376" i="10"/>
  <c r="CL376" i="10"/>
  <c r="CK376" i="10"/>
  <c r="CJ376" i="10"/>
  <c r="CM375" i="10"/>
  <c r="CL375" i="10"/>
  <c r="CK375" i="10"/>
  <c r="CJ375" i="10"/>
  <c r="CM374" i="10"/>
  <c r="CL374" i="10"/>
  <c r="CK374" i="10"/>
  <c r="CJ374" i="10"/>
  <c r="CM373" i="10"/>
  <c r="CL373" i="10"/>
  <c r="CK373" i="10"/>
  <c r="CJ373" i="10"/>
  <c r="CM372" i="10"/>
  <c r="CL372" i="10"/>
  <c r="CK372" i="10"/>
  <c r="CJ372" i="10"/>
  <c r="CM371" i="10"/>
  <c r="CL371" i="10"/>
  <c r="CK371" i="10"/>
  <c r="CJ371" i="10"/>
  <c r="CM370" i="10"/>
  <c r="CL370" i="10"/>
  <c r="CK370" i="10"/>
  <c r="CJ370" i="10"/>
  <c r="CM369" i="10"/>
  <c r="CL369" i="10"/>
  <c r="CK369" i="10"/>
  <c r="CJ369" i="10"/>
  <c r="CM368" i="10"/>
  <c r="CL368" i="10"/>
  <c r="CK368" i="10"/>
  <c r="CJ368" i="10"/>
  <c r="CM367" i="10"/>
  <c r="CL367" i="10"/>
  <c r="CK367" i="10"/>
  <c r="CJ367" i="10"/>
  <c r="CM366" i="10"/>
  <c r="CL366" i="10"/>
  <c r="CK366" i="10"/>
  <c r="CJ366" i="10"/>
  <c r="CM365" i="10"/>
  <c r="CL365" i="10"/>
  <c r="CK365" i="10"/>
  <c r="CJ365" i="10"/>
  <c r="CM364" i="10"/>
  <c r="CL364" i="10"/>
  <c r="CK364" i="10"/>
  <c r="CJ364" i="10"/>
  <c r="CM363" i="10"/>
  <c r="CL363" i="10"/>
  <c r="CK363" i="10"/>
  <c r="CJ363" i="10"/>
  <c r="CM362" i="10"/>
  <c r="CL362" i="10"/>
  <c r="CK362" i="10"/>
  <c r="CJ362" i="10"/>
  <c r="CM361" i="10"/>
  <c r="CL361" i="10"/>
  <c r="CK361" i="10"/>
  <c r="CJ361" i="10"/>
  <c r="CM360" i="10"/>
  <c r="CL360" i="10"/>
  <c r="CK360" i="10"/>
  <c r="CJ360" i="10"/>
  <c r="CM359" i="10"/>
  <c r="CL359" i="10"/>
  <c r="CK359" i="10"/>
  <c r="CJ359" i="10"/>
  <c r="CM358" i="10"/>
  <c r="CL358" i="10"/>
  <c r="CK358" i="10"/>
  <c r="CJ358" i="10"/>
  <c r="CM357" i="10"/>
  <c r="CL357" i="10"/>
  <c r="CK357" i="10"/>
  <c r="CJ357" i="10"/>
  <c r="CM356" i="10"/>
  <c r="CL356" i="10"/>
  <c r="CK356" i="10"/>
  <c r="CJ356" i="10"/>
  <c r="CM355" i="10"/>
  <c r="CL355" i="10"/>
  <c r="CK355" i="10"/>
  <c r="CJ355" i="10"/>
  <c r="CM354" i="10"/>
  <c r="CL354" i="10"/>
  <c r="CK354" i="10"/>
  <c r="CJ354" i="10"/>
  <c r="CM353" i="10"/>
  <c r="CL353" i="10"/>
  <c r="CK353" i="10"/>
  <c r="CJ353" i="10"/>
  <c r="CM352" i="10"/>
  <c r="CL352" i="10"/>
  <c r="CK352" i="10"/>
  <c r="CJ352" i="10"/>
  <c r="CM351" i="10"/>
  <c r="CL351" i="10"/>
  <c r="CK351" i="10"/>
  <c r="CJ351" i="10"/>
  <c r="CM350" i="10"/>
  <c r="CL350" i="10"/>
  <c r="CK350" i="10"/>
  <c r="CJ350" i="10"/>
  <c r="CM349" i="10"/>
  <c r="CL349" i="10"/>
  <c r="CK349" i="10"/>
  <c r="CJ349" i="10"/>
  <c r="CM348" i="10"/>
  <c r="CL348" i="10"/>
  <c r="CK348" i="10"/>
  <c r="CJ348" i="10"/>
  <c r="CM347" i="10"/>
  <c r="CL347" i="10"/>
  <c r="CK347" i="10"/>
  <c r="CJ347" i="10"/>
  <c r="CM346" i="10"/>
  <c r="CL346" i="10"/>
  <c r="CK346" i="10"/>
  <c r="CJ346" i="10"/>
  <c r="CM345" i="10"/>
  <c r="CL345" i="10"/>
  <c r="CK345" i="10"/>
  <c r="CJ345" i="10"/>
  <c r="CM344" i="10"/>
  <c r="CL344" i="10"/>
  <c r="CK344" i="10"/>
  <c r="CJ344" i="10"/>
  <c r="CM343" i="10"/>
  <c r="CL343" i="10"/>
  <c r="CK343" i="10"/>
  <c r="CJ343" i="10"/>
  <c r="CM342" i="10"/>
  <c r="CL342" i="10"/>
  <c r="CK342" i="10"/>
  <c r="CJ342" i="10"/>
  <c r="CM341" i="10"/>
  <c r="CL341" i="10"/>
  <c r="CK341" i="10"/>
  <c r="CJ341" i="10"/>
  <c r="CM340" i="10"/>
  <c r="CL340" i="10"/>
  <c r="CK340" i="10"/>
  <c r="CJ340" i="10"/>
  <c r="CM339" i="10"/>
  <c r="CL339" i="10"/>
  <c r="CK339" i="10"/>
  <c r="CJ339" i="10"/>
  <c r="CM338" i="10"/>
  <c r="CL338" i="10"/>
  <c r="CK338" i="10"/>
  <c r="CJ338" i="10"/>
  <c r="CM337" i="10"/>
  <c r="CL337" i="10"/>
  <c r="CK337" i="10"/>
  <c r="CJ337" i="10"/>
  <c r="CM336" i="10"/>
  <c r="CL336" i="10"/>
  <c r="CK336" i="10"/>
  <c r="CJ336" i="10"/>
  <c r="CM335" i="10"/>
  <c r="CL335" i="10"/>
  <c r="CK335" i="10"/>
  <c r="CJ335" i="10"/>
  <c r="CM334" i="10"/>
  <c r="CL334" i="10"/>
  <c r="CK334" i="10"/>
  <c r="CJ334" i="10"/>
  <c r="CM333" i="10"/>
  <c r="CL333" i="10"/>
  <c r="CK333" i="10"/>
  <c r="CJ333" i="10"/>
  <c r="CM332" i="10"/>
  <c r="CL332" i="10"/>
  <c r="CK332" i="10"/>
  <c r="CJ332" i="10"/>
  <c r="CM331" i="10"/>
  <c r="CL331" i="10"/>
  <c r="CK331" i="10"/>
  <c r="CJ331" i="10"/>
  <c r="CM330" i="10"/>
  <c r="CL330" i="10"/>
  <c r="CK330" i="10"/>
  <c r="CJ330" i="10"/>
  <c r="CM329" i="10"/>
  <c r="CL329" i="10"/>
  <c r="CK329" i="10"/>
  <c r="CJ329" i="10"/>
  <c r="CM328" i="10"/>
  <c r="CL328" i="10"/>
  <c r="CK328" i="10"/>
  <c r="CJ328" i="10"/>
  <c r="CM327" i="10"/>
  <c r="CL327" i="10"/>
  <c r="CK327" i="10"/>
  <c r="CJ327" i="10"/>
  <c r="CM326" i="10"/>
  <c r="CL326" i="10"/>
  <c r="CK326" i="10"/>
  <c r="CJ326" i="10"/>
  <c r="CM325" i="10"/>
  <c r="CL325" i="10"/>
  <c r="CK325" i="10"/>
  <c r="CJ325" i="10"/>
  <c r="CM324" i="10"/>
  <c r="CL324" i="10"/>
  <c r="CK324" i="10"/>
  <c r="CJ324" i="10"/>
  <c r="CM323" i="10"/>
  <c r="CL323" i="10"/>
  <c r="CK323" i="10"/>
  <c r="CJ323" i="10"/>
  <c r="CM322" i="10"/>
  <c r="CL322" i="10"/>
  <c r="CK322" i="10"/>
  <c r="CJ322" i="10"/>
  <c r="CM321" i="10"/>
  <c r="CL321" i="10"/>
  <c r="CK321" i="10"/>
  <c r="CJ321" i="10"/>
  <c r="CM320" i="10"/>
  <c r="CL320" i="10"/>
  <c r="CK320" i="10"/>
  <c r="CJ320" i="10"/>
  <c r="CM319" i="10"/>
  <c r="CL319" i="10"/>
  <c r="CK319" i="10"/>
  <c r="CJ319" i="10"/>
  <c r="CM318" i="10"/>
  <c r="CL318" i="10"/>
  <c r="CK318" i="10"/>
  <c r="CJ318" i="10"/>
  <c r="CM317" i="10"/>
  <c r="CL317" i="10"/>
  <c r="CK317" i="10"/>
  <c r="CJ317" i="10"/>
  <c r="CM316" i="10"/>
  <c r="CL316" i="10"/>
  <c r="CK316" i="10"/>
  <c r="CJ316" i="10"/>
  <c r="CM315" i="10"/>
  <c r="CL315" i="10"/>
  <c r="CK315" i="10"/>
  <c r="CJ315" i="10"/>
  <c r="CM314" i="10"/>
  <c r="CL314" i="10"/>
  <c r="CK314" i="10"/>
  <c r="CJ314" i="10"/>
  <c r="CM313" i="10"/>
  <c r="CL313" i="10"/>
  <c r="CK313" i="10"/>
  <c r="CJ313" i="10"/>
  <c r="CM312" i="10"/>
  <c r="CL312" i="10"/>
  <c r="CK312" i="10"/>
  <c r="CJ312" i="10"/>
  <c r="CM311" i="10"/>
  <c r="CL311" i="10"/>
  <c r="CK311" i="10"/>
  <c r="CJ311" i="10"/>
  <c r="CM310" i="10"/>
  <c r="CL310" i="10"/>
  <c r="CK310" i="10"/>
  <c r="CJ310" i="10"/>
  <c r="CM309" i="10"/>
  <c r="CL309" i="10"/>
  <c r="CK309" i="10"/>
  <c r="CJ309" i="10"/>
  <c r="CM308" i="10"/>
  <c r="CL308" i="10"/>
  <c r="CK308" i="10"/>
  <c r="CJ308" i="10"/>
  <c r="CM307" i="10"/>
  <c r="CL307" i="10"/>
  <c r="CK307" i="10"/>
  <c r="CJ307" i="10"/>
  <c r="CM306" i="10"/>
  <c r="CL306" i="10"/>
  <c r="CK306" i="10"/>
  <c r="CJ306" i="10"/>
  <c r="CM305" i="10"/>
  <c r="CL305" i="10"/>
  <c r="CK305" i="10"/>
  <c r="CJ305" i="10"/>
  <c r="CM304" i="10"/>
  <c r="CL304" i="10"/>
  <c r="CK304" i="10"/>
  <c r="CJ304" i="10"/>
  <c r="CM303" i="10"/>
  <c r="CL303" i="10"/>
  <c r="CK303" i="10"/>
  <c r="CJ303" i="10"/>
  <c r="CM302" i="10"/>
  <c r="CL302" i="10"/>
  <c r="CK302" i="10"/>
  <c r="CJ302" i="10"/>
  <c r="CM301" i="10"/>
  <c r="CL301" i="10"/>
  <c r="CK301" i="10"/>
  <c r="CJ301" i="10"/>
  <c r="CM300" i="10"/>
  <c r="CL300" i="10"/>
  <c r="CK300" i="10"/>
  <c r="CJ300" i="10"/>
  <c r="CM299" i="10"/>
  <c r="CL299" i="10"/>
  <c r="CK299" i="10"/>
  <c r="CJ299" i="10"/>
  <c r="CM298" i="10"/>
  <c r="CL298" i="10"/>
  <c r="CK298" i="10"/>
  <c r="CJ298" i="10"/>
  <c r="CM297" i="10"/>
  <c r="CL297" i="10"/>
  <c r="CK297" i="10"/>
  <c r="CJ297" i="10"/>
  <c r="CM296" i="10"/>
  <c r="CL296" i="10"/>
  <c r="CK296" i="10"/>
  <c r="CJ296" i="10"/>
  <c r="CM295" i="10"/>
  <c r="CL295" i="10"/>
  <c r="CK295" i="10"/>
  <c r="CJ295" i="10"/>
  <c r="CM294" i="10"/>
  <c r="CL294" i="10"/>
  <c r="CK294" i="10"/>
  <c r="CJ294" i="10"/>
  <c r="CM293" i="10"/>
  <c r="CL293" i="10"/>
  <c r="CK293" i="10"/>
  <c r="CJ293" i="10"/>
  <c r="CM292" i="10"/>
  <c r="CL292" i="10"/>
  <c r="CK292" i="10"/>
  <c r="CJ292" i="10"/>
  <c r="CM291" i="10"/>
  <c r="CL291" i="10"/>
  <c r="CK291" i="10"/>
  <c r="CJ291" i="10"/>
  <c r="CM290" i="10"/>
  <c r="CL290" i="10"/>
  <c r="CK290" i="10"/>
  <c r="CJ290" i="10"/>
  <c r="CM289" i="10"/>
  <c r="CL289" i="10"/>
  <c r="CK289" i="10"/>
  <c r="CJ289" i="10"/>
  <c r="CM288" i="10"/>
  <c r="CL288" i="10"/>
  <c r="CK288" i="10"/>
  <c r="CJ288" i="10"/>
  <c r="CM287" i="10"/>
  <c r="CL287" i="10"/>
  <c r="CK287" i="10"/>
  <c r="CJ287" i="10"/>
  <c r="CM286" i="10"/>
  <c r="CL286" i="10"/>
  <c r="CK286" i="10"/>
  <c r="CJ286" i="10"/>
  <c r="CM285" i="10"/>
  <c r="CL285" i="10"/>
  <c r="CK285" i="10"/>
  <c r="CJ285" i="10"/>
  <c r="CM284" i="10"/>
  <c r="CL284" i="10"/>
  <c r="CK284" i="10"/>
  <c r="CJ284" i="10"/>
  <c r="CM283" i="10"/>
  <c r="CL283" i="10"/>
  <c r="CK283" i="10"/>
  <c r="CJ283" i="10"/>
  <c r="CM282" i="10"/>
  <c r="CL282" i="10"/>
  <c r="CK282" i="10"/>
  <c r="CJ282" i="10"/>
  <c r="CM281" i="10"/>
  <c r="CL281" i="10"/>
  <c r="CK281" i="10"/>
  <c r="CJ281" i="10"/>
  <c r="CM280" i="10"/>
  <c r="CL280" i="10"/>
  <c r="CK280" i="10"/>
  <c r="CJ280" i="10"/>
  <c r="CM279" i="10"/>
  <c r="CL279" i="10"/>
  <c r="CK279" i="10"/>
  <c r="CJ279" i="10"/>
  <c r="CM278" i="10"/>
  <c r="CL278" i="10"/>
  <c r="CK278" i="10"/>
  <c r="CJ278" i="10"/>
  <c r="CM277" i="10"/>
  <c r="CL277" i="10"/>
  <c r="CK277" i="10"/>
  <c r="CJ277" i="10"/>
  <c r="CM276" i="10"/>
  <c r="CL276" i="10"/>
  <c r="CK276" i="10"/>
  <c r="CJ276" i="10"/>
  <c r="CM275" i="10"/>
  <c r="CL275" i="10"/>
  <c r="CK275" i="10"/>
  <c r="CJ275" i="10"/>
  <c r="CM274" i="10"/>
  <c r="CL274" i="10"/>
  <c r="CK274" i="10"/>
  <c r="CJ274" i="10"/>
  <c r="CM273" i="10"/>
  <c r="CL273" i="10"/>
  <c r="CK273" i="10"/>
  <c r="CJ273" i="10"/>
  <c r="CM272" i="10"/>
  <c r="CL272" i="10"/>
  <c r="CK272" i="10"/>
  <c r="CJ272" i="10"/>
  <c r="CM271" i="10"/>
  <c r="CL271" i="10"/>
  <c r="CK271" i="10"/>
  <c r="CJ271" i="10"/>
  <c r="CM270" i="10"/>
  <c r="CL270" i="10"/>
  <c r="CK270" i="10"/>
  <c r="CJ270" i="10"/>
  <c r="CM269" i="10"/>
  <c r="CL269" i="10"/>
  <c r="CK269" i="10"/>
  <c r="CJ269" i="10"/>
  <c r="CM268" i="10"/>
  <c r="CL268" i="10"/>
  <c r="CK268" i="10"/>
  <c r="CJ268" i="10"/>
  <c r="CM267" i="10"/>
  <c r="CL267" i="10"/>
  <c r="CK267" i="10"/>
  <c r="CJ267" i="10"/>
  <c r="CM266" i="10"/>
  <c r="CL266" i="10"/>
  <c r="CK266" i="10"/>
  <c r="CJ266" i="10"/>
  <c r="CM265" i="10"/>
  <c r="CL265" i="10"/>
  <c r="CK265" i="10"/>
  <c r="CJ265" i="10"/>
  <c r="CM264" i="10"/>
  <c r="CL264" i="10"/>
  <c r="CK264" i="10"/>
  <c r="CJ264" i="10"/>
  <c r="CM263" i="10"/>
  <c r="CL263" i="10"/>
  <c r="CK263" i="10"/>
  <c r="CJ263" i="10"/>
  <c r="CM262" i="10"/>
  <c r="CL262" i="10"/>
  <c r="CK262" i="10"/>
  <c r="CJ262" i="10"/>
  <c r="CM261" i="10"/>
  <c r="CL261" i="10"/>
  <c r="CK261" i="10"/>
  <c r="CJ261" i="10"/>
  <c r="CM260" i="10"/>
  <c r="CL260" i="10"/>
  <c r="CK260" i="10"/>
  <c r="CJ260" i="10"/>
  <c r="CM259" i="10"/>
  <c r="CL259" i="10"/>
  <c r="CK259" i="10"/>
  <c r="CJ259" i="10"/>
  <c r="CM258" i="10"/>
  <c r="CL258" i="10"/>
  <c r="CK258" i="10"/>
  <c r="CJ258" i="10"/>
  <c r="CM257" i="10"/>
  <c r="CL257" i="10"/>
  <c r="CK257" i="10"/>
  <c r="CJ257" i="10"/>
  <c r="CM256" i="10"/>
  <c r="CL256" i="10"/>
  <c r="CK256" i="10"/>
  <c r="CJ256" i="10"/>
  <c r="CM255" i="10"/>
  <c r="CL255" i="10"/>
  <c r="CK255" i="10"/>
  <c r="CJ255" i="10"/>
  <c r="CM254" i="10"/>
  <c r="CL254" i="10"/>
  <c r="CK254" i="10"/>
  <c r="CJ254" i="10"/>
  <c r="CM253" i="10"/>
  <c r="CL253" i="10"/>
  <c r="CK253" i="10"/>
  <c r="CJ253" i="10"/>
  <c r="CM252" i="10"/>
  <c r="CL252" i="10"/>
  <c r="CK252" i="10"/>
  <c r="CJ252" i="10"/>
  <c r="CM251" i="10"/>
  <c r="CL251" i="10"/>
  <c r="CK251" i="10"/>
  <c r="CJ251" i="10"/>
  <c r="CM250" i="10"/>
  <c r="CL250" i="10"/>
  <c r="CK250" i="10"/>
  <c r="CJ250" i="10"/>
  <c r="CM249" i="10"/>
  <c r="CL249" i="10"/>
  <c r="CK249" i="10"/>
  <c r="CJ249" i="10"/>
  <c r="CM248" i="10"/>
  <c r="CL248" i="10"/>
  <c r="CK248" i="10"/>
  <c r="CJ248" i="10"/>
  <c r="CM247" i="10"/>
  <c r="CL247" i="10"/>
  <c r="CK247" i="10"/>
  <c r="CJ247" i="10"/>
  <c r="CM246" i="10"/>
  <c r="CL246" i="10"/>
  <c r="CK246" i="10"/>
  <c r="CJ246" i="10"/>
  <c r="CM245" i="10"/>
  <c r="CL245" i="10"/>
  <c r="CK245" i="10"/>
  <c r="CJ245" i="10"/>
  <c r="CM244" i="10"/>
  <c r="CL244" i="10"/>
  <c r="CK244" i="10"/>
  <c r="CJ244" i="10"/>
  <c r="CM243" i="10"/>
  <c r="CL243" i="10"/>
  <c r="CK243" i="10"/>
  <c r="CJ243" i="10"/>
  <c r="CM242" i="10"/>
  <c r="CL242" i="10"/>
  <c r="CK242" i="10"/>
  <c r="CJ242" i="10"/>
  <c r="CM241" i="10"/>
  <c r="CL241" i="10"/>
  <c r="CK241" i="10"/>
  <c r="CJ241" i="10"/>
  <c r="CM240" i="10"/>
  <c r="CL240" i="10"/>
  <c r="CK240" i="10"/>
  <c r="CJ240" i="10"/>
  <c r="CM239" i="10"/>
  <c r="CL239" i="10"/>
  <c r="CK239" i="10"/>
  <c r="CJ239" i="10"/>
  <c r="CM238" i="10"/>
  <c r="CL238" i="10"/>
  <c r="CK238" i="10"/>
  <c r="CJ238" i="10"/>
  <c r="CM237" i="10"/>
  <c r="CL237" i="10"/>
  <c r="CK237" i="10"/>
  <c r="CJ237" i="10"/>
  <c r="CM236" i="10"/>
  <c r="CL236" i="10"/>
  <c r="CK236" i="10"/>
  <c r="CJ236" i="10"/>
  <c r="CM235" i="10"/>
  <c r="CL235" i="10"/>
  <c r="CK235" i="10"/>
  <c r="CJ235" i="10"/>
  <c r="CM234" i="10"/>
  <c r="CL234" i="10"/>
  <c r="CK234" i="10"/>
  <c r="CJ234" i="10"/>
  <c r="CM233" i="10"/>
  <c r="CL233" i="10"/>
  <c r="CK233" i="10"/>
  <c r="CJ233" i="10"/>
  <c r="CM232" i="10"/>
  <c r="CL232" i="10"/>
  <c r="CK232" i="10"/>
  <c r="CJ232" i="10"/>
  <c r="CM231" i="10"/>
  <c r="CL231" i="10"/>
  <c r="CK231" i="10"/>
  <c r="CJ231" i="10"/>
  <c r="CM230" i="10"/>
  <c r="CL230" i="10"/>
  <c r="CK230" i="10"/>
  <c r="CJ230" i="10"/>
  <c r="CM229" i="10"/>
  <c r="CL229" i="10"/>
  <c r="CK229" i="10"/>
  <c r="CJ229" i="10"/>
  <c r="CM228" i="10"/>
  <c r="CL228" i="10"/>
  <c r="CK228" i="10"/>
  <c r="CJ228" i="10"/>
  <c r="CM227" i="10"/>
  <c r="CL227" i="10"/>
  <c r="CK227" i="10"/>
  <c r="CJ227" i="10"/>
  <c r="CM226" i="10"/>
  <c r="CL226" i="10"/>
  <c r="CK226" i="10"/>
  <c r="CJ226" i="10"/>
  <c r="CM225" i="10"/>
  <c r="CL225" i="10"/>
  <c r="CK225" i="10"/>
  <c r="CJ225" i="10"/>
  <c r="CM224" i="10"/>
  <c r="CL224" i="10"/>
  <c r="CK224" i="10"/>
  <c r="CJ224" i="10"/>
  <c r="CM223" i="10"/>
  <c r="CL223" i="10"/>
  <c r="CK223" i="10"/>
  <c r="CJ223" i="10"/>
  <c r="CM222" i="10"/>
  <c r="CL222" i="10"/>
  <c r="CK222" i="10"/>
  <c r="CJ222" i="10"/>
  <c r="CM221" i="10"/>
  <c r="CL221" i="10"/>
  <c r="CK221" i="10"/>
  <c r="CJ221" i="10"/>
  <c r="CM220" i="10"/>
  <c r="CL220" i="10"/>
  <c r="CK220" i="10"/>
  <c r="CJ220" i="10"/>
  <c r="CM219" i="10"/>
  <c r="CL219" i="10"/>
  <c r="CK219" i="10"/>
  <c r="CJ219" i="10"/>
  <c r="CM218" i="10"/>
  <c r="CL218" i="10"/>
  <c r="CK218" i="10"/>
  <c r="CJ218" i="10"/>
  <c r="CM217" i="10"/>
  <c r="CL217" i="10"/>
  <c r="CK217" i="10"/>
  <c r="CJ217" i="10"/>
  <c r="CM216" i="10"/>
  <c r="CL216" i="10"/>
  <c r="CK216" i="10"/>
  <c r="CJ216" i="10"/>
  <c r="CM215" i="10"/>
  <c r="CL215" i="10"/>
  <c r="CK215" i="10"/>
  <c r="CJ215" i="10"/>
  <c r="CM214" i="10"/>
  <c r="CL214" i="10"/>
  <c r="CK214" i="10"/>
  <c r="CJ214" i="10"/>
  <c r="CM213" i="10"/>
  <c r="CL213" i="10"/>
  <c r="CK213" i="10"/>
  <c r="CJ213" i="10"/>
  <c r="CM212" i="10"/>
  <c r="CL212" i="10"/>
  <c r="CK212" i="10"/>
  <c r="CJ212" i="10"/>
  <c r="CM211" i="10"/>
  <c r="CL211" i="10"/>
  <c r="CK211" i="10"/>
  <c r="CJ211" i="10"/>
  <c r="CM210" i="10"/>
  <c r="CL210" i="10"/>
  <c r="CK210" i="10"/>
  <c r="CJ210" i="10"/>
  <c r="CM209" i="10"/>
  <c r="CL209" i="10"/>
  <c r="CK209" i="10"/>
  <c r="CJ209" i="10"/>
  <c r="CM208" i="10"/>
  <c r="CL208" i="10"/>
  <c r="CK208" i="10"/>
  <c r="CJ208" i="10"/>
  <c r="CM207" i="10"/>
  <c r="CL207" i="10"/>
  <c r="CK207" i="10"/>
  <c r="CJ207" i="10"/>
  <c r="CM206" i="10"/>
  <c r="CL206" i="10"/>
  <c r="CK206" i="10"/>
  <c r="CJ206" i="10"/>
  <c r="CM205" i="10"/>
  <c r="CL205" i="10"/>
  <c r="CK205" i="10"/>
  <c r="CJ205" i="10"/>
  <c r="CM204" i="10"/>
  <c r="CL204" i="10"/>
  <c r="CK204" i="10"/>
  <c r="CJ204" i="10"/>
  <c r="CM203" i="10"/>
  <c r="CL203" i="10"/>
  <c r="CK203" i="10"/>
  <c r="CJ203" i="10"/>
  <c r="CM202" i="10"/>
  <c r="CL202" i="10"/>
  <c r="CK202" i="10"/>
  <c r="CJ202" i="10"/>
  <c r="CM201" i="10"/>
  <c r="CL201" i="10"/>
  <c r="CK201" i="10"/>
  <c r="CJ201" i="10"/>
  <c r="CM200" i="10"/>
  <c r="CL200" i="10"/>
  <c r="CK200" i="10"/>
  <c r="CJ200" i="10"/>
  <c r="CM199" i="10"/>
  <c r="CL199" i="10"/>
  <c r="CK199" i="10"/>
  <c r="CJ199" i="10"/>
  <c r="CM198" i="10"/>
  <c r="CL198" i="10"/>
  <c r="CK198" i="10"/>
  <c r="CJ198" i="10"/>
  <c r="CM197" i="10"/>
  <c r="CL197" i="10"/>
  <c r="CK197" i="10"/>
  <c r="CJ197" i="10"/>
  <c r="CM196" i="10"/>
  <c r="CL196" i="10"/>
  <c r="CK196" i="10"/>
  <c r="CJ196" i="10"/>
  <c r="CM195" i="10"/>
  <c r="CL195" i="10"/>
  <c r="CK195" i="10"/>
  <c r="CJ195" i="10"/>
  <c r="CM194" i="10"/>
  <c r="CL194" i="10"/>
  <c r="CK194" i="10"/>
  <c r="CJ194" i="10"/>
  <c r="CM193" i="10"/>
  <c r="CL193" i="10"/>
  <c r="CK193" i="10"/>
  <c r="CJ193" i="10"/>
  <c r="CM192" i="10"/>
  <c r="CL192" i="10"/>
  <c r="CK192" i="10"/>
  <c r="CJ192" i="10"/>
  <c r="CM191" i="10"/>
  <c r="CL191" i="10"/>
  <c r="CK191" i="10"/>
  <c r="CJ191" i="10"/>
  <c r="CM190" i="10"/>
  <c r="CL190" i="10"/>
  <c r="CK190" i="10"/>
  <c r="CJ190" i="10"/>
  <c r="CM189" i="10"/>
  <c r="CL189" i="10"/>
  <c r="CK189" i="10"/>
  <c r="CJ189" i="10"/>
  <c r="CM188" i="10"/>
  <c r="CL188" i="10"/>
  <c r="CK188" i="10"/>
  <c r="CJ188" i="10"/>
  <c r="CM187" i="10"/>
  <c r="CL187" i="10"/>
  <c r="CK187" i="10"/>
  <c r="CJ187" i="10"/>
  <c r="CM186" i="10"/>
  <c r="CL186" i="10"/>
  <c r="CK186" i="10"/>
  <c r="CJ186" i="10"/>
  <c r="CM185" i="10"/>
  <c r="CL185" i="10"/>
  <c r="CK185" i="10"/>
  <c r="CJ185" i="10"/>
  <c r="CM184" i="10"/>
  <c r="CL184" i="10"/>
  <c r="CK184" i="10"/>
  <c r="CJ184" i="10"/>
  <c r="CM183" i="10"/>
  <c r="CL183" i="10"/>
  <c r="CK183" i="10"/>
  <c r="CJ183" i="10"/>
  <c r="CM182" i="10"/>
  <c r="CL182" i="10"/>
  <c r="CK182" i="10"/>
  <c r="CJ182" i="10"/>
  <c r="CM181" i="10"/>
  <c r="CL181" i="10"/>
  <c r="CK181" i="10"/>
  <c r="CJ181" i="10"/>
  <c r="CM180" i="10"/>
  <c r="CL180" i="10"/>
  <c r="CK180" i="10"/>
  <c r="CJ180" i="10"/>
  <c r="CM179" i="10"/>
  <c r="CL179" i="10"/>
  <c r="CK179" i="10"/>
  <c r="CJ179" i="10"/>
  <c r="CM178" i="10"/>
  <c r="CL178" i="10"/>
  <c r="CK178" i="10"/>
  <c r="CJ178" i="10"/>
  <c r="CM177" i="10"/>
  <c r="CL177" i="10"/>
  <c r="CK177" i="10"/>
  <c r="CJ177" i="10"/>
  <c r="CM176" i="10"/>
  <c r="CL176" i="10"/>
  <c r="CK176" i="10"/>
  <c r="CJ176" i="10"/>
  <c r="CM175" i="10"/>
  <c r="CL175" i="10"/>
  <c r="CK175" i="10"/>
  <c r="CJ175" i="10"/>
  <c r="CM174" i="10"/>
  <c r="CL174" i="10"/>
  <c r="CK174" i="10"/>
  <c r="CJ174" i="10"/>
  <c r="CM173" i="10"/>
  <c r="CL173" i="10"/>
  <c r="CK173" i="10"/>
  <c r="CJ173" i="10"/>
  <c r="CM172" i="10"/>
  <c r="CL172" i="10"/>
  <c r="CK172" i="10"/>
  <c r="CJ172" i="10"/>
  <c r="CM171" i="10"/>
  <c r="CL171" i="10"/>
  <c r="CK171" i="10"/>
  <c r="CJ171" i="10"/>
  <c r="CM170" i="10"/>
  <c r="CL170" i="10"/>
  <c r="CK170" i="10"/>
  <c r="CJ170" i="10"/>
  <c r="CM169" i="10"/>
  <c r="CL169" i="10"/>
  <c r="CK169" i="10"/>
  <c r="CJ169" i="10"/>
  <c r="CM168" i="10"/>
  <c r="CL168" i="10"/>
  <c r="CK168" i="10"/>
  <c r="CJ168" i="10"/>
  <c r="CM167" i="10"/>
  <c r="CL167" i="10"/>
  <c r="CK167" i="10"/>
  <c r="CJ167" i="10"/>
  <c r="CM166" i="10"/>
  <c r="CL166" i="10"/>
  <c r="CK166" i="10"/>
  <c r="CJ166" i="10"/>
  <c r="CM165" i="10"/>
  <c r="CL165" i="10"/>
  <c r="CK165" i="10"/>
  <c r="CJ165" i="10"/>
  <c r="CM164" i="10"/>
  <c r="CL164" i="10"/>
  <c r="CK164" i="10"/>
  <c r="CJ164" i="10"/>
  <c r="CM163" i="10"/>
  <c r="CL163" i="10"/>
  <c r="CK163" i="10"/>
  <c r="CJ163" i="10"/>
  <c r="CM162" i="10"/>
  <c r="CL162" i="10"/>
  <c r="CK162" i="10"/>
  <c r="CJ162" i="10"/>
  <c r="CM161" i="10"/>
  <c r="CL161" i="10"/>
  <c r="CK161" i="10"/>
  <c r="CJ161" i="10"/>
  <c r="CM160" i="10"/>
  <c r="CL160" i="10"/>
  <c r="CK160" i="10"/>
  <c r="CJ160" i="10"/>
  <c r="CM159" i="10"/>
  <c r="CL159" i="10"/>
  <c r="CK159" i="10"/>
  <c r="CJ159" i="10"/>
  <c r="CM158" i="10"/>
  <c r="CL158" i="10"/>
  <c r="CK158" i="10"/>
  <c r="CJ158" i="10"/>
  <c r="CM157" i="10"/>
  <c r="CL157" i="10"/>
  <c r="CK157" i="10"/>
  <c r="CJ157" i="10"/>
  <c r="CM156" i="10"/>
  <c r="CL156" i="10"/>
  <c r="CK156" i="10"/>
  <c r="CJ156" i="10"/>
  <c r="CM155" i="10"/>
  <c r="CL155" i="10"/>
  <c r="CK155" i="10"/>
  <c r="CJ155" i="10"/>
  <c r="CM154" i="10"/>
  <c r="CL154" i="10"/>
  <c r="CK154" i="10"/>
  <c r="CJ154" i="10"/>
  <c r="CM153" i="10"/>
  <c r="CL153" i="10"/>
  <c r="CK153" i="10"/>
  <c r="CJ153" i="10"/>
  <c r="CM152" i="10"/>
  <c r="CL152" i="10"/>
  <c r="CK152" i="10"/>
  <c r="CJ152" i="10"/>
  <c r="CM151" i="10"/>
  <c r="CL151" i="10"/>
  <c r="CK151" i="10"/>
  <c r="CJ151" i="10"/>
  <c r="CM150" i="10"/>
  <c r="CL150" i="10"/>
  <c r="CK150" i="10"/>
  <c r="CJ150" i="10"/>
  <c r="CM149" i="10"/>
  <c r="CL149" i="10"/>
  <c r="CK149" i="10"/>
  <c r="CJ149" i="10"/>
  <c r="CM148" i="10"/>
  <c r="CL148" i="10"/>
  <c r="CK148" i="10"/>
  <c r="CJ148" i="10"/>
  <c r="CM147" i="10"/>
  <c r="CL147" i="10"/>
  <c r="CK147" i="10"/>
  <c r="CJ147" i="10"/>
  <c r="CM146" i="10"/>
  <c r="CL146" i="10"/>
  <c r="CK146" i="10"/>
  <c r="CJ146" i="10"/>
  <c r="CM145" i="10"/>
  <c r="CL145" i="10"/>
  <c r="CK145" i="10"/>
  <c r="CJ145" i="10"/>
  <c r="CM144" i="10"/>
  <c r="CL144" i="10"/>
  <c r="CK144" i="10"/>
  <c r="CJ144" i="10"/>
  <c r="CM143" i="10"/>
  <c r="CL143" i="10"/>
  <c r="CK143" i="10"/>
  <c r="CJ143" i="10"/>
  <c r="CM142" i="10"/>
  <c r="CL142" i="10"/>
  <c r="CK142" i="10"/>
  <c r="CJ142" i="10"/>
  <c r="CM141" i="10"/>
  <c r="CL141" i="10"/>
  <c r="CK141" i="10"/>
  <c r="CJ141" i="10"/>
  <c r="CM140" i="10"/>
  <c r="CL140" i="10"/>
  <c r="CK140" i="10"/>
  <c r="CJ140" i="10"/>
  <c r="CM139" i="10"/>
  <c r="CL139" i="10"/>
  <c r="CK139" i="10"/>
  <c r="CJ139" i="10"/>
  <c r="CM138" i="10"/>
  <c r="CL138" i="10"/>
  <c r="CK138" i="10"/>
  <c r="CJ138" i="10"/>
  <c r="CM137" i="10"/>
  <c r="CL137" i="10"/>
  <c r="CK137" i="10"/>
  <c r="CJ137" i="10"/>
  <c r="CM136" i="10"/>
  <c r="CL136" i="10"/>
  <c r="CK136" i="10"/>
  <c r="CJ136" i="10"/>
  <c r="CM135" i="10"/>
  <c r="CL135" i="10"/>
  <c r="CK135" i="10"/>
  <c r="CJ135" i="10"/>
  <c r="CM134" i="10"/>
  <c r="CL134" i="10"/>
  <c r="CK134" i="10"/>
  <c r="CJ134" i="10"/>
  <c r="CM133" i="10"/>
  <c r="CL133" i="10"/>
  <c r="CK133" i="10"/>
  <c r="CJ133" i="10"/>
  <c r="CM132" i="10"/>
  <c r="CL132" i="10"/>
  <c r="CK132" i="10"/>
  <c r="CJ132" i="10"/>
  <c r="CM131" i="10"/>
  <c r="CL131" i="10"/>
  <c r="CK131" i="10"/>
  <c r="CJ131" i="10"/>
  <c r="CM130" i="10"/>
  <c r="CL130" i="10"/>
  <c r="CK130" i="10"/>
  <c r="CJ130" i="10"/>
  <c r="CM129" i="10"/>
  <c r="CL129" i="10"/>
  <c r="CK129" i="10"/>
  <c r="CJ129" i="10"/>
  <c r="CM128" i="10"/>
  <c r="CL128" i="10"/>
  <c r="CK128" i="10"/>
  <c r="CJ128" i="10"/>
  <c r="CM127" i="10"/>
  <c r="CL127" i="10"/>
  <c r="CK127" i="10"/>
  <c r="CJ127" i="10"/>
  <c r="CM126" i="10"/>
  <c r="CL126" i="10"/>
  <c r="CK126" i="10"/>
  <c r="CJ126" i="10"/>
  <c r="CM125" i="10"/>
  <c r="CL125" i="10"/>
  <c r="CK125" i="10"/>
  <c r="CJ125" i="10"/>
  <c r="CM124" i="10"/>
  <c r="CL124" i="10"/>
  <c r="CK124" i="10"/>
  <c r="CJ124" i="10"/>
  <c r="CM123" i="10"/>
  <c r="CL123" i="10"/>
  <c r="CK123" i="10"/>
  <c r="CJ123" i="10"/>
  <c r="CM122" i="10"/>
  <c r="CL122" i="10"/>
  <c r="CK122" i="10"/>
  <c r="CJ122" i="10"/>
  <c r="CM121" i="10"/>
  <c r="CL121" i="10"/>
  <c r="CK121" i="10"/>
  <c r="CJ121" i="10"/>
  <c r="CM120" i="10"/>
  <c r="CL120" i="10"/>
  <c r="CK120" i="10"/>
  <c r="CJ120" i="10"/>
  <c r="CM119" i="10"/>
  <c r="CL119" i="10"/>
  <c r="CK119" i="10"/>
  <c r="CJ119" i="10"/>
  <c r="CM118" i="10"/>
  <c r="CL118" i="10"/>
  <c r="CK118" i="10"/>
  <c r="CJ118" i="10"/>
  <c r="CM117" i="10"/>
  <c r="CL117" i="10"/>
  <c r="CK117" i="10"/>
  <c r="CJ117" i="10"/>
  <c r="CM116" i="10"/>
  <c r="CL116" i="10"/>
  <c r="CK116" i="10"/>
  <c r="CJ116" i="10"/>
  <c r="CM115" i="10"/>
  <c r="CL115" i="10"/>
  <c r="CK115" i="10"/>
  <c r="CJ115" i="10"/>
  <c r="CM114" i="10"/>
  <c r="CL114" i="10"/>
  <c r="CK114" i="10"/>
  <c r="CJ114" i="10"/>
  <c r="CM113" i="10"/>
  <c r="CL113" i="10"/>
  <c r="CK113" i="10"/>
  <c r="CJ113" i="10"/>
  <c r="CM112" i="10"/>
  <c r="CL112" i="10"/>
  <c r="CK112" i="10"/>
  <c r="CJ112" i="10"/>
  <c r="CM111" i="10"/>
  <c r="CL111" i="10"/>
  <c r="CK111" i="10"/>
  <c r="CJ111" i="10"/>
  <c r="CM110" i="10"/>
  <c r="CL110" i="10"/>
  <c r="CK110" i="10"/>
  <c r="CJ110" i="10"/>
  <c r="CM109" i="10"/>
  <c r="CL109" i="10"/>
  <c r="CK109" i="10"/>
  <c r="CJ109" i="10"/>
  <c r="CM108" i="10"/>
  <c r="CL108" i="10"/>
  <c r="CK108" i="10"/>
  <c r="CJ108" i="10"/>
  <c r="CM107" i="10"/>
  <c r="CL107" i="10"/>
  <c r="CK107" i="10"/>
  <c r="CJ107" i="10"/>
  <c r="CM106" i="10"/>
  <c r="CL106" i="10"/>
  <c r="CK106" i="10"/>
  <c r="CJ106" i="10"/>
  <c r="CM105" i="10"/>
  <c r="CL105" i="10"/>
  <c r="CK105" i="10"/>
  <c r="CJ105" i="10"/>
  <c r="CM104" i="10"/>
  <c r="CL104" i="10"/>
  <c r="CK104" i="10"/>
  <c r="CJ104" i="10"/>
  <c r="CM103" i="10"/>
  <c r="CL103" i="10"/>
  <c r="CK103" i="10"/>
  <c r="CJ103" i="10"/>
  <c r="CM102" i="10"/>
  <c r="CL102" i="10"/>
  <c r="CK102" i="10"/>
  <c r="CJ102" i="10"/>
  <c r="CM101" i="10"/>
  <c r="CL101" i="10"/>
  <c r="CK101" i="10"/>
  <c r="CJ101" i="10"/>
  <c r="CM100" i="10"/>
  <c r="CL100" i="10"/>
  <c r="CK100" i="10"/>
  <c r="CJ100" i="10"/>
  <c r="CM99" i="10"/>
  <c r="CL99" i="10"/>
  <c r="CK99" i="10"/>
  <c r="CJ99" i="10"/>
  <c r="CM98" i="10"/>
  <c r="CL98" i="10"/>
  <c r="CK98" i="10"/>
  <c r="CJ98" i="10"/>
  <c r="CM97" i="10"/>
  <c r="CL97" i="10"/>
  <c r="CK97" i="10"/>
  <c r="CJ97" i="10"/>
  <c r="CM96" i="10"/>
  <c r="CL96" i="10"/>
  <c r="CK96" i="10"/>
  <c r="CJ96" i="10"/>
  <c r="CM95" i="10"/>
  <c r="CL95" i="10"/>
  <c r="CK95" i="10"/>
  <c r="CJ95" i="10"/>
  <c r="CM94" i="10"/>
  <c r="CL94" i="10"/>
  <c r="CK94" i="10"/>
  <c r="CJ94" i="10"/>
  <c r="CM93" i="10"/>
  <c r="CL93" i="10"/>
  <c r="CK93" i="10"/>
  <c r="CJ93" i="10"/>
  <c r="CM92" i="10"/>
  <c r="CL92" i="10"/>
  <c r="CK92" i="10"/>
  <c r="CJ92" i="10"/>
  <c r="CM91" i="10"/>
  <c r="CL91" i="10"/>
  <c r="CK91" i="10"/>
  <c r="CJ91" i="10"/>
  <c r="CM90" i="10"/>
  <c r="CL90" i="10"/>
  <c r="CK90" i="10"/>
  <c r="CJ90" i="10"/>
  <c r="CM89" i="10"/>
  <c r="CL89" i="10"/>
  <c r="CK89" i="10"/>
  <c r="CJ89" i="10"/>
  <c r="CM88" i="10"/>
  <c r="CL88" i="10"/>
  <c r="CK88" i="10"/>
  <c r="CJ88" i="10"/>
  <c r="CM87" i="10"/>
  <c r="CL87" i="10"/>
  <c r="CK87" i="10"/>
  <c r="CJ87" i="10"/>
  <c r="CM86" i="10"/>
  <c r="CL86" i="10"/>
  <c r="CK86" i="10"/>
  <c r="CJ86" i="10"/>
  <c r="CM85" i="10"/>
  <c r="CL85" i="10"/>
  <c r="CK85" i="10"/>
  <c r="CJ85" i="10"/>
  <c r="CM84" i="10"/>
  <c r="CL84" i="10"/>
  <c r="CK84" i="10"/>
  <c r="CJ84" i="10"/>
  <c r="CM83" i="10"/>
  <c r="CL83" i="10"/>
  <c r="CK83" i="10"/>
  <c r="CJ83" i="10"/>
  <c r="CM82" i="10"/>
  <c r="CL82" i="10"/>
  <c r="CK82" i="10"/>
  <c r="CJ82" i="10"/>
  <c r="CM81" i="10"/>
  <c r="CL81" i="10"/>
  <c r="CK81" i="10"/>
  <c r="CJ81" i="10"/>
  <c r="CM80" i="10"/>
  <c r="CL80" i="10"/>
  <c r="CK80" i="10"/>
  <c r="CJ80" i="10"/>
  <c r="CM79" i="10"/>
  <c r="CL79" i="10"/>
  <c r="CK79" i="10"/>
  <c r="CJ79" i="10"/>
  <c r="CM78" i="10"/>
  <c r="CL78" i="10"/>
  <c r="CK78" i="10"/>
  <c r="CJ78" i="10"/>
  <c r="CM77" i="10"/>
  <c r="CL77" i="10"/>
  <c r="CK77" i="10"/>
  <c r="CJ77" i="10"/>
  <c r="CM76" i="10"/>
  <c r="CL76" i="10"/>
  <c r="CK76" i="10"/>
  <c r="CJ76" i="10"/>
  <c r="CM75" i="10"/>
  <c r="CL75" i="10"/>
  <c r="CK75" i="10"/>
  <c r="CJ75" i="10"/>
  <c r="CM74" i="10"/>
  <c r="CL74" i="10"/>
  <c r="CK74" i="10"/>
  <c r="CJ74" i="10"/>
  <c r="CM73" i="10"/>
  <c r="CL73" i="10"/>
  <c r="CK73" i="10"/>
  <c r="CJ73" i="10"/>
  <c r="CM72" i="10"/>
  <c r="CL72" i="10"/>
  <c r="CK72" i="10"/>
  <c r="CJ72" i="10"/>
  <c r="CM71" i="10"/>
  <c r="CL71" i="10"/>
  <c r="CK71" i="10"/>
  <c r="CJ71" i="10"/>
  <c r="CM70" i="10"/>
  <c r="CL70" i="10"/>
  <c r="CK70" i="10"/>
  <c r="CJ70" i="10"/>
  <c r="CM69" i="10"/>
  <c r="CL69" i="10"/>
  <c r="CK69" i="10"/>
  <c r="CJ69" i="10"/>
  <c r="CM68" i="10"/>
  <c r="CL68" i="10"/>
  <c r="CK68" i="10"/>
  <c r="CJ68" i="10"/>
  <c r="CM67" i="10"/>
  <c r="CL67" i="10"/>
  <c r="CK67" i="10"/>
  <c r="CJ67" i="10"/>
  <c r="CM66" i="10"/>
  <c r="CL66" i="10"/>
  <c r="CK66" i="10"/>
  <c r="CJ66" i="10"/>
  <c r="CM65" i="10"/>
  <c r="CL65" i="10"/>
  <c r="CK65" i="10"/>
  <c r="CJ65" i="10"/>
  <c r="CM64" i="10"/>
  <c r="CL64" i="10"/>
  <c r="CK64" i="10"/>
  <c r="CJ64" i="10"/>
  <c r="CM63" i="10"/>
  <c r="CL63" i="10"/>
  <c r="CK63" i="10"/>
  <c r="CJ63" i="10"/>
  <c r="CM62" i="10"/>
  <c r="CL62" i="10"/>
  <c r="CK62" i="10"/>
  <c r="CJ62" i="10"/>
  <c r="CM61" i="10"/>
  <c r="CL61" i="10"/>
  <c r="CK61" i="10"/>
  <c r="CJ61" i="10"/>
  <c r="CM60" i="10"/>
  <c r="CL60" i="10"/>
  <c r="CK60" i="10"/>
  <c r="CJ60" i="10"/>
  <c r="CM59" i="10"/>
  <c r="CL59" i="10"/>
  <c r="CK59" i="10"/>
  <c r="CJ59" i="10"/>
  <c r="CM58" i="10"/>
  <c r="CL58" i="10"/>
  <c r="CK58" i="10"/>
  <c r="CJ58" i="10"/>
  <c r="CM57" i="10"/>
  <c r="CL57" i="10"/>
  <c r="CK57" i="10"/>
  <c r="CJ57" i="10"/>
  <c r="CM56" i="10"/>
  <c r="CL56" i="10"/>
  <c r="CK56" i="10"/>
  <c r="CJ56" i="10"/>
  <c r="CM55" i="10"/>
  <c r="CL55" i="10"/>
  <c r="CK55" i="10"/>
  <c r="CJ55" i="10"/>
  <c r="CM54" i="10"/>
  <c r="CL54" i="10"/>
  <c r="CK54" i="10"/>
  <c r="CJ54" i="10"/>
  <c r="CM53" i="10"/>
  <c r="CL53" i="10"/>
  <c r="CK53" i="10"/>
  <c r="CJ53" i="10"/>
  <c r="CM52" i="10"/>
  <c r="CL52" i="10"/>
  <c r="CK52" i="10"/>
  <c r="CJ52" i="10"/>
  <c r="CM51" i="10"/>
  <c r="CL51" i="10"/>
  <c r="CK51" i="10"/>
  <c r="CJ51" i="10"/>
  <c r="CM50" i="10"/>
  <c r="CL50" i="10"/>
  <c r="CK50" i="10"/>
  <c r="CJ50" i="10"/>
  <c r="CM49" i="10"/>
  <c r="CL49" i="10"/>
  <c r="CK49" i="10"/>
  <c r="CJ49" i="10"/>
  <c r="CM48" i="10"/>
  <c r="CL48" i="10"/>
  <c r="CK48" i="10"/>
  <c r="CJ48" i="10"/>
  <c r="CM47" i="10"/>
  <c r="CL47" i="10"/>
  <c r="CK47" i="10"/>
  <c r="CJ47" i="10"/>
  <c r="CM46" i="10"/>
  <c r="CL46" i="10"/>
  <c r="CK46" i="10"/>
  <c r="CJ46" i="10"/>
  <c r="CM45" i="10"/>
  <c r="CL45" i="10"/>
  <c r="CK45" i="10"/>
  <c r="CJ45" i="10"/>
  <c r="CM44" i="10"/>
  <c r="CL44" i="10"/>
  <c r="CK44" i="10"/>
  <c r="CJ44" i="10"/>
  <c r="CM43" i="10"/>
  <c r="CL43" i="10"/>
  <c r="CK43" i="10"/>
  <c r="CJ43" i="10"/>
  <c r="CM42" i="10"/>
  <c r="CL42" i="10"/>
  <c r="CK42" i="10"/>
  <c r="CJ42" i="10"/>
  <c r="CM41" i="10"/>
  <c r="CL41" i="10"/>
  <c r="CK41" i="10"/>
  <c r="CJ41" i="10"/>
  <c r="CM40" i="10"/>
  <c r="CL40" i="10"/>
  <c r="CK40" i="10"/>
  <c r="CJ40" i="10"/>
  <c r="CM39" i="10"/>
  <c r="CL39" i="10"/>
  <c r="CK39" i="10"/>
  <c r="CJ39" i="10"/>
  <c r="CM38" i="10"/>
  <c r="CL38" i="10"/>
  <c r="CK38" i="10"/>
  <c r="CJ38" i="10"/>
  <c r="CM37" i="10"/>
  <c r="CL37" i="10"/>
  <c r="CK37" i="10"/>
  <c r="CJ37" i="10"/>
  <c r="CM36" i="10"/>
  <c r="CL36" i="10"/>
  <c r="CK36" i="10"/>
  <c r="CJ36" i="10"/>
  <c r="CM35" i="10"/>
  <c r="CL35" i="10"/>
  <c r="CK35" i="10"/>
  <c r="CJ35" i="10"/>
  <c r="CM34" i="10"/>
  <c r="CL34" i="10"/>
  <c r="CK34" i="10"/>
  <c r="CJ34" i="10"/>
  <c r="CM33" i="10"/>
  <c r="CL33" i="10"/>
  <c r="CK33" i="10"/>
  <c r="CJ33" i="10"/>
  <c r="CM32" i="10"/>
  <c r="CL32" i="10"/>
  <c r="CK32" i="10"/>
  <c r="CJ32" i="10"/>
  <c r="CM31" i="10"/>
  <c r="CL31" i="10"/>
  <c r="CK31" i="10"/>
  <c r="CJ31" i="10"/>
  <c r="CM30" i="10"/>
  <c r="CL30" i="10"/>
  <c r="CK30" i="10"/>
  <c r="CJ30" i="10"/>
  <c r="CM29" i="10"/>
  <c r="CL29" i="10"/>
  <c r="CK29" i="10"/>
  <c r="CJ29" i="10"/>
  <c r="CM28" i="10"/>
  <c r="CL28" i="10"/>
  <c r="CK28" i="10"/>
  <c r="CJ28" i="10"/>
  <c r="CM27" i="10"/>
  <c r="CL27" i="10"/>
  <c r="CK27" i="10"/>
  <c r="CJ27" i="10"/>
  <c r="CM26" i="10"/>
  <c r="CL26" i="10"/>
  <c r="CK26" i="10"/>
  <c r="CJ26" i="10"/>
  <c r="CM25" i="10"/>
  <c r="CL25" i="10"/>
  <c r="CK25" i="10"/>
  <c r="CJ25" i="10"/>
  <c r="CM24" i="10"/>
  <c r="CL24" i="10"/>
  <c r="CK24" i="10"/>
  <c r="CJ24" i="10"/>
  <c r="CM23" i="10"/>
  <c r="CL23" i="10"/>
  <c r="CK23" i="10"/>
  <c r="CJ23" i="10"/>
  <c r="CM22" i="10"/>
  <c r="CL22" i="10"/>
  <c r="CK22" i="10"/>
  <c r="CJ22" i="10"/>
  <c r="CM21" i="10"/>
  <c r="CL21" i="10"/>
  <c r="CK21" i="10"/>
  <c r="CJ21" i="10"/>
  <c r="CM20" i="10"/>
  <c r="CL20" i="10"/>
  <c r="CK20" i="10"/>
  <c r="CJ20" i="10"/>
  <c r="CM19" i="10"/>
  <c r="CL19" i="10"/>
  <c r="CK19" i="10"/>
  <c r="CJ19" i="10"/>
  <c r="CM18" i="10"/>
  <c r="CL18" i="10"/>
  <c r="CK18" i="10"/>
  <c r="CJ18" i="10"/>
  <c r="CM17" i="10"/>
  <c r="CL17" i="10"/>
  <c r="CK17" i="10"/>
  <c r="CJ17" i="10"/>
  <c r="CM16" i="10"/>
  <c r="CL16" i="10"/>
  <c r="CK16" i="10"/>
  <c r="CJ16" i="10"/>
  <c r="CM15" i="10"/>
  <c r="CL15" i="10"/>
  <c r="CK15" i="10"/>
  <c r="CJ15" i="10"/>
  <c r="CM14" i="10"/>
  <c r="CL14" i="10"/>
  <c r="CK14" i="10"/>
  <c r="CJ14" i="10"/>
  <c r="CM13" i="10"/>
  <c r="CL13" i="10"/>
  <c r="CK13" i="10"/>
  <c r="CJ13" i="10"/>
  <c r="CM12" i="10"/>
  <c r="CL12" i="10"/>
  <c r="CK12" i="10"/>
  <c r="CJ12" i="10"/>
  <c r="CM11" i="10"/>
  <c r="CL11" i="10"/>
  <c r="CK11" i="10"/>
  <c r="CJ11" i="10"/>
  <c r="CM10" i="10"/>
  <c r="CL10" i="10"/>
  <c r="CK10" i="10"/>
  <c r="CJ10" i="10"/>
  <c r="CM9" i="10"/>
  <c r="CL9" i="10"/>
  <c r="CK9" i="10"/>
  <c r="CJ9" i="10"/>
  <c r="CM8" i="10"/>
  <c r="CL8" i="10"/>
  <c r="CK8" i="10"/>
  <c r="CJ8" i="10"/>
  <c r="CM7" i="10"/>
  <c r="CL7" i="10"/>
  <c r="CK7" i="10"/>
  <c r="CJ7" i="10"/>
  <c r="CM6" i="10"/>
  <c r="CL6" i="10"/>
  <c r="CK6" i="10"/>
  <c r="CJ6" i="10"/>
  <c r="CM5" i="10"/>
  <c r="CL5" i="10"/>
  <c r="CK5" i="10"/>
  <c r="CJ5" i="10"/>
  <c r="CM4" i="10"/>
  <c r="CL4" i="10"/>
  <c r="CK4" i="10"/>
  <c r="CJ4" i="10"/>
  <c r="CM3" i="10"/>
  <c r="CL3" i="10"/>
  <c r="CK3" i="10"/>
  <c r="CJ3" i="10"/>
  <c r="CM2" i="10"/>
  <c r="CL2" i="10"/>
  <c r="CK2" i="10"/>
  <c r="CJ2" i="10"/>
  <c r="CI1002" i="10"/>
  <c r="CH1002" i="10"/>
  <c r="CG1002" i="10"/>
  <c r="CF1002" i="10"/>
  <c r="CI1001" i="10"/>
  <c r="CH1001" i="10"/>
  <c r="CG1001" i="10"/>
  <c r="CF1001" i="10"/>
  <c r="CI1000" i="10"/>
  <c r="CH1000" i="10"/>
  <c r="CG1000" i="10"/>
  <c r="CF1000" i="10"/>
  <c r="CI999" i="10"/>
  <c r="CH999" i="10"/>
  <c r="CG999" i="10"/>
  <c r="CF999" i="10"/>
  <c r="CI998" i="10"/>
  <c r="CH998" i="10"/>
  <c r="CG998" i="10"/>
  <c r="CF998" i="10"/>
  <c r="CI997" i="10"/>
  <c r="CH997" i="10"/>
  <c r="CG997" i="10"/>
  <c r="CF997" i="10"/>
  <c r="CI996" i="10"/>
  <c r="CH996" i="10"/>
  <c r="CG996" i="10"/>
  <c r="CF996" i="10"/>
  <c r="CI995" i="10"/>
  <c r="CH995" i="10"/>
  <c r="CG995" i="10"/>
  <c r="CF995" i="10"/>
  <c r="CI994" i="10"/>
  <c r="CH994" i="10"/>
  <c r="CG994" i="10"/>
  <c r="CF994" i="10"/>
  <c r="CI993" i="10"/>
  <c r="CH993" i="10"/>
  <c r="CG993" i="10"/>
  <c r="CF993" i="10"/>
  <c r="CI992" i="10"/>
  <c r="CH992" i="10"/>
  <c r="CG992" i="10"/>
  <c r="CF992" i="10"/>
  <c r="CI991" i="10"/>
  <c r="CH991" i="10"/>
  <c r="CG991" i="10"/>
  <c r="CF991" i="10"/>
  <c r="CI990" i="10"/>
  <c r="CH990" i="10"/>
  <c r="CG990" i="10"/>
  <c r="CF990" i="10"/>
  <c r="CI989" i="10"/>
  <c r="CH989" i="10"/>
  <c r="CG989" i="10"/>
  <c r="CF989" i="10"/>
  <c r="CI988" i="10"/>
  <c r="CH988" i="10"/>
  <c r="CG988" i="10"/>
  <c r="CF988" i="10"/>
  <c r="CI987" i="10"/>
  <c r="CH987" i="10"/>
  <c r="CG987" i="10"/>
  <c r="CF987" i="10"/>
  <c r="CI986" i="10"/>
  <c r="CH986" i="10"/>
  <c r="CG986" i="10"/>
  <c r="CF986" i="10"/>
  <c r="CI985" i="10"/>
  <c r="CH985" i="10"/>
  <c r="CG985" i="10"/>
  <c r="CF985" i="10"/>
  <c r="CI984" i="10"/>
  <c r="CH984" i="10"/>
  <c r="CG984" i="10"/>
  <c r="CF984" i="10"/>
  <c r="CI983" i="10"/>
  <c r="CH983" i="10"/>
  <c r="CG983" i="10"/>
  <c r="CF983" i="10"/>
  <c r="CI982" i="10"/>
  <c r="CH982" i="10"/>
  <c r="CG982" i="10"/>
  <c r="CF982" i="10"/>
  <c r="CI981" i="10"/>
  <c r="CH981" i="10"/>
  <c r="CG981" i="10"/>
  <c r="CF981" i="10"/>
  <c r="CI980" i="10"/>
  <c r="CH980" i="10"/>
  <c r="CG980" i="10"/>
  <c r="CF980" i="10"/>
  <c r="CI979" i="10"/>
  <c r="CH979" i="10"/>
  <c r="CG979" i="10"/>
  <c r="CF979" i="10"/>
  <c r="CI978" i="10"/>
  <c r="CH978" i="10"/>
  <c r="CG978" i="10"/>
  <c r="CF978" i="10"/>
  <c r="CI977" i="10"/>
  <c r="CH977" i="10"/>
  <c r="CG977" i="10"/>
  <c r="CF977" i="10"/>
  <c r="CI976" i="10"/>
  <c r="CH976" i="10"/>
  <c r="CG976" i="10"/>
  <c r="CF976" i="10"/>
  <c r="CI975" i="10"/>
  <c r="CH975" i="10"/>
  <c r="CG975" i="10"/>
  <c r="CF975" i="10"/>
  <c r="CI974" i="10"/>
  <c r="CH974" i="10"/>
  <c r="CG974" i="10"/>
  <c r="CF974" i="10"/>
  <c r="CI973" i="10"/>
  <c r="CH973" i="10"/>
  <c r="CG973" i="10"/>
  <c r="CF973" i="10"/>
  <c r="CI972" i="10"/>
  <c r="CH972" i="10"/>
  <c r="CG972" i="10"/>
  <c r="CF972" i="10"/>
  <c r="CI971" i="10"/>
  <c r="CH971" i="10"/>
  <c r="CG971" i="10"/>
  <c r="CF971" i="10"/>
  <c r="CI970" i="10"/>
  <c r="CH970" i="10"/>
  <c r="CG970" i="10"/>
  <c r="CF970" i="10"/>
  <c r="CI969" i="10"/>
  <c r="CH969" i="10"/>
  <c r="CG969" i="10"/>
  <c r="CF969" i="10"/>
  <c r="CI968" i="10"/>
  <c r="CH968" i="10"/>
  <c r="CG968" i="10"/>
  <c r="CF968" i="10"/>
  <c r="CI967" i="10"/>
  <c r="CH967" i="10"/>
  <c r="CG967" i="10"/>
  <c r="CF967" i="10"/>
  <c r="CI966" i="10"/>
  <c r="CH966" i="10"/>
  <c r="CG966" i="10"/>
  <c r="CF966" i="10"/>
  <c r="CI965" i="10"/>
  <c r="CH965" i="10"/>
  <c r="CG965" i="10"/>
  <c r="CF965" i="10"/>
  <c r="CI964" i="10"/>
  <c r="CH964" i="10"/>
  <c r="CG964" i="10"/>
  <c r="CF964" i="10"/>
  <c r="CI963" i="10"/>
  <c r="CH963" i="10"/>
  <c r="CG963" i="10"/>
  <c r="CF963" i="10"/>
  <c r="CI962" i="10"/>
  <c r="CH962" i="10"/>
  <c r="CG962" i="10"/>
  <c r="CF962" i="10"/>
  <c r="CI961" i="10"/>
  <c r="CH961" i="10"/>
  <c r="CG961" i="10"/>
  <c r="CF961" i="10"/>
  <c r="CI960" i="10"/>
  <c r="CH960" i="10"/>
  <c r="CG960" i="10"/>
  <c r="CF960" i="10"/>
  <c r="CI959" i="10"/>
  <c r="CH959" i="10"/>
  <c r="CG959" i="10"/>
  <c r="CF959" i="10"/>
  <c r="CI958" i="10"/>
  <c r="CH958" i="10"/>
  <c r="CG958" i="10"/>
  <c r="CF958" i="10"/>
  <c r="CI957" i="10"/>
  <c r="CH957" i="10"/>
  <c r="CG957" i="10"/>
  <c r="CF957" i="10"/>
  <c r="CI956" i="10"/>
  <c r="CH956" i="10"/>
  <c r="CG956" i="10"/>
  <c r="CF956" i="10"/>
  <c r="CI955" i="10"/>
  <c r="CH955" i="10"/>
  <c r="CG955" i="10"/>
  <c r="CF955" i="10"/>
  <c r="CI954" i="10"/>
  <c r="CH954" i="10"/>
  <c r="CG954" i="10"/>
  <c r="CF954" i="10"/>
  <c r="CI953" i="10"/>
  <c r="CH953" i="10"/>
  <c r="CG953" i="10"/>
  <c r="CF953" i="10"/>
  <c r="CI952" i="10"/>
  <c r="CH952" i="10"/>
  <c r="CG952" i="10"/>
  <c r="CF952" i="10"/>
  <c r="CI951" i="10"/>
  <c r="CH951" i="10"/>
  <c r="CG951" i="10"/>
  <c r="CF951" i="10"/>
  <c r="CI950" i="10"/>
  <c r="CH950" i="10"/>
  <c r="CG950" i="10"/>
  <c r="CF950" i="10"/>
  <c r="CI949" i="10"/>
  <c r="CH949" i="10"/>
  <c r="CG949" i="10"/>
  <c r="CF949" i="10"/>
  <c r="CI948" i="10"/>
  <c r="CH948" i="10"/>
  <c r="CG948" i="10"/>
  <c r="CF948" i="10"/>
  <c r="CI947" i="10"/>
  <c r="CH947" i="10"/>
  <c r="CG947" i="10"/>
  <c r="CF947" i="10"/>
  <c r="CI946" i="10"/>
  <c r="CH946" i="10"/>
  <c r="CG946" i="10"/>
  <c r="CF946" i="10"/>
  <c r="CI945" i="10"/>
  <c r="CH945" i="10"/>
  <c r="CG945" i="10"/>
  <c r="CF945" i="10"/>
  <c r="CI944" i="10"/>
  <c r="CH944" i="10"/>
  <c r="CG944" i="10"/>
  <c r="CF944" i="10"/>
  <c r="CI943" i="10"/>
  <c r="CH943" i="10"/>
  <c r="CG943" i="10"/>
  <c r="CF943" i="10"/>
  <c r="CI942" i="10"/>
  <c r="CH942" i="10"/>
  <c r="CG942" i="10"/>
  <c r="CF942" i="10"/>
  <c r="CI941" i="10"/>
  <c r="CH941" i="10"/>
  <c r="CG941" i="10"/>
  <c r="CF941" i="10"/>
  <c r="CI940" i="10"/>
  <c r="CH940" i="10"/>
  <c r="CG940" i="10"/>
  <c r="CF940" i="10"/>
  <c r="CI939" i="10"/>
  <c r="CH939" i="10"/>
  <c r="CG939" i="10"/>
  <c r="CF939" i="10"/>
  <c r="CI938" i="10"/>
  <c r="CH938" i="10"/>
  <c r="CG938" i="10"/>
  <c r="CF938" i="10"/>
  <c r="CI937" i="10"/>
  <c r="CH937" i="10"/>
  <c r="CG937" i="10"/>
  <c r="CF937" i="10"/>
  <c r="CI936" i="10"/>
  <c r="CH936" i="10"/>
  <c r="CG936" i="10"/>
  <c r="CF936" i="10"/>
  <c r="CI935" i="10"/>
  <c r="CH935" i="10"/>
  <c r="CG935" i="10"/>
  <c r="CF935" i="10"/>
  <c r="CI934" i="10"/>
  <c r="CH934" i="10"/>
  <c r="CG934" i="10"/>
  <c r="CF934" i="10"/>
  <c r="CI933" i="10"/>
  <c r="CH933" i="10"/>
  <c r="CG933" i="10"/>
  <c r="CF933" i="10"/>
  <c r="CI932" i="10"/>
  <c r="CH932" i="10"/>
  <c r="CG932" i="10"/>
  <c r="CF932" i="10"/>
  <c r="CI931" i="10"/>
  <c r="CH931" i="10"/>
  <c r="CG931" i="10"/>
  <c r="CF931" i="10"/>
  <c r="CI930" i="10"/>
  <c r="CH930" i="10"/>
  <c r="CG930" i="10"/>
  <c r="CF930" i="10"/>
  <c r="CI929" i="10"/>
  <c r="CH929" i="10"/>
  <c r="CG929" i="10"/>
  <c r="CF929" i="10"/>
  <c r="CI928" i="10"/>
  <c r="CH928" i="10"/>
  <c r="CG928" i="10"/>
  <c r="CF928" i="10"/>
  <c r="CI927" i="10"/>
  <c r="CH927" i="10"/>
  <c r="CG927" i="10"/>
  <c r="CF927" i="10"/>
  <c r="CI926" i="10"/>
  <c r="CH926" i="10"/>
  <c r="CG926" i="10"/>
  <c r="CF926" i="10"/>
  <c r="CI925" i="10"/>
  <c r="CH925" i="10"/>
  <c r="CG925" i="10"/>
  <c r="CF925" i="10"/>
  <c r="CI924" i="10"/>
  <c r="CH924" i="10"/>
  <c r="CG924" i="10"/>
  <c r="CF924" i="10"/>
  <c r="CI923" i="10"/>
  <c r="CH923" i="10"/>
  <c r="CG923" i="10"/>
  <c r="CF923" i="10"/>
  <c r="CI922" i="10"/>
  <c r="CH922" i="10"/>
  <c r="CG922" i="10"/>
  <c r="CF922" i="10"/>
  <c r="CI921" i="10"/>
  <c r="CH921" i="10"/>
  <c r="CG921" i="10"/>
  <c r="CF921" i="10"/>
  <c r="CI920" i="10"/>
  <c r="CH920" i="10"/>
  <c r="CG920" i="10"/>
  <c r="CF920" i="10"/>
  <c r="CI919" i="10"/>
  <c r="CH919" i="10"/>
  <c r="CG919" i="10"/>
  <c r="CF919" i="10"/>
  <c r="CI918" i="10"/>
  <c r="CH918" i="10"/>
  <c r="CG918" i="10"/>
  <c r="CF918" i="10"/>
  <c r="CI917" i="10"/>
  <c r="CH917" i="10"/>
  <c r="CG917" i="10"/>
  <c r="CF917" i="10"/>
  <c r="CI916" i="10"/>
  <c r="CH916" i="10"/>
  <c r="CG916" i="10"/>
  <c r="CF916" i="10"/>
  <c r="CI915" i="10"/>
  <c r="CH915" i="10"/>
  <c r="CG915" i="10"/>
  <c r="CF915" i="10"/>
  <c r="CI914" i="10"/>
  <c r="CH914" i="10"/>
  <c r="CG914" i="10"/>
  <c r="CF914" i="10"/>
  <c r="CI913" i="10"/>
  <c r="CH913" i="10"/>
  <c r="CG913" i="10"/>
  <c r="CF913" i="10"/>
  <c r="CI912" i="10"/>
  <c r="CH912" i="10"/>
  <c r="CG912" i="10"/>
  <c r="CF912" i="10"/>
  <c r="CI911" i="10"/>
  <c r="CH911" i="10"/>
  <c r="CG911" i="10"/>
  <c r="CF911" i="10"/>
  <c r="CI910" i="10"/>
  <c r="CH910" i="10"/>
  <c r="CG910" i="10"/>
  <c r="CF910" i="10"/>
  <c r="CI909" i="10"/>
  <c r="CH909" i="10"/>
  <c r="CG909" i="10"/>
  <c r="CF909" i="10"/>
  <c r="CI908" i="10"/>
  <c r="CH908" i="10"/>
  <c r="CG908" i="10"/>
  <c r="CF908" i="10"/>
  <c r="CI907" i="10"/>
  <c r="CH907" i="10"/>
  <c r="CG907" i="10"/>
  <c r="CF907" i="10"/>
  <c r="CI906" i="10"/>
  <c r="CH906" i="10"/>
  <c r="CG906" i="10"/>
  <c r="CF906" i="10"/>
  <c r="CI905" i="10"/>
  <c r="CH905" i="10"/>
  <c r="CG905" i="10"/>
  <c r="CF905" i="10"/>
  <c r="CI904" i="10"/>
  <c r="CH904" i="10"/>
  <c r="CG904" i="10"/>
  <c r="CF904" i="10"/>
  <c r="CI903" i="10"/>
  <c r="CH903" i="10"/>
  <c r="CG903" i="10"/>
  <c r="CF903" i="10"/>
  <c r="CI902" i="10"/>
  <c r="CH902" i="10"/>
  <c r="CG902" i="10"/>
  <c r="CF902" i="10"/>
  <c r="CI901" i="10"/>
  <c r="CH901" i="10"/>
  <c r="CG901" i="10"/>
  <c r="CF901" i="10"/>
  <c r="CI900" i="10"/>
  <c r="CH900" i="10"/>
  <c r="CG900" i="10"/>
  <c r="CF900" i="10"/>
  <c r="CI899" i="10"/>
  <c r="CH899" i="10"/>
  <c r="CG899" i="10"/>
  <c r="CF899" i="10"/>
  <c r="CI898" i="10"/>
  <c r="CH898" i="10"/>
  <c r="CG898" i="10"/>
  <c r="CF898" i="10"/>
  <c r="CI897" i="10"/>
  <c r="CH897" i="10"/>
  <c r="CG897" i="10"/>
  <c r="CF897" i="10"/>
  <c r="CI896" i="10"/>
  <c r="CH896" i="10"/>
  <c r="CG896" i="10"/>
  <c r="CF896" i="10"/>
  <c r="CI895" i="10"/>
  <c r="CH895" i="10"/>
  <c r="CG895" i="10"/>
  <c r="CF895" i="10"/>
  <c r="CI894" i="10"/>
  <c r="CH894" i="10"/>
  <c r="CG894" i="10"/>
  <c r="CF894" i="10"/>
  <c r="CI893" i="10"/>
  <c r="CH893" i="10"/>
  <c r="CG893" i="10"/>
  <c r="CF893" i="10"/>
  <c r="CI892" i="10"/>
  <c r="CH892" i="10"/>
  <c r="CG892" i="10"/>
  <c r="CF892" i="10"/>
  <c r="CI891" i="10"/>
  <c r="CH891" i="10"/>
  <c r="CG891" i="10"/>
  <c r="CF891" i="10"/>
  <c r="CI890" i="10"/>
  <c r="CH890" i="10"/>
  <c r="CG890" i="10"/>
  <c r="CF890" i="10"/>
  <c r="CI889" i="10"/>
  <c r="CH889" i="10"/>
  <c r="CG889" i="10"/>
  <c r="CF889" i="10"/>
  <c r="CI888" i="10"/>
  <c r="CH888" i="10"/>
  <c r="CG888" i="10"/>
  <c r="CF888" i="10"/>
  <c r="CI887" i="10"/>
  <c r="CH887" i="10"/>
  <c r="CG887" i="10"/>
  <c r="CF887" i="10"/>
  <c r="CI886" i="10"/>
  <c r="CH886" i="10"/>
  <c r="CG886" i="10"/>
  <c r="CF886" i="10"/>
  <c r="CI885" i="10"/>
  <c r="CH885" i="10"/>
  <c r="CG885" i="10"/>
  <c r="CF885" i="10"/>
  <c r="CI884" i="10"/>
  <c r="CH884" i="10"/>
  <c r="CG884" i="10"/>
  <c r="CF884" i="10"/>
  <c r="CI883" i="10"/>
  <c r="CH883" i="10"/>
  <c r="CG883" i="10"/>
  <c r="CF883" i="10"/>
  <c r="CI882" i="10"/>
  <c r="CH882" i="10"/>
  <c r="CG882" i="10"/>
  <c r="CF882" i="10"/>
  <c r="CI881" i="10"/>
  <c r="CH881" i="10"/>
  <c r="CG881" i="10"/>
  <c r="CF881" i="10"/>
  <c r="CI880" i="10"/>
  <c r="CH880" i="10"/>
  <c r="CG880" i="10"/>
  <c r="CF880" i="10"/>
  <c r="CI879" i="10"/>
  <c r="CH879" i="10"/>
  <c r="CG879" i="10"/>
  <c r="CF879" i="10"/>
  <c r="CI878" i="10"/>
  <c r="CH878" i="10"/>
  <c r="CG878" i="10"/>
  <c r="CF878" i="10"/>
  <c r="CI877" i="10"/>
  <c r="CH877" i="10"/>
  <c r="CG877" i="10"/>
  <c r="CF877" i="10"/>
  <c r="CI876" i="10"/>
  <c r="CH876" i="10"/>
  <c r="CG876" i="10"/>
  <c r="CF876" i="10"/>
  <c r="CI875" i="10"/>
  <c r="CH875" i="10"/>
  <c r="CG875" i="10"/>
  <c r="CF875" i="10"/>
  <c r="CI874" i="10"/>
  <c r="CH874" i="10"/>
  <c r="CG874" i="10"/>
  <c r="CF874" i="10"/>
  <c r="CI873" i="10"/>
  <c r="CH873" i="10"/>
  <c r="CG873" i="10"/>
  <c r="CF873" i="10"/>
  <c r="CI872" i="10"/>
  <c r="CH872" i="10"/>
  <c r="CG872" i="10"/>
  <c r="CF872" i="10"/>
  <c r="CI871" i="10"/>
  <c r="CH871" i="10"/>
  <c r="CG871" i="10"/>
  <c r="CF871" i="10"/>
  <c r="CI870" i="10"/>
  <c r="CH870" i="10"/>
  <c r="CG870" i="10"/>
  <c r="CF870" i="10"/>
  <c r="CI869" i="10"/>
  <c r="CH869" i="10"/>
  <c r="CG869" i="10"/>
  <c r="CF869" i="10"/>
  <c r="CI868" i="10"/>
  <c r="CH868" i="10"/>
  <c r="CG868" i="10"/>
  <c r="CF868" i="10"/>
  <c r="CI867" i="10"/>
  <c r="CH867" i="10"/>
  <c r="CG867" i="10"/>
  <c r="CF867" i="10"/>
  <c r="CI866" i="10"/>
  <c r="CH866" i="10"/>
  <c r="CG866" i="10"/>
  <c r="CF866" i="10"/>
  <c r="CI865" i="10"/>
  <c r="CH865" i="10"/>
  <c r="CG865" i="10"/>
  <c r="CF865" i="10"/>
  <c r="CI864" i="10"/>
  <c r="CH864" i="10"/>
  <c r="CG864" i="10"/>
  <c r="CF864" i="10"/>
  <c r="CI863" i="10"/>
  <c r="CH863" i="10"/>
  <c r="CG863" i="10"/>
  <c r="CF863" i="10"/>
  <c r="CI862" i="10"/>
  <c r="CH862" i="10"/>
  <c r="CG862" i="10"/>
  <c r="CF862" i="10"/>
  <c r="CI861" i="10"/>
  <c r="CH861" i="10"/>
  <c r="CG861" i="10"/>
  <c r="CF861" i="10"/>
  <c r="CI860" i="10"/>
  <c r="CH860" i="10"/>
  <c r="CG860" i="10"/>
  <c r="CF860" i="10"/>
  <c r="CI859" i="10"/>
  <c r="CH859" i="10"/>
  <c r="CG859" i="10"/>
  <c r="CF859" i="10"/>
  <c r="CI858" i="10"/>
  <c r="CH858" i="10"/>
  <c r="CG858" i="10"/>
  <c r="CF858" i="10"/>
  <c r="CI857" i="10"/>
  <c r="CH857" i="10"/>
  <c r="CG857" i="10"/>
  <c r="CF857" i="10"/>
  <c r="CI856" i="10"/>
  <c r="CH856" i="10"/>
  <c r="CG856" i="10"/>
  <c r="CF856" i="10"/>
  <c r="CI855" i="10"/>
  <c r="CH855" i="10"/>
  <c r="CG855" i="10"/>
  <c r="CF855" i="10"/>
  <c r="CI854" i="10"/>
  <c r="CH854" i="10"/>
  <c r="CG854" i="10"/>
  <c r="CF854" i="10"/>
  <c r="CI853" i="10"/>
  <c r="CH853" i="10"/>
  <c r="CG853" i="10"/>
  <c r="CF853" i="10"/>
  <c r="CI852" i="10"/>
  <c r="CH852" i="10"/>
  <c r="CG852" i="10"/>
  <c r="CF852" i="10"/>
  <c r="CI851" i="10"/>
  <c r="CH851" i="10"/>
  <c r="CG851" i="10"/>
  <c r="CF851" i="10"/>
  <c r="CI850" i="10"/>
  <c r="CH850" i="10"/>
  <c r="CG850" i="10"/>
  <c r="CF850" i="10"/>
  <c r="CI849" i="10"/>
  <c r="CH849" i="10"/>
  <c r="CG849" i="10"/>
  <c r="CF849" i="10"/>
  <c r="CI848" i="10"/>
  <c r="CH848" i="10"/>
  <c r="CG848" i="10"/>
  <c r="CF848" i="10"/>
  <c r="CI847" i="10"/>
  <c r="CH847" i="10"/>
  <c r="CG847" i="10"/>
  <c r="CF847" i="10"/>
  <c r="CI846" i="10"/>
  <c r="CH846" i="10"/>
  <c r="CG846" i="10"/>
  <c r="CF846" i="10"/>
  <c r="CI845" i="10"/>
  <c r="CH845" i="10"/>
  <c r="CG845" i="10"/>
  <c r="CF845" i="10"/>
  <c r="CI844" i="10"/>
  <c r="CH844" i="10"/>
  <c r="CG844" i="10"/>
  <c r="CF844" i="10"/>
  <c r="CI843" i="10"/>
  <c r="CH843" i="10"/>
  <c r="CG843" i="10"/>
  <c r="CF843" i="10"/>
  <c r="CI842" i="10"/>
  <c r="CH842" i="10"/>
  <c r="CG842" i="10"/>
  <c r="CF842" i="10"/>
  <c r="CI841" i="10"/>
  <c r="CH841" i="10"/>
  <c r="CG841" i="10"/>
  <c r="CF841" i="10"/>
  <c r="CI840" i="10"/>
  <c r="CH840" i="10"/>
  <c r="CG840" i="10"/>
  <c r="CF840" i="10"/>
  <c r="CI839" i="10"/>
  <c r="CH839" i="10"/>
  <c r="CG839" i="10"/>
  <c r="CF839" i="10"/>
  <c r="CI838" i="10"/>
  <c r="CH838" i="10"/>
  <c r="CG838" i="10"/>
  <c r="CF838" i="10"/>
  <c r="CI837" i="10"/>
  <c r="CH837" i="10"/>
  <c r="CG837" i="10"/>
  <c r="CF837" i="10"/>
  <c r="CI836" i="10"/>
  <c r="CH836" i="10"/>
  <c r="CG836" i="10"/>
  <c r="CF836" i="10"/>
  <c r="CI835" i="10"/>
  <c r="CH835" i="10"/>
  <c r="CG835" i="10"/>
  <c r="CF835" i="10"/>
  <c r="CI834" i="10"/>
  <c r="CH834" i="10"/>
  <c r="CG834" i="10"/>
  <c r="CF834" i="10"/>
  <c r="CI833" i="10"/>
  <c r="CH833" i="10"/>
  <c r="CG833" i="10"/>
  <c r="CF833" i="10"/>
  <c r="CI832" i="10"/>
  <c r="CH832" i="10"/>
  <c r="CG832" i="10"/>
  <c r="CF832" i="10"/>
  <c r="CI831" i="10"/>
  <c r="CH831" i="10"/>
  <c r="CG831" i="10"/>
  <c r="CF831" i="10"/>
  <c r="CI830" i="10"/>
  <c r="CH830" i="10"/>
  <c r="CG830" i="10"/>
  <c r="CF830" i="10"/>
  <c r="CI829" i="10"/>
  <c r="CH829" i="10"/>
  <c r="CG829" i="10"/>
  <c r="CF829" i="10"/>
  <c r="CI828" i="10"/>
  <c r="CH828" i="10"/>
  <c r="CG828" i="10"/>
  <c r="CF828" i="10"/>
  <c r="CI827" i="10"/>
  <c r="CH827" i="10"/>
  <c r="CG827" i="10"/>
  <c r="CF827" i="10"/>
  <c r="CI826" i="10"/>
  <c r="CH826" i="10"/>
  <c r="CG826" i="10"/>
  <c r="CF826" i="10"/>
  <c r="CI825" i="10"/>
  <c r="CH825" i="10"/>
  <c r="CG825" i="10"/>
  <c r="CF825" i="10"/>
  <c r="CI824" i="10"/>
  <c r="CH824" i="10"/>
  <c r="CG824" i="10"/>
  <c r="CF824" i="10"/>
  <c r="CI823" i="10"/>
  <c r="CH823" i="10"/>
  <c r="CG823" i="10"/>
  <c r="CF823" i="10"/>
  <c r="CI822" i="10"/>
  <c r="CH822" i="10"/>
  <c r="CG822" i="10"/>
  <c r="CF822" i="10"/>
  <c r="CI821" i="10"/>
  <c r="CH821" i="10"/>
  <c r="CG821" i="10"/>
  <c r="CF821" i="10"/>
  <c r="CI820" i="10"/>
  <c r="CH820" i="10"/>
  <c r="CG820" i="10"/>
  <c r="CF820" i="10"/>
  <c r="CI819" i="10"/>
  <c r="CH819" i="10"/>
  <c r="CG819" i="10"/>
  <c r="CF819" i="10"/>
  <c r="CI818" i="10"/>
  <c r="CH818" i="10"/>
  <c r="CG818" i="10"/>
  <c r="CF818" i="10"/>
  <c r="CI817" i="10"/>
  <c r="CH817" i="10"/>
  <c r="CG817" i="10"/>
  <c r="CF817" i="10"/>
  <c r="CI816" i="10"/>
  <c r="CH816" i="10"/>
  <c r="CG816" i="10"/>
  <c r="CF816" i="10"/>
  <c r="CI815" i="10"/>
  <c r="CH815" i="10"/>
  <c r="CG815" i="10"/>
  <c r="CF815" i="10"/>
  <c r="CI814" i="10"/>
  <c r="CH814" i="10"/>
  <c r="CG814" i="10"/>
  <c r="CF814" i="10"/>
  <c r="CI813" i="10"/>
  <c r="CH813" i="10"/>
  <c r="CG813" i="10"/>
  <c r="CF813" i="10"/>
  <c r="CI812" i="10"/>
  <c r="CH812" i="10"/>
  <c r="CG812" i="10"/>
  <c r="CF812" i="10"/>
  <c r="CI811" i="10"/>
  <c r="CH811" i="10"/>
  <c r="CG811" i="10"/>
  <c r="CF811" i="10"/>
  <c r="CI810" i="10"/>
  <c r="CH810" i="10"/>
  <c r="CG810" i="10"/>
  <c r="CF810" i="10"/>
  <c r="CI809" i="10"/>
  <c r="CH809" i="10"/>
  <c r="CG809" i="10"/>
  <c r="CF809" i="10"/>
  <c r="CI808" i="10"/>
  <c r="CH808" i="10"/>
  <c r="CG808" i="10"/>
  <c r="CF808" i="10"/>
  <c r="CI807" i="10"/>
  <c r="CH807" i="10"/>
  <c r="CG807" i="10"/>
  <c r="CF807" i="10"/>
  <c r="CI806" i="10"/>
  <c r="CH806" i="10"/>
  <c r="CG806" i="10"/>
  <c r="CF806" i="10"/>
  <c r="CI805" i="10"/>
  <c r="CH805" i="10"/>
  <c r="CG805" i="10"/>
  <c r="CF805" i="10"/>
  <c r="CI804" i="10"/>
  <c r="CH804" i="10"/>
  <c r="CG804" i="10"/>
  <c r="CF804" i="10"/>
  <c r="CI803" i="10"/>
  <c r="CH803" i="10"/>
  <c r="CG803" i="10"/>
  <c r="CF803" i="10"/>
  <c r="CI802" i="10"/>
  <c r="CH802" i="10"/>
  <c r="CG802" i="10"/>
  <c r="CF802" i="10"/>
  <c r="CI801" i="10"/>
  <c r="CH801" i="10"/>
  <c r="CG801" i="10"/>
  <c r="CF801" i="10"/>
  <c r="CI800" i="10"/>
  <c r="CH800" i="10"/>
  <c r="CG800" i="10"/>
  <c r="CF800" i="10"/>
  <c r="CI799" i="10"/>
  <c r="CH799" i="10"/>
  <c r="CG799" i="10"/>
  <c r="CF799" i="10"/>
  <c r="CI798" i="10"/>
  <c r="CH798" i="10"/>
  <c r="CG798" i="10"/>
  <c r="CF798" i="10"/>
  <c r="CI797" i="10"/>
  <c r="CH797" i="10"/>
  <c r="CG797" i="10"/>
  <c r="CF797" i="10"/>
  <c r="CI796" i="10"/>
  <c r="CH796" i="10"/>
  <c r="CG796" i="10"/>
  <c r="CF796" i="10"/>
  <c r="CI795" i="10"/>
  <c r="CH795" i="10"/>
  <c r="CG795" i="10"/>
  <c r="CF795" i="10"/>
  <c r="CI794" i="10"/>
  <c r="CH794" i="10"/>
  <c r="CG794" i="10"/>
  <c r="CF794" i="10"/>
  <c r="CI793" i="10"/>
  <c r="CH793" i="10"/>
  <c r="CG793" i="10"/>
  <c r="CF793" i="10"/>
  <c r="CI792" i="10"/>
  <c r="CH792" i="10"/>
  <c r="CG792" i="10"/>
  <c r="CF792" i="10"/>
  <c r="CI791" i="10"/>
  <c r="CH791" i="10"/>
  <c r="CG791" i="10"/>
  <c r="CF791" i="10"/>
  <c r="CI790" i="10"/>
  <c r="CH790" i="10"/>
  <c r="CG790" i="10"/>
  <c r="CF790" i="10"/>
  <c r="CI789" i="10"/>
  <c r="CH789" i="10"/>
  <c r="CG789" i="10"/>
  <c r="CF789" i="10"/>
  <c r="CI788" i="10"/>
  <c r="CH788" i="10"/>
  <c r="CG788" i="10"/>
  <c r="CF788" i="10"/>
  <c r="CI787" i="10"/>
  <c r="CH787" i="10"/>
  <c r="CG787" i="10"/>
  <c r="CF787" i="10"/>
  <c r="CI786" i="10"/>
  <c r="CH786" i="10"/>
  <c r="CG786" i="10"/>
  <c r="CF786" i="10"/>
  <c r="CI785" i="10"/>
  <c r="CH785" i="10"/>
  <c r="CG785" i="10"/>
  <c r="CF785" i="10"/>
  <c r="CI784" i="10"/>
  <c r="CH784" i="10"/>
  <c r="CG784" i="10"/>
  <c r="CF784" i="10"/>
  <c r="CI783" i="10"/>
  <c r="CH783" i="10"/>
  <c r="CG783" i="10"/>
  <c r="CF783" i="10"/>
  <c r="CI782" i="10"/>
  <c r="CH782" i="10"/>
  <c r="CG782" i="10"/>
  <c r="CF782" i="10"/>
  <c r="CI781" i="10"/>
  <c r="CH781" i="10"/>
  <c r="CG781" i="10"/>
  <c r="CF781" i="10"/>
  <c r="CI780" i="10"/>
  <c r="CH780" i="10"/>
  <c r="CG780" i="10"/>
  <c r="CF780" i="10"/>
  <c r="CI779" i="10"/>
  <c r="CH779" i="10"/>
  <c r="CG779" i="10"/>
  <c r="CF779" i="10"/>
  <c r="CI778" i="10"/>
  <c r="CH778" i="10"/>
  <c r="CG778" i="10"/>
  <c r="CF778" i="10"/>
  <c r="CI777" i="10"/>
  <c r="CH777" i="10"/>
  <c r="CG777" i="10"/>
  <c r="CF777" i="10"/>
  <c r="CI776" i="10"/>
  <c r="CH776" i="10"/>
  <c r="CG776" i="10"/>
  <c r="CF776" i="10"/>
  <c r="CI775" i="10"/>
  <c r="CH775" i="10"/>
  <c r="CG775" i="10"/>
  <c r="CF775" i="10"/>
  <c r="CI774" i="10"/>
  <c r="CH774" i="10"/>
  <c r="CG774" i="10"/>
  <c r="CF774" i="10"/>
  <c r="CI773" i="10"/>
  <c r="CH773" i="10"/>
  <c r="CG773" i="10"/>
  <c r="CF773" i="10"/>
  <c r="CI772" i="10"/>
  <c r="CH772" i="10"/>
  <c r="CG772" i="10"/>
  <c r="CF772" i="10"/>
  <c r="CI771" i="10"/>
  <c r="CH771" i="10"/>
  <c r="CG771" i="10"/>
  <c r="CF771" i="10"/>
  <c r="CI770" i="10"/>
  <c r="CH770" i="10"/>
  <c r="CG770" i="10"/>
  <c r="CF770" i="10"/>
  <c r="CI769" i="10"/>
  <c r="CH769" i="10"/>
  <c r="CG769" i="10"/>
  <c r="CF769" i="10"/>
  <c r="CI768" i="10"/>
  <c r="CH768" i="10"/>
  <c r="CG768" i="10"/>
  <c r="CF768" i="10"/>
  <c r="CI767" i="10"/>
  <c r="CH767" i="10"/>
  <c r="CG767" i="10"/>
  <c r="CF767" i="10"/>
  <c r="CI766" i="10"/>
  <c r="CH766" i="10"/>
  <c r="CG766" i="10"/>
  <c r="CF766" i="10"/>
  <c r="CI765" i="10"/>
  <c r="CH765" i="10"/>
  <c r="CG765" i="10"/>
  <c r="CF765" i="10"/>
  <c r="CI764" i="10"/>
  <c r="CH764" i="10"/>
  <c r="CG764" i="10"/>
  <c r="CF764" i="10"/>
  <c r="CI763" i="10"/>
  <c r="CH763" i="10"/>
  <c r="CG763" i="10"/>
  <c r="CF763" i="10"/>
  <c r="CI762" i="10"/>
  <c r="CH762" i="10"/>
  <c r="CG762" i="10"/>
  <c r="CF762" i="10"/>
  <c r="CI761" i="10"/>
  <c r="CH761" i="10"/>
  <c r="CG761" i="10"/>
  <c r="CF761" i="10"/>
  <c r="CI760" i="10"/>
  <c r="CH760" i="10"/>
  <c r="CG760" i="10"/>
  <c r="CF760" i="10"/>
  <c r="CI759" i="10"/>
  <c r="CH759" i="10"/>
  <c r="CG759" i="10"/>
  <c r="CF759" i="10"/>
  <c r="CI758" i="10"/>
  <c r="CH758" i="10"/>
  <c r="CG758" i="10"/>
  <c r="CF758" i="10"/>
  <c r="CI757" i="10"/>
  <c r="CH757" i="10"/>
  <c r="CG757" i="10"/>
  <c r="CF757" i="10"/>
  <c r="CI756" i="10"/>
  <c r="CH756" i="10"/>
  <c r="CG756" i="10"/>
  <c r="CF756" i="10"/>
  <c r="CI755" i="10"/>
  <c r="CH755" i="10"/>
  <c r="CG755" i="10"/>
  <c r="CF755" i="10"/>
  <c r="CI754" i="10"/>
  <c r="CH754" i="10"/>
  <c r="CG754" i="10"/>
  <c r="CF754" i="10"/>
  <c r="CI753" i="10"/>
  <c r="CH753" i="10"/>
  <c r="CG753" i="10"/>
  <c r="CF753" i="10"/>
  <c r="CI752" i="10"/>
  <c r="CH752" i="10"/>
  <c r="CG752" i="10"/>
  <c r="CF752" i="10"/>
  <c r="CI751" i="10"/>
  <c r="CH751" i="10"/>
  <c r="CG751" i="10"/>
  <c r="CF751" i="10"/>
  <c r="CI750" i="10"/>
  <c r="CH750" i="10"/>
  <c r="CG750" i="10"/>
  <c r="CF750" i="10"/>
  <c r="CI749" i="10"/>
  <c r="CH749" i="10"/>
  <c r="CG749" i="10"/>
  <c r="CF749" i="10"/>
  <c r="CI748" i="10"/>
  <c r="CH748" i="10"/>
  <c r="CG748" i="10"/>
  <c r="CF748" i="10"/>
  <c r="CI747" i="10"/>
  <c r="CH747" i="10"/>
  <c r="CG747" i="10"/>
  <c r="CF747" i="10"/>
  <c r="CI746" i="10"/>
  <c r="CH746" i="10"/>
  <c r="CG746" i="10"/>
  <c r="CF746" i="10"/>
  <c r="CI745" i="10"/>
  <c r="CH745" i="10"/>
  <c r="CG745" i="10"/>
  <c r="CF745" i="10"/>
  <c r="CI744" i="10"/>
  <c r="CH744" i="10"/>
  <c r="CG744" i="10"/>
  <c r="CF744" i="10"/>
  <c r="CI743" i="10"/>
  <c r="CH743" i="10"/>
  <c r="CG743" i="10"/>
  <c r="CF743" i="10"/>
  <c r="CI742" i="10"/>
  <c r="CH742" i="10"/>
  <c r="CG742" i="10"/>
  <c r="CF742" i="10"/>
  <c r="CI741" i="10"/>
  <c r="CH741" i="10"/>
  <c r="CG741" i="10"/>
  <c r="CF741" i="10"/>
  <c r="CI740" i="10"/>
  <c r="CH740" i="10"/>
  <c r="CG740" i="10"/>
  <c r="CF740" i="10"/>
  <c r="CI739" i="10"/>
  <c r="CH739" i="10"/>
  <c r="CG739" i="10"/>
  <c r="CF739" i="10"/>
  <c r="CI738" i="10"/>
  <c r="CH738" i="10"/>
  <c r="CG738" i="10"/>
  <c r="CF738" i="10"/>
  <c r="CI737" i="10"/>
  <c r="CH737" i="10"/>
  <c r="CG737" i="10"/>
  <c r="CF737" i="10"/>
  <c r="CI736" i="10"/>
  <c r="CH736" i="10"/>
  <c r="CG736" i="10"/>
  <c r="CF736" i="10"/>
  <c r="CI735" i="10"/>
  <c r="CH735" i="10"/>
  <c r="CG735" i="10"/>
  <c r="CF735" i="10"/>
  <c r="CI734" i="10"/>
  <c r="CH734" i="10"/>
  <c r="CG734" i="10"/>
  <c r="CF734" i="10"/>
  <c r="CI733" i="10"/>
  <c r="CH733" i="10"/>
  <c r="CG733" i="10"/>
  <c r="CF733" i="10"/>
  <c r="CI732" i="10"/>
  <c r="CH732" i="10"/>
  <c r="CG732" i="10"/>
  <c r="CF732" i="10"/>
  <c r="CI731" i="10"/>
  <c r="CH731" i="10"/>
  <c r="CG731" i="10"/>
  <c r="CF731" i="10"/>
  <c r="CI730" i="10"/>
  <c r="CH730" i="10"/>
  <c r="CG730" i="10"/>
  <c r="CF730" i="10"/>
  <c r="CI729" i="10"/>
  <c r="CH729" i="10"/>
  <c r="CG729" i="10"/>
  <c r="CF729" i="10"/>
  <c r="CI728" i="10"/>
  <c r="CH728" i="10"/>
  <c r="CG728" i="10"/>
  <c r="CF728" i="10"/>
  <c r="CI727" i="10"/>
  <c r="CH727" i="10"/>
  <c r="CG727" i="10"/>
  <c r="CF727" i="10"/>
  <c r="CI726" i="10"/>
  <c r="CH726" i="10"/>
  <c r="CG726" i="10"/>
  <c r="CF726" i="10"/>
  <c r="CI725" i="10"/>
  <c r="CH725" i="10"/>
  <c r="CG725" i="10"/>
  <c r="CF725" i="10"/>
  <c r="CI724" i="10"/>
  <c r="CH724" i="10"/>
  <c r="CG724" i="10"/>
  <c r="CF724" i="10"/>
  <c r="CI723" i="10"/>
  <c r="CH723" i="10"/>
  <c r="CG723" i="10"/>
  <c r="CF723" i="10"/>
  <c r="CI722" i="10"/>
  <c r="CH722" i="10"/>
  <c r="CG722" i="10"/>
  <c r="CF722" i="10"/>
  <c r="CI721" i="10"/>
  <c r="CH721" i="10"/>
  <c r="CG721" i="10"/>
  <c r="CF721" i="10"/>
  <c r="CI720" i="10"/>
  <c r="CH720" i="10"/>
  <c r="CG720" i="10"/>
  <c r="CF720" i="10"/>
  <c r="CI719" i="10"/>
  <c r="CH719" i="10"/>
  <c r="CG719" i="10"/>
  <c r="CF719" i="10"/>
  <c r="CI718" i="10"/>
  <c r="CH718" i="10"/>
  <c r="CG718" i="10"/>
  <c r="CF718" i="10"/>
  <c r="CI717" i="10"/>
  <c r="CH717" i="10"/>
  <c r="CG717" i="10"/>
  <c r="CF717" i="10"/>
  <c r="CI716" i="10"/>
  <c r="CH716" i="10"/>
  <c r="CG716" i="10"/>
  <c r="CF716" i="10"/>
  <c r="CI715" i="10"/>
  <c r="CH715" i="10"/>
  <c r="CG715" i="10"/>
  <c r="CF715" i="10"/>
  <c r="CI714" i="10"/>
  <c r="CH714" i="10"/>
  <c r="CG714" i="10"/>
  <c r="CF714" i="10"/>
  <c r="CI713" i="10"/>
  <c r="CH713" i="10"/>
  <c r="CG713" i="10"/>
  <c r="CF713" i="10"/>
  <c r="CI712" i="10"/>
  <c r="CH712" i="10"/>
  <c r="CG712" i="10"/>
  <c r="CF712" i="10"/>
  <c r="CI711" i="10"/>
  <c r="CH711" i="10"/>
  <c r="CG711" i="10"/>
  <c r="CF711" i="10"/>
  <c r="CI710" i="10"/>
  <c r="CH710" i="10"/>
  <c r="CG710" i="10"/>
  <c r="CF710" i="10"/>
  <c r="CI709" i="10"/>
  <c r="CH709" i="10"/>
  <c r="CG709" i="10"/>
  <c r="CF709" i="10"/>
  <c r="CI708" i="10"/>
  <c r="CH708" i="10"/>
  <c r="CG708" i="10"/>
  <c r="CF708" i="10"/>
  <c r="CI707" i="10"/>
  <c r="CH707" i="10"/>
  <c r="CG707" i="10"/>
  <c r="CF707" i="10"/>
  <c r="CI706" i="10"/>
  <c r="CH706" i="10"/>
  <c r="CG706" i="10"/>
  <c r="CF706" i="10"/>
  <c r="CI705" i="10"/>
  <c r="CH705" i="10"/>
  <c r="CG705" i="10"/>
  <c r="CF705" i="10"/>
  <c r="CI704" i="10"/>
  <c r="CH704" i="10"/>
  <c r="CG704" i="10"/>
  <c r="CF704" i="10"/>
  <c r="CI703" i="10"/>
  <c r="CH703" i="10"/>
  <c r="CG703" i="10"/>
  <c r="CF703" i="10"/>
  <c r="CI702" i="10"/>
  <c r="CH702" i="10"/>
  <c r="CG702" i="10"/>
  <c r="CF702" i="10"/>
  <c r="CI701" i="10"/>
  <c r="CH701" i="10"/>
  <c r="CG701" i="10"/>
  <c r="CF701" i="10"/>
  <c r="CI700" i="10"/>
  <c r="CH700" i="10"/>
  <c r="CG700" i="10"/>
  <c r="CF700" i="10"/>
  <c r="CI699" i="10"/>
  <c r="CH699" i="10"/>
  <c r="CG699" i="10"/>
  <c r="CF699" i="10"/>
  <c r="CI698" i="10"/>
  <c r="CH698" i="10"/>
  <c r="CG698" i="10"/>
  <c r="CF698" i="10"/>
  <c r="CI697" i="10"/>
  <c r="CH697" i="10"/>
  <c r="CG697" i="10"/>
  <c r="CF697" i="10"/>
  <c r="CI696" i="10"/>
  <c r="CH696" i="10"/>
  <c r="CG696" i="10"/>
  <c r="CF696" i="10"/>
  <c r="CI695" i="10"/>
  <c r="CH695" i="10"/>
  <c r="CG695" i="10"/>
  <c r="CF695" i="10"/>
  <c r="CI694" i="10"/>
  <c r="CH694" i="10"/>
  <c r="CG694" i="10"/>
  <c r="CF694" i="10"/>
  <c r="CI693" i="10"/>
  <c r="CH693" i="10"/>
  <c r="CG693" i="10"/>
  <c r="CF693" i="10"/>
  <c r="CI692" i="10"/>
  <c r="CH692" i="10"/>
  <c r="CG692" i="10"/>
  <c r="CF692" i="10"/>
  <c r="CI691" i="10"/>
  <c r="CH691" i="10"/>
  <c r="CG691" i="10"/>
  <c r="CF691" i="10"/>
  <c r="CI690" i="10"/>
  <c r="CH690" i="10"/>
  <c r="CG690" i="10"/>
  <c r="CF690" i="10"/>
  <c r="CI689" i="10"/>
  <c r="CH689" i="10"/>
  <c r="CG689" i="10"/>
  <c r="CF689" i="10"/>
  <c r="CI688" i="10"/>
  <c r="CH688" i="10"/>
  <c r="CG688" i="10"/>
  <c r="CF688" i="10"/>
  <c r="CI687" i="10"/>
  <c r="CH687" i="10"/>
  <c r="CG687" i="10"/>
  <c r="CF687" i="10"/>
  <c r="CI686" i="10"/>
  <c r="CH686" i="10"/>
  <c r="CG686" i="10"/>
  <c r="CF686" i="10"/>
  <c r="CI685" i="10"/>
  <c r="CH685" i="10"/>
  <c r="CG685" i="10"/>
  <c r="CF685" i="10"/>
  <c r="CI684" i="10"/>
  <c r="CH684" i="10"/>
  <c r="CG684" i="10"/>
  <c r="CF684" i="10"/>
  <c r="CI683" i="10"/>
  <c r="CH683" i="10"/>
  <c r="CG683" i="10"/>
  <c r="CF683" i="10"/>
  <c r="CI682" i="10"/>
  <c r="CH682" i="10"/>
  <c r="CG682" i="10"/>
  <c r="CF682" i="10"/>
  <c r="CI681" i="10"/>
  <c r="CH681" i="10"/>
  <c r="CG681" i="10"/>
  <c r="CF681" i="10"/>
  <c r="CI680" i="10"/>
  <c r="CH680" i="10"/>
  <c r="CG680" i="10"/>
  <c r="CF680" i="10"/>
  <c r="CI679" i="10"/>
  <c r="CH679" i="10"/>
  <c r="CG679" i="10"/>
  <c r="CF679" i="10"/>
  <c r="CI678" i="10"/>
  <c r="CH678" i="10"/>
  <c r="CG678" i="10"/>
  <c r="CF678" i="10"/>
  <c r="CI677" i="10"/>
  <c r="CH677" i="10"/>
  <c r="CG677" i="10"/>
  <c r="CF677" i="10"/>
  <c r="CI676" i="10"/>
  <c r="CH676" i="10"/>
  <c r="CG676" i="10"/>
  <c r="CF676" i="10"/>
  <c r="CI675" i="10"/>
  <c r="CH675" i="10"/>
  <c r="CG675" i="10"/>
  <c r="CF675" i="10"/>
  <c r="CI674" i="10"/>
  <c r="CH674" i="10"/>
  <c r="CG674" i="10"/>
  <c r="CF674" i="10"/>
  <c r="CI673" i="10"/>
  <c r="CH673" i="10"/>
  <c r="CG673" i="10"/>
  <c r="CF673" i="10"/>
  <c r="CI672" i="10"/>
  <c r="CH672" i="10"/>
  <c r="CG672" i="10"/>
  <c r="CF672" i="10"/>
  <c r="CI671" i="10"/>
  <c r="CH671" i="10"/>
  <c r="CG671" i="10"/>
  <c r="CF671" i="10"/>
  <c r="CI670" i="10"/>
  <c r="CH670" i="10"/>
  <c r="CG670" i="10"/>
  <c r="CF670" i="10"/>
  <c r="CI669" i="10"/>
  <c r="CH669" i="10"/>
  <c r="CG669" i="10"/>
  <c r="CF669" i="10"/>
  <c r="CI668" i="10"/>
  <c r="CH668" i="10"/>
  <c r="CG668" i="10"/>
  <c r="CF668" i="10"/>
  <c r="CI667" i="10"/>
  <c r="CH667" i="10"/>
  <c r="CG667" i="10"/>
  <c r="CF667" i="10"/>
  <c r="CI666" i="10"/>
  <c r="CH666" i="10"/>
  <c r="CG666" i="10"/>
  <c r="CF666" i="10"/>
  <c r="CI665" i="10"/>
  <c r="CH665" i="10"/>
  <c r="CG665" i="10"/>
  <c r="CF665" i="10"/>
  <c r="CI664" i="10"/>
  <c r="CH664" i="10"/>
  <c r="CG664" i="10"/>
  <c r="CF664" i="10"/>
  <c r="CI663" i="10"/>
  <c r="CH663" i="10"/>
  <c r="CG663" i="10"/>
  <c r="CF663" i="10"/>
  <c r="CI662" i="10"/>
  <c r="CH662" i="10"/>
  <c r="CG662" i="10"/>
  <c r="CF662" i="10"/>
  <c r="CI661" i="10"/>
  <c r="CH661" i="10"/>
  <c r="CG661" i="10"/>
  <c r="CF661" i="10"/>
  <c r="CI660" i="10"/>
  <c r="CH660" i="10"/>
  <c r="CG660" i="10"/>
  <c r="CF660" i="10"/>
  <c r="CI659" i="10"/>
  <c r="CH659" i="10"/>
  <c r="CG659" i="10"/>
  <c r="CF659" i="10"/>
  <c r="CI658" i="10"/>
  <c r="CH658" i="10"/>
  <c r="CG658" i="10"/>
  <c r="CF658" i="10"/>
  <c r="CI657" i="10"/>
  <c r="CH657" i="10"/>
  <c r="CG657" i="10"/>
  <c r="CF657" i="10"/>
  <c r="CI656" i="10"/>
  <c r="CH656" i="10"/>
  <c r="CG656" i="10"/>
  <c r="CF656" i="10"/>
  <c r="CI655" i="10"/>
  <c r="CH655" i="10"/>
  <c r="CG655" i="10"/>
  <c r="CF655" i="10"/>
  <c r="CI654" i="10"/>
  <c r="CH654" i="10"/>
  <c r="CG654" i="10"/>
  <c r="CF654" i="10"/>
  <c r="CI653" i="10"/>
  <c r="CH653" i="10"/>
  <c r="CG653" i="10"/>
  <c r="CF653" i="10"/>
  <c r="CI652" i="10"/>
  <c r="CH652" i="10"/>
  <c r="CG652" i="10"/>
  <c r="CF652" i="10"/>
  <c r="CI651" i="10"/>
  <c r="CH651" i="10"/>
  <c r="CG651" i="10"/>
  <c r="CF651" i="10"/>
  <c r="CI650" i="10"/>
  <c r="CH650" i="10"/>
  <c r="CG650" i="10"/>
  <c r="CF650" i="10"/>
  <c r="CI649" i="10"/>
  <c r="CH649" i="10"/>
  <c r="CG649" i="10"/>
  <c r="CF649" i="10"/>
  <c r="CI648" i="10"/>
  <c r="CH648" i="10"/>
  <c r="CG648" i="10"/>
  <c r="CF648" i="10"/>
  <c r="CI647" i="10"/>
  <c r="CH647" i="10"/>
  <c r="CG647" i="10"/>
  <c r="CF647" i="10"/>
  <c r="CI646" i="10"/>
  <c r="CH646" i="10"/>
  <c r="CG646" i="10"/>
  <c r="CF646" i="10"/>
  <c r="CI645" i="10"/>
  <c r="CH645" i="10"/>
  <c r="CG645" i="10"/>
  <c r="CF645" i="10"/>
  <c r="CI644" i="10"/>
  <c r="CH644" i="10"/>
  <c r="CG644" i="10"/>
  <c r="CF644" i="10"/>
  <c r="CI643" i="10"/>
  <c r="CH643" i="10"/>
  <c r="CG643" i="10"/>
  <c r="CF643" i="10"/>
  <c r="CI642" i="10"/>
  <c r="CH642" i="10"/>
  <c r="CG642" i="10"/>
  <c r="CF642" i="10"/>
  <c r="CI641" i="10"/>
  <c r="CH641" i="10"/>
  <c r="CG641" i="10"/>
  <c r="CF641" i="10"/>
  <c r="CI640" i="10"/>
  <c r="CH640" i="10"/>
  <c r="CG640" i="10"/>
  <c r="CF640" i="10"/>
  <c r="CI639" i="10"/>
  <c r="CH639" i="10"/>
  <c r="CG639" i="10"/>
  <c r="CF639" i="10"/>
  <c r="CI638" i="10"/>
  <c r="CH638" i="10"/>
  <c r="CG638" i="10"/>
  <c r="CF638" i="10"/>
  <c r="CI637" i="10"/>
  <c r="CH637" i="10"/>
  <c r="CG637" i="10"/>
  <c r="CF637" i="10"/>
  <c r="CI636" i="10"/>
  <c r="CH636" i="10"/>
  <c r="CG636" i="10"/>
  <c r="CF636" i="10"/>
  <c r="CI635" i="10"/>
  <c r="CH635" i="10"/>
  <c r="CG635" i="10"/>
  <c r="CF635" i="10"/>
  <c r="CI634" i="10"/>
  <c r="CH634" i="10"/>
  <c r="CG634" i="10"/>
  <c r="CF634" i="10"/>
  <c r="CI633" i="10"/>
  <c r="CH633" i="10"/>
  <c r="CG633" i="10"/>
  <c r="CF633" i="10"/>
  <c r="CI632" i="10"/>
  <c r="CH632" i="10"/>
  <c r="CG632" i="10"/>
  <c r="CF632" i="10"/>
  <c r="CI631" i="10"/>
  <c r="CH631" i="10"/>
  <c r="CG631" i="10"/>
  <c r="CF631" i="10"/>
  <c r="CI630" i="10"/>
  <c r="CH630" i="10"/>
  <c r="CG630" i="10"/>
  <c r="CF630" i="10"/>
  <c r="CI629" i="10"/>
  <c r="CH629" i="10"/>
  <c r="CG629" i="10"/>
  <c r="CF629" i="10"/>
  <c r="CI628" i="10"/>
  <c r="CH628" i="10"/>
  <c r="CG628" i="10"/>
  <c r="CF628" i="10"/>
  <c r="CI627" i="10"/>
  <c r="CH627" i="10"/>
  <c r="CG627" i="10"/>
  <c r="CF627" i="10"/>
  <c r="CI626" i="10"/>
  <c r="CH626" i="10"/>
  <c r="CG626" i="10"/>
  <c r="CF626" i="10"/>
  <c r="CI625" i="10"/>
  <c r="CH625" i="10"/>
  <c r="CG625" i="10"/>
  <c r="CF625" i="10"/>
  <c r="CI624" i="10"/>
  <c r="CH624" i="10"/>
  <c r="CG624" i="10"/>
  <c r="CF624" i="10"/>
  <c r="CI623" i="10"/>
  <c r="CH623" i="10"/>
  <c r="CG623" i="10"/>
  <c r="CF623" i="10"/>
  <c r="CI622" i="10"/>
  <c r="CH622" i="10"/>
  <c r="CG622" i="10"/>
  <c r="CF622" i="10"/>
  <c r="CI621" i="10"/>
  <c r="CH621" i="10"/>
  <c r="CG621" i="10"/>
  <c r="CF621" i="10"/>
  <c r="CI620" i="10"/>
  <c r="CH620" i="10"/>
  <c r="CG620" i="10"/>
  <c r="CF620" i="10"/>
  <c r="CI619" i="10"/>
  <c r="CH619" i="10"/>
  <c r="CG619" i="10"/>
  <c r="CF619" i="10"/>
  <c r="CI618" i="10"/>
  <c r="CH618" i="10"/>
  <c r="CG618" i="10"/>
  <c r="CF618" i="10"/>
  <c r="CI617" i="10"/>
  <c r="CH617" i="10"/>
  <c r="CG617" i="10"/>
  <c r="CF617" i="10"/>
  <c r="CI616" i="10"/>
  <c r="CH616" i="10"/>
  <c r="CG616" i="10"/>
  <c r="CF616" i="10"/>
  <c r="CI615" i="10"/>
  <c r="CH615" i="10"/>
  <c r="CG615" i="10"/>
  <c r="CF615" i="10"/>
  <c r="CI614" i="10"/>
  <c r="CH614" i="10"/>
  <c r="CG614" i="10"/>
  <c r="CF614" i="10"/>
  <c r="CI613" i="10"/>
  <c r="CH613" i="10"/>
  <c r="CG613" i="10"/>
  <c r="CF613" i="10"/>
  <c r="CI612" i="10"/>
  <c r="CH612" i="10"/>
  <c r="CG612" i="10"/>
  <c r="CF612" i="10"/>
  <c r="CI611" i="10"/>
  <c r="CH611" i="10"/>
  <c r="CG611" i="10"/>
  <c r="CF611" i="10"/>
  <c r="CI610" i="10"/>
  <c r="CH610" i="10"/>
  <c r="CG610" i="10"/>
  <c r="CF610" i="10"/>
  <c r="CI609" i="10"/>
  <c r="CH609" i="10"/>
  <c r="CG609" i="10"/>
  <c r="CF609" i="10"/>
  <c r="CI608" i="10"/>
  <c r="CH608" i="10"/>
  <c r="CG608" i="10"/>
  <c r="CF608" i="10"/>
  <c r="CI607" i="10"/>
  <c r="CH607" i="10"/>
  <c r="CG607" i="10"/>
  <c r="CF607" i="10"/>
  <c r="CI606" i="10"/>
  <c r="CH606" i="10"/>
  <c r="CG606" i="10"/>
  <c r="CF606" i="10"/>
  <c r="CI605" i="10"/>
  <c r="CH605" i="10"/>
  <c r="CG605" i="10"/>
  <c r="CF605" i="10"/>
  <c r="CI604" i="10"/>
  <c r="CH604" i="10"/>
  <c r="CG604" i="10"/>
  <c r="CF604" i="10"/>
  <c r="CI603" i="10"/>
  <c r="CH603" i="10"/>
  <c r="CG603" i="10"/>
  <c r="CF603" i="10"/>
  <c r="CI602" i="10"/>
  <c r="CH602" i="10"/>
  <c r="CG602" i="10"/>
  <c r="CF602" i="10"/>
  <c r="CI601" i="10"/>
  <c r="CH601" i="10"/>
  <c r="CG601" i="10"/>
  <c r="CF601" i="10"/>
  <c r="CI600" i="10"/>
  <c r="CH600" i="10"/>
  <c r="CG600" i="10"/>
  <c r="CF600" i="10"/>
  <c r="CI599" i="10"/>
  <c r="CH599" i="10"/>
  <c r="CG599" i="10"/>
  <c r="CF599" i="10"/>
  <c r="CI598" i="10"/>
  <c r="CH598" i="10"/>
  <c r="CG598" i="10"/>
  <c r="CF598" i="10"/>
  <c r="CI597" i="10"/>
  <c r="CH597" i="10"/>
  <c r="CG597" i="10"/>
  <c r="CF597" i="10"/>
  <c r="CI596" i="10"/>
  <c r="CH596" i="10"/>
  <c r="CG596" i="10"/>
  <c r="CF596" i="10"/>
  <c r="CI595" i="10"/>
  <c r="CH595" i="10"/>
  <c r="CG595" i="10"/>
  <c r="CF595" i="10"/>
  <c r="CI594" i="10"/>
  <c r="CH594" i="10"/>
  <c r="CG594" i="10"/>
  <c r="CF594" i="10"/>
  <c r="CI593" i="10"/>
  <c r="CH593" i="10"/>
  <c r="CG593" i="10"/>
  <c r="CF593" i="10"/>
  <c r="CI592" i="10"/>
  <c r="CH592" i="10"/>
  <c r="CG592" i="10"/>
  <c r="CF592" i="10"/>
  <c r="CI591" i="10"/>
  <c r="CH591" i="10"/>
  <c r="CG591" i="10"/>
  <c r="CF591" i="10"/>
  <c r="CI590" i="10"/>
  <c r="CH590" i="10"/>
  <c r="CG590" i="10"/>
  <c r="CF590" i="10"/>
  <c r="CI589" i="10"/>
  <c r="CH589" i="10"/>
  <c r="CG589" i="10"/>
  <c r="CF589" i="10"/>
  <c r="CI588" i="10"/>
  <c r="CH588" i="10"/>
  <c r="CG588" i="10"/>
  <c r="CF588" i="10"/>
  <c r="CI587" i="10"/>
  <c r="CH587" i="10"/>
  <c r="CG587" i="10"/>
  <c r="CF587" i="10"/>
  <c r="CI586" i="10"/>
  <c r="CH586" i="10"/>
  <c r="CG586" i="10"/>
  <c r="CF586" i="10"/>
  <c r="CI585" i="10"/>
  <c r="CH585" i="10"/>
  <c r="CG585" i="10"/>
  <c r="CF585" i="10"/>
  <c r="CI584" i="10"/>
  <c r="CH584" i="10"/>
  <c r="CG584" i="10"/>
  <c r="CF584" i="10"/>
  <c r="CI583" i="10"/>
  <c r="CH583" i="10"/>
  <c r="CG583" i="10"/>
  <c r="CF583" i="10"/>
  <c r="CI582" i="10"/>
  <c r="CH582" i="10"/>
  <c r="CG582" i="10"/>
  <c r="CF582" i="10"/>
  <c r="CI581" i="10"/>
  <c r="CH581" i="10"/>
  <c r="CG581" i="10"/>
  <c r="CF581" i="10"/>
  <c r="CI580" i="10"/>
  <c r="CH580" i="10"/>
  <c r="CG580" i="10"/>
  <c r="CF580" i="10"/>
  <c r="CI579" i="10"/>
  <c r="CH579" i="10"/>
  <c r="CG579" i="10"/>
  <c r="CF579" i="10"/>
  <c r="CI578" i="10"/>
  <c r="CH578" i="10"/>
  <c r="CG578" i="10"/>
  <c r="CF578" i="10"/>
  <c r="CI577" i="10"/>
  <c r="CH577" i="10"/>
  <c r="CG577" i="10"/>
  <c r="CF577" i="10"/>
  <c r="CI576" i="10"/>
  <c r="CH576" i="10"/>
  <c r="CG576" i="10"/>
  <c r="CF576" i="10"/>
  <c r="CI575" i="10"/>
  <c r="CH575" i="10"/>
  <c r="CG575" i="10"/>
  <c r="CF575" i="10"/>
  <c r="CI574" i="10"/>
  <c r="CH574" i="10"/>
  <c r="CG574" i="10"/>
  <c r="CF574" i="10"/>
  <c r="CI573" i="10"/>
  <c r="CH573" i="10"/>
  <c r="CG573" i="10"/>
  <c r="CF573" i="10"/>
  <c r="CI572" i="10"/>
  <c r="CH572" i="10"/>
  <c r="CG572" i="10"/>
  <c r="CF572" i="10"/>
  <c r="CI571" i="10"/>
  <c r="CH571" i="10"/>
  <c r="CG571" i="10"/>
  <c r="CF571" i="10"/>
  <c r="CI570" i="10"/>
  <c r="CH570" i="10"/>
  <c r="CG570" i="10"/>
  <c r="CF570" i="10"/>
  <c r="CI569" i="10"/>
  <c r="CH569" i="10"/>
  <c r="CG569" i="10"/>
  <c r="CF569" i="10"/>
  <c r="CI568" i="10"/>
  <c r="CH568" i="10"/>
  <c r="CG568" i="10"/>
  <c r="CF568" i="10"/>
  <c r="CI567" i="10"/>
  <c r="CH567" i="10"/>
  <c r="CG567" i="10"/>
  <c r="CF567" i="10"/>
  <c r="CI566" i="10"/>
  <c r="CH566" i="10"/>
  <c r="CG566" i="10"/>
  <c r="CF566" i="10"/>
  <c r="CI565" i="10"/>
  <c r="CH565" i="10"/>
  <c r="CG565" i="10"/>
  <c r="CF565" i="10"/>
  <c r="CI564" i="10"/>
  <c r="CH564" i="10"/>
  <c r="CG564" i="10"/>
  <c r="CF564" i="10"/>
  <c r="CI563" i="10"/>
  <c r="CH563" i="10"/>
  <c r="CG563" i="10"/>
  <c r="CF563" i="10"/>
  <c r="CI562" i="10"/>
  <c r="CH562" i="10"/>
  <c r="CG562" i="10"/>
  <c r="CF562" i="10"/>
  <c r="CI561" i="10"/>
  <c r="CH561" i="10"/>
  <c r="CG561" i="10"/>
  <c r="CF561" i="10"/>
  <c r="CI560" i="10"/>
  <c r="CH560" i="10"/>
  <c r="CG560" i="10"/>
  <c r="CF560" i="10"/>
  <c r="CI559" i="10"/>
  <c r="CH559" i="10"/>
  <c r="CG559" i="10"/>
  <c r="CF559" i="10"/>
  <c r="CI558" i="10"/>
  <c r="CH558" i="10"/>
  <c r="CG558" i="10"/>
  <c r="CF558" i="10"/>
  <c r="CI557" i="10"/>
  <c r="CH557" i="10"/>
  <c r="CG557" i="10"/>
  <c r="CF557" i="10"/>
  <c r="CI556" i="10"/>
  <c r="CH556" i="10"/>
  <c r="CG556" i="10"/>
  <c r="CF556" i="10"/>
  <c r="CI555" i="10"/>
  <c r="CH555" i="10"/>
  <c r="CG555" i="10"/>
  <c r="CF555" i="10"/>
  <c r="CI554" i="10"/>
  <c r="CH554" i="10"/>
  <c r="CG554" i="10"/>
  <c r="CF554" i="10"/>
  <c r="CI553" i="10"/>
  <c r="CH553" i="10"/>
  <c r="CG553" i="10"/>
  <c r="CF553" i="10"/>
  <c r="CI552" i="10"/>
  <c r="CH552" i="10"/>
  <c r="CG552" i="10"/>
  <c r="CF552" i="10"/>
  <c r="CI551" i="10"/>
  <c r="CH551" i="10"/>
  <c r="CG551" i="10"/>
  <c r="CF551" i="10"/>
  <c r="CI550" i="10"/>
  <c r="CH550" i="10"/>
  <c r="CG550" i="10"/>
  <c r="CF550" i="10"/>
  <c r="CI549" i="10"/>
  <c r="CH549" i="10"/>
  <c r="CG549" i="10"/>
  <c r="CF549" i="10"/>
  <c r="CI548" i="10"/>
  <c r="CH548" i="10"/>
  <c r="CG548" i="10"/>
  <c r="CF548" i="10"/>
  <c r="CI547" i="10"/>
  <c r="CH547" i="10"/>
  <c r="CG547" i="10"/>
  <c r="CF547" i="10"/>
  <c r="CI546" i="10"/>
  <c r="CH546" i="10"/>
  <c r="CG546" i="10"/>
  <c r="CF546" i="10"/>
  <c r="CI545" i="10"/>
  <c r="CH545" i="10"/>
  <c r="CG545" i="10"/>
  <c r="CF545" i="10"/>
  <c r="CI544" i="10"/>
  <c r="CH544" i="10"/>
  <c r="CG544" i="10"/>
  <c r="CF544" i="10"/>
  <c r="CI543" i="10"/>
  <c r="CH543" i="10"/>
  <c r="CG543" i="10"/>
  <c r="CF543" i="10"/>
  <c r="CI542" i="10"/>
  <c r="CH542" i="10"/>
  <c r="CG542" i="10"/>
  <c r="CF542" i="10"/>
  <c r="CI541" i="10"/>
  <c r="CH541" i="10"/>
  <c r="CG541" i="10"/>
  <c r="CF541" i="10"/>
  <c r="CI540" i="10"/>
  <c r="CH540" i="10"/>
  <c r="CG540" i="10"/>
  <c r="CF540" i="10"/>
  <c r="CI539" i="10"/>
  <c r="CH539" i="10"/>
  <c r="CG539" i="10"/>
  <c r="CF539" i="10"/>
  <c r="CI538" i="10"/>
  <c r="CH538" i="10"/>
  <c r="CG538" i="10"/>
  <c r="CF538" i="10"/>
  <c r="CI537" i="10"/>
  <c r="CH537" i="10"/>
  <c r="CG537" i="10"/>
  <c r="CF537" i="10"/>
  <c r="CI536" i="10"/>
  <c r="CH536" i="10"/>
  <c r="CG536" i="10"/>
  <c r="CF536" i="10"/>
  <c r="CI535" i="10"/>
  <c r="CH535" i="10"/>
  <c r="CG535" i="10"/>
  <c r="CF535" i="10"/>
  <c r="CI534" i="10"/>
  <c r="CH534" i="10"/>
  <c r="CG534" i="10"/>
  <c r="CF534" i="10"/>
  <c r="CI533" i="10"/>
  <c r="CH533" i="10"/>
  <c r="CG533" i="10"/>
  <c r="CF533" i="10"/>
  <c r="CI532" i="10"/>
  <c r="CH532" i="10"/>
  <c r="CG532" i="10"/>
  <c r="CF532" i="10"/>
  <c r="CI531" i="10"/>
  <c r="CH531" i="10"/>
  <c r="CG531" i="10"/>
  <c r="CF531" i="10"/>
  <c r="CI530" i="10"/>
  <c r="CH530" i="10"/>
  <c r="CG530" i="10"/>
  <c r="CF530" i="10"/>
  <c r="CI529" i="10"/>
  <c r="CH529" i="10"/>
  <c r="CG529" i="10"/>
  <c r="CF529" i="10"/>
  <c r="CI528" i="10"/>
  <c r="CH528" i="10"/>
  <c r="CG528" i="10"/>
  <c r="CF528" i="10"/>
  <c r="CI527" i="10"/>
  <c r="CH527" i="10"/>
  <c r="CG527" i="10"/>
  <c r="CF527" i="10"/>
  <c r="CI526" i="10"/>
  <c r="CH526" i="10"/>
  <c r="CG526" i="10"/>
  <c r="CF526" i="10"/>
  <c r="CI525" i="10"/>
  <c r="CH525" i="10"/>
  <c r="CG525" i="10"/>
  <c r="CF525" i="10"/>
  <c r="CI524" i="10"/>
  <c r="CH524" i="10"/>
  <c r="CG524" i="10"/>
  <c r="CF524" i="10"/>
  <c r="CI523" i="10"/>
  <c r="CH523" i="10"/>
  <c r="CG523" i="10"/>
  <c r="CF523" i="10"/>
  <c r="CI522" i="10"/>
  <c r="CH522" i="10"/>
  <c r="CG522" i="10"/>
  <c r="CF522" i="10"/>
  <c r="CI521" i="10"/>
  <c r="CH521" i="10"/>
  <c r="CG521" i="10"/>
  <c r="CF521" i="10"/>
  <c r="CI520" i="10"/>
  <c r="CH520" i="10"/>
  <c r="CG520" i="10"/>
  <c r="CF520" i="10"/>
  <c r="CI519" i="10"/>
  <c r="CH519" i="10"/>
  <c r="CG519" i="10"/>
  <c r="CF519" i="10"/>
  <c r="CI518" i="10"/>
  <c r="CH518" i="10"/>
  <c r="CG518" i="10"/>
  <c r="CF518" i="10"/>
  <c r="CI517" i="10"/>
  <c r="CH517" i="10"/>
  <c r="CG517" i="10"/>
  <c r="CF517" i="10"/>
  <c r="CI516" i="10"/>
  <c r="CH516" i="10"/>
  <c r="CG516" i="10"/>
  <c r="CF516" i="10"/>
  <c r="CI515" i="10"/>
  <c r="CH515" i="10"/>
  <c r="CG515" i="10"/>
  <c r="CF515" i="10"/>
  <c r="CI514" i="10"/>
  <c r="CH514" i="10"/>
  <c r="CG514" i="10"/>
  <c r="CF514" i="10"/>
  <c r="CI513" i="10"/>
  <c r="CH513" i="10"/>
  <c r="CG513" i="10"/>
  <c r="CF513" i="10"/>
  <c r="CI512" i="10"/>
  <c r="CH512" i="10"/>
  <c r="CG512" i="10"/>
  <c r="CF512" i="10"/>
  <c r="CI511" i="10"/>
  <c r="CH511" i="10"/>
  <c r="CG511" i="10"/>
  <c r="CF511" i="10"/>
  <c r="CI510" i="10"/>
  <c r="CH510" i="10"/>
  <c r="CG510" i="10"/>
  <c r="CF510" i="10"/>
  <c r="CI509" i="10"/>
  <c r="CH509" i="10"/>
  <c r="CG509" i="10"/>
  <c r="CF509" i="10"/>
  <c r="CI508" i="10"/>
  <c r="CH508" i="10"/>
  <c r="CG508" i="10"/>
  <c r="CF508" i="10"/>
  <c r="CI507" i="10"/>
  <c r="CH507" i="10"/>
  <c r="CG507" i="10"/>
  <c r="CF507" i="10"/>
  <c r="CI506" i="10"/>
  <c r="CH506" i="10"/>
  <c r="CG506" i="10"/>
  <c r="CF506" i="10"/>
  <c r="CI505" i="10"/>
  <c r="CH505" i="10"/>
  <c r="CG505" i="10"/>
  <c r="CF505" i="10"/>
  <c r="CI504" i="10"/>
  <c r="CH504" i="10"/>
  <c r="CG504" i="10"/>
  <c r="CF504" i="10"/>
  <c r="CI503" i="10"/>
  <c r="CH503" i="10"/>
  <c r="CG503" i="10"/>
  <c r="CF503" i="10"/>
  <c r="CI502" i="10"/>
  <c r="CH502" i="10"/>
  <c r="CG502" i="10"/>
  <c r="CF502" i="10"/>
  <c r="CI501" i="10"/>
  <c r="CH501" i="10"/>
  <c r="CG501" i="10"/>
  <c r="CF501" i="10"/>
  <c r="CI500" i="10"/>
  <c r="CH500" i="10"/>
  <c r="CG500" i="10"/>
  <c r="CF500" i="10"/>
  <c r="CI499" i="10"/>
  <c r="CH499" i="10"/>
  <c r="CG499" i="10"/>
  <c r="CF499" i="10"/>
  <c r="CI498" i="10"/>
  <c r="CH498" i="10"/>
  <c r="CG498" i="10"/>
  <c r="CF498" i="10"/>
  <c r="CI497" i="10"/>
  <c r="CH497" i="10"/>
  <c r="CG497" i="10"/>
  <c r="CF497" i="10"/>
  <c r="CI496" i="10"/>
  <c r="CH496" i="10"/>
  <c r="CG496" i="10"/>
  <c r="CF496" i="10"/>
  <c r="CI495" i="10"/>
  <c r="CH495" i="10"/>
  <c r="CG495" i="10"/>
  <c r="CF495" i="10"/>
  <c r="CI494" i="10"/>
  <c r="CH494" i="10"/>
  <c r="CG494" i="10"/>
  <c r="CF494" i="10"/>
  <c r="CI493" i="10"/>
  <c r="CH493" i="10"/>
  <c r="CG493" i="10"/>
  <c r="CF493" i="10"/>
  <c r="CI492" i="10"/>
  <c r="CH492" i="10"/>
  <c r="CG492" i="10"/>
  <c r="CF492" i="10"/>
  <c r="CI491" i="10"/>
  <c r="CH491" i="10"/>
  <c r="CG491" i="10"/>
  <c r="CF491" i="10"/>
  <c r="CI490" i="10"/>
  <c r="CH490" i="10"/>
  <c r="CG490" i="10"/>
  <c r="CF490" i="10"/>
  <c r="CI489" i="10"/>
  <c r="CH489" i="10"/>
  <c r="CG489" i="10"/>
  <c r="CF489" i="10"/>
  <c r="CI488" i="10"/>
  <c r="CH488" i="10"/>
  <c r="CG488" i="10"/>
  <c r="CF488" i="10"/>
  <c r="CI487" i="10"/>
  <c r="CH487" i="10"/>
  <c r="CG487" i="10"/>
  <c r="CF487" i="10"/>
  <c r="CI486" i="10"/>
  <c r="CH486" i="10"/>
  <c r="CG486" i="10"/>
  <c r="CF486" i="10"/>
  <c r="CI485" i="10"/>
  <c r="CH485" i="10"/>
  <c r="CG485" i="10"/>
  <c r="CF485" i="10"/>
  <c r="CI484" i="10"/>
  <c r="CH484" i="10"/>
  <c r="CG484" i="10"/>
  <c r="CF484" i="10"/>
  <c r="CI483" i="10"/>
  <c r="CH483" i="10"/>
  <c r="CG483" i="10"/>
  <c r="CF483" i="10"/>
  <c r="CI482" i="10"/>
  <c r="CH482" i="10"/>
  <c r="CG482" i="10"/>
  <c r="CF482" i="10"/>
  <c r="CI481" i="10"/>
  <c r="CH481" i="10"/>
  <c r="CG481" i="10"/>
  <c r="CF481" i="10"/>
  <c r="CI480" i="10"/>
  <c r="CH480" i="10"/>
  <c r="CG480" i="10"/>
  <c r="CF480" i="10"/>
  <c r="CI479" i="10"/>
  <c r="CH479" i="10"/>
  <c r="CG479" i="10"/>
  <c r="CF479" i="10"/>
  <c r="CI478" i="10"/>
  <c r="CH478" i="10"/>
  <c r="CG478" i="10"/>
  <c r="CF478" i="10"/>
  <c r="CI477" i="10"/>
  <c r="CH477" i="10"/>
  <c r="CG477" i="10"/>
  <c r="CF477" i="10"/>
  <c r="CI476" i="10"/>
  <c r="CH476" i="10"/>
  <c r="CG476" i="10"/>
  <c r="CF476" i="10"/>
  <c r="CI475" i="10"/>
  <c r="CH475" i="10"/>
  <c r="CG475" i="10"/>
  <c r="CF475" i="10"/>
  <c r="CI474" i="10"/>
  <c r="CH474" i="10"/>
  <c r="CG474" i="10"/>
  <c r="CF474" i="10"/>
  <c r="CI473" i="10"/>
  <c r="CH473" i="10"/>
  <c r="CG473" i="10"/>
  <c r="CF473" i="10"/>
  <c r="CI472" i="10"/>
  <c r="CH472" i="10"/>
  <c r="CG472" i="10"/>
  <c r="CF472" i="10"/>
  <c r="CI471" i="10"/>
  <c r="CH471" i="10"/>
  <c r="CG471" i="10"/>
  <c r="CF471" i="10"/>
  <c r="CI470" i="10"/>
  <c r="CH470" i="10"/>
  <c r="CG470" i="10"/>
  <c r="CF470" i="10"/>
  <c r="CI469" i="10"/>
  <c r="CH469" i="10"/>
  <c r="CG469" i="10"/>
  <c r="CF469" i="10"/>
  <c r="CI468" i="10"/>
  <c r="CH468" i="10"/>
  <c r="CG468" i="10"/>
  <c r="CF468" i="10"/>
  <c r="CI467" i="10"/>
  <c r="CH467" i="10"/>
  <c r="CG467" i="10"/>
  <c r="CF467" i="10"/>
  <c r="CI466" i="10"/>
  <c r="CH466" i="10"/>
  <c r="CG466" i="10"/>
  <c r="CF466" i="10"/>
  <c r="CI465" i="10"/>
  <c r="CH465" i="10"/>
  <c r="CG465" i="10"/>
  <c r="CF465" i="10"/>
  <c r="CI464" i="10"/>
  <c r="CH464" i="10"/>
  <c r="CG464" i="10"/>
  <c r="CF464" i="10"/>
  <c r="CI463" i="10"/>
  <c r="CH463" i="10"/>
  <c r="CG463" i="10"/>
  <c r="CF463" i="10"/>
  <c r="CI462" i="10"/>
  <c r="CH462" i="10"/>
  <c r="CG462" i="10"/>
  <c r="CF462" i="10"/>
  <c r="CI461" i="10"/>
  <c r="CH461" i="10"/>
  <c r="CG461" i="10"/>
  <c r="CF461" i="10"/>
  <c r="CI460" i="10"/>
  <c r="CH460" i="10"/>
  <c r="CG460" i="10"/>
  <c r="CF460" i="10"/>
  <c r="CI459" i="10"/>
  <c r="CH459" i="10"/>
  <c r="CG459" i="10"/>
  <c r="CF459" i="10"/>
  <c r="CI458" i="10"/>
  <c r="CH458" i="10"/>
  <c r="CG458" i="10"/>
  <c r="CF458" i="10"/>
  <c r="CI457" i="10"/>
  <c r="CH457" i="10"/>
  <c r="CG457" i="10"/>
  <c r="CF457" i="10"/>
  <c r="CI456" i="10"/>
  <c r="CH456" i="10"/>
  <c r="CG456" i="10"/>
  <c r="CF456" i="10"/>
  <c r="CI455" i="10"/>
  <c r="CH455" i="10"/>
  <c r="CG455" i="10"/>
  <c r="CF455" i="10"/>
  <c r="CI454" i="10"/>
  <c r="CH454" i="10"/>
  <c r="CG454" i="10"/>
  <c r="CF454" i="10"/>
  <c r="CI453" i="10"/>
  <c r="CH453" i="10"/>
  <c r="CG453" i="10"/>
  <c r="CF453" i="10"/>
  <c r="CI452" i="10"/>
  <c r="CH452" i="10"/>
  <c r="CG452" i="10"/>
  <c r="CF452" i="10"/>
  <c r="CI451" i="10"/>
  <c r="CH451" i="10"/>
  <c r="CG451" i="10"/>
  <c r="CF451" i="10"/>
  <c r="CI450" i="10"/>
  <c r="CH450" i="10"/>
  <c r="CG450" i="10"/>
  <c r="CF450" i="10"/>
  <c r="CI449" i="10"/>
  <c r="CH449" i="10"/>
  <c r="CG449" i="10"/>
  <c r="CF449" i="10"/>
  <c r="CI448" i="10"/>
  <c r="CH448" i="10"/>
  <c r="CG448" i="10"/>
  <c r="CF448" i="10"/>
  <c r="CI447" i="10"/>
  <c r="CH447" i="10"/>
  <c r="CG447" i="10"/>
  <c r="CF447" i="10"/>
  <c r="CI446" i="10"/>
  <c r="CH446" i="10"/>
  <c r="CG446" i="10"/>
  <c r="CF446" i="10"/>
  <c r="CI445" i="10"/>
  <c r="CH445" i="10"/>
  <c r="CG445" i="10"/>
  <c r="CF445" i="10"/>
  <c r="CI444" i="10"/>
  <c r="CH444" i="10"/>
  <c r="CG444" i="10"/>
  <c r="CF444" i="10"/>
  <c r="CI443" i="10"/>
  <c r="CH443" i="10"/>
  <c r="CG443" i="10"/>
  <c r="CF443" i="10"/>
  <c r="CI442" i="10"/>
  <c r="CH442" i="10"/>
  <c r="CG442" i="10"/>
  <c r="CF442" i="10"/>
  <c r="CI441" i="10"/>
  <c r="CH441" i="10"/>
  <c r="CG441" i="10"/>
  <c r="CF441" i="10"/>
  <c r="CI440" i="10"/>
  <c r="CH440" i="10"/>
  <c r="CG440" i="10"/>
  <c r="CF440" i="10"/>
  <c r="CI439" i="10"/>
  <c r="CH439" i="10"/>
  <c r="CG439" i="10"/>
  <c r="CF439" i="10"/>
  <c r="CI438" i="10"/>
  <c r="CH438" i="10"/>
  <c r="CG438" i="10"/>
  <c r="CF438" i="10"/>
  <c r="CI437" i="10"/>
  <c r="CH437" i="10"/>
  <c r="CG437" i="10"/>
  <c r="CF437" i="10"/>
  <c r="CI436" i="10"/>
  <c r="CH436" i="10"/>
  <c r="CG436" i="10"/>
  <c r="CF436" i="10"/>
  <c r="CI435" i="10"/>
  <c r="CH435" i="10"/>
  <c r="CG435" i="10"/>
  <c r="CF435" i="10"/>
  <c r="CI434" i="10"/>
  <c r="CH434" i="10"/>
  <c r="CG434" i="10"/>
  <c r="CF434" i="10"/>
  <c r="CI433" i="10"/>
  <c r="CH433" i="10"/>
  <c r="CG433" i="10"/>
  <c r="CF433" i="10"/>
  <c r="CI432" i="10"/>
  <c r="CH432" i="10"/>
  <c r="CG432" i="10"/>
  <c r="CF432" i="10"/>
  <c r="CI431" i="10"/>
  <c r="CH431" i="10"/>
  <c r="CG431" i="10"/>
  <c r="CF431" i="10"/>
  <c r="CI430" i="10"/>
  <c r="CH430" i="10"/>
  <c r="CG430" i="10"/>
  <c r="CF430" i="10"/>
  <c r="CI429" i="10"/>
  <c r="CH429" i="10"/>
  <c r="CG429" i="10"/>
  <c r="CF429" i="10"/>
  <c r="CI428" i="10"/>
  <c r="CH428" i="10"/>
  <c r="CG428" i="10"/>
  <c r="CF428" i="10"/>
  <c r="CI427" i="10"/>
  <c r="CH427" i="10"/>
  <c r="CG427" i="10"/>
  <c r="CF427" i="10"/>
  <c r="CI426" i="10"/>
  <c r="CH426" i="10"/>
  <c r="CG426" i="10"/>
  <c r="CF426" i="10"/>
  <c r="CI425" i="10"/>
  <c r="CH425" i="10"/>
  <c r="CG425" i="10"/>
  <c r="CF425" i="10"/>
  <c r="CI424" i="10"/>
  <c r="CH424" i="10"/>
  <c r="CG424" i="10"/>
  <c r="CF424" i="10"/>
  <c r="CI423" i="10"/>
  <c r="CH423" i="10"/>
  <c r="CG423" i="10"/>
  <c r="CF423" i="10"/>
  <c r="CI422" i="10"/>
  <c r="CH422" i="10"/>
  <c r="CG422" i="10"/>
  <c r="CF422" i="10"/>
  <c r="CI421" i="10"/>
  <c r="CH421" i="10"/>
  <c r="CG421" i="10"/>
  <c r="CF421" i="10"/>
  <c r="CI420" i="10"/>
  <c r="CH420" i="10"/>
  <c r="CG420" i="10"/>
  <c r="CF420" i="10"/>
  <c r="CI419" i="10"/>
  <c r="CH419" i="10"/>
  <c r="CG419" i="10"/>
  <c r="CF419" i="10"/>
  <c r="CI418" i="10"/>
  <c r="CH418" i="10"/>
  <c r="CG418" i="10"/>
  <c r="CF418" i="10"/>
  <c r="CI417" i="10"/>
  <c r="CH417" i="10"/>
  <c r="CG417" i="10"/>
  <c r="CF417" i="10"/>
  <c r="CI416" i="10"/>
  <c r="CH416" i="10"/>
  <c r="CG416" i="10"/>
  <c r="CF416" i="10"/>
  <c r="CI415" i="10"/>
  <c r="CH415" i="10"/>
  <c r="CG415" i="10"/>
  <c r="CF415" i="10"/>
  <c r="CI414" i="10"/>
  <c r="CH414" i="10"/>
  <c r="CG414" i="10"/>
  <c r="CF414" i="10"/>
  <c r="CI413" i="10"/>
  <c r="CH413" i="10"/>
  <c r="CG413" i="10"/>
  <c r="CF413" i="10"/>
  <c r="CI412" i="10"/>
  <c r="CH412" i="10"/>
  <c r="CG412" i="10"/>
  <c r="CF412" i="10"/>
  <c r="CI411" i="10"/>
  <c r="CH411" i="10"/>
  <c r="CG411" i="10"/>
  <c r="CF411" i="10"/>
  <c r="CI410" i="10"/>
  <c r="CH410" i="10"/>
  <c r="CG410" i="10"/>
  <c r="CF410" i="10"/>
  <c r="CI409" i="10"/>
  <c r="CH409" i="10"/>
  <c r="CG409" i="10"/>
  <c r="CF409" i="10"/>
  <c r="CI408" i="10"/>
  <c r="CH408" i="10"/>
  <c r="CG408" i="10"/>
  <c r="CF408" i="10"/>
  <c r="CI407" i="10"/>
  <c r="CH407" i="10"/>
  <c r="CG407" i="10"/>
  <c r="CF407" i="10"/>
  <c r="CI406" i="10"/>
  <c r="CH406" i="10"/>
  <c r="CG406" i="10"/>
  <c r="CF406" i="10"/>
  <c r="CI405" i="10"/>
  <c r="CH405" i="10"/>
  <c r="CG405" i="10"/>
  <c r="CF405" i="10"/>
  <c r="CI404" i="10"/>
  <c r="CH404" i="10"/>
  <c r="CG404" i="10"/>
  <c r="CF404" i="10"/>
  <c r="CI403" i="10"/>
  <c r="CH403" i="10"/>
  <c r="CG403" i="10"/>
  <c r="CF403" i="10"/>
  <c r="CI402" i="10"/>
  <c r="CH402" i="10"/>
  <c r="CG402" i="10"/>
  <c r="CF402" i="10"/>
  <c r="CI401" i="10"/>
  <c r="CH401" i="10"/>
  <c r="CG401" i="10"/>
  <c r="CF401" i="10"/>
  <c r="CI400" i="10"/>
  <c r="CH400" i="10"/>
  <c r="CG400" i="10"/>
  <c r="CF400" i="10"/>
  <c r="CI399" i="10"/>
  <c r="CH399" i="10"/>
  <c r="CG399" i="10"/>
  <c r="CF399" i="10"/>
  <c r="CI398" i="10"/>
  <c r="CH398" i="10"/>
  <c r="CG398" i="10"/>
  <c r="CF398" i="10"/>
  <c r="CI397" i="10"/>
  <c r="CH397" i="10"/>
  <c r="CG397" i="10"/>
  <c r="CF397" i="10"/>
  <c r="CI396" i="10"/>
  <c r="CH396" i="10"/>
  <c r="CG396" i="10"/>
  <c r="CF396" i="10"/>
  <c r="CI395" i="10"/>
  <c r="CH395" i="10"/>
  <c r="CG395" i="10"/>
  <c r="CF395" i="10"/>
  <c r="CI394" i="10"/>
  <c r="CH394" i="10"/>
  <c r="CG394" i="10"/>
  <c r="CF394" i="10"/>
  <c r="CI393" i="10"/>
  <c r="CH393" i="10"/>
  <c r="CG393" i="10"/>
  <c r="CF393" i="10"/>
  <c r="CI392" i="10"/>
  <c r="CH392" i="10"/>
  <c r="CG392" i="10"/>
  <c r="CF392" i="10"/>
  <c r="CI391" i="10"/>
  <c r="CH391" i="10"/>
  <c r="CG391" i="10"/>
  <c r="CF391" i="10"/>
  <c r="CI390" i="10"/>
  <c r="CH390" i="10"/>
  <c r="CG390" i="10"/>
  <c r="CF390" i="10"/>
  <c r="CI389" i="10"/>
  <c r="CH389" i="10"/>
  <c r="CG389" i="10"/>
  <c r="CF389" i="10"/>
  <c r="CI388" i="10"/>
  <c r="CH388" i="10"/>
  <c r="CG388" i="10"/>
  <c r="CF388" i="10"/>
  <c r="CI387" i="10"/>
  <c r="CH387" i="10"/>
  <c r="CG387" i="10"/>
  <c r="CF387" i="10"/>
  <c r="CI386" i="10"/>
  <c r="CH386" i="10"/>
  <c r="CG386" i="10"/>
  <c r="CF386" i="10"/>
  <c r="CI385" i="10"/>
  <c r="CH385" i="10"/>
  <c r="CG385" i="10"/>
  <c r="CF385" i="10"/>
  <c r="CI384" i="10"/>
  <c r="CH384" i="10"/>
  <c r="CG384" i="10"/>
  <c r="CF384" i="10"/>
  <c r="CI383" i="10"/>
  <c r="CH383" i="10"/>
  <c r="CG383" i="10"/>
  <c r="CF383" i="10"/>
  <c r="CI382" i="10"/>
  <c r="CH382" i="10"/>
  <c r="CG382" i="10"/>
  <c r="CF382" i="10"/>
  <c r="CI381" i="10"/>
  <c r="CH381" i="10"/>
  <c r="CG381" i="10"/>
  <c r="CF381" i="10"/>
  <c r="CI380" i="10"/>
  <c r="CH380" i="10"/>
  <c r="CG380" i="10"/>
  <c r="CF380" i="10"/>
  <c r="CI379" i="10"/>
  <c r="CH379" i="10"/>
  <c r="CG379" i="10"/>
  <c r="CF379" i="10"/>
  <c r="CI378" i="10"/>
  <c r="CH378" i="10"/>
  <c r="CG378" i="10"/>
  <c r="CF378" i="10"/>
  <c r="CI377" i="10"/>
  <c r="CH377" i="10"/>
  <c r="CG377" i="10"/>
  <c r="CF377" i="10"/>
  <c r="CI376" i="10"/>
  <c r="CH376" i="10"/>
  <c r="CG376" i="10"/>
  <c r="CF376" i="10"/>
  <c r="CI375" i="10"/>
  <c r="CH375" i="10"/>
  <c r="CG375" i="10"/>
  <c r="CF375" i="10"/>
  <c r="CI374" i="10"/>
  <c r="CH374" i="10"/>
  <c r="CG374" i="10"/>
  <c r="CF374" i="10"/>
  <c r="CI373" i="10"/>
  <c r="CH373" i="10"/>
  <c r="CG373" i="10"/>
  <c r="CF373" i="10"/>
  <c r="CI372" i="10"/>
  <c r="CH372" i="10"/>
  <c r="CG372" i="10"/>
  <c r="CF372" i="10"/>
  <c r="CI371" i="10"/>
  <c r="CH371" i="10"/>
  <c r="CG371" i="10"/>
  <c r="CF371" i="10"/>
  <c r="CI370" i="10"/>
  <c r="CH370" i="10"/>
  <c r="CG370" i="10"/>
  <c r="CF370" i="10"/>
  <c r="CI369" i="10"/>
  <c r="CH369" i="10"/>
  <c r="CG369" i="10"/>
  <c r="CF369" i="10"/>
  <c r="CI368" i="10"/>
  <c r="CH368" i="10"/>
  <c r="CG368" i="10"/>
  <c r="CF368" i="10"/>
  <c r="CI367" i="10"/>
  <c r="CH367" i="10"/>
  <c r="CG367" i="10"/>
  <c r="CF367" i="10"/>
  <c r="CI366" i="10"/>
  <c r="CH366" i="10"/>
  <c r="CG366" i="10"/>
  <c r="CF366" i="10"/>
  <c r="CI365" i="10"/>
  <c r="CH365" i="10"/>
  <c r="CG365" i="10"/>
  <c r="CF365" i="10"/>
  <c r="CI364" i="10"/>
  <c r="CH364" i="10"/>
  <c r="CG364" i="10"/>
  <c r="CF364" i="10"/>
  <c r="CI363" i="10"/>
  <c r="CH363" i="10"/>
  <c r="CG363" i="10"/>
  <c r="CF363" i="10"/>
  <c r="CI362" i="10"/>
  <c r="CH362" i="10"/>
  <c r="CG362" i="10"/>
  <c r="CF362" i="10"/>
  <c r="CI361" i="10"/>
  <c r="CH361" i="10"/>
  <c r="CG361" i="10"/>
  <c r="CF361" i="10"/>
  <c r="CI360" i="10"/>
  <c r="CH360" i="10"/>
  <c r="CG360" i="10"/>
  <c r="CF360" i="10"/>
  <c r="CI359" i="10"/>
  <c r="CH359" i="10"/>
  <c r="CG359" i="10"/>
  <c r="CF359" i="10"/>
  <c r="CI358" i="10"/>
  <c r="CH358" i="10"/>
  <c r="CG358" i="10"/>
  <c r="CF358" i="10"/>
  <c r="CI357" i="10"/>
  <c r="CH357" i="10"/>
  <c r="CG357" i="10"/>
  <c r="CF357" i="10"/>
  <c r="CI356" i="10"/>
  <c r="CH356" i="10"/>
  <c r="CG356" i="10"/>
  <c r="CF356" i="10"/>
  <c r="CI355" i="10"/>
  <c r="CH355" i="10"/>
  <c r="CG355" i="10"/>
  <c r="CF355" i="10"/>
  <c r="CI354" i="10"/>
  <c r="CH354" i="10"/>
  <c r="CG354" i="10"/>
  <c r="CF354" i="10"/>
  <c r="CI353" i="10"/>
  <c r="CH353" i="10"/>
  <c r="CG353" i="10"/>
  <c r="CF353" i="10"/>
  <c r="CI352" i="10"/>
  <c r="CH352" i="10"/>
  <c r="CG352" i="10"/>
  <c r="CF352" i="10"/>
  <c r="CI351" i="10"/>
  <c r="CH351" i="10"/>
  <c r="CG351" i="10"/>
  <c r="CF351" i="10"/>
  <c r="CI350" i="10"/>
  <c r="CH350" i="10"/>
  <c r="CG350" i="10"/>
  <c r="CF350" i="10"/>
  <c r="CI349" i="10"/>
  <c r="CH349" i="10"/>
  <c r="CG349" i="10"/>
  <c r="CF349" i="10"/>
  <c r="CI348" i="10"/>
  <c r="CH348" i="10"/>
  <c r="CG348" i="10"/>
  <c r="CF348" i="10"/>
  <c r="CI347" i="10"/>
  <c r="CH347" i="10"/>
  <c r="CG347" i="10"/>
  <c r="CF347" i="10"/>
  <c r="CI346" i="10"/>
  <c r="CH346" i="10"/>
  <c r="CG346" i="10"/>
  <c r="CF346" i="10"/>
  <c r="CI345" i="10"/>
  <c r="CH345" i="10"/>
  <c r="CG345" i="10"/>
  <c r="CF345" i="10"/>
  <c r="CI344" i="10"/>
  <c r="CH344" i="10"/>
  <c r="CG344" i="10"/>
  <c r="CF344" i="10"/>
  <c r="CI343" i="10"/>
  <c r="CH343" i="10"/>
  <c r="CG343" i="10"/>
  <c r="CF343" i="10"/>
  <c r="CI342" i="10"/>
  <c r="CH342" i="10"/>
  <c r="CG342" i="10"/>
  <c r="CF342" i="10"/>
  <c r="CI341" i="10"/>
  <c r="CH341" i="10"/>
  <c r="CG341" i="10"/>
  <c r="CF341" i="10"/>
  <c r="CI340" i="10"/>
  <c r="CH340" i="10"/>
  <c r="CG340" i="10"/>
  <c r="CF340" i="10"/>
  <c r="CI339" i="10"/>
  <c r="CH339" i="10"/>
  <c r="CG339" i="10"/>
  <c r="CF339" i="10"/>
  <c r="CI338" i="10"/>
  <c r="CH338" i="10"/>
  <c r="CG338" i="10"/>
  <c r="CF338" i="10"/>
  <c r="CI337" i="10"/>
  <c r="CH337" i="10"/>
  <c r="CG337" i="10"/>
  <c r="CF337" i="10"/>
  <c r="CI336" i="10"/>
  <c r="CH336" i="10"/>
  <c r="CG336" i="10"/>
  <c r="CF336" i="10"/>
  <c r="CI335" i="10"/>
  <c r="CH335" i="10"/>
  <c r="CG335" i="10"/>
  <c r="CF335" i="10"/>
  <c r="CI334" i="10"/>
  <c r="CH334" i="10"/>
  <c r="CG334" i="10"/>
  <c r="CF334" i="10"/>
  <c r="CI333" i="10"/>
  <c r="CH333" i="10"/>
  <c r="CG333" i="10"/>
  <c r="CF333" i="10"/>
  <c r="CI332" i="10"/>
  <c r="CH332" i="10"/>
  <c r="CG332" i="10"/>
  <c r="CF332" i="10"/>
  <c r="CI331" i="10"/>
  <c r="CH331" i="10"/>
  <c r="CG331" i="10"/>
  <c r="CF331" i="10"/>
  <c r="CI330" i="10"/>
  <c r="CH330" i="10"/>
  <c r="CG330" i="10"/>
  <c r="CF330" i="10"/>
  <c r="CI329" i="10"/>
  <c r="CH329" i="10"/>
  <c r="CG329" i="10"/>
  <c r="CF329" i="10"/>
  <c r="CI328" i="10"/>
  <c r="CH328" i="10"/>
  <c r="CG328" i="10"/>
  <c r="CF328" i="10"/>
  <c r="CI327" i="10"/>
  <c r="CH327" i="10"/>
  <c r="CG327" i="10"/>
  <c r="CF327" i="10"/>
  <c r="CI326" i="10"/>
  <c r="CH326" i="10"/>
  <c r="CG326" i="10"/>
  <c r="CF326" i="10"/>
  <c r="CI325" i="10"/>
  <c r="CH325" i="10"/>
  <c r="CG325" i="10"/>
  <c r="CF325" i="10"/>
  <c r="CI324" i="10"/>
  <c r="CH324" i="10"/>
  <c r="CG324" i="10"/>
  <c r="CF324" i="10"/>
  <c r="CI323" i="10"/>
  <c r="CH323" i="10"/>
  <c r="CG323" i="10"/>
  <c r="CF323" i="10"/>
  <c r="CI322" i="10"/>
  <c r="CH322" i="10"/>
  <c r="CG322" i="10"/>
  <c r="CF322" i="10"/>
  <c r="CI321" i="10"/>
  <c r="CH321" i="10"/>
  <c r="CG321" i="10"/>
  <c r="CF321" i="10"/>
  <c r="CI320" i="10"/>
  <c r="CH320" i="10"/>
  <c r="CG320" i="10"/>
  <c r="CF320" i="10"/>
  <c r="CI319" i="10"/>
  <c r="CH319" i="10"/>
  <c r="CG319" i="10"/>
  <c r="CF319" i="10"/>
  <c r="CI318" i="10"/>
  <c r="CH318" i="10"/>
  <c r="CG318" i="10"/>
  <c r="CF318" i="10"/>
  <c r="CI317" i="10"/>
  <c r="CH317" i="10"/>
  <c r="CG317" i="10"/>
  <c r="CF317" i="10"/>
  <c r="CI316" i="10"/>
  <c r="CH316" i="10"/>
  <c r="CG316" i="10"/>
  <c r="CF316" i="10"/>
  <c r="CI315" i="10"/>
  <c r="CH315" i="10"/>
  <c r="CG315" i="10"/>
  <c r="CF315" i="10"/>
  <c r="CI314" i="10"/>
  <c r="CH314" i="10"/>
  <c r="CG314" i="10"/>
  <c r="CF314" i="10"/>
  <c r="CI313" i="10"/>
  <c r="CH313" i="10"/>
  <c r="CG313" i="10"/>
  <c r="CF313" i="10"/>
  <c r="CI312" i="10"/>
  <c r="CH312" i="10"/>
  <c r="CG312" i="10"/>
  <c r="CF312" i="10"/>
  <c r="CI311" i="10"/>
  <c r="CH311" i="10"/>
  <c r="CG311" i="10"/>
  <c r="CF311" i="10"/>
  <c r="CI310" i="10"/>
  <c r="CH310" i="10"/>
  <c r="CG310" i="10"/>
  <c r="CF310" i="10"/>
  <c r="CI309" i="10"/>
  <c r="CH309" i="10"/>
  <c r="CG309" i="10"/>
  <c r="CF309" i="10"/>
  <c r="CI308" i="10"/>
  <c r="CH308" i="10"/>
  <c r="CG308" i="10"/>
  <c r="CF308" i="10"/>
  <c r="CI307" i="10"/>
  <c r="CH307" i="10"/>
  <c r="CG307" i="10"/>
  <c r="CF307" i="10"/>
  <c r="CI306" i="10"/>
  <c r="CH306" i="10"/>
  <c r="CG306" i="10"/>
  <c r="CF306" i="10"/>
  <c r="CI305" i="10"/>
  <c r="CH305" i="10"/>
  <c r="CG305" i="10"/>
  <c r="CF305" i="10"/>
  <c r="CI304" i="10"/>
  <c r="CH304" i="10"/>
  <c r="CG304" i="10"/>
  <c r="CF304" i="10"/>
  <c r="CI303" i="10"/>
  <c r="CH303" i="10"/>
  <c r="CG303" i="10"/>
  <c r="CF303" i="10"/>
  <c r="CI302" i="10"/>
  <c r="CH302" i="10"/>
  <c r="CG302" i="10"/>
  <c r="CF302" i="10"/>
  <c r="CI301" i="10"/>
  <c r="CH301" i="10"/>
  <c r="CG301" i="10"/>
  <c r="CF301" i="10"/>
  <c r="CI300" i="10"/>
  <c r="CH300" i="10"/>
  <c r="CG300" i="10"/>
  <c r="CF300" i="10"/>
  <c r="CI299" i="10"/>
  <c r="CH299" i="10"/>
  <c r="CG299" i="10"/>
  <c r="CF299" i="10"/>
  <c r="CI298" i="10"/>
  <c r="CH298" i="10"/>
  <c r="CG298" i="10"/>
  <c r="CF298" i="10"/>
  <c r="CI297" i="10"/>
  <c r="CH297" i="10"/>
  <c r="CG297" i="10"/>
  <c r="CF297" i="10"/>
  <c r="CI296" i="10"/>
  <c r="CH296" i="10"/>
  <c r="CG296" i="10"/>
  <c r="CF296" i="10"/>
  <c r="CI295" i="10"/>
  <c r="CH295" i="10"/>
  <c r="CG295" i="10"/>
  <c r="CF295" i="10"/>
  <c r="CI294" i="10"/>
  <c r="CH294" i="10"/>
  <c r="CG294" i="10"/>
  <c r="CF294" i="10"/>
  <c r="CI293" i="10"/>
  <c r="CH293" i="10"/>
  <c r="CG293" i="10"/>
  <c r="CF293" i="10"/>
  <c r="CI292" i="10"/>
  <c r="CH292" i="10"/>
  <c r="CG292" i="10"/>
  <c r="CF292" i="10"/>
  <c r="CI291" i="10"/>
  <c r="CH291" i="10"/>
  <c r="CG291" i="10"/>
  <c r="CF291" i="10"/>
  <c r="CI290" i="10"/>
  <c r="CH290" i="10"/>
  <c r="CG290" i="10"/>
  <c r="CF290" i="10"/>
  <c r="CI289" i="10"/>
  <c r="CH289" i="10"/>
  <c r="CG289" i="10"/>
  <c r="CF289" i="10"/>
  <c r="CI288" i="10"/>
  <c r="CH288" i="10"/>
  <c r="CG288" i="10"/>
  <c r="CF288" i="10"/>
  <c r="CI287" i="10"/>
  <c r="CH287" i="10"/>
  <c r="CG287" i="10"/>
  <c r="CF287" i="10"/>
  <c r="CI286" i="10"/>
  <c r="CH286" i="10"/>
  <c r="CG286" i="10"/>
  <c r="CF286" i="10"/>
  <c r="CI285" i="10"/>
  <c r="CH285" i="10"/>
  <c r="CG285" i="10"/>
  <c r="CF285" i="10"/>
  <c r="CI284" i="10"/>
  <c r="CH284" i="10"/>
  <c r="CG284" i="10"/>
  <c r="CF284" i="10"/>
  <c r="CI283" i="10"/>
  <c r="CH283" i="10"/>
  <c r="CG283" i="10"/>
  <c r="CF283" i="10"/>
  <c r="CI282" i="10"/>
  <c r="CH282" i="10"/>
  <c r="CG282" i="10"/>
  <c r="CF282" i="10"/>
  <c r="CI281" i="10"/>
  <c r="CH281" i="10"/>
  <c r="CG281" i="10"/>
  <c r="CF281" i="10"/>
  <c r="CI280" i="10"/>
  <c r="CH280" i="10"/>
  <c r="CG280" i="10"/>
  <c r="CF280" i="10"/>
  <c r="CI279" i="10"/>
  <c r="CH279" i="10"/>
  <c r="CG279" i="10"/>
  <c r="CF279" i="10"/>
  <c r="CI278" i="10"/>
  <c r="CH278" i="10"/>
  <c r="CG278" i="10"/>
  <c r="CF278" i="10"/>
  <c r="CI277" i="10"/>
  <c r="CH277" i="10"/>
  <c r="CG277" i="10"/>
  <c r="CF277" i="10"/>
  <c r="CI276" i="10"/>
  <c r="CH276" i="10"/>
  <c r="CG276" i="10"/>
  <c r="CF276" i="10"/>
  <c r="CI275" i="10"/>
  <c r="CH275" i="10"/>
  <c r="CG275" i="10"/>
  <c r="CF275" i="10"/>
  <c r="CI274" i="10"/>
  <c r="CH274" i="10"/>
  <c r="CG274" i="10"/>
  <c r="CF274" i="10"/>
  <c r="CI273" i="10"/>
  <c r="CH273" i="10"/>
  <c r="CG273" i="10"/>
  <c r="CF273" i="10"/>
  <c r="CI272" i="10"/>
  <c r="CH272" i="10"/>
  <c r="CG272" i="10"/>
  <c r="CF272" i="10"/>
  <c r="CI271" i="10"/>
  <c r="CH271" i="10"/>
  <c r="CG271" i="10"/>
  <c r="CF271" i="10"/>
  <c r="CI270" i="10"/>
  <c r="CH270" i="10"/>
  <c r="CG270" i="10"/>
  <c r="CF270" i="10"/>
  <c r="CI269" i="10"/>
  <c r="CH269" i="10"/>
  <c r="CG269" i="10"/>
  <c r="CF269" i="10"/>
  <c r="CI268" i="10"/>
  <c r="CH268" i="10"/>
  <c r="CG268" i="10"/>
  <c r="CF268" i="10"/>
  <c r="CI267" i="10"/>
  <c r="CH267" i="10"/>
  <c r="CG267" i="10"/>
  <c r="CF267" i="10"/>
  <c r="CI266" i="10"/>
  <c r="CH266" i="10"/>
  <c r="CG266" i="10"/>
  <c r="CF266" i="10"/>
  <c r="CI265" i="10"/>
  <c r="CH265" i="10"/>
  <c r="CG265" i="10"/>
  <c r="CF265" i="10"/>
  <c r="CI264" i="10"/>
  <c r="CH264" i="10"/>
  <c r="CG264" i="10"/>
  <c r="CF264" i="10"/>
  <c r="CI263" i="10"/>
  <c r="CH263" i="10"/>
  <c r="CG263" i="10"/>
  <c r="CF263" i="10"/>
  <c r="CI262" i="10"/>
  <c r="CH262" i="10"/>
  <c r="CG262" i="10"/>
  <c r="CF262" i="10"/>
  <c r="CI261" i="10"/>
  <c r="CH261" i="10"/>
  <c r="CG261" i="10"/>
  <c r="CF261" i="10"/>
  <c r="CI260" i="10"/>
  <c r="CH260" i="10"/>
  <c r="CG260" i="10"/>
  <c r="CF260" i="10"/>
  <c r="CI259" i="10"/>
  <c r="CH259" i="10"/>
  <c r="CG259" i="10"/>
  <c r="CF259" i="10"/>
  <c r="CI258" i="10"/>
  <c r="CH258" i="10"/>
  <c r="CG258" i="10"/>
  <c r="CF258" i="10"/>
  <c r="CI257" i="10"/>
  <c r="CH257" i="10"/>
  <c r="CG257" i="10"/>
  <c r="CF257" i="10"/>
  <c r="CI256" i="10"/>
  <c r="CH256" i="10"/>
  <c r="CG256" i="10"/>
  <c r="CF256" i="10"/>
  <c r="CI255" i="10"/>
  <c r="CH255" i="10"/>
  <c r="CG255" i="10"/>
  <c r="CF255" i="10"/>
  <c r="CI254" i="10"/>
  <c r="CH254" i="10"/>
  <c r="CG254" i="10"/>
  <c r="CF254" i="10"/>
  <c r="CI253" i="10"/>
  <c r="CH253" i="10"/>
  <c r="CG253" i="10"/>
  <c r="CF253" i="10"/>
  <c r="CI252" i="10"/>
  <c r="CH252" i="10"/>
  <c r="CG252" i="10"/>
  <c r="CF252" i="10"/>
  <c r="CI251" i="10"/>
  <c r="CH251" i="10"/>
  <c r="CG251" i="10"/>
  <c r="CF251" i="10"/>
  <c r="CI250" i="10"/>
  <c r="CH250" i="10"/>
  <c r="CG250" i="10"/>
  <c r="CF250" i="10"/>
  <c r="CI249" i="10"/>
  <c r="CH249" i="10"/>
  <c r="CG249" i="10"/>
  <c r="CF249" i="10"/>
  <c r="CI248" i="10"/>
  <c r="CH248" i="10"/>
  <c r="CG248" i="10"/>
  <c r="CF248" i="10"/>
  <c r="CI247" i="10"/>
  <c r="CH247" i="10"/>
  <c r="CG247" i="10"/>
  <c r="CF247" i="10"/>
  <c r="CI246" i="10"/>
  <c r="CH246" i="10"/>
  <c r="CG246" i="10"/>
  <c r="CF246" i="10"/>
  <c r="CI245" i="10"/>
  <c r="CH245" i="10"/>
  <c r="CG245" i="10"/>
  <c r="CF245" i="10"/>
  <c r="CI244" i="10"/>
  <c r="CH244" i="10"/>
  <c r="CG244" i="10"/>
  <c r="CF244" i="10"/>
  <c r="CI243" i="10"/>
  <c r="CH243" i="10"/>
  <c r="CG243" i="10"/>
  <c r="CF243" i="10"/>
  <c r="CI242" i="10"/>
  <c r="CH242" i="10"/>
  <c r="CG242" i="10"/>
  <c r="CF242" i="10"/>
  <c r="CI241" i="10"/>
  <c r="CH241" i="10"/>
  <c r="CG241" i="10"/>
  <c r="CF241" i="10"/>
  <c r="CI240" i="10"/>
  <c r="CH240" i="10"/>
  <c r="CG240" i="10"/>
  <c r="CF240" i="10"/>
  <c r="CI239" i="10"/>
  <c r="CH239" i="10"/>
  <c r="CG239" i="10"/>
  <c r="CF239" i="10"/>
  <c r="CI238" i="10"/>
  <c r="CH238" i="10"/>
  <c r="CG238" i="10"/>
  <c r="CF238" i="10"/>
  <c r="CI237" i="10"/>
  <c r="CH237" i="10"/>
  <c r="CG237" i="10"/>
  <c r="CF237" i="10"/>
  <c r="CI236" i="10"/>
  <c r="CH236" i="10"/>
  <c r="CG236" i="10"/>
  <c r="CF236" i="10"/>
  <c r="CI235" i="10"/>
  <c r="CH235" i="10"/>
  <c r="CG235" i="10"/>
  <c r="CF235" i="10"/>
  <c r="CI234" i="10"/>
  <c r="CH234" i="10"/>
  <c r="CG234" i="10"/>
  <c r="CF234" i="10"/>
  <c r="CI233" i="10"/>
  <c r="CH233" i="10"/>
  <c r="CG233" i="10"/>
  <c r="CF233" i="10"/>
  <c r="CI232" i="10"/>
  <c r="CH232" i="10"/>
  <c r="CG232" i="10"/>
  <c r="CF232" i="10"/>
  <c r="CI231" i="10"/>
  <c r="CH231" i="10"/>
  <c r="CG231" i="10"/>
  <c r="CF231" i="10"/>
  <c r="CI230" i="10"/>
  <c r="CH230" i="10"/>
  <c r="CG230" i="10"/>
  <c r="CF230" i="10"/>
  <c r="CI229" i="10"/>
  <c r="CH229" i="10"/>
  <c r="CG229" i="10"/>
  <c r="CF229" i="10"/>
  <c r="CI228" i="10"/>
  <c r="CH228" i="10"/>
  <c r="CG228" i="10"/>
  <c r="CF228" i="10"/>
  <c r="CI227" i="10"/>
  <c r="CH227" i="10"/>
  <c r="CG227" i="10"/>
  <c r="CF227" i="10"/>
  <c r="CI226" i="10"/>
  <c r="CH226" i="10"/>
  <c r="CG226" i="10"/>
  <c r="CF226" i="10"/>
  <c r="CI225" i="10"/>
  <c r="CH225" i="10"/>
  <c r="CG225" i="10"/>
  <c r="CF225" i="10"/>
  <c r="CI224" i="10"/>
  <c r="CH224" i="10"/>
  <c r="CG224" i="10"/>
  <c r="CF224" i="10"/>
  <c r="CI223" i="10"/>
  <c r="CH223" i="10"/>
  <c r="CG223" i="10"/>
  <c r="CF223" i="10"/>
  <c r="CI222" i="10"/>
  <c r="CH222" i="10"/>
  <c r="CG222" i="10"/>
  <c r="CF222" i="10"/>
  <c r="CI221" i="10"/>
  <c r="CH221" i="10"/>
  <c r="CG221" i="10"/>
  <c r="CF221" i="10"/>
  <c r="CI220" i="10"/>
  <c r="CH220" i="10"/>
  <c r="CG220" i="10"/>
  <c r="CF220" i="10"/>
  <c r="CI219" i="10"/>
  <c r="CH219" i="10"/>
  <c r="CG219" i="10"/>
  <c r="CF219" i="10"/>
  <c r="CI218" i="10"/>
  <c r="CH218" i="10"/>
  <c r="CG218" i="10"/>
  <c r="CF218" i="10"/>
  <c r="CI217" i="10"/>
  <c r="CH217" i="10"/>
  <c r="CG217" i="10"/>
  <c r="CF217" i="10"/>
  <c r="CI216" i="10"/>
  <c r="CH216" i="10"/>
  <c r="CG216" i="10"/>
  <c r="CF216" i="10"/>
  <c r="CI215" i="10"/>
  <c r="CH215" i="10"/>
  <c r="CG215" i="10"/>
  <c r="CF215" i="10"/>
  <c r="CI214" i="10"/>
  <c r="CH214" i="10"/>
  <c r="CG214" i="10"/>
  <c r="CF214" i="10"/>
  <c r="CI213" i="10"/>
  <c r="CH213" i="10"/>
  <c r="CG213" i="10"/>
  <c r="CF213" i="10"/>
  <c r="CI212" i="10"/>
  <c r="CH212" i="10"/>
  <c r="CG212" i="10"/>
  <c r="CF212" i="10"/>
  <c r="CI211" i="10"/>
  <c r="CH211" i="10"/>
  <c r="CG211" i="10"/>
  <c r="CF211" i="10"/>
  <c r="CI210" i="10"/>
  <c r="CH210" i="10"/>
  <c r="CG210" i="10"/>
  <c r="CF210" i="10"/>
  <c r="CI209" i="10"/>
  <c r="CH209" i="10"/>
  <c r="CG209" i="10"/>
  <c r="CF209" i="10"/>
  <c r="CI208" i="10"/>
  <c r="CH208" i="10"/>
  <c r="CG208" i="10"/>
  <c r="CF208" i="10"/>
  <c r="CI207" i="10"/>
  <c r="CH207" i="10"/>
  <c r="CG207" i="10"/>
  <c r="CF207" i="10"/>
  <c r="CI206" i="10"/>
  <c r="CH206" i="10"/>
  <c r="CG206" i="10"/>
  <c r="CF206" i="10"/>
  <c r="CI205" i="10"/>
  <c r="CH205" i="10"/>
  <c r="CG205" i="10"/>
  <c r="CF205" i="10"/>
  <c r="CI204" i="10"/>
  <c r="CH204" i="10"/>
  <c r="CG204" i="10"/>
  <c r="CF204" i="10"/>
  <c r="CI203" i="10"/>
  <c r="CH203" i="10"/>
  <c r="CG203" i="10"/>
  <c r="CF203" i="10"/>
  <c r="CI202" i="10"/>
  <c r="CH202" i="10"/>
  <c r="CG202" i="10"/>
  <c r="CF202" i="10"/>
  <c r="CI201" i="10"/>
  <c r="CH201" i="10"/>
  <c r="CG201" i="10"/>
  <c r="CF201" i="10"/>
  <c r="CI200" i="10"/>
  <c r="CH200" i="10"/>
  <c r="CG200" i="10"/>
  <c r="CF200" i="10"/>
  <c r="CI199" i="10"/>
  <c r="CH199" i="10"/>
  <c r="CG199" i="10"/>
  <c r="CF199" i="10"/>
  <c r="CI198" i="10"/>
  <c r="CH198" i="10"/>
  <c r="CG198" i="10"/>
  <c r="CF198" i="10"/>
  <c r="CI197" i="10"/>
  <c r="CH197" i="10"/>
  <c r="CG197" i="10"/>
  <c r="CF197" i="10"/>
  <c r="CI196" i="10"/>
  <c r="CH196" i="10"/>
  <c r="CG196" i="10"/>
  <c r="CF196" i="10"/>
  <c r="CI195" i="10"/>
  <c r="CH195" i="10"/>
  <c r="CG195" i="10"/>
  <c r="CF195" i="10"/>
  <c r="CI194" i="10"/>
  <c r="CH194" i="10"/>
  <c r="CG194" i="10"/>
  <c r="CF194" i="10"/>
  <c r="CI193" i="10"/>
  <c r="CH193" i="10"/>
  <c r="CG193" i="10"/>
  <c r="CF193" i="10"/>
  <c r="CI192" i="10"/>
  <c r="CH192" i="10"/>
  <c r="CG192" i="10"/>
  <c r="CF192" i="10"/>
  <c r="CI191" i="10"/>
  <c r="CH191" i="10"/>
  <c r="CG191" i="10"/>
  <c r="CF191" i="10"/>
  <c r="CI190" i="10"/>
  <c r="CH190" i="10"/>
  <c r="CG190" i="10"/>
  <c r="CF190" i="10"/>
  <c r="CI189" i="10"/>
  <c r="CH189" i="10"/>
  <c r="CG189" i="10"/>
  <c r="CF189" i="10"/>
  <c r="CI188" i="10"/>
  <c r="CH188" i="10"/>
  <c r="CG188" i="10"/>
  <c r="CF188" i="10"/>
  <c r="CI187" i="10"/>
  <c r="CH187" i="10"/>
  <c r="CG187" i="10"/>
  <c r="CF187" i="10"/>
  <c r="CI186" i="10"/>
  <c r="CH186" i="10"/>
  <c r="CG186" i="10"/>
  <c r="CF186" i="10"/>
  <c r="CI185" i="10"/>
  <c r="CH185" i="10"/>
  <c r="CG185" i="10"/>
  <c r="CF185" i="10"/>
  <c r="CI184" i="10"/>
  <c r="CH184" i="10"/>
  <c r="CG184" i="10"/>
  <c r="CF184" i="10"/>
  <c r="CI183" i="10"/>
  <c r="CH183" i="10"/>
  <c r="CG183" i="10"/>
  <c r="CF183" i="10"/>
  <c r="CI182" i="10"/>
  <c r="CH182" i="10"/>
  <c r="CG182" i="10"/>
  <c r="CF182" i="10"/>
  <c r="CI181" i="10"/>
  <c r="CH181" i="10"/>
  <c r="CG181" i="10"/>
  <c r="CF181" i="10"/>
  <c r="CI180" i="10"/>
  <c r="CH180" i="10"/>
  <c r="CG180" i="10"/>
  <c r="CF180" i="10"/>
  <c r="CI179" i="10"/>
  <c r="CH179" i="10"/>
  <c r="CG179" i="10"/>
  <c r="CF179" i="10"/>
  <c r="CI178" i="10"/>
  <c r="CH178" i="10"/>
  <c r="CG178" i="10"/>
  <c r="CF178" i="10"/>
  <c r="CI177" i="10"/>
  <c r="CH177" i="10"/>
  <c r="CG177" i="10"/>
  <c r="CF177" i="10"/>
  <c r="CI176" i="10"/>
  <c r="CH176" i="10"/>
  <c r="CG176" i="10"/>
  <c r="CF176" i="10"/>
  <c r="CI175" i="10"/>
  <c r="CH175" i="10"/>
  <c r="CG175" i="10"/>
  <c r="CF175" i="10"/>
  <c r="CI174" i="10"/>
  <c r="CH174" i="10"/>
  <c r="CG174" i="10"/>
  <c r="CF174" i="10"/>
  <c r="CI173" i="10"/>
  <c r="CH173" i="10"/>
  <c r="CG173" i="10"/>
  <c r="CF173" i="10"/>
  <c r="CI172" i="10"/>
  <c r="CH172" i="10"/>
  <c r="CG172" i="10"/>
  <c r="CF172" i="10"/>
  <c r="CI171" i="10"/>
  <c r="CH171" i="10"/>
  <c r="CG171" i="10"/>
  <c r="CF171" i="10"/>
  <c r="CI170" i="10"/>
  <c r="CH170" i="10"/>
  <c r="CG170" i="10"/>
  <c r="CF170" i="10"/>
  <c r="CI169" i="10"/>
  <c r="CH169" i="10"/>
  <c r="CG169" i="10"/>
  <c r="CF169" i="10"/>
  <c r="CI168" i="10"/>
  <c r="CH168" i="10"/>
  <c r="CG168" i="10"/>
  <c r="CF168" i="10"/>
  <c r="CI167" i="10"/>
  <c r="CH167" i="10"/>
  <c r="CG167" i="10"/>
  <c r="CF167" i="10"/>
  <c r="CI166" i="10"/>
  <c r="CH166" i="10"/>
  <c r="CG166" i="10"/>
  <c r="CF166" i="10"/>
  <c r="CI165" i="10"/>
  <c r="CH165" i="10"/>
  <c r="CG165" i="10"/>
  <c r="CF165" i="10"/>
  <c r="CI164" i="10"/>
  <c r="CH164" i="10"/>
  <c r="CG164" i="10"/>
  <c r="CF164" i="10"/>
  <c r="CI163" i="10"/>
  <c r="CH163" i="10"/>
  <c r="CG163" i="10"/>
  <c r="CF163" i="10"/>
  <c r="CI162" i="10"/>
  <c r="CH162" i="10"/>
  <c r="CG162" i="10"/>
  <c r="CF162" i="10"/>
  <c r="CI161" i="10"/>
  <c r="CH161" i="10"/>
  <c r="CG161" i="10"/>
  <c r="CF161" i="10"/>
  <c r="CI160" i="10"/>
  <c r="CH160" i="10"/>
  <c r="CG160" i="10"/>
  <c r="CF160" i="10"/>
  <c r="CI159" i="10"/>
  <c r="CH159" i="10"/>
  <c r="CG159" i="10"/>
  <c r="CF159" i="10"/>
  <c r="CI158" i="10"/>
  <c r="CH158" i="10"/>
  <c r="CG158" i="10"/>
  <c r="CF158" i="10"/>
  <c r="CI157" i="10"/>
  <c r="CH157" i="10"/>
  <c r="CG157" i="10"/>
  <c r="CF157" i="10"/>
  <c r="CI156" i="10"/>
  <c r="CH156" i="10"/>
  <c r="CG156" i="10"/>
  <c r="CF156" i="10"/>
  <c r="CI155" i="10"/>
  <c r="CH155" i="10"/>
  <c r="CG155" i="10"/>
  <c r="CF155" i="10"/>
  <c r="CI154" i="10"/>
  <c r="CH154" i="10"/>
  <c r="CG154" i="10"/>
  <c r="CF154" i="10"/>
  <c r="CI153" i="10"/>
  <c r="CH153" i="10"/>
  <c r="CG153" i="10"/>
  <c r="CF153" i="10"/>
  <c r="CI152" i="10"/>
  <c r="CH152" i="10"/>
  <c r="CG152" i="10"/>
  <c r="CF152" i="10"/>
  <c r="CI151" i="10"/>
  <c r="CH151" i="10"/>
  <c r="CG151" i="10"/>
  <c r="CF151" i="10"/>
  <c r="CI150" i="10"/>
  <c r="CH150" i="10"/>
  <c r="CG150" i="10"/>
  <c r="CF150" i="10"/>
  <c r="CI149" i="10"/>
  <c r="CH149" i="10"/>
  <c r="CG149" i="10"/>
  <c r="CF149" i="10"/>
  <c r="CI148" i="10"/>
  <c r="CH148" i="10"/>
  <c r="CG148" i="10"/>
  <c r="CF148" i="10"/>
  <c r="CI147" i="10"/>
  <c r="CH147" i="10"/>
  <c r="CG147" i="10"/>
  <c r="CF147" i="10"/>
  <c r="CI146" i="10"/>
  <c r="CH146" i="10"/>
  <c r="CG146" i="10"/>
  <c r="CF146" i="10"/>
  <c r="CI145" i="10"/>
  <c r="CH145" i="10"/>
  <c r="CG145" i="10"/>
  <c r="CF145" i="10"/>
  <c r="CI144" i="10"/>
  <c r="CH144" i="10"/>
  <c r="CG144" i="10"/>
  <c r="CF144" i="10"/>
  <c r="CI143" i="10"/>
  <c r="CH143" i="10"/>
  <c r="CG143" i="10"/>
  <c r="CF143" i="10"/>
  <c r="CI142" i="10"/>
  <c r="CH142" i="10"/>
  <c r="CG142" i="10"/>
  <c r="CF142" i="10"/>
  <c r="CI141" i="10"/>
  <c r="CH141" i="10"/>
  <c r="CG141" i="10"/>
  <c r="CF141" i="10"/>
  <c r="CI140" i="10"/>
  <c r="CH140" i="10"/>
  <c r="CG140" i="10"/>
  <c r="CF140" i="10"/>
  <c r="CI139" i="10"/>
  <c r="CH139" i="10"/>
  <c r="CG139" i="10"/>
  <c r="CF139" i="10"/>
  <c r="CI138" i="10"/>
  <c r="CH138" i="10"/>
  <c r="CG138" i="10"/>
  <c r="CF138" i="10"/>
  <c r="CI137" i="10"/>
  <c r="CH137" i="10"/>
  <c r="CG137" i="10"/>
  <c r="CF137" i="10"/>
  <c r="CI136" i="10"/>
  <c r="CH136" i="10"/>
  <c r="CG136" i="10"/>
  <c r="CF136" i="10"/>
  <c r="CI135" i="10"/>
  <c r="CH135" i="10"/>
  <c r="CG135" i="10"/>
  <c r="CF135" i="10"/>
  <c r="CI134" i="10"/>
  <c r="CH134" i="10"/>
  <c r="CG134" i="10"/>
  <c r="CF134" i="10"/>
  <c r="CI133" i="10"/>
  <c r="CH133" i="10"/>
  <c r="CG133" i="10"/>
  <c r="CF133" i="10"/>
  <c r="CI132" i="10"/>
  <c r="CH132" i="10"/>
  <c r="CG132" i="10"/>
  <c r="CF132" i="10"/>
  <c r="CI131" i="10"/>
  <c r="CH131" i="10"/>
  <c r="CG131" i="10"/>
  <c r="CF131" i="10"/>
  <c r="CI130" i="10"/>
  <c r="CH130" i="10"/>
  <c r="CG130" i="10"/>
  <c r="CF130" i="10"/>
  <c r="CI129" i="10"/>
  <c r="CH129" i="10"/>
  <c r="CG129" i="10"/>
  <c r="CF129" i="10"/>
  <c r="CI128" i="10"/>
  <c r="CH128" i="10"/>
  <c r="CG128" i="10"/>
  <c r="CF128" i="10"/>
  <c r="CI127" i="10"/>
  <c r="CH127" i="10"/>
  <c r="CG127" i="10"/>
  <c r="CF127" i="10"/>
  <c r="CI126" i="10"/>
  <c r="CH126" i="10"/>
  <c r="CG126" i="10"/>
  <c r="CF126" i="10"/>
  <c r="CI125" i="10"/>
  <c r="CH125" i="10"/>
  <c r="CG125" i="10"/>
  <c r="CF125" i="10"/>
  <c r="CI124" i="10"/>
  <c r="CH124" i="10"/>
  <c r="CG124" i="10"/>
  <c r="CF124" i="10"/>
  <c r="CI123" i="10"/>
  <c r="CH123" i="10"/>
  <c r="CG123" i="10"/>
  <c r="CF123" i="10"/>
  <c r="CI122" i="10"/>
  <c r="CH122" i="10"/>
  <c r="CG122" i="10"/>
  <c r="CF122" i="10"/>
  <c r="CI121" i="10"/>
  <c r="CH121" i="10"/>
  <c r="CG121" i="10"/>
  <c r="CF121" i="10"/>
  <c r="CI120" i="10"/>
  <c r="CH120" i="10"/>
  <c r="CG120" i="10"/>
  <c r="CF120" i="10"/>
  <c r="CI119" i="10"/>
  <c r="CH119" i="10"/>
  <c r="CG119" i="10"/>
  <c r="CF119" i="10"/>
  <c r="CI118" i="10"/>
  <c r="CH118" i="10"/>
  <c r="CG118" i="10"/>
  <c r="CF118" i="10"/>
  <c r="CI117" i="10"/>
  <c r="CH117" i="10"/>
  <c r="CG117" i="10"/>
  <c r="CF117" i="10"/>
  <c r="CI116" i="10"/>
  <c r="CH116" i="10"/>
  <c r="CG116" i="10"/>
  <c r="CF116" i="10"/>
  <c r="CI115" i="10"/>
  <c r="CH115" i="10"/>
  <c r="CG115" i="10"/>
  <c r="CF115" i="10"/>
  <c r="CI114" i="10"/>
  <c r="CH114" i="10"/>
  <c r="CG114" i="10"/>
  <c r="CF114" i="10"/>
  <c r="CI113" i="10"/>
  <c r="CH113" i="10"/>
  <c r="CG113" i="10"/>
  <c r="CF113" i="10"/>
  <c r="CI112" i="10"/>
  <c r="CH112" i="10"/>
  <c r="CG112" i="10"/>
  <c r="CF112" i="10"/>
  <c r="CI111" i="10"/>
  <c r="CH111" i="10"/>
  <c r="CG111" i="10"/>
  <c r="CF111" i="10"/>
  <c r="CI110" i="10"/>
  <c r="CH110" i="10"/>
  <c r="CG110" i="10"/>
  <c r="CF110" i="10"/>
  <c r="CI109" i="10"/>
  <c r="CH109" i="10"/>
  <c r="CG109" i="10"/>
  <c r="CF109" i="10"/>
  <c r="CI108" i="10"/>
  <c r="CH108" i="10"/>
  <c r="CG108" i="10"/>
  <c r="CF108" i="10"/>
  <c r="CI107" i="10"/>
  <c r="CH107" i="10"/>
  <c r="CG107" i="10"/>
  <c r="CF107" i="10"/>
  <c r="CI106" i="10"/>
  <c r="CH106" i="10"/>
  <c r="CG106" i="10"/>
  <c r="CF106" i="10"/>
  <c r="CI105" i="10"/>
  <c r="CH105" i="10"/>
  <c r="CG105" i="10"/>
  <c r="CF105" i="10"/>
  <c r="CI104" i="10"/>
  <c r="CH104" i="10"/>
  <c r="CG104" i="10"/>
  <c r="CF104" i="10"/>
  <c r="CI103" i="10"/>
  <c r="CH103" i="10"/>
  <c r="CG103" i="10"/>
  <c r="CF103" i="10"/>
  <c r="CI102" i="10"/>
  <c r="CH102" i="10"/>
  <c r="CG102" i="10"/>
  <c r="CF102" i="10"/>
  <c r="CI101" i="10"/>
  <c r="CH101" i="10"/>
  <c r="CG101" i="10"/>
  <c r="CF101" i="10"/>
  <c r="CI100" i="10"/>
  <c r="CH100" i="10"/>
  <c r="CG100" i="10"/>
  <c r="CF100" i="10"/>
  <c r="CI99" i="10"/>
  <c r="CH99" i="10"/>
  <c r="CG99" i="10"/>
  <c r="CF99" i="10"/>
  <c r="CI98" i="10"/>
  <c r="CH98" i="10"/>
  <c r="CG98" i="10"/>
  <c r="CF98" i="10"/>
  <c r="CI97" i="10"/>
  <c r="CH97" i="10"/>
  <c r="CG97" i="10"/>
  <c r="CF97" i="10"/>
  <c r="CI96" i="10"/>
  <c r="CH96" i="10"/>
  <c r="CG96" i="10"/>
  <c r="CF96" i="10"/>
  <c r="CI95" i="10"/>
  <c r="CH95" i="10"/>
  <c r="CG95" i="10"/>
  <c r="CF95" i="10"/>
  <c r="CI94" i="10"/>
  <c r="CH94" i="10"/>
  <c r="CG94" i="10"/>
  <c r="CF94" i="10"/>
  <c r="CI93" i="10"/>
  <c r="CH93" i="10"/>
  <c r="CG93" i="10"/>
  <c r="CF93" i="10"/>
  <c r="CI92" i="10"/>
  <c r="CH92" i="10"/>
  <c r="CG92" i="10"/>
  <c r="CF92" i="10"/>
  <c r="CI91" i="10"/>
  <c r="CH91" i="10"/>
  <c r="CG91" i="10"/>
  <c r="CF91" i="10"/>
  <c r="CI90" i="10"/>
  <c r="CH90" i="10"/>
  <c r="CG90" i="10"/>
  <c r="CF90" i="10"/>
  <c r="CI89" i="10"/>
  <c r="CH89" i="10"/>
  <c r="CG89" i="10"/>
  <c r="CF89" i="10"/>
  <c r="CI88" i="10"/>
  <c r="CH88" i="10"/>
  <c r="CG88" i="10"/>
  <c r="CF88" i="10"/>
  <c r="CI87" i="10"/>
  <c r="CH87" i="10"/>
  <c r="CG87" i="10"/>
  <c r="CF87" i="10"/>
  <c r="CI86" i="10"/>
  <c r="CH86" i="10"/>
  <c r="CG86" i="10"/>
  <c r="CF86" i="10"/>
  <c r="CI85" i="10"/>
  <c r="CH85" i="10"/>
  <c r="CG85" i="10"/>
  <c r="CF85" i="10"/>
  <c r="CI84" i="10"/>
  <c r="CH84" i="10"/>
  <c r="CG84" i="10"/>
  <c r="CF84" i="10"/>
  <c r="CI83" i="10"/>
  <c r="CH83" i="10"/>
  <c r="CG83" i="10"/>
  <c r="CF83" i="10"/>
  <c r="CI82" i="10"/>
  <c r="CH82" i="10"/>
  <c r="CG82" i="10"/>
  <c r="CF82" i="10"/>
  <c r="CI81" i="10"/>
  <c r="CH81" i="10"/>
  <c r="CG81" i="10"/>
  <c r="CF81" i="10"/>
  <c r="CI80" i="10"/>
  <c r="CH80" i="10"/>
  <c r="CG80" i="10"/>
  <c r="CF80" i="10"/>
  <c r="CI79" i="10"/>
  <c r="CH79" i="10"/>
  <c r="CG79" i="10"/>
  <c r="CF79" i="10"/>
  <c r="CI78" i="10"/>
  <c r="CH78" i="10"/>
  <c r="CG78" i="10"/>
  <c r="CF78" i="10"/>
  <c r="CI77" i="10"/>
  <c r="CH77" i="10"/>
  <c r="CG77" i="10"/>
  <c r="CF77" i="10"/>
  <c r="CI76" i="10"/>
  <c r="CH76" i="10"/>
  <c r="CG76" i="10"/>
  <c r="CF76" i="10"/>
  <c r="CI75" i="10"/>
  <c r="CH75" i="10"/>
  <c r="CG75" i="10"/>
  <c r="CF75" i="10"/>
  <c r="CI74" i="10"/>
  <c r="CH74" i="10"/>
  <c r="CG74" i="10"/>
  <c r="CF74" i="10"/>
  <c r="CI73" i="10"/>
  <c r="CH73" i="10"/>
  <c r="CG73" i="10"/>
  <c r="CF73" i="10"/>
  <c r="CI72" i="10"/>
  <c r="CH72" i="10"/>
  <c r="CG72" i="10"/>
  <c r="CF72" i="10"/>
  <c r="CI71" i="10"/>
  <c r="CH71" i="10"/>
  <c r="CG71" i="10"/>
  <c r="CF71" i="10"/>
  <c r="CI70" i="10"/>
  <c r="CH70" i="10"/>
  <c r="CG70" i="10"/>
  <c r="CF70" i="10"/>
  <c r="CI69" i="10"/>
  <c r="CH69" i="10"/>
  <c r="CG69" i="10"/>
  <c r="CF69" i="10"/>
  <c r="CI68" i="10"/>
  <c r="CH68" i="10"/>
  <c r="CG68" i="10"/>
  <c r="CF68" i="10"/>
  <c r="CI67" i="10"/>
  <c r="CH67" i="10"/>
  <c r="CG67" i="10"/>
  <c r="CF67" i="10"/>
  <c r="CI66" i="10"/>
  <c r="CH66" i="10"/>
  <c r="CG66" i="10"/>
  <c r="CF66" i="10"/>
  <c r="CI65" i="10"/>
  <c r="CH65" i="10"/>
  <c r="CG65" i="10"/>
  <c r="CF65" i="10"/>
  <c r="CI64" i="10"/>
  <c r="CH64" i="10"/>
  <c r="CG64" i="10"/>
  <c r="CF64" i="10"/>
  <c r="CI63" i="10"/>
  <c r="CH63" i="10"/>
  <c r="CG63" i="10"/>
  <c r="CF63" i="10"/>
  <c r="CI62" i="10"/>
  <c r="CH62" i="10"/>
  <c r="CG62" i="10"/>
  <c r="CF62" i="10"/>
  <c r="CI61" i="10"/>
  <c r="CH61" i="10"/>
  <c r="CG61" i="10"/>
  <c r="CF61" i="10"/>
  <c r="CI60" i="10"/>
  <c r="CH60" i="10"/>
  <c r="CG60" i="10"/>
  <c r="CF60" i="10"/>
  <c r="CI59" i="10"/>
  <c r="CH59" i="10"/>
  <c r="CG59" i="10"/>
  <c r="CF59" i="10"/>
  <c r="CI58" i="10"/>
  <c r="CH58" i="10"/>
  <c r="CG58" i="10"/>
  <c r="CF58" i="10"/>
  <c r="CI57" i="10"/>
  <c r="CH57" i="10"/>
  <c r="CG57" i="10"/>
  <c r="CF57" i="10"/>
  <c r="CI56" i="10"/>
  <c r="CH56" i="10"/>
  <c r="CG56" i="10"/>
  <c r="CF56" i="10"/>
  <c r="CI55" i="10"/>
  <c r="CH55" i="10"/>
  <c r="CG55" i="10"/>
  <c r="CF55" i="10"/>
  <c r="CI54" i="10"/>
  <c r="CH54" i="10"/>
  <c r="CG54" i="10"/>
  <c r="CF54" i="10"/>
  <c r="CI53" i="10"/>
  <c r="CH53" i="10"/>
  <c r="CG53" i="10"/>
  <c r="CF53" i="10"/>
  <c r="CI52" i="10"/>
  <c r="CH52" i="10"/>
  <c r="CG52" i="10"/>
  <c r="CF52" i="10"/>
  <c r="CI51" i="10"/>
  <c r="CH51" i="10"/>
  <c r="CG51" i="10"/>
  <c r="CF51" i="10"/>
  <c r="CI50" i="10"/>
  <c r="CH50" i="10"/>
  <c r="CG50" i="10"/>
  <c r="CF50" i="10"/>
  <c r="CI49" i="10"/>
  <c r="CH49" i="10"/>
  <c r="CG49" i="10"/>
  <c r="CF49" i="10"/>
  <c r="CI48" i="10"/>
  <c r="CH48" i="10"/>
  <c r="CG48" i="10"/>
  <c r="CF48" i="10"/>
  <c r="CI47" i="10"/>
  <c r="CH47" i="10"/>
  <c r="CG47" i="10"/>
  <c r="CF47" i="10"/>
  <c r="CI46" i="10"/>
  <c r="CH46" i="10"/>
  <c r="CG46" i="10"/>
  <c r="CF46" i="10"/>
  <c r="CI45" i="10"/>
  <c r="CH45" i="10"/>
  <c r="CG45" i="10"/>
  <c r="CF45" i="10"/>
  <c r="CI44" i="10"/>
  <c r="CH44" i="10"/>
  <c r="CG44" i="10"/>
  <c r="CF44" i="10"/>
  <c r="CI43" i="10"/>
  <c r="CH43" i="10"/>
  <c r="CG43" i="10"/>
  <c r="CF43" i="10"/>
  <c r="CI42" i="10"/>
  <c r="CH42" i="10"/>
  <c r="CG42" i="10"/>
  <c r="CF42" i="10"/>
  <c r="CI41" i="10"/>
  <c r="CH41" i="10"/>
  <c r="CG41" i="10"/>
  <c r="CF41" i="10"/>
  <c r="CI40" i="10"/>
  <c r="CH40" i="10"/>
  <c r="CG40" i="10"/>
  <c r="CF40" i="10"/>
  <c r="CI39" i="10"/>
  <c r="CH39" i="10"/>
  <c r="CG39" i="10"/>
  <c r="CF39" i="10"/>
  <c r="CI38" i="10"/>
  <c r="CH38" i="10"/>
  <c r="CG38" i="10"/>
  <c r="CF38" i="10"/>
  <c r="CI37" i="10"/>
  <c r="CH37" i="10"/>
  <c r="CG37" i="10"/>
  <c r="CF37" i="10"/>
  <c r="CI36" i="10"/>
  <c r="CH36" i="10"/>
  <c r="CG36" i="10"/>
  <c r="CF36" i="10"/>
  <c r="CI35" i="10"/>
  <c r="CH35" i="10"/>
  <c r="CG35" i="10"/>
  <c r="CF35" i="10"/>
  <c r="CI34" i="10"/>
  <c r="CH34" i="10"/>
  <c r="CG34" i="10"/>
  <c r="CF34" i="10"/>
  <c r="CI33" i="10"/>
  <c r="CH33" i="10"/>
  <c r="CG33" i="10"/>
  <c r="CF33" i="10"/>
  <c r="CI32" i="10"/>
  <c r="CH32" i="10"/>
  <c r="CG32" i="10"/>
  <c r="CF32" i="10"/>
  <c r="CI31" i="10"/>
  <c r="CH31" i="10"/>
  <c r="CG31" i="10"/>
  <c r="CF31" i="10"/>
  <c r="CI30" i="10"/>
  <c r="CH30" i="10"/>
  <c r="CG30" i="10"/>
  <c r="CF30" i="10"/>
  <c r="CI29" i="10"/>
  <c r="CH29" i="10"/>
  <c r="CG29" i="10"/>
  <c r="CF29" i="10"/>
  <c r="CI28" i="10"/>
  <c r="CH28" i="10"/>
  <c r="CG28" i="10"/>
  <c r="CF28" i="10"/>
  <c r="CI27" i="10"/>
  <c r="CH27" i="10"/>
  <c r="CG27" i="10"/>
  <c r="CF27" i="10"/>
  <c r="CI26" i="10"/>
  <c r="CH26" i="10"/>
  <c r="CG26" i="10"/>
  <c r="CF26" i="10"/>
  <c r="CI25" i="10"/>
  <c r="CH25" i="10"/>
  <c r="CG25" i="10"/>
  <c r="CF25" i="10"/>
  <c r="CI24" i="10"/>
  <c r="CH24" i="10"/>
  <c r="CG24" i="10"/>
  <c r="CF24" i="10"/>
  <c r="CI23" i="10"/>
  <c r="CH23" i="10"/>
  <c r="CG23" i="10"/>
  <c r="CF23" i="10"/>
  <c r="CI22" i="10"/>
  <c r="CH22" i="10"/>
  <c r="CG22" i="10"/>
  <c r="CF22" i="10"/>
  <c r="CI21" i="10"/>
  <c r="CH21" i="10"/>
  <c r="CG21" i="10"/>
  <c r="CF21" i="10"/>
  <c r="CI20" i="10"/>
  <c r="CH20" i="10"/>
  <c r="CG20" i="10"/>
  <c r="CF20" i="10"/>
  <c r="CI19" i="10"/>
  <c r="CH19" i="10"/>
  <c r="CG19" i="10"/>
  <c r="CF19" i="10"/>
  <c r="CI18" i="10"/>
  <c r="CH18" i="10"/>
  <c r="CG18" i="10"/>
  <c r="CF18" i="10"/>
  <c r="CI17" i="10"/>
  <c r="CH17" i="10"/>
  <c r="CG17" i="10"/>
  <c r="CF17" i="10"/>
  <c r="CI16" i="10"/>
  <c r="CH16" i="10"/>
  <c r="CG16" i="10"/>
  <c r="CF16" i="10"/>
  <c r="CI15" i="10"/>
  <c r="CH15" i="10"/>
  <c r="CG15" i="10"/>
  <c r="CF15" i="10"/>
  <c r="CI14" i="10"/>
  <c r="CH14" i="10"/>
  <c r="CG14" i="10"/>
  <c r="CF14" i="10"/>
  <c r="CI13" i="10"/>
  <c r="CH13" i="10"/>
  <c r="CG13" i="10"/>
  <c r="CF13" i="10"/>
  <c r="CI12" i="10"/>
  <c r="CH12" i="10"/>
  <c r="CG12" i="10"/>
  <c r="CF12" i="10"/>
  <c r="CI11" i="10"/>
  <c r="CH11" i="10"/>
  <c r="CG11" i="10"/>
  <c r="CF11" i="10"/>
  <c r="CI10" i="10"/>
  <c r="CH10" i="10"/>
  <c r="CG10" i="10"/>
  <c r="CF10" i="10"/>
  <c r="CI9" i="10"/>
  <c r="CH9" i="10"/>
  <c r="CG9" i="10"/>
  <c r="CF9" i="10"/>
  <c r="CI8" i="10"/>
  <c r="CH8" i="10"/>
  <c r="CG8" i="10"/>
  <c r="CF8" i="10"/>
  <c r="CI7" i="10"/>
  <c r="CH7" i="10"/>
  <c r="CG7" i="10"/>
  <c r="CF7" i="10"/>
  <c r="CI6" i="10"/>
  <c r="CH6" i="10"/>
  <c r="CG6" i="10"/>
  <c r="CF6" i="10"/>
  <c r="CI5" i="10"/>
  <c r="CH5" i="10"/>
  <c r="CG5" i="10"/>
  <c r="CF5" i="10"/>
  <c r="CI4" i="10"/>
  <c r="CH4" i="10"/>
  <c r="CG4" i="10"/>
  <c r="CF4" i="10"/>
  <c r="CI3" i="10"/>
  <c r="CH3" i="10"/>
  <c r="CG3" i="10"/>
  <c r="CF3" i="10"/>
  <c r="CI2" i="10"/>
  <c r="CH2" i="10"/>
  <c r="CG2" i="10"/>
  <c r="CF2" i="10"/>
  <c r="CE1002" i="10"/>
  <c r="CD1002" i="10"/>
  <c r="CC1002" i="10"/>
  <c r="CE1001" i="10"/>
  <c r="CD1001" i="10"/>
  <c r="CC1001" i="10"/>
  <c r="CE1000" i="10"/>
  <c r="CD1000" i="10"/>
  <c r="CC1000" i="10"/>
  <c r="CE999" i="10"/>
  <c r="CD999" i="10"/>
  <c r="CC999" i="10"/>
  <c r="CE998" i="10"/>
  <c r="CD998" i="10"/>
  <c r="CC998" i="10"/>
  <c r="CE997" i="10"/>
  <c r="CD997" i="10"/>
  <c r="CC997" i="10"/>
  <c r="CE996" i="10"/>
  <c r="CD996" i="10"/>
  <c r="CC996" i="10"/>
  <c r="CE995" i="10"/>
  <c r="CD995" i="10"/>
  <c r="CC995" i="10"/>
  <c r="CE994" i="10"/>
  <c r="CD994" i="10"/>
  <c r="CC994" i="10"/>
  <c r="CE993" i="10"/>
  <c r="CD993" i="10"/>
  <c r="CC993" i="10"/>
  <c r="CE992" i="10"/>
  <c r="CD992" i="10"/>
  <c r="CC992" i="10"/>
  <c r="CE991" i="10"/>
  <c r="CD991" i="10"/>
  <c r="CC991" i="10"/>
  <c r="CE990" i="10"/>
  <c r="CD990" i="10"/>
  <c r="CC990" i="10"/>
  <c r="CE989" i="10"/>
  <c r="CD989" i="10"/>
  <c r="CC989" i="10"/>
  <c r="CE988" i="10"/>
  <c r="CD988" i="10"/>
  <c r="CC988" i="10"/>
  <c r="CE987" i="10"/>
  <c r="CD987" i="10"/>
  <c r="CC987" i="10"/>
  <c r="CE986" i="10"/>
  <c r="CD986" i="10"/>
  <c r="CC986" i="10"/>
  <c r="CE985" i="10"/>
  <c r="CD985" i="10"/>
  <c r="CC985" i="10"/>
  <c r="CE984" i="10"/>
  <c r="CD984" i="10"/>
  <c r="CC984" i="10"/>
  <c r="CE983" i="10"/>
  <c r="CD983" i="10"/>
  <c r="CC983" i="10"/>
  <c r="CE982" i="10"/>
  <c r="CD982" i="10"/>
  <c r="CC982" i="10"/>
  <c r="CE981" i="10"/>
  <c r="CD981" i="10"/>
  <c r="CC981" i="10"/>
  <c r="CE980" i="10"/>
  <c r="CD980" i="10"/>
  <c r="CC980" i="10"/>
  <c r="CE979" i="10"/>
  <c r="CD979" i="10"/>
  <c r="CC979" i="10"/>
  <c r="CE978" i="10"/>
  <c r="CD978" i="10"/>
  <c r="CC978" i="10"/>
  <c r="CE977" i="10"/>
  <c r="CD977" i="10"/>
  <c r="CC977" i="10"/>
  <c r="CE976" i="10"/>
  <c r="CD976" i="10"/>
  <c r="CC976" i="10"/>
  <c r="CE975" i="10"/>
  <c r="CD975" i="10"/>
  <c r="CC975" i="10"/>
  <c r="CE974" i="10"/>
  <c r="CD974" i="10"/>
  <c r="CC974" i="10"/>
  <c r="CE973" i="10"/>
  <c r="CD973" i="10"/>
  <c r="CC973" i="10"/>
  <c r="CE972" i="10"/>
  <c r="CD972" i="10"/>
  <c r="CC972" i="10"/>
  <c r="CE971" i="10"/>
  <c r="CD971" i="10"/>
  <c r="CC971" i="10"/>
  <c r="CE970" i="10"/>
  <c r="CD970" i="10"/>
  <c r="CC970" i="10"/>
  <c r="CE969" i="10"/>
  <c r="CD969" i="10"/>
  <c r="CC969" i="10"/>
  <c r="CE968" i="10"/>
  <c r="CD968" i="10"/>
  <c r="CC968" i="10"/>
  <c r="CE967" i="10"/>
  <c r="CD967" i="10"/>
  <c r="CC967" i="10"/>
  <c r="CE966" i="10"/>
  <c r="CD966" i="10"/>
  <c r="CC966" i="10"/>
  <c r="CE965" i="10"/>
  <c r="CD965" i="10"/>
  <c r="CC965" i="10"/>
  <c r="CE964" i="10"/>
  <c r="CD964" i="10"/>
  <c r="CC964" i="10"/>
  <c r="CE963" i="10"/>
  <c r="CD963" i="10"/>
  <c r="CC963" i="10"/>
  <c r="CE962" i="10"/>
  <c r="CD962" i="10"/>
  <c r="CC962" i="10"/>
  <c r="CE961" i="10"/>
  <c r="CD961" i="10"/>
  <c r="CC961" i="10"/>
  <c r="CE960" i="10"/>
  <c r="CD960" i="10"/>
  <c r="CC960" i="10"/>
  <c r="CE959" i="10"/>
  <c r="CD959" i="10"/>
  <c r="CC959" i="10"/>
  <c r="CE958" i="10"/>
  <c r="CD958" i="10"/>
  <c r="CC958" i="10"/>
  <c r="CE957" i="10"/>
  <c r="CD957" i="10"/>
  <c r="CC957" i="10"/>
  <c r="CE956" i="10"/>
  <c r="CD956" i="10"/>
  <c r="CC956" i="10"/>
  <c r="CE955" i="10"/>
  <c r="CD955" i="10"/>
  <c r="CC955" i="10"/>
  <c r="CE954" i="10"/>
  <c r="CD954" i="10"/>
  <c r="CC954" i="10"/>
  <c r="CE953" i="10"/>
  <c r="CD953" i="10"/>
  <c r="CC953" i="10"/>
  <c r="CE952" i="10"/>
  <c r="CD952" i="10"/>
  <c r="CC952" i="10"/>
  <c r="CE951" i="10"/>
  <c r="CD951" i="10"/>
  <c r="CC951" i="10"/>
  <c r="CE950" i="10"/>
  <c r="CD950" i="10"/>
  <c r="CC950" i="10"/>
  <c r="CE949" i="10"/>
  <c r="CD949" i="10"/>
  <c r="CC949" i="10"/>
  <c r="CE948" i="10"/>
  <c r="CD948" i="10"/>
  <c r="CC948" i="10"/>
  <c r="CE947" i="10"/>
  <c r="CD947" i="10"/>
  <c r="CC947" i="10"/>
  <c r="CE946" i="10"/>
  <c r="CD946" i="10"/>
  <c r="CC946" i="10"/>
  <c r="CE945" i="10"/>
  <c r="CD945" i="10"/>
  <c r="CC945" i="10"/>
  <c r="CE944" i="10"/>
  <c r="CD944" i="10"/>
  <c r="CC944" i="10"/>
  <c r="CE943" i="10"/>
  <c r="CD943" i="10"/>
  <c r="CC943" i="10"/>
  <c r="CE942" i="10"/>
  <c r="CD942" i="10"/>
  <c r="CC942" i="10"/>
  <c r="CE941" i="10"/>
  <c r="CD941" i="10"/>
  <c r="CC941" i="10"/>
  <c r="CE940" i="10"/>
  <c r="CD940" i="10"/>
  <c r="CC940" i="10"/>
  <c r="CE939" i="10"/>
  <c r="CD939" i="10"/>
  <c r="CC939" i="10"/>
  <c r="CE938" i="10"/>
  <c r="CD938" i="10"/>
  <c r="CC938" i="10"/>
  <c r="CE937" i="10"/>
  <c r="CD937" i="10"/>
  <c r="CC937" i="10"/>
  <c r="CE936" i="10"/>
  <c r="CD936" i="10"/>
  <c r="CC936" i="10"/>
  <c r="CE935" i="10"/>
  <c r="CD935" i="10"/>
  <c r="CC935" i="10"/>
  <c r="CE934" i="10"/>
  <c r="CD934" i="10"/>
  <c r="CC934" i="10"/>
  <c r="CE933" i="10"/>
  <c r="CD933" i="10"/>
  <c r="CC933" i="10"/>
  <c r="CE932" i="10"/>
  <c r="CD932" i="10"/>
  <c r="CC932" i="10"/>
  <c r="CE931" i="10"/>
  <c r="CD931" i="10"/>
  <c r="CC931" i="10"/>
  <c r="CE930" i="10"/>
  <c r="CD930" i="10"/>
  <c r="CC930" i="10"/>
  <c r="CE929" i="10"/>
  <c r="CD929" i="10"/>
  <c r="CC929" i="10"/>
  <c r="CE928" i="10"/>
  <c r="CD928" i="10"/>
  <c r="CC928" i="10"/>
  <c r="CE927" i="10"/>
  <c r="CD927" i="10"/>
  <c r="CC927" i="10"/>
  <c r="CE926" i="10"/>
  <c r="CD926" i="10"/>
  <c r="CC926" i="10"/>
  <c r="CE925" i="10"/>
  <c r="CD925" i="10"/>
  <c r="CC925" i="10"/>
  <c r="CE924" i="10"/>
  <c r="CD924" i="10"/>
  <c r="CC924" i="10"/>
  <c r="CE923" i="10"/>
  <c r="CD923" i="10"/>
  <c r="CC923" i="10"/>
  <c r="CE922" i="10"/>
  <c r="CD922" i="10"/>
  <c r="CC922" i="10"/>
  <c r="CE921" i="10"/>
  <c r="CD921" i="10"/>
  <c r="CC921" i="10"/>
  <c r="CE920" i="10"/>
  <c r="CD920" i="10"/>
  <c r="CC920" i="10"/>
  <c r="CE919" i="10"/>
  <c r="CD919" i="10"/>
  <c r="CC919" i="10"/>
  <c r="CE918" i="10"/>
  <c r="CD918" i="10"/>
  <c r="CC918" i="10"/>
  <c r="CE917" i="10"/>
  <c r="CD917" i="10"/>
  <c r="CC917" i="10"/>
  <c r="CE916" i="10"/>
  <c r="CD916" i="10"/>
  <c r="CC916" i="10"/>
  <c r="CE915" i="10"/>
  <c r="CD915" i="10"/>
  <c r="CC915" i="10"/>
  <c r="CE914" i="10"/>
  <c r="CD914" i="10"/>
  <c r="CC914" i="10"/>
  <c r="CE913" i="10"/>
  <c r="CD913" i="10"/>
  <c r="CC913" i="10"/>
  <c r="CE912" i="10"/>
  <c r="CD912" i="10"/>
  <c r="CC912" i="10"/>
  <c r="CE911" i="10"/>
  <c r="CD911" i="10"/>
  <c r="CC911" i="10"/>
  <c r="CE910" i="10"/>
  <c r="CD910" i="10"/>
  <c r="CC910" i="10"/>
  <c r="CE909" i="10"/>
  <c r="CD909" i="10"/>
  <c r="CC909" i="10"/>
  <c r="CE908" i="10"/>
  <c r="CD908" i="10"/>
  <c r="CC908" i="10"/>
  <c r="CE907" i="10"/>
  <c r="CD907" i="10"/>
  <c r="CC907" i="10"/>
  <c r="CE906" i="10"/>
  <c r="CD906" i="10"/>
  <c r="CC906" i="10"/>
  <c r="CE905" i="10"/>
  <c r="CD905" i="10"/>
  <c r="CC905" i="10"/>
  <c r="CE904" i="10"/>
  <c r="CD904" i="10"/>
  <c r="CC904" i="10"/>
  <c r="CE903" i="10"/>
  <c r="CD903" i="10"/>
  <c r="CC903" i="10"/>
  <c r="CE902" i="10"/>
  <c r="CD902" i="10"/>
  <c r="CC902" i="10"/>
  <c r="CE901" i="10"/>
  <c r="CD901" i="10"/>
  <c r="CC901" i="10"/>
  <c r="CE900" i="10"/>
  <c r="CD900" i="10"/>
  <c r="CC900" i="10"/>
  <c r="CE899" i="10"/>
  <c r="CD899" i="10"/>
  <c r="CC899" i="10"/>
  <c r="CE898" i="10"/>
  <c r="CD898" i="10"/>
  <c r="CC898" i="10"/>
  <c r="CE897" i="10"/>
  <c r="CD897" i="10"/>
  <c r="CC897" i="10"/>
  <c r="CE896" i="10"/>
  <c r="CD896" i="10"/>
  <c r="CC896" i="10"/>
  <c r="CE895" i="10"/>
  <c r="CD895" i="10"/>
  <c r="CC895" i="10"/>
  <c r="CE894" i="10"/>
  <c r="CD894" i="10"/>
  <c r="CC894" i="10"/>
  <c r="CE893" i="10"/>
  <c r="CD893" i="10"/>
  <c r="CC893" i="10"/>
  <c r="CE892" i="10"/>
  <c r="CD892" i="10"/>
  <c r="CC892" i="10"/>
  <c r="CE891" i="10"/>
  <c r="CD891" i="10"/>
  <c r="CC891" i="10"/>
  <c r="CE890" i="10"/>
  <c r="CD890" i="10"/>
  <c r="CC890" i="10"/>
  <c r="CE889" i="10"/>
  <c r="CD889" i="10"/>
  <c r="CC889" i="10"/>
  <c r="CE888" i="10"/>
  <c r="CD888" i="10"/>
  <c r="CC888" i="10"/>
  <c r="CE887" i="10"/>
  <c r="CD887" i="10"/>
  <c r="CC887" i="10"/>
  <c r="CE886" i="10"/>
  <c r="CD886" i="10"/>
  <c r="CC886" i="10"/>
  <c r="CE885" i="10"/>
  <c r="CD885" i="10"/>
  <c r="CC885" i="10"/>
  <c r="CE884" i="10"/>
  <c r="CD884" i="10"/>
  <c r="CC884" i="10"/>
  <c r="CE883" i="10"/>
  <c r="CD883" i="10"/>
  <c r="CC883" i="10"/>
  <c r="CE882" i="10"/>
  <c r="CD882" i="10"/>
  <c r="CC882" i="10"/>
  <c r="CE881" i="10"/>
  <c r="CD881" i="10"/>
  <c r="CC881" i="10"/>
  <c r="CE880" i="10"/>
  <c r="CD880" i="10"/>
  <c r="CC880" i="10"/>
  <c r="CE879" i="10"/>
  <c r="CD879" i="10"/>
  <c r="CC879" i="10"/>
  <c r="CE878" i="10"/>
  <c r="CD878" i="10"/>
  <c r="CC878" i="10"/>
  <c r="CE877" i="10"/>
  <c r="CD877" i="10"/>
  <c r="CC877" i="10"/>
  <c r="CE876" i="10"/>
  <c r="CD876" i="10"/>
  <c r="CC876" i="10"/>
  <c r="CE875" i="10"/>
  <c r="CD875" i="10"/>
  <c r="CC875" i="10"/>
  <c r="CE874" i="10"/>
  <c r="CD874" i="10"/>
  <c r="CC874" i="10"/>
  <c r="CE873" i="10"/>
  <c r="CD873" i="10"/>
  <c r="CC873" i="10"/>
  <c r="CE872" i="10"/>
  <c r="CD872" i="10"/>
  <c r="CC872" i="10"/>
  <c r="CE871" i="10"/>
  <c r="CD871" i="10"/>
  <c r="CC871" i="10"/>
  <c r="CE870" i="10"/>
  <c r="CD870" i="10"/>
  <c r="CC870" i="10"/>
  <c r="CE869" i="10"/>
  <c r="CD869" i="10"/>
  <c r="CC869" i="10"/>
  <c r="CE868" i="10"/>
  <c r="CD868" i="10"/>
  <c r="CC868" i="10"/>
  <c r="CE867" i="10"/>
  <c r="CD867" i="10"/>
  <c r="CC867" i="10"/>
  <c r="CE866" i="10"/>
  <c r="CD866" i="10"/>
  <c r="CC866" i="10"/>
  <c r="CE865" i="10"/>
  <c r="CD865" i="10"/>
  <c r="CC865" i="10"/>
  <c r="CE864" i="10"/>
  <c r="CD864" i="10"/>
  <c r="CC864" i="10"/>
  <c r="CE863" i="10"/>
  <c r="CD863" i="10"/>
  <c r="CC863" i="10"/>
  <c r="CE862" i="10"/>
  <c r="CD862" i="10"/>
  <c r="CC862" i="10"/>
  <c r="CE861" i="10"/>
  <c r="CD861" i="10"/>
  <c r="CC861" i="10"/>
  <c r="CE860" i="10"/>
  <c r="CD860" i="10"/>
  <c r="CC860" i="10"/>
  <c r="CE859" i="10"/>
  <c r="CD859" i="10"/>
  <c r="CC859" i="10"/>
  <c r="CE858" i="10"/>
  <c r="CD858" i="10"/>
  <c r="CC858" i="10"/>
  <c r="CE857" i="10"/>
  <c r="CD857" i="10"/>
  <c r="CC857" i="10"/>
  <c r="CE856" i="10"/>
  <c r="CD856" i="10"/>
  <c r="CC856" i="10"/>
  <c r="CE855" i="10"/>
  <c r="CD855" i="10"/>
  <c r="CC855" i="10"/>
  <c r="CE854" i="10"/>
  <c r="CD854" i="10"/>
  <c r="CC854" i="10"/>
  <c r="CE853" i="10"/>
  <c r="CD853" i="10"/>
  <c r="CC853" i="10"/>
  <c r="CE852" i="10"/>
  <c r="CD852" i="10"/>
  <c r="CC852" i="10"/>
  <c r="CE851" i="10"/>
  <c r="CD851" i="10"/>
  <c r="CC851" i="10"/>
  <c r="CE850" i="10"/>
  <c r="CD850" i="10"/>
  <c r="CC850" i="10"/>
  <c r="CE849" i="10"/>
  <c r="CD849" i="10"/>
  <c r="CC849" i="10"/>
  <c r="CE848" i="10"/>
  <c r="CD848" i="10"/>
  <c r="CC848" i="10"/>
  <c r="CE847" i="10"/>
  <c r="CD847" i="10"/>
  <c r="CC847" i="10"/>
  <c r="CE846" i="10"/>
  <c r="CD846" i="10"/>
  <c r="CC846" i="10"/>
  <c r="CE845" i="10"/>
  <c r="CD845" i="10"/>
  <c r="CC845" i="10"/>
  <c r="CE844" i="10"/>
  <c r="CD844" i="10"/>
  <c r="CC844" i="10"/>
  <c r="CE843" i="10"/>
  <c r="CD843" i="10"/>
  <c r="CC843" i="10"/>
  <c r="CE842" i="10"/>
  <c r="CD842" i="10"/>
  <c r="CC842" i="10"/>
  <c r="CE841" i="10"/>
  <c r="CD841" i="10"/>
  <c r="CC841" i="10"/>
  <c r="CE840" i="10"/>
  <c r="CD840" i="10"/>
  <c r="CC840" i="10"/>
  <c r="CE839" i="10"/>
  <c r="CD839" i="10"/>
  <c r="CC839" i="10"/>
  <c r="CE838" i="10"/>
  <c r="CD838" i="10"/>
  <c r="CC838" i="10"/>
  <c r="CE837" i="10"/>
  <c r="CD837" i="10"/>
  <c r="CC837" i="10"/>
  <c r="CE836" i="10"/>
  <c r="CD836" i="10"/>
  <c r="CC836" i="10"/>
  <c r="CE835" i="10"/>
  <c r="CD835" i="10"/>
  <c r="CC835" i="10"/>
  <c r="CE834" i="10"/>
  <c r="CD834" i="10"/>
  <c r="CC834" i="10"/>
  <c r="CE833" i="10"/>
  <c r="CD833" i="10"/>
  <c r="CC833" i="10"/>
  <c r="CE832" i="10"/>
  <c r="CD832" i="10"/>
  <c r="CC832" i="10"/>
  <c r="CE831" i="10"/>
  <c r="CD831" i="10"/>
  <c r="CC831" i="10"/>
  <c r="CE830" i="10"/>
  <c r="CD830" i="10"/>
  <c r="CC830" i="10"/>
  <c r="CE829" i="10"/>
  <c r="CD829" i="10"/>
  <c r="CC829" i="10"/>
  <c r="CE828" i="10"/>
  <c r="CD828" i="10"/>
  <c r="CC828" i="10"/>
  <c r="CE827" i="10"/>
  <c r="CD827" i="10"/>
  <c r="CC827" i="10"/>
  <c r="CE826" i="10"/>
  <c r="CD826" i="10"/>
  <c r="CC826" i="10"/>
  <c r="CE825" i="10"/>
  <c r="CD825" i="10"/>
  <c r="CC825" i="10"/>
  <c r="CE824" i="10"/>
  <c r="CD824" i="10"/>
  <c r="CC824" i="10"/>
  <c r="CE823" i="10"/>
  <c r="CD823" i="10"/>
  <c r="CC823" i="10"/>
  <c r="CE822" i="10"/>
  <c r="CD822" i="10"/>
  <c r="CC822" i="10"/>
  <c r="CE821" i="10"/>
  <c r="CD821" i="10"/>
  <c r="CC821" i="10"/>
  <c r="CE820" i="10"/>
  <c r="CD820" i="10"/>
  <c r="CC820" i="10"/>
  <c r="CE819" i="10"/>
  <c r="CD819" i="10"/>
  <c r="CC819" i="10"/>
  <c r="CE818" i="10"/>
  <c r="CD818" i="10"/>
  <c r="CC818" i="10"/>
  <c r="CE817" i="10"/>
  <c r="CD817" i="10"/>
  <c r="CC817" i="10"/>
  <c r="CE816" i="10"/>
  <c r="CD816" i="10"/>
  <c r="CC816" i="10"/>
  <c r="CE815" i="10"/>
  <c r="CD815" i="10"/>
  <c r="CC815" i="10"/>
  <c r="CE814" i="10"/>
  <c r="CD814" i="10"/>
  <c r="CC814" i="10"/>
  <c r="CE813" i="10"/>
  <c r="CD813" i="10"/>
  <c r="CC813" i="10"/>
  <c r="CE812" i="10"/>
  <c r="CD812" i="10"/>
  <c r="CC812" i="10"/>
  <c r="CE811" i="10"/>
  <c r="CD811" i="10"/>
  <c r="CC811" i="10"/>
  <c r="CE810" i="10"/>
  <c r="CD810" i="10"/>
  <c r="CC810" i="10"/>
  <c r="CE809" i="10"/>
  <c r="CD809" i="10"/>
  <c r="CC809" i="10"/>
  <c r="CE808" i="10"/>
  <c r="CD808" i="10"/>
  <c r="CC808" i="10"/>
  <c r="CE807" i="10"/>
  <c r="CD807" i="10"/>
  <c r="CC807" i="10"/>
  <c r="CE806" i="10"/>
  <c r="CD806" i="10"/>
  <c r="CC806" i="10"/>
  <c r="CE805" i="10"/>
  <c r="CD805" i="10"/>
  <c r="CC805" i="10"/>
  <c r="CE804" i="10"/>
  <c r="CD804" i="10"/>
  <c r="CC804" i="10"/>
  <c r="CE803" i="10"/>
  <c r="CD803" i="10"/>
  <c r="CC803" i="10"/>
  <c r="CE802" i="10"/>
  <c r="CD802" i="10"/>
  <c r="CC802" i="10"/>
  <c r="CE801" i="10"/>
  <c r="CD801" i="10"/>
  <c r="CC801" i="10"/>
  <c r="CE800" i="10"/>
  <c r="CD800" i="10"/>
  <c r="CC800" i="10"/>
  <c r="CE799" i="10"/>
  <c r="CD799" i="10"/>
  <c r="CC799" i="10"/>
  <c r="CE798" i="10"/>
  <c r="CD798" i="10"/>
  <c r="CC798" i="10"/>
  <c r="CE797" i="10"/>
  <c r="CD797" i="10"/>
  <c r="CC797" i="10"/>
  <c r="CE796" i="10"/>
  <c r="CD796" i="10"/>
  <c r="CC796" i="10"/>
  <c r="CE795" i="10"/>
  <c r="CD795" i="10"/>
  <c r="CC795" i="10"/>
  <c r="CE794" i="10"/>
  <c r="CD794" i="10"/>
  <c r="CC794" i="10"/>
  <c r="CE793" i="10"/>
  <c r="CD793" i="10"/>
  <c r="CC793" i="10"/>
  <c r="CE792" i="10"/>
  <c r="CD792" i="10"/>
  <c r="CC792" i="10"/>
  <c r="CE791" i="10"/>
  <c r="CD791" i="10"/>
  <c r="CC791" i="10"/>
  <c r="CE790" i="10"/>
  <c r="CD790" i="10"/>
  <c r="CC790" i="10"/>
  <c r="CE789" i="10"/>
  <c r="CD789" i="10"/>
  <c r="CC789" i="10"/>
  <c r="CE788" i="10"/>
  <c r="CD788" i="10"/>
  <c r="CC788" i="10"/>
  <c r="CE787" i="10"/>
  <c r="CD787" i="10"/>
  <c r="CC787" i="10"/>
  <c r="CE786" i="10"/>
  <c r="CD786" i="10"/>
  <c r="CC786" i="10"/>
  <c r="CE785" i="10"/>
  <c r="CD785" i="10"/>
  <c r="CC785" i="10"/>
  <c r="CE784" i="10"/>
  <c r="CD784" i="10"/>
  <c r="CC784" i="10"/>
  <c r="CE783" i="10"/>
  <c r="CD783" i="10"/>
  <c r="CC783" i="10"/>
  <c r="CE782" i="10"/>
  <c r="CD782" i="10"/>
  <c r="CC782" i="10"/>
  <c r="CE781" i="10"/>
  <c r="CD781" i="10"/>
  <c r="CC781" i="10"/>
  <c r="CE780" i="10"/>
  <c r="CD780" i="10"/>
  <c r="CC780" i="10"/>
  <c r="CE779" i="10"/>
  <c r="CD779" i="10"/>
  <c r="CC779" i="10"/>
  <c r="CE778" i="10"/>
  <c r="CD778" i="10"/>
  <c r="CC778" i="10"/>
  <c r="CE777" i="10"/>
  <c r="CD777" i="10"/>
  <c r="CC777" i="10"/>
  <c r="CE776" i="10"/>
  <c r="CD776" i="10"/>
  <c r="CC776" i="10"/>
  <c r="CE775" i="10"/>
  <c r="CD775" i="10"/>
  <c r="CC775" i="10"/>
  <c r="CE774" i="10"/>
  <c r="CD774" i="10"/>
  <c r="CC774" i="10"/>
  <c r="CE773" i="10"/>
  <c r="CD773" i="10"/>
  <c r="CC773" i="10"/>
  <c r="CE772" i="10"/>
  <c r="CD772" i="10"/>
  <c r="CC772" i="10"/>
  <c r="CE771" i="10"/>
  <c r="CD771" i="10"/>
  <c r="CC771" i="10"/>
  <c r="CE770" i="10"/>
  <c r="CD770" i="10"/>
  <c r="CC770" i="10"/>
  <c r="CE769" i="10"/>
  <c r="CD769" i="10"/>
  <c r="CC769" i="10"/>
  <c r="CE768" i="10"/>
  <c r="CD768" i="10"/>
  <c r="CC768" i="10"/>
  <c r="CE767" i="10"/>
  <c r="CD767" i="10"/>
  <c r="CC767" i="10"/>
  <c r="CE766" i="10"/>
  <c r="CD766" i="10"/>
  <c r="CC766" i="10"/>
  <c r="CE765" i="10"/>
  <c r="CD765" i="10"/>
  <c r="CC765" i="10"/>
  <c r="CE764" i="10"/>
  <c r="CD764" i="10"/>
  <c r="CC764" i="10"/>
  <c r="CE763" i="10"/>
  <c r="CD763" i="10"/>
  <c r="CC763" i="10"/>
  <c r="CE762" i="10"/>
  <c r="CD762" i="10"/>
  <c r="CC762" i="10"/>
  <c r="CE761" i="10"/>
  <c r="CD761" i="10"/>
  <c r="CC761" i="10"/>
  <c r="CE760" i="10"/>
  <c r="CD760" i="10"/>
  <c r="CC760" i="10"/>
  <c r="CE759" i="10"/>
  <c r="CD759" i="10"/>
  <c r="CC759" i="10"/>
  <c r="CE758" i="10"/>
  <c r="CD758" i="10"/>
  <c r="CC758" i="10"/>
  <c r="CE757" i="10"/>
  <c r="CD757" i="10"/>
  <c r="CC757" i="10"/>
  <c r="CE756" i="10"/>
  <c r="CD756" i="10"/>
  <c r="CC756" i="10"/>
  <c r="CE755" i="10"/>
  <c r="CD755" i="10"/>
  <c r="CC755" i="10"/>
  <c r="CE754" i="10"/>
  <c r="CD754" i="10"/>
  <c r="CC754" i="10"/>
  <c r="CE753" i="10"/>
  <c r="CD753" i="10"/>
  <c r="CC753" i="10"/>
  <c r="CE752" i="10"/>
  <c r="CD752" i="10"/>
  <c r="CC752" i="10"/>
  <c r="CE751" i="10"/>
  <c r="CD751" i="10"/>
  <c r="CC751" i="10"/>
  <c r="CE750" i="10"/>
  <c r="CD750" i="10"/>
  <c r="CC750" i="10"/>
  <c r="CE749" i="10"/>
  <c r="CD749" i="10"/>
  <c r="CC749" i="10"/>
  <c r="CE748" i="10"/>
  <c r="CD748" i="10"/>
  <c r="CC748" i="10"/>
  <c r="CE747" i="10"/>
  <c r="CD747" i="10"/>
  <c r="CC747" i="10"/>
  <c r="CE746" i="10"/>
  <c r="CD746" i="10"/>
  <c r="CC746" i="10"/>
  <c r="CE745" i="10"/>
  <c r="CD745" i="10"/>
  <c r="CC745" i="10"/>
  <c r="CE744" i="10"/>
  <c r="CD744" i="10"/>
  <c r="CC744" i="10"/>
  <c r="CE743" i="10"/>
  <c r="CD743" i="10"/>
  <c r="CC743" i="10"/>
  <c r="CE742" i="10"/>
  <c r="CD742" i="10"/>
  <c r="CC742" i="10"/>
  <c r="CE741" i="10"/>
  <c r="CD741" i="10"/>
  <c r="CC741" i="10"/>
  <c r="CE740" i="10"/>
  <c r="CD740" i="10"/>
  <c r="CC740" i="10"/>
  <c r="CE739" i="10"/>
  <c r="CD739" i="10"/>
  <c r="CC739" i="10"/>
  <c r="CE738" i="10"/>
  <c r="CD738" i="10"/>
  <c r="CC738" i="10"/>
  <c r="CE737" i="10"/>
  <c r="CD737" i="10"/>
  <c r="CC737" i="10"/>
  <c r="CE736" i="10"/>
  <c r="CD736" i="10"/>
  <c r="CC736" i="10"/>
  <c r="CE735" i="10"/>
  <c r="CD735" i="10"/>
  <c r="CC735" i="10"/>
  <c r="CE734" i="10"/>
  <c r="CD734" i="10"/>
  <c r="CC734" i="10"/>
  <c r="CE733" i="10"/>
  <c r="CD733" i="10"/>
  <c r="CC733" i="10"/>
  <c r="CE732" i="10"/>
  <c r="CD732" i="10"/>
  <c r="CC732" i="10"/>
  <c r="CE731" i="10"/>
  <c r="CD731" i="10"/>
  <c r="CC731" i="10"/>
  <c r="CE730" i="10"/>
  <c r="CD730" i="10"/>
  <c r="CC730" i="10"/>
  <c r="CE729" i="10"/>
  <c r="CD729" i="10"/>
  <c r="CC729" i="10"/>
  <c r="CE728" i="10"/>
  <c r="CD728" i="10"/>
  <c r="CC728" i="10"/>
  <c r="CE727" i="10"/>
  <c r="CD727" i="10"/>
  <c r="CC727" i="10"/>
  <c r="CE726" i="10"/>
  <c r="CD726" i="10"/>
  <c r="CC726" i="10"/>
  <c r="CE725" i="10"/>
  <c r="CD725" i="10"/>
  <c r="CC725" i="10"/>
  <c r="CE724" i="10"/>
  <c r="CD724" i="10"/>
  <c r="CC724" i="10"/>
  <c r="CE723" i="10"/>
  <c r="CD723" i="10"/>
  <c r="CC723" i="10"/>
  <c r="CE722" i="10"/>
  <c r="CD722" i="10"/>
  <c r="CC722" i="10"/>
  <c r="CE721" i="10"/>
  <c r="CD721" i="10"/>
  <c r="CC721" i="10"/>
  <c r="CE720" i="10"/>
  <c r="CD720" i="10"/>
  <c r="CC720" i="10"/>
  <c r="CE719" i="10"/>
  <c r="CD719" i="10"/>
  <c r="CC719" i="10"/>
  <c r="CE718" i="10"/>
  <c r="CD718" i="10"/>
  <c r="CC718" i="10"/>
  <c r="CE717" i="10"/>
  <c r="CD717" i="10"/>
  <c r="CC717" i="10"/>
  <c r="CE716" i="10"/>
  <c r="CD716" i="10"/>
  <c r="CC716" i="10"/>
  <c r="CE715" i="10"/>
  <c r="CD715" i="10"/>
  <c r="CC715" i="10"/>
  <c r="CE714" i="10"/>
  <c r="CD714" i="10"/>
  <c r="CC714" i="10"/>
  <c r="CE713" i="10"/>
  <c r="CD713" i="10"/>
  <c r="CC713" i="10"/>
  <c r="CE712" i="10"/>
  <c r="CD712" i="10"/>
  <c r="CC712" i="10"/>
  <c r="CE711" i="10"/>
  <c r="CD711" i="10"/>
  <c r="CC711" i="10"/>
  <c r="CE710" i="10"/>
  <c r="CD710" i="10"/>
  <c r="CC710" i="10"/>
  <c r="CE709" i="10"/>
  <c r="CD709" i="10"/>
  <c r="CC709" i="10"/>
  <c r="CE708" i="10"/>
  <c r="CD708" i="10"/>
  <c r="CC708" i="10"/>
  <c r="CE707" i="10"/>
  <c r="CD707" i="10"/>
  <c r="CC707" i="10"/>
  <c r="CE706" i="10"/>
  <c r="CD706" i="10"/>
  <c r="CC706" i="10"/>
  <c r="CE705" i="10"/>
  <c r="CD705" i="10"/>
  <c r="CC705" i="10"/>
  <c r="CE704" i="10"/>
  <c r="CD704" i="10"/>
  <c r="CC704" i="10"/>
  <c r="CE703" i="10"/>
  <c r="CD703" i="10"/>
  <c r="CC703" i="10"/>
  <c r="CE702" i="10"/>
  <c r="CD702" i="10"/>
  <c r="CC702" i="10"/>
  <c r="CE701" i="10"/>
  <c r="CD701" i="10"/>
  <c r="CC701" i="10"/>
  <c r="CE700" i="10"/>
  <c r="CD700" i="10"/>
  <c r="CC700" i="10"/>
  <c r="CE699" i="10"/>
  <c r="CD699" i="10"/>
  <c r="CC699" i="10"/>
  <c r="CE698" i="10"/>
  <c r="CD698" i="10"/>
  <c r="CC698" i="10"/>
  <c r="CE697" i="10"/>
  <c r="CD697" i="10"/>
  <c r="CC697" i="10"/>
  <c r="CE696" i="10"/>
  <c r="CD696" i="10"/>
  <c r="CC696" i="10"/>
  <c r="CE695" i="10"/>
  <c r="CD695" i="10"/>
  <c r="CC695" i="10"/>
  <c r="CE694" i="10"/>
  <c r="CD694" i="10"/>
  <c r="CC694" i="10"/>
  <c r="CE693" i="10"/>
  <c r="CD693" i="10"/>
  <c r="CC693" i="10"/>
  <c r="CE692" i="10"/>
  <c r="CD692" i="10"/>
  <c r="CC692" i="10"/>
  <c r="CE691" i="10"/>
  <c r="CD691" i="10"/>
  <c r="CC691" i="10"/>
  <c r="CE690" i="10"/>
  <c r="CD690" i="10"/>
  <c r="CC690" i="10"/>
  <c r="CE689" i="10"/>
  <c r="CD689" i="10"/>
  <c r="CC689" i="10"/>
  <c r="CE688" i="10"/>
  <c r="CD688" i="10"/>
  <c r="CC688" i="10"/>
  <c r="CE687" i="10"/>
  <c r="CD687" i="10"/>
  <c r="CC687" i="10"/>
  <c r="CE686" i="10"/>
  <c r="CD686" i="10"/>
  <c r="CC686" i="10"/>
  <c r="CE685" i="10"/>
  <c r="CD685" i="10"/>
  <c r="CC685" i="10"/>
  <c r="CE684" i="10"/>
  <c r="CD684" i="10"/>
  <c r="CC684" i="10"/>
  <c r="CE683" i="10"/>
  <c r="CD683" i="10"/>
  <c r="CC683" i="10"/>
  <c r="CE682" i="10"/>
  <c r="CD682" i="10"/>
  <c r="CC682" i="10"/>
  <c r="CE681" i="10"/>
  <c r="CD681" i="10"/>
  <c r="CC681" i="10"/>
  <c r="CE680" i="10"/>
  <c r="CD680" i="10"/>
  <c r="CC680" i="10"/>
  <c r="CE679" i="10"/>
  <c r="CD679" i="10"/>
  <c r="CC679" i="10"/>
  <c r="CE678" i="10"/>
  <c r="CD678" i="10"/>
  <c r="CC678" i="10"/>
  <c r="CE677" i="10"/>
  <c r="CD677" i="10"/>
  <c r="CC677" i="10"/>
  <c r="CE676" i="10"/>
  <c r="CD676" i="10"/>
  <c r="CC676" i="10"/>
  <c r="CE675" i="10"/>
  <c r="CD675" i="10"/>
  <c r="CC675" i="10"/>
  <c r="CE674" i="10"/>
  <c r="CD674" i="10"/>
  <c r="CC674" i="10"/>
  <c r="CE673" i="10"/>
  <c r="CD673" i="10"/>
  <c r="CC673" i="10"/>
  <c r="CE672" i="10"/>
  <c r="CD672" i="10"/>
  <c r="CC672" i="10"/>
  <c r="CE671" i="10"/>
  <c r="CD671" i="10"/>
  <c r="CC671" i="10"/>
  <c r="CE670" i="10"/>
  <c r="CD670" i="10"/>
  <c r="CC670" i="10"/>
  <c r="CE669" i="10"/>
  <c r="CD669" i="10"/>
  <c r="CC669" i="10"/>
  <c r="CE668" i="10"/>
  <c r="CD668" i="10"/>
  <c r="CC668" i="10"/>
  <c r="CE667" i="10"/>
  <c r="CD667" i="10"/>
  <c r="CC667" i="10"/>
  <c r="CE666" i="10"/>
  <c r="CD666" i="10"/>
  <c r="CC666" i="10"/>
  <c r="CE665" i="10"/>
  <c r="CD665" i="10"/>
  <c r="CC665" i="10"/>
  <c r="CE664" i="10"/>
  <c r="CD664" i="10"/>
  <c r="CC664" i="10"/>
  <c r="CE663" i="10"/>
  <c r="CD663" i="10"/>
  <c r="CC663" i="10"/>
  <c r="CE662" i="10"/>
  <c r="CD662" i="10"/>
  <c r="CC662" i="10"/>
  <c r="CE661" i="10"/>
  <c r="CD661" i="10"/>
  <c r="CC661" i="10"/>
  <c r="CE660" i="10"/>
  <c r="CD660" i="10"/>
  <c r="CC660" i="10"/>
  <c r="CE659" i="10"/>
  <c r="CD659" i="10"/>
  <c r="CC659" i="10"/>
  <c r="CE658" i="10"/>
  <c r="CD658" i="10"/>
  <c r="CC658" i="10"/>
  <c r="CE657" i="10"/>
  <c r="CD657" i="10"/>
  <c r="CC657" i="10"/>
  <c r="CE656" i="10"/>
  <c r="CD656" i="10"/>
  <c r="CC656" i="10"/>
  <c r="CE655" i="10"/>
  <c r="CD655" i="10"/>
  <c r="CC655" i="10"/>
  <c r="CE654" i="10"/>
  <c r="CD654" i="10"/>
  <c r="CC654" i="10"/>
  <c r="CE653" i="10"/>
  <c r="CD653" i="10"/>
  <c r="CC653" i="10"/>
  <c r="CE652" i="10"/>
  <c r="CD652" i="10"/>
  <c r="CC652" i="10"/>
  <c r="CE651" i="10"/>
  <c r="CD651" i="10"/>
  <c r="CC651" i="10"/>
  <c r="CE650" i="10"/>
  <c r="CD650" i="10"/>
  <c r="CC650" i="10"/>
  <c r="CE649" i="10"/>
  <c r="CD649" i="10"/>
  <c r="CC649" i="10"/>
  <c r="CE648" i="10"/>
  <c r="CD648" i="10"/>
  <c r="CC648" i="10"/>
  <c r="CE647" i="10"/>
  <c r="CD647" i="10"/>
  <c r="CC647" i="10"/>
  <c r="CE646" i="10"/>
  <c r="CD646" i="10"/>
  <c r="CC646" i="10"/>
  <c r="CE645" i="10"/>
  <c r="CD645" i="10"/>
  <c r="CC645" i="10"/>
  <c r="CE644" i="10"/>
  <c r="CD644" i="10"/>
  <c r="CC644" i="10"/>
  <c r="CE643" i="10"/>
  <c r="CD643" i="10"/>
  <c r="CC643" i="10"/>
  <c r="CE642" i="10"/>
  <c r="CD642" i="10"/>
  <c r="CC642" i="10"/>
  <c r="CE641" i="10"/>
  <c r="CD641" i="10"/>
  <c r="CC641" i="10"/>
  <c r="CE640" i="10"/>
  <c r="CD640" i="10"/>
  <c r="CC640" i="10"/>
  <c r="CE639" i="10"/>
  <c r="CD639" i="10"/>
  <c r="CC639" i="10"/>
  <c r="CE638" i="10"/>
  <c r="CD638" i="10"/>
  <c r="CC638" i="10"/>
  <c r="CE637" i="10"/>
  <c r="CD637" i="10"/>
  <c r="CC637" i="10"/>
  <c r="CE636" i="10"/>
  <c r="CD636" i="10"/>
  <c r="CC636" i="10"/>
  <c r="CE635" i="10"/>
  <c r="CD635" i="10"/>
  <c r="CC635" i="10"/>
  <c r="CE634" i="10"/>
  <c r="CD634" i="10"/>
  <c r="CC634" i="10"/>
  <c r="CE633" i="10"/>
  <c r="CD633" i="10"/>
  <c r="CC633" i="10"/>
  <c r="CE632" i="10"/>
  <c r="CD632" i="10"/>
  <c r="CC632" i="10"/>
  <c r="CE631" i="10"/>
  <c r="CD631" i="10"/>
  <c r="CC631" i="10"/>
  <c r="CE630" i="10"/>
  <c r="CD630" i="10"/>
  <c r="CC630" i="10"/>
  <c r="CE629" i="10"/>
  <c r="CD629" i="10"/>
  <c r="CC629" i="10"/>
  <c r="CE628" i="10"/>
  <c r="CD628" i="10"/>
  <c r="CC628" i="10"/>
  <c r="CE627" i="10"/>
  <c r="CD627" i="10"/>
  <c r="CC627" i="10"/>
  <c r="CE626" i="10"/>
  <c r="CD626" i="10"/>
  <c r="CC626" i="10"/>
  <c r="CE625" i="10"/>
  <c r="CD625" i="10"/>
  <c r="CC625" i="10"/>
  <c r="CE624" i="10"/>
  <c r="CD624" i="10"/>
  <c r="CC624" i="10"/>
  <c r="CE623" i="10"/>
  <c r="CD623" i="10"/>
  <c r="CC623" i="10"/>
  <c r="CE622" i="10"/>
  <c r="CD622" i="10"/>
  <c r="CC622" i="10"/>
  <c r="CE621" i="10"/>
  <c r="CD621" i="10"/>
  <c r="CC621" i="10"/>
  <c r="CE620" i="10"/>
  <c r="CD620" i="10"/>
  <c r="CC620" i="10"/>
  <c r="CE619" i="10"/>
  <c r="CD619" i="10"/>
  <c r="CC619" i="10"/>
  <c r="CE618" i="10"/>
  <c r="CD618" i="10"/>
  <c r="CC618" i="10"/>
  <c r="CE617" i="10"/>
  <c r="CD617" i="10"/>
  <c r="CC617" i="10"/>
  <c r="CE616" i="10"/>
  <c r="CD616" i="10"/>
  <c r="CC616" i="10"/>
  <c r="CE615" i="10"/>
  <c r="CD615" i="10"/>
  <c r="CC615" i="10"/>
  <c r="CE614" i="10"/>
  <c r="CD614" i="10"/>
  <c r="CC614" i="10"/>
  <c r="CE613" i="10"/>
  <c r="CD613" i="10"/>
  <c r="CC613" i="10"/>
  <c r="CE612" i="10"/>
  <c r="CD612" i="10"/>
  <c r="CC612" i="10"/>
  <c r="CE611" i="10"/>
  <c r="CD611" i="10"/>
  <c r="CC611" i="10"/>
  <c r="CE610" i="10"/>
  <c r="CD610" i="10"/>
  <c r="CC610" i="10"/>
  <c r="CE609" i="10"/>
  <c r="CD609" i="10"/>
  <c r="CC609" i="10"/>
  <c r="CE608" i="10"/>
  <c r="CD608" i="10"/>
  <c r="CC608" i="10"/>
  <c r="CE607" i="10"/>
  <c r="CD607" i="10"/>
  <c r="CC607" i="10"/>
  <c r="CE606" i="10"/>
  <c r="CD606" i="10"/>
  <c r="CC606" i="10"/>
  <c r="CE605" i="10"/>
  <c r="CD605" i="10"/>
  <c r="CC605" i="10"/>
  <c r="CE604" i="10"/>
  <c r="CD604" i="10"/>
  <c r="CC604" i="10"/>
  <c r="CE603" i="10"/>
  <c r="CD603" i="10"/>
  <c r="CC603" i="10"/>
  <c r="CE602" i="10"/>
  <c r="CD602" i="10"/>
  <c r="CC602" i="10"/>
  <c r="CE601" i="10"/>
  <c r="CD601" i="10"/>
  <c r="CC601" i="10"/>
  <c r="CE600" i="10"/>
  <c r="CD600" i="10"/>
  <c r="CC600" i="10"/>
  <c r="CE599" i="10"/>
  <c r="CD599" i="10"/>
  <c r="CC599" i="10"/>
  <c r="CE598" i="10"/>
  <c r="CD598" i="10"/>
  <c r="CC598" i="10"/>
  <c r="CE597" i="10"/>
  <c r="CD597" i="10"/>
  <c r="CC597" i="10"/>
  <c r="CE596" i="10"/>
  <c r="CD596" i="10"/>
  <c r="CC596" i="10"/>
  <c r="CE595" i="10"/>
  <c r="CD595" i="10"/>
  <c r="CC595" i="10"/>
  <c r="CE594" i="10"/>
  <c r="CD594" i="10"/>
  <c r="CC594" i="10"/>
  <c r="CE593" i="10"/>
  <c r="CD593" i="10"/>
  <c r="CC593" i="10"/>
  <c r="CE592" i="10"/>
  <c r="CD592" i="10"/>
  <c r="CC592" i="10"/>
  <c r="CE591" i="10"/>
  <c r="CD591" i="10"/>
  <c r="CC591" i="10"/>
  <c r="CE590" i="10"/>
  <c r="CD590" i="10"/>
  <c r="CC590" i="10"/>
  <c r="CE589" i="10"/>
  <c r="CD589" i="10"/>
  <c r="CC589" i="10"/>
  <c r="CE588" i="10"/>
  <c r="CD588" i="10"/>
  <c r="CC588" i="10"/>
  <c r="CE587" i="10"/>
  <c r="CD587" i="10"/>
  <c r="CC587" i="10"/>
  <c r="CE586" i="10"/>
  <c r="CD586" i="10"/>
  <c r="CC586" i="10"/>
  <c r="CE585" i="10"/>
  <c r="CD585" i="10"/>
  <c r="CC585" i="10"/>
  <c r="CE584" i="10"/>
  <c r="CD584" i="10"/>
  <c r="CC584" i="10"/>
  <c r="CE583" i="10"/>
  <c r="CD583" i="10"/>
  <c r="CC583" i="10"/>
  <c r="CE582" i="10"/>
  <c r="CD582" i="10"/>
  <c r="CC582" i="10"/>
  <c r="CE581" i="10"/>
  <c r="CD581" i="10"/>
  <c r="CC581" i="10"/>
  <c r="CE580" i="10"/>
  <c r="CD580" i="10"/>
  <c r="CC580" i="10"/>
  <c r="CE579" i="10"/>
  <c r="CD579" i="10"/>
  <c r="CC579" i="10"/>
  <c r="CE578" i="10"/>
  <c r="CD578" i="10"/>
  <c r="CC578" i="10"/>
  <c r="CE577" i="10"/>
  <c r="CD577" i="10"/>
  <c r="CC577" i="10"/>
  <c r="CE576" i="10"/>
  <c r="CD576" i="10"/>
  <c r="CC576" i="10"/>
  <c r="CE575" i="10"/>
  <c r="CD575" i="10"/>
  <c r="CC575" i="10"/>
  <c r="CE574" i="10"/>
  <c r="CD574" i="10"/>
  <c r="CC574" i="10"/>
  <c r="CE573" i="10"/>
  <c r="CD573" i="10"/>
  <c r="CC573" i="10"/>
  <c r="CE572" i="10"/>
  <c r="CD572" i="10"/>
  <c r="CC572" i="10"/>
  <c r="CE571" i="10"/>
  <c r="CD571" i="10"/>
  <c r="CC571" i="10"/>
  <c r="CE570" i="10"/>
  <c r="CD570" i="10"/>
  <c r="CC570" i="10"/>
  <c r="CE569" i="10"/>
  <c r="CD569" i="10"/>
  <c r="CC569" i="10"/>
  <c r="CE568" i="10"/>
  <c r="CD568" i="10"/>
  <c r="CC568" i="10"/>
  <c r="CE567" i="10"/>
  <c r="CD567" i="10"/>
  <c r="CC567" i="10"/>
  <c r="CE566" i="10"/>
  <c r="CD566" i="10"/>
  <c r="CC566" i="10"/>
  <c r="CE565" i="10"/>
  <c r="CD565" i="10"/>
  <c r="CC565" i="10"/>
  <c r="CE564" i="10"/>
  <c r="CD564" i="10"/>
  <c r="CC564" i="10"/>
  <c r="CE563" i="10"/>
  <c r="CD563" i="10"/>
  <c r="CC563" i="10"/>
  <c r="CE562" i="10"/>
  <c r="CD562" i="10"/>
  <c r="CC562" i="10"/>
  <c r="CE561" i="10"/>
  <c r="CD561" i="10"/>
  <c r="CC561" i="10"/>
  <c r="CE560" i="10"/>
  <c r="CD560" i="10"/>
  <c r="CC560" i="10"/>
  <c r="CE559" i="10"/>
  <c r="CD559" i="10"/>
  <c r="CC559" i="10"/>
  <c r="CE558" i="10"/>
  <c r="CD558" i="10"/>
  <c r="CC558" i="10"/>
  <c r="CE557" i="10"/>
  <c r="CD557" i="10"/>
  <c r="CC557" i="10"/>
  <c r="CE556" i="10"/>
  <c r="CD556" i="10"/>
  <c r="CC556" i="10"/>
  <c r="CE555" i="10"/>
  <c r="CD555" i="10"/>
  <c r="CC555" i="10"/>
  <c r="CE554" i="10"/>
  <c r="CD554" i="10"/>
  <c r="CC554" i="10"/>
  <c r="CE553" i="10"/>
  <c r="CD553" i="10"/>
  <c r="CC553" i="10"/>
  <c r="CE552" i="10"/>
  <c r="CD552" i="10"/>
  <c r="CC552" i="10"/>
  <c r="CE551" i="10"/>
  <c r="CD551" i="10"/>
  <c r="CC551" i="10"/>
  <c r="CE550" i="10"/>
  <c r="CD550" i="10"/>
  <c r="CC550" i="10"/>
  <c r="CE549" i="10"/>
  <c r="CD549" i="10"/>
  <c r="CC549" i="10"/>
  <c r="CE548" i="10"/>
  <c r="CD548" i="10"/>
  <c r="CC548" i="10"/>
  <c r="CE547" i="10"/>
  <c r="CD547" i="10"/>
  <c r="CC547" i="10"/>
  <c r="CE546" i="10"/>
  <c r="CD546" i="10"/>
  <c r="CC546" i="10"/>
  <c r="CE545" i="10"/>
  <c r="CD545" i="10"/>
  <c r="CC545" i="10"/>
  <c r="CE544" i="10"/>
  <c r="CD544" i="10"/>
  <c r="CC544" i="10"/>
  <c r="CE543" i="10"/>
  <c r="CD543" i="10"/>
  <c r="CC543" i="10"/>
  <c r="CE542" i="10"/>
  <c r="CD542" i="10"/>
  <c r="CC542" i="10"/>
  <c r="CE541" i="10"/>
  <c r="CD541" i="10"/>
  <c r="CC541" i="10"/>
  <c r="CE540" i="10"/>
  <c r="CD540" i="10"/>
  <c r="CC540" i="10"/>
  <c r="CE539" i="10"/>
  <c r="CD539" i="10"/>
  <c r="CC539" i="10"/>
  <c r="CE538" i="10"/>
  <c r="CD538" i="10"/>
  <c r="CC538" i="10"/>
  <c r="CE537" i="10"/>
  <c r="CD537" i="10"/>
  <c r="CC537" i="10"/>
  <c r="CE536" i="10"/>
  <c r="CD536" i="10"/>
  <c r="CC536" i="10"/>
  <c r="CE535" i="10"/>
  <c r="CD535" i="10"/>
  <c r="CC535" i="10"/>
  <c r="CE534" i="10"/>
  <c r="CD534" i="10"/>
  <c r="CC534" i="10"/>
  <c r="CE533" i="10"/>
  <c r="CD533" i="10"/>
  <c r="CC533" i="10"/>
  <c r="CE532" i="10"/>
  <c r="CD532" i="10"/>
  <c r="CC532" i="10"/>
  <c r="CE531" i="10"/>
  <c r="CD531" i="10"/>
  <c r="CC531" i="10"/>
  <c r="CE530" i="10"/>
  <c r="CD530" i="10"/>
  <c r="CC530" i="10"/>
  <c r="CE529" i="10"/>
  <c r="CD529" i="10"/>
  <c r="CC529" i="10"/>
  <c r="CE528" i="10"/>
  <c r="CD528" i="10"/>
  <c r="CC528" i="10"/>
  <c r="CE527" i="10"/>
  <c r="CD527" i="10"/>
  <c r="CC527" i="10"/>
  <c r="CE526" i="10"/>
  <c r="CD526" i="10"/>
  <c r="CC526" i="10"/>
  <c r="CE525" i="10"/>
  <c r="CD525" i="10"/>
  <c r="CC525" i="10"/>
  <c r="CE524" i="10"/>
  <c r="CD524" i="10"/>
  <c r="CC524" i="10"/>
  <c r="CE523" i="10"/>
  <c r="CD523" i="10"/>
  <c r="CC523" i="10"/>
  <c r="CE522" i="10"/>
  <c r="CD522" i="10"/>
  <c r="CC522" i="10"/>
  <c r="CE521" i="10"/>
  <c r="CD521" i="10"/>
  <c r="CC521" i="10"/>
  <c r="CE520" i="10"/>
  <c r="CD520" i="10"/>
  <c r="CC520" i="10"/>
  <c r="CE519" i="10"/>
  <c r="CD519" i="10"/>
  <c r="CC519" i="10"/>
  <c r="CE518" i="10"/>
  <c r="CD518" i="10"/>
  <c r="CC518" i="10"/>
  <c r="CE517" i="10"/>
  <c r="CD517" i="10"/>
  <c r="CC517" i="10"/>
  <c r="CE516" i="10"/>
  <c r="CD516" i="10"/>
  <c r="CC516" i="10"/>
  <c r="CE515" i="10"/>
  <c r="CD515" i="10"/>
  <c r="CC515" i="10"/>
  <c r="CE514" i="10"/>
  <c r="CD514" i="10"/>
  <c r="CC514" i="10"/>
  <c r="CE513" i="10"/>
  <c r="CD513" i="10"/>
  <c r="CC513" i="10"/>
  <c r="CE512" i="10"/>
  <c r="CD512" i="10"/>
  <c r="CC512" i="10"/>
  <c r="CE511" i="10"/>
  <c r="CD511" i="10"/>
  <c r="CC511" i="10"/>
  <c r="CE510" i="10"/>
  <c r="CD510" i="10"/>
  <c r="CC510" i="10"/>
  <c r="CE509" i="10"/>
  <c r="CD509" i="10"/>
  <c r="CC509" i="10"/>
  <c r="CE508" i="10"/>
  <c r="CD508" i="10"/>
  <c r="CC508" i="10"/>
  <c r="CE507" i="10"/>
  <c r="CD507" i="10"/>
  <c r="CC507" i="10"/>
  <c r="CE506" i="10"/>
  <c r="CD506" i="10"/>
  <c r="CC506" i="10"/>
  <c r="CE505" i="10"/>
  <c r="CD505" i="10"/>
  <c r="CC505" i="10"/>
  <c r="CE504" i="10"/>
  <c r="CD504" i="10"/>
  <c r="CC504" i="10"/>
  <c r="CE503" i="10"/>
  <c r="CD503" i="10"/>
  <c r="CC503" i="10"/>
  <c r="CE502" i="10"/>
  <c r="CD502" i="10"/>
  <c r="CC502" i="10"/>
  <c r="CE501" i="10"/>
  <c r="CD501" i="10"/>
  <c r="CC501" i="10"/>
  <c r="CE500" i="10"/>
  <c r="CD500" i="10"/>
  <c r="CC500" i="10"/>
  <c r="CE499" i="10"/>
  <c r="CD499" i="10"/>
  <c r="CC499" i="10"/>
  <c r="CE498" i="10"/>
  <c r="CD498" i="10"/>
  <c r="CC498" i="10"/>
  <c r="CE497" i="10"/>
  <c r="CD497" i="10"/>
  <c r="CC497" i="10"/>
  <c r="CE496" i="10"/>
  <c r="CD496" i="10"/>
  <c r="CC496" i="10"/>
  <c r="CE495" i="10"/>
  <c r="CD495" i="10"/>
  <c r="CC495" i="10"/>
  <c r="CE494" i="10"/>
  <c r="CD494" i="10"/>
  <c r="CC494" i="10"/>
  <c r="CE493" i="10"/>
  <c r="CD493" i="10"/>
  <c r="CC493" i="10"/>
  <c r="CE492" i="10"/>
  <c r="CD492" i="10"/>
  <c r="CC492" i="10"/>
  <c r="CE491" i="10"/>
  <c r="CD491" i="10"/>
  <c r="CC491" i="10"/>
  <c r="CE490" i="10"/>
  <c r="CD490" i="10"/>
  <c r="CC490" i="10"/>
  <c r="CE489" i="10"/>
  <c r="CD489" i="10"/>
  <c r="CC489" i="10"/>
  <c r="CE488" i="10"/>
  <c r="CD488" i="10"/>
  <c r="CC488" i="10"/>
  <c r="CE487" i="10"/>
  <c r="CD487" i="10"/>
  <c r="CC487" i="10"/>
  <c r="CE486" i="10"/>
  <c r="CD486" i="10"/>
  <c r="CC486" i="10"/>
  <c r="CE485" i="10"/>
  <c r="CD485" i="10"/>
  <c r="CC485" i="10"/>
  <c r="CE484" i="10"/>
  <c r="CD484" i="10"/>
  <c r="CC484" i="10"/>
  <c r="CE483" i="10"/>
  <c r="CD483" i="10"/>
  <c r="CC483" i="10"/>
  <c r="CE482" i="10"/>
  <c r="CD482" i="10"/>
  <c r="CC482" i="10"/>
  <c r="CE481" i="10"/>
  <c r="CD481" i="10"/>
  <c r="CC481" i="10"/>
  <c r="CE480" i="10"/>
  <c r="CD480" i="10"/>
  <c r="CC480" i="10"/>
  <c r="CE479" i="10"/>
  <c r="CD479" i="10"/>
  <c r="CC479" i="10"/>
  <c r="CE478" i="10"/>
  <c r="CD478" i="10"/>
  <c r="CC478" i="10"/>
  <c r="CE477" i="10"/>
  <c r="CD477" i="10"/>
  <c r="CC477" i="10"/>
  <c r="CE476" i="10"/>
  <c r="CD476" i="10"/>
  <c r="CC476" i="10"/>
  <c r="CE475" i="10"/>
  <c r="CD475" i="10"/>
  <c r="CC475" i="10"/>
  <c r="CE474" i="10"/>
  <c r="CD474" i="10"/>
  <c r="CC474" i="10"/>
  <c r="CE473" i="10"/>
  <c r="CD473" i="10"/>
  <c r="CC473" i="10"/>
  <c r="CE472" i="10"/>
  <c r="CD472" i="10"/>
  <c r="CC472" i="10"/>
  <c r="CE471" i="10"/>
  <c r="CD471" i="10"/>
  <c r="CC471" i="10"/>
  <c r="CE470" i="10"/>
  <c r="CD470" i="10"/>
  <c r="CC470" i="10"/>
  <c r="CE469" i="10"/>
  <c r="CD469" i="10"/>
  <c r="CC469" i="10"/>
  <c r="CE468" i="10"/>
  <c r="CD468" i="10"/>
  <c r="CC468" i="10"/>
  <c r="CE467" i="10"/>
  <c r="CD467" i="10"/>
  <c r="CC467" i="10"/>
  <c r="CE466" i="10"/>
  <c r="CD466" i="10"/>
  <c r="CC466" i="10"/>
  <c r="CE465" i="10"/>
  <c r="CD465" i="10"/>
  <c r="CC465" i="10"/>
  <c r="CE464" i="10"/>
  <c r="CD464" i="10"/>
  <c r="CC464" i="10"/>
  <c r="CE463" i="10"/>
  <c r="CD463" i="10"/>
  <c r="CC463" i="10"/>
  <c r="CE462" i="10"/>
  <c r="CD462" i="10"/>
  <c r="CC462" i="10"/>
  <c r="CE461" i="10"/>
  <c r="CD461" i="10"/>
  <c r="CC461" i="10"/>
  <c r="CE460" i="10"/>
  <c r="CD460" i="10"/>
  <c r="CC460" i="10"/>
  <c r="CE459" i="10"/>
  <c r="CD459" i="10"/>
  <c r="CC459" i="10"/>
  <c r="CE458" i="10"/>
  <c r="CD458" i="10"/>
  <c r="CC458" i="10"/>
  <c r="CE457" i="10"/>
  <c r="CD457" i="10"/>
  <c r="CC457" i="10"/>
  <c r="CE456" i="10"/>
  <c r="CD456" i="10"/>
  <c r="CC456" i="10"/>
  <c r="CE455" i="10"/>
  <c r="CD455" i="10"/>
  <c r="CC455" i="10"/>
  <c r="CE454" i="10"/>
  <c r="CD454" i="10"/>
  <c r="CC454" i="10"/>
  <c r="CE453" i="10"/>
  <c r="CD453" i="10"/>
  <c r="CC453" i="10"/>
  <c r="CE452" i="10"/>
  <c r="CD452" i="10"/>
  <c r="CC452" i="10"/>
  <c r="CE451" i="10"/>
  <c r="CD451" i="10"/>
  <c r="CC451" i="10"/>
  <c r="CE450" i="10"/>
  <c r="CD450" i="10"/>
  <c r="CC450" i="10"/>
  <c r="CE449" i="10"/>
  <c r="CD449" i="10"/>
  <c r="CC449" i="10"/>
  <c r="CE448" i="10"/>
  <c r="CD448" i="10"/>
  <c r="CC448" i="10"/>
  <c r="CE447" i="10"/>
  <c r="CD447" i="10"/>
  <c r="CC447" i="10"/>
  <c r="CE446" i="10"/>
  <c r="CD446" i="10"/>
  <c r="CC446" i="10"/>
  <c r="CE445" i="10"/>
  <c r="CD445" i="10"/>
  <c r="CC445" i="10"/>
  <c r="CE444" i="10"/>
  <c r="CD444" i="10"/>
  <c r="CC444" i="10"/>
  <c r="CE443" i="10"/>
  <c r="CD443" i="10"/>
  <c r="CC443" i="10"/>
  <c r="CE442" i="10"/>
  <c r="CD442" i="10"/>
  <c r="CC442" i="10"/>
  <c r="CE441" i="10"/>
  <c r="CD441" i="10"/>
  <c r="CC441" i="10"/>
  <c r="CE440" i="10"/>
  <c r="CD440" i="10"/>
  <c r="CC440" i="10"/>
  <c r="CE439" i="10"/>
  <c r="CD439" i="10"/>
  <c r="CC439" i="10"/>
  <c r="CE438" i="10"/>
  <c r="CD438" i="10"/>
  <c r="CC438" i="10"/>
  <c r="CE437" i="10"/>
  <c r="CD437" i="10"/>
  <c r="CC437" i="10"/>
  <c r="CE436" i="10"/>
  <c r="CD436" i="10"/>
  <c r="CC436" i="10"/>
  <c r="CE435" i="10"/>
  <c r="CD435" i="10"/>
  <c r="CC435" i="10"/>
  <c r="CE434" i="10"/>
  <c r="CD434" i="10"/>
  <c r="CC434" i="10"/>
  <c r="CE433" i="10"/>
  <c r="CD433" i="10"/>
  <c r="CC433" i="10"/>
  <c r="CE432" i="10"/>
  <c r="CD432" i="10"/>
  <c r="CC432" i="10"/>
  <c r="CE431" i="10"/>
  <c r="CD431" i="10"/>
  <c r="CC431" i="10"/>
  <c r="CE430" i="10"/>
  <c r="CD430" i="10"/>
  <c r="CC430" i="10"/>
  <c r="CE429" i="10"/>
  <c r="CD429" i="10"/>
  <c r="CC429" i="10"/>
  <c r="CE428" i="10"/>
  <c r="CD428" i="10"/>
  <c r="CC428" i="10"/>
  <c r="CE427" i="10"/>
  <c r="CD427" i="10"/>
  <c r="CC427" i="10"/>
  <c r="CE426" i="10"/>
  <c r="CD426" i="10"/>
  <c r="CC426" i="10"/>
  <c r="CE425" i="10"/>
  <c r="CD425" i="10"/>
  <c r="CC425" i="10"/>
  <c r="CE424" i="10"/>
  <c r="CD424" i="10"/>
  <c r="CC424" i="10"/>
  <c r="CE423" i="10"/>
  <c r="CD423" i="10"/>
  <c r="CC423" i="10"/>
  <c r="CE422" i="10"/>
  <c r="CD422" i="10"/>
  <c r="CC422" i="10"/>
  <c r="CE421" i="10"/>
  <c r="CD421" i="10"/>
  <c r="CC421" i="10"/>
  <c r="CE420" i="10"/>
  <c r="CD420" i="10"/>
  <c r="CC420" i="10"/>
  <c r="CE419" i="10"/>
  <c r="CD419" i="10"/>
  <c r="CC419" i="10"/>
  <c r="CE418" i="10"/>
  <c r="CD418" i="10"/>
  <c r="CC418" i="10"/>
  <c r="CE417" i="10"/>
  <c r="CD417" i="10"/>
  <c r="CC417" i="10"/>
  <c r="CE416" i="10"/>
  <c r="CD416" i="10"/>
  <c r="CC416" i="10"/>
  <c r="CE415" i="10"/>
  <c r="CD415" i="10"/>
  <c r="CC415" i="10"/>
  <c r="CE414" i="10"/>
  <c r="CD414" i="10"/>
  <c r="CC414" i="10"/>
  <c r="CE413" i="10"/>
  <c r="CD413" i="10"/>
  <c r="CC413" i="10"/>
  <c r="CE412" i="10"/>
  <c r="CD412" i="10"/>
  <c r="CC412" i="10"/>
  <c r="CE411" i="10"/>
  <c r="CD411" i="10"/>
  <c r="CC411" i="10"/>
  <c r="CE410" i="10"/>
  <c r="CD410" i="10"/>
  <c r="CC410" i="10"/>
  <c r="CE409" i="10"/>
  <c r="CD409" i="10"/>
  <c r="CC409" i="10"/>
  <c r="CE408" i="10"/>
  <c r="CD408" i="10"/>
  <c r="CC408" i="10"/>
  <c r="CE407" i="10"/>
  <c r="CD407" i="10"/>
  <c r="CC407" i="10"/>
  <c r="CE406" i="10"/>
  <c r="CD406" i="10"/>
  <c r="CC406" i="10"/>
  <c r="CE405" i="10"/>
  <c r="CD405" i="10"/>
  <c r="CC405" i="10"/>
  <c r="CE404" i="10"/>
  <c r="CD404" i="10"/>
  <c r="CC404" i="10"/>
  <c r="CE403" i="10"/>
  <c r="CD403" i="10"/>
  <c r="CC403" i="10"/>
  <c r="CE402" i="10"/>
  <c r="CD402" i="10"/>
  <c r="CC402" i="10"/>
  <c r="CE401" i="10"/>
  <c r="CD401" i="10"/>
  <c r="CC401" i="10"/>
  <c r="CE400" i="10"/>
  <c r="CD400" i="10"/>
  <c r="CC400" i="10"/>
  <c r="CE399" i="10"/>
  <c r="CD399" i="10"/>
  <c r="CC399" i="10"/>
  <c r="CE398" i="10"/>
  <c r="CD398" i="10"/>
  <c r="CC398" i="10"/>
  <c r="CE397" i="10"/>
  <c r="CD397" i="10"/>
  <c r="CC397" i="10"/>
  <c r="CE396" i="10"/>
  <c r="CD396" i="10"/>
  <c r="CC396" i="10"/>
  <c r="CE395" i="10"/>
  <c r="CD395" i="10"/>
  <c r="CC395" i="10"/>
  <c r="CE394" i="10"/>
  <c r="CD394" i="10"/>
  <c r="CC394" i="10"/>
  <c r="CE393" i="10"/>
  <c r="CD393" i="10"/>
  <c r="CC393" i="10"/>
  <c r="CE392" i="10"/>
  <c r="CD392" i="10"/>
  <c r="CC392" i="10"/>
  <c r="CE391" i="10"/>
  <c r="CD391" i="10"/>
  <c r="CC391" i="10"/>
  <c r="CE390" i="10"/>
  <c r="CD390" i="10"/>
  <c r="CC390" i="10"/>
  <c r="CE389" i="10"/>
  <c r="CD389" i="10"/>
  <c r="CC389" i="10"/>
  <c r="CE388" i="10"/>
  <c r="CD388" i="10"/>
  <c r="CC388" i="10"/>
  <c r="CE387" i="10"/>
  <c r="CD387" i="10"/>
  <c r="CC387" i="10"/>
  <c r="CE386" i="10"/>
  <c r="CD386" i="10"/>
  <c r="CC386" i="10"/>
  <c r="CE385" i="10"/>
  <c r="CD385" i="10"/>
  <c r="CC385" i="10"/>
  <c r="CE384" i="10"/>
  <c r="CD384" i="10"/>
  <c r="CC384" i="10"/>
  <c r="CE383" i="10"/>
  <c r="CD383" i="10"/>
  <c r="CC383" i="10"/>
  <c r="CE382" i="10"/>
  <c r="CD382" i="10"/>
  <c r="CC382" i="10"/>
  <c r="CE381" i="10"/>
  <c r="CD381" i="10"/>
  <c r="CC381" i="10"/>
  <c r="CE380" i="10"/>
  <c r="CD380" i="10"/>
  <c r="CC380" i="10"/>
  <c r="CE379" i="10"/>
  <c r="CD379" i="10"/>
  <c r="CC379" i="10"/>
  <c r="CE378" i="10"/>
  <c r="CD378" i="10"/>
  <c r="CC378" i="10"/>
  <c r="CE377" i="10"/>
  <c r="CD377" i="10"/>
  <c r="CC377" i="10"/>
  <c r="CE376" i="10"/>
  <c r="CD376" i="10"/>
  <c r="CC376" i="10"/>
  <c r="CE375" i="10"/>
  <c r="CD375" i="10"/>
  <c r="CC375" i="10"/>
  <c r="CE374" i="10"/>
  <c r="CD374" i="10"/>
  <c r="CC374" i="10"/>
  <c r="CE373" i="10"/>
  <c r="CD373" i="10"/>
  <c r="CC373" i="10"/>
  <c r="CE372" i="10"/>
  <c r="CD372" i="10"/>
  <c r="CC372" i="10"/>
  <c r="CE371" i="10"/>
  <c r="CD371" i="10"/>
  <c r="CC371" i="10"/>
  <c r="CE370" i="10"/>
  <c r="CD370" i="10"/>
  <c r="CC370" i="10"/>
  <c r="CE369" i="10"/>
  <c r="CD369" i="10"/>
  <c r="CC369" i="10"/>
  <c r="CE368" i="10"/>
  <c r="CD368" i="10"/>
  <c r="CC368" i="10"/>
  <c r="CE367" i="10"/>
  <c r="CD367" i="10"/>
  <c r="CC367" i="10"/>
  <c r="CE366" i="10"/>
  <c r="CD366" i="10"/>
  <c r="CC366" i="10"/>
  <c r="CE365" i="10"/>
  <c r="CD365" i="10"/>
  <c r="CC365" i="10"/>
  <c r="CE364" i="10"/>
  <c r="CD364" i="10"/>
  <c r="CC364" i="10"/>
  <c r="CE363" i="10"/>
  <c r="CD363" i="10"/>
  <c r="CC363" i="10"/>
  <c r="CE362" i="10"/>
  <c r="CD362" i="10"/>
  <c r="CC362" i="10"/>
  <c r="CE361" i="10"/>
  <c r="CD361" i="10"/>
  <c r="CC361" i="10"/>
  <c r="CE360" i="10"/>
  <c r="CD360" i="10"/>
  <c r="CC360" i="10"/>
  <c r="CE359" i="10"/>
  <c r="CD359" i="10"/>
  <c r="CC359" i="10"/>
  <c r="CE358" i="10"/>
  <c r="CD358" i="10"/>
  <c r="CC358" i="10"/>
  <c r="CE357" i="10"/>
  <c r="CD357" i="10"/>
  <c r="CC357" i="10"/>
  <c r="CE356" i="10"/>
  <c r="CD356" i="10"/>
  <c r="CC356" i="10"/>
  <c r="CE355" i="10"/>
  <c r="CD355" i="10"/>
  <c r="CC355" i="10"/>
  <c r="CE354" i="10"/>
  <c r="CD354" i="10"/>
  <c r="CC354" i="10"/>
  <c r="CE353" i="10"/>
  <c r="CD353" i="10"/>
  <c r="CC353" i="10"/>
  <c r="CE352" i="10"/>
  <c r="CD352" i="10"/>
  <c r="CC352" i="10"/>
  <c r="CE351" i="10"/>
  <c r="CD351" i="10"/>
  <c r="CC351" i="10"/>
  <c r="CE350" i="10"/>
  <c r="CD350" i="10"/>
  <c r="CC350" i="10"/>
  <c r="CE349" i="10"/>
  <c r="CD349" i="10"/>
  <c r="CC349" i="10"/>
  <c r="CE348" i="10"/>
  <c r="CD348" i="10"/>
  <c r="CC348" i="10"/>
  <c r="CE347" i="10"/>
  <c r="CD347" i="10"/>
  <c r="CC347" i="10"/>
  <c r="CE346" i="10"/>
  <c r="CD346" i="10"/>
  <c r="CC346" i="10"/>
  <c r="CE345" i="10"/>
  <c r="CD345" i="10"/>
  <c r="CC345" i="10"/>
  <c r="CE344" i="10"/>
  <c r="CD344" i="10"/>
  <c r="CC344" i="10"/>
  <c r="CE343" i="10"/>
  <c r="CD343" i="10"/>
  <c r="CC343" i="10"/>
  <c r="CE342" i="10"/>
  <c r="CD342" i="10"/>
  <c r="CC342" i="10"/>
  <c r="CE341" i="10"/>
  <c r="CD341" i="10"/>
  <c r="CC341" i="10"/>
  <c r="CE340" i="10"/>
  <c r="CD340" i="10"/>
  <c r="CC340" i="10"/>
  <c r="CE339" i="10"/>
  <c r="CD339" i="10"/>
  <c r="CC339" i="10"/>
  <c r="CE338" i="10"/>
  <c r="CD338" i="10"/>
  <c r="CC338" i="10"/>
  <c r="CE337" i="10"/>
  <c r="CD337" i="10"/>
  <c r="CC337" i="10"/>
  <c r="CE336" i="10"/>
  <c r="CD336" i="10"/>
  <c r="CC336" i="10"/>
  <c r="CE335" i="10"/>
  <c r="CD335" i="10"/>
  <c r="CC335" i="10"/>
  <c r="CE334" i="10"/>
  <c r="CD334" i="10"/>
  <c r="CC334" i="10"/>
  <c r="CE333" i="10"/>
  <c r="CD333" i="10"/>
  <c r="CC333" i="10"/>
  <c r="CE332" i="10"/>
  <c r="CD332" i="10"/>
  <c r="CC332" i="10"/>
  <c r="CE331" i="10"/>
  <c r="CD331" i="10"/>
  <c r="CC331" i="10"/>
  <c r="CE330" i="10"/>
  <c r="CD330" i="10"/>
  <c r="CC330" i="10"/>
  <c r="CE329" i="10"/>
  <c r="CD329" i="10"/>
  <c r="CC329" i="10"/>
  <c r="CE328" i="10"/>
  <c r="CD328" i="10"/>
  <c r="CC328" i="10"/>
  <c r="CE327" i="10"/>
  <c r="CD327" i="10"/>
  <c r="CC327" i="10"/>
  <c r="CE326" i="10"/>
  <c r="CD326" i="10"/>
  <c r="CC326" i="10"/>
  <c r="CE325" i="10"/>
  <c r="CD325" i="10"/>
  <c r="CC325" i="10"/>
  <c r="CE324" i="10"/>
  <c r="CD324" i="10"/>
  <c r="CC324" i="10"/>
  <c r="CE323" i="10"/>
  <c r="CD323" i="10"/>
  <c r="CC323" i="10"/>
  <c r="CE322" i="10"/>
  <c r="CD322" i="10"/>
  <c r="CC322" i="10"/>
  <c r="CE321" i="10"/>
  <c r="CD321" i="10"/>
  <c r="CC321" i="10"/>
  <c r="CE320" i="10"/>
  <c r="CD320" i="10"/>
  <c r="CC320" i="10"/>
  <c r="CE319" i="10"/>
  <c r="CD319" i="10"/>
  <c r="CC319" i="10"/>
  <c r="CE318" i="10"/>
  <c r="CD318" i="10"/>
  <c r="CC318" i="10"/>
  <c r="CE317" i="10"/>
  <c r="CD317" i="10"/>
  <c r="CC317" i="10"/>
  <c r="CE316" i="10"/>
  <c r="CD316" i="10"/>
  <c r="CC316" i="10"/>
  <c r="CE315" i="10"/>
  <c r="CD315" i="10"/>
  <c r="CC315" i="10"/>
  <c r="CE314" i="10"/>
  <c r="CD314" i="10"/>
  <c r="CC314" i="10"/>
  <c r="CE313" i="10"/>
  <c r="CD313" i="10"/>
  <c r="CC313" i="10"/>
  <c r="CE312" i="10"/>
  <c r="CD312" i="10"/>
  <c r="CC312" i="10"/>
  <c r="CE311" i="10"/>
  <c r="CD311" i="10"/>
  <c r="CC311" i="10"/>
  <c r="CE310" i="10"/>
  <c r="CD310" i="10"/>
  <c r="CC310" i="10"/>
  <c r="CE309" i="10"/>
  <c r="CD309" i="10"/>
  <c r="CC309" i="10"/>
  <c r="CE308" i="10"/>
  <c r="CD308" i="10"/>
  <c r="CC308" i="10"/>
  <c r="CE307" i="10"/>
  <c r="CD307" i="10"/>
  <c r="CC307" i="10"/>
  <c r="CE306" i="10"/>
  <c r="CD306" i="10"/>
  <c r="CC306" i="10"/>
  <c r="CE305" i="10"/>
  <c r="CD305" i="10"/>
  <c r="CC305" i="10"/>
  <c r="CE304" i="10"/>
  <c r="CD304" i="10"/>
  <c r="CC304" i="10"/>
  <c r="CE303" i="10"/>
  <c r="CD303" i="10"/>
  <c r="CC303" i="10"/>
  <c r="CE302" i="10"/>
  <c r="CD302" i="10"/>
  <c r="CC302" i="10"/>
  <c r="CE301" i="10"/>
  <c r="CD301" i="10"/>
  <c r="CC301" i="10"/>
  <c r="CE300" i="10"/>
  <c r="CD300" i="10"/>
  <c r="CC300" i="10"/>
  <c r="CE299" i="10"/>
  <c r="CD299" i="10"/>
  <c r="CC299" i="10"/>
  <c r="CE298" i="10"/>
  <c r="CD298" i="10"/>
  <c r="CC298" i="10"/>
  <c r="CE297" i="10"/>
  <c r="CD297" i="10"/>
  <c r="CC297" i="10"/>
  <c r="CE296" i="10"/>
  <c r="CD296" i="10"/>
  <c r="CC296" i="10"/>
  <c r="CE295" i="10"/>
  <c r="CD295" i="10"/>
  <c r="CC295" i="10"/>
  <c r="CE294" i="10"/>
  <c r="CD294" i="10"/>
  <c r="CC294" i="10"/>
  <c r="CE293" i="10"/>
  <c r="CD293" i="10"/>
  <c r="CC293" i="10"/>
  <c r="CE292" i="10"/>
  <c r="CD292" i="10"/>
  <c r="CC292" i="10"/>
  <c r="CE291" i="10"/>
  <c r="CD291" i="10"/>
  <c r="CC291" i="10"/>
  <c r="CE290" i="10"/>
  <c r="CD290" i="10"/>
  <c r="CC290" i="10"/>
  <c r="CE289" i="10"/>
  <c r="CD289" i="10"/>
  <c r="CC289" i="10"/>
  <c r="CE288" i="10"/>
  <c r="CD288" i="10"/>
  <c r="CC288" i="10"/>
  <c r="CE287" i="10"/>
  <c r="CD287" i="10"/>
  <c r="CC287" i="10"/>
  <c r="CE286" i="10"/>
  <c r="CD286" i="10"/>
  <c r="CC286" i="10"/>
  <c r="CE285" i="10"/>
  <c r="CD285" i="10"/>
  <c r="CC285" i="10"/>
  <c r="CE284" i="10"/>
  <c r="CD284" i="10"/>
  <c r="CC284" i="10"/>
  <c r="CE283" i="10"/>
  <c r="CD283" i="10"/>
  <c r="CC283" i="10"/>
  <c r="CE282" i="10"/>
  <c r="CD282" i="10"/>
  <c r="CC282" i="10"/>
  <c r="CE281" i="10"/>
  <c r="CD281" i="10"/>
  <c r="CC281" i="10"/>
  <c r="CE280" i="10"/>
  <c r="CD280" i="10"/>
  <c r="CC280" i="10"/>
  <c r="CE279" i="10"/>
  <c r="CD279" i="10"/>
  <c r="CC279" i="10"/>
  <c r="CE278" i="10"/>
  <c r="CD278" i="10"/>
  <c r="CC278" i="10"/>
  <c r="CE277" i="10"/>
  <c r="CD277" i="10"/>
  <c r="CC277" i="10"/>
  <c r="CE276" i="10"/>
  <c r="CD276" i="10"/>
  <c r="CC276" i="10"/>
  <c r="CE275" i="10"/>
  <c r="CD275" i="10"/>
  <c r="CC275" i="10"/>
  <c r="CE274" i="10"/>
  <c r="CD274" i="10"/>
  <c r="CC274" i="10"/>
  <c r="CE273" i="10"/>
  <c r="CD273" i="10"/>
  <c r="CC273" i="10"/>
  <c r="CE272" i="10"/>
  <c r="CD272" i="10"/>
  <c r="CC272" i="10"/>
  <c r="CE271" i="10"/>
  <c r="CD271" i="10"/>
  <c r="CC271" i="10"/>
  <c r="CE270" i="10"/>
  <c r="CD270" i="10"/>
  <c r="CC270" i="10"/>
  <c r="CE269" i="10"/>
  <c r="CD269" i="10"/>
  <c r="CC269" i="10"/>
  <c r="CE268" i="10"/>
  <c r="CD268" i="10"/>
  <c r="CC268" i="10"/>
  <c r="CE267" i="10"/>
  <c r="CD267" i="10"/>
  <c r="CC267" i="10"/>
  <c r="CE266" i="10"/>
  <c r="CD266" i="10"/>
  <c r="CC266" i="10"/>
  <c r="CE265" i="10"/>
  <c r="CD265" i="10"/>
  <c r="CC265" i="10"/>
  <c r="CE264" i="10"/>
  <c r="CD264" i="10"/>
  <c r="CC264" i="10"/>
  <c r="CE263" i="10"/>
  <c r="CD263" i="10"/>
  <c r="CC263" i="10"/>
  <c r="CE262" i="10"/>
  <c r="CD262" i="10"/>
  <c r="CC262" i="10"/>
  <c r="CE261" i="10"/>
  <c r="CD261" i="10"/>
  <c r="CC261" i="10"/>
  <c r="CE260" i="10"/>
  <c r="CD260" i="10"/>
  <c r="CC260" i="10"/>
  <c r="CE259" i="10"/>
  <c r="CD259" i="10"/>
  <c r="CC259" i="10"/>
  <c r="CE258" i="10"/>
  <c r="CD258" i="10"/>
  <c r="CC258" i="10"/>
  <c r="CE257" i="10"/>
  <c r="CD257" i="10"/>
  <c r="CC257" i="10"/>
  <c r="CE256" i="10"/>
  <c r="CD256" i="10"/>
  <c r="CC256" i="10"/>
  <c r="CE255" i="10"/>
  <c r="CD255" i="10"/>
  <c r="CC255" i="10"/>
  <c r="CE254" i="10"/>
  <c r="CD254" i="10"/>
  <c r="CC254" i="10"/>
  <c r="CE253" i="10"/>
  <c r="CD253" i="10"/>
  <c r="CC253" i="10"/>
  <c r="CE252" i="10"/>
  <c r="CD252" i="10"/>
  <c r="CC252" i="10"/>
  <c r="CE251" i="10"/>
  <c r="CD251" i="10"/>
  <c r="CC251" i="10"/>
  <c r="CE250" i="10"/>
  <c r="CD250" i="10"/>
  <c r="CC250" i="10"/>
  <c r="CE249" i="10"/>
  <c r="CD249" i="10"/>
  <c r="CC249" i="10"/>
  <c r="CE248" i="10"/>
  <c r="CD248" i="10"/>
  <c r="CC248" i="10"/>
  <c r="CE247" i="10"/>
  <c r="CD247" i="10"/>
  <c r="CC247" i="10"/>
  <c r="CE246" i="10"/>
  <c r="CD246" i="10"/>
  <c r="CC246" i="10"/>
  <c r="CE245" i="10"/>
  <c r="CD245" i="10"/>
  <c r="CC245" i="10"/>
  <c r="CE244" i="10"/>
  <c r="CD244" i="10"/>
  <c r="CC244" i="10"/>
  <c r="CE243" i="10"/>
  <c r="CD243" i="10"/>
  <c r="CC243" i="10"/>
  <c r="CE242" i="10"/>
  <c r="CD242" i="10"/>
  <c r="CC242" i="10"/>
  <c r="CE241" i="10"/>
  <c r="CD241" i="10"/>
  <c r="CC241" i="10"/>
  <c r="CE240" i="10"/>
  <c r="CD240" i="10"/>
  <c r="CC240" i="10"/>
  <c r="CE239" i="10"/>
  <c r="CD239" i="10"/>
  <c r="CC239" i="10"/>
  <c r="CE238" i="10"/>
  <c r="CD238" i="10"/>
  <c r="CC238" i="10"/>
  <c r="CE237" i="10"/>
  <c r="CD237" i="10"/>
  <c r="CC237" i="10"/>
  <c r="CE236" i="10"/>
  <c r="CD236" i="10"/>
  <c r="CC236" i="10"/>
  <c r="CE235" i="10"/>
  <c r="CD235" i="10"/>
  <c r="CC235" i="10"/>
  <c r="CE234" i="10"/>
  <c r="CD234" i="10"/>
  <c r="CC234" i="10"/>
  <c r="CE233" i="10"/>
  <c r="CD233" i="10"/>
  <c r="CC233" i="10"/>
  <c r="CE232" i="10"/>
  <c r="CD232" i="10"/>
  <c r="CC232" i="10"/>
  <c r="CE231" i="10"/>
  <c r="CD231" i="10"/>
  <c r="CC231" i="10"/>
  <c r="CE230" i="10"/>
  <c r="CD230" i="10"/>
  <c r="CC230" i="10"/>
  <c r="CE229" i="10"/>
  <c r="CD229" i="10"/>
  <c r="CC229" i="10"/>
  <c r="CE228" i="10"/>
  <c r="CD228" i="10"/>
  <c r="CC228" i="10"/>
  <c r="CE227" i="10"/>
  <c r="CD227" i="10"/>
  <c r="CC227" i="10"/>
  <c r="CE226" i="10"/>
  <c r="CD226" i="10"/>
  <c r="CC226" i="10"/>
  <c r="CE225" i="10"/>
  <c r="CD225" i="10"/>
  <c r="CC225" i="10"/>
  <c r="CE224" i="10"/>
  <c r="CD224" i="10"/>
  <c r="CC224" i="10"/>
  <c r="CE223" i="10"/>
  <c r="CD223" i="10"/>
  <c r="CC223" i="10"/>
  <c r="CE222" i="10"/>
  <c r="CD222" i="10"/>
  <c r="CC222" i="10"/>
  <c r="CE221" i="10"/>
  <c r="CD221" i="10"/>
  <c r="CC221" i="10"/>
  <c r="CE220" i="10"/>
  <c r="CD220" i="10"/>
  <c r="CC220" i="10"/>
  <c r="CE219" i="10"/>
  <c r="CD219" i="10"/>
  <c r="CC219" i="10"/>
  <c r="CE218" i="10"/>
  <c r="CD218" i="10"/>
  <c r="CC218" i="10"/>
  <c r="CE217" i="10"/>
  <c r="CD217" i="10"/>
  <c r="CC217" i="10"/>
  <c r="CE216" i="10"/>
  <c r="CD216" i="10"/>
  <c r="CC216" i="10"/>
  <c r="CE215" i="10"/>
  <c r="CD215" i="10"/>
  <c r="CC215" i="10"/>
  <c r="CE214" i="10"/>
  <c r="CD214" i="10"/>
  <c r="CC214" i="10"/>
  <c r="CE213" i="10"/>
  <c r="CD213" i="10"/>
  <c r="CC213" i="10"/>
  <c r="CE212" i="10"/>
  <c r="CD212" i="10"/>
  <c r="CC212" i="10"/>
  <c r="CE211" i="10"/>
  <c r="CD211" i="10"/>
  <c r="CC211" i="10"/>
  <c r="CE210" i="10"/>
  <c r="CD210" i="10"/>
  <c r="CC210" i="10"/>
  <c r="CE209" i="10"/>
  <c r="CD209" i="10"/>
  <c r="CC209" i="10"/>
  <c r="CE208" i="10"/>
  <c r="CD208" i="10"/>
  <c r="CC208" i="10"/>
  <c r="CE207" i="10"/>
  <c r="CD207" i="10"/>
  <c r="CC207" i="10"/>
  <c r="CE206" i="10"/>
  <c r="CD206" i="10"/>
  <c r="CC206" i="10"/>
  <c r="CE205" i="10"/>
  <c r="CD205" i="10"/>
  <c r="CC205" i="10"/>
  <c r="CE204" i="10"/>
  <c r="CD204" i="10"/>
  <c r="CC204" i="10"/>
  <c r="CE203" i="10"/>
  <c r="CD203" i="10"/>
  <c r="CC203" i="10"/>
  <c r="CE202" i="10"/>
  <c r="CD202" i="10"/>
  <c r="CC202" i="10"/>
  <c r="CE201" i="10"/>
  <c r="CD201" i="10"/>
  <c r="CC201" i="10"/>
  <c r="CE200" i="10"/>
  <c r="CD200" i="10"/>
  <c r="CC200" i="10"/>
  <c r="CE199" i="10"/>
  <c r="CD199" i="10"/>
  <c r="CC199" i="10"/>
  <c r="CE198" i="10"/>
  <c r="CD198" i="10"/>
  <c r="CC198" i="10"/>
  <c r="CE197" i="10"/>
  <c r="CD197" i="10"/>
  <c r="CC197" i="10"/>
  <c r="CE196" i="10"/>
  <c r="CD196" i="10"/>
  <c r="CC196" i="10"/>
  <c r="CE195" i="10"/>
  <c r="CD195" i="10"/>
  <c r="CC195" i="10"/>
  <c r="CE194" i="10"/>
  <c r="CD194" i="10"/>
  <c r="CC194" i="10"/>
  <c r="CE193" i="10"/>
  <c r="CD193" i="10"/>
  <c r="CC193" i="10"/>
  <c r="CE192" i="10"/>
  <c r="CD192" i="10"/>
  <c r="CC192" i="10"/>
  <c r="CE191" i="10"/>
  <c r="CD191" i="10"/>
  <c r="CC191" i="10"/>
  <c r="CE190" i="10"/>
  <c r="CD190" i="10"/>
  <c r="CC190" i="10"/>
  <c r="CE189" i="10"/>
  <c r="CD189" i="10"/>
  <c r="CC189" i="10"/>
  <c r="CE188" i="10"/>
  <c r="CD188" i="10"/>
  <c r="CC188" i="10"/>
  <c r="CE187" i="10"/>
  <c r="CD187" i="10"/>
  <c r="CC187" i="10"/>
  <c r="CE186" i="10"/>
  <c r="CD186" i="10"/>
  <c r="CC186" i="10"/>
  <c r="CE185" i="10"/>
  <c r="CD185" i="10"/>
  <c r="CC185" i="10"/>
  <c r="CE184" i="10"/>
  <c r="CD184" i="10"/>
  <c r="CC184" i="10"/>
  <c r="CE183" i="10"/>
  <c r="CD183" i="10"/>
  <c r="CC183" i="10"/>
  <c r="CE182" i="10"/>
  <c r="CD182" i="10"/>
  <c r="CC182" i="10"/>
  <c r="CE181" i="10"/>
  <c r="CD181" i="10"/>
  <c r="CC181" i="10"/>
  <c r="CE180" i="10"/>
  <c r="CD180" i="10"/>
  <c r="CC180" i="10"/>
  <c r="CE179" i="10"/>
  <c r="CD179" i="10"/>
  <c r="CC179" i="10"/>
  <c r="CE178" i="10"/>
  <c r="CD178" i="10"/>
  <c r="CC178" i="10"/>
  <c r="CE177" i="10"/>
  <c r="CD177" i="10"/>
  <c r="CC177" i="10"/>
  <c r="CE176" i="10"/>
  <c r="CD176" i="10"/>
  <c r="CC176" i="10"/>
  <c r="CE175" i="10"/>
  <c r="CD175" i="10"/>
  <c r="CC175" i="10"/>
  <c r="CE174" i="10"/>
  <c r="CD174" i="10"/>
  <c r="CC174" i="10"/>
  <c r="CE173" i="10"/>
  <c r="CD173" i="10"/>
  <c r="CC173" i="10"/>
  <c r="CE172" i="10"/>
  <c r="CD172" i="10"/>
  <c r="CC172" i="10"/>
  <c r="CE171" i="10"/>
  <c r="CD171" i="10"/>
  <c r="CC171" i="10"/>
  <c r="CE170" i="10"/>
  <c r="CD170" i="10"/>
  <c r="CC170" i="10"/>
  <c r="CE169" i="10"/>
  <c r="CD169" i="10"/>
  <c r="CC169" i="10"/>
  <c r="CE168" i="10"/>
  <c r="CD168" i="10"/>
  <c r="CC168" i="10"/>
  <c r="CE167" i="10"/>
  <c r="CD167" i="10"/>
  <c r="CC167" i="10"/>
  <c r="CE166" i="10"/>
  <c r="CD166" i="10"/>
  <c r="CC166" i="10"/>
  <c r="CE165" i="10"/>
  <c r="CD165" i="10"/>
  <c r="CC165" i="10"/>
  <c r="CE164" i="10"/>
  <c r="CD164" i="10"/>
  <c r="CC164" i="10"/>
  <c r="CE163" i="10"/>
  <c r="CD163" i="10"/>
  <c r="CC163" i="10"/>
  <c r="CE162" i="10"/>
  <c r="CD162" i="10"/>
  <c r="CC162" i="10"/>
  <c r="CE161" i="10"/>
  <c r="CD161" i="10"/>
  <c r="CC161" i="10"/>
  <c r="CE160" i="10"/>
  <c r="CD160" i="10"/>
  <c r="CC160" i="10"/>
  <c r="CE159" i="10"/>
  <c r="CD159" i="10"/>
  <c r="CC159" i="10"/>
  <c r="CE158" i="10"/>
  <c r="CD158" i="10"/>
  <c r="CC158" i="10"/>
  <c r="CE157" i="10"/>
  <c r="CD157" i="10"/>
  <c r="CC157" i="10"/>
  <c r="CE156" i="10"/>
  <c r="CD156" i="10"/>
  <c r="CC156" i="10"/>
  <c r="CE155" i="10"/>
  <c r="CD155" i="10"/>
  <c r="CC155" i="10"/>
  <c r="CE154" i="10"/>
  <c r="CD154" i="10"/>
  <c r="CC154" i="10"/>
  <c r="CE153" i="10"/>
  <c r="CD153" i="10"/>
  <c r="CC153" i="10"/>
  <c r="CE152" i="10"/>
  <c r="CD152" i="10"/>
  <c r="CC152" i="10"/>
  <c r="CE151" i="10"/>
  <c r="CD151" i="10"/>
  <c r="CC151" i="10"/>
  <c r="CE150" i="10"/>
  <c r="CD150" i="10"/>
  <c r="CC150" i="10"/>
  <c r="CE149" i="10"/>
  <c r="CD149" i="10"/>
  <c r="CC149" i="10"/>
  <c r="CE148" i="10"/>
  <c r="CD148" i="10"/>
  <c r="CC148" i="10"/>
  <c r="CE147" i="10"/>
  <c r="CD147" i="10"/>
  <c r="CC147" i="10"/>
  <c r="CE146" i="10"/>
  <c r="CD146" i="10"/>
  <c r="CC146" i="10"/>
  <c r="CE145" i="10"/>
  <c r="CD145" i="10"/>
  <c r="CC145" i="10"/>
  <c r="CE144" i="10"/>
  <c r="CD144" i="10"/>
  <c r="CC144" i="10"/>
  <c r="CE143" i="10"/>
  <c r="CD143" i="10"/>
  <c r="CC143" i="10"/>
  <c r="CE142" i="10"/>
  <c r="CD142" i="10"/>
  <c r="CC142" i="10"/>
  <c r="CE141" i="10"/>
  <c r="CD141" i="10"/>
  <c r="CC141" i="10"/>
  <c r="CE140" i="10"/>
  <c r="CD140" i="10"/>
  <c r="CC140" i="10"/>
  <c r="CE139" i="10"/>
  <c r="CD139" i="10"/>
  <c r="CC139" i="10"/>
  <c r="CE138" i="10"/>
  <c r="CD138" i="10"/>
  <c r="CC138" i="10"/>
  <c r="CE137" i="10"/>
  <c r="CD137" i="10"/>
  <c r="CC137" i="10"/>
  <c r="CE136" i="10"/>
  <c r="CD136" i="10"/>
  <c r="CC136" i="10"/>
  <c r="CE135" i="10"/>
  <c r="CD135" i="10"/>
  <c r="CC135" i="10"/>
  <c r="CE134" i="10"/>
  <c r="CD134" i="10"/>
  <c r="CC134" i="10"/>
  <c r="CE133" i="10"/>
  <c r="CD133" i="10"/>
  <c r="CC133" i="10"/>
  <c r="CE132" i="10"/>
  <c r="CD132" i="10"/>
  <c r="CC132" i="10"/>
  <c r="CE131" i="10"/>
  <c r="CD131" i="10"/>
  <c r="CC131" i="10"/>
  <c r="CE130" i="10"/>
  <c r="CD130" i="10"/>
  <c r="CC130" i="10"/>
  <c r="CE129" i="10"/>
  <c r="CD129" i="10"/>
  <c r="CC129" i="10"/>
  <c r="CE128" i="10"/>
  <c r="CD128" i="10"/>
  <c r="CC128" i="10"/>
  <c r="CE127" i="10"/>
  <c r="CD127" i="10"/>
  <c r="CC127" i="10"/>
  <c r="CE126" i="10"/>
  <c r="CD126" i="10"/>
  <c r="CC126" i="10"/>
  <c r="CE125" i="10"/>
  <c r="CD125" i="10"/>
  <c r="CC125" i="10"/>
  <c r="CE124" i="10"/>
  <c r="CD124" i="10"/>
  <c r="CC124" i="10"/>
  <c r="CE123" i="10"/>
  <c r="CD123" i="10"/>
  <c r="CC123" i="10"/>
  <c r="CE122" i="10"/>
  <c r="CD122" i="10"/>
  <c r="CC122" i="10"/>
  <c r="CE121" i="10"/>
  <c r="CD121" i="10"/>
  <c r="CC121" i="10"/>
  <c r="CE120" i="10"/>
  <c r="CD120" i="10"/>
  <c r="CC120" i="10"/>
  <c r="CE119" i="10"/>
  <c r="CD119" i="10"/>
  <c r="CC119" i="10"/>
  <c r="CE118" i="10"/>
  <c r="CD118" i="10"/>
  <c r="CC118" i="10"/>
  <c r="CE117" i="10"/>
  <c r="CD117" i="10"/>
  <c r="CC117" i="10"/>
  <c r="CE116" i="10"/>
  <c r="CD116" i="10"/>
  <c r="CC116" i="10"/>
  <c r="CE115" i="10"/>
  <c r="CD115" i="10"/>
  <c r="CC115" i="10"/>
  <c r="CE114" i="10"/>
  <c r="CD114" i="10"/>
  <c r="CC114" i="10"/>
  <c r="CE113" i="10"/>
  <c r="CD113" i="10"/>
  <c r="CC113" i="10"/>
  <c r="CE112" i="10"/>
  <c r="CD112" i="10"/>
  <c r="CC112" i="10"/>
  <c r="CE111" i="10"/>
  <c r="CD111" i="10"/>
  <c r="CC111" i="10"/>
  <c r="CE110" i="10"/>
  <c r="CD110" i="10"/>
  <c r="CC110" i="10"/>
  <c r="CE109" i="10"/>
  <c r="CD109" i="10"/>
  <c r="CC109" i="10"/>
  <c r="CE108" i="10"/>
  <c r="CD108" i="10"/>
  <c r="CC108" i="10"/>
  <c r="CE107" i="10"/>
  <c r="CD107" i="10"/>
  <c r="CC107" i="10"/>
  <c r="CE106" i="10"/>
  <c r="CD106" i="10"/>
  <c r="CC106" i="10"/>
  <c r="CE105" i="10"/>
  <c r="CD105" i="10"/>
  <c r="CC105" i="10"/>
  <c r="CE104" i="10"/>
  <c r="CD104" i="10"/>
  <c r="CC104" i="10"/>
  <c r="CE103" i="10"/>
  <c r="CD103" i="10"/>
  <c r="CC103" i="10"/>
  <c r="CE102" i="10"/>
  <c r="CD102" i="10"/>
  <c r="CC102" i="10"/>
  <c r="CE101" i="10"/>
  <c r="CD101" i="10"/>
  <c r="CC101" i="10"/>
  <c r="CE100" i="10"/>
  <c r="CD100" i="10"/>
  <c r="CC100" i="10"/>
  <c r="CE99" i="10"/>
  <c r="CD99" i="10"/>
  <c r="CC99" i="10"/>
  <c r="CE98" i="10"/>
  <c r="CD98" i="10"/>
  <c r="CC98" i="10"/>
  <c r="CE97" i="10"/>
  <c r="CD97" i="10"/>
  <c r="CC97" i="10"/>
  <c r="CE96" i="10"/>
  <c r="CD96" i="10"/>
  <c r="CC96" i="10"/>
  <c r="CE95" i="10"/>
  <c r="CD95" i="10"/>
  <c r="CC95" i="10"/>
  <c r="CE94" i="10"/>
  <c r="CD94" i="10"/>
  <c r="CC94" i="10"/>
  <c r="CE93" i="10"/>
  <c r="CD93" i="10"/>
  <c r="CC93" i="10"/>
  <c r="CE92" i="10"/>
  <c r="CD92" i="10"/>
  <c r="CC92" i="10"/>
  <c r="CE91" i="10"/>
  <c r="CD91" i="10"/>
  <c r="CC91" i="10"/>
  <c r="CE90" i="10"/>
  <c r="CD90" i="10"/>
  <c r="CC90" i="10"/>
  <c r="CE89" i="10"/>
  <c r="CD89" i="10"/>
  <c r="CC89" i="10"/>
  <c r="CE88" i="10"/>
  <c r="CD88" i="10"/>
  <c r="CC88" i="10"/>
  <c r="CE87" i="10"/>
  <c r="CD87" i="10"/>
  <c r="CC87" i="10"/>
  <c r="CE86" i="10"/>
  <c r="CD86" i="10"/>
  <c r="CC86" i="10"/>
  <c r="CE85" i="10"/>
  <c r="CD85" i="10"/>
  <c r="CC85" i="10"/>
  <c r="CE84" i="10"/>
  <c r="CD84" i="10"/>
  <c r="CC84" i="10"/>
  <c r="CE83" i="10"/>
  <c r="CD83" i="10"/>
  <c r="CC83" i="10"/>
  <c r="CE82" i="10"/>
  <c r="CD82" i="10"/>
  <c r="CC82" i="10"/>
  <c r="CE81" i="10"/>
  <c r="CD81" i="10"/>
  <c r="CC81" i="10"/>
  <c r="CE80" i="10"/>
  <c r="CD80" i="10"/>
  <c r="CC80" i="10"/>
  <c r="CE79" i="10"/>
  <c r="CD79" i="10"/>
  <c r="CC79" i="10"/>
  <c r="CE78" i="10"/>
  <c r="CD78" i="10"/>
  <c r="CC78" i="10"/>
  <c r="CE77" i="10"/>
  <c r="CD77" i="10"/>
  <c r="CC77" i="10"/>
  <c r="CE76" i="10"/>
  <c r="CD76" i="10"/>
  <c r="CC76" i="10"/>
  <c r="CE75" i="10"/>
  <c r="CD75" i="10"/>
  <c r="CC75" i="10"/>
  <c r="CE74" i="10"/>
  <c r="CD74" i="10"/>
  <c r="CC74" i="10"/>
  <c r="CE73" i="10"/>
  <c r="CD73" i="10"/>
  <c r="CC73" i="10"/>
  <c r="CE72" i="10"/>
  <c r="CD72" i="10"/>
  <c r="CC72" i="10"/>
  <c r="CE71" i="10"/>
  <c r="CD71" i="10"/>
  <c r="CC71" i="10"/>
  <c r="CE70" i="10"/>
  <c r="CD70" i="10"/>
  <c r="CC70" i="10"/>
  <c r="CE69" i="10"/>
  <c r="CD69" i="10"/>
  <c r="CC69" i="10"/>
  <c r="CE68" i="10"/>
  <c r="CD68" i="10"/>
  <c r="CC68" i="10"/>
  <c r="CE67" i="10"/>
  <c r="CD67" i="10"/>
  <c r="CC67" i="10"/>
  <c r="CE66" i="10"/>
  <c r="CD66" i="10"/>
  <c r="CC66" i="10"/>
  <c r="CE65" i="10"/>
  <c r="CD65" i="10"/>
  <c r="CC65" i="10"/>
  <c r="CE64" i="10"/>
  <c r="CD64" i="10"/>
  <c r="CC64" i="10"/>
  <c r="CE63" i="10"/>
  <c r="CD63" i="10"/>
  <c r="CC63" i="10"/>
  <c r="CE62" i="10"/>
  <c r="CD62" i="10"/>
  <c r="CC62" i="10"/>
  <c r="CE61" i="10"/>
  <c r="CD61" i="10"/>
  <c r="CC61" i="10"/>
  <c r="CE60" i="10"/>
  <c r="CD60" i="10"/>
  <c r="CC60" i="10"/>
  <c r="CE59" i="10"/>
  <c r="CD59" i="10"/>
  <c r="CC59" i="10"/>
  <c r="CE58" i="10"/>
  <c r="CD58" i="10"/>
  <c r="CC58" i="10"/>
  <c r="CE57" i="10"/>
  <c r="CD57" i="10"/>
  <c r="CC57" i="10"/>
  <c r="CE56" i="10"/>
  <c r="CD56" i="10"/>
  <c r="CC56" i="10"/>
  <c r="CE55" i="10"/>
  <c r="CD55" i="10"/>
  <c r="CC55" i="10"/>
  <c r="CE54" i="10"/>
  <c r="CD54" i="10"/>
  <c r="CC54" i="10"/>
  <c r="CE53" i="10"/>
  <c r="CD53" i="10"/>
  <c r="CC53" i="10"/>
  <c r="CE52" i="10"/>
  <c r="CD52" i="10"/>
  <c r="CC52" i="10"/>
  <c r="CE51" i="10"/>
  <c r="CD51" i="10"/>
  <c r="CC51" i="10"/>
  <c r="CE50" i="10"/>
  <c r="CD50" i="10"/>
  <c r="CC50" i="10"/>
  <c r="CE49" i="10"/>
  <c r="CD49" i="10"/>
  <c r="CC49" i="10"/>
  <c r="CE48" i="10"/>
  <c r="CD48" i="10"/>
  <c r="CC48" i="10"/>
  <c r="CE47" i="10"/>
  <c r="CD47" i="10"/>
  <c r="CC47" i="10"/>
  <c r="CE46" i="10"/>
  <c r="CD46" i="10"/>
  <c r="CC46" i="10"/>
  <c r="CE45" i="10"/>
  <c r="CD45" i="10"/>
  <c r="CC45" i="10"/>
  <c r="CE44" i="10"/>
  <c r="CD44" i="10"/>
  <c r="CC44" i="10"/>
  <c r="CE43" i="10"/>
  <c r="CD43" i="10"/>
  <c r="CC43" i="10"/>
  <c r="CE42" i="10"/>
  <c r="CD42" i="10"/>
  <c r="CC42" i="10"/>
  <c r="CE41" i="10"/>
  <c r="CD41" i="10"/>
  <c r="CC41" i="10"/>
  <c r="CE40" i="10"/>
  <c r="CD40" i="10"/>
  <c r="CC40" i="10"/>
  <c r="CE39" i="10"/>
  <c r="CD39" i="10"/>
  <c r="CC39" i="10"/>
  <c r="CE38" i="10"/>
  <c r="CD38" i="10"/>
  <c r="CC38" i="10"/>
  <c r="CE37" i="10"/>
  <c r="CD37" i="10"/>
  <c r="CC37" i="10"/>
  <c r="CE36" i="10"/>
  <c r="CD36" i="10"/>
  <c r="CC36" i="10"/>
  <c r="CE35" i="10"/>
  <c r="CD35" i="10"/>
  <c r="CC35" i="10"/>
  <c r="CE34" i="10"/>
  <c r="CD34" i="10"/>
  <c r="CC34" i="10"/>
  <c r="CE33" i="10"/>
  <c r="CD33" i="10"/>
  <c r="CC33" i="10"/>
  <c r="CE32" i="10"/>
  <c r="CD32" i="10"/>
  <c r="CC32" i="10"/>
  <c r="CE31" i="10"/>
  <c r="CD31" i="10"/>
  <c r="CC31" i="10"/>
  <c r="CE30" i="10"/>
  <c r="CD30" i="10"/>
  <c r="CC30" i="10"/>
  <c r="CE29" i="10"/>
  <c r="CD29" i="10"/>
  <c r="CC29" i="10"/>
  <c r="CE28" i="10"/>
  <c r="CD28" i="10"/>
  <c r="CC28" i="10"/>
  <c r="CE27" i="10"/>
  <c r="CD27" i="10"/>
  <c r="CC27" i="10"/>
  <c r="CE26" i="10"/>
  <c r="CD26" i="10"/>
  <c r="CC26" i="10"/>
  <c r="CE25" i="10"/>
  <c r="CD25" i="10"/>
  <c r="CC25" i="10"/>
  <c r="CE24" i="10"/>
  <c r="CD24" i="10"/>
  <c r="CC24" i="10"/>
  <c r="CE23" i="10"/>
  <c r="CD23" i="10"/>
  <c r="CC23" i="10"/>
  <c r="CE22" i="10"/>
  <c r="CD22" i="10"/>
  <c r="CC22" i="10"/>
  <c r="CE21" i="10"/>
  <c r="CD21" i="10"/>
  <c r="CC21" i="10"/>
  <c r="CE20" i="10"/>
  <c r="CD20" i="10"/>
  <c r="CC20" i="10"/>
  <c r="CE19" i="10"/>
  <c r="CD19" i="10"/>
  <c r="CC19" i="10"/>
  <c r="CE18" i="10"/>
  <c r="CD18" i="10"/>
  <c r="CC18" i="10"/>
  <c r="CE17" i="10"/>
  <c r="CD17" i="10"/>
  <c r="CC17" i="10"/>
  <c r="CE16" i="10"/>
  <c r="CD16" i="10"/>
  <c r="CC16" i="10"/>
  <c r="CE15" i="10"/>
  <c r="CD15" i="10"/>
  <c r="CC15" i="10"/>
  <c r="CE14" i="10"/>
  <c r="CD14" i="10"/>
  <c r="CC14" i="10"/>
  <c r="CE13" i="10"/>
  <c r="CD13" i="10"/>
  <c r="CC13" i="10"/>
  <c r="CE12" i="10"/>
  <c r="CD12" i="10"/>
  <c r="CC12" i="10"/>
  <c r="CE11" i="10"/>
  <c r="CD11" i="10"/>
  <c r="CC11" i="10"/>
  <c r="CE10" i="10"/>
  <c r="CD10" i="10"/>
  <c r="CC10" i="10"/>
  <c r="CE9" i="10"/>
  <c r="CD9" i="10"/>
  <c r="CC9" i="10"/>
  <c r="CE8" i="10"/>
  <c r="CD8" i="10"/>
  <c r="CC8" i="10"/>
  <c r="CE7" i="10"/>
  <c r="CD7" i="10"/>
  <c r="CC7" i="10"/>
  <c r="CE6" i="10"/>
  <c r="CD6" i="10"/>
  <c r="CC6" i="10"/>
  <c r="CE5" i="10"/>
  <c r="CD5" i="10"/>
  <c r="CC5" i="10"/>
  <c r="CE4" i="10"/>
  <c r="CD4" i="10"/>
  <c r="CC4" i="10"/>
  <c r="CE3" i="10"/>
  <c r="CD3" i="10"/>
  <c r="CC3" i="10"/>
  <c r="CE2" i="10"/>
  <c r="CD2" i="10"/>
  <c r="CC2" i="10"/>
  <c r="CB1002" i="10"/>
  <c r="CB1001" i="10"/>
  <c r="CB1000" i="10"/>
  <c r="CB999" i="10"/>
  <c r="CB998" i="10"/>
  <c r="CB997" i="10"/>
  <c r="CB996" i="10"/>
  <c r="CB995" i="10"/>
  <c r="CB994" i="10"/>
  <c r="CB993" i="10"/>
  <c r="CB992" i="10"/>
  <c r="CB991" i="10"/>
  <c r="CB990" i="10"/>
  <c r="CB989" i="10"/>
  <c r="CB988" i="10"/>
  <c r="CB987" i="10"/>
  <c r="CB986" i="10"/>
  <c r="CB985" i="10"/>
  <c r="CB984" i="10"/>
  <c r="CB983" i="10"/>
  <c r="CB982" i="10"/>
  <c r="CB981" i="10"/>
  <c r="CB980" i="10"/>
  <c r="CB979" i="10"/>
  <c r="CB978" i="10"/>
  <c r="CB977" i="10"/>
  <c r="CB976" i="10"/>
  <c r="CB975" i="10"/>
  <c r="CB974" i="10"/>
  <c r="CB973" i="10"/>
  <c r="CB972" i="10"/>
  <c r="CB971" i="10"/>
  <c r="CB970" i="10"/>
  <c r="CB969" i="10"/>
  <c r="CB968" i="10"/>
  <c r="CB967" i="10"/>
  <c r="CB966" i="10"/>
  <c r="CB965" i="10"/>
  <c r="CB964" i="10"/>
  <c r="CB963" i="10"/>
  <c r="CB962" i="10"/>
  <c r="CB961" i="10"/>
  <c r="CB960" i="10"/>
  <c r="CB959" i="10"/>
  <c r="CB958" i="10"/>
  <c r="CB957" i="10"/>
  <c r="CB956" i="10"/>
  <c r="CB955" i="10"/>
  <c r="CB954" i="10"/>
  <c r="CB953" i="10"/>
  <c r="CB952" i="10"/>
  <c r="CB951" i="10"/>
  <c r="CB950" i="10"/>
  <c r="CB949" i="10"/>
  <c r="CB948" i="10"/>
  <c r="CB947" i="10"/>
  <c r="CB946" i="10"/>
  <c r="CB945" i="10"/>
  <c r="CB944" i="10"/>
  <c r="CB943" i="10"/>
  <c r="CB942" i="10"/>
  <c r="CB941" i="10"/>
  <c r="CB940" i="10"/>
  <c r="CB939" i="10"/>
  <c r="CB938" i="10"/>
  <c r="CB937" i="10"/>
  <c r="CB936" i="10"/>
  <c r="CB935" i="10"/>
  <c r="CB934" i="10"/>
  <c r="CB933" i="10"/>
  <c r="CB932" i="10"/>
  <c r="CB931" i="10"/>
  <c r="CB930" i="10"/>
  <c r="CB929" i="10"/>
  <c r="CB928" i="10"/>
  <c r="CB927" i="10"/>
  <c r="CB926" i="10"/>
  <c r="CB925" i="10"/>
  <c r="CB924" i="10"/>
  <c r="CB923" i="10"/>
  <c r="CB922" i="10"/>
  <c r="CB921" i="10"/>
  <c r="CB920" i="10"/>
  <c r="CB919" i="10"/>
  <c r="CB918" i="10"/>
  <c r="CB917" i="10"/>
  <c r="CB916" i="10"/>
  <c r="CB915" i="10"/>
  <c r="CB914" i="10"/>
  <c r="CB913" i="10"/>
  <c r="CB912" i="10"/>
  <c r="CB911" i="10"/>
  <c r="CB910" i="10"/>
  <c r="CB909" i="10"/>
  <c r="CB908" i="10"/>
  <c r="CB907" i="10"/>
  <c r="CB906" i="10"/>
  <c r="CB905" i="10"/>
  <c r="CB904" i="10"/>
  <c r="CB903" i="10"/>
  <c r="CB902" i="10"/>
  <c r="CB901" i="10"/>
  <c r="CB900" i="10"/>
  <c r="CB899" i="10"/>
  <c r="CB898" i="10"/>
  <c r="CB897" i="10"/>
  <c r="CB896" i="10"/>
  <c r="CB895" i="10"/>
  <c r="CB894" i="10"/>
  <c r="CB893" i="10"/>
  <c r="CB892" i="10"/>
  <c r="CB891" i="10"/>
  <c r="CB890" i="10"/>
  <c r="CB889" i="10"/>
  <c r="CB888" i="10"/>
  <c r="CB887" i="10"/>
  <c r="CB886" i="10"/>
  <c r="CB885" i="10"/>
  <c r="CB884" i="10"/>
  <c r="CB883" i="10"/>
  <c r="CB882" i="10"/>
  <c r="CB881" i="10"/>
  <c r="CB880" i="10"/>
  <c r="CB879" i="10"/>
  <c r="CB878" i="10"/>
  <c r="CB877" i="10"/>
  <c r="CB876" i="10"/>
  <c r="CB875" i="10"/>
  <c r="CB874" i="10"/>
  <c r="CB873" i="10"/>
  <c r="CB872" i="10"/>
  <c r="CB871" i="10"/>
  <c r="CB870" i="10"/>
  <c r="CB869" i="10"/>
  <c r="CB868" i="10"/>
  <c r="CB867" i="10"/>
  <c r="CB866" i="10"/>
  <c r="CB865" i="10"/>
  <c r="CB864" i="10"/>
  <c r="CB863" i="10"/>
  <c r="CB862" i="10"/>
  <c r="CB861" i="10"/>
  <c r="CB860" i="10"/>
  <c r="CB859" i="10"/>
  <c r="CB858" i="10"/>
  <c r="CB857" i="10"/>
  <c r="CB856" i="10"/>
  <c r="CB855" i="10"/>
  <c r="CB854" i="10"/>
  <c r="CB853" i="10"/>
  <c r="CB852" i="10"/>
  <c r="CB851" i="10"/>
  <c r="CB850" i="10"/>
  <c r="CB849" i="10"/>
  <c r="CB848" i="10"/>
  <c r="CB847" i="10"/>
  <c r="CB846" i="10"/>
  <c r="CB845" i="10"/>
  <c r="CB844" i="10"/>
  <c r="CB843" i="10"/>
  <c r="CB842" i="10"/>
  <c r="CB841" i="10"/>
  <c r="CB840" i="10"/>
  <c r="CB839" i="10"/>
  <c r="CB838" i="10"/>
  <c r="CB837" i="10"/>
  <c r="CB836" i="10"/>
  <c r="CB835" i="10"/>
  <c r="CB834" i="10"/>
  <c r="CB833" i="10"/>
  <c r="CB832" i="10"/>
  <c r="CB831" i="10"/>
  <c r="CB830" i="10"/>
  <c r="CB829" i="10"/>
  <c r="CB828" i="10"/>
  <c r="CB827" i="10"/>
  <c r="CB826" i="10"/>
  <c r="CB825" i="10"/>
  <c r="CB824" i="10"/>
  <c r="CB823" i="10"/>
  <c r="CB822" i="10"/>
  <c r="CB821" i="10"/>
  <c r="CB820" i="10"/>
  <c r="CB819" i="10"/>
  <c r="CB818" i="10"/>
  <c r="CB817" i="10"/>
  <c r="CB816" i="10"/>
  <c r="CB815" i="10"/>
  <c r="CB814" i="10"/>
  <c r="CB813" i="10"/>
  <c r="CB812" i="10"/>
  <c r="CB811" i="10"/>
  <c r="CB810" i="10"/>
  <c r="CB809" i="10"/>
  <c r="CB808" i="10"/>
  <c r="CB807" i="10"/>
  <c r="CB806" i="10"/>
  <c r="CB805" i="10"/>
  <c r="CB804" i="10"/>
  <c r="CB803" i="10"/>
  <c r="CB802" i="10"/>
  <c r="CB801" i="10"/>
  <c r="CB800" i="10"/>
  <c r="CB799" i="10"/>
  <c r="CB798" i="10"/>
  <c r="CB797" i="10"/>
  <c r="CB796" i="10"/>
  <c r="CB795" i="10"/>
  <c r="CB794" i="10"/>
  <c r="CB793" i="10"/>
  <c r="CB792" i="10"/>
  <c r="CB791" i="10"/>
  <c r="CB790" i="10"/>
  <c r="CB789" i="10"/>
  <c r="CB788" i="10"/>
  <c r="CB787" i="10"/>
  <c r="CB786" i="10"/>
  <c r="CB785" i="10"/>
  <c r="CB784" i="10"/>
  <c r="CB783" i="10"/>
  <c r="CB782" i="10"/>
  <c r="CB781" i="10"/>
  <c r="CB780" i="10"/>
  <c r="CB779" i="10"/>
  <c r="CB778" i="10"/>
  <c r="CB777" i="10"/>
  <c r="CB776" i="10"/>
  <c r="CB775" i="10"/>
  <c r="CB774" i="10"/>
  <c r="CB773" i="10"/>
  <c r="CB772" i="10"/>
  <c r="CB771" i="10"/>
  <c r="CB770" i="10"/>
  <c r="CB769" i="10"/>
  <c r="CB768" i="10"/>
  <c r="CB767" i="10"/>
  <c r="CB766" i="10"/>
  <c r="CB765" i="10"/>
  <c r="CB764" i="10"/>
  <c r="CB763" i="10"/>
  <c r="CB762" i="10"/>
  <c r="CB761" i="10"/>
  <c r="CB760" i="10"/>
  <c r="CB759" i="10"/>
  <c r="CB758" i="10"/>
  <c r="CB757" i="10"/>
  <c r="CB756" i="10"/>
  <c r="CB755" i="10"/>
  <c r="CB754" i="10"/>
  <c r="CB753" i="10"/>
  <c r="CB752" i="10"/>
  <c r="CB751" i="10"/>
  <c r="CB750" i="10"/>
  <c r="CB749" i="10"/>
  <c r="CB748" i="10"/>
  <c r="CB747" i="10"/>
  <c r="CB746" i="10"/>
  <c r="CB745" i="10"/>
  <c r="CB744" i="10"/>
  <c r="CB743" i="10"/>
  <c r="CB742" i="10"/>
  <c r="CB741" i="10"/>
  <c r="CB740" i="10"/>
  <c r="CB739" i="10"/>
  <c r="CB738" i="10"/>
  <c r="CB737" i="10"/>
  <c r="CB736" i="10"/>
  <c r="CB735" i="10"/>
  <c r="CB734" i="10"/>
  <c r="CB733" i="10"/>
  <c r="CB732" i="10"/>
  <c r="CB731" i="10"/>
  <c r="CB730" i="10"/>
  <c r="CB729" i="10"/>
  <c r="CB728" i="10"/>
  <c r="CB727" i="10"/>
  <c r="CB726" i="10"/>
  <c r="CB725" i="10"/>
  <c r="CB724" i="10"/>
  <c r="CB723" i="10"/>
  <c r="CB722" i="10"/>
  <c r="CB721" i="10"/>
  <c r="CB720" i="10"/>
  <c r="CB719" i="10"/>
  <c r="CB718" i="10"/>
  <c r="CB717" i="10"/>
  <c r="CB716" i="10"/>
  <c r="CB715" i="10"/>
  <c r="CB714" i="10"/>
  <c r="CB713" i="10"/>
  <c r="CB712" i="10"/>
  <c r="CB711" i="10"/>
  <c r="CB710" i="10"/>
  <c r="CB709" i="10"/>
  <c r="CB708" i="10"/>
  <c r="CB707" i="10"/>
  <c r="CB706" i="10"/>
  <c r="CB705" i="10"/>
  <c r="CB704" i="10"/>
  <c r="CB703" i="10"/>
  <c r="CB702" i="10"/>
  <c r="CB701" i="10"/>
  <c r="CB700" i="10"/>
  <c r="CB699" i="10"/>
  <c r="CB698" i="10"/>
  <c r="CB697" i="10"/>
  <c r="CB696" i="10"/>
  <c r="CB695" i="10"/>
  <c r="CB694" i="10"/>
  <c r="CB693" i="10"/>
  <c r="CB692" i="10"/>
  <c r="CB691" i="10"/>
  <c r="CB690" i="10"/>
  <c r="CB689" i="10"/>
  <c r="CB688" i="10"/>
  <c r="CB687" i="10"/>
  <c r="CB686" i="10"/>
  <c r="CB685" i="10"/>
  <c r="CB684" i="10"/>
  <c r="CB683" i="10"/>
  <c r="CB682" i="10"/>
  <c r="CB681" i="10"/>
  <c r="CB680" i="10"/>
  <c r="CB679" i="10"/>
  <c r="CB678" i="10"/>
  <c r="CB677" i="10"/>
  <c r="CB676" i="10"/>
  <c r="CB675" i="10"/>
  <c r="CB674" i="10"/>
  <c r="CB673" i="10"/>
  <c r="CB672" i="10"/>
  <c r="CB671" i="10"/>
  <c r="CB670" i="10"/>
  <c r="CB669" i="10"/>
  <c r="CB668" i="10"/>
  <c r="CB667" i="10"/>
  <c r="CB666" i="10"/>
  <c r="CB665" i="10"/>
  <c r="CB664" i="10"/>
  <c r="CB663" i="10"/>
  <c r="CB662" i="10"/>
  <c r="CB661" i="10"/>
  <c r="CB660" i="10"/>
  <c r="CB659" i="10"/>
  <c r="CB658" i="10"/>
  <c r="CB657" i="10"/>
  <c r="CB656" i="10"/>
  <c r="CB655" i="10"/>
  <c r="CB654" i="10"/>
  <c r="CB653" i="10"/>
  <c r="CB652" i="10"/>
  <c r="CB651" i="10"/>
  <c r="CB650" i="10"/>
  <c r="CB649" i="10"/>
  <c r="CB648" i="10"/>
  <c r="CB647" i="10"/>
  <c r="CB646" i="10"/>
  <c r="CB645" i="10"/>
  <c r="CB644" i="10"/>
  <c r="CB643" i="10"/>
  <c r="CB642" i="10"/>
  <c r="CB641" i="10"/>
  <c r="CB640" i="10"/>
  <c r="CB639" i="10"/>
  <c r="CB638" i="10"/>
  <c r="CB637" i="10"/>
  <c r="CB636" i="10"/>
  <c r="CB635" i="10"/>
  <c r="CB634" i="10"/>
  <c r="CB633" i="10"/>
  <c r="CB632" i="10"/>
  <c r="CB631" i="10"/>
  <c r="CB630" i="10"/>
  <c r="CB629" i="10"/>
  <c r="CB628" i="10"/>
  <c r="CB627" i="10"/>
  <c r="CB626" i="10"/>
  <c r="CB625" i="10"/>
  <c r="CB624" i="10"/>
  <c r="CB623" i="10"/>
  <c r="CB622" i="10"/>
  <c r="CB621" i="10"/>
  <c r="CB620" i="10"/>
  <c r="CB619" i="10"/>
  <c r="CB618" i="10"/>
  <c r="CB617" i="10"/>
  <c r="CB616" i="10"/>
  <c r="CB615" i="10"/>
  <c r="CB614" i="10"/>
  <c r="CB613" i="10"/>
  <c r="CB612" i="10"/>
  <c r="CB611" i="10"/>
  <c r="CB610" i="10"/>
  <c r="CB609" i="10"/>
  <c r="CB608" i="10"/>
  <c r="CB607" i="10"/>
  <c r="CB606" i="10"/>
  <c r="CB605" i="10"/>
  <c r="CB604" i="10"/>
  <c r="CB603" i="10"/>
  <c r="CB602" i="10"/>
  <c r="CB601" i="10"/>
  <c r="CB600" i="10"/>
  <c r="CB599" i="10"/>
  <c r="CB598" i="10"/>
  <c r="CB597" i="10"/>
  <c r="CB596" i="10"/>
  <c r="CB595" i="10"/>
  <c r="CB594" i="10"/>
  <c r="CB593" i="10"/>
  <c r="CB592" i="10"/>
  <c r="CB591" i="10"/>
  <c r="CB590" i="10"/>
  <c r="CB589" i="10"/>
  <c r="CB588" i="10"/>
  <c r="CB587" i="10"/>
  <c r="CB586" i="10"/>
  <c r="CB585" i="10"/>
  <c r="CB584" i="10"/>
  <c r="CB583" i="10"/>
  <c r="CB582" i="10"/>
  <c r="CB581" i="10"/>
  <c r="CB580" i="10"/>
  <c r="CB579" i="10"/>
  <c r="CB578" i="10"/>
  <c r="CB577" i="10"/>
  <c r="CB576" i="10"/>
  <c r="CB575" i="10"/>
  <c r="CB574" i="10"/>
  <c r="CB573" i="10"/>
  <c r="CB572" i="10"/>
  <c r="CB571" i="10"/>
  <c r="CB570" i="10"/>
  <c r="CB569" i="10"/>
  <c r="CB568" i="10"/>
  <c r="CB567" i="10"/>
  <c r="CB566" i="10"/>
  <c r="CB565" i="10"/>
  <c r="CB564" i="10"/>
  <c r="CB563" i="10"/>
  <c r="CB562" i="10"/>
  <c r="CB561" i="10"/>
  <c r="CB560" i="10"/>
  <c r="CB559" i="10"/>
  <c r="CB558" i="10"/>
  <c r="CB557" i="10"/>
  <c r="CB556" i="10"/>
  <c r="CB555" i="10"/>
  <c r="CB554" i="10"/>
  <c r="CB553" i="10"/>
  <c r="CB552" i="10"/>
  <c r="CB551" i="10"/>
  <c r="CB550" i="10"/>
  <c r="CB549" i="10"/>
  <c r="CB548" i="10"/>
  <c r="CB547" i="10"/>
  <c r="CB546" i="10"/>
  <c r="CB545" i="10"/>
  <c r="CB544" i="10"/>
  <c r="CB543" i="10"/>
  <c r="CB542" i="10"/>
  <c r="CB541" i="10"/>
  <c r="CB540" i="10"/>
  <c r="CB539" i="10"/>
  <c r="CB538" i="10"/>
  <c r="CB537" i="10"/>
  <c r="CB536" i="10"/>
  <c r="CB535" i="10"/>
  <c r="CB534" i="10"/>
  <c r="CB533" i="10"/>
  <c r="CB532" i="10"/>
  <c r="CB531" i="10"/>
  <c r="CB530" i="10"/>
  <c r="CB529" i="10"/>
  <c r="CB528" i="10"/>
  <c r="CB527" i="10"/>
  <c r="CB526" i="10"/>
  <c r="CB525" i="10"/>
  <c r="CB524" i="10"/>
  <c r="CB523" i="10"/>
  <c r="CB522" i="10"/>
  <c r="CB521" i="10"/>
  <c r="CB520" i="10"/>
  <c r="CB519" i="10"/>
  <c r="CB518" i="10"/>
  <c r="CB517" i="10"/>
  <c r="CB516" i="10"/>
  <c r="CB515" i="10"/>
  <c r="CB514" i="10"/>
  <c r="CB513" i="10"/>
  <c r="CB512" i="10"/>
  <c r="CB511" i="10"/>
  <c r="CB510" i="10"/>
  <c r="CB509" i="10"/>
  <c r="CB508" i="10"/>
  <c r="CB507" i="10"/>
  <c r="CB506" i="10"/>
  <c r="CB505" i="10"/>
  <c r="CB504" i="10"/>
  <c r="CB503" i="10"/>
  <c r="CB502" i="10"/>
  <c r="CB501" i="10"/>
  <c r="CB500" i="10"/>
  <c r="CB499" i="10"/>
  <c r="CB498" i="10"/>
  <c r="CB497" i="10"/>
  <c r="CB496" i="10"/>
  <c r="CB495" i="10"/>
  <c r="CB494" i="10"/>
  <c r="CB493" i="10"/>
  <c r="CB492" i="10"/>
  <c r="CB491" i="10"/>
  <c r="CB490" i="10"/>
  <c r="CB489" i="10"/>
  <c r="CB488" i="10"/>
  <c r="CB487" i="10"/>
  <c r="CB486" i="10"/>
  <c r="CB485" i="10"/>
  <c r="CB484" i="10"/>
  <c r="CB483" i="10"/>
  <c r="CB482" i="10"/>
  <c r="CB481" i="10"/>
  <c r="CB480" i="10"/>
  <c r="CB479" i="10"/>
  <c r="CB478" i="10"/>
  <c r="CB477" i="10"/>
  <c r="CB476" i="10"/>
  <c r="CB475" i="10"/>
  <c r="CB474" i="10"/>
  <c r="CB473" i="10"/>
  <c r="CB472" i="10"/>
  <c r="CB471" i="10"/>
  <c r="CB470" i="10"/>
  <c r="CB469" i="10"/>
  <c r="CB468" i="10"/>
  <c r="CB467" i="10"/>
  <c r="CB466" i="10"/>
  <c r="CB465" i="10"/>
  <c r="CB464" i="10"/>
  <c r="CB463" i="10"/>
  <c r="CB462" i="10"/>
  <c r="CB461" i="10"/>
  <c r="CB460" i="10"/>
  <c r="CB459" i="10"/>
  <c r="CB458" i="10"/>
  <c r="CB457" i="10"/>
  <c r="CB456" i="10"/>
  <c r="CB455" i="10"/>
  <c r="CB454" i="10"/>
  <c r="CB453" i="10"/>
  <c r="CB452" i="10"/>
  <c r="CB451" i="10"/>
  <c r="CB450" i="10"/>
  <c r="CB449" i="10"/>
  <c r="CB448" i="10"/>
  <c r="CB447" i="10"/>
  <c r="CB446" i="10"/>
  <c r="CB445" i="10"/>
  <c r="CB444" i="10"/>
  <c r="CB443" i="10"/>
  <c r="CB442" i="10"/>
  <c r="CB441" i="10"/>
  <c r="CB440" i="10"/>
  <c r="CB439" i="10"/>
  <c r="CB438" i="10"/>
  <c r="CB437" i="10"/>
  <c r="CB436" i="10"/>
  <c r="CB435" i="10"/>
  <c r="CB434" i="10"/>
  <c r="CB433" i="10"/>
  <c r="CB432" i="10"/>
  <c r="CB431" i="10"/>
  <c r="CB430" i="10"/>
  <c r="CB429" i="10"/>
  <c r="CB428" i="10"/>
  <c r="CB427" i="10"/>
  <c r="CB426" i="10"/>
  <c r="CB425" i="10"/>
  <c r="CB424" i="10"/>
  <c r="CB423" i="10"/>
  <c r="CB422" i="10"/>
  <c r="CB421" i="10"/>
  <c r="CB420" i="10"/>
  <c r="CB419" i="10"/>
  <c r="CB418" i="10"/>
  <c r="CB417" i="10"/>
  <c r="CB416" i="10"/>
  <c r="CB415" i="10"/>
  <c r="CB414" i="10"/>
  <c r="CB413" i="10"/>
  <c r="CB412" i="10"/>
  <c r="CB411" i="10"/>
  <c r="CB410" i="10"/>
  <c r="CB409" i="10"/>
  <c r="CB408" i="10"/>
  <c r="CB407" i="10"/>
  <c r="CB406" i="10"/>
  <c r="CB405" i="10"/>
  <c r="CB404" i="10"/>
  <c r="CB403" i="10"/>
  <c r="CB402" i="10"/>
  <c r="CB401" i="10"/>
  <c r="CB400" i="10"/>
  <c r="CB399" i="10"/>
  <c r="CB398" i="10"/>
  <c r="CB397" i="10"/>
  <c r="CB396" i="10"/>
  <c r="CB395" i="10"/>
  <c r="CB394" i="10"/>
  <c r="CB393" i="10"/>
  <c r="CB392" i="10"/>
  <c r="CB391" i="10"/>
  <c r="CB390" i="10"/>
  <c r="CB389" i="10"/>
  <c r="CB388" i="10"/>
  <c r="CB387" i="10"/>
  <c r="CB386" i="10"/>
  <c r="CB385" i="10"/>
  <c r="CB384" i="10"/>
  <c r="CB383" i="10"/>
  <c r="CB382" i="10"/>
  <c r="CB381" i="10"/>
  <c r="CB380" i="10"/>
  <c r="CB379" i="10"/>
  <c r="CB378" i="10"/>
  <c r="CB377" i="10"/>
  <c r="CB376" i="10"/>
  <c r="CB375" i="10"/>
  <c r="CB374" i="10"/>
  <c r="CB373" i="10"/>
  <c r="CB372" i="10"/>
  <c r="CB371" i="10"/>
  <c r="CB370" i="10"/>
  <c r="CB369" i="10"/>
  <c r="CB368" i="10"/>
  <c r="CB367" i="10"/>
  <c r="CB366" i="10"/>
  <c r="CB365" i="10"/>
  <c r="CB364" i="10"/>
  <c r="CB363" i="10"/>
  <c r="CB362" i="10"/>
  <c r="CB361" i="10"/>
  <c r="CB360" i="10"/>
  <c r="CB359" i="10"/>
  <c r="CB358" i="10"/>
  <c r="CB357" i="10"/>
  <c r="CB356" i="10"/>
  <c r="CB355" i="10"/>
  <c r="CB354" i="10"/>
  <c r="CB353" i="10"/>
  <c r="CB352" i="10"/>
  <c r="CB351" i="10"/>
  <c r="CB350" i="10"/>
  <c r="CB349" i="10"/>
  <c r="CB348" i="10"/>
  <c r="CB347" i="10"/>
  <c r="CB346" i="10"/>
  <c r="CB345" i="10"/>
  <c r="CB344" i="10"/>
  <c r="CB343" i="10"/>
  <c r="CB342" i="10"/>
  <c r="CB341" i="10"/>
  <c r="CB340" i="10"/>
  <c r="CB339" i="10"/>
  <c r="CB338" i="10"/>
  <c r="CB337" i="10"/>
  <c r="CB336" i="10"/>
  <c r="CB335" i="10"/>
  <c r="CB334" i="10"/>
  <c r="CB333" i="10"/>
  <c r="CB332" i="10"/>
  <c r="CB331" i="10"/>
  <c r="CB330" i="10"/>
  <c r="CB329" i="10"/>
  <c r="CB328" i="10"/>
  <c r="CB327" i="10"/>
  <c r="CB326" i="10"/>
  <c r="CB325" i="10"/>
  <c r="CB324" i="10"/>
  <c r="CB323" i="10"/>
  <c r="CB322" i="10"/>
  <c r="CB321" i="10"/>
  <c r="CB320" i="10"/>
  <c r="CB319" i="10"/>
  <c r="CB318" i="10"/>
  <c r="CB317" i="10"/>
  <c r="CB316" i="10"/>
  <c r="CB315" i="10"/>
  <c r="CB314" i="10"/>
  <c r="CB313" i="10"/>
  <c r="CB312" i="10"/>
  <c r="CB311" i="10"/>
  <c r="CB310" i="10"/>
  <c r="CB309" i="10"/>
  <c r="CB308" i="10"/>
  <c r="CB307" i="10"/>
  <c r="CB306" i="10"/>
  <c r="CB305" i="10"/>
  <c r="CB304" i="10"/>
  <c r="CB303" i="10"/>
  <c r="CB302" i="10"/>
  <c r="CB301" i="10"/>
  <c r="CB300" i="10"/>
  <c r="CB299" i="10"/>
  <c r="CB298" i="10"/>
  <c r="CB297" i="10"/>
  <c r="CB296" i="10"/>
  <c r="CB295" i="10"/>
  <c r="CB294" i="10"/>
  <c r="CB293" i="10"/>
  <c r="CB292" i="10"/>
  <c r="CB291" i="10"/>
  <c r="CB290" i="10"/>
  <c r="CB289" i="10"/>
  <c r="CB288" i="10"/>
  <c r="CB287" i="10"/>
  <c r="CB286" i="10"/>
  <c r="CB285" i="10"/>
  <c r="CB284" i="10"/>
  <c r="CB283" i="10"/>
  <c r="CB282" i="10"/>
  <c r="CB281" i="10"/>
  <c r="CB280" i="10"/>
  <c r="CB279" i="10"/>
  <c r="CB278" i="10"/>
  <c r="CB277" i="10"/>
  <c r="CB276" i="10"/>
  <c r="CB275" i="10"/>
  <c r="CB274" i="10"/>
  <c r="CB273" i="10"/>
  <c r="CB272" i="10"/>
  <c r="CB271" i="10"/>
  <c r="CB270" i="10"/>
  <c r="CB269" i="10"/>
  <c r="CB268" i="10"/>
  <c r="CB267" i="10"/>
  <c r="CB266" i="10"/>
  <c r="CB265" i="10"/>
  <c r="CB264" i="10"/>
  <c r="CB263" i="10"/>
  <c r="CB262" i="10"/>
  <c r="CB261" i="10"/>
  <c r="CB260" i="10"/>
  <c r="CB259" i="10"/>
  <c r="CB258" i="10"/>
  <c r="CB257" i="10"/>
  <c r="CB256" i="10"/>
  <c r="CB255" i="10"/>
  <c r="CB254" i="10"/>
  <c r="CB253" i="10"/>
  <c r="CB252" i="10"/>
  <c r="CB251" i="10"/>
  <c r="CB250" i="10"/>
  <c r="CB249" i="10"/>
  <c r="CB248" i="10"/>
  <c r="CB247" i="10"/>
  <c r="CB246" i="10"/>
  <c r="CB245" i="10"/>
  <c r="CB244" i="10"/>
  <c r="CB243" i="10"/>
  <c r="CB242" i="10"/>
  <c r="CB241" i="10"/>
  <c r="CB240" i="10"/>
  <c r="CB239" i="10"/>
  <c r="CB238" i="10"/>
  <c r="CB237" i="10"/>
  <c r="CB236" i="10"/>
  <c r="CB235" i="10"/>
  <c r="CB234" i="10"/>
  <c r="CB233" i="10"/>
  <c r="CB232" i="10"/>
  <c r="CB231" i="10"/>
  <c r="CB230" i="10"/>
  <c r="CB229" i="10"/>
  <c r="CB228" i="10"/>
  <c r="CB227" i="10"/>
  <c r="CB226" i="10"/>
  <c r="CB225" i="10"/>
  <c r="CB224" i="10"/>
  <c r="CB223" i="10"/>
  <c r="CB222" i="10"/>
  <c r="CB221" i="10"/>
  <c r="CB220" i="10"/>
  <c r="CB219" i="10"/>
  <c r="CB218" i="10"/>
  <c r="CB217" i="10"/>
  <c r="CB216" i="10"/>
  <c r="CB215" i="10"/>
  <c r="CB214" i="10"/>
  <c r="CB213" i="10"/>
  <c r="CB212" i="10"/>
  <c r="CB211" i="10"/>
  <c r="CB210" i="10"/>
  <c r="CB209" i="10"/>
  <c r="CB208" i="10"/>
  <c r="CB207" i="10"/>
  <c r="CB206" i="10"/>
  <c r="CB205" i="10"/>
  <c r="CB204" i="10"/>
  <c r="CB203" i="10"/>
  <c r="CB202" i="10"/>
  <c r="CB201" i="10"/>
  <c r="CB200" i="10"/>
  <c r="CB199" i="10"/>
  <c r="CB198" i="10"/>
  <c r="CB197" i="10"/>
  <c r="CB196" i="10"/>
  <c r="CB195" i="10"/>
  <c r="CB194" i="10"/>
  <c r="CB193" i="10"/>
  <c r="CB192" i="10"/>
  <c r="CB191" i="10"/>
  <c r="CB190" i="10"/>
  <c r="CB189" i="10"/>
  <c r="CB188" i="10"/>
  <c r="CB187" i="10"/>
  <c r="CB186" i="10"/>
  <c r="CB185" i="10"/>
  <c r="CB184" i="10"/>
  <c r="CB183" i="10"/>
  <c r="CB182" i="10"/>
  <c r="CB181" i="10"/>
  <c r="CB180" i="10"/>
  <c r="CB179" i="10"/>
  <c r="CB178" i="10"/>
  <c r="CB177" i="10"/>
  <c r="CB176" i="10"/>
  <c r="CB175" i="10"/>
  <c r="CB174" i="10"/>
  <c r="CB173" i="10"/>
  <c r="CB172" i="10"/>
  <c r="CB171" i="10"/>
  <c r="CB170" i="10"/>
  <c r="CB169" i="10"/>
  <c r="CB168" i="10"/>
  <c r="CB167" i="10"/>
  <c r="CB166" i="10"/>
  <c r="CB165" i="10"/>
  <c r="CB164" i="10"/>
  <c r="CB163" i="10"/>
  <c r="CB162" i="10"/>
  <c r="CB161" i="10"/>
  <c r="CB160" i="10"/>
  <c r="CB159" i="10"/>
  <c r="CB158" i="10"/>
  <c r="CB157" i="10"/>
  <c r="CB156" i="10"/>
  <c r="CB155" i="10"/>
  <c r="CB154" i="10"/>
  <c r="CB153" i="10"/>
  <c r="CB152" i="10"/>
  <c r="CB151" i="10"/>
  <c r="CB150" i="10"/>
  <c r="CB149" i="10"/>
  <c r="CB148" i="10"/>
  <c r="CB147" i="10"/>
  <c r="CB146" i="10"/>
  <c r="CB145" i="10"/>
  <c r="CB144" i="10"/>
  <c r="CB143" i="10"/>
  <c r="CB142" i="10"/>
  <c r="CB141" i="10"/>
  <c r="CB140" i="10"/>
  <c r="CB139" i="10"/>
  <c r="CB138" i="10"/>
  <c r="CB137" i="10"/>
  <c r="CB136" i="10"/>
  <c r="CB135" i="10"/>
  <c r="CB134" i="10"/>
  <c r="CB133" i="10"/>
  <c r="CB132" i="10"/>
  <c r="CB131" i="10"/>
  <c r="CB130" i="10"/>
  <c r="CB129" i="10"/>
  <c r="CB128" i="10"/>
  <c r="CB127" i="10"/>
  <c r="CB126" i="10"/>
  <c r="CB125" i="10"/>
  <c r="CB124" i="10"/>
  <c r="CB123" i="10"/>
  <c r="CB122" i="10"/>
  <c r="CB121" i="10"/>
  <c r="CB120" i="10"/>
  <c r="CB119" i="10"/>
  <c r="CB118" i="10"/>
  <c r="CB117" i="10"/>
  <c r="CB116" i="10"/>
  <c r="CB115" i="10"/>
  <c r="CB114" i="10"/>
  <c r="CB113" i="10"/>
  <c r="CB112" i="10"/>
  <c r="CB111" i="10"/>
  <c r="CB110" i="10"/>
  <c r="CB109" i="10"/>
  <c r="CB108" i="10"/>
  <c r="CB107" i="10"/>
  <c r="CB106" i="10"/>
  <c r="CB105" i="10"/>
  <c r="CB104" i="10"/>
  <c r="CB103" i="10"/>
  <c r="CB102" i="10"/>
  <c r="CB101" i="10"/>
  <c r="CB100" i="10"/>
  <c r="CB99" i="10"/>
  <c r="CB98" i="10"/>
  <c r="CB97" i="10"/>
  <c r="CB96" i="10"/>
  <c r="CB95" i="10"/>
  <c r="CB94" i="10"/>
  <c r="CB93" i="10"/>
  <c r="CB92" i="10"/>
  <c r="CB91" i="10"/>
  <c r="CB90" i="10"/>
  <c r="CB89" i="10"/>
  <c r="CB88" i="10"/>
  <c r="CB87" i="10"/>
  <c r="CB86" i="10"/>
  <c r="CB85" i="10"/>
  <c r="CB84" i="10"/>
  <c r="CB83" i="10"/>
  <c r="CB82" i="10"/>
  <c r="CB81" i="10"/>
  <c r="CB80" i="10"/>
  <c r="CB79" i="10"/>
  <c r="CB78" i="10"/>
  <c r="CB77" i="10"/>
  <c r="CB76" i="10"/>
  <c r="CB75" i="10"/>
  <c r="CB74" i="10"/>
  <c r="CB73" i="10"/>
  <c r="CB72" i="10"/>
  <c r="CB71" i="10"/>
  <c r="CB70" i="10"/>
  <c r="CB69" i="10"/>
  <c r="CB68" i="10"/>
  <c r="CB67" i="10"/>
  <c r="CB66" i="10"/>
  <c r="CB65" i="10"/>
  <c r="CB64" i="10"/>
  <c r="CB63" i="10"/>
  <c r="CB62" i="10"/>
  <c r="CB61" i="10"/>
  <c r="CB60" i="10"/>
  <c r="CB59" i="10"/>
  <c r="CB58" i="10"/>
  <c r="CB57" i="10"/>
  <c r="CB56" i="10"/>
  <c r="CB55" i="10"/>
  <c r="CB54" i="10"/>
  <c r="CB53" i="10"/>
  <c r="CB52" i="10"/>
  <c r="CB51" i="10"/>
  <c r="CB50" i="10"/>
  <c r="CB49" i="10"/>
  <c r="CB48" i="10"/>
  <c r="CB47" i="10"/>
  <c r="CB46" i="10"/>
  <c r="CB45" i="10"/>
  <c r="CB44" i="10"/>
  <c r="CB43" i="10"/>
  <c r="CB42" i="10"/>
  <c r="CB41" i="10"/>
  <c r="CB40" i="10"/>
  <c r="CB39" i="10"/>
  <c r="CB38" i="10"/>
  <c r="CB37" i="10"/>
  <c r="CB36" i="10"/>
  <c r="CB35" i="10"/>
  <c r="CB34" i="10"/>
  <c r="CB33" i="10"/>
  <c r="CB32" i="10"/>
  <c r="CB31" i="10"/>
  <c r="CB30" i="10"/>
  <c r="CB29" i="10"/>
  <c r="CB28" i="10"/>
  <c r="CB27" i="10"/>
  <c r="CB26" i="10"/>
  <c r="CB25" i="10"/>
  <c r="CB24" i="10"/>
  <c r="CB23" i="10"/>
  <c r="CB22" i="10"/>
  <c r="CB21" i="10"/>
  <c r="CB20" i="10"/>
  <c r="CB19" i="10"/>
  <c r="CB18" i="10"/>
  <c r="CB17" i="10"/>
  <c r="CB16" i="10"/>
  <c r="CB15" i="10"/>
  <c r="CB14" i="10"/>
  <c r="CB13" i="10"/>
  <c r="CB12" i="10"/>
  <c r="CB11" i="10"/>
  <c r="CB10" i="10"/>
  <c r="CB9" i="10"/>
  <c r="CB8" i="10"/>
  <c r="CB7" i="10"/>
  <c r="CB6" i="10"/>
  <c r="CB5" i="10"/>
  <c r="CB4" i="10"/>
  <c r="CB3" i="10"/>
  <c r="CB2" i="10"/>
  <c r="E9" i="4" l="1"/>
  <c r="E8" i="4" s="1"/>
  <c r="G26" i="4"/>
  <c r="G42" i="4" s="1"/>
  <c r="E7" i="4" l="1"/>
  <c r="E78" i="4"/>
  <c r="AJ5" i="9"/>
  <c r="AG5" i="9"/>
  <c r="AD5" i="9"/>
  <c r="AA5" i="9"/>
  <c r="X5" i="9"/>
  <c r="D5" i="4"/>
  <c r="E5" i="4"/>
  <c r="F5" i="4"/>
  <c r="G5" i="4"/>
  <c r="H5" i="4"/>
  <c r="I5" i="4"/>
  <c r="J5" i="4"/>
  <c r="K5" i="4"/>
  <c r="L5" i="4"/>
  <c r="M5" i="4"/>
  <c r="N5" i="4"/>
  <c r="C5" i="4"/>
  <c r="Z5" i="5"/>
  <c r="X5" i="5"/>
  <c r="V5" i="5"/>
  <c r="T5" i="5"/>
  <c r="R5" i="5"/>
  <c r="D99" i="4" l="1"/>
  <c r="O91" i="4"/>
  <c r="M99" i="4"/>
  <c r="J99" i="4"/>
  <c r="G99" i="4"/>
  <c r="O5" i="4"/>
  <c r="O99" i="4" l="1"/>
  <c r="Y50" i="1" l="1"/>
  <c r="Y58" i="1" s="1"/>
  <c r="AB50" i="1"/>
  <c r="AB58" i="1" s="1"/>
  <c r="AE50" i="1"/>
  <c r="AE58" i="1" s="1"/>
  <c r="AH50" i="1"/>
  <c r="AH58" i="1" s="1"/>
  <c r="AK50" i="1"/>
  <c r="AK58" i="1" s="1"/>
  <c r="P12" i="1"/>
  <c r="P24" i="1" s="1"/>
  <c r="O12" i="1"/>
  <c r="O24" i="1" s="1"/>
  <c r="N12" i="1"/>
  <c r="N24" i="1" s="1"/>
  <c r="M12" i="1"/>
  <c r="M24" i="1" s="1"/>
  <c r="L12" i="1"/>
  <c r="L24" i="1" s="1"/>
  <c r="K5" i="1"/>
  <c r="J5" i="1"/>
  <c r="I5" i="1"/>
  <c r="H5" i="1"/>
  <c r="G5" i="1"/>
  <c r="F5" i="1"/>
  <c r="E5" i="1"/>
  <c r="U5" i="9"/>
  <c r="V50" i="1" s="1"/>
  <c r="V58" i="1" s="1"/>
  <c r="R5" i="9"/>
  <c r="S50" i="1" s="1"/>
  <c r="S58" i="1" s="1"/>
  <c r="O5" i="9"/>
  <c r="P50" i="1" s="1"/>
  <c r="P58" i="1" s="1"/>
  <c r="L5" i="9"/>
  <c r="M50" i="1" s="1"/>
  <c r="M58" i="1" s="1"/>
  <c r="I5" i="9"/>
  <c r="J50" i="1" s="1"/>
  <c r="J58" i="1" s="1"/>
  <c r="F5" i="9"/>
  <c r="G50" i="1" s="1"/>
  <c r="G58" i="1" s="1"/>
  <c r="C5" i="9"/>
  <c r="D50" i="1" s="1"/>
  <c r="D58" i="1" s="1"/>
  <c r="K12" i="1" l="1"/>
  <c r="K24" i="1" s="1"/>
  <c r="I4" i="4"/>
  <c r="E12" i="1"/>
  <c r="E24" i="1" s="1"/>
  <c r="C4" i="4"/>
  <c r="F12" i="1"/>
  <c r="F24" i="1" s="1"/>
  <c r="D4" i="4"/>
  <c r="G12" i="1"/>
  <c r="G24" i="1" s="1"/>
  <c r="E4" i="4"/>
  <c r="H12" i="1"/>
  <c r="H24" i="1" s="1"/>
  <c r="F4" i="4"/>
  <c r="I12" i="1"/>
  <c r="I24" i="1" s="1"/>
  <c r="G4" i="4"/>
  <c r="J12" i="1"/>
  <c r="J24" i="1" s="1"/>
  <c r="H4" i="4"/>
  <c r="AM102" i="10"/>
  <c r="AL102" i="10"/>
  <c r="AK102" i="10"/>
  <c r="AJ102" i="10"/>
  <c r="AI102" i="10"/>
  <c r="AH102" i="10"/>
  <c r="AG102" i="10"/>
  <c r="AF102" i="10"/>
  <c r="AE102" i="10"/>
  <c r="AD102" i="10"/>
  <c r="AC102" i="10"/>
  <c r="AB102" i="10"/>
  <c r="AM101" i="10"/>
  <c r="AL101" i="10"/>
  <c r="AK101" i="10"/>
  <c r="AJ101" i="10"/>
  <c r="AI101" i="10"/>
  <c r="AH101" i="10"/>
  <c r="AG101" i="10"/>
  <c r="AF101" i="10"/>
  <c r="AE101" i="10"/>
  <c r="AD101" i="10"/>
  <c r="AC101" i="10"/>
  <c r="AB101" i="10"/>
  <c r="AM100" i="10"/>
  <c r="AL100" i="10"/>
  <c r="AK100" i="10"/>
  <c r="AJ100" i="10"/>
  <c r="AI100" i="10"/>
  <c r="AH100" i="10"/>
  <c r="AG100" i="10"/>
  <c r="AF100" i="10"/>
  <c r="AE100" i="10"/>
  <c r="AD100" i="10"/>
  <c r="AC100" i="10"/>
  <c r="AB100" i="10"/>
  <c r="AM99" i="10"/>
  <c r="AL99" i="10"/>
  <c r="AK99" i="10"/>
  <c r="AJ99" i="10"/>
  <c r="AI99" i="10"/>
  <c r="AH99" i="10"/>
  <c r="AG99" i="10"/>
  <c r="AF99" i="10"/>
  <c r="AE99" i="10"/>
  <c r="AD99" i="10"/>
  <c r="AC99" i="10"/>
  <c r="AB99" i="10"/>
  <c r="AM98" i="10"/>
  <c r="AL98" i="10"/>
  <c r="AK98" i="10"/>
  <c r="AJ98" i="10"/>
  <c r="AI98" i="10"/>
  <c r="AH98" i="10"/>
  <c r="AG98" i="10"/>
  <c r="AF98" i="10"/>
  <c r="AE98" i="10"/>
  <c r="AD98" i="10"/>
  <c r="AC98" i="10"/>
  <c r="AB98" i="10"/>
  <c r="AM97" i="10"/>
  <c r="AL97" i="10"/>
  <c r="AK97" i="10"/>
  <c r="AJ97" i="10"/>
  <c r="AI97" i="10"/>
  <c r="AH97" i="10"/>
  <c r="AG97" i="10"/>
  <c r="AF97" i="10"/>
  <c r="AE97" i="10"/>
  <c r="AD97" i="10"/>
  <c r="AC97" i="10"/>
  <c r="AB97" i="10"/>
  <c r="AM96" i="10"/>
  <c r="AL96" i="10"/>
  <c r="AK96" i="10"/>
  <c r="AJ96" i="10"/>
  <c r="AI96" i="10"/>
  <c r="AH96" i="10"/>
  <c r="AG96" i="10"/>
  <c r="AF96" i="10"/>
  <c r="AE96" i="10"/>
  <c r="AD96" i="10"/>
  <c r="AC96" i="10"/>
  <c r="AB96" i="10"/>
  <c r="AM95" i="10"/>
  <c r="AL95" i="10"/>
  <c r="AK95" i="10"/>
  <c r="AJ95" i="10"/>
  <c r="AI95" i="10"/>
  <c r="AH95" i="10"/>
  <c r="AG95" i="10"/>
  <c r="AF95" i="10"/>
  <c r="AE95" i="10"/>
  <c r="AD95" i="10"/>
  <c r="AC95" i="10"/>
  <c r="AB95" i="10"/>
  <c r="AM94" i="10"/>
  <c r="AL94" i="10"/>
  <c r="AK94" i="10"/>
  <c r="AJ94" i="10"/>
  <c r="AI94" i="10"/>
  <c r="AH94" i="10"/>
  <c r="AG94" i="10"/>
  <c r="AF94" i="10"/>
  <c r="AE94" i="10"/>
  <c r="AD94" i="10"/>
  <c r="AC94" i="10"/>
  <c r="AB94" i="10"/>
  <c r="AM93" i="10"/>
  <c r="AL93" i="10"/>
  <c r="AK93" i="10"/>
  <c r="AJ93" i="10"/>
  <c r="AI93" i="10"/>
  <c r="AH93" i="10"/>
  <c r="AG93" i="10"/>
  <c r="AF93" i="10"/>
  <c r="AE93" i="10"/>
  <c r="AD93" i="10"/>
  <c r="AC93" i="10"/>
  <c r="AB93" i="10"/>
  <c r="AM92" i="10"/>
  <c r="AL92" i="10"/>
  <c r="AK92" i="10"/>
  <c r="AJ92" i="10"/>
  <c r="AI92" i="10"/>
  <c r="AH92" i="10"/>
  <c r="AG92" i="10"/>
  <c r="AF92" i="10"/>
  <c r="AE92" i="10"/>
  <c r="AD92" i="10"/>
  <c r="AC92" i="10"/>
  <c r="AB92" i="10"/>
  <c r="AM91" i="10"/>
  <c r="AL91" i="10"/>
  <c r="AK91" i="10"/>
  <c r="AJ91" i="10"/>
  <c r="AI91" i="10"/>
  <c r="AH91" i="10"/>
  <c r="AG91" i="10"/>
  <c r="AF91" i="10"/>
  <c r="AE91" i="10"/>
  <c r="AD91" i="10"/>
  <c r="AC91" i="10"/>
  <c r="AB91" i="10"/>
  <c r="AM90" i="10"/>
  <c r="AL90" i="10"/>
  <c r="AK90" i="10"/>
  <c r="AJ90" i="10"/>
  <c r="AI90" i="10"/>
  <c r="AH90" i="10"/>
  <c r="AG90" i="10"/>
  <c r="AF90" i="10"/>
  <c r="AE90" i="10"/>
  <c r="AD90" i="10"/>
  <c r="AC90" i="10"/>
  <c r="AB90" i="10"/>
  <c r="AM89" i="10"/>
  <c r="AL89" i="10"/>
  <c r="AK89" i="10"/>
  <c r="AJ89" i="10"/>
  <c r="AI89" i="10"/>
  <c r="AH89" i="10"/>
  <c r="AG89" i="10"/>
  <c r="AF89" i="10"/>
  <c r="AE89" i="10"/>
  <c r="AD89" i="10"/>
  <c r="AC89" i="10"/>
  <c r="AB89" i="10"/>
  <c r="AM88" i="10"/>
  <c r="AL88" i="10"/>
  <c r="AK88" i="10"/>
  <c r="AJ88" i="10"/>
  <c r="AI88" i="10"/>
  <c r="AH88" i="10"/>
  <c r="AG88" i="10"/>
  <c r="AF88" i="10"/>
  <c r="AE88" i="10"/>
  <c r="AD88" i="10"/>
  <c r="AC88" i="10"/>
  <c r="AB88" i="10"/>
  <c r="AM87" i="10"/>
  <c r="AL87" i="10"/>
  <c r="AK87" i="10"/>
  <c r="AJ87" i="10"/>
  <c r="AI87" i="10"/>
  <c r="AH87" i="10"/>
  <c r="AG87" i="10"/>
  <c r="AF87" i="10"/>
  <c r="AE87" i="10"/>
  <c r="AD87" i="10"/>
  <c r="AC87" i="10"/>
  <c r="AB87" i="10"/>
  <c r="AM86" i="10"/>
  <c r="AL86" i="10"/>
  <c r="AK86" i="10"/>
  <c r="AJ86" i="10"/>
  <c r="AI86" i="10"/>
  <c r="AH86" i="10"/>
  <c r="AG86" i="10"/>
  <c r="AF86" i="10"/>
  <c r="AE86" i="10"/>
  <c r="AD86" i="10"/>
  <c r="AC86" i="10"/>
  <c r="AB86" i="10"/>
  <c r="AM85" i="10"/>
  <c r="AL85" i="10"/>
  <c r="AK85" i="10"/>
  <c r="AJ85" i="10"/>
  <c r="AI85" i="10"/>
  <c r="AH85" i="10"/>
  <c r="AG85" i="10"/>
  <c r="AF85" i="10"/>
  <c r="AE85" i="10"/>
  <c r="AD85" i="10"/>
  <c r="AC85" i="10"/>
  <c r="AB85" i="10"/>
  <c r="AM84" i="10"/>
  <c r="AL84" i="10"/>
  <c r="AK84" i="10"/>
  <c r="AJ84" i="10"/>
  <c r="AI84" i="10"/>
  <c r="AH84" i="10"/>
  <c r="AG84" i="10"/>
  <c r="AF84" i="10"/>
  <c r="AE84" i="10"/>
  <c r="AD84" i="10"/>
  <c r="AC84" i="10"/>
  <c r="AB84" i="10"/>
  <c r="AM83" i="10"/>
  <c r="AL83" i="10"/>
  <c r="AK83" i="10"/>
  <c r="AJ83" i="10"/>
  <c r="AI83" i="10"/>
  <c r="AH83" i="10"/>
  <c r="AG83" i="10"/>
  <c r="AF83" i="10"/>
  <c r="AE83" i="10"/>
  <c r="AD83" i="10"/>
  <c r="AC83" i="10"/>
  <c r="AB83" i="10"/>
  <c r="AM82" i="10"/>
  <c r="AL82" i="10"/>
  <c r="AK82" i="10"/>
  <c r="AJ82" i="10"/>
  <c r="AI82" i="10"/>
  <c r="AH82" i="10"/>
  <c r="AG82" i="10"/>
  <c r="AF82" i="10"/>
  <c r="AE82" i="10"/>
  <c r="AD82" i="10"/>
  <c r="AC82" i="10"/>
  <c r="AB82" i="10"/>
  <c r="AM81" i="10"/>
  <c r="AL81" i="10"/>
  <c r="AK81" i="10"/>
  <c r="AJ81" i="10"/>
  <c r="AI81" i="10"/>
  <c r="AH81" i="10"/>
  <c r="AG81" i="10"/>
  <c r="AF81" i="10"/>
  <c r="AE81" i="10"/>
  <c r="AD81" i="10"/>
  <c r="AC81" i="10"/>
  <c r="AB81" i="10"/>
  <c r="AM80" i="10"/>
  <c r="AL80" i="10"/>
  <c r="AK80" i="10"/>
  <c r="AJ80" i="10"/>
  <c r="AI80" i="10"/>
  <c r="AH80" i="10"/>
  <c r="AG80" i="10"/>
  <c r="AF80" i="10"/>
  <c r="AE80" i="10"/>
  <c r="AD80" i="10"/>
  <c r="AC80" i="10"/>
  <c r="AB80" i="10"/>
  <c r="AM79" i="10"/>
  <c r="AL79" i="10"/>
  <c r="AK79" i="10"/>
  <c r="AJ79" i="10"/>
  <c r="AI79" i="10"/>
  <c r="AH79" i="10"/>
  <c r="AG79" i="10"/>
  <c r="AF79" i="10"/>
  <c r="AE79" i="10"/>
  <c r="AD79" i="10"/>
  <c r="AC79" i="10"/>
  <c r="AB79" i="10"/>
  <c r="AM78" i="10"/>
  <c r="AL78" i="10"/>
  <c r="AK78" i="10"/>
  <c r="AJ78" i="10"/>
  <c r="AI78" i="10"/>
  <c r="AH78" i="10"/>
  <c r="AG78" i="10"/>
  <c r="AF78" i="10"/>
  <c r="AE78" i="10"/>
  <c r="AD78" i="10"/>
  <c r="AC78" i="10"/>
  <c r="AB78" i="10"/>
  <c r="AM77" i="10"/>
  <c r="AL77" i="10"/>
  <c r="AK77" i="10"/>
  <c r="AJ77" i="10"/>
  <c r="AI77" i="10"/>
  <c r="AH77" i="10"/>
  <c r="AG77" i="10"/>
  <c r="AF77" i="10"/>
  <c r="AE77" i="10"/>
  <c r="AD77" i="10"/>
  <c r="AC77" i="10"/>
  <c r="AB77" i="10"/>
  <c r="AM76" i="10"/>
  <c r="AL76" i="10"/>
  <c r="AK76" i="10"/>
  <c r="AJ76" i="10"/>
  <c r="AI76" i="10"/>
  <c r="AH76" i="10"/>
  <c r="AG76" i="10"/>
  <c r="AF76" i="10"/>
  <c r="AE76" i="10"/>
  <c r="AD76" i="10"/>
  <c r="AC76" i="10"/>
  <c r="AB76" i="10"/>
  <c r="AM75" i="10"/>
  <c r="AL75" i="10"/>
  <c r="AK75" i="10"/>
  <c r="AJ75" i="10"/>
  <c r="AI75" i="10"/>
  <c r="AH75" i="10"/>
  <c r="AG75" i="10"/>
  <c r="AF75" i="10"/>
  <c r="AE75" i="10"/>
  <c r="AD75" i="10"/>
  <c r="AC75" i="10"/>
  <c r="AB75" i="10"/>
  <c r="AM74" i="10"/>
  <c r="AL74" i="10"/>
  <c r="AK74" i="10"/>
  <c r="AJ74" i="10"/>
  <c r="AI74" i="10"/>
  <c r="AH74" i="10"/>
  <c r="AG74" i="10"/>
  <c r="AF74" i="10"/>
  <c r="AE74" i="10"/>
  <c r="AD74" i="10"/>
  <c r="AC74" i="10"/>
  <c r="AB74" i="10"/>
  <c r="AM73" i="10"/>
  <c r="AL73" i="10"/>
  <c r="AK73" i="10"/>
  <c r="AJ73" i="10"/>
  <c r="AI73" i="10"/>
  <c r="AH73" i="10"/>
  <c r="AG73" i="10"/>
  <c r="AF73" i="10"/>
  <c r="AE73" i="10"/>
  <c r="AD73" i="10"/>
  <c r="AC73" i="10"/>
  <c r="AB73" i="10"/>
  <c r="AM72" i="10"/>
  <c r="AL72" i="10"/>
  <c r="AK72" i="10"/>
  <c r="AJ72" i="10"/>
  <c r="AI72" i="10"/>
  <c r="AH72" i="10"/>
  <c r="AG72" i="10"/>
  <c r="AF72" i="10"/>
  <c r="AE72" i="10"/>
  <c r="AD72" i="10"/>
  <c r="AC72" i="10"/>
  <c r="AB72" i="10"/>
  <c r="AM71" i="10"/>
  <c r="AL71" i="10"/>
  <c r="AK71" i="10"/>
  <c r="AJ71" i="10"/>
  <c r="AI71" i="10"/>
  <c r="AH71" i="10"/>
  <c r="AG71" i="10"/>
  <c r="AF71" i="10"/>
  <c r="AE71" i="10"/>
  <c r="AD71" i="10"/>
  <c r="AC71" i="10"/>
  <c r="AB71" i="10"/>
  <c r="AM70" i="10"/>
  <c r="AL70" i="10"/>
  <c r="AK70" i="10"/>
  <c r="AJ70" i="10"/>
  <c r="AI70" i="10"/>
  <c r="AH70" i="10"/>
  <c r="AG70" i="10"/>
  <c r="AF70" i="10"/>
  <c r="AE70" i="10"/>
  <c r="AD70" i="10"/>
  <c r="AC70" i="10"/>
  <c r="AB70" i="10"/>
  <c r="AM69" i="10"/>
  <c r="AL69" i="10"/>
  <c r="AK69" i="10"/>
  <c r="AJ69" i="10"/>
  <c r="AI69" i="10"/>
  <c r="AH69" i="10"/>
  <c r="AG69" i="10"/>
  <c r="AF69" i="10"/>
  <c r="AE69" i="10"/>
  <c r="AD69" i="10"/>
  <c r="AC69" i="10"/>
  <c r="AB69" i="10"/>
  <c r="AM68" i="10"/>
  <c r="AL68" i="10"/>
  <c r="AK68" i="10"/>
  <c r="AJ68" i="10"/>
  <c r="AI68" i="10"/>
  <c r="AH68" i="10"/>
  <c r="AG68" i="10"/>
  <c r="AF68" i="10"/>
  <c r="AE68" i="10"/>
  <c r="AD68" i="10"/>
  <c r="AC68" i="10"/>
  <c r="AB68" i="10"/>
  <c r="AM67" i="10"/>
  <c r="AL67" i="10"/>
  <c r="AK67" i="10"/>
  <c r="AJ67" i="10"/>
  <c r="AI67" i="10"/>
  <c r="AH67" i="10"/>
  <c r="AG67" i="10"/>
  <c r="AF67" i="10"/>
  <c r="AE67" i="10"/>
  <c r="AD67" i="10"/>
  <c r="AC67" i="10"/>
  <c r="AB67" i="10"/>
  <c r="AM66" i="10"/>
  <c r="AL66" i="10"/>
  <c r="AK66" i="10"/>
  <c r="AJ66" i="10"/>
  <c r="AI66" i="10"/>
  <c r="AH66" i="10"/>
  <c r="AG66" i="10"/>
  <c r="AF66" i="10"/>
  <c r="AE66" i="10"/>
  <c r="AD66" i="10"/>
  <c r="AC66" i="10"/>
  <c r="AB66" i="10"/>
  <c r="AM65" i="10"/>
  <c r="AL65" i="10"/>
  <c r="AK65" i="10"/>
  <c r="AJ65" i="10"/>
  <c r="AI65" i="10"/>
  <c r="AH65" i="10"/>
  <c r="AG65" i="10"/>
  <c r="AF65" i="10"/>
  <c r="AE65" i="10"/>
  <c r="AD65" i="10"/>
  <c r="AC65" i="10"/>
  <c r="AB65" i="10"/>
  <c r="AM64" i="10"/>
  <c r="AL64" i="10"/>
  <c r="AK64" i="10"/>
  <c r="AJ64" i="10"/>
  <c r="AI64" i="10"/>
  <c r="AH64" i="10"/>
  <c r="AG64" i="10"/>
  <c r="AF64" i="10"/>
  <c r="AE64" i="10"/>
  <c r="AD64" i="10"/>
  <c r="AC64" i="10"/>
  <c r="AB64" i="10"/>
  <c r="AM63" i="10"/>
  <c r="AL63" i="10"/>
  <c r="AK63" i="10"/>
  <c r="AJ63" i="10"/>
  <c r="AI63" i="10"/>
  <c r="AH63" i="10"/>
  <c r="AG63" i="10"/>
  <c r="AF63" i="10"/>
  <c r="AE63" i="10"/>
  <c r="AD63" i="10"/>
  <c r="AC63" i="10"/>
  <c r="AB63" i="10"/>
  <c r="AM62" i="10"/>
  <c r="AL62" i="10"/>
  <c r="AK62" i="10"/>
  <c r="AJ62" i="10"/>
  <c r="AI62" i="10"/>
  <c r="AH62" i="10"/>
  <c r="AG62" i="10"/>
  <c r="AF62" i="10"/>
  <c r="AE62" i="10"/>
  <c r="AD62" i="10"/>
  <c r="AC62" i="10"/>
  <c r="AB62" i="10"/>
  <c r="AM61" i="10"/>
  <c r="AL61" i="10"/>
  <c r="AK61" i="10"/>
  <c r="AJ61" i="10"/>
  <c r="AI61" i="10"/>
  <c r="AH61" i="10"/>
  <c r="AG61" i="10"/>
  <c r="AF61" i="10"/>
  <c r="AE61" i="10"/>
  <c r="AD61" i="10"/>
  <c r="AC61" i="10"/>
  <c r="AB61" i="10"/>
  <c r="AM60" i="10"/>
  <c r="AL60" i="10"/>
  <c r="AK60" i="10"/>
  <c r="AJ60" i="10"/>
  <c r="AI60" i="10"/>
  <c r="AH60" i="10"/>
  <c r="AG60" i="10"/>
  <c r="AF60" i="10"/>
  <c r="AE60" i="10"/>
  <c r="AD60" i="10"/>
  <c r="AC60" i="10"/>
  <c r="AB60" i="10"/>
  <c r="AM59" i="10"/>
  <c r="AL59" i="10"/>
  <c r="AK59" i="10"/>
  <c r="AJ59" i="10"/>
  <c r="AI59" i="10"/>
  <c r="AH59" i="10"/>
  <c r="AG59" i="10"/>
  <c r="AF59" i="10"/>
  <c r="AE59" i="10"/>
  <c r="AD59" i="10"/>
  <c r="AC59" i="10"/>
  <c r="AB59" i="10"/>
  <c r="AM58" i="10"/>
  <c r="AL58" i="10"/>
  <c r="AK58" i="10"/>
  <c r="AJ58" i="10"/>
  <c r="AI58" i="10"/>
  <c r="AH58" i="10"/>
  <c r="AG58" i="10"/>
  <c r="AF58" i="10"/>
  <c r="AE58" i="10"/>
  <c r="AD58" i="10"/>
  <c r="AC58" i="10"/>
  <c r="AB58" i="10"/>
  <c r="AM57" i="10"/>
  <c r="AL57" i="10"/>
  <c r="AK57" i="10"/>
  <c r="AJ57" i="10"/>
  <c r="AI57" i="10"/>
  <c r="AH57" i="10"/>
  <c r="AG57" i="10"/>
  <c r="AF57" i="10"/>
  <c r="AE57" i="10"/>
  <c r="AD57" i="10"/>
  <c r="AC57" i="10"/>
  <c r="AB57" i="10"/>
  <c r="AM56" i="10"/>
  <c r="AL56" i="10"/>
  <c r="AK56" i="10"/>
  <c r="AJ56" i="10"/>
  <c r="AI56" i="10"/>
  <c r="AH56" i="10"/>
  <c r="AG56" i="10"/>
  <c r="AF56" i="10"/>
  <c r="AE56" i="10"/>
  <c r="AD56" i="10"/>
  <c r="AC56" i="10"/>
  <c r="AB56" i="10"/>
  <c r="AM55" i="10"/>
  <c r="AL55" i="10"/>
  <c r="AK55" i="10"/>
  <c r="AJ55" i="10"/>
  <c r="AI55" i="10"/>
  <c r="AH55" i="10"/>
  <c r="AG55" i="10"/>
  <c r="AF55" i="10"/>
  <c r="AE55" i="10"/>
  <c r="AD55" i="10"/>
  <c r="AC55" i="10"/>
  <c r="AB55" i="10"/>
  <c r="AM54" i="10"/>
  <c r="AL54" i="10"/>
  <c r="AK54" i="10"/>
  <c r="AJ54" i="10"/>
  <c r="AI54" i="10"/>
  <c r="AH54" i="10"/>
  <c r="AG54" i="10"/>
  <c r="AF54" i="10"/>
  <c r="AE54" i="10"/>
  <c r="AD54" i="10"/>
  <c r="AC54" i="10"/>
  <c r="AB54" i="10"/>
  <c r="AM53" i="10"/>
  <c r="AL53" i="10"/>
  <c r="AK53" i="10"/>
  <c r="AJ53" i="10"/>
  <c r="AI53" i="10"/>
  <c r="AH53" i="10"/>
  <c r="AG53" i="10"/>
  <c r="AF53" i="10"/>
  <c r="AE53" i="10"/>
  <c r="AD53" i="10"/>
  <c r="AC53" i="10"/>
  <c r="AB53" i="10"/>
  <c r="AM52" i="10"/>
  <c r="AL52" i="10"/>
  <c r="AK52" i="10"/>
  <c r="AJ52" i="10"/>
  <c r="AI52" i="10"/>
  <c r="AH52" i="10"/>
  <c r="AG52" i="10"/>
  <c r="AF52" i="10"/>
  <c r="AE52" i="10"/>
  <c r="AD52" i="10"/>
  <c r="AC52" i="10"/>
  <c r="AB52" i="10"/>
  <c r="AM51" i="10"/>
  <c r="AL51" i="10"/>
  <c r="AK51" i="10"/>
  <c r="AJ51" i="10"/>
  <c r="AI51" i="10"/>
  <c r="AH51" i="10"/>
  <c r="AG51" i="10"/>
  <c r="AF51" i="10"/>
  <c r="AE51" i="10"/>
  <c r="AD51" i="10"/>
  <c r="AC51" i="10"/>
  <c r="AB51" i="10"/>
  <c r="AM50" i="10"/>
  <c r="AL50" i="10"/>
  <c r="AK50" i="10"/>
  <c r="AJ50" i="10"/>
  <c r="AI50" i="10"/>
  <c r="AH50" i="10"/>
  <c r="AG50" i="10"/>
  <c r="AF50" i="10"/>
  <c r="AE50" i="10"/>
  <c r="AD50" i="10"/>
  <c r="AC50" i="10"/>
  <c r="AB50" i="10"/>
  <c r="AM49" i="10"/>
  <c r="AL49" i="10"/>
  <c r="AK49" i="10"/>
  <c r="AJ49" i="10"/>
  <c r="AI49" i="10"/>
  <c r="AH49" i="10"/>
  <c r="AG49" i="10"/>
  <c r="AF49" i="10"/>
  <c r="AE49" i="10"/>
  <c r="AD49" i="10"/>
  <c r="AC49" i="10"/>
  <c r="AB49" i="10"/>
  <c r="AM48" i="10"/>
  <c r="AL48" i="10"/>
  <c r="AK48" i="10"/>
  <c r="AJ48" i="10"/>
  <c r="AI48" i="10"/>
  <c r="AH48" i="10"/>
  <c r="AG48" i="10"/>
  <c r="AF48" i="10"/>
  <c r="AE48" i="10"/>
  <c r="AD48" i="10"/>
  <c r="AC48" i="10"/>
  <c r="AB48" i="10"/>
  <c r="AM47" i="10"/>
  <c r="AL47" i="10"/>
  <c r="AK47" i="10"/>
  <c r="AJ47" i="10"/>
  <c r="AI47" i="10"/>
  <c r="AH47" i="10"/>
  <c r="AG47" i="10"/>
  <c r="AF47" i="10"/>
  <c r="AE47" i="10"/>
  <c r="AD47" i="10"/>
  <c r="AC47" i="10"/>
  <c r="AB47" i="10"/>
  <c r="AM46" i="10"/>
  <c r="AL46" i="10"/>
  <c r="AK46" i="10"/>
  <c r="AJ46" i="10"/>
  <c r="AI46" i="10"/>
  <c r="AH46" i="10"/>
  <c r="AG46" i="10"/>
  <c r="AF46" i="10"/>
  <c r="AE46" i="10"/>
  <c r="AD46" i="10"/>
  <c r="AC46" i="10"/>
  <c r="AB46" i="10"/>
  <c r="AM45" i="10"/>
  <c r="AL45" i="10"/>
  <c r="AK45" i="10"/>
  <c r="AJ45" i="10"/>
  <c r="AI45" i="10"/>
  <c r="AH45" i="10"/>
  <c r="AG45" i="10"/>
  <c r="AF45" i="10"/>
  <c r="AE45" i="10"/>
  <c r="AD45" i="10"/>
  <c r="AC45" i="10"/>
  <c r="AB45" i="10"/>
  <c r="AM44" i="10"/>
  <c r="AL44" i="10"/>
  <c r="AK44" i="10"/>
  <c r="AJ44" i="10"/>
  <c r="AI44" i="10"/>
  <c r="AH44" i="10"/>
  <c r="AG44" i="10"/>
  <c r="AF44" i="10"/>
  <c r="AE44" i="10"/>
  <c r="AD44" i="10"/>
  <c r="AC44" i="10"/>
  <c r="AB44" i="10"/>
  <c r="AM43" i="10"/>
  <c r="AL43" i="10"/>
  <c r="AK43" i="10"/>
  <c r="AJ43" i="10"/>
  <c r="AI43" i="10"/>
  <c r="AH43" i="10"/>
  <c r="AG43" i="10"/>
  <c r="AF43" i="10"/>
  <c r="AE43" i="10"/>
  <c r="AD43" i="10"/>
  <c r="AC43" i="10"/>
  <c r="AB43" i="10"/>
  <c r="AM42" i="10"/>
  <c r="AL42" i="10"/>
  <c r="AK42" i="10"/>
  <c r="AJ42" i="10"/>
  <c r="AI42" i="10"/>
  <c r="AH42" i="10"/>
  <c r="AG42" i="10"/>
  <c r="AF42" i="10"/>
  <c r="AE42" i="10"/>
  <c r="AD42" i="10"/>
  <c r="AC42" i="10"/>
  <c r="AB42" i="10"/>
  <c r="AM41" i="10"/>
  <c r="AL41" i="10"/>
  <c r="AK41" i="10"/>
  <c r="AJ41" i="10"/>
  <c r="AI41" i="10"/>
  <c r="AH41" i="10"/>
  <c r="AG41" i="10"/>
  <c r="AF41" i="10"/>
  <c r="AE41" i="10"/>
  <c r="AD41" i="10"/>
  <c r="AC41" i="10"/>
  <c r="AB41" i="10"/>
  <c r="AM40" i="10"/>
  <c r="AL40" i="10"/>
  <c r="AK40" i="10"/>
  <c r="AJ40" i="10"/>
  <c r="AI40" i="10"/>
  <c r="AH40" i="10"/>
  <c r="AG40" i="10"/>
  <c r="AF40" i="10"/>
  <c r="AE40" i="10"/>
  <c r="AD40" i="10"/>
  <c r="AC40" i="10"/>
  <c r="AB40" i="10"/>
  <c r="AM39" i="10"/>
  <c r="AL39" i="10"/>
  <c r="AK39" i="10"/>
  <c r="AJ39" i="10"/>
  <c r="AI39" i="10"/>
  <c r="AH39" i="10"/>
  <c r="AG39" i="10"/>
  <c r="AF39" i="10"/>
  <c r="AE39" i="10"/>
  <c r="AD39" i="10"/>
  <c r="AC39" i="10"/>
  <c r="AB39" i="10"/>
  <c r="AM38" i="10"/>
  <c r="AL38" i="10"/>
  <c r="AK38" i="10"/>
  <c r="AJ38" i="10"/>
  <c r="AI38" i="10"/>
  <c r="AH38" i="10"/>
  <c r="AG38" i="10"/>
  <c r="AF38" i="10"/>
  <c r="AE38" i="10"/>
  <c r="AD38" i="10"/>
  <c r="AC38" i="10"/>
  <c r="AB38" i="10"/>
  <c r="AM37" i="10"/>
  <c r="AL37" i="10"/>
  <c r="AK37" i="10"/>
  <c r="AJ37" i="10"/>
  <c r="AI37" i="10"/>
  <c r="AH37" i="10"/>
  <c r="AG37" i="10"/>
  <c r="AF37" i="10"/>
  <c r="AE37" i="10"/>
  <c r="AD37" i="10"/>
  <c r="AC37" i="10"/>
  <c r="AB37" i="10"/>
  <c r="AM36" i="10"/>
  <c r="AL36" i="10"/>
  <c r="AK36" i="10"/>
  <c r="AJ36" i="10"/>
  <c r="AI36" i="10"/>
  <c r="AH36" i="10"/>
  <c r="AG36" i="10"/>
  <c r="AF36" i="10"/>
  <c r="AE36" i="10"/>
  <c r="AD36" i="10"/>
  <c r="AC36" i="10"/>
  <c r="AB36" i="10"/>
  <c r="AM35" i="10"/>
  <c r="AL35" i="10"/>
  <c r="AK35" i="10"/>
  <c r="AJ35" i="10"/>
  <c r="AI35" i="10"/>
  <c r="AH35" i="10"/>
  <c r="AG35" i="10"/>
  <c r="AF35" i="10"/>
  <c r="AE35" i="10"/>
  <c r="AD35" i="10"/>
  <c r="AC35" i="10"/>
  <c r="AB35" i="10"/>
  <c r="AM34" i="10"/>
  <c r="AL34" i="10"/>
  <c r="AK34" i="10"/>
  <c r="AJ34" i="10"/>
  <c r="AI34" i="10"/>
  <c r="AH34" i="10"/>
  <c r="AG34" i="10"/>
  <c r="AF34" i="10"/>
  <c r="AE34" i="10"/>
  <c r="AD34" i="10"/>
  <c r="AC34" i="10"/>
  <c r="AB34" i="10"/>
  <c r="AM33" i="10"/>
  <c r="AL33" i="10"/>
  <c r="AK33" i="10"/>
  <c r="AJ33" i="10"/>
  <c r="AI33" i="10"/>
  <c r="AH33" i="10"/>
  <c r="AG33" i="10"/>
  <c r="AF33" i="10"/>
  <c r="AE33" i="10"/>
  <c r="AD33" i="10"/>
  <c r="AC33" i="10"/>
  <c r="AB33" i="10"/>
  <c r="AM32" i="10"/>
  <c r="AL32" i="10"/>
  <c r="AK32" i="10"/>
  <c r="AJ32" i="10"/>
  <c r="AI32" i="10"/>
  <c r="AH32" i="10"/>
  <c r="AG32" i="10"/>
  <c r="AF32" i="10"/>
  <c r="AE32" i="10"/>
  <c r="AD32" i="10"/>
  <c r="AC32" i="10"/>
  <c r="AB32" i="10"/>
  <c r="AM31" i="10"/>
  <c r="AL31" i="10"/>
  <c r="AK31" i="10"/>
  <c r="AJ31" i="10"/>
  <c r="AI31" i="10"/>
  <c r="AH31" i="10"/>
  <c r="AG31" i="10"/>
  <c r="AF31" i="10"/>
  <c r="AE31" i="10"/>
  <c r="AD31" i="10"/>
  <c r="AC31" i="10"/>
  <c r="AB31" i="10"/>
  <c r="AM30" i="10"/>
  <c r="AL30" i="10"/>
  <c r="AK30" i="10"/>
  <c r="AJ30" i="10"/>
  <c r="AI30" i="10"/>
  <c r="AH30" i="10"/>
  <c r="AG30" i="10"/>
  <c r="AF30" i="10"/>
  <c r="AE30" i="10"/>
  <c r="AD30" i="10"/>
  <c r="AC30" i="10"/>
  <c r="AB30" i="10"/>
  <c r="AM29" i="10"/>
  <c r="AL29" i="10"/>
  <c r="AK29" i="10"/>
  <c r="AJ29" i="10"/>
  <c r="AI29" i="10"/>
  <c r="AH29" i="10"/>
  <c r="AG29" i="10"/>
  <c r="AF29" i="10"/>
  <c r="AE29" i="10"/>
  <c r="AD29" i="10"/>
  <c r="AC29" i="10"/>
  <c r="AB29" i="10"/>
  <c r="AM28" i="10"/>
  <c r="AL28" i="10"/>
  <c r="AK28" i="10"/>
  <c r="AJ28" i="10"/>
  <c r="AI28" i="10"/>
  <c r="AH28" i="10"/>
  <c r="AG28" i="10"/>
  <c r="AF28" i="10"/>
  <c r="AE28" i="10"/>
  <c r="AD28" i="10"/>
  <c r="AC28" i="10"/>
  <c r="AB28" i="10"/>
  <c r="AM27" i="10"/>
  <c r="AL27" i="10"/>
  <c r="AK27" i="10"/>
  <c r="AJ27" i="10"/>
  <c r="AI27" i="10"/>
  <c r="AH27" i="10"/>
  <c r="AG27" i="10"/>
  <c r="AF27" i="10"/>
  <c r="AE27" i="10"/>
  <c r="AD27" i="10"/>
  <c r="AC27" i="10"/>
  <c r="AB27" i="10"/>
  <c r="AM26" i="10"/>
  <c r="AL26" i="10"/>
  <c r="AK26" i="10"/>
  <c r="AJ26" i="10"/>
  <c r="AI26" i="10"/>
  <c r="AH26" i="10"/>
  <c r="AG26" i="10"/>
  <c r="AF26" i="10"/>
  <c r="AE26" i="10"/>
  <c r="AD26" i="10"/>
  <c r="AC26" i="10"/>
  <c r="AB26" i="10"/>
  <c r="AM25" i="10"/>
  <c r="AL25" i="10"/>
  <c r="AK25" i="10"/>
  <c r="AJ25" i="10"/>
  <c r="AI25" i="10"/>
  <c r="AH25" i="10"/>
  <c r="AG25" i="10"/>
  <c r="AF25" i="10"/>
  <c r="AE25" i="10"/>
  <c r="AD25" i="10"/>
  <c r="AC25" i="10"/>
  <c r="AB25" i="10"/>
  <c r="AM24" i="10"/>
  <c r="AL24" i="10"/>
  <c r="AK24" i="10"/>
  <c r="AJ24" i="10"/>
  <c r="AI24" i="10"/>
  <c r="AH24" i="10"/>
  <c r="AG24" i="10"/>
  <c r="AF24" i="10"/>
  <c r="AE24" i="10"/>
  <c r="AD24" i="10"/>
  <c r="AC24" i="10"/>
  <c r="AB24" i="10"/>
  <c r="AM23" i="10"/>
  <c r="AL23" i="10"/>
  <c r="AK23" i="10"/>
  <c r="AJ23" i="10"/>
  <c r="AI23" i="10"/>
  <c r="AH23" i="10"/>
  <c r="AG23" i="10"/>
  <c r="AF23" i="10"/>
  <c r="AE23" i="10"/>
  <c r="AD23" i="10"/>
  <c r="AC23" i="10"/>
  <c r="AB23" i="10"/>
  <c r="AM22" i="10"/>
  <c r="AL22" i="10"/>
  <c r="AK22" i="10"/>
  <c r="AJ22" i="10"/>
  <c r="AI22" i="10"/>
  <c r="AH22" i="10"/>
  <c r="AG22" i="10"/>
  <c r="AF22" i="10"/>
  <c r="AE22" i="10"/>
  <c r="AD22" i="10"/>
  <c r="AC22" i="10"/>
  <c r="AB22" i="10"/>
  <c r="AM21" i="10"/>
  <c r="AL21" i="10"/>
  <c r="AK21" i="10"/>
  <c r="AJ21" i="10"/>
  <c r="AI21" i="10"/>
  <c r="AH21" i="10"/>
  <c r="AG21" i="10"/>
  <c r="AF21" i="10"/>
  <c r="AE21" i="10"/>
  <c r="AD21" i="10"/>
  <c r="AC21" i="10"/>
  <c r="AB21" i="10"/>
  <c r="AM20" i="10"/>
  <c r="AL20" i="10"/>
  <c r="AK20" i="10"/>
  <c r="AJ20" i="10"/>
  <c r="AI20" i="10"/>
  <c r="AH20" i="10"/>
  <c r="AG20" i="10"/>
  <c r="AF20" i="10"/>
  <c r="AE20" i="10"/>
  <c r="AD20" i="10"/>
  <c r="AC20" i="10"/>
  <c r="AB20" i="10"/>
  <c r="AM19" i="10"/>
  <c r="AL19" i="10"/>
  <c r="AK19" i="10"/>
  <c r="AJ19" i="10"/>
  <c r="AI19" i="10"/>
  <c r="AH19" i="10"/>
  <c r="AG19" i="10"/>
  <c r="AF19" i="10"/>
  <c r="AE19" i="10"/>
  <c r="AD19" i="10"/>
  <c r="AC19" i="10"/>
  <c r="AB19" i="10"/>
  <c r="AM18" i="10"/>
  <c r="AL18" i="10"/>
  <c r="AK18" i="10"/>
  <c r="AJ18" i="10"/>
  <c r="AI18" i="10"/>
  <c r="AH18" i="10"/>
  <c r="AG18" i="10"/>
  <c r="AF18" i="10"/>
  <c r="AE18" i="10"/>
  <c r="AD18" i="10"/>
  <c r="AC18" i="10"/>
  <c r="AB18" i="10"/>
  <c r="AM17" i="10"/>
  <c r="AL17" i="10"/>
  <c r="AK17" i="10"/>
  <c r="AJ17" i="10"/>
  <c r="AI17" i="10"/>
  <c r="AH17" i="10"/>
  <c r="AG17" i="10"/>
  <c r="AF17" i="10"/>
  <c r="AE17" i="10"/>
  <c r="AD17" i="10"/>
  <c r="AC17" i="10"/>
  <c r="AB17" i="10"/>
  <c r="AM16" i="10"/>
  <c r="AL16" i="10"/>
  <c r="AK16" i="10"/>
  <c r="AM15" i="10"/>
  <c r="AL15" i="10"/>
  <c r="AK15" i="10"/>
  <c r="AM14" i="10"/>
  <c r="AL14" i="10"/>
  <c r="AK14" i="10"/>
  <c r="E103" i="4" l="1"/>
  <c r="E15" i="4"/>
  <c r="E84" i="4"/>
  <c r="E53" i="4"/>
  <c r="E74" i="4"/>
  <c r="E37" i="4"/>
  <c r="H74" i="4"/>
  <c r="H37" i="4"/>
  <c r="H103" i="4"/>
  <c r="H84" i="4"/>
  <c r="H53" i="4"/>
  <c r="H15" i="4"/>
  <c r="D37" i="4"/>
  <c r="D15" i="4"/>
  <c r="D53" i="4"/>
  <c r="D103" i="4"/>
  <c r="D74" i="4"/>
  <c r="D84" i="4"/>
  <c r="G74" i="4"/>
  <c r="G37" i="4"/>
  <c r="G103" i="4"/>
  <c r="G84" i="4"/>
  <c r="G53" i="4"/>
  <c r="G15" i="4"/>
  <c r="C103" i="4"/>
  <c r="C15" i="4"/>
  <c r="C37" i="4"/>
  <c r="C74" i="4"/>
  <c r="C84" i="4"/>
  <c r="C53" i="4"/>
  <c r="F84" i="4"/>
  <c r="F74" i="4"/>
  <c r="F53" i="4"/>
  <c r="F15" i="4"/>
  <c r="F103" i="4"/>
  <c r="F37" i="4"/>
  <c r="I37" i="4"/>
  <c r="I74" i="4"/>
  <c r="I103" i="4"/>
  <c r="I53" i="4"/>
  <c r="I84" i="4"/>
  <c r="I15" i="4"/>
  <c r="D75" i="4"/>
  <c r="E75" i="4"/>
  <c r="F75" i="4"/>
  <c r="H75" i="4"/>
  <c r="I75" i="4"/>
  <c r="J75" i="4"/>
  <c r="K75" i="4"/>
  <c r="L75" i="4"/>
  <c r="M75" i="4"/>
  <c r="N75" i="4"/>
  <c r="C75" i="4"/>
  <c r="C17" i="4" l="1"/>
  <c r="Q15" i="1"/>
  <c r="D52" i="1" l="1"/>
  <c r="D53" i="1"/>
  <c r="AK53" i="1"/>
  <c r="AH53" i="1"/>
  <c r="AE53" i="1"/>
  <c r="AB53" i="1"/>
  <c r="Y53" i="1"/>
  <c r="V53" i="1"/>
  <c r="S53" i="1"/>
  <c r="Q53" i="1"/>
  <c r="P53" i="1"/>
  <c r="M53" i="1"/>
  <c r="J53" i="1"/>
  <c r="G53" i="1"/>
  <c r="AL53" i="1"/>
  <c r="AI53" i="1"/>
  <c r="AF53" i="1"/>
  <c r="AC53" i="1"/>
  <c r="Z53" i="1"/>
  <c r="W53" i="1"/>
  <c r="T53" i="1"/>
  <c r="N53" i="1"/>
  <c r="K53" i="1"/>
  <c r="H53" i="1"/>
  <c r="E53" i="1"/>
  <c r="AL52" i="1"/>
  <c r="AK52" i="1"/>
  <c r="AI52" i="1"/>
  <c r="AH52" i="1"/>
  <c r="AF52" i="1"/>
  <c r="AE52" i="1"/>
  <c r="AC52" i="1"/>
  <c r="AB52" i="1"/>
  <c r="Y52" i="1"/>
  <c r="W52" i="1"/>
  <c r="V52" i="1"/>
  <c r="T52" i="1"/>
  <c r="S52" i="1"/>
  <c r="Q52" i="1"/>
  <c r="P52" i="1"/>
  <c r="N52" i="1"/>
  <c r="M52" i="1"/>
  <c r="K52" i="1"/>
  <c r="J52" i="1"/>
  <c r="H52" i="1"/>
  <c r="G52" i="1"/>
  <c r="E52" i="1"/>
  <c r="Z52" i="1"/>
  <c r="Q34" i="1"/>
  <c r="Q31" i="1"/>
  <c r="Q32" i="1"/>
  <c r="Q33" i="1"/>
  <c r="Q30" i="1"/>
  <c r="Q28" i="1"/>
  <c r="Q27" i="1"/>
  <c r="Q26" i="1"/>
  <c r="P5" i="5"/>
  <c r="N5" i="5"/>
  <c r="L5" i="5"/>
  <c r="J5" i="5"/>
  <c r="H5" i="5"/>
  <c r="F5" i="5"/>
  <c r="D5" i="5"/>
  <c r="B75" i="4" l="1"/>
  <c r="N30" i="4"/>
  <c r="M30" i="4"/>
  <c r="L30" i="4"/>
  <c r="K30" i="4"/>
  <c r="J30" i="4"/>
  <c r="I30" i="4"/>
  <c r="H30" i="4"/>
  <c r="F30" i="4"/>
  <c r="E30" i="4"/>
  <c r="D30" i="4"/>
  <c r="C30" i="4"/>
  <c r="N25" i="4"/>
  <c r="M25" i="4"/>
  <c r="L25" i="4"/>
  <c r="K25" i="4"/>
  <c r="J25" i="4"/>
  <c r="I25" i="4"/>
  <c r="H25" i="4"/>
  <c r="F25" i="4"/>
  <c r="E25" i="4"/>
  <c r="D25" i="4"/>
  <c r="C25" i="4"/>
  <c r="N23" i="4"/>
  <c r="M23" i="4"/>
  <c r="L23" i="4"/>
  <c r="K23" i="4"/>
  <c r="J23" i="4"/>
  <c r="I23" i="4"/>
  <c r="H23" i="4"/>
  <c r="F23" i="4"/>
  <c r="E23" i="4"/>
  <c r="D23" i="4"/>
  <c r="C23" i="4"/>
  <c r="N22" i="4"/>
  <c r="M22" i="4"/>
  <c r="L22" i="4"/>
  <c r="K22" i="4"/>
  <c r="J22" i="4"/>
  <c r="I22" i="4"/>
  <c r="H22" i="4"/>
  <c r="F22" i="4"/>
  <c r="E22" i="4"/>
  <c r="D22" i="4"/>
  <c r="C22" i="4"/>
  <c r="N21" i="4"/>
  <c r="M21" i="4"/>
  <c r="L21" i="4"/>
  <c r="K21" i="4"/>
  <c r="J21" i="4"/>
  <c r="I21" i="4"/>
  <c r="H21" i="4"/>
  <c r="F21" i="4"/>
  <c r="E21" i="4"/>
  <c r="D21" i="4"/>
  <c r="C21" i="4"/>
  <c r="N20" i="4"/>
  <c r="M20" i="4"/>
  <c r="L20" i="4"/>
  <c r="K20" i="4"/>
  <c r="J20" i="4"/>
  <c r="I20" i="4"/>
  <c r="H20" i="4"/>
  <c r="F20" i="4"/>
  <c r="E20" i="4"/>
  <c r="D20" i="4"/>
  <c r="C20" i="4"/>
  <c r="I42" i="4" l="1"/>
  <c r="K55" i="4"/>
  <c r="L55" i="4"/>
  <c r="N55" i="4"/>
  <c r="M55" i="4"/>
  <c r="J55" i="4"/>
  <c r="D26" i="4"/>
  <c r="D42" i="4" s="1"/>
  <c r="F26" i="4"/>
  <c r="F27" i="4" s="1"/>
  <c r="H26" i="4"/>
  <c r="H27" i="4" s="1"/>
  <c r="J26" i="4"/>
  <c r="J27" i="4" s="1"/>
  <c r="L26" i="4"/>
  <c r="L27" i="4" s="1"/>
  <c r="N26" i="4"/>
  <c r="N27" i="4" s="1"/>
  <c r="C26" i="4"/>
  <c r="C27" i="4" s="1"/>
  <c r="E26" i="4"/>
  <c r="E42" i="4" s="1"/>
  <c r="G27" i="4"/>
  <c r="I26" i="4"/>
  <c r="I27" i="4" s="1"/>
  <c r="K26" i="4"/>
  <c r="M26" i="4"/>
  <c r="M27" i="4" s="1"/>
  <c r="D105" i="4"/>
  <c r="D29" i="4"/>
  <c r="D104" i="4" s="1"/>
  <c r="F105" i="4"/>
  <c r="F29" i="4"/>
  <c r="F104" i="4" s="1"/>
  <c r="H105" i="4"/>
  <c r="H29" i="4"/>
  <c r="H104" i="4" s="1"/>
  <c r="J105" i="4"/>
  <c r="J29" i="4"/>
  <c r="J104" i="4" s="1"/>
  <c r="L105" i="4"/>
  <c r="L29" i="4"/>
  <c r="L104" i="4" s="1"/>
  <c r="N105" i="4"/>
  <c r="N29" i="4"/>
  <c r="N104" i="4" s="1"/>
  <c r="E105" i="4"/>
  <c r="E29" i="4"/>
  <c r="E104" i="4" s="1"/>
  <c r="G105" i="4"/>
  <c r="G29" i="4"/>
  <c r="G104" i="4" s="1"/>
  <c r="I105" i="4"/>
  <c r="I29" i="4"/>
  <c r="I104" i="4" s="1"/>
  <c r="K105" i="4"/>
  <c r="K29" i="4"/>
  <c r="K104" i="4" s="1"/>
  <c r="M105" i="4"/>
  <c r="M29" i="4"/>
  <c r="M104" i="4" s="1"/>
  <c r="C105" i="4"/>
  <c r="C29" i="4"/>
  <c r="C104" i="4" s="1"/>
  <c r="C9" i="4"/>
  <c r="O20" i="4"/>
  <c r="O21" i="4"/>
  <c r="O22" i="4"/>
  <c r="O23" i="4"/>
  <c r="O25" i="4"/>
  <c r="O30" i="4"/>
  <c r="O105" i="4" s="1"/>
  <c r="H42" i="4" l="1"/>
  <c r="C42" i="4"/>
  <c r="F42" i="4"/>
  <c r="E43" i="4"/>
  <c r="O42" i="4"/>
  <c r="K27" i="4"/>
  <c r="D27" i="4"/>
  <c r="O27" i="4"/>
  <c r="O26" i="4"/>
  <c r="E27" i="4"/>
  <c r="C45" i="4"/>
  <c r="C8" i="4"/>
  <c r="O29" i="4"/>
  <c r="O104" i="4" s="1"/>
  <c r="D9" i="4"/>
  <c r="D11" i="4"/>
  <c r="C78" i="4" l="1"/>
  <c r="C7" i="4"/>
  <c r="N6" i="10"/>
  <c r="P6" i="10"/>
  <c r="R6" i="10"/>
  <c r="T6" i="10"/>
  <c r="V6" i="10"/>
  <c r="X6" i="10"/>
  <c r="O6" i="10"/>
  <c r="Q6" i="10"/>
  <c r="S6" i="10"/>
  <c r="U6" i="10"/>
  <c r="W6" i="10"/>
  <c r="M6" i="10"/>
  <c r="C10" i="4"/>
  <c r="C44" i="4"/>
  <c r="D8" i="4"/>
  <c r="E11" i="4"/>
  <c r="D45" i="4"/>
  <c r="C43" i="4" l="1"/>
  <c r="D78" i="4"/>
  <c r="D7" i="4"/>
  <c r="D10" i="4"/>
  <c r="D44" i="4"/>
  <c r="F11" i="4"/>
  <c r="F9" i="4"/>
  <c r="F8" i="4" s="1"/>
  <c r="E45" i="4"/>
  <c r="D43" i="4" l="1"/>
  <c r="F78" i="4"/>
  <c r="F7" i="4"/>
  <c r="D82" i="4"/>
  <c r="G11" i="4"/>
  <c r="F44" i="4"/>
  <c r="E44" i="4"/>
  <c r="F10" i="4"/>
  <c r="G9" i="4"/>
  <c r="E10" i="4"/>
  <c r="F45" i="4"/>
  <c r="F43" i="4" l="1"/>
  <c r="H9" i="4"/>
  <c r="H11" i="4"/>
  <c r="G8" i="4"/>
  <c r="G45" i="4"/>
  <c r="G78" i="4" l="1"/>
  <c r="G7" i="4"/>
  <c r="H45" i="4"/>
  <c r="H8" i="4"/>
  <c r="I9" i="4"/>
  <c r="I11" i="4"/>
  <c r="G44" i="4"/>
  <c r="G10" i="4"/>
  <c r="G43" i="4" l="1"/>
  <c r="H78" i="4"/>
  <c r="G82" i="4" s="1"/>
  <c r="H7" i="4"/>
  <c r="I45" i="4"/>
  <c r="I8" i="4"/>
  <c r="H44" i="4"/>
  <c r="H10" i="4"/>
  <c r="J11" i="4"/>
  <c r="J9" i="4"/>
  <c r="H43" i="4" l="1"/>
  <c r="I78" i="4"/>
  <c r="I7" i="4"/>
  <c r="I10" i="4"/>
  <c r="I44" i="4"/>
  <c r="K11" i="4"/>
  <c r="J8" i="4"/>
  <c r="J45" i="4"/>
  <c r="K9" i="4"/>
  <c r="I43" i="4" l="1"/>
  <c r="J78" i="4"/>
  <c r="J7" i="4"/>
  <c r="J44" i="4"/>
  <c r="J10" i="4"/>
  <c r="L9" i="4"/>
  <c r="L11" i="4"/>
  <c r="K45" i="4"/>
  <c r="K8" i="4"/>
  <c r="J43" i="4" l="1"/>
  <c r="K78" i="4"/>
  <c r="J82" i="4" s="1"/>
  <c r="K7" i="4"/>
  <c r="L45" i="4"/>
  <c r="L8" i="4"/>
  <c r="M9" i="4"/>
  <c r="M11" i="4"/>
  <c r="K10" i="4"/>
  <c r="K44" i="4"/>
  <c r="K43" i="4" l="1"/>
  <c r="L78" i="4"/>
  <c r="L7" i="4"/>
  <c r="L44" i="4"/>
  <c r="M8" i="4"/>
  <c r="M45" i="4"/>
  <c r="L10" i="4"/>
  <c r="N9" i="4"/>
  <c r="N8" i="4" s="1"/>
  <c r="N11" i="4"/>
  <c r="O6" i="4"/>
  <c r="L43" i="4" l="1"/>
  <c r="O44" i="4"/>
  <c r="N78" i="4"/>
  <c r="N7" i="4"/>
  <c r="M78" i="4"/>
  <c r="M7" i="4"/>
  <c r="N45" i="4"/>
  <c r="O10" i="4"/>
  <c r="M44" i="4"/>
  <c r="M10" i="4"/>
  <c r="O9" i="4"/>
  <c r="O11" i="4"/>
  <c r="O45" i="4"/>
  <c r="N10" i="4"/>
  <c r="N44" i="4"/>
  <c r="O8" i="4"/>
  <c r="AO2" i="10"/>
  <c r="AO3" i="10"/>
  <c r="AO4" i="10"/>
  <c r="AO5" i="10"/>
  <c r="AO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N3" i="10"/>
  <c r="AN2" i="10"/>
  <c r="M43" i="4" l="1"/>
  <c r="CV3" i="10"/>
  <c r="BZ3" i="10"/>
  <c r="BR3" i="10"/>
  <c r="AP3" i="10"/>
  <c r="AX3" i="10"/>
  <c r="BF3" i="10"/>
  <c r="BE3" i="10"/>
  <c r="CU3" i="10"/>
  <c r="BY3" i="10"/>
  <c r="BQ3" i="10"/>
  <c r="AQ3" i="10"/>
  <c r="AY3" i="10"/>
  <c r="BG3" i="10"/>
  <c r="BV3" i="10"/>
  <c r="AT3" i="10"/>
  <c r="CT3" i="10"/>
  <c r="BX3" i="10"/>
  <c r="BP3" i="10"/>
  <c r="AR3" i="10"/>
  <c r="AZ3" i="10"/>
  <c r="BH3" i="10"/>
  <c r="CR3" i="10"/>
  <c r="BB3" i="10"/>
  <c r="CS3" i="10"/>
  <c r="BW3" i="10"/>
  <c r="BO3" i="10"/>
  <c r="AS3" i="10"/>
  <c r="BA3" i="10"/>
  <c r="BI3" i="10"/>
  <c r="CZ3" i="10"/>
  <c r="BJ3" i="10"/>
  <c r="CY3" i="10"/>
  <c r="CQ3" i="10"/>
  <c r="BU3" i="10"/>
  <c r="AU3" i="10"/>
  <c r="BC3" i="10"/>
  <c r="BK3" i="10"/>
  <c r="CX3" i="10"/>
  <c r="CP3" i="10"/>
  <c r="BT3" i="10"/>
  <c r="AV3" i="10"/>
  <c r="BD3" i="10"/>
  <c r="BL3" i="10"/>
  <c r="CW3" i="10"/>
  <c r="CO3" i="10"/>
  <c r="BS3" i="10"/>
  <c r="AW3" i="10"/>
  <c r="BM3" i="10"/>
  <c r="CV5" i="10"/>
  <c r="BZ5" i="10"/>
  <c r="BR5" i="10"/>
  <c r="AP5" i="10"/>
  <c r="AX5" i="10"/>
  <c r="BF5" i="10"/>
  <c r="CU5" i="10"/>
  <c r="BY5" i="10"/>
  <c r="BQ5" i="10"/>
  <c r="AQ5" i="10"/>
  <c r="AY5" i="10"/>
  <c r="BG5" i="10"/>
  <c r="BV5" i="10"/>
  <c r="AT5" i="10"/>
  <c r="CT5" i="10"/>
  <c r="BX5" i="10"/>
  <c r="BP5" i="10"/>
  <c r="AR5" i="10"/>
  <c r="AZ5" i="10"/>
  <c r="BH5" i="10"/>
  <c r="CZ5" i="10"/>
  <c r="CR5" i="10"/>
  <c r="BJ5" i="10"/>
  <c r="CS5" i="10"/>
  <c r="BW5" i="10"/>
  <c r="BO5" i="10"/>
  <c r="AS5" i="10"/>
  <c r="BA5" i="10"/>
  <c r="BI5" i="10"/>
  <c r="BB5" i="10"/>
  <c r="CY5" i="10"/>
  <c r="CQ5" i="10"/>
  <c r="BU5" i="10"/>
  <c r="AU5" i="10"/>
  <c r="BC5" i="10"/>
  <c r="BK5" i="10"/>
  <c r="CX5" i="10"/>
  <c r="CP5" i="10"/>
  <c r="BT5" i="10"/>
  <c r="AV5" i="10"/>
  <c r="BD5" i="10"/>
  <c r="BL5" i="10"/>
  <c r="CW5" i="10"/>
  <c r="CO5" i="10"/>
  <c r="BS5" i="10"/>
  <c r="AW5" i="10"/>
  <c r="BE5" i="10"/>
  <c r="BM5" i="10"/>
  <c r="CZ4" i="10"/>
  <c r="CR4" i="10"/>
  <c r="BV4" i="10"/>
  <c r="AP4" i="10"/>
  <c r="AX4" i="10"/>
  <c r="BF4" i="10"/>
  <c r="CY4" i="10"/>
  <c r="CQ4" i="10"/>
  <c r="BU4" i="10"/>
  <c r="AQ4" i="10"/>
  <c r="AY4" i="10"/>
  <c r="BG4" i="10"/>
  <c r="CV4" i="10"/>
  <c r="AT4" i="10"/>
  <c r="CX4" i="10"/>
  <c r="CP4" i="10"/>
  <c r="BT4" i="10"/>
  <c r="AR4" i="10"/>
  <c r="AZ4" i="10"/>
  <c r="BH4" i="10"/>
  <c r="BZ4" i="10"/>
  <c r="BJ4" i="10"/>
  <c r="CW4" i="10"/>
  <c r="CO4" i="10"/>
  <c r="BS4" i="10"/>
  <c r="AS4" i="10"/>
  <c r="BA4" i="10"/>
  <c r="BI4" i="10"/>
  <c r="BR4" i="10"/>
  <c r="BB4" i="10"/>
  <c r="CU4" i="10"/>
  <c r="BY4" i="10"/>
  <c r="BQ4" i="10"/>
  <c r="AU4" i="10"/>
  <c r="BC4" i="10"/>
  <c r="BK4" i="10"/>
  <c r="CT4" i="10"/>
  <c r="BX4" i="10"/>
  <c r="BP4" i="10"/>
  <c r="AV4" i="10"/>
  <c r="BD4" i="10"/>
  <c r="BL4" i="10"/>
  <c r="CS4" i="10"/>
  <c r="BW4" i="10"/>
  <c r="BO4" i="10"/>
  <c r="AW4" i="10"/>
  <c r="BE4" i="10"/>
  <c r="BM4" i="10"/>
  <c r="CV7" i="10"/>
  <c r="BZ7" i="10"/>
  <c r="BR7" i="10"/>
  <c r="AP7" i="10"/>
  <c r="AX7" i="10"/>
  <c r="BF7" i="10"/>
  <c r="CU7" i="10"/>
  <c r="BY7" i="10"/>
  <c r="BQ7" i="10"/>
  <c r="AQ7" i="10"/>
  <c r="AY7" i="10"/>
  <c r="BG7" i="10"/>
  <c r="BB7" i="10"/>
  <c r="CT7" i="10"/>
  <c r="BX7" i="10"/>
  <c r="BP7" i="10"/>
  <c r="D55" i="4" s="1"/>
  <c r="AR7" i="10"/>
  <c r="AZ7" i="10"/>
  <c r="BH7" i="10"/>
  <c r="CZ7" i="10"/>
  <c r="BV7" i="10"/>
  <c r="BJ7" i="10"/>
  <c r="CS7" i="10"/>
  <c r="BW7" i="10"/>
  <c r="BO7" i="10"/>
  <c r="AS7" i="10"/>
  <c r="BA7" i="10"/>
  <c r="BI7" i="10"/>
  <c r="CR7" i="10"/>
  <c r="AT7" i="10"/>
  <c r="CY7" i="10"/>
  <c r="CQ7" i="10"/>
  <c r="BU7" i="10"/>
  <c r="AU7" i="10"/>
  <c r="BC7" i="10"/>
  <c r="BK7" i="10"/>
  <c r="CX7" i="10"/>
  <c r="CP7" i="10"/>
  <c r="BT7" i="10"/>
  <c r="AV7" i="10"/>
  <c r="BD7" i="10"/>
  <c r="BL7" i="10"/>
  <c r="CW7" i="10"/>
  <c r="CO7" i="10"/>
  <c r="BS7" i="10"/>
  <c r="AW7" i="10"/>
  <c r="BE7" i="10"/>
  <c r="BM7" i="10"/>
  <c r="CZ2" i="10"/>
  <c r="CR2" i="10"/>
  <c r="BV2" i="10"/>
  <c r="BM2" i="10"/>
  <c r="BE2" i="10"/>
  <c r="AW2" i="10"/>
  <c r="CY2" i="10"/>
  <c r="CQ2" i="10"/>
  <c r="BU2" i="10"/>
  <c r="BL2" i="10"/>
  <c r="BD2" i="10"/>
  <c r="AV2" i="10"/>
  <c r="CV2" i="10"/>
  <c r="BI2" i="10"/>
  <c r="CX2" i="10"/>
  <c r="CP2" i="10"/>
  <c r="BT2" i="10"/>
  <c r="BK2" i="10"/>
  <c r="BC2" i="10"/>
  <c r="AU2" i="10"/>
  <c r="BZ2" i="10"/>
  <c r="AS2" i="10"/>
  <c r="CW2" i="10"/>
  <c r="CO2" i="10"/>
  <c r="BS2" i="10"/>
  <c r="BJ2" i="10"/>
  <c r="BB2" i="10"/>
  <c r="AT2" i="10"/>
  <c r="BR2" i="10"/>
  <c r="BA2" i="10"/>
  <c r="CU2" i="10"/>
  <c r="BY2" i="10"/>
  <c r="BQ2" i="10"/>
  <c r="BH2" i="10"/>
  <c r="AZ2" i="10"/>
  <c r="AR2" i="10"/>
  <c r="CT2" i="10"/>
  <c r="BX2" i="10"/>
  <c r="BP2" i="10"/>
  <c r="BG2" i="10"/>
  <c r="AY2" i="10"/>
  <c r="AQ2" i="10"/>
  <c r="CS2" i="10"/>
  <c r="BW2" i="10"/>
  <c r="BO2" i="10"/>
  <c r="BF2" i="10"/>
  <c r="AX2" i="10"/>
  <c r="AP2" i="10"/>
  <c r="G55" i="4"/>
  <c r="H55" i="4"/>
  <c r="E55" i="4"/>
  <c r="C55" i="4"/>
  <c r="F55" i="4"/>
  <c r="I55" i="4"/>
  <c r="CZ6" i="10"/>
  <c r="CR6" i="10"/>
  <c r="BV6" i="10"/>
  <c r="AP6" i="10"/>
  <c r="AX6" i="10"/>
  <c r="BF6" i="10"/>
  <c r="CY6" i="10"/>
  <c r="CQ6" i="10"/>
  <c r="BU6" i="10"/>
  <c r="AQ6" i="10"/>
  <c r="AY6" i="10"/>
  <c r="BG6" i="10"/>
  <c r="CV6" i="10"/>
  <c r="BZ6" i="10"/>
  <c r="AT6" i="10"/>
  <c r="CX6" i="10"/>
  <c r="CP6" i="10"/>
  <c r="BT6" i="10"/>
  <c r="AR6" i="10"/>
  <c r="AZ6" i="10"/>
  <c r="BH6" i="10"/>
  <c r="BJ6" i="10"/>
  <c r="CW6" i="10"/>
  <c r="CO6" i="10"/>
  <c r="BS6" i="10"/>
  <c r="AS6" i="10"/>
  <c r="BA6" i="10"/>
  <c r="BI6" i="10"/>
  <c r="BR6" i="10"/>
  <c r="BB6" i="10"/>
  <c r="CU6" i="10"/>
  <c r="BY6" i="10"/>
  <c r="BQ6" i="10"/>
  <c r="AU6" i="10"/>
  <c r="BC6" i="10"/>
  <c r="BK6" i="10"/>
  <c r="CT6" i="10"/>
  <c r="BX6" i="10"/>
  <c r="BP6" i="10"/>
  <c r="AV6" i="10"/>
  <c r="BD6" i="10"/>
  <c r="BL6" i="10"/>
  <c r="CS6" i="10"/>
  <c r="BW6" i="10"/>
  <c r="BO6" i="10"/>
  <c r="AW6" i="10"/>
  <c r="BE6" i="10"/>
  <c r="BM6" i="10"/>
  <c r="N43" i="4"/>
  <c r="O43" i="4"/>
  <c r="M82" i="4"/>
  <c r="O7" i="4"/>
  <c r="O78" i="4"/>
  <c r="O82" i="4" s="1"/>
  <c r="AA102" i="10"/>
  <c r="AA101" i="10"/>
  <c r="AA100" i="10"/>
  <c r="AA99" i="10"/>
  <c r="AA98" i="10"/>
  <c r="AA97" i="10"/>
  <c r="AA96" i="10"/>
  <c r="AA95" i="10"/>
  <c r="AA94" i="10"/>
  <c r="AA93" i="10"/>
  <c r="AA92" i="10"/>
  <c r="AA91" i="10"/>
  <c r="AA90" i="10"/>
  <c r="AA89" i="10"/>
  <c r="AA88" i="10"/>
  <c r="AA87" i="10"/>
  <c r="AA86" i="10"/>
  <c r="AA85" i="10"/>
  <c r="AA84" i="10"/>
  <c r="AA83" i="10"/>
  <c r="AA82" i="10"/>
  <c r="AA81" i="10"/>
  <c r="AA80" i="10"/>
  <c r="AA79" i="10"/>
  <c r="AA78" i="10"/>
  <c r="AA77" i="10"/>
  <c r="AA76" i="10"/>
  <c r="AA75" i="10"/>
  <c r="AA74" i="10"/>
  <c r="AA73" i="10"/>
  <c r="AA72" i="10"/>
  <c r="AA71" i="10"/>
  <c r="AA70" i="10"/>
  <c r="AA69" i="10"/>
  <c r="AA68" i="10"/>
  <c r="AA67" i="10"/>
  <c r="AA66" i="10"/>
  <c r="AA65" i="10"/>
  <c r="AA64" i="10"/>
  <c r="AA63" i="10"/>
  <c r="AA62" i="10"/>
  <c r="AA61" i="10"/>
  <c r="AA60" i="10"/>
  <c r="AA59" i="10"/>
  <c r="AA58" i="10"/>
  <c r="AA57" i="10"/>
  <c r="AA56" i="10"/>
  <c r="AA55" i="10"/>
  <c r="AA54" i="10"/>
  <c r="AA53" i="10"/>
  <c r="AA52" i="10"/>
  <c r="AA51" i="10"/>
  <c r="AA50" i="10"/>
  <c r="AA49" i="10"/>
  <c r="AA48" i="10"/>
  <c r="AA47" i="10"/>
  <c r="AA46" i="10"/>
  <c r="AA45" i="10"/>
  <c r="AA44" i="10"/>
  <c r="AA43" i="10"/>
  <c r="AA42" i="10"/>
  <c r="AA41" i="10"/>
  <c r="AA40" i="10"/>
  <c r="AA39" i="10"/>
  <c r="AA38" i="10"/>
  <c r="AA37" i="10"/>
  <c r="AA36" i="10"/>
  <c r="AA35" i="10"/>
  <c r="AA34" i="10"/>
  <c r="AA33" i="10"/>
  <c r="AA32" i="10"/>
  <c r="AA31" i="10"/>
  <c r="AA30" i="10"/>
  <c r="AA29" i="10"/>
  <c r="AA28" i="10"/>
  <c r="AA27" i="10"/>
  <c r="AA26" i="10"/>
  <c r="AA25" i="10"/>
  <c r="AA24" i="10"/>
  <c r="AA23" i="10"/>
  <c r="AA22" i="10"/>
  <c r="AA21" i="10"/>
  <c r="AA20" i="10"/>
  <c r="AA19" i="10"/>
  <c r="AA18" i="10"/>
  <c r="AA17" i="10"/>
  <c r="AA16" i="10"/>
  <c r="AA15" i="10"/>
  <c r="AA14" i="10"/>
  <c r="AA13" i="10"/>
  <c r="AA12" i="10"/>
  <c r="AA11" i="10"/>
  <c r="AA10" i="10"/>
  <c r="AA9" i="10"/>
  <c r="AA8" i="10"/>
  <c r="AA7" i="10"/>
  <c r="AA6" i="10"/>
  <c r="AA5" i="10"/>
  <c r="AA4" i="10"/>
  <c r="AA3" i="10"/>
  <c r="AA2" i="10"/>
  <c r="H3" i="10" l="1"/>
  <c r="C54" i="4"/>
  <c r="E54" i="4"/>
  <c r="I54" i="4"/>
  <c r="M54" i="4"/>
  <c r="D54" i="4"/>
  <c r="H54" i="4"/>
  <c r="L54" i="4"/>
  <c r="G54" i="4"/>
  <c r="K54" i="4"/>
  <c r="F54" i="4"/>
  <c r="J54" i="4"/>
  <c r="N54" i="4"/>
  <c r="K11" i="10"/>
  <c r="L11" i="10" s="1"/>
  <c r="H11" i="10"/>
  <c r="E11" i="10"/>
  <c r="B11" i="10"/>
  <c r="M67" i="4" l="1"/>
  <c r="G68" i="4"/>
  <c r="M68" i="4"/>
  <c r="G67" i="4"/>
  <c r="O55" i="4"/>
  <c r="O68" i="4" s="1"/>
  <c r="D68" i="4"/>
  <c r="J68" i="4"/>
  <c r="J67" i="4"/>
  <c r="O54" i="4"/>
  <c r="O67" i="4" s="1"/>
  <c r="D67" i="4"/>
  <c r="K12" i="10"/>
  <c r="L12" i="10" s="1"/>
  <c r="H12" i="10"/>
  <c r="H13" i="10" s="1"/>
  <c r="E12" i="10"/>
  <c r="E13" i="10" s="1"/>
  <c r="B12" i="10"/>
  <c r="O60" i="4" l="1"/>
  <c r="O61" i="4"/>
  <c r="K13" i="10"/>
  <c r="L13" i="10" s="1"/>
  <c r="H14" i="10"/>
  <c r="E14" i="10"/>
  <c r="B13" i="10"/>
  <c r="K14" i="10" l="1"/>
  <c r="L14" i="10" s="1"/>
  <c r="H15" i="10"/>
  <c r="H16" i="10" s="1"/>
  <c r="E15" i="10"/>
  <c r="B14" i="10"/>
  <c r="AM53" i="1"/>
  <c r="AJ53" i="1"/>
  <c r="AG53" i="1"/>
  <c r="L32" i="4" s="1"/>
  <c r="AD53" i="1"/>
  <c r="AA53" i="1"/>
  <c r="X53" i="1"/>
  <c r="I32" i="4" s="1"/>
  <c r="U53" i="1"/>
  <c r="R53" i="1"/>
  <c r="O53" i="1"/>
  <c r="F32" i="4" s="1"/>
  <c r="L53" i="1"/>
  <c r="I53" i="1"/>
  <c r="D32" i="4" s="1"/>
  <c r="F53" i="1"/>
  <c r="C32" i="4" s="1"/>
  <c r="AM52" i="1"/>
  <c r="N31" i="4" s="1"/>
  <c r="AJ52" i="1"/>
  <c r="M31" i="4" s="1"/>
  <c r="AG52" i="1"/>
  <c r="L31" i="4" s="1"/>
  <c r="AD52" i="1"/>
  <c r="K31" i="4" s="1"/>
  <c r="AA52" i="1"/>
  <c r="J31" i="4" s="1"/>
  <c r="X52" i="1"/>
  <c r="I31" i="4" s="1"/>
  <c r="U52" i="1"/>
  <c r="H31" i="4" s="1"/>
  <c r="R52" i="1"/>
  <c r="G31" i="4" s="1"/>
  <c r="O52" i="1"/>
  <c r="F31" i="4" s="1"/>
  <c r="L52" i="1"/>
  <c r="E31" i="4" s="1"/>
  <c r="I52" i="1"/>
  <c r="D31" i="4" s="1"/>
  <c r="F52" i="1"/>
  <c r="C31" i="4" s="1"/>
  <c r="J107" i="4" l="1"/>
  <c r="N107" i="4"/>
  <c r="H32" i="4"/>
  <c r="E107" i="4"/>
  <c r="E116" i="4" s="1"/>
  <c r="G107" i="4"/>
  <c r="K107" i="4"/>
  <c r="M107" i="4"/>
  <c r="E32" i="4"/>
  <c r="E106" i="4" s="1"/>
  <c r="E117" i="4" s="1"/>
  <c r="G32" i="4"/>
  <c r="G106" i="4" s="1"/>
  <c r="K32" i="4"/>
  <c r="K106" i="4" s="1"/>
  <c r="M32" i="4"/>
  <c r="M106" i="4" s="1"/>
  <c r="H107" i="4"/>
  <c r="J32" i="4"/>
  <c r="J106" i="4" s="1"/>
  <c r="N32" i="4"/>
  <c r="N106" i="4" s="1"/>
  <c r="F107" i="4"/>
  <c r="F116" i="4" s="1"/>
  <c r="F106" i="4"/>
  <c r="F117" i="4" s="1"/>
  <c r="I107" i="4"/>
  <c r="I116" i="4" s="1"/>
  <c r="L107" i="4"/>
  <c r="L116" i="4" s="1"/>
  <c r="I106" i="4"/>
  <c r="I117" i="4" s="1"/>
  <c r="L106" i="4"/>
  <c r="L117" i="4" s="1"/>
  <c r="C107" i="4"/>
  <c r="C106" i="4"/>
  <c r="D107" i="4"/>
  <c r="D106" i="4"/>
  <c r="K15" i="10"/>
  <c r="L15" i="10" s="1"/>
  <c r="H17" i="10"/>
  <c r="E16" i="10"/>
  <c r="B15" i="10"/>
  <c r="B16" i="10" s="1"/>
  <c r="O31" i="4" l="1"/>
  <c r="O107" i="4" s="1"/>
  <c r="O116" i="4" s="1"/>
  <c r="H106" i="4"/>
  <c r="H117" i="4" s="1"/>
  <c r="N112" i="4"/>
  <c r="N117" i="4"/>
  <c r="K112" i="4"/>
  <c r="K117" i="4"/>
  <c r="D112" i="4"/>
  <c r="D117" i="4"/>
  <c r="C112" i="4"/>
  <c r="C117" i="4"/>
  <c r="J112" i="4"/>
  <c r="J117" i="4"/>
  <c r="M112" i="4"/>
  <c r="M117" i="4"/>
  <c r="G112" i="4"/>
  <c r="G117" i="4"/>
  <c r="D111" i="4"/>
  <c r="D116" i="4"/>
  <c r="C111" i="4"/>
  <c r="C116" i="4"/>
  <c r="H111" i="4"/>
  <c r="H116" i="4"/>
  <c r="K111" i="4"/>
  <c r="K116" i="4"/>
  <c r="N111" i="4"/>
  <c r="N116" i="4"/>
  <c r="M111" i="4"/>
  <c r="M116" i="4"/>
  <c r="G111" i="4"/>
  <c r="G116" i="4"/>
  <c r="J111" i="4"/>
  <c r="J116" i="4"/>
  <c r="F112" i="4"/>
  <c r="F111" i="4"/>
  <c r="L112" i="4"/>
  <c r="I112" i="4"/>
  <c r="L111" i="4"/>
  <c r="I111" i="4"/>
  <c r="E112" i="4"/>
  <c r="E111" i="4"/>
  <c r="K16" i="10"/>
  <c r="L16" i="10" s="1"/>
  <c r="H18" i="10"/>
  <c r="H19" i="10" s="1"/>
  <c r="E17" i="10"/>
  <c r="B17" i="10"/>
  <c r="H112" i="4" l="1"/>
  <c r="O112" i="4" s="1"/>
  <c r="O32" i="4"/>
  <c r="O106" i="4" s="1"/>
  <c r="O117" i="4" s="1"/>
  <c r="O111" i="4"/>
  <c r="K17" i="10"/>
  <c r="L17" i="10" s="1"/>
  <c r="H20" i="10"/>
  <c r="E18" i="10"/>
  <c r="E19" i="10" s="1"/>
  <c r="E20" i="10" s="1"/>
  <c r="B18" i="10"/>
  <c r="K18" i="10" l="1"/>
  <c r="L18" i="10" s="1"/>
  <c r="H21" i="10"/>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E21" i="10"/>
  <c r="B19" i="10"/>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Q19" i="1"/>
  <c r="H49" i="10" l="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K19" i="10"/>
  <c r="L19" i="10" s="1"/>
  <c r="E22" i="10"/>
  <c r="E23" i="10" s="1"/>
  <c r="E24" i="10" s="1"/>
  <c r="E25" i="10" s="1"/>
  <c r="E26" i="10" s="1"/>
  <c r="E27" i="10" s="1"/>
  <c r="E28" i="10" s="1"/>
  <c r="E29" i="10" s="1"/>
  <c r="E30" i="10" s="1"/>
  <c r="E31" i="10" s="1"/>
  <c r="E32" i="10" l="1"/>
  <c r="E33" i="10" s="1"/>
  <c r="E34" i="10" s="1"/>
  <c r="E35" i="10" s="1"/>
  <c r="E36" i="10" s="1"/>
  <c r="E37" i="10" s="1"/>
  <c r="E38" i="10" s="1"/>
  <c r="E39" i="10" s="1"/>
  <c r="E40" i="10" s="1"/>
  <c r="E41" i="10" s="1"/>
  <c r="E42" i="10" s="1"/>
  <c r="E43" i="10" s="1"/>
  <c r="E44" i="10" s="1"/>
  <c r="E45" i="10" s="1"/>
  <c r="E46" i="10" s="1"/>
  <c r="E47" i="10" s="1"/>
  <c r="E48" i="10" s="1"/>
  <c r="K20" i="10"/>
  <c r="L20" i="10" s="1"/>
  <c r="E49" i="10" l="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K21" i="10"/>
  <c r="L21" i="10" s="1"/>
  <c r="C10" i="10"/>
  <c r="K22" i="10" l="1"/>
  <c r="L22" i="10" s="1"/>
  <c r="K23" i="10" l="1"/>
  <c r="L23" i="10" s="1"/>
  <c r="K24" i="10" l="1"/>
  <c r="L24" i="10" s="1"/>
  <c r="K25" i="10" l="1"/>
  <c r="L25" i="10" s="1"/>
  <c r="K26" i="10" l="1"/>
  <c r="L26" i="10" s="1"/>
  <c r="K27" i="10" l="1"/>
  <c r="L27" i="10" s="1"/>
  <c r="K28" i="10" l="1"/>
  <c r="L28" i="10" s="1"/>
  <c r="K29" i="10" l="1"/>
  <c r="L29" i="10" s="1"/>
  <c r="K30" i="10" l="1"/>
  <c r="L30" i="10" s="1"/>
  <c r="K31" i="10" l="1"/>
  <c r="L31" i="10" l="1"/>
  <c r="K32" i="10"/>
  <c r="L32" i="10" s="1"/>
  <c r="Y11" i="10"/>
  <c r="K33" i="10" l="1"/>
  <c r="L33" i="10" s="1"/>
  <c r="K34" i="10" l="1"/>
  <c r="L34" i="10" s="1"/>
  <c r="K35" i="10" l="1"/>
  <c r="L35" i="10" s="1"/>
  <c r="K36" i="10" l="1"/>
  <c r="L36" i="10" s="1"/>
  <c r="M4" i="10"/>
  <c r="W3" i="10"/>
  <c r="U3" i="10"/>
  <c r="S3" i="10"/>
  <c r="Q3" i="10"/>
  <c r="O3" i="10"/>
  <c r="W4" i="10"/>
  <c r="U4" i="10"/>
  <c r="S4" i="10"/>
  <c r="Q4" i="10"/>
  <c r="O4" i="10"/>
  <c r="M3" i="10"/>
  <c r="X3" i="10"/>
  <c r="V3" i="10"/>
  <c r="T3" i="10"/>
  <c r="R3" i="10"/>
  <c r="P3" i="10"/>
  <c r="N3" i="10"/>
  <c r="X4" i="10"/>
  <c r="V4" i="10"/>
  <c r="T4" i="10"/>
  <c r="R4" i="10"/>
  <c r="P4" i="10"/>
  <c r="N4" i="10"/>
  <c r="N17" i="4"/>
  <c r="M17" i="4"/>
  <c r="L17" i="4"/>
  <c r="K17" i="4"/>
  <c r="J17" i="4"/>
  <c r="I17" i="4"/>
  <c r="H17" i="4"/>
  <c r="F17" i="4"/>
  <c r="E17" i="4"/>
  <c r="D17" i="4"/>
  <c r="Q25" i="1"/>
  <c r="Q29" i="1" s="1"/>
  <c r="Q17" i="1"/>
  <c r="P17" i="1"/>
  <c r="O17" i="1"/>
  <c r="N17" i="1"/>
  <c r="M17" i="1"/>
  <c r="L17" i="1"/>
  <c r="K17" i="1"/>
  <c r="J17" i="1"/>
  <c r="I17" i="1"/>
  <c r="H17" i="1"/>
  <c r="G17" i="1"/>
  <c r="F17" i="1"/>
  <c r="E17" i="1"/>
  <c r="Q16" i="1"/>
  <c r="Q14" i="1"/>
  <c r="Q13" i="1"/>
  <c r="Q7" i="1"/>
  <c r="O75" i="4" s="1"/>
  <c r="Q6" i="1"/>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G17" i="4" l="1"/>
  <c r="O17" i="4" s="1"/>
  <c r="G16" i="4"/>
  <c r="G65" i="4" s="1"/>
  <c r="D47" i="4"/>
  <c r="D16" i="4"/>
  <c r="D65" i="4" s="1"/>
  <c r="F47" i="4"/>
  <c r="F16" i="4"/>
  <c r="F65" i="4" s="1"/>
  <c r="H47" i="4"/>
  <c r="H16" i="4"/>
  <c r="H65" i="4" s="1"/>
  <c r="J47" i="4"/>
  <c r="J16" i="4"/>
  <c r="J65" i="4" s="1"/>
  <c r="L47" i="4"/>
  <c r="L16" i="4"/>
  <c r="L65" i="4" s="1"/>
  <c r="N47" i="4"/>
  <c r="N16" i="4"/>
  <c r="N65" i="4" s="1"/>
  <c r="C16" i="4"/>
  <c r="E47" i="4"/>
  <c r="E16" i="4"/>
  <c r="E65" i="4" s="1"/>
  <c r="G47" i="4"/>
  <c r="I47" i="4"/>
  <c r="I16" i="4"/>
  <c r="I65" i="4" s="1"/>
  <c r="K47" i="4"/>
  <c r="K16" i="4"/>
  <c r="K65" i="4" s="1"/>
  <c r="M47" i="4"/>
  <c r="M16" i="4"/>
  <c r="M65" i="4" s="1"/>
  <c r="K37" i="10"/>
  <c r="L37" i="10" s="1"/>
  <c r="O65" i="4" l="1"/>
  <c r="C65" i="4"/>
  <c r="O39" i="4"/>
  <c r="O40" i="4"/>
  <c r="O16" i="4"/>
  <c r="O38" i="4" s="1"/>
  <c r="O48" i="4"/>
  <c r="N48" i="4"/>
  <c r="N64" i="4"/>
  <c r="L48" i="4"/>
  <c r="L56" i="4" s="1"/>
  <c r="L64" i="4"/>
  <c r="J48" i="4"/>
  <c r="J64" i="4"/>
  <c r="H48" i="4"/>
  <c r="H64" i="4"/>
  <c r="F48" i="4"/>
  <c r="F56" i="4" s="1"/>
  <c r="F64" i="4"/>
  <c r="D48" i="4"/>
  <c r="D64" i="4"/>
  <c r="M48" i="4"/>
  <c r="M64" i="4"/>
  <c r="K48" i="4"/>
  <c r="K64" i="4"/>
  <c r="I48" i="4"/>
  <c r="I56" i="4" s="1"/>
  <c r="I64" i="4"/>
  <c r="G48" i="4"/>
  <c r="G64" i="4"/>
  <c r="E48" i="4"/>
  <c r="E64" i="4"/>
  <c r="C48" i="4"/>
  <c r="C56" i="4" s="1"/>
  <c r="M18" i="4"/>
  <c r="M38" i="4"/>
  <c r="M39" i="4"/>
  <c r="M40" i="4"/>
  <c r="K18" i="4"/>
  <c r="K38" i="4"/>
  <c r="K39" i="4"/>
  <c r="K40" i="4"/>
  <c r="I18" i="4"/>
  <c r="I38" i="4"/>
  <c r="I39" i="4"/>
  <c r="I40" i="4"/>
  <c r="G18" i="4"/>
  <c r="G38" i="4"/>
  <c r="G39" i="4"/>
  <c r="G40" i="4"/>
  <c r="E18" i="4"/>
  <c r="E38" i="4"/>
  <c r="E40" i="4"/>
  <c r="E39" i="4"/>
  <c r="C18" i="4"/>
  <c r="C39" i="4"/>
  <c r="C38" i="4"/>
  <c r="C40" i="4"/>
  <c r="N18" i="4"/>
  <c r="N39" i="4"/>
  <c r="N40" i="4"/>
  <c r="N38" i="4"/>
  <c r="L18" i="4"/>
  <c r="L38" i="4"/>
  <c r="L39" i="4"/>
  <c r="L40" i="4"/>
  <c r="J18" i="4"/>
  <c r="J38" i="4"/>
  <c r="J40" i="4"/>
  <c r="J39" i="4"/>
  <c r="H18" i="4"/>
  <c r="H38" i="4"/>
  <c r="H39" i="4"/>
  <c r="H40" i="4"/>
  <c r="F18" i="4"/>
  <c r="F38" i="4"/>
  <c r="F39" i="4"/>
  <c r="F40" i="4"/>
  <c r="D18" i="4"/>
  <c r="D38" i="4"/>
  <c r="D40" i="4"/>
  <c r="D39" i="4"/>
  <c r="C47" i="4"/>
  <c r="O47" i="4" s="1"/>
  <c r="K38" i="10"/>
  <c r="L38" i="10" s="1"/>
  <c r="N56" i="4" l="1"/>
  <c r="N62" i="4" s="1"/>
  <c r="N119" i="4" s="1"/>
  <c r="K56" i="4"/>
  <c r="K62" i="4" s="1"/>
  <c r="K119" i="4" s="1"/>
  <c r="H56" i="4"/>
  <c r="H62" i="4" s="1"/>
  <c r="H119" i="4" s="1"/>
  <c r="E56" i="4"/>
  <c r="E62" i="4" s="1"/>
  <c r="E119" i="4" s="1"/>
  <c r="M56" i="4"/>
  <c r="M62" i="4" s="1"/>
  <c r="M119" i="4" s="1"/>
  <c r="J56" i="4"/>
  <c r="J62" i="4" s="1"/>
  <c r="J119" i="4" s="1"/>
  <c r="G56" i="4"/>
  <c r="D56" i="4"/>
  <c r="D62" i="4" s="1"/>
  <c r="D119" i="4" s="1"/>
  <c r="L62" i="4"/>
  <c r="L119" i="4" s="1"/>
  <c r="I62" i="4"/>
  <c r="I119" i="4" s="1"/>
  <c r="F62" i="4"/>
  <c r="F119" i="4" s="1"/>
  <c r="C62" i="4"/>
  <c r="O18" i="4"/>
  <c r="I77" i="4"/>
  <c r="F77" i="4"/>
  <c r="L77" i="4"/>
  <c r="N77" i="4"/>
  <c r="O109" i="4"/>
  <c r="C64" i="4"/>
  <c r="O64" i="4"/>
  <c r="D109" i="4"/>
  <c r="F109" i="4"/>
  <c r="H109" i="4"/>
  <c r="J109" i="4"/>
  <c r="L109" i="4"/>
  <c r="C109" i="4"/>
  <c r="G109" i="4"/>
  <c r="I109" i="4"/>
  <c r="N109" i="4"/>
  <c r="E109" i="4"/>
  <c r="K109" i="4"/>
  <c r="M109" i="4"/>
  <c r="K39" i="10"/>
  <c r="L39" i="10" s="1"/>
  <c r="E77" i="4" l="1"/>
  <c r="E79" i="4" s="1"/>
  <c r="H77" i="4"/>
  <c r="H79" i="4" s="1"/>
  <c r="E114" i="4"/>
  <c r="E123" i="4" s="1"/>
  <c r="N114" i="4"/>
  <c r="N123" i="4" s="1"/>
  <c r="K114" i="4"/>
  <c r="K123" i="4" s="1"/>
  <c r="D114" i="4"/>
  <c r="D123" i="4" s="1"/>
  <c r="D77" i="4"/>
  <c r="D79" i="4" s="1"/>
  <c r="M77" i="4"/>
  <c r="M79" i="4" s="1"/>
  <c r="D69" i="4"/>
  <c r="D70" i="4" s="1"/>
  <c r="M69" i="4"/>
  <c r="M70" i="4" s="1"/>
  <c r="J114" i="4"/>
  <c r="J123" i="4" s="1"/>
  <c r="H114" i="4"/>
  <c r="H123" i="4" s="1"/>
  <c r="K77" i="4"/>
  <c r="K79" i="4" s="1"/>
  <c r="O56" i="4"/>
  <c r="O69" i="4" s="1"/>
  <c r="G69" i="4"/>
  <c r="G70" i="4" s="1"/>
  <c r="M114" i="4"/>
  <c r="M123" i="4" s="1"/>
  <c r="G77" i="4"/>
  <c r="G79" i="4" s="1"/>
  <c r="G62" i="4"/>
  <c r="G119" i="4" s="1"/>
  <c r="G126" i="4" s="1"/>
  <c r="G125" i="4" s="1"/>
  <c r="J77" i="4"/>
  <c r="J79" i="4" s="1"/>
  <c r="J69" i="4"/>
  <c r="J70" i="4" s="1"/>
  <c r="D126" i="4"/>
  <c r="D125" i="4" s="1"/>
  <c r="L126" i="4"/>
  <c r="L125" i="4" s="1"/>
  <c r="H126" i="4"/>
  <c r="H125" i="4" s="1"/>
  <c r="M126" i="4"/>
  <c r="M125" i="4" s="1"/>
  <c r="I126" i="4"/>
  <c r="I125" i="4" s="1"/>
  <c r="E126" i="4"/>
  <c r="E125" i="4" s="1"/>
  <c r="N126" i="4"/>
  <c r="N125" i="4" s="1"/>
  <c r="J126" i="4"/>
  <c r="J125" i="4" s="1"/>
  <c r="F126" i="4"/>
  <c r="F125" i="4" s="1"/>
  <c r="K126" i="4"/>
  <c r="K125" i="4" s="1"/>
  <c r="C119" i="4"/>
  <c r="C77" i="4"/>
  <c r="N57" i="4"/>
  <c r="N58" i="4" s="1"/>
  <c r="N79" i="4"/>
  <c r="L57" i="4"/>
  <c r="L58" i="4" s="1"/>
  <c r="L114" i="4"/>
  <c r="L123" i="4" s="1"/>
  <c r="J57" i="4"/>
  <c r="J58" i="4" s="1"/>
  <c r="H57" i="4"/>
  <c r="H58" i="4" s="1"/>
  <c r="F57" i="4"/>
  <c r="F58" i="4" s="1"/>
  <c r="F114" i="4"/>
  <c r="F123" i="4" s="1"/>
  <c r="D57" i="4"/>
  <c r="D58" i="4" s="1"/>
  <c r="M57" i="4"/>
  <c r="M58" i="4" s="1"/>
  <c r="K57" i="4"/>
  <c r="K58" i="4" s="1"/>
  <c r="E57" i="4"/>
  <c r="E58" i="4" s="1"/>
  <c r="I57" i="4"/>
  <c r="I58" i="4" s="1"/>
  <c r="I114" i="4"/>
  <c r="I123" i="4" s="1"/>
  <c r="G57" i="4"/>
  <c r="G58" i="4" s="1"/>
  <c r="G114" i="4"/>
  <c r="G123" i="4" s="1"/>
  <c r="C57" i="4"/>
  <c r="K40" i="10"/>
  <c r="L40" i="10" s="1"/>
  <c r="G81" i="4" l="1"/>
  <c r="M81" i="4"/>
  <c r="J81" i="4"/>
  <c r="O113" i="4"/>
  <c r="O77" i="4"/>
  <c r="O81" i="4" s="1"/>
  <c r="C114" i="4"/>
  <c r="C122" i="4" s="1"/>
  <c r="O62" i="4"/>
  <c r="O118" i="4"/>
  <c r="C58" i="4"/>
  <c r="O58" i="4"/>
  <c r="O119" i="4"/>
  <c r="C126" i="4"/>
  <c r="L122" i="4"/>
  <c r="L121" i="4" s="1"/>
  <c r="O57" i="4"/>
  <c r="O70" i="4" s="1"/>
  <c r="D81" i="4"/>
  <c r="H122" i="4"/>
  <c r="H121" i="4" s="1"/>
  <c r="J122" i="4"/>
  <c r="J121" i="4" s="1"/>
  <c r="N122" i="4"/>
  <c r="N121" i="4" s="1"/>
  <c r="D122" i="4"/>
  <c r="D121" i="4" s="1"/>
  <c r="F122" i="4"/>
  <c r="F121" i="4" s="1"/>
  <c r="C79" i="4"/>
  <c r="D83" i="4" s="1"/>
  <c r="I79" i="4"/>
  <c r="J83" i="4" s="1"/>
  <c r="K122" i="4"/>
  <c r="K121" i="4" s="1"/>
  <c r="I122" i="4"/>
  <c r="I121" i="4" s="1"/>
  <c r="E122" i="4"/>
  <c r="E121" i="4" s="1"/>
  <c r="M122" i="4"/>
  <c r="M121" i="4" s="1"/>
  <c r="F79" i="4"/>
  <c r="G83" i="4" s="1"/>
  <c r="L79" i="4"/>
  <c r="M83" i="4" s="1"/>
  <c r="G122" i="4"/>
  <c r="G121" i="4" s="1"/>
  <c r="K41" i="10"/>
  <c r="L41" i="10" s="1"/>
  <c r="I10" i="10"/>
  <c r="O114" i="4" l="1"/>
  <c r="C123" i="4"/>
  <c r="O123" i="4" s="1"/>
  <c r="O126" i="4"/>
  <c r="C125" i="4"/>
  <c r="O125" i="4" s="1"/>
  <c r="C121" i="4"/>
  <c r="O121" i="4" s="1"/>
  <c r="O122" i="4"/>
  <c r="O79" i="4"/>
  <c r="O83" i="4" s="1"/>
  <c r="K42" i="10"/>
  <c r="L42" i="10" s="1"/>
  <c r="F10" i="10"/>
  <c r="K43" i="10" l="1"/>
  <c r="L43" i="10" s="1"/>
  <c r="K44" i="10" l="1"/>
  <c r="L44" i="10" s="1"/>
  <c r="K45" i="10" l="1"/>
  <c r="L45" i="10" s="1"/>
  <c r="K46" i="10" l="1"/>
  <c r="L46" i="10" s="1"/>
  <c r="K47" i="10" l="1"/>
  <c r="L47" i="10" s="1"/>
  <c r="K48" i="10" l="1"/>
  <c r="L48" i="10" l="1"/>
  <c r="K49" i="10"/>
  <c r="L49" i="10" s="1"/>
  <c r="K50" i="10" l="1"/>
  <c r="L50" i="10" s="1"/>
  <c r="K51" i="10" l="1"/>
  <c r="L51" i="10" s="1"/>
  <c r="K52" i="10" l="1"/>
  <c r="L52" i="10" s="1"/>
  <c r="K53" i="10" l="1"/>
  <c r="L53" i="10" s="1"/>
  <c r="K54" i="10" l="1"/>
  <c r="L54" i="10" s="1"/>
  <c r="K55" i="10" l="1"/>
  <c r="L55" i="10" s="1"/>
  <c r="K56" i="10" l="1"/>
  <c r="L56" i="10" s="1"/>
  <c r="K57" i="10" l="1"/>
  <c r="L57" i="10" s="1"/>
  <c r="K58" i="10" l="1"/>
  <c r="L58" i="10" s="1"/>
  <c r="K59" i="10" l="1"/>
  <c r="L59" i="10" s="1"/>
  <c r="K60" i="10" l="1"/>
  <c r="L60" i="10" s="1"/>
  <c r="K61" i="10" l="1"/>
  <c r="L61" i="10" s="1"/>
  <c r="K62" i="10" l="1"/>
  <c r="L62" i="10" s="1"/>
  <c r="K63" i="10" l="1"/>
  <c r="L63" i="10" s="1"/>
  <c r="K64" i="10" l="1"/>
  <c r="L64" i="10" s="1"/>
  <c r="K65" i="10" l="1"/>
  <c r="L65" i="10" s="1"/>
  <c r="K66" i="10" l="1"/>
  <c r="L66" i="10" s="1"/>
  <c r="K67" i="10" l="1"/>
  <c r="L67" i="10" s="1"/>
  <c r="K68" i="10" l="1"/>
  <c r="L68" i="10" s="1"/>
  <c r="K69" i="10" l="1"/>
  <c r="L69" i="10" s="1"/>
  <c r="K70" i="10" l="1"/>
  <c r="L70" i="10" s="1"/>
  <c r="K71" i="10" l="1"/>
  <c r="L71" i="10" s="1"/>
  <c r="K72" i="10" l="1"/>
  <c r="L72" i="10" s="1"/>
  <c r="K73" i="10" l="1"/>
  <c r="L73" i="10" s="1"/>
  <c r="K74" i="10" l="1"/>
  <c r="L74" i="10" s="1"/>
  <c r="K75" i="10" l="1"/>
  <c r="L75" i="10" s="1"/>
  <c r="K76" i="10" l="1"/>
  <c r="L76" i="10" s="1"/>
  <c r="K77" i="10" l="1"/>
  <c r="L77" i="10" s="1"/>
  <c r="K78" i="10" l="1"/>
  <c r="L78" i="10" s="1"/>
  <c r="K79" i="10" l="1"/>
  <c r="L79" i="10" s="1"/>
  <c r="K80" i="10" l="1"/>
  <c r="L80" i="10" s="1"/>
  <c r="K81" i="10" l="1"/>
  <c r="L81" i="10" s="1"/>
  <c r="K82" i="10" l="1"/>
  <c r="L82" i="10" s="1"/>
  <c r="K83" i="10" l="1"/>
  <c r="L83" i="10" s="1"/>
  <c r="K84" i="10" l="1"/>
  <c r="L84" i="10" s="1"/>
  <c r="K85" i="10" l="1"/>
  <c r="L85" i="10" s="1"/>
  <c r="K86" i="10" l="1"/>
  <c r="L86" i="10" s="1"/>
  <c r="K87" i="10" l="1"/>
  <c r="L87" i="10" s="1"/>
  <c r="K88" i="10" l="1"/>
  <c r="L88" i="10" s="1"/>
  <c r="K89" i="10" l="1"/>
  <c r="L89" i="10" s="1"/>
  <c r="K90" i="10" l="1"/>
  <c r="L90" i="10" s="1"/>
  <c r="K91" i="10" l="1"/>
  <c r="L91" i="10" s="1"/>
  <c r="K92" i="10" l="1"/>
  <c r="L92" i="10" s="1"/>
  <c r="K93" i="10" l="1"/>
  <c r="L93" i="10" s="1"/>
  <c r="K94" i="10" l="1"/>
  <c r="L94" i="10" s="1"/>
  <c r="K95" i="10" l="1"/>
  <c r="L95" i="10" s="1"/>
  <c r="K96" i="10" l="1"/>
  <c r="L96" i="10" s="1"/>
  <c r="K97" i="10" l="1"/>
  <c r="L97" i="10" s="1"/>
  <c r="K98" i="10" l="1"/>
  <c r="L98" i="10" s="1"/>
  <c r="K99" i="10" l="1"/>
  <c r="L99" i="10" s="1"/>
  <c r="K100" i="10" l="1"/>
  <c r="L100" i="10" s="1"/>
  <c r="K101" i="10" l="1"/>
  <c r="L101" i="10" s="1"/>
  <c r="K102" i="10" l="1"/>
  <c r="L102" i="10" s="1"/>
  <c r="K103" i="10" l="1"/>
  <c r="L103" i="10" s="1"/>
  <c r="K104" i="10" l="1"/>
  <c r="L104" i="10" s="1"/>
  <c r="K105" i="10" l="1"/>
  <c r="L105" i="10" s="1"/>
  <c r="K106" i="10" l="1"/>
  <c r="L106" i="10" s="1"/>
  <c r="K107" i="10" l="1"/>
  <c r="L107" i="10" s="1"/>
  <c r="K108" i="10" l="1"/>
  <c r="L108" i="10" s="1"/>
  <c r="K109" i="10" l="1"/>
  <c r="L109" i="10" s="1"/>
  <c r="K110" i="10" l="1"/>
  <c r="L110" i="10" s="1"/>
  <c r="L10" i="10" l="1"/>
  <c r="K111" i="10"/>
  <c r="L111" i="10" s="1"/>
  <c r="AJ13" i="10" l="1"/>
  <c r="AE16" i="10"/>
  <c r="AI15" i="10"/>
  <c r="AD14" i="10"/>
  <c r="AC16" i="10"/>
  <c r="AJ14" i="10"/>
  <c r="AJ16" i="10"/>
  <c r="AF15" i="10"/>
  <c r="AD16" i="10"/>
  <c r="AH15" i="10"/>
  <c r="AC14" i="10"/>
  <c r="AG15" i="10"/>
  <c r="AB16" i="10"/>
  <c r="AH13" i="10"/>
  <c r="AI13" i="10"/>
  <c r="AI14" i="10"/>
  <c r="AG14" i="10"/>
  <c r="AI16" i="10"/>
  <c r="AE15" i="10"/>
  <c r="AH14" i="10"/>
  <c r="AH16" i="10"/>
  <c r="AG16" i="10"/>
  <c r="AC15" i="10"/>
  <c r="AF14" i="10"/>
  <c r="AF16" i="10"/>
  <c r="AJ15" i="10"/>
  <c r="AE14" i="10"/>
  <c r="AD15" i="10"/>
  <c r="AB14" i="10"/>
  <c r="AB15" i="10"/>
  <c r="AM13" i="10"/>
  <c r="AK13" i="10"/>
  <c r="AG13" i="10"/>
  <c r="AE13" i="10"/>
  <c r="AC13" i="10"/>
  <c r="AM12" i="10"/>
  <c r="AK12" i="10"/>
  <c r="AI12" i="10"/>
  <c r="AG12" i="10"/>
  <c r="AE12" i="10"/>
  <c r="AC12" i="10"/>
  <c r="AM11" i="10"/>
  <c r="AK11" i="10"/>
  <c r="AI11" i="10"/>
  <c r="AG11" i="10"/>
  <c r="AE11" i="10"/>
  <c r="AC11" i="10"/>
  <c r="AM10" i="10"/>
  <c r="AK10" i="10"/>
  <c r="AI10" i="10"/>
  <c r="AG10" i="10"/>
  <c r="AE10" i="10"/>
  <c r="AC10" i="10"/>
  <c r="AM9" i="10"/>
  <c r="AK9" i="10"/>
  <c r="AI9" i="10"/>
  <c r="AG9" i="10"/>
  <c r="AE9" i="10"/>
  <c r="AC9" i="10"/>
  <c r="AM8" i="10"/>
  <c r="AK8" i="10"/>
  <c r="AI8" i="10"/>
  <c r="AG8" i="10"/>
  <c r="AE8" i="10"/>
  <c r="AC8" i="10"/>
  <c r="AM7" i="10"/>
  <c r="AK7" i="10"/>
  <c r="AI7" i="10"/>
  <c r="AG7" i="10"/>
  <c r="AE7" i="10"/>
  <c r="AC7" i="10"/>
  <c r="AM6" i="10"/>
  <c r="AK6" i="10"/>
  <c r="AI6" i="10"/>
  <c r="AG6" i="10"/>
  <c r="AE6" i="10"/>
  <c r="AC6" i="10"/>
  <c r="AM5" i="10"/>
  <c r="AK5" i="10"/>
  <c r="AI5" i="10"/>
  <c r="AG5" i="10"/>
  <c r="AE5" i="10"/>
  <c r="AC5" i="10"/>
  <c r="AM4" i="10"/>
  <c r="AK4" i="10"/>
  <c r="AI4" i="10"/>
  <c r="AG4" i="10"/>
  <c r="AE4" i="10"/>
  <c r="AC4" i="10"/>
  <c r="AM3" i="10"/>
  <c r="AK3" i="10"/>
  <c r="AI3" i="10"/>
  <c r="AG3" i="10"/>
  <c r="AE3" i="10"/>
  <c r="AC3" i="10"/>
  <c r="AM2" i="10"/>
  <c r="AK2" i="10"/>
  <c r="AI2" i="10"/>
  <c r="AG2" i="10"/>
  <c r="AE2" i="10"/>
  <c r="AC2" i="10"/>
  <c r="AL13" i="10"/>
  <c r="AF13" i="10"/>
  <c r="AD13" i="10"/>
  <c r="AB13" i="10"/>
  <c r="AL12" i="10"/>
  <c r="AJ12" i="10"/>
  <c r="AH12" i="10"/>
  <c r="AF12" i="10"/>
  <c r="AD12" i="10"/>
  <c r="AB12" i="10"/>
  <c r="AL11" i="10"/>
  <c r="AJ11" i="10"/>
  <c r="AH11" i="10"/>
  <c r="AF11" i="10"/>
  <c r="AD11" i="10"/>
  <c r="AB11" i="10"/>
  <c r="AL10" i="10"/>
  <c r="AJ10" i="10"/>
  <c r="AH10" i="10"/>
  <c r="AF10" i="10"/>
  <c r="AD10" i="10"/>
  <c r="AB10" i="10"/>
  <c r="AL9" i="10"/>
  <c r="AJ9" i="10"/>
  <c r="AH9" i="10"/>
  <c r="AF9" i="10"/>
  <c r="AD9" i="10"/>
  <c r="AB9" i="10"/>
  <c r="AL8" i="10"/>
  <c r="AJ8" i="10"/>
  <c r="AH8" i="10"/>
  <c r="AF8" i="10"/>
  <c r="AD8" i="10"/>
  <c r="AB8" i="10"/>
  <c r="AL7" i="10"/>
  <c r="AJ7" i="10"/>
  <c r="AH7" i="10"/>
  <c r="AF7" i="10"/>
  <c r="AD7" i="10"/>
  <c r="AB7" i="10"/>
  <c r="AL6" i="10"/>
  <c r="AJ6" i="10"/>
  <c r="AH6" i="10"/>
  <c r="AF6" i="10"/>
  <c r="AD6" i="10"/>
  <c r="AB6" i="10"/>
  <c r="AL5" i="10"/>
  <c r="AJ5" i="10"/>
  <c r="AH5" i="10"/>
  <c r="AF5" i="10"/>
  <c r="AD5" i="10"/>
  <c r="AB5" i="10"/>
  <c r="AL4" i="10"/>
  <c r="AJ4" i="10"/>
  <c r="AH4" i="10"/>
  <c r="AF4" i="10"/>
  <c r="AD4" i="10"/>
  <c r="AB4" i="10"/>
  <c r="AL3" i="10"/>
  <c r="AJ3" i="10"/>
  <c r="AH3" i="10"/>
  <c r="AF3" i="10"/>
  <c r="AD3" i="10"/>
  <c r="AB3" i="10"/>
  <c r="AL2" i="10"/>
  <c r="AJ2" i="10"/>
  <c r="AH2" i="10"/>
  <c r="AF2" i="10"/>
  <c r="AD2" i="10"/>
  <c r="AB2" i="10"/>
  <c r="C86" i="4" l="1"/>
  <c r="C85" i="4"/>
  <c r="G86" i="4"/>
  <c r="G85" i="4"/>
  <c r="E86" i="4"/>
  <c r="E85" i="4"/>
  <c r="I86" i="4"/>
  <c r="I85" i="4"/>
  <c r="M86" i="4"/>
  <c r="M85" i="4"/>
  <c r="F86" i="4"/>
  <c r="F85" i="4"/>
  <c r="J86" i="4"/>
  <c r="J85" i="4"/>
  <c r="N86" i="4"/>
  <c r="N85" i="4"/>
  <c r="K86" i="4"/>
  <c r="K85" i="4"/>
  <c r="D86" i="4"/>
  <c r="D85" i="4"/>
  <c r="H86" i="4"/>
  <c r="H85" i="4"/>
  <c r="L86" i="4"/>
  <c r="L85" i="4"/>
  <c r="G87" i="4"/>
  <c r="E87" i="4"/>
  <c r="E88" i="4"/>
  <c r="E89" i="4"/>
  <c r="H87" i="4"/>
  <c r="J87" i="4"/>
  <c r="K87" i="4"/>
  <c r="M88" i="4"/>
  <c r="N88" i="4"/>
  <c r="K88" i="4"/>
  <c r="L88" i="4"/>
  <c r="I88" i="4"/>
  <c r="J88" i="4"/>
  <c r="G88" i="4"/>
  <c r="H88" i="4"/>
  <c r="F88" i="4"/>
  <c r="C88" i="4"/>
  <c r="D88" i="4"/>
  <c r="N87" i="4"/>
  <c r="M87" i="4"/>
  <c r="I87" i="4"/>
  <c r="F87" i="4"/>
  <c r="L87" i="4"/>
  <c r="D87" i="4"/>
  <c r="M89" i="4"/>
  <c r="N89" i="4"/>
  <c r="K89" i="4"/>
  <c r="L89" i="4"/>
  <c r="C87" i="4"/>
  <c r="C89" i="4"/>
  <c r="J89" i="4"/>
  <c r="H89" i="4"/>
  <c r="F89" i="4"/>
  <c r="D89" i="4"/>
  <c r="I89" i="4"/>
  <c r="G89" i="4"/>
  <c r="G95" i="4" l="1"/>
  <c r="M96" i="4"/>
  <c r="M97" i="4"/>
  <c r="M94" i="4"/>
  <c r="M93" i="4"/>
  <c r="M95" i="4"/>
  <c r="J96" i="4"/>
  <c r="G96" i="4"/>
  <c r="D97" i="4"/>
  <c r="O89" i="4"/>
  <c r="O97" i="4" s="1"/>
  <c r="D95" i="4"/>
  <c r="O87" i="4"/>
  <c r="O95" i="4" s="1"/>
  <c r="J95" i="4"/>
  <c r="J97" i="4"/>
  <c r="G97" i="4"/>
  <c r="D96" i="4"/>
  <c r="O88" i="4"/>
  <c r="O96" i="4" s="1"/>
  <c r="J94" i="4"/>
  <c r="J93" i="4"/>
  <c r="G94" i="4"/>
  <c r="G93" i="4"/>
  <c r="D94" i="4"/>
  <c r="D93" i="4"/>
  <c r="O86" i="4"/>
  <c r="O94" i="4" s="1"/>
  <c r="O85" i="4"/>
  <c r="O93" i="4" s="1"/>
  <c r="L90" i="4"/>
  <c r="H90" i="4"/>
  <c r="D90" i="4"/>
  <c r="M90" i="4"/>
  <c r="N90" i="4"/>
  <c r="E90" i="4"/>
  <c r="I90" i="4"/>
  <c r="F90" i="4"/>
  <c r="J90" i="4"/>
  <c r="G90" i="4"/>
  <c r="K90" i="4"/>
  <c r="C90" i="4"/>
  <c r="M98" i="4" l="1"/>
  <c r="D98" i="4"/>
  <c r="O90" i="4"/>
  <c r="O98" i="4" s="1"/>
  <c r="G98" i="4"/>
  <c r="J98" i="4"/>
</calcChain>
</file>

<file path=xl/sharedStrings.xml><?xml version="1.0" encoding="utf-8"?>
<sst xmlns="http://schemas.openxmlformats.org/spreadsheetml/2006/main" count="594" uniqueCount="317">
  <si>
    <t>Enero</t>
  </si>
  <si>
    <t>Febrero</t>
  </si>
  <si>
    <t>Marzo</t>
  </si>
  <si>
    <t>Abril</t>
  </si>
  <si>
    <t>Mayo</t>
  </si>
  <si>
    <t>Junio</t>
  </si>
  <si>
    <t>Julio</t>
  </si>
  <si>
    <t>Agosto</t>
  </si>
  <si>
    <t>Septiembre</t>
  </si>
  <si>
    <t>Octubre</t>
  </si>
  <si>
    <t>Noviembre</t>
  </si>
  <si>
    <t>Diciembre</t>
  </si>
  <si>
    <t>Nº de partos (Cantidad)</t>
  </si>
  <si>
    <t>Vacas</t>
  </si>
  <si>
    <t>Vaquillonas</t>
  </si>
  <si>
    <t>Nº de animales (Cantidad)</t>
  </si>
  <si>
    <t>Vacas en ordeño</t>
  </si>
  <si>
    <t>Vacas secas</t>
  </si>
  <si>
    <t>Terneros</t>
  </si>
  <si>
    <t>Calidad de leche</t>
  </si>
  <si>
    <t>% GB</t>
  </si>
  <si>
    <t>% P</t>
  </si>
  <si>
    <t>RB (miles)</t>
  </si>
  <si>
    <t>CS (miles)</t>
  </si>
  <si>
    <t>Precio de la leche ($/Litro)</t>
  </si>
  <si>
    <t>Tipo</t>
  </si>
  <si>
    <t>Nombre</t>
  </si>
  <si>
    <t>Potrero</t>
  </si>
  <si>
    <t>Superficie</t>
  </si>
  <si>
    <t>Tasa de cambio $/U$S</t>
  </si>
  <si>
    <t>Precipitaciones (mm)</t>
  </si>
  <si>
    <t>Reservas</t>
  </si>
  <si>
    <t>VO/VM</t>
  </si>
  <si>
    <t>VM/ha SPL</t>
  </si>
  <si>
    <t>Concentrado</t>
  </si>
  <si>
    <t>Total alimentacion (U$S/VO/d)</t>
  </si>
  <si>
    <t>Uso del suelo</t>
  </si>
  <si>
    <t>Producción (Litros)</t>
  </si>
  <si>
    <t>VO</t>
  </si>
  <si>
    <t>VS</t>
  </si>
  <si>
    <t>Total/Prom.</t>
  </si>
  <si>
    <t>Tipo de reserva</t>
  </si>
  <si>
    <t>% MS</t>
  </si>
  <si>
    <t>Destino</t>
  </si>
  <si>
    <t>Reserva</t>
  </si>
  <si>
    <t>Superficies</t>
  </si>
  <si>
    <t>Fardo</t>
  </si>
  <si>
    <t>Ensilaje</t>
  </si>
  <si>
    <t>Henilaje, silopack</t>
  </si>
  <si>
    <t>Casas</t>
  </si>
  <si>
    <t>Remisión</t>
  </si>
  <si>
    <t>Aditivo</t>
  </si>
  <si>
    <t>U$S/Ton</t>
  </si>
  <si>
    <t>Total</t>
  </si>
  <si>
    <t>Producción de leche (Litros)</t>
  </si>
  <si>
    <t>Grasa (%)</t>
  </si>
  <si>
    <t>Proteína (%)</t>
  </si>
  <si>
    <t>Superficie Pastoreo Vacas en Ordeño (ha)</t>
  </si>
  <si>
    <t>Grasa + Proteína total (kg)</t>
  </si>
  <si>
    <t>Productividad del predio</t>
  </si>
  <si>
    <t>Carga</t>
  </si>
  <si>
    <t>Productividad individual</t>
  </si>
  <si>
    <t>Relación VO/VM</t>
  </si>
  <si>
    <t>Producción de leche (L/ha SPVO)</t>
  </si>
  <si>
    <t>Producción de leche (L/ha SPL)</t>
  </si>
  <si>
    <t>Producción de leche (L/VO/d)</t>
  </si>
  <si>
    <t>Reservas forrajeras (MS kg/VO/d)</t>
  </si>
  <si>
    <t>Pasturas (MS kg/VO/d)</t>
  </si>
  <si>
    <t>Total de alimentación (MS kg/VO/d)</t>
  </si>
  <si>
    <t>Concentrado (base 14%)</t>
  </si>
  <si>
    <t>Pastoreo (kg MS/ha SPVO)</t>
  </si>
  <si>
    <t>Invierno</t>
  </si>
  <si>
    <t>Primavera</t>
  </si>
  <si>
    <t>Verano</t>
  </si>
  <si>
    <t>Otoño</t>
  </si>
  <si>
    <t>Producción de leche (L/ha SPVO efectiva)</t>
  </si>
  <si>
    <t>Forraje utilizado total (Kg MS/dia)</t>
  </si>
  <si>
    <t>Precios</t>
  </si>
  <si>
    <t>Leche (U$S/kg GB+P)</t>
  </si>
  <si>
    <t>Leche (U$S/litro)</t>
  </si>
  <si>
    <t>Concentrado (U$S/ton MS)</t>
  </si>
  <si>
    <t>Reservas forrajeras (U$S/ton MS)</t>
  </si>
  <si>
    <t>Producto Bruto</t>
  </si>
  <si>
    <t>PB leche (U$S/VO/d)</t>
  </si>
  <si>
    <t>Concentrado (U$S/VO/d)</t>
  </si>
  <si>
    <t>Reservas (U$S/VO/d)</t>
  </si>
  <si>
    <t>Pastura (U$S/VO/d)</t>
  </si>
  <si>
    <t>Promedio</t>
  </si>
  <si>
    <t>Volver a indicadores de alimentación</t>
  </si>
  <si>
    <t>Concentrados</t>
  </si>
  <si>
    <t>Aditivos</t>
  </si>
  <si>
    <t>Ciclo de vida</t>
  </si>
  <si>
    <t>Verdeo invernal</t>
  </si>
  <si>
    <t>Verdeo estival</t>
  </si>
  <si>
    <t>Pradera corta (1º año)</t>
  </si>
  <si>
    <t>Pradera corta (2º año)</t>
  </si>
  <si>
    <t>Pradera larga (1º año)</t>
  </si>
  <si>
    <t>Pradera larga (2º año)</t>
  </si>
  <si>
    <t>Pradera larga (3º año)</t>
  </si>
  <si>
    <t>Pradera larga (4º año o más)</t>
  </si>
  <si>
    <t>Fin</t>
  </si>
  <si>
    <t>VM/(ha VM)</t>
  </si>
  <si>
    <t>VO/(ha VO)</t>
  </si>
  <si>
    <t>VO/(ha SPVO Efectiva )</t>
  </si>
  <si>
    <t>Margen por vaca (U$S/VO/d)</t>
  </si>
  <si>
    <t>Margen por  hectárea (U$S/(ha VO)/mes)</t>
  </si>
  <si>
    <t>Cant. (kg BF)</t>
  </si>
  <si>
    <t>Cultivo reserva</t>
  </si>
  <si>
    <t>Recuento bacteriano (miles)</t>
  </si>
  <si>
    <t>Salidas de alimentación y eficiencia</t>
  </si>
  <si>
    <t>Salidas de productividad y carga</t>
  </si>
  <si>
    <t>Ver gráficas de márgenes</t>
  </si>
  <si>
    <t>Desvío</t>
  </si>
  <si>
    <t>Tipo de alimento</t>
  </si>
  <si>
    <t>Lugar de suministro</t>
  </si>
  <si>
    <t>Concentrados + aditivos</t>
  </si>
  <si>
    <t>VO efectiva</t>
  </si>
  <si>
    <t>VO No efectiva</t>
  </si>
  <si>
    <t>Recría</t>
  </si>
  <si>
    <t>Campos a completar</t>
  </si>
  <si>
    <t>Títulos. No se edita</t>
  </si>
  <si>
    <t>Salidas o resultados. No se edita</t>
  </si>
  <si>
    <t>2. Datos de pasturas</t>
  </si>
  <si>
    <t>Lista mezclas</t>
  </si>
  <si>
    <t>Lista concentrados</t>
  </si>
  <si>
    <t>Lista aditivos</t>
  </si>
  <si>
    <t>Lista reservas</t>
  </si>
  <si>
    <t>Lista destinos</t>
  </si>
  <si>
    <t>Meses con datos</t>
  </si>
  <si>
    <t>Lista tipo alimentos</t>
  </si>
  <si>
    <t>Lista ciclos productivos</t>
  </si>
  <si>
    <t>Producción de leche</t>
  </si>
  <si>
    <t>Células somáticas (miles)</t>
  </si>
  <si>
    <t>Concentrados + aditivos (U$S/ton MS)</t>
  </si>
  <si>
    <t>Peso de vacas en ordeño (kg/animal)</t>
  </si>
  <si>
    <t>Salidas de superficie</t>
  </si>
  <si>
    <t>Salidas de producción y precios</t>
  </si>
  <si>
    <t>Concentrados + aditivos (MS kg/VO/d)</t>
  </si>
  <si>
    <t>Alimentación de VO</t>
  </si>
  <si>
    <t>Alimentación de VO (estacional)</t>
  </si>
  <si>
    <t xml:space="preserve">Concentración energ. de la dieta (Mcal ENL) </t>
  </si>
  <si>
    <t>Concentrado + aditivos (kg MS/VO/d)</t>
  </si>
  <si>
    <t>Reservas forrajeras (kg MS/VO/d)</t>
  </si>
  <si>
    <t>Pasturas (kg MS/VO/d)</t>
  </si>
  <si>
    <t>Total de alimentación (kg MS/VO/d)</t>
  </si>
  <si>
    <t>Forraje utilizado total (Kg MS/ha SPVO)</t>
  </si>
  <si>
    <t>Precio concentrao</t>
  </si>
  <si>
    <t>Precio reserva</t>
  </si>
  <si>
    <t>Reservas (kg MS/ha SPVO)</t>
  </si>
  <si>
    <t>Ver gráfica de superficie y carga</t>
  </si>
  <si>
    <t>Volver a indicadores de superficie</t>
  </si>
  <si>
    <t>Volver a indicadores de carga</t>
  </si>
  <si>
    <t>Volver a indicadores de productividad</t>
  </si>
  <si>
    <t>Eficiencia (kg /kg de GB+P)</t>
  </si>
  <si>
    <t>EN (Mcal)</t>
  </si>
  <si>
    <t>Forraje utilizado mensual</t>
  </si>
  <si>
    <t>Forraje utilizado estacional</t>
  </si>
  <si>
    <t>Verdeos anuales (%)</t>
  </si>
  <si>
    <t>Praderas cortas (%)</t>
  </si>
  <si>
    <t>Praderas largas (%)</t>
  </si>
  <si>
    <t>Praderas totales (%)</t>
  </si>
  <si>
    <t>días</t>
  </si>
  <si>
    <t>EN pastura</t>
  </si>
  <si>
    <t>Costo (U$S/ha)</t>
  </si>
  <si>
    <t>El de arriba es un costo estimado de la rotación (Solo pastura para pastoreo directo). Si tiene un valor propio actualícelo para tener un mejor resultado</t>
  </si>
  <si>
    <t>Ver gráficas de alimentación estacional</t>
  </si>
  <si>
    <t>Volver a márgenes</t>
  </si>
  <si>
    <t>Ver gráfica de productividad y alimentación</t>
  </si>
  <si>
    <t>Ver gráficas de productividad y alimentación</t>
  </si>
  <si>
    <t>Volver a indicadores de producción y utilización de forraje</t>
  </si>
  <si>
    <t>MS (%)</t>
  </si>
  <si>
    <t>Bajo el eléctrico, aros, etc</t>
  </si>
  <si>
    <t>Comederos - Sala de Ordeñe</t>
  </si>
  <si>
    <t>Comederos (de madera, lona, otros, etc)</t>
  </si>
  <si>
    <t>Pista de alimentación</t>
  </si>
  <si>
    <t>Concentrados y aditivos</t>
  </si>
  <si>
    <t>Ens. Cultivos o Verdeos inv</t>
  </si>
  <si>
    <t>Ens. Maíz</t>
  </si>
  <si>
    <t>Ens. Pradera</t>
  </si>
  <si>
    <t>Ens. Sorgo PE</t>
  </si>
  <si>
    <t>Henilaje. Pradera</t>
  </si>
  <si>
    <t xml:space="preserve">Heno Alfalfa </t>
  </si>
  <si>
    <t>Heno de Moha</t>
  </si>
  <si>
    <t>Heno de paja</t>
  </si>
  <si>
    <t>Heno Pradera</t>
  </si>
  <si>
    <t>Afrech. Arroz entero</t>
  </si>
  <si>
    <t>Afrechillo Trigo</t>
  </si>
  <si>
    <t>Avena</t>
  </si>
  <si>
    <t>Cascarilla de soja</t>
  </si>
  <si>
    <t>Cebada</t>
  </si>
  <si>
    <t>Cebada GH</t>
  </si>
  <si>
    <t>Expeller de  Girasol</t>
  </si>
  <si>
    <t>Expeller Sem Algodón</t>
  </si>
  <si>
    <t>Lex de Maíz promedio</t>
  </si>
  <si>
    <t>Maíz</t>
  </si>
  <si>
    <t>Maíz GH</t>
  </si>
  <si>
    <t>Melaza</t>
  </si>
  <si>
    <t>Ración comercial, 14% PC</t>
  </si>
  <si>
    <t>Ración comercial, 18% PC</t>
  </si>
  <si>
    <t>Raicillas</t>
  </si>
  <si>
    <t>Sem.Ent.Algodón</t>
  </si>
  <si>
    <t>Sorgo</t>
  </si>
  <si>
    <t>Sorgo GH</t>
  </si>
  <si>
    <t>Trigo</t>
  </si>
  <si>
    <t>Trigo GH</t>
  </si>
  <si>
    <t xml:space="preserve">Bloquer </t>
  </si>
  <si>
    <t>Carbonato de Calcio</t>
  </si>
  <si>
    <t>EM</t>
  </si>
  <si>
    <t xml:space="preserve">Levadutas </t>
  </si>
  <si>
    <t>Núcleo Vitámico Mineral</t>
  </si>
  <si>
    <t xml:space="preserve">Sal común </t>
  </si>
  <si>
    <t>Sal Mineral</t>
  </si>
  <si>
    <t xml:space="preserve">Secuestrante </t>
  </si>
  <si>
    <t>Urea</t>
  </si>
  <si>
    <t>Trigo pastoreo</t>
  </si>
  <si>
    <t>Cebada pastoreo</t>
  </si>
  <si>
    <t>CN</t>
  </si>
  <si>
    <t>CNM</t>
  </si>
  <si>
    <t>Sorgo Forrajero</t>
  </si>
  <si>
    <t xml:space="preserve">Sudan </t>
  </si>
  <si>
    <t>Campo natural</t>
  </si>
  <si>
    <t>Trébol Rojo 1</t>
  </si>
  <si>
    <t>Raigrás</t>
  </si>
  <si>
    <t>Av+Rg</t>
  </si>
  <si>
    <t>Rg Ciclo Largo</t>
  </si>
  <si>
    <t>Alfalfa 1</t>
  </si>
  <si>
    <t>Alfalfa 2</t>
  </si>
  <si>
    <t>Alfalfa 3</t>
  </si>
  <si>
    <t>Trébol Rojo 2</t>
  </si>
  <si>
    <t>Año:</t>
  </si>
  <si>
    <t>Barbecho</t>
  </si>
  <si>
    <t>Eficiencia (g/L )</t>
  </si>
  <si>
    <t>Superficie de Pastoreo Lechero (ha)</t>
  </si>
  <si>
    <t>Superficie de Pastoreo Vaca Masa (ha)</t>
  </si>
  <si>
    <t>Superficie Vaca Ordeñe Efectiva (ha)</t>
  </si>
  <si>
    <t>Porcentaje de Superficie Efectiva (% SPVO)</t>
  </si>
  <si>
    <t>Leche corregida por Grasa y Proteína (kg)</t>
  </si>
  <si>
    <t>Vacas en Ordeño (Nº)</t>
  </si>
  <si>
    <t>Vacas Secas (Nº)</t>
  </si>
  <si>
    <t>Producción de Grasa + Proteína (kg/VO/d)</t>
  </si>
  <si>
    <t>Plataforma de Pastoreo Lechero</t>
  </si>
  <si>
    <t>Ver gráficas de uso de suelo</t>
  </si>
  <si>
    <t>Desperdicio</t>
  </si>
  <si>
    <t>El valor teórico propuesto de desperdicio es el que aparece en las celdas grises. Si tiene datos personalizados de ese porcentaje ingréselos en las celdas verdes correspondientes, en caso contrario dejar dichas celdas vacías</t>
  </si>
  <si>
    <t>Clima</t>
  </si>
  <si>
    <t>Prod. que cubre costos de alimentación (L/VO/d)</t>
  </si>
  <si>
    <t>Márgenes sobre alimentación VO</t>
  </si>
  <si>
    <t>Reservas para silo (%)</t>
  </si>
  <si>
    <t>CN bajo</t>
  </si>
  <si>
    <t>Alfalfa 4</t>
  </si>
  <si>
    <t>Alfalfa 5</t>
  </si>
  <si>
    <t>PP1</t>
  </si>
  <si>
    <t>Agricultura</t>
  </si>
  <si>
    <t>Otro</t>
  </si>
  <si>
    <t>Ganadería de carne</t>
  </si>
  <si>
    <t>Superficie útil (ha)</t>
  </si>
  <si>
    <t>PP4</t>
  </si>
  <si>
    <t>PP2</t>
  </si>
  <si>
    <t>PP3</t>
  </si>
  <si>
    <t>PP5</t>
  </si>
  <si>
    <t>Barbechos</t>
  </si>
  <si>
    <t>Barbechos (%)</t>
  </si>
  <si>
    <t>Campo natural (%)</t>
  </si>
  <si>
    <t>Márgenes sobre alimentación VM</t>
  </si>
  <si>
    <t>Costos VO</t>
  </si>
  <si>
    <t>Costos VM</t>
  </si>
  <si>
    <t>Reservas (U$S/VM/d)</t>
  </si>
  <si>
    <t>Concentrado (U$S/VM/d)</t>
  </si>
  <si>
    <t>Pastura (U$S/VM/d)</t>
  </si>
  <si>
    <t>Total alimentacion (U$S/VM/d)</t>
  </si>
  <si>
    <t>Alimentación de VM</t>
  </si>
  <si>
    <t>Reservas forrajeras (kg MS/VM/d)</t>
  </si>
  <si>
    <t>Concentrado + aditivos (kg MS/VM/d)</t>
  </si>
  <si>
    <t>Uso suelo</t>
  </si>
  <si>
    <t>Energía</t>
  </si>
  <si>
    <t>MS VO</t>
  </si>
  <si>
    <t>%MS Reservas</t>
  </si>
  <si>
    <t>MS VS</t>
  </si>
  <si>
    <t>Año bisiesto:</t>
  </si>
  <si>
    <t>Superficie no efectiva VO</t>
  </si>
  <si>
    <t>Pasturas (kg MS/VM/d)</t>
  </si>
  <si>
    <t>Instrucciones para el llenado de datos</t>
  </si>
  <si>
    <t>Ir a:</t>
  </si>
  <si>
    <t>Listas</t>
  </si>
  <si>
    <t>Uso de suelo</t>
  </si>
  <si>
    <t>Prod y alimentación</t>
  </si>
  <si>
    <t>Salidas</t>
  </si>
  <si>
    <t>3. Uso de suelo y destino de los potreros</t>
  </si>
  <si>
    <t>4. Producción y calidad de reservas forrajeras por potrero</t>
  </si>
  <si>
    <t>5. Tasa de cambio y precipitaciones mensuales</t>
  </si>
  <si>
    <t xml:space="preserve">6. Peso de vacas y número de partos y vacas </t>
  </si>
  <si>
    <t>7. Datos de producción, calidad y precio de leche</t>
  </si>
  <si>
    <t>8. Lugar de suministro de alimentos a VO</t>
  </si>
  <si>
    <t>9. Suministro mensual de alimentos</t>
  </si>
  <si>
    <t>9.1 Resumen de datos ingresados en Cuadro Nº 8.2 (kg BF/vaca/día)</t>
  </si>
  <si>
    <t>9.2 Ingreso de datos sobre suministro mensual de alimentos (kg BF total/mes)</t>
  </si>
  <si>
    <t>Salidas de utilización de forraje</t>
  </si>
  <si>
    <t>1. Lista de reservas, concentrados y aditivos utilizados</t>
  </si>
  <si>
    <t>Ens. Verdeo de verano</t>
  </si>
  <si>
    <t xml:space="preserve">Henilaje Verdeo de Verano </t>
  </si>
  <si>
    <t>Henilaje. Cult o Verd Invierno</t>
  </si>
  <si>
    <t>Heno de avena</t>
  </si>
  <si>
    <t>Harina de Soja 48% PC</t>
  </si>
  <si>
    <t>Expeller de Soja (extrusado, EE 9%-12%) 42% PC</t>
  </si>
  <si>
    <t>Harina de Canola (pellets)</t>
  </si>
  <si>
    <t>Expeller de maní</t>
  </si>
  <si>
    <t>DDGS maíz</t>
  </si>
  <si>
    <t xml:space="preserve">DDGS sorgo </t>
  </si>
  <si>
    <t>DDGS trigo</t>
  </si>
  <si>
    <t>Ración preparto</t>
  </si>
  <si>
    <t xml:space="preserve">Convertec (líquido) </t>
  </si>
  <si>
    <t>Composición de uso de suelo mensual (SPL)</t>
  </si>
  <si>
    <t>Composición de uso de suelo estacional (SPL)</t>
  </si>
  <si>
    <t>Barbecho lechero</t>
  </si>
  <si>
    <t>Barbecho agrícola</t>
  </si>
  <si>
    <t>Ración comercial,16% PC</t>
  </si>
  <si>
    <t>Ración casera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</si>
</sst>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_-;\-* #,##0.00\ _€_-;_-* &quot;-&quot;??\ _€_-;_-@_-"/>
    <numFmt numFmtId="165" formatCode="0.0"/>
    <numFmt numFmtId="166" formatCode="#,##0.0"/>
    <numFmt numFmtId="167" formatCode="0.0%"/>
    <numFmt numFmtId="168" formatCode="_([$€]\ * #,##0.00_);_([$€]\ * \(#,##0.00\);_([$€]\ * &quot;-&quot;??_);_(@_)"/>
    <numFmt numFmtId="169" formatCode="mmmm\-yy"/>
    <numFmt numFmtId="170" formatCode="#,##0_ ;[Red]\-#,##0\ "/>
    <numFmt numFmtId="171" formatCode="0.00_ ;[Red]\-0.00\ "/>
    <numFmt numFmtId="172" formatCode="#,##0.000"/>
  </numFmts>
  <fonts count="28" x14ac:knownFonts="1">
    <font>
      <sz val="11"/>
      <color theme="1"/>
      <name val="Calibri"/>
      <family val="2"/>
      <scheme val="minor"/>
    </font>
    <font>
      <b/>
      <sz val="11"/>
      <color theme="1"/>
      <name val="Calibri"/>
      <family val="2"/>
      <scheme val="minor"/>
    </font>
    <font>
      <b/>
      <sz val="10"/>
      <color theme="1"/>
      <name val="Calibri"/>
      <family val="2"/>
      <scheme val="minor"/>
    </font>
    <font>
      <sz val="14"/>
      <color theme="1"/>
      <name val="Calibri"/>
      <family val="2"/>
      <scheme val="minor"/>
    </font>
    <font>
      <sz val="20"/>
      <color theme="1"/>
      <name val="Calibri"/>
      <family val="2"/>
      <scheme val="minor"/>
    </font>
    <font>
      <sz val="15"/>
      <color theme="1"/>
      <name val="Calibri"/>
      <family val="2"/>
      <scheme val="minor"/>
    </font>
    <font>
      <sz val="11"/>
      <color theme="1"/>
      <name val="Calibri"/>
      <family val="2"/>
      <scheme val="minor"/>
    </font>
    <font>
      <sz val="11"/>
      <color theme="0"/>
      <name val="Calibri"/>
      <family val="2"/>
      <scheme val="minor"/>
    </font>
    <font>
      <b/>
      <sz val="12"/>
      <color theme="1"/>
      <name val="Calibri"/>
      <family val="2"/>
      <scheme val="minor"/>
    </font>
    <font>
      <b/>
      <i/>
      <sz val="11"/>
      <color theme="1"/>
      <name val="Calibri"/>
      <family val="2"/>
      <scheme val="minor"/>
    </font>
    <font>
      <u/>
      <sz val="11"/>
      <color theme="10"/>
      <name val="Calibri"/>
      <family val="2"/>
      <scheme val="minor"/>
    </font>
    <font>
      <sz val="21"/>
      <color theme="1"/>
      <name val="Calibri"/>
      <family val="2"/>
      <scheme val="minor"/>
    </font>
    <font>
      <sz val="18"/>
      <color theme="1"/>
      <name val="Calibri"/>
      <family val="2"/>
      <scheme val="minor"/>
    </font>
    <font>
      <i/>
      <sz val="18"/>
      <color theme="1"/>
      <name val="Calibri"/>
      <family val="2"/>
      <scheme val="minor"/>
    </font>
    <font>
      <b/>
      <sz val="13"/>
      <color theme="1"/>
      <name val="Calibri"/>
      <family val="2"/>
      <scheme val="minor"/>
    </font>
    <font>
      <b/>
      <i/>
      <sz val="13"/>
      <color theme="1"/>
      <name val="Calibri"/>
      <family val="2"/>
      <scheme val="minor"/>
    </font>
    <font>
      <u/>
      <sz val="15"/>
      <color theme="10"/>
      <name val="Calibri"/>
      <family val="2"/>
      <scheme val="minor"/>
    </font>
    <font>
      <sz val="11"/>
      <name val="Calibri"/>
      <family val="2"/>
      <scheme val="minor"/>
    </font>
    <font>
      <sz val="10"/>
      <color theme="1"/>
      <name val="Calibri"/>
      <family val="2"/>
      <scheme val="minor"/>
    </font>
    <font>
      <sz val="10"/>
      <name val="Arial"/>
      <family val="2"/>
    </font>
    <font>
      <sz val="10"/>
      <color indexed="8"/>
      <name val="Calibri"/>
      <family val="2"/>
    </font>
    <font>
      <sz val="12"/>
      <name val="Arial"/>
      <family val="2"/>
    </font>
    <font>
      <u/>
      <sz val="10"/>
      <color theme="10"/>
      <name val="Calibri"/>
      <family val="2"/>
      <scheme val="minor"/>
    </font>
    <font>
      <sz val="11"/>
      <color indexed="8"/>
      <name val="Calibri"/>
      <family val="2"/>
    </font>
    <font>
      <u/>
      <sz val="10"/>
      <color theme="10"/>
      <name val="Arial"/>
      <family val="2"/>
    </font>
    <font>
      <sz val="11"/>
      <color rgb="FFFF0000"/>
      <name val="Calibri"/>
      <family val="2"/>
      <scheme val="minor"/>
    </font>
    <font>
      <sz val="16"/>
      <color theme="1"/>
      <name val="Calibri"/>
      <family val="2"/>
      <scheme val="minor"/>
    </font>
    <font>
      <u/>
      <sz val="16"/>
      <color theme="10"/>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C4D79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9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top style="thin">
        <color indexed="64"/>
      </top>
      <bottom/>
      <diagonal/>
    </border>
    <border>
      <left/>
      <right style="medium">
        <color indexed="64"/>
      </right>
      <top/>
      <bottom style="hair">
        <color indexed="64"/>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diagonal/>
    </border>
    <border>
      <left/>
      <right/>
      <top style="hair">
        <color indexed="64"/>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bottom style="thin">
        <color auto="1"/>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auto="1"/>
      </right>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auto="1"/>
      </top>
      <bottom style="dashed">
        <color auto="1"/>
      </bottom>
      <diagonal/>
    </border>
    <border>
      <left/>
      <right style="medium">
        <color indexed="64"/>
      </right>
      <top style="thin">
        <color auto="1"/>
      </top>
      <bottom style="dashed">
        <color auto="1"/>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medium">
        <color indexed="64"/>
      </top>
      <bottom style="hair">
        <color indexed="64"/>
      </bottom>
      <diagonal/>
    </border>
    <border>
      <left/>
      <right/>
      <top/>
      <bottom style="dashed">
        <color auto="1"/>
      </bottom>
      <diagonal/>
    </border>
    <border>
      <left style="thin">
        <color auto="1"/>
      </left>
      <right/>
      <top/>
      <bottom style="dashed">
        <color auto="1"/>
      </bottom>
      <diagonal/>
    </border>
    <border>
      <left/>
      <right style="thin">
        <color auto="1"/>
      </right>
      <top/>
      <bottom style="dashed">
        <color auto="1"/>
      </bottom>
      <diagonal/>
    </border>
    <border>
      <left/>
      <right style="medium">
        <color indexed="64"/>
      </right>
      <top style="medium">
        <color indexed="64"/>
      </top>
      <bottom style="dotted">
        <color indexed="64"/>
      </bottom>
      <diagonal/>
    </border>
    <border>
      <left/>
      <right style="thin">
        <color indexed="64"/>
      </right>
      <top style="dashed">
        <color indexed="64"/>
      </top>
      <bottom style="medium">
        <color indexed="64"/>
      </bottom>
      <diagonal/>
    </border>
    <border>
      <left style="thin">
        <color indexed="64"/>
      </left>
      <right/>
      <top/>
      <bottom style="medium">
        <color indexed="64"/>
      </bottom>
      <diagonal/>
    </border>
    <border>
      <left style="medium">
        <color indexed="64"/>
      </left>
      <right/>
      <top/>
      <bottom style="dashed">
        <color indexed="64"/>
      </bottom>
      <diagonal/>
    </border>
    <border>
      <left style="thin">
        <color indexed="64"/>
      </left>
      <right/>
      <top style="medium">
        <color indexed="64"/>
      </top>
      <bottom style="dotted">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medium">
        <color indexed="64"/>
      </bottom>
      <diagonal/>
    </border>
    <border>
      <left/>
      <right/>
      <top style="medium">
        <color indexed="64"/>
      </top>
      <bottom style="dotted">
        <color indexed="64"/>
      </bottom>
      <diagonal/>
    </border>
    <border>
      <left/>
      <right/>
      <top style="dotted">
        <color indexed="64"/>
      </top>
      <bottom style="medium">
        <color indexed="64"/>
      </bottom>
      <diagonal/>
    </border>
    <border>
      <left style="thin">
        <color indexed="64"/>
      </left>
      <right/>
      <top style="hair">
        <color indexed="64"/>
      </top>
      <bottom style="hair">
        <color indexed="64"/>
      </bottom>
      <diagonal/>
    </border>
  </borders>
  <cellStyleXfs count="32">
    <xf numFmtId="0" fontId="0" fillId="0" borderId="0"/>
    <xf numFmtId="9" fontId="6" fillId="0" borderId="0" applyFont="0" applyFill="0" applyBorder="0" applyAlignment="0" applyProtection="0"/>
    <xf numFmtId="0" fontId="10"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6" fillId="0" borderId="0"/>
    <xf numFmtId="9" fontId="18" fillId="0" borderId="0" applyFont="0" applyFill="0" applyBorder="0" applyAlignment="0" applyProtection="0"/>
    <xf numFmtId="43" fontId="18" fillId="0" borderId="0" applyFont="0" applyFill="0" applyBorder="0" applyAlignment="0" applyProtection="0"/>
    <xf numFmtId="0" fontId="22" fillId="0" borderId="0" applyNumberFormat="0" applyFill="0" applyBorder="0" applyAlignment="0" applyProtection="0"/>
    <xf numFmtId="0" fontId="6" fillId="0" borderId="0"/>
    <xf numFmtId="0" fontId="6" fillId="0" borderId="0"/>
    <xf numFmtId="43" fontId="18" fillId="0" borderId="0" applyFont="0" applyFill="0" applyBorder="0" applyAlignment="0" applyProtection="0"/>
    <xf numFmtId="9" fontId="18" fillId="0" borderId="0" applyFont="0" applyFill="0" applyBorder="0" applyAlignment="0" applyProtection="0"/>
    <xf numFmtId="168" fontId="19"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23" fillId="0" borderId="0" applyFont="0" applyFill="0" applyBorder="0" applyAlignment="0" applyProtection="0"/>
    <xf numFmtId="9" fontId="6" fillId="0" borderId="0" applyFont="0" applyFill="0" applyBorder="0" applyAlignment="0" applyProtection="0"/>
    <xf numFmtId="0" fontId="6" fillId="0" borderId="0"/>
    <xf numFmtId="0" fontId="24" fillId="0" borderId="0" applyNumberFormat="0" applyFill="0" applyBorder="0" applyAlignment="0" applyProtection="0"/>
    <xf numFmtId="43" fontId="19" fillId="0" borderId="0" applyFont="0" applyFill="0" applyBorder="0" applyAlignment="0" applyProtection="0"/>
    <xf numFmtId="164" fontId="6" fillId="0" borderId="0" applyFont="0" applyFill="0" applyBorder="0" applyAlignment="0" applyProtection="0"/>
  </cellStyleXfs>
  <cellXfs count="469">
    <xf numFmtId="0" fontId="0" fillId="0" borderId="0" xfId="0"/>
    <xf numFmtId="0" fontId="0" fillId="0" borderId="0" xfId="0" applyAlignment="1" applyProtection="1">
      <alignment horizontal="center"/>
      <protection locked="0"/>
    </xf>
    <xf numFmtId="0" fontId="0" fillId="0" borderId="0" xfId="0" applyAlignment="1" applyProtection="1">
      <alignment horizontal="center"/>
    </xf>
    <xf numFmtId="0" fontId="2" fillId="5" borderId="37" xfId="0" applyFont="1" applyFill="1" applyBorder="1" applyAlignment="1" applyProtection="1">
      <alignment horizontal="center" vertical="center"/>
    </xf>
    <xf numFmtId="0" fontId="0" fillId="0" borderId="0" xfId="0" applyAlignment="1">
      <alignment horizontal="center" vertical="center"/>
    </xf>
    <xf numFmtId="0" fontId="0" fillId="7" borderId="32" xfId="0" applyFill="1" applyBorder="1" applyAlignment="1">
      <alignment horizontal="center" vertical="center"/>
    </xf>
    <xf numFmtId="0" fontId="0" fillId="7" borderId="18" xfId="0" applyFill="1" applyBorder="1" applyAlignment="1">
      <alignment horizontal="center" vertical="center"/>
    </xf>
    <xf numFmtId="0" fontId="0" fillId="7" borderId="20" xfId="0" applyFill="1" applyBorder="1" applyAlignment="1">
      <alignment horizontal="center" vertical="center"/>
    </xf>
    <xf numFmtId="0" fontId="0" fillId="0" borderId="0" xfId="0" applyBorder="1" applyAlignment="1">
      <alignment vertical="center"/>
    </xf>
    <xf numFmtId="0" fontId="0" fillId="0" borderId="0" xfId="0" applyAlignment="1">
      <alignment vertical="center"/>
    </xf>
    <xf numFmtId="2" fontId="0" fillId="7" borderId="32" xfId="0" applyNumberFormat="1" applyFill="1" applyBorder="1" applyAlignment="1">
      <alignment horizontal="center" vertical="center"/>
    </xf>
    <xf numFmtId="2" fontId="0" fillId="7" borderId="29" xfId="0" applyNumberFormat="1" applyFill="1" applyBorder="1" applyAlignment="1">
      <alignment horizontal="center" vertical="center"/>
    </xf>
    <xf numFmtId="2" fontId="0" fillId="7" borderId="18" xfId="0" applyNumberFormat="1" applyFill="1" applyBorder="1" applyAlignment="1">
      <alignment horizontal="center" vertical="center"/>
    </xf>
    <xf numFmtId="3" fontId="0" fillId="7" borderId="32" xfId="0" applyNumberFormat="1" applyFill="1" applyBorder="1" applyAlignment="1">
      <alignment horizontal="center" vertical="center"/>
    </xf>
    <xf numFmtId="3" fontId="0" fillId="7" borderId="29" xfId="0" applyNumberFormat="1" applyFill="1" applyBorder="1" applyAlignment="1">
      <alignment horizontal="center" vertical="center"/>
    </xf>
    <xf numFmtId="3" fontId="0" fillId="7" borderId="34" xfId="0" applyNumberFormat="1" applyFill="1" applyBorder="1" applyAlignment="1">
      <alignment horizontal="center" vertical="center"/>
    </xf>
    <xf numFmtId="3" fontId="0" fillId="7" borderId="44" xfId="0" applyNumberFormat="1" applyFill="1" applyBorder="1" applyAlignment="1">
      <alignment horizontal="center" vertical="center"/>
    </xf>
    <xf numFmtId="0" fontId="4" fillId="0" borderId="0" xfId="0" applyFont="1" applyBorder="1" applyAlignment="1">
      <alignment vertical="center"/>
    </xf>
    <xf numFmtId="0" fontId="4" fillId="0" borderId="0" xfId="0" applyFont="1" applyAlignment="1">
      <alignment vertical="center"/>
    </xf>
    <xf numFmtId="2" fontId="0" fillId="7" borderId="34" xfId="0" applyNumberFormat="1" applyFill="1" applyBorder="1" applyAlignment="1">
      <alignment horizontal="center" vertical="center"/>
    </xf>
    <xf numFmtId="2" fontId="0" fillId="7" borderId="44" xfId="0" applyNumberFormat="1" applyFill="1" applyBorder="1" applyAlignment="1">
      <alignment horizontal="center" vertical="center"/>
    </xf>
    <xf numFmtId="2" fontId="0" fillId="7" borderId="0" xfId="0" applyNumberFormat="1" applyFill="1" applyBorder="1" applyAlignment="1">
      <alignment horizontal="center" vertical="center"/>
    </xf>
    <xf numFmtId="2" fontId="0" fillId="7" borderId="33" xfId="0" applyNumberFormat="1" applyFill="1" applyBorder="1" applyAlignment="1">
      <alignment horizontal="center" vertical="center"/>
    </xf>
    <xf numFmtId="3" fontId="7" fillId="0" borderId="0" xfId="0" applyNumberFormat="1" applyFont="1" applyAlignment="1">
      <alignment vertical="center"/>
    </xf>
    <xf numFmtId="9" fontId="0" fillId="7" borderId="0" xfId="1" applyFont="1" applyFill="1" applyBorder="1" applyAlignment="1">
      <alignment horizontal="center" vertical="center"/>
    </xf>
    <xf numFmtId="0" fontId="0" fillId="7" borderId="0" xfId="0" applyFill="1" applyBorder="1" applyAlignment="1">
      <alignment horizontal="center" vertical="center"/>
    </xf>
    <xf numFmtId="3" fontId="0" fillId="7" borderId="0" xfId="0" applyNumberFormat="1" applyFill="1" applyBorder="1" applyAlignment="1">
      <alignment horizontal="center" vertical="center"/>
    </xf>
    <xf numFmtId="3" fontId="0" fillId="7" borderId="33" xfId="0" applyNumberFormat="1" applyFill="1" applyBorder="1" applyAlignment="1">
      <alignment horizontal="center" vertical="center"/>
    </xf>
    <xf numFmtId="0" fontId="0" fillId="0" borderId="0" xfId="0" applyAlignment="1" applyProtection="1">
      <alignment horizontal="center" vertical="center"/>
      <protection locked="0"/>
    </xf>
    <xf numFmtId="0" fontId="0" fillId="0" borderId="0" xfId="0" applyBorder="1" applyAlignment="1">
      <alignment horizontal="center" vertical="center"/>
    </xf>
    <xf numFmtId="0" fontId="0" fillId="0" borderId="0" xfId="0" applyAlignment="1" applyProtection="1">
      <alignment horizontal="center" vertical="center"/>
    </xf>
    <xf numFmtId="0" fontId="1" fillId="4" borderId="38" xfId="0" applyFont="1" applyFill="1" applyBorder="1" applyAlignment="1" applyProtection="1">
      <alignment horizontal="center" vertical="center"/>
    </xf>
    <xf numFmtId="0" fontId="2" fillId="5" borderId="35" xfId="0" applyFont="1" applyFill="1" applyBorder="1" applyAlignment="1" applyProtection="1">
      <alignment horizontal="center" vertical="center"/>
    </xf>
    <xf numFmtId="0" fontId="2" fillId="5" borderId="36" xfId="0" applyFont="1" applyFill="1" applyBorder="1" applyAlignment="1" applyProtection="1">
      <alignment horizontal="center" vertical="center"/>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11" fillId="0" borderId="0" xfId="0" applyFont="1" applyBorder="1" applyAlignment="1">
      <alignment horizontal="left" vertical="center"/>
    </xf>
    <xf numFmtId="3" fontId="0" fillId="8" borderId="18" xfId="0" applyNumberFormat="1" applyFill="1" applyBorder="1" applyAlignment="1">
      <alignment horizontal="center" vertical="center"/>
    </xf>
    <xf numFmtId="3" fontId="0" fillId="8" borderId="19" xfId="0" applyNumberFormat="1" applyFill="1" applyBorder="1" applyAlignment="1">
      <alignment horizontal="center" vertical="center"/>
    </xf>
    <xf numFmtId="2" fontId="0" fillId="8" borderId="18" xfId="0" applyNumberFormat="1" applyFill="1" applyBorder="1" applyAlignment="1">
      <alignment horizontal="center" vertical="center"/>
    </xf>
    <xf numFmtId="2" fontId="0" fillId="8" borderId="0" xfId="0" applyNumberFormat="1" applyFill="1" applyBorder="1" applyAlignment="1">
      <alignment horizontal="center" vertical="center"/>
    </xf>
    <xf numFmtId="2" fontId="0" fillId="8" borderId="33" xfId="0" applyNumberFormat="1" applyFill="1" applyBorder="1" applyAlignment="1">
      <alignment horizontal="center" vertical="center"/>
    </xf>
    <xf numFmtId="2" fontId="0" fillId="8" borderId="32" xfId="0" applyNumberFormat="1" applyFill="1" applyBorder="1" applyAlignment="1">
      <alignment horizontal="center" vertical="center"/>
    </xf>
    <xf numFmtId="3" fontId="0" fillId="8" borderId="0" xfId="0" applyNumberFormat="1" applyFill="1" applyBorder="1" applyAlignment="1">
      <alignment horizontal="center" vertical="center"/>
    </xf>
    <xf numFmtId="0" fontId="0" fillId="8" borderId="0" xfId="0" applyFill="1" applyBorder="1" applyAlignment="1">
      <alignment horizontal="center" vertical="center"/>
    </xf>
    <xf numFmtId="3" fontId="0" fillId="8" borderId="33" xfId="0" applyNumberFormat="1" applyFill="1" applyBorder="1" applyAlignment="1">
      <alignment horizontal="center" vertical="center"/>
    </xf>
    <xf numFmtId="0" fontId="0" fillId="2" borderId="56" xfId="0" applyFill="1" applyBorder="1"/>
    <xf numFmtId="0" fontId="0" fillId="8" borderId="56" xfId="0" applyFill="1" applyBorder="1"/>
    <xf numFmtId="0" fontId="0" fillId="7" borderId="56" xfId="0" applyFill="1" applyBorder="1"/>
    <xf numFmtId="1" fontId="0" fillId="0" borderId="0" xfId="0" applyNumberFormat="1" applyAlignment="1">
      <alignment vertical="center"/>
    </xf>
    <xf numFmtId="0" fontId="8" fillId="4" borderId="8"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9" xfId="0" applyFont="1" applyFill="1" applyBorder="1" applyAlignment="1">
      <alignment horizontal="center" vertical="center"/>
    </xf>
    <xf numFmtId="2" fontId="0" fillId="7" borderId="2" xfId="0" applyNumberFormat="1" applyFill="1" applyBorder="1" applyAlignment="1">
      <alignment horizontal="center" vertical="center"/>
    </xf>
    <xf numFmtId="2" fontId="0" fillId="7" borderId="3" xfId="0" applyNumberFormat="1" applyFill="1" applyBorder="1" applyAlignment="1">
      <alignment horizontal="center" vertical="center"/>
    </xf>
    <xf numFmtId="2" fontId="0" fillId="8" borderId="6" xfId="0" applyNumberFormat="1" applyFill="1" applyBorder="1" applyAlignment="1">
      <alignment horizontal="center" vertical="center"/>
    </xf>
    <xf numFmtId="2" fontId="0" fillId="8" borderId="7" xfId="0" applyNumberFormat="1" applyFill="1" applyBorder="1" applyAlignment="1">
      <alignment horizontal="center" vertical="center"/>
    </xf>
    <xf numFmtId="0" fontId="10" fillId="0" borderId="0" xfId="2" applyAlignment="1">
      <alignment horizontal="left" vertical="center"/>
    </xf>
    <xf numFmtId="2" fontId="0" fillId="7" borderId="20" xfId="0" applyNumberFormat="1" applyFill="1" applyBorder="1" applyAlignment="1">
      <alignment horizontal="center" vertical="center"/>
    </xf>
    <xf numFmtId="2" fontId="0" fillId="7" borderId="21" xfId="0" applyNumberFormat="1" applyFill="1" applyBorder="1" applyAlignment="1">
      <alignment horizontal="center" vertical="center"/>
    </xf>
    <xf numFmtId="0" fontId="0" fillId="4" borderId="12" xfId="0" applyFill="1" applyBorder="1" applyAlignment="1">
      <alignment horizontal="center" vertical="center"/>
    </xf>
    <xf numFmtId="0" fontId="0" fillId="4" borderId="9" xfId="0" applyFill="1" applyBorder="1" applyAlignment="1">
      <alignment horizontal="center" vertical="center"/>
    </xf>
    <xf numFmtId="3" fontId="0" fillId="0" borderId="0" xfId="0" applyNumberFormat="1" applyAlignment="1">
      <alignment vertical="center"/>
    </xf>
    <xf numFmtId="0" fontId="1" fillId="4" borderId="52" xfId="0" applyFont="1" applyFill="1" applyBorder="1" applyAlignment="1">
      <alignment horizontal="center" vertical="center"/>
    </xf>
    <xf numFmtId="0" fontId="0" fillId="7" borderId="59" xfId="0" applyFill="1" applyBorder="1" applyAlignment="1">
      <alignment horizontal="center" vertical="center"/>
    </xf>
    <xf numFmtId="0" fontId="0" fillId="4" borderId="52" xfId="0" applyFill="1" applyBorder="1" applyAlignment="1">
      <alignment horizontal="center" vertical="center"/>
    </xf>
    <xf numFmtId="2" fontId="0" fillId="7" borderId="61" xfId="0" applyNumberFormat="1" applyFill="1" applyBorder="1" applyAlignment="1">
      <alignment horizontal="center" vertical="center"/>
    </xf>
    <xf numFmtId="3" fontId="0" fillId="7" borderId="58" xfId="0" applyNumberFormat="1" applyFill="1" applyBorder="1" applyAlignment="1">
      <alignment horizontal="center" vertical="center"/>
    </xf>
    <xf numFmtId="3" fontId="0" fillId="8" borderId="59" xfId="0" applyNumberFormat="1" applyFill="1" applyBorder="1" applyAlignment="1">
      <alignment horizontal="center" vertical="center"/>
    </xf>
    <xf numFmtId="3" fontId="0" fillId="7" borderId="60" xfId="0" applyNumberFormat="1" applyFill="1" applyBorder="1" applyAlignment="1">
      <alignment horizontal="center" vertical="center"/>
    </xf>
    <xf numFmtId="2" fontId="0" fillId="7" borderId="58" xfId="0" applyNumberFormat="1" applyFill="1" applyBorder="1" applyAlignment="1">
      <alignment horizontal="center" vertical="center"/>
    </xf>
    <xf numFmtId="2" fontId="0" fillId="8" borderId="59" xfId="0" applyNumberFormat="1" applyFill="1" applyBorder="1" applyAlignment="1">
      <alignment horizontal="center" vertical="center"/>
    </xf>
    <xf numFmtId="2" fontId="0" fillId="7" borderId="59" xfId="0" applyNumberFormat="1" applyFill="1" applyBorder="1" applyAlignment="1">
      <alignment horizontal="center" vertical="center"/>
    </xf>
    <xf numFmtId="2" fontId="0" fillId="8" borderId="62" xfId="0" applyNumberFormat="1" applyFill="1" applyBorder="1" applyAlignment="1">
      <alignment horizontal="center" vertical="center"/>
    </xf>
    <xf numFmtId="3" fontId="0" fillId="7" borderId="62" xfId="0" applyNumberFormat="1" applyFill="1" applyBorder="1" applyAlignment="1">
      <alignment horizontal="center" vertical="center"/>
    </xf>
    <xf numFmtId="3" fontId="0" fillId="8" borderId="62" xfId="0" applyNumberFormat="1" applyFill="1" applyBorder="1" applyAlignment="1">
      <alignment horizontal="center" vertical="center"/>
    </xf>
    <xf numFmtId="0" fontId="0" fillId="7" borderId="62" xfId="0" applyFill="1" applyBorder="1" applyAlignment="1">
      <alignment horizontal="center" vertical="center"/>
    </xf>
    <xf numFmtId="0" fontId="0" fillId="8" borderId="62" xfId="0" applyFill="1" applyBorder="1" applyAlignment="1">
      <alignment horizontal="center" vertical="center"/>
    </xf>
    <xf numFmtId="2" fontId="0" fillId="7" borderId="63" xfId="0" applyNumberFormat="1" applyFill="1" applyBorder="1" applyAlignment="1">
      <alignment horizontal="center" vertical="center"/>
    </xf>
    <xf numFmtId="2" fontId="0" fillId="8" borderId="30" xfId="0" applyNumberFormat="1" applyFill="1" applyBorder="1" applyAlignment="1">
      <alignment horizontal="center" vertical="center"/>
    </xf>
    <xf numFmtId="2" fontId="0" fillId="8" borderId="19" xfId="0" applyNumberFormat="1" applyFill="1" applyBorder="1" applyAlignment="1">
      <alignment horizontal="center" vertical="center"/>
    </xf>
    <xf numFmtId="2" fontId="0" fillId="7" borderId="19" xfId="0" applyNumberFormat="1" applyFill="1" applyBorder="1" applyAlignment="1">
      <alignment horizontal="center" vertical="center"/>
    </xf>
    <xf numFmtId="0" fontId="0" fillId="8" borderId="32" xfId="0" applyFill="1" applyBorder="1" applyAlignment="1">
      <alignment horizontal="center" vertical="center"/>
    </xf>
    <xf numFmtId="0" fontId="0" fillId="8" borderId="58" xfId="0" applyFill="1" applyBorder="1" applyAlignment="1">
      <alignment horizontal="center" vertical="center"/>
    </xf>
    <xf numFmtId="0" fontId="9" fillId="8" borderId="20" xfId="0" applyFont="1" applyFill="1" applyBorder="1" applyAlignment="1">
      <alignment horizontal="center" vertical="center"/>
    </xf>
    <xf numFmtId="0" fontId="9" fillId="8" borderId="61" xfId="0" applyFont="1" applyFill="1" applyBorder="1" applyAlignment="1">
      <alignment horizontal="center" vertical="center"/>
    </xf>
    <xf numFmtId="2" fontId="0" fillId="7" borderId="23" xfId="0" applyNumberFormat="1" applyFill="1" applyBorder="1" applyAlignment="1">
      <alignment horizontal="center" vertical="center"/>
    </xf>
    <xf numFmtId="2" fontId="0" fillId="7" borderId="24" xfId="0" applyNumberFormat="1" applyFill="1" applyBorder="1" applyAlignment="1">
      <alignment horizontal="center" vertical="center"/>
    </xf>
    <xf numFmtId="0" fontId="0" fillId="5" borderId="64" xfId="0" applyFill="1" applyBorder="1" applyAlignment="1">
      <alignment vertical="center"/>
    </xf>
    <xf numFmtId="0" fontId="0" fillId="5" borderId="65" xfId="0" applyFill="1" applyBorder="1" applyAlignment="1">
      <alignment vertical="center"/>
    </xf>
    <xf numFmtId="0" fontId="0" fillId="5" borderId="66" xfId="0" applyFill="1" applyBorder="1" applyAlignment="1">
      <alignment vertical="center"/>
    </xf>
    <xf numFmtId="0" fontId="0" fillId="5" borderId="67" xfId="0" applyFill="1" applyBorder="1" applyAlignment="1">
      <alignment vertical="center"/>
    </xf>
    <xf numFmtId="0" fontId="0" fillId="5" borderId="68" xfId="0" applyFill="1" applyBorder="1" applyAlignment="1">
      <alignment vertical="center"/>
    </xf>
    <xf numFmtId="0" fontId="0" fillId="5" borderId="69" xfId="0" applyFill="1" applyBorder="1" applyAlignment="1">
      <alignment vertical="center"/>
    </xf>
    <xf numFmtId="0" fontId="0" fillId="5" borderId="64" xfId="0" applyFill="1" applyBorder="1" applyAlignment="1">
      <alignment horizontal="right" vertical="center"/>
    </xf>
    <xf numFmtId="0" fontId="0" fillId="5" borderId="70" xfId="0" applyFill="1" applyBorder="1" applyAlignment="1">
      <alignment horizontal="right" vertical="center"/>
    </xf>
    <xf numFmtId="0" fontId="0" fillId="5" borderId="65" xfId="0" applyFill="1" applyBorder="1" applyAlignment="1">
      <alignment horizontal="right" vertical="center"/>
    </xf>
    <xf numFmtId="0" fontId="0" fillId="8" borderId="34" xfId="0" applyFill="1" applyBorder="1" applyAlignment="1">
      <alignment horizontal="center" vertical="center"/>
    </xf>
    <xf numFmtId="0" fontId="0" fillId="5" borderId="68" xfId="0" applyFill="1" applyBorder="1" applyAlignment="1">
      <alignment horizontal="right" vertical="center"/>
    </xf>
    <xf numFmtId="0" fontId="0" fillId="5" borderId="71" xfId="0" applyFill="1" applyBorder="1" applyAlignment="1">
      <alignment vertical="center"/>
    </xf>
    <xf numFmtId="0" fontId="0" fillId="5" borderId="71" xfId="0" applyFill="1" applyBorder="1" applyAlignment="1">
      <alignment horizontal="right" vertical="center"/>
    </xf>
    <xf numFmtId="0" fontId="0" fillId="5" borderId="68" xfId="0" applyFont="1" applyFill="1" applyBorder="1" applyAlignment="1">
      <alignment vertical="center"/>
    </xf>
    <xf numFmtId="2" fontId="0" fillId="8" borderId="34" xfId="0" applyNumberFormat="1" applyFill="1" applyBorder="1" applyAlignment="1">
      <alignment horizontal="center" vertical="center"/>
    </xf>
    <xf numFmtId="2" fontId="0" fillId="8" borderId="44" xfId="0" applyNumberFormat="1" applyFill="1" applyBorder="1" applyAlignment="1">
      <alignment horizontal="center" vertical="center"/>
    </xf>
    <xf numFmtId="4" fontId="0" fillId="8" borderId="20" xfId="0" applyNumberFormat="1" applyFill="1" applyBorder="1" applyAlignment="1">
      <alignment horizontal="center" vertical="center"/>
    </xf>
    <xf numFmtId="4" fontId="0" fillId="8" borderId="21" xfId="0" applyNumberFormat="1" applyFill="1" applyBorder="1" applyAlignment="1">
      <alignment horizontal="center" vertical="center"/>
    </xf>
    <xf numFmtId="0" fontId="14" fillId="4" borderId="8" xfId="0" applyFont="1" applyFill="1" applyBorder="1" applyAlignment="1">
      <alignment horizontal="center" vertical="center"/>
    </xf>
    <xf numFmtId="0" fontId="15" fillId="4" borderId="8" xfId="0" applyFont="1" applyFill="1" applyBorder="1" applyAlignment="1">
      <alignment horizontal="center" vertical="center"/>
    </xf>
    <xf numFmtId="0" fontId="16" fillId="0" borderId="0" xfId="2" applyFont="1" applyBorder="1" applyAlignment="1">
      <alignment vertical="center"/>
    </xf>
    <xf numFmtId="0" fontId="16" fillId="0" borderId="0" xfId="2" applyFont="1" applyAlignment="1">
      <alignment vertical="center"/>
    </xf>
    <xf numFmtId="0" fontId="0" fillId="0" borderId="0" xfId="0" applyAlignment="1">
      <alignment horizontal="center" vertical="center"/>
    </xf>
    <xf numFmtId="0" fontId="1" fillId="5" borderId="5"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5" borderId="72"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0" fillId="5" borderId="65" xfId="0" applyFont="1" applyFill="1" applyBorder="1" applyAlignment="1">
      <alignment horizontal="right" vertical="center"/>
    </xf>
    <xf numFmtId="9" fontId="0" fillId="8" borderId="18" xfId="1" applyFont="1" applyFill="1" applyBorder="1" applyAlignment="1">
      <alignment horizontal="center" vertical="center"/>
    </xf>
    <xf numFmtId="9" fontId="0" fillId="7" borderId="18" xfId="1" applyFont="1" applyFill="1" applyBorder="1" applyAlignment="1">
      <alignment horizontal="center" vertical="center"/>
    </xf>
    <xf numFmtId="0" fontId="0" fillId="0" borderId="76" xfId="0" applyBorder="1"/>
    <xf numFmtId="0" fontId="0" fillId="0" borderId="28" xfId="0" applyBorder="1"/>
    <xf numFmtId="0" fontId="0" fillId="0" borderId="77" xfId="0" applyBorder="1"/>
    <xf numFmtId="0" fontId="0" fillId="0" borderId="78" xfId="0" applyBorder="1"/>
    <xf numFmtId="0" fontId="0" fillId="0" borderId="0" xfId="0" applyBorder="1"/>
    <xf numFmtId="0" fontId="0" fillId="0" borderId="62" xfId="0" applyBorder="1"/>
    <xf numFmtId="0" fontId="0" fillId="0" borderId="39" xfId="0" applyBorder="1"/>
    <xf numFmtId="0" fontId="0" fillId="0" borderId="11" xfId="0" applyBorder="1"/>
    <xf numFmtId="0" fontId="0" fillId="0" borderId="50" xfId="0" applyBorder="1"/>
    <xf numFmtId="0" fontId="0" fillId="0" borderId="0" xfId="0" applyAlignment="1">
      <alignment horizontal="center" vertical="center"/>
    </xf>
    <xf numFmtId="0" fontId="17" fillId="5" borderId="65" xfId="0" applyFont="1" applyFill="1" applyBorder="1" applyAlignment="1">
      <alignment horizontal="right" vertical="center"/>
    </xf>
    <xf numFmtId="0" fontId="0" fillId="0" borderId="0" xfId="1" applyNumberFormat="1" applyFont="1"/>
    <xf numFmtId="0" fontId="0" fillId="0" borderId="0" xfId="0" applyNumberFormat="1"/>
    <xf numFmtId="0" fontId="20" fillId="9" borderId="56" xfId="3" applyFont="1" applyFill="1" applyBorder="1" applyProtection="1"/>
    <xf numFmtId="2" fontId="20" fillId="9" borderId="56" xfId="3" applyNumberFormat="1" applyFont="1" applyFill="1" applyBorder="1" applyProtection="1"/>
    <xf numFmtId="1" fontId="20" fillId="9" borderId="56" xfId="3" applyNumberFormat="1" applyFont="1" applyFill="1" applyBorder="1" applyAlignment="1" applyProtection="1">
      <alignment horizontal="center"/>
    </xf>
    <xf numFmtId="0" fontId="20" fillId="9" borderId="56" xfId="3" applyFont="1" applyFill="1" applyBorder="1" applyAlignment="1" applyProtection="1">
      <alignment horizontal="center"/>
    </xf>
    <xf numFmtId="3" fontId="0" fillId="2" borderId="23" xfId="0" applyNumberFormat="1" applyFill="1" applyBorder="1" applyAlignment="1" applyProtection="1">
      <alignment horizontal="center"/>
      <protection locked="0"/>
    </xf>
    <xf numFmtId="3" fontId="0" fillId="3" borderId="23" xfId="0" applyNumberFormat="1" applyFill="1" applyBorder="1" applyAlignment="1" applyProtection="1">
      <alignment horizontal="center"/>
      <protection locked="0"/>
    </xf>
    <xf numFmtId="3" fontId="0" fillId="2" borderId="26" xfId="0" applyNumberFormat="1" applyFill="1" applyBorder="1" applyAlignment="1" applyProtection="1">
      <alignment horizontal="center"/>
      <protection locked="0"/>
    </xf>
    <xf numFmtId="3" fontId="0" fillId="3" borderId="26" xfId="0" applyNumberFormat="1" applyFill="1" applyBorder="1" applyAlignment="1" applyProtection="1">
      <alignment horizontal="center"/>
      <protection locked="0"/>
    </xf>
    <xf numFmtId="3" fontId="0" fillId="2" borderId="18" xfId="0" applyNumberFormat="1" applyFill="1" applyBorder="1" applyAlignment="1" applyProtection="1">
      <alignment horizontal="center"/>
      <protection locked="0"/>
    </xf>
    <xf numFmtId="3" fontId="0" fillId="3" borderId="18" xfId="0" applyNumberFormat="1" applyFill="1" applyBorder="1" applyAlignment="1" applyProtection="1">
      <alignment horizontal="center"/>
      <protection locked="0"/>
    </xf>
    <xf numFmtId="3" fontId="0" fillId="2" borderId="20" xfId="0" applyNumberFormat="1" applyFill="1" applyBorder="1" applyAlignment="1" applyProtection="1">
      <alignment horizontal="center"/>
      <protection locked="0"/>
    </xf>
    <xf numFmtId="3" fontId="0" fillId="3" borderId="20" xfId="0" applyNumberFormat="1" applyFill="1" applyBorder="1" applyAlignment="1" applyProtection="1">
      <alignment horizontal="center"/>
      <protection locked="0"/>
    </xf>
    <xf numFmtId="3" fontId="0" fillId="2" borderId="22" xfId="0" applyNumberFormat="1" applyFill="1" applyBorder="1" applyAlignment="1" applyProtection="1">
      <alignment horizontal="center"/>
      <protection locked="0"/>
    </xf>
    <xf numFmtId="3" fontId="0" fillId="2" borderId="17" xfId="0" applyNumberFormat="1" applyFill="1" applyBorder="1" applyAlignment="1" applyProtection="1">
      <alignment horizontal="center"/>
      <protection locked="0"/>
    </xf>
    <xf numFmtId="3" fontId="0" fillId="2" borderId="43" xfId="0" applyNumberFormat="1" applyFill="1" applyBorder="1" applyAlignment="1" applyProtection="1">
      <alignment horizontal="center"/>
      <protection locked="0"/>
    </xf>
    <xf numFmtId="3" fontId="0" fillId="3" borderId="34" xfId="0" applyNumberFormat="1" applyFill="1" applyBorder="1" applyAlignment="1" applyProtection="1">
      <alignment horizontal="center"/>
      <protection locked="0"/>
    </xf>
    <xf numFmtId="3" fontId="0" fillId="2" borderId="34" xfId="0" applyNumberFormat="1" applyFill="1" applyBorder="1" applyAlignment="1" applyProtection="1">
      <alignment horizontal="center"/>
      <protection locked="0"/>
    </xf>
    <xf numFmtId="10" fontId="0" fillId="2" borderId="14" xfId="1" applyNumberFormat="1" applyFont="1" applyFill="1" applyBorder="1" applyAlignment="1" applyProtection="1">
      <alignment horizontal="center"/>
      <protection locked="0"/>
    </xf>
    <xf numFmtId="10" fontId="0" fillId="3" borderId="15" xfId="1" applyNumberFormat="1" applyFont="1" applyFill="1" applyBorder="1" applyAlignment="1" applyProtection="1">
      <alignment horizontal="center"/>
      <protection locked="0"/>
    </xf>
    <xf numFmtId="10" fontId="0" fillId="2" borderId="15" xfId="1" applyNumberFormat="1" applyFont="1" applyFill="1" applyBorder="1" applyAlignment="1" applyProtection="1">
      <alignment horizontal="center"/>
      <protection locked="0"/>
    </xf>
    <xf numFmtId="10" fontId="0" fillId="2" borderId="17" xfId="1" applyNumberFormat="1" applyFont="1" applyFill="1" applyBorder="1" applyAlignment="1" applyProtection="1">
      <alignment horizontal="center"/>
      <protection locked="0"/>
    </xf>
    <xf numFmtId="10" fontId="0" fillId="3" borderId="18" xfId="1" applyNumberFormat="1" applyFont="1" applyFill="1" applyBorder="1" applyAlignment="1" applyProtection="1">
      <alignment horizontal="center"/>
      <protection locked="0"/>
    </xf>
    <xf numFmtId="10" fontId="0" fillId="2" borderId="18" xfId="1" applyNumberFormat="1" applyFont="1" applyFill="1" applyBorder="1" applyAlignment="1" applyProtection="1">
      <alignment horizontal="center"/>
      <protection locked="0"/>
    </xf>
    <xf numFmtId="3" fontId="0" fillId="2" borderId="25" xfId="0" applyNumberFormat="1" applyFill="1" applyBorder="1" applyAlignment="1" applyProtection="1">
      <alignment horizontal="center"/>
      <protection locked="0"/>
    </xf>
    <xf numFmtId="4" fontId="0" fillId="2" borderId="5" xfId="0" applyNumberFormat="1" applyFill="1" applyBorder="1" applyAlignment="1" applyProtection="1">
      <alignment horizontal="center"/>
      <protection locked="0"/>
    </xf>
    <xf numFmtId="4" fontId="0" fillId="3" borderId="6" xfId="0" applyNumberFormat="1" applyFill="1" applyBorder="1" applyAlignment="1" applyProtection="1">
      <alignment horizontal="center"/>
      <protection locked="0"/>
    </xf>
    <xf numFmtId="4" fontId="0" fillId="2" borderId="6" xfId="0" applyNumberFormat="1" applyFill="1" applyBorder="1" applyAlignment="1" applyProtection="1">
      <alignment horizontal="center"/>
      <protection locked="0"/>
    </xf>
    <xf numFmtId="3" fontId="0" fillId="0" borderId="0" xfId="0" applyNumberFormat="1" applyAlignment="1" applyProtection="1">
      <alignment horizontal="center"/>
      <protection locked="0"/>
    </xf>
    <xf numFmtId="10" fontId="0" fillId="7" borderId="0" xfId="1" applyNumberFormat="1" applyFont="1" applyFill="1" applyBorder="1" applyAlignment="1">
      <alignment horizontal="center" vertical="center"/>
    </xf>
    <xf numFmtId="10" fontId="0" fillId="7" borderId="62" xfId="1" applyNumberFormat="1" applyFont="1" applyFill="1" applyBorder="1" applyAlignment="1">
      <alignment horizontal="center" vertical="center"/>
    </xf>
    <xf numFmtId="10" fontId="0" fillId="7" borderId="33" xfId="1" applyNumberFormat="1" applyFont="1" applyFill="1" applyBorder="1" applyAlignment="1">
      <alignment horizontal="center" vertical="center"/>
    </xf>
    <xf numFmtId="10" fontId="0" fillId="8" borderId="0" xfId="1" applyNumberFormat="1" applyFont="1" applyFill="1" applyBorder="1" applyAlignment="1">
      <alignment horizontal="center" vertical="center"/>
    </xf>
    <xf numFmtId="10" fontId="0" fillId="8" borderId="62" xfId="1" applyNumberFormat="1" applyFont="1" applyFill="1" applyBorder="1" applyAlignment="1">
      <alignment horizontal="center" vertical="center"/>
    </xf>
    <xf numFmtId="10" fontId="0" fillId="8" borderId="33" xfId="1" applyNumberFormat="1" applyFont="1" applyFill="1" applyBorder="1" applyAlignment="1">
      <alignment horizontal="center" vertical="center"/>
    </xf>
    <xf numFmtId="4" fontId="0" fillId="7" borderId="0" xfId="0" applyNumberFormat="1" applyFill="1" applyBorder="1" applyAlignment="1">
      <alignment horizontal="center" vertical="center"/>
    </xf>
    <xf numFmtId="4" fontId="0" fillId="7" borderId="62" xfId="0" applyNumberFormat="1" applyFill="1" applyBorder="1" applyAlignment="1">
      <alignment horizontal="center" vertical="center"/>
    </xf>
    <xf numFmtId="4" fontId="0" fillId="7" borderId="33" xfId="0" applyNumberFormat="1" applyFill="1" applyBorder="1" applyAlignment="1">
      <alignment horizontal="center" vertical="center"/>
    </xf>
    <xf numFmtId="4" fontId="0" fillId="7" borderId="23" xfId="0" applyNumberFormat="1" applyFill="1" applyBorder="1" applyAlignment="1">
      <alignment horizontal="center" vertical="center"/>
    </xf>
    <xf numFmtId="4" fontId="0" fillId="7" borderId="79" xfId="0" applyNumberFormat="1" applyFill="1" applyBorder="1" applyAlignment="1">
      <alignment horizontal="center" vertical="center"/>
    </xf>
    <xf numFmtId="4" fontId="0" fillId="7" borderId="24" xfId="0" applyNumberFormat="1" applyFill="1" applyBorder="1" applyAlignment="1">
      <alignment horizontal="center" vertical="center"/>
    </xf>
    <xf numFmtId="4" fontId="0" fillId="8" borderId="32" xfId="0" applyNumberFormat="1" applyFill="1" applyBorder="1" applyAlignment="1">
      <alignment horizontal="center" vertical="center"/>
    </xf>
    <xf numFmtId="4" fontId="0" fillId="8" borderId="58" xfId="0" applyNumberFormat="1" applyFill="1" applyBorder="1" applyAlignment="1">
      <alignment horizontal="center" vertical="center"/>
    </xf>
    <xf numFmtId="4" fontId="0" fillId="8" borderId="19" xfId="0" applyNumberFormat="1" applyFill="1" applyBorder="1" applyAlignment="1">
      <alignment horizontal="center" vertical="center"/>
    </xf>
    <xf numFmtId="4" fontId="0" fillId="7" borderId="18" xfId="0" applyNumberFormat="1" applyFill="1" applyBorder="1" applyAlignment="1">
      <alignment horizontal="center" vertical="center"/>
    </xf>
    <xf numFmtId="4" fontId="0" fillId="7" borderId="59" xfId="0" applyNumberFormat="1" applyFill="1" applyBorder="1" applyAlignment="1">
      <alignment horizontal="center" vertical="center"/>
    </xf>
    <xf numFmtId="4" fontId="0" fillId="7" borderId="19" xfId="0" applyNumberFormat="1" applyFill="1" applyBorder="1" applyAlignment="1">
      <alignment horizontal="center" vertical="center"/>
    </xf>
    <xf numFmtId="4" fontId="1" fillId="8" borderId="34" xfId="0" applyNumberFormat="1" applyFont="1" applyFill="1" applyBorder="1" applyAlignment="1">
      <alignment horizontal="center" vertical="center"/>
    </xf>
    <xf numFmtId="4" fontId="1" fillId="8" borderId="60" xfId="0" applyNumberFormat="1" applyFont="1" applyFill="1" applyBorder="1" applyAlignment="1">
      <alignment horizontal="center" vertical="center"/>
    </xf>
    <xf numFmtId="4" fontId="9" fillId="8" borderId="44" xfId="0" applyNumberFormat="1" applyFont="1" applyFill="1" applyBorder="1" applyAlignment="1">
      <alignment horizontal="center" vertical="center"/>
    </xf>
    <xf numFmtId="0" fontId="0" fillId="0" borderId="0" xfId="0" applyFont="1" applyAlignment="1">
      <alignment vertical="center"/>
    </xf>
    <xf numFmtId="1" fontId="0" fillId="7" borderId="0" xfId="0" applyNumberFormat="1" applyFill="1" applyBorder="1" applyAlignment="1">
      <alignment horizontal="center" vertical="center"/>
    </xf>
    <xf numFmtId="1" fontId="0" fillId="7" borderId="33" xfId="0" applyNumberFormat="1" applyFill="1" applyBorder="1" applyAlignment="1">
      <alignment horizontal="center" vertical="center"/>
    </xf>
    <xf numFmtId="166" fontId="0" fillId="0" borderId="0" xfId="0" applyNumberFormat="1" applyAlignment="1">
      <alignment vertical="center"/>
    </xf>
    <xf numFmtId="2" fontId="9" fillId="8" borderId="20" xfId="0" applyNumberFormat="1" applyFont="1" applyFill="1" applyBorder="1" applyAlignment="1">
      <alignment horizontal="center" vertical="center"/>
    </xf>
    <xf numFmtId="165" fontId="0" fillId="7" borderId="32" xfId="0" applyNumberFormat="1" applyFill="1" applyBorder="1" applyAlignment="1">
      <alignment horizontal="center" vertical="center"/>
    </xf>
    <xf numFmtId="9" fontId="0" fillId="7" borderId="33" xfId="1" applyFont="1" applyFill="1" applyBorder="1" applyAlignment="1">
      <alignment horizontal="center" vertical="center"/>
    </xf>
    <xf numFmtId="9" fontId="0" fillId="8" borderId="19" xfId="1" applyFont="1" applyFill="1" applyBorder="1" applyAlignment="1">
      <alignment horizontal="center" vertical="center"/>
    </xf>
    <xf numFmtId="9" fontId="0" fillId="7" borderId="19" xfId="1" applyFont="1" applyFill="1" applyBorder="1" applyAlignment="1">
      <alignment horizontal="center" vertical="center"/>
    </xf>
    <xf numFmtId="3" fontId="0" fillId="7" borderId="18" xfId="0" applyNumberFormat="1" applyFill="1" applyBorder="1" applyAlignment="1">
      <alignment horizontal="center" vertical="center"/>
    </xf>
    <xf numFmtId="3" fontId="0" fillId="7" borderId="19" xfId="0" applyNumberFormat="1" applyFill="1" applyBorder="1" applyAlignment="1">
      <alignment horizontal="center" vertical="center"/>
    </xf>
    <xf numFmtId="3" fontId="0" fillId="8" borderId="34" xfId="0" applyNumberFormat="1" applyFill="1" applyBorder="1" applyAlignment="1">
      <alignment horizontal="center" vertical="center"/>
    </xf>
    <xf numFmtId="3" fontId="0" fillId="8" borderId="44" xfId="0" applyNumberFormat="1" applyFill="1" applyBorder="1" applyAlignment="1">
      <alignment horizontal="center" vertical="center"/>
    </xf>
    <xf numFmtId="3" fontId="0" fillId="7" borderId="20" xfId="0" applyNumberFormat="1" applyFill="1" applyBorder="1" applyAlignment="1">
      <alignment horizontal="center" vertical="center"/>
    </xf>
    <xf numFmtId="3" fontId="0" fillId="7" borderId="21" xfId="0" applyNumberFormat="1" applyFill="1" applyBorder="1" applyAlignment="1">
      <alignment horizontal="center" vertical="center"/>
    </xf>
    <xf numFmtId="170" fontId="0" fillId="8" borderId="34" xfId="0" applyNumberFormat="1" applyFill="1" applyBorder="1" applyAlignment="1">
      <alignment horizontal="center" vertical="center"/>
    </xf>
    <xf numFmtId="171" fontId="0" fillId="7" borderId="34" xfId="0" applyNumberFormat="1" applyFill="1" applyBorder="1" applyAlignment="1">
      <alignment horizontal="center" vertical="center"/>
    </xf>
    <xf numFmtId="170" fontId="0" fillId="8" borderId="44" xfId="0" applyNumberFormat="1" applyFill="1" applyBorder="1" applyAlignment="1">
      <alignment horizontal="center" vertical="center"/>
    </xf>
    <xf numFmtId="0" fontId="17" fillId="5" borderId="68" xfId="0" applyFont="1" applyFill="1" applyBorder="1" applyAlignment="1">
      <alignment horizontal="right" vertical="center"/>
    </xf>
    <xf numFmtId="167" fontId="0" fillId="0" borderId="0" xfId="1"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0" fontId="1" fillId="5" borderId="65" xfId="0" applyFont="1" applyFill="1" applyBorder="1" applyAlignment="1">
      <alignment vertical="center"/>
    </xf>
    <xf numFmtId="3" fontId="1" fillId="8" borderId="34" xfId="0" applyNumberFormat="1" applyFont="1" applyFill="1" applyBorder="1" applyAlignment="1">
      <alignment horizontal="center" vertical="center"/>
    </xf>
    <xf numFmtId="3" fontId="1" fillId="8" borderId="44" xfId="0" applyNumberFormat="1" applyFont="1" applyFill="1" applyBorder="1" applyAlignment="1">
      <alignment horizontal="center" vertical="center"/>
    </xf>
    <xf numFmtId="0" fontId="17" fillId="5" borderId="64" xfId="0" applyFont="1" applyFill="1" applyBorder="1" applyAlignment="1">
      <alignment horizontal="right" vertical="center"/>
    </xf>
    <xf numFmtId="2" fontId="1" fillId="8" borderId="34" xfId="0" applyNumberFormat="1" applyFont="1" applyFill="1" applyBorder="1" applyAlignment="1">
      <alignment horizontal="center" vertical="center"/>
    </xf>
    <xf numFmtId="2" fontId="1" fillId="8" borderId="44" xfId="0" applyNumberFormat="1" applyFont="1" applyFill="1" applyBorder="1" applyAlignment="1">
      <alignment horizontal="center" vertical="center"/>
    </xf>
    <xf numFmtId="3" fontId="0" fillId="7" borderId="2" xfId="0" applyNumberFormat="1" applyFill="1" applyBorder="1" applyAlignment="1">
      <alignment horizontal="center" vertical="center"/>
    </xf>
    <xf numFmtId="3" fontId="0" fillId="7" borderId="63" xfId="0" applyNumberFormat="1" applyFill="1" applyBorder="1" applyAlignment="1">
      <alignment horizontal="center" vertical="center"/>
    </xf>
    <xf numFmtId="3" fontId="0" fillId="7" borderId="3" xfId="0" applyNumberFormat="1" applyFill="1" applyBorder="1" applyAlignment="1">
      <alignment horizontal="center" vertical="center"/>
    </xf>
    <xf numFmtId="2" fontId="0" fillId="7" borderId="79" xfId="0" applyNumberFormat="1" applyFill="1" applyBorder="1" applyAlignment="1">
      <alignment horizontal="center" vertical="center"/>
    </xf>
    <xf numFmtId="4" fontId="0" fillId="7" borderId="29" xfId="0" applyNumberFormat="1" applyFill="1" applyBorder="1" applyAlignment="1">
      <alignment horizontal="center" vertical="center"/>
    </xf>
    <xf numFmtId="0" fontId="0" fillId="3" borderId="9" xfId="0" applyFill="1" applyBorder="1" applyAlignment="1" applyProtection="1">
      <alignment horizontal="center" vertical="center"/>
      <protection locked="0"/>
    </xf>
    <xf numFmtId="3" fontId="0" fillId="0" borderId="0" xfId="0" applyNumberFormat="1"/>
    <xf numFmtId="2" fontId="4" fillId="0" borderId="0" xfId="0" applyNumberFormat="1" applyFont="1" applyAlignment="1">
      <alignment vertical="center"/>
    </xf>
    <xf numFmtId="1" fontId="0" fillId="8" borderId="18" xfId="0" applyNumberFormat="1" applyFill="1" applyBorder="1" applyAlignment="1">
      <alignment horizontal="center" vertical="center"/>
    </xf>
    <xf numFmtId="1" fontId="0" fillId="8" borderId="59" xfId="0" applyNumberFormat="1" applyFill="1" applyBorder="1" applyAlignment="1">
      <alignment horizontal="center" vertical="center"/>
    </xf>
    <xf numFmtId="1" fontId="0" fillId="8" borderId="19" xfId="0" applyNumberFormat="1" applyFill="1" applyBorder="1" applyAlignment="1">
      <alignment horizontal="center" vertical="center"/>
    </xf>
    <xf numFmtId="4" fontId="9" fillId="8" borderId="21" xfId="0" applyNumberFormat="1" applyFont="1" applyFill="1" applyBorder="1" applyAlignment="1">
      <alignment horizontal="center" vertical="center"/>
    </xf>
    <xf numFmtId="0" fontId="1" fillId="5" borderId="66" xfId="0" applyFont="1" applyFill="1" applyBorder="1" applyAlignment="1">
      <alignment horizontal="left" vertical="center"/>
    </xf>
    <xf numFmtId="0" fontId="1" fillId="5" borderId="66" xfId="0" applyFont="1" applyFill="1" applyBorder="1" applyAlignment="1">
      <alignment vertical="center"/>
    </xf>
    <xf numFmtId="0" fontId="0" fillId="5" borderId="65" xfId="0" applyFill="1" applyBorder="1" applyAlignment="1">
      <alignment horizontal="left" vertical="center"/>
    </xf>
    <xf numFmtId="9" fontId="0" fillId="7" borderId="2" xfId="1" applyFont="1" applyFill="1" applyBorder="1" applyAlignment="1">
      <alignment horizontal="center" vertical="center"/>
    </xf>
    <xf numFmtId="9" fontId="0" fillId="7" borderId="3" xfId="1" applyFont="1" applyFill="1" applyBorder="1" applyAlignment="1">
      <alignment horizontal="center" vertical="center"/>
    </xf>
    <xf numFmtId="9" fontId="0" fillId="7" borderId="20" xfId="1" applyFont="1" applyFill="1" applyBorder="1" applyAlignment="1">
      <alignment horizontal="center" vertical="center"/>
    </xf>
    <xf numFmtId="9" fontId="0" fillId="7" borderId="21" xfId="1" applyFont="1" applyFill="1" applyBorder="1" applyAlignment="1">
      <alignment horizontal="center" vertical="center"/>
    </xf>
    <xf numFmtId="3" fontId="25" fillId="0" borderId="0" xfId="0" applyNumberFormat="1" applyFont="1" applyAlignment="1">
      <alignment vertical="center"/>
    </xf>
    <xf numFmtId="172" fontId="0" fillId="0" borderId="0" xfId="0" applyNumberFormat="1" applyAlignment="1">
      <alignment vertical="center"/>
    </xf>
    <xf numFmtId="1" fontId="0" fillId="7" borderId="0" xfId="1" applyNumberFormat="1" applyFont="1" applyFill="1" applyBorder="1" applyAlignment="1">
      <alignment horizontal="center" vertical="center"/>
    </xf>
    <xf numFmtId="1" fontId="0" fillId="7" borderId="62" xfId="1" applyNumberFormat="1" applyFont="1" applyFill="1" applyBorder="1" applyAlignment="1">
      <alignment horizontal="center" vertical="center"/>
    </xf>
    <xf numFmtId="1" fontId="0" fillId="7" borderId="33" xfId="1" applyNumberFormat="1" applyFont="1" applyFill="1" applyBorder="1" applyAlignment="1">
      <alignment horizontal="center" vertical="center"/>
    </xf>
    <xf numFmtId="167" fontId="0" fillId="8" borderId="0" xfId="1" applyNumberFormat="1" applyFont="1" applyFill="1" applyBorder="1" applyAlignment="1">
      <alignment horizontal="center" vertical="center"/>
    </xf>
    <xf numFmtId="167" fontId="0" fillId="8" borderId="62" xfId="1" applyNumberFormat="1" applyFont="1" applyFill="1" applyBorder="1" applyAlignment="1">
      <alignment horizontal="center" vertical="center"/>
    </xf>
    <xf numFmtId="167" fontId="0" fillId="8" borderId="33" xfId="1" applyNumberFormat="1" applyFont="1" applyFill="1" applyBorder="1" applyAlignment="1">
      <alignment horizontal="center" vertical="center"/>
    </xf>
    <xf numFmtId="1" fontId="0" fillId="7" borderId="6" xfId="1" applyNumberFormat="1" applyFont="1" applyFill="1" applyBorder="1" applyAlignment="1">
      <alignment horizontal="center" vertical="center"/>
    </xf>
    <xf numFmtId="1" fontId="0" fillId="7" borderId="30" xfId="1" applyNumberFormat="1" applyFont="1" applyFill="1" applyBorder="1" applyAlignment="1">
      <alignment horizontal="center" vertical="center"/>
    </xf>
    <xf numFmtId="1" fontId="0" fillId="7" borderId="7" xfId="1" applyNumberFormat="1" applyFont="1" applyFill="1" applyBorder="1" applyAlignment="1">
      <alignment horizontal="center" vertical="center"/>
    </xf>
    <xf numFmtId="171" fontId="0" fillId="7" borderId="20" xfId="0" applyNumberFormat="1" applyFill="1" applyBorder="1" applyAlignment="1">
      <alignment horizontal="center" vertical="center"/>
    </xf>
    <xf numFmtId="0" fontId="0" fillId="0" borderId="0" xfId="0" applyFill="1" applyBorder="1"/>
    <xf numFmtId="1" fontId="0" fillId="0" borderId="0" xfId="0" applyNumberFormat="1"/>
    <xf numFmtId="0" fontId="0" fillId="0" borderId="0" xfId="0" applyAlignment="1">
      <alignment horizontal="center" vertical="center"/>
    </xf>
    <xf numFmtId="0" fontId="4" fillId="0" borderId="0" xfId="0" applyFont="1" applyBorder="1" applyAlignment="1">
      <alignment horizontal="center" vertical="center"/>
    </xf>
    <xf numFmtId="0" fontId="0" fillId="5" borderId="66" xfId="0" applyFill="1" applyBorder="1" applyAlignment="1">
      <alignment horizontal="right" vertical="center"/>
    </xf>
    <xf numFmtId="0" fontId="0" fillId="0" borderId="0" xfId="0" applyFill="1" applyBorder="1" applyAlignment="1" applyProtection="1">
      <alignment horizontal="center" vertical="center"/>
      <protection locked="0"/>
    </xf>
    <xf numFmtId="167" fontId="0" fillId="0" borderId="0" xfId="1" applyNumberFormat="1" applyFont="1" applyFill="1" applyBorder="1" applyAlignment="1" applyProtection="1">
      <alignment horizontal="center" vertical="center"/>
      <protection locked="0"/>
    </xf>
    <xf numFmtId="2" fontId="0" fillId="0" borderId="0" xfId="0" applyNumberFormat="1" applyFill="1" applyBorder="1" applyAlignment="1" applyProtection="1">
      <alignment horizontal="center" vertical="center"/>
      <protection locked="0"/>
    </xf>
    <xf numFmtId="9" fontId="0" fillId="0" borderId="0" xfId="1"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167" fontId="0" fillId="0" borderId="0" xfId="1" applyNumberFormat="1" applyFont="1" applyBorder="1" applyAlignment="1" applyProtection="1">
      <alignment horizontal="center" vertical="center"/>
      <protection locked="0"/>
    </xf>
    <xf numFmtId="2" fontId="0" fillId="0" borderId="0" xfId="0" applyNumberFormat="1" applyBorder="1" applyAlignment="1" applyProtection="1">
      <alignment horizontal="center" vertical="center"/>
      <protection locked="0"/>
    </xf>
    <xf numFmtId="9" fontId="0" fillId="0" borderId="0" xfId="1" applyFont="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9" fontId="0" fillId="0" borderId="0" xfId="1" applyFont="1" applyAlignment="1" applyProtection="1">
      <alignment horizontal="center" vertical="center"/>
      <protection locked="0"/>
    </xf>
    <xf numFmtId="0" fontId="0" fillId="4" borderId="88" xfId="0"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1" fillId="4" borderId="12" xfId="0" applyFont="1" applyFill="1" applyBorder="1" applyAlignment="1" applyProtection="1">
      <alignment horizontal="center" vertical="center"/>
    </xf>
    <xf numFmtId="0" fontId="2" fillId="5" borderId="8" xfId="0" applyFont="1" applyFill="1" applyBorder="1" applyAlignment="1" applyProtection="1">
      <alignment horizontal="center" vertical="center"/>
    </xf>
    <xf numFmtId="0" fontId="2" fillId="5" borderId="9" xfId="0" applyFont="1" applyFill="1" applyBorder="1" applyAlignment="1" applyProtection="1">
      <alignment horizontal="center" vertical="center"/>
    </xf>
    <xf numFmtId="0" fontId="4" fillId="0" borderId="0" xfId="0" applyFont="1" applyAlignment="1" applyProtection="1">
      <alignment horizontal="center" vertical="center"/>
    </xf>
    <xf numFmtId="0" fontId="4" fillId="0" borderId="0" xfId="0" applyFont="1" applyAlignment="1" applyProtection="1">
      <alignment horizontal="center" vertical="center" wrapText="1"/>
    </xf>
    <xf numFmtId="0" fontId="0" fillId="4" borderId="8" xfId="0" applyFill="1" applyBorder="1" applyAlignment="1" applyProtection="1">
      <alignment horizontal="center"/>
    </xf>
    <xf numFmtId="0" fontId="0" fillId="4" borderId="12" xfId="0" applyFill="1" applyBorder="1" applyAlignment="1" applyProtection="1">
      <alignment horizontal="center"/>
    </xf>
    <xf numFmtId="0" fontId="0" fillId="4" borderId="9" xfId="0" applyFill="1" applyBorder="1" applyAlignment="1" applyProtection="1">
      <alignment horizontal="center"/>
    </xf>
    <xf numFmtId="17" fontId="1" fillId="4" borderId="8" xfId="0" applyNumberFormat="1" applyFont="1" applyFill="1" applyBorder="1" applyAlignment="1" applyProtection="1">
      <alignment horizontal="center" vertical="center"/>
    </xf>
    <xf numFmtId="17" fontId="1" fillId="4" borderId="12" xfId="0" applyNumberFormat="1" applyFont="1" applyFill="1" applyBorder="1" applyAlignment="1" applyProtection="1">
      <alignment horizontal="center" vertical="center"/>
    </xf>
    <xf numFmtId="0" fontId="1" fillId="4" borderId="9" xfId="0" applyFont="1" applyFill="1" applyBorder="1" applyAlignment="1" applyProtection="1">
      <alignment horizontal="center"/>
    </xf>
    <xf numFmtId="165" fontId="0" fillId="7" borderId="29" xfId="0" applyNumberFormat="1" applyFill="1" applyBorder="1" applyAlignment="1" applyProtection="1">
      <alignment horizontal="center"/>
    </xf>
    <xf numFmtId="165" fontId="0" fillId="7" borderId="7" xfId="0" applyNumberFormat="1" applyFill="1" applyBorder="1" applyAlignment="1" applyProtection="1">
      <alignment horizontal="center"/>
    </xf>
    <xf numFmtId="17" fontId="1" fillId="4" borderId="2" xfId="0"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0" fillId="5" borderId="29" xfId="0" applyFill="1" applyBorder="1" applyAlignment="1" applyProtection="1">
      <alignment horizontal="left"/>
    </xf>
    <xf numFmtId="3" fontId="0" fillId="7" borderId="24" xfId="0" applyNumberFormat="1" applyFill="1" applyBorder="1" applyAlignment="1" applyProtection="1">
      <alignment horizontal="center"/>
    </xf>
    <xf numFmtId="0" fontId="0" fillId="5" borderId="27" xfId="0" applyFill="1" applyBorder="1" applyAlignment="1" applyProtection="1">
      <alignment horizontal="left"/>
    </xf>
    <xf numFmtId="3" fontId="0" fillId="7" borderId="27" xfId="0" applyNumberFormat="1" applyFill="1" applyBorder="1" applyAlignment="1" applyProtection="1">
      <alignment horizontal="center"/>
    </xf>
    <xf numFmtId="0" fontId="0" fillId="5" borderId="16" xfId="0" applyFill="1" applyBorder="1" applyAlignment="1" applyProtection="1">
      <alignment horizontal="left"/>
    </xf>
    <xf numFmtId="3" fontId="0" fillId="7" borderId="19" xfId="0" applyNumberFormat="1" applyFill="1" applyBorder="1" applyAlignment="1" applyProtection="1">
      <alignment horizontal="center"/>
    </xf>
    <xf numFmtId="3" fontId="0" fillId="7" borderId="21" xfId="0" applyNumberFormat="1" applyFill="1" applyBorder="1" applyAlignment="1" applyProtection="1">
      <alignment horizontal="center"/>
    </xf>
    <xf numFmtId="4" fontId="0" fillId="7" borderId="2" xfId="0" applyNumberFormat="1" applyFill="1" applyBorder="1" applyAlignment="1" applyProtection="1">
      <alignment horizontal="center"/>
    </xf>
    <xf numFmtId="4" fontId="0" fillId="7" borderId="3" xfId="0" applyNumberFormat="1" applyFill="1" applyBorder="1" applyAlignment="1" applyProtection="1">
      <alignment horizontal="center"/>
    </xf>
    <xf numFmtId="0" fontId="0" fillId="0" borderId="0" xfId="0" applyProtection="1"/>
    <xf numFmtId="3" fontId="0" fillId="7" borderId="7" xfId="0" applyNumberFormat="1" applyFill="1" applyBorder="1" applyAlignment="1" applyProtection="1">
      <alignment horizontal="center" vertical="center"/>
    </xf>
    <xf numFmtId="17" fontId="1" fillId="4" borderId="1" xfId="0" applyNumberFormat="1" applyFont="1" applyFill="1" applyBorder="1" applyAlignment="1" applyProtection="1">
      <alignment horizontal="center"/>
    </xf>
    <xf numFmtId="0" fontId="0" fillId="5" borderId="32" xfId="0" applyFill="1" applyBorder="1" applyAlignment="1" applyProtection="1">
      <alignment horizontal="left"/>
    </xf>
    <xf numFmtId="0" fontId="0" fillId="5" borderId="34" xfId="0" applyFill="1" applyBorder="1" applyAlignment="1" applyProtection="1">
      <alignment horizontal="left"/>
    </xf>
    <xf numFmtId="3" fontId="0" fillId="7" borderId="44" xfId="0" applyNumberFormat="1" applyFill="1" applyBorder="1" applyAlignment="1" applyProtection="1">
      <alignment horizontal="center"/>
    </xf>
    <xf numFmtId="0" fontId="1" fillId="5" borderId="48" xfId="0" applyFont="1" applyFill="1" applyBorder="1" applyAlignment="1" applyProtection="1">
      <alignment horizontal="center"/>
    </xf>
    <xf numFmtId="3" fontId="0" fillId="7" borderId="49" xfId="0" applyNumberFormat="1" applyFill="1" applyBorder="1" applyAlignment="1" applyProtection="1">
      <alignment horizontal="center"/>
    </xf>
    <xf numFmtId="3" fontId="0" fillId="7" borderId="48" xfId="0" applyNumberFormat="1" applyFill="1" applyBorder="1" applyAlignment="1" applyProtection="1">
      <alignment horizontal="center"/>
    </xf>
    <xf numFmtId="3" fontId="0" fillId="7" borderId="47" xfId="0" applyNumberFormat="1" applyFill="1" applyBorder="1" applyAlignment="1" applyProtection="1">
      <alignment horizontal="center"/>
    </xf>
    <xf numFmtId="0" fontId="0" fillId="5" borderId="15" xfId="0" applyFill="1" applyBorder="1" applyAlignment="1" applyProtection="1">
      <alignment horizontal="left"/>
    </xf>
    <xf numFmtId="10" fontId="0" fillId="7" borderId="16" xfId="1" applyNumberFormat="1" applyFont="1" applyFill="1" applyBorder="1" applyAlignment="1" applyProtection="1">
      <alignment horizontal="center"/>
    </xf>
    <xf numFmtId="0" fontId="0" fillId="5" borderId="18" xfId="0" applyFill="1" applyBorder="1" applyAlignment="1" applyProtection="1">
      <alignment horizontal="left"/>
    </xf>
    <xf numFmtId="10" fontId="0" fillId="7" borderId="19" xfId="1" applyNumberFormat="1" applyFont="1" applyFill="1" applyBorder="1" applyAlignment="1" applyProtection="1">
      <alignment horizontal="center"/>
    </xf>
    <xf numFmtId="0" fontId="0" fillId="5" borderId="26" xfId="0" applyFill="1" applyBorder="1" applyAlignment="1" applyProtection="1">
      <alignment horizontal="left"/>
    </xf>
    <xf numFmtId="4" fontId="0" fillId="7" borderId="7" xfId="0" applyNumberFormat="1" applyFill="1" applyBorder="1" applyAlignment="1" applyProtection="1">
      <alignment horizontal="center"/>
    </xf>
    <xf numFmtId="0" fontId="4" fillId="0" borderId="0" xfId="0" applyFont="1" applyBorder="1" applyAlignment="1" applyProtection="1">
      <alignment vertical="center"/>
    </xf>
    <xf numFmtId="0" fontId="4" fillId="0" borderId="6" xfId="0" applyFont="1" applyBorder="1" applyAlignment="1" applyProtection="1">
      <alignment vertical="center"/>
    </xf>
    <xf numFmtId="0" fontId="5" fillId="0" borderId="0" xfId="0" applyFont="1" applyAlignment="1" applyProtection="1">
      <alignment wrapText="1"/>
    </xf>
    <xf numFmtId="0" fontId="4" fillId="0" borderId="0" xfId="0" applyFont="1" applyAlignment="1" applyProtection="1"/>
    <xf numFmtId="0" fontId="4" fillId="0" borderId="0" xfId="0" applyFont="1" applyAlignment="1" applyProtection="1">
      <alignment horizontal="center"/>
    </xf>
    <xf numFmtId="0" fontId="13" fillId="0" borderId="6" xfId="0" applyFont="1" applyBorder="1" applyAlignment="1" applyProtection="1"/>
    <xf numFmtId="0" fontId="12" fillId="0" borderId="0" xfId="0" applyFont="1" applyBorder="1" applyAlignment="1" applyProtection="1"/>
    <xf numFmtId="0" fontId="4" fillId="0" borderId="0" xfId="0" applyFont="1" applyBorder="1" applyAlignment="1" applyProtection="1"/>
    <xf numFmtId="0" fontId="0" fillId="4" borderId="8" xfId="0" applyFill="1" applyBorder="1" applyAlignment="1" applyProtection="1">
      <alignment vertical="center"/>
    </xf>
    <xf numFmtId="0" fontId="0" fillId="4" borderId="12" xfId="0" applyFill="1" applyBorder="1" applyAlignment="1" applyProtection="1">
      <alignment vertical="center"/>
    </xf>
    <xf numFmtId="0" fontId="0" fillId="5" borderId="10" xfId="0" applyFill="1" applyBorder="1" applyAlignment="1" applyProtection="1">
      <alignment vertical="center"/>
    </xf>
    <xf numFmtId="0" fontId="0" fillId="5" borderId="55" xfId="0" applyFill="1" applyBorder="1" applyAlignment="1" applyProtection="1">
      <alignment vertical="center"/>
    </xf>
    <xf numFmtId="0" fontId="1" fillId="5" borderId="11" xfId="0" applyFont="1" applyFill="1" applyBorder="1" applyAlignment="1" applyProtection="1">
      <alignment horizontal="center"/>
    </xf>
    <xf numFmtId="0" fontId="1" fillId="5" borderId="39" xfId="0" applyFont="1" applyFill="1" applyBorder="1" applyAlignment="1" applyProtection="1">
      <alignment horizontal="center"/>
    </xf>
    <xf numFmtId="0" fontId="1" fillId="5" borderId="55" xfId="0" applyFont="1" applyFill="1" applyBorder="1" applyAlignment="1" applyProtection="1">
      <alignment horizontal="center"/>
    </xf>
    <xf numFmtId="4" fontId="0" fillId="7" borderId="53" xfId="0" applyNumberFormat="1" applyFill="1" applyBorder="1" applyAlignment="1" applyProtection="1">
      <alignment horizontal="center"/>
    </xf>
    <xf numFmtId="4" fontId="0" fillId="7" borderId="41" xfId="0" applyNumberFormat="1" applyFill="1" applyBorder="1" applyAlignment="1" applyProtection="1">
      <alignment horizontal="center"/>
    </xf>
    <xf numFmtId="166" fontId="0" fillId="0" borderId="0" xfId="0" applyNumberFormat="1" applyProtection="1"/>
    <xf numFmtId="3" fontId="0" fillId="0" borderId="0" xfId="0" applyNumberFormat="1" applyProtection="1"/>
    <xf numFmtId="0" fontId="12" fillId="0" borderId="0" xfId="0" applyFont="1" applyAlignment="1" applyProtection="1"/>
    <xf numFmtId="0" fontId="0" fillId="0" borderId="0" xfId="0" applyBorder="1" applyAlignment="1" applyProtection="1">
      <alignment horizontal="center"/>
    </xf>
    <xf numFmtId="0" fontId="0" fillId="5" borderId="39" xfId="0" applyFill="1" applyBorder="1" applyAlignment="1" applyProtection="1">
      <alignment horizontal="center"/>
    </xf>
    <xf numFmtId="0" fontId="0" fillId="5" borderId="50" xfId="0" applyFill="1" applyBorder="1" applyAlignment="1" applyProtection="1">
      <alignment horizontal="center"/>
    </xf>
    <xf numFmtId="0" fontId="1" fillId="5" borderId="50" xfId="0" applyFont="1" applyFill="1" applyBorder="1" applyAlignment="1" applyProtection="1">
      <alignment horizontal="center"/>
    </xf>
    <xf numFmtId="165" fontId="0" fillId="2" borderId="31" xfId="0" applyNumberFormat="1" applyFill="1" applyBorder="1" applyAlignment="1" applyProtection="1">
      <alignment horizontal="center"/>
      <protection locked="0"/>
    </xf>
    <xf numFmtId="165" fontId="0" fillId="3" borderId="32" xfId="0" applyNumberFormat="1" applyFill="1" applyBorder="1" applyAlignment="1" applyProtection="1">
      <alignment horizontal="center"/>
      <protection locked="0"/>
    </xf>
    <xf numFmtId="165" fontId="0" fillId="2" borderId="32" xfId="0" applyNumberFormat="1" applyFill="1" applyBorder="1" applyAlignment="1" applyProtection="1">
      <alignment horizontal="center"/>
      <protection locked="0"/>
    </xf>
    <xf numFmtId="165" fontId="0" fillId="6" borderId="32" xfId="0" applyNumberFormat="1" applyFill="1" applyBorder="1" applyAlignment="1" applyProtection="1">
      <alignment horizontal="center"/>
      <protection locked="0"/>
    </xf>
    <xf numFmtId="165" fontId="0" fillId="2" borderId="5" xfId="0" applyNumberFormat="1" applyFill="1" applyBorder="1" applyAlignment="1" applyProtection="1">
      <alignment horizontal="center"/>
      <protection locked="0"/>
    </xf>
    <xf numFmtId="165" fontId="0" fillId="3" borderId="6" xfId="0" applyNumberFormat="1" applyFill="1" applyBorder="1" applyAlignment="1" applyProtection="1">
      <alignment horizontal="center"/>
      <protection locked="0"/>
    </xf>
    <xf numFmtId="165" fontId="0" fillId="2" borderId="6" xfId="0" applyNumberFormat="1" applyFill="1" applyBorder="1" applyAlignment="1" applyProtection="1">
      <alignment horizontal="center"/>
      <protection locked="0"/>
    </xf>
    <xf numFmtId="165" fontId="0" fillId="6" borderId="6" xfId="0" applyNumberFormat="1" applyFill="1" applyBorder="1" applyAlignment="1" applyProtection="1">
      <alignment horizontal="center"/>
      <protection locked="0"/>
    </xf>
    <xf numFmtId="0" fontId="26" fillId="0" borderId="0" xfId="0" applyFont="1"/>
    <xf numFmtId="0" fontId="0" fillId="3" borderId="56" xfId="0" applyFill="1" applyBorder="1"/>
    <xf numFmtId="0" fontId="0" fillId="5" borderId="56" xfId="0" applyFill="1" applyBorder="1"/>
    <xf numFmtId="0" fontId="0" fillId="4" borderId="56" xfId="0" applyFill="1" applyBorder="1"/>
    <xf numFmtId="0" fontId="4" fillId="0" borderId="0" xfId="0" applyFont="1" applyAlignment="1">
      <alignment horizontal="center"/>
    </xf>
    <xf numFmtId="0" fontId="26" fillId="0" borderId="0" xfId="0" applyFont="1" applyAlignment="1">
      <alignment horizontal="center"/>
    </xf>
    <xf numFmtId="0" fontId="27" fillId="0" borderId="0" xfId="2" applyFont="1"/>
    <xf numFmtId="0" fontId="0" fillId="0" borderId="0" xfId="0" applyFill="1" applyBorder="1" applyAlignment="1" applyProtection="1">
      <alignment horizontal="center" vertical="center"/>
    </xf>
    <xf numFmtId="0" fontId="4" fillId="0" borderId="0" xfId="0" applyFont="1" applyAlignment="1" applyProtection="1">
      <alignment vertical="center"/>
    </xf>
    <xf numFmtId="4" fontId="0" fillId="7" borderId="32" xfId="0" applyNumberFormat="1" applyFill="1" applyBorder="1" applyAlignment="1">
      <alignment horizontal="center" vertical="center"/>
    </xf>
    <xf numFmtId="4" fontId="0" fillId="7" borderId="58" xfId="0" applyNumberFormat="1" applyFill="1" applyBorder="1" applyAlignment="1">
      <alignment horizontal="center" vertical="center"/>
    </xf>
    <xf numFmtId="4" fontId="0" fillId="8" borderId="93" xfId="0" applyNumberFormat="1" applyFill="1" applyBorder="1" applyAlignment="1">
      <alignment horizontal="center" vertical="center"/>
    </xf>
    <xf numFmtId="4" fontId="0" fillId="8" borderId="18" xfId="0" applyNumberFormat="1" applyFill="1" applyBorder="1" applyAlignment="1">
      <alignment horizontal="center" vertical="center"/>
    </xf>
    <xf numFmtId="4" fontId="0" fillId="8" borderId="59" xfId="0" applyNumberFormat="1" applyFill="1" applyBorder="1" applyAlignment="1">
      <alignment horizontal="center" vertical="center"/>
    </xf>
    <xf numFmtId="3" fontId="0" fillId="7" borderId="53" xfId="0" applyNumberFormat="1" applyFill="1" applyBorder="1" applyAlignment="1" applyProtection="1">
      <alignment horizontal="center"/>
    </xf>
    <xf numFmtId="3" fontId="0" fillId="7" borderId="41" xfId="0" applyNumberFormat="1" applyFill="1" applyBorder="1" applyAlignment="1" applyProtection="1">
      <alignment horizontal="center"/>
    </xf>
    <xf numFmtId="3" fontId="0" fillId="7" borderId="54" xfId="0" applyNumberFormat="1" applyFill="1" applyBorder="1" applyAlignment="1" applyProtection="1">
      <alignment horizontal="center"/>
    </xf>
    <xf numFmtId="3" fontId="0" fillId="7" borderId="42" xfId="0" applyNumberFormat="1" applyFill="1" applyBorder="1" applyAlignment="1" applyProtection="1">
      <alignment horizontal="center"/>
    </xf>
    <xf numFmtId="3" fontId="0" fillId="0" borderId="0" xfId="0" applyNumberFormat="1" applyAlignment="1" applyProtection="1">
      <alignment horizontal="center"/>
    </xf>
    <xf numFmtId="1" fontId="0" fillId="7" borderId="62" xfId="0" applyNumberFormat="1" applyFill="1" applyBorder="1" applyAlignment="1">
      <alignment horizontal="center" vertical="center"/>
    </xf>
    <xf numFmtId="1" fontId="0" fillId="8" borderId="6" xfId="0" applyNumberFormat="1" applyFill="1" applyBorder="1" applyAlignment="1">
      <alignment horizontal="center" vertical="center"/>
    </xf>
    <xf numFmtId="1" fontId="0" fillId="8" borderId="30" xfId="0" applyNumberFormat="1" applyFill="1" applyBorder="1" applyAlignment="1">
      <alignment horizontal="center" vertical="center"/>
    </xf>
    <xf numFmtId="1" fontId="0" fillId="8" borderId="7" xfId="0" applyNumberFormat="1" applyFill="1" applyBorder="1" applyAlignment="1">
      <alignment horizontal="center" vertical="center"/>
    </xf>
    <xf numFmtId="1" fontId="0" fillId="7" borderId="34" xfId="0" applyNumberFormat="1" applyFill="1" applyBorder="1" applyAlignment="1">
      <alignment horizontal="center" vertical="center"/>
    </xf>
    <xf numFmtId="1" fontId="0" fillId="7" borderId="44" xfId="0" applyNumberFormat="1" applyFill="1" applyBorder="1" applyAlignment="1">
      <alignment horizontal="center" vertical="center"/>
    </xf>
    <xf numFmtId="1" fontId="0" fillId="8" borderId="34" xfId="0" applyNumberFormat="1" applyFill="1" applyBorder="1" applyAlignment="1">
      <alignment horizontal="center" vertical="center"/>
    </xf>
    <xf numFmtId="1" fontId="0" fillId="8" borderId="44" xfId="0" applyNumberFormat="1" applyFill="1" applyBorder="1" applyAlignment="1">
      <alignment horizontal="center" vertical="center"/>
    </xf>
    <xf numFmtId="17" fontId="1" fillId="4" borderId="12" xfId="0" applyNumberFormat="1" applyFont="1" applyFill="1" applyBorder="1" applyAlignment="1">
      <alignment horizontal="center" vertical="center"/>
    </xf>
    <xf numFmtId="0" fontId="4" fillId="0" borderId="0" xfId="0" applyFont="1" applyAlignment="1">
      <alignment horizontal="left"/>
    </xf>
    <xf numFmtId="0" fontId="27" fillId="0" borderId="0" xfId="2" applyFont="1" applyAlignment="1">
      <alignment horizontal="left"/>
    </xf>
    <xf numFmtId="0" fontId="0" fillId="8" borderId="76" xfId="0" applyFill="1" applyBorder="1" applyAlignment="1">
      <alignment horizontal="center" vertical="center" wrapText="1"/>
    </xf>
    <xf numFmtId="0" fontId="0" fillId="8" borderId="77" xfId="0" applyFill="1" applyBorder="1" applyAlignment="1">
      <alignment horizontal="center" vertical="center" wrapText="1"/>
    </xf>
    <xf numFmtId="0" fontId="0" fillId="8" borderId="78" xfId="0" applyFill="1" applyBorder="1" applyAlignment="1">
      <alignment horizontal="center" vertical="center" wrapText="1"/>
    </xf>
    <xf numFmtId="0" fontId="0" fillId="8" borderId="62" xfId="0" applyFill="1" applyBorder="1" applyAlignment="1">
      <alignment horizontal="center" vertical="center" wrapText="1"/>
    </xf>
    <xf numFmtId="0" fontId="0" fillId="8" borderId="39" xfId="0" applyFill="1" applyBorder="1" applyAlignment="1">
      <alignment horizontal="center" vertical="center" wrapText="1"/>
    </xf>
    <xf numFmtId="0" fontId="0" fillId="8" borderId="50" xfId="0"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0" fillId="2" borderId="74" xfId="0" applyFill="1" applyBorder="1" applyAlignment="1" applyProtection="1">
      <alignment horizontal="center" vertical="center"/>
      <protection locked="0"/>
    </xf>
    <xf numFmtId="0" fontId="0" fillId="2" borderId="75" xfId="0" applyFill="1" applyBorder="1" applyAlignment="1" applyProtection="1">
      <alignment horizontal="center" vertical="center"/>
      <protection locked="0"/>
    </xf>
    <xf numFmtId="0" fontId="11" fillId="0" borderId="6" xfId="0" applyFont="1" applyBorder="1" applyAlignment="1">
      <alignment horizontal="center" vertical="center"/>
    </xf>
    <xf numFmtId="0" fontId="1" fillId="4" borderId="45"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3" xfId="0" applyFont="1" applyFill="1" applyBorder="1" applyAlignment="1">
      <alignment horizontal="center" vertical="center" wrapText="1"/>
    </xf>
    <xf numFmtId="0" fontId="4"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169" fontId="1" fillId="4" borderId="8" xfId="0" applyNumberFormat="1" applyFont="1" applyFill="1" applyBorder="1" applyAlignment="1" applyProtection="1">
      <alignment horizontal="center" vertical="center"/>
    </xf>
    <xf numFmtId="169" fontId="1" fillId="4" borderId="9" xfId="0" applyNumberFormat="1" applyFont="1" applyFill="1" applyBorder="1" applyAlignment="1" applyProtection="1">
      <alignment horizontal="center" vertical="center"/>
    </xf>
    <xf numFmtId="0" fontId="4" fillId="0" borderId="0" xfId="0" applyFont="1" applyAlignment="1" applyProtection="1">
      <alignment horizontal="center" vertical="center"/>
    </xf>
    <xf numFmtId="169" fontId="1" fillId="4" borderId="12"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wrapText="1"/>
    </xf>
    <xf numFmtId="0" fontId="0" fillId="5" borderId="28" xfId="0" applyFill="1" applyBorder="1" applyAlignment="1" applyProtection="1">
      <alignment horizontal="center" vertical="center" wrapText="1"/>
    </xf>
    <xf numFmtId="0" fontId="0" fillId="5" borderId="4"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11"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5" borderId="6" xfId="0" applyFill="1" applyBorder="1" applyAlignment="1" applyProtection="1">
      <alignment horizontal="center" vertical="center" wrapText="1"/>
    </xf>
    <xf numFmtId="0" fontId="0" fillId="5" borderId="13" xfId="0" applyFill="1" applyBorder="1" applyAlignment="1" applyProtection="1">
      <alignment horizontal="center"/>
    </xf>
    <xf numFmtId="0" fontId="0" fillId="5" borderId="28" xfId="0" applyFill="1" applyBorder="1" applyAlignment="1" applyProtection="1">
      <alignment horizontal="center"/>
    </xf>
    <xf numFmtId="0" fontId="0" fillId="5" borderId="57" xfId="0" applyFill="1" applyBorder="1" applyAlignment="1" applyProtection="1">
      <alignment horizontal="center"/>
    </xf>
    <xf numFmtId="0" fontId="0" fillId="5" borderId="5" xfId="0" applyFill="1" applyBorder="1" applyAlignment="1" applyProtection="1">
      <alignment horizontal="center"/>
    </xf>
    <xf numFmtId="0" fontId="0" fillId="5" borderId="6" xfId="0" applyFill="1" applyBorder="1" applyAlignment="1" applyProtection="1">
      <alignment horizontal="center"/>
    </xf>
    <xf numFmtId="0" fontId="0" fillId="5" borderId="7" xfId="0" applyFill="1" applyBorder="1" applyAlignment="1" applyProtection="1">
      <alignment horizontal="center"/>
    </xf>
    <xf numFmtId="16" fontId="0" fillId="4" borderId="12" xfId="0" applyNumberFormat="1" applyFill="1" applyBorder="1" applyAlignment="1" applyProtection="1">
      <alignment horizontal="center"/>
    </xf>
    <xf numFmtId="0" fontId="0" fillId="4" borderId="12" xfId="0" applyFill="1" applyBorder="1" applyAlignment="1" applyProtection="1">
      <alignment horizontal="center"/>
    </xf>
    <xf numFmtId="3" fontId="0" fillId="2" borderId="8" xfId="0" applyNumberFormat="1" applyFill="1" applyBorder="1" applyAlignment="1" applyProtection="1">
      <alignment horizontal="center" vertical="center"/>
      <protection locked="0"/>
    </xf>
    <xf numFmtId="3" fontId="0" fillId="2" borderId="12" xfId="0" applyNumberFormat="1" applyFill="1" applyBorder="1" applyAlignment="1" applyProtection="1">
      <alignment horizontal="center" vertical="center"/>
      <protection locked="0"/>
    </xf>
    <xf numFmtId="0" fontId="4" fillId="0" borderId="0" xfId="0" applyFont="1" applyAlignment="1" applyProtection="1">
      <alignment horizontal="left" vertical="center" wrapText="1"/>
    </xf>
    <xf numFmtId="0" fontId="0" fillId="5" borderId="1" xfId="0" applyFill="1" applyBorder="1" applyAlignment="1" applyProtection="1">
      <alignment horizontal="center" vertical="center" wrapText="1"/>
    </xf>
    <xf numFmtId="0" fontId="0" fillId="5" borderId="2" xfId="0" applyFill="1" applyBorder="1" applyAlignment="1" applyProtection="1">
      <alignment horizontal="center" vertical="center" wrapText="1"/>
    </xf>
    <xf numFmtId="0" fontId="0" fillId="5" borderId="1" xfId="0" applyFill="1" applyBorder="1" applyAlignment="1" applyProtection="1">
      <alignment horizontal="center"/>
    </xf>
    <xf numFmtId="0" fontId="0" fillId="5" borderId="2" xfId="0" applyFill="1" applyBorder="1" applyAlignment="1" applyProtection="1">
      <alignment horizontal="center"/>
    </xf>
    <xf numFmtId="0" fontId="1" fillId="4" borderId="8" xfId="0" applyFont="1" applyFill="1" applyBorder="1" applyAlignment="1" applyProtection="1">
      <alignment horizontal="center"/>
    </xf>
    <xf numFmtId="0" fontId="1" fillId="4" borderId="12" xfId="0" applyFont="1" applyFill="1" applyBorder="1" applyAlignment="1" applyProtection="1">
      <alignment horizontal="center"/>
    </xf>
    <xf numFmtId="0" fontId="1" fillId="4" borderId="9" xfId="0" applyFont="1" applyFill="1" applyBorder="1" applyAlignment="1" applyProtection="1">
      <alignment horizontal="center"/>
    </xf>
    <xf numFmtId="0" fontId="1" fillId="4" borderId="8" xfId="0" applyFont="1" applyFill="1" applyBorder="1" applyAlignment="1" applyProtection="1">
      <alignment horizontal="center" vertical="center"/>
    </xf>
    <xf numFmtId="0" fontId="1" fillId="4" borderId="12" xfId="0" applyFont="1" applyFill="1" applyBorder="1" applyAlignment="1" applyProtection="1">
      <alignment horizontal="center" vertical="center"/>
    </xf>
    <xf numFmtId="0" fontId="1" fillId="4" borderId="9" xfId="0" applyFont="1" applyFill="1" applyBorder="1" applyAlignment="1" applyProtection="1">
      <alignment horizontal="center" vertical="center"/>
    </xf>
    <xf numFmtId="3" fontId="0" fillId="3" borderId="12" xfId="0" applyNumberFormat="1" applyFill="1" applyBorder="1" applyAlignment="1" applyProtection="1">
      <alignment horizontal="center" vertical="center"/>
      <protection locked="0"/>
    </xf>
    <xf numFmtId="169" fontId="0" fillId="4" borderId="12" xfId="0" applyNumberFormat="1" applyFill="1" applyBorder="1" applyAlignment="1" applyProtection="1">
      <alignment horizontal="center"/>
    </xf>
    <xf numFmtId="169" fontId="0" fillId="4" borderId="8" xfId="0" applyNumberFormat="1" applyFill="1" applyBorder="1" applyAlignment="1" applyProtection="1">
      <alignment horizontal="center"/>
    </xf>
    <xf numFmtId="0" fontId="0" fillId="4" borderId="9" xfId="0" applyFill="1" applyBorder="1" applyAlignment="1" applyProtection="1">
      <alignment horizontal="center"/>
    </xf>
    <xf numFmtId="0" fontId="0" fillId="4" borderId="8" xfId="0" applyFill="1" applyBorder="1" applyAlignment="1" applyProtection="1">
      <alignment horizontal="center"/>
    </xf>
    <xf numFmtId="0" fontId="0" fillId="4" borderId="52" xfId="0" applyFill="1" applyBorder="1" applyAlignment="1" applyProtection="1">
      <alignment horizontal="center"/>
    </xf>
    <xf numFmtId="0" fontId="0" fillId="4" borderId="51" xfId="0" applyFill="1" applyBorder="1" applyAlignment="1" applyProtection="1">
      <alignment horizontal="center"/>
    </xf>
    <xf numFmtId="169" fontId="0" fillId="4" borderId="8" xfId="0" applyNumberFormat="1" applyFont="1" applyFill="1" applyBorder="1" applyAlignment="1" applyProtection="1">
      <alignment horizontal="center" vertical="center"/>
    </xf>
    <xf numFmtId="169" fontId="0" fillId="4" borderId="12" xfId="0" applyNumberFormat="1" applyFont="1" applyFill="1" applyBorder="1" applyAlignment="1" applyProtection="1">
      <alignment horizontal="center" vertical="center"/>
    </xf>
    <xf numFmtId="0" fontId="0" fillId="5" borderId="86" xfId="0" applyFill="1" applyBorder="1" applyAlignment="1" applyProtection="1">
      <alignment horizontal="center" vertical="center"/>
    </xf>
    <xf numFmtId="0" fontId="0" fillId="5" borderId="82" xfId="0" applyFill="1" applyBorder="1" applyAlignment="1" applyProtection="1">
      <alignment horizontal="center" vertical="center"/>
    </xf>
    <xf numFmtId="0" fontId="0" fillId="5" borderId="5" xfId="0" applyFill="1" applyBorder="1" applyAlignment="1" applyProtection="1">
      <alignment horizontal="center" vertical="center"/>
    </xf>
    <xf numFmtId="0" fontId="0" fillId="5" borderId="30" xfId="0" applyFill="1" applyBorder="1" applyAlignment="1" applyProtection="1">
      <alignment horizontal="center" vertical="center"/>
    </xf>
    <xf numFmtId="0" fontId="0" fillId="3" borderId="81" xfId="0" applyFill="1" applyBorder="1" applyAlignment="1" applyProtection="1">
      <alignment horizontal="center" vertical="center"/>
      <protection locked="0"/>
    </xf>
    <xf numFmtId="0" fontId="0" fillId="3" borderId="80" xfId="0"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40"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3" borderId="84" xfId="0" applyFill="1" applyBorder="1" applyAlignment="1" applyProtection="1">
      <alignment horizontal="center" vertical="center"/>
      <protection locked="0"/>
    </xf>
    <xf numFmtId="9" fontId="0" fillId="7" borderId="87" xfId="1" applyFont="1" applyFill="1" applyBorder="1" applyAlignment="1" applyProtection="1">
      <alignment horizontal="center" vertical="center"/>
    </xf>
    <xf numFmtId="9" fontId="0" fillId="7" borderId="83" xfId="1" applyFont="1" applyFill="1" applyBorder="1" applyAlignment="1" applyProtection="1">
      <alignment horizontal="center" vertical="center"/>
    </xf>
    <xf numFmtId="9" fontId="0" fillId="7" borderId="85" xfId="1" applyFont="1" applyFill="1" applyBorder="1" applyAlignment="1" applyProtection="1">
      <alignment horizontal="center" vertical="center"/>
    </xf>
    <xf numFmtId="9" fontId="0" fillId="7" borderId="7" xfId="1" applyFont="1" applyFill="1" applyBorder="1" applyAlignment="1" applyProtection="1">
      <alignment horizontal="center" vertical="center"/>
    </xf>
    <xf numFmtId="0" fontId="0" fillId="0" borderId="76" xfId="0" applyBorder="1" applyAlignment="1" applyProtection="1">
      <alignment horizontal="center" wrapText="1"/>
    </xf>
    <xf numFmtId="0" fontId="0" fillId="0" borderId="28" xfId="0" applyBorder="1" applyAlignment="1" applyProtection="1">
      <alignment horizontal="center" wrapText="1"/>
    </xf>
    <xf numFmtId="0" fontId="0" fillId="0" borderId="77" xfId="0" applyBorder="1" applyAlignment="1" applyProtection="1">
      <alignment horizontal="center" wrapText="1"/>
    </xf>
    <xf numFmtId="0" fontId="0" fillId="0" borderId="78" xfId="0" applyBorder="1" applyAlignment="1" applyProtection="1">
      <alignment horizontal="center" wrapText="1"/>
    </xf>
    <xf numFmtId="0" fontId="0" fillId="0" borderId="0" xfId="0" applyBorder="1" applyAlignment="1" applyProtection="1">
      <alignment horizontal="center" wrapText="1"/>
    </xf>
    <xf numFmtId="0" fontId="0" fillId="0" borderId="62" xfId="0" applyBorder="1" applyAlignment="1" applyProtection="1">
      <alignment horizontal="center" wrapText="1"/>
    </xf>
    <xf numFmtId="0" fontId="0" fillId="0" borderId="39" xfId="0" applyBorder="1" applyAlignment="1" applyProtection="1">
      <alignment horizontal="center" wrapText="1"/>
    </xf>
    <xf numFmtId="0" fontId="0" fillId="0" borderId="11" xfId="0" applyBorder="1" applyAlignment="1" applyProtection="1">
      <alignment horizontal="center" wrapText="1"/>
    </xf>
    <xf numFmtId="0" fontId="0" fillId="0" borderId="50" xfId="0" applyBorder="1" applyAlignment="1" applyProtection="1">
      <alignment horizontal="center" wrapText="1"/>
    </xf>
    <xf numFmtId="0" fontId="0" fillId="5" borderId="49" xfId="0" applyFill="1" applyBorder="1" applyAlignment="1" applyProtection="1">
      <alignment horizontal="center"/>
    </xf>
    <xf numFmtId="0" fontId="0" fillId="5" borderId="47" xfId="0" applyFill="1" applyBorder="1" applyAlignment="1" applyProtection="1">
      <alignment horizontal="center"/>
    </xf>
    <xf numFmtId="0" fontId="0" fillId="5" borderId="5" xfId="0" applyFont="1" applyFill="1" applyBorder="1" applyAlignment="1" applyProtection="1">
      <alignment horizontal="center"/>
    </xf>
    <xf numFmtId="0" fontId="0" fillId="5" borderId="7" xfId="0" applyFont="1" applyFill="1" applyBorder="1" applyAlignment="1" applyProtection="1">
      <alignment horizontal="center"/>
    </xf>
    <xf numFmtId="169" fontId="0" fillId="4" borderId="9" xfId="0" applyNumberFormat="1" applyFont="1" applyFill="1" applyBorder="1" applyAlignment="1" applyProtection="1">
      <alignment horizontal="center" vertical="center"/>
    </xf>
    <xf numFmtId="0" fontId="4" fillId="0" borderId="0" xfId="0" applyFont="1" applyAlignment="1" applyProtection="1">
      <alignment horizontal="center"/>
    </xf>
    <xf numFmtId="0" fontId="13" fillId="0" borderId="0" xfId="0" applyFont="1" applyAlignment="1" applyProtection="1">
      <alignment horizontal="left"/>
    </xf>
    <xf numFmtId="0" fontId="13" fillId="0" borderId="0" xfId="0" applyFont="1" applyAlignment="1" applyProtection="1">
      <alignment horizontal="center"/>
    </xf>
    <xf numFmtId="0" fontId="13" fillId="0" borderId="6" xfId="0" applyFont="1" applyBorder="1" applyAlignment="1" applyProtection="1">
      <alignment horizontal="center"/>
    </xf>
    <xf numFmtId="9" fontId="0" fillId="3" borderId="89" xfId="0" applyNumberFormat="1" applyFill="1" applyBorder="1" applyAlignment="1" applyProtection="1">
      <alignment horizontal="center"/>
      <protection locked="0"/>
    </xf>
    <xf numFmtId="9" fontId="0" fillId="3" borderId="91" xfId="0" applyNumberFormat="1" applyFill="1" applyBorder="1" applyAlignment="1" applyProtection="1">
      <alignment horizontal="center"/>
      <protection locked="0"/>
    </xf>
    <xf numFmtId="9" fontId="0" fillId="3" borderId="90" xfId="0" applyNumberFormat="1" applyFill="1" applyBorder="1" applyAlignment="1" applyProtection="1">
      <alignment horizontal="center"/>
      <protection locked="0"/>
    </xf>
    <xf numFmtId="9" fontId="0" fillId="3" borderId="92" xfId="0" applyNumberFormat="1" applyFill="1" applyBorder="1" applyAlignment="1" applyProtection="1">
      <alignment horizontal="center"/>
      <protection locked="0"/>
    </xf>
    <xf numFmtId="0" fontId="4" fillId="0" borderId="0" xfId="0" applyFont="1" applyBorder="1" applyAlignment="1" applyProtection="1">
      <alignment horizontal="left" vertical="center"/>
    </xf>
    <xf numFmtId="0" fontId="4" fillId="0" borderId="6" xfId="0" applyFont="1" applyBorder="1" applyAlignment="1" applyProtection="1">
      <alignment horizontal="left" vertical="center"/>
    </xf>
    <xf numFmtId="0" fontId="0" fillId="0" borderId="0" xfId="0" applyAlignment="1">
      <alignment horizontal="center" vertical="center"/>
    </xf>
    <xf numFmtId="0" fontId="16" fillId="0" borderId="0" xfId="2" applyFont="1" applyAlignment="1">
      <alignment horizontal="left" vertical="center"/>
    </xf>
    <xf numFmtId="0" fontId="16" fillId="0" borderId="0" xfId="2" applyFont="1" applyBorder="1" applyAlignment="1">
      <alignment horizontal="left"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9" fillId="4" borderId="12" xfId="0" applyFont="1" applyFill="1" applyBorder="1" applyAlignment="1">
      <alignment horizontal="center" vertical="center"/>
    </xf>
    <xf numFmtId="0" fontId="9" fillId="4" borderId="52" xfId="0" applyFont="1" applyFill="1" applyBorder="1" applyAlignment="1">
      <alignment horizontal="center" vertical="center"/>
    </xf>
    <xf numFmtId="0" fontId="4" fillId="0" borderId="0" xfId="0" applyFont="1" applyBorder="1" applyAlignment="1">
      <alignment horizontal="left" vertical="center"/>
    </xf>
    <xf numFmtId="0" fontId="16" fillId="0" borderId="0" xfId="2" applyFont="1" applyAlignment="1">
      <alignment horizontal="center" vertical="center"/>
    </xf>
    <xf numFmtId="0" fontId="4" fillId="0" borderId="0" xfId="0" applyFont="1" applyAlignment="1">
      <alignment horizontal="center" vertical="center"/>
    </xf>
    <xf numFmtId="0" fontId="0" fillId="0" borderId="0" xfId="0" applyAlignment="1">
      <alignment horizontal="center"/>
    </xf>
    <xf numFmtId="0" fontId="16" fillId="0" borderId="0" xfId="2" applyFont="1" applyAlignment="1">
      <alignment horizontal="left" vertical="center" wrapText="1"/>
    </xf>
  </cellXfs>
  <cellStyles count="32">
    <cellStyle name="Comma 2" xfId="31" xr:uid="{00000000-0005-0000-0000-000000000000}"/>
    <cellStyle name="Euro" xfId="21" xr:uid="{00000000-0005-0000-0000-000001000000}"/>
    <cellStyle name="Hipervínculo" xfId="2" builtinId="8"/>
    <cellStyle name="Hipervínculo 2" xfId="16" xr:uid="{00000000-0005-0000-0000-000003000000}"/>
    <cellStyle name="Hipervínculo 3" xfId="29" xr:uid="{00000000-0005-0000-0000-000004000000}"/>
    <cellStyle name="Millares 2" xfId="11" xr:uid="{00000000-0005-0000-0000-000005000000}"/>
    <cellStyle name="Millares 2 2" xfId="23" xr:uid="{00000000-0005-0000-0000-000006000000}"/>
    <cellStyle name="Millares 2 3" xfId="22" xr:uid="{00000000-0005-0000-0000-000007000000}"/>
    <cellStyle name="Millares 3" xfId="19" xr:uid="{00000000-0005-0000-0000-000008000000}"/>
    <cellStyle name="Millares 4" xfId="15" xr:uid="{00000000-0005-0000-0000-000009000000}"/>
    <cellStyle name="Millares 5" xfId="30" xr:uid="{00000000-0005-0000-0000-00000A000000}"/>
    <cellStyle name="Normal" xfId="0" builtinId="0"/>
    <cellStyle name="Normal 16" xfId="8" xr:uid="{00000000-0005-0000-0000-00000C000000}"/>
    <cellStyle name="Normal 2" xfId="6" xr:uid="{00000000-0005-0000-0000-00000D000000}"/>
    <cellStyle name="Normal 2 2" xfId="7" xr:uid="{00000000-0005-0000-0000-00000E000000}"/>
    <cellStyle name="Normal 2 2 2" xfId="25" xr:uid="{00000000-0005-0000-0000-00000F000000}"/>
    <cellStyle name="Normal 2 3" xfId="5" xr:uid="{00000000-0005-0000-0000-000010000000}"/>
    <cellStyle name="Normal 2 4" xfId="24" xr:uid="{00000000-0005-0000-0000-000011000000}"/>
    <cellStyle name="Normal 3" xfId="4" xr:uid="{00000000-0005-0000-0000-000012000000}"/>
    <cellStyle name="Normal 4" xfId="10" xr:uid="{00000000-0005-0000-0000-000013000000}"/>
    <cellStyle name="Normal 4 2" xfId="28" xr:uid="{00000000-0005-0000-0000-000014000000}"/>
    <cellStyle name="Normal 5" xfId="13" xr:uid="{00000000-0005-0000-0000-000015000000}"/>
    <cellStyle name="Normal 5 2" xfId="17" xr:uid="{00000000-0005-0000-0000-000016000000}"/>
    <cellStyle name="Normal 6" xfId="18" xr:uid="{00000000-0005-0000-0000-000017000000}"/>
    <cellStyle name="Normal 7" xfId="3" xr:uid="{00000000-0005-0000-0000-000018000000}"/>
    <cellStyle name="Porcentaje" xfId="1" builtinId="5"/>
    <cellStyle name="Porcentaje 2" xfId="9" xr:uid="{00000000-0005-0000-0000-00001A000000}"/>
    <cellStyle name="Porcentaje 3" xfId="12" xr:uid="{00000000-0005-0000-0000-00001B000000}"/>
    <cellStyle name="Porcentaje 4" xfId="20" xr:uid="{00000000-0005-0000-0000-00001C000000}"/>
    <cellStyle name="Porcentaje 5" xfId="14" xr:uid="{00000000-0005-0000-0000-00001D000000}"/>
    <cellStyle name="Porcentual 2" xfId="26" xr:uid="{00000000-0005-0000-0000-00001E000000}"/>
    <cellStyle name="Porcentual 2 2" xfId="27" xr:uid="{00000000-0005-0000-0000-00001F000000}"/>
  </cellStyles>
  <dxfs count="35">
    <dxf>
      <fill>
        <patternFill>
          <bgColor rgb="FFD8E4BC"/>
        </patternFill>
      </fill>
      <border>
        <bottom style="dashed">
          <color auto="1"/>
        </bottom>
        <vertical/>
        <horizontal/>
      </border>
    </dxf>
    <dxf>
      <fill>
        <patternFill>
          <bgColor rgb="FFD8E4BC"/>
        </patternFill>
      </fill>
      <border>
        <bottom style="thin">
          <color auto="1"/>
        </bottom>
        <vertical/>
        <horizontal/>
      </border>
    </dxf>
    <dxf>
      <fill>
        <patternFill>
          <bgColor rgb="FFD8E4BC"/>
        </patternFill>
      </fill>
      <border>
        <bottom style="dashed">
          <color auto="1"/>
        </bottom>
        <vertical/>
        <horizontal/>
      </border>
    </dxf>
    <dxf>
      <fill>
        <patternFill>
          <bgColor rgb="FFD8E4BC"/>
        </patternFill>
      </fill>
      <border>
        <bottom style="thin">
          <color auto="1"/>
        </bottom>
        <vertical/>
        <horizontal/>
      </border>
    </dxf>
    <dxf>
      <fill>
        <patternFill>
          <bgColor rgb="FFD8E4BC"/>
        </patternFill>
      </fill>
    </dxf>
    <dxf>
      <fill>
        <patternFill>
          <bgColor rgb="FFC4D79B"/>
        </patternFill>
      </fill>
    </dxf>
    <dxf>
      <border>
        <bottom style="thin">
          <color auto="1"/>
        </bottom>
        <vertical/>
        <horizontal/>
      </border>
    </dxf>
    <dxf>
      <border>
        <bottom style="dashed">
          <color auto="1"/>
        </bottom>
      </border>
    </dxf>
    <dxf>
      <fill>
        <patternFill>
          <bgColor rgb="FFD8E4BC"/>
        </patternFill>
      </fill>
      <border>
        <bottom style="dashed">
          <color auto="1"/>
        </bottom>
        <vertical/>
        <horizontal/>
      </border>
    </dxf>
    <dxf>
      <fill>
        <patternFill>
          <bgColor rgb="FFD8E4BC"/>
        </patternFill>
      </fill>
      <border>
        <bottom style="thin">
          <color auto="1"/>
        </bottom>
        <vertical/>
        <horizontal/>
      </border>
    </dxf>
    <dxf>
      <border>
        <right style="thin">
          <color auto="1"/>
        </right>
        <bottom style="thin">
          <color auto="1"/>
        </bottom>
      </border>
    </dxf>
    <dxf>
      <border>
        <right style="thin">
          <color auto="1"/>
        </right>
        <vertical/>
        <horizontal/>
      </border>
    </dxf>
    <dxf>
      <fill>
        <patternFill>
          <bgColor rgb="FFD8E4BC"/>
        </patternFill>
      </fill>
      <border>
        <left style="thin">
          <color auto="1"/>
        </left>
        <bottom style="thin">
          <color auto="1"/>
        </bottom>
        <vertical/>
        <horizontal/>
      </border>
    </dxf>
    <dxf>
      <fill>
        <patternFill>
          <bgColor rgb="FFD8E4BC"/>
        </patternFill>
      </fill>
      <border>
        <left style="thin">
          <color auto="1"/>
        </left>
        <bottom style="dashed">
          <color auto="1"/>
        </bottom>
        <vertical/>
        <horizontal/>
      </border>
    </dxf>
    <dxf>
      <border>
        <right style="thin">
          <color auto="1"/>
        </right>
        <bottom style="dashed">
          <color auto="1"/>
        </bottom>
      </border>
    </dxf>
    <dxf>
      <fill>
        <patternFill>
          <bgColor rgb="FFC5D9F1"/>
        </patternFill>
      </fill>
      <border>
        <left style="thin">
          <color auto="1"/>
        </left>
        <right style="hair">
          <color auto="1"/>
        </right>
        <bottom style="dashed">
          <color auto="1"/>
        </bottom>
        <vertical/>
        <horizontal/>
      </border>
    </dxf>
    <dxf>
      <fill>
        <patternFill>
          <bgColor rgb="FFC5D9F1"/>
        </patternFill>
      </fill>
      <border>
        <left style="thin">
          <color auto="1"/>
        </left>
        <right style="hair">
          <color auto="1"/>
        </right>
        <bottom style="thin">
          <color auto="1"/>
        </bottom>
        <vertical/>
        <horizontal/>
      </border>
    </dxf>
    <dxf>
      <border>
        <bottom style="thin">
          <color auto="1"/>
        </bottom>
        <vertical/>
        <horizontal/>
      </border>
    </dxf>
    <dxf>
      <border>
        <bottom style="dashed">
          <color auto="1"/>
        </bottom>
      </border>
    </dxf>
    <dxf>
      <fill>
        <patternFill>
          <bgColor rgb="FFC4D79B"/>
        </patternFill>
      </fill>
      <border>
        <left/>
        <right style="hair">
          <color auto="1"/>
        </right>
      </border>
    </dxf>
    <dxf>
      <fill>
        <patternFill>
          <bgColor rgb="FFD8E4BC"/>
        </patternFill>
      </fill>
      <border>
        <right style="hair">
          <color auto="1"/>
        </right>
      </border>
    </dxf>
    <dxf>
      <border>
        <right style="thin">
          <color auto="1"/>
        </right>
        <bottom style="dashed">
          <color auto="1"/>
        </bottom>
      </border>
    </dxf>
    <dxf>
      <border>
        <right style="thin">
          <color auto="1"/>
        </right>
        <bottom style="thin">
          <color auto="1"/>
        </bottom>
      </border>
    </dxf>
    <dxf>
      <fill>
        <patternFill>
          <bgColor rgb="FFC4D79B"/>
        </patternFill>
      </fill>
    </dxf>
    <dxf>
      <border>
        <bottom style="thin">
          <color auto="1"/>
        </bottom>
        <vertical/>
        <horizontal/>
      </border>
    </dxf>
    <dxf>
      <border>
        <bottom style="dashed">
          <color auto="1"/>
        </bottom>
      </border>
    </dxf>
    <dxf>
      <border>
        <left style="thin">
          <color auto="1"/>
        </left>
        <bottom style="dashed">
          <color auto="1"/>
        </bottom>
        <vertical/>
        <horizontal/>
      </border>
    </dxf>
    <dxf>
      <border>
        <left style="thin">
          <color auto="1"/>
        </left>
        <bottom style="thin">
          <color auto="1"/>
        </bottom>
        <vertical/>
        <horizontal/>
      </border>
    </dxf>
    <dxf>
      <fill>
        <patternFill>
          <bgColor rgb="FFD8E4BC"/>
        </patternFill>
      </fill>
    </dxf>
    <dxf>
      <fill>
        <patternFill>
          <bgColor rgb="FFD8E4BC"/>
        </patternFill>
      </fill>
    </dxf>
    <dxf>
      <fill>
        <patternFill>
          <bgColor theme="6" tint="0.59996337778862885"/>
        </patternFill>
      </fill>
    </dxf>
    <dxf>
      <fill>
        <patternFill>
          <bgColor rgb="FFC4D79B"/>
        </patternFill>
      </fill>
      <border>
        <left style="thin">
          <color auto="1"/>
        </left>
        <right style="thin">
          <color auto="1"/>
        </right>
        <bottom style="dashed">
          <color auto="1"/>
        </bottom>
        <vertical/>
        <horizontal/>
      </border>
    </dxf>
    <dxf>
      <fill>
        <patternFill>
          <bgColor rgb="FFC4D79B"/>
        </patternFill>
      </fill>
      <border>
        <left style="thin">
          <color auto="1"/>
        </left>
        <right style="thin">
          <color auto="1"/>
        </right>
        <bottom style="thin">
          <color auto="1"/>
        </bottom>
        <vertical/>
        <horizontal/>
      </border>
    </dxf>
    <dxf>
      <fill>
        <patternFill>
          <bgColor rgb="FFC4D79B"/>
        </patternFill>
      </fill>
      <border>
        <left style="thin">
          <color auto="1"/>
        </left>
        <right style="thin">
          <color auto="1"/>
        </right>
        <bottom style="dashed">
          <color auto="1"/>
        </bottom>
      </border>
    </dxf>
    <dxf>
      <fill>
        <patternFill>
          <bgColor rgb="FFC4D79B"/>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BC4936"/>
      <color rgb="FFD72D2D"/>
      <color rgb="FF93B64E"/>
      <color rgb="FF9EBD5F"/>
      <color rgb="FF3F26D8"/>
      <color rgb="FFC5D9F1"/>
      <color rgb="FFD8E4BC"/>
      <color rgb="FFC4D79B"/>
      <color rgb="FFB2CCEC"/>
      <color rgb="FFAFC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ES" sz="1600"/>
              <a:t>Superficie efectiva y VO por hectárea, mensual y anual</a:t>
            </a:r>
          </a:p>
        </c:rich>
      </c:tx>
      <c:overlay val="0"/>
    </c:title>
    <c:autoTitleDeleted val="0"/>
    <c:plotArea>
      <c:layout/>
      <c:barChart>
        <c:barDir val="col"/>
        <c:grouping val="stacked"/>
        <c:varyColors val="0"/>
        <c:ser>
          <c:idx val="0"/>
          <c:order val="0"/>
          <c:tx>
            <c:strRef>
              <c:f>Salidas!$B$10</c:f>
              <c:strCache>
                <c:ptCount val="1"/>
                <c:pt idx="0">
                  <c:v>Porcentaje de Superficie Efectiva (% SPVO)</c:v>
                </c:pt>
              </c:strCache>
            </c:strRef>
          </c:tx>
          <c:spPr>
            <a:solidFill>
              <a:schemeClr val="accent6">
                <a:lumMod val="75000"/>
              </a:schemeClr>
            </a:solidFill>
          </c:spPr>
          <c:invertIfNegative val="0"/>
          <c:cat>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cat>
          <c:val>
            <c:numRef>
              <c:f>([0]!supefectiva,Salidas!$O$10)</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FFA-47CE-8C20-FD3445DB41DC}"/>
            </c:ext>
          </c:extLst>
        </c:ser>
        <c:dLbls>
          <c:showLegendKey val="0"/>
          <c:showVal val="0"/>
          <c:showCatName val="0"/>
          <c:showSerName val="0"/>
          <c:showPercent val="0"/>
          <c:showBubbleSize val="0"/>
        </c:dLbls>
        <c:gapWidth val="75"/>
        <c:overlap val="100"/>
        <c:axId val="53897472"/>
        <c:axId val="53911936"/>
      </c:barChart>
      <c:scatterChart>
        <c:scatterStyle val="lineMarker"/>
        <c:varyColors val="0"/>
        <c:ser>
          <c:idx val="2"/>
          <c:order val="2"/>
          <c:tx>
            <c:strRef>
              <c:f>Salidas!$O$37</c:f>
              <c:strCache>
                <c:ptCount val="1"/>
                <c:pt idx="0">
                  <c:v>Total</c:v>
                </c:pt>
              </c:strCache>
            </c:strRef>
          </c:tx>
          <c:spPr>
            <a:ln w="28575">
              <a:noFill/>
            </a:ln>
          </c:spPr>
          <c:marker>
            <c:symbol val="none"/>
          </c:marker>
          <c:xVal>
            <c:numRef>
              <c:f>Salidas!$C$37:$N$37</c:f>
              <c:numCache>
                <c:formatCode>mmm\-yy</c:formatCode>
                <c:ptCount val="12"/>
                <c:pt idx="0">
                  <c:v>153</c:v>
                </c:pt>
                <c:pt idx="1">
                  <c:v>183</c:v>
                </c:pt>
                <c:pt idx="2">
                  <c:v>214</c:v>
                </c:pt>
                <c:pt idx="3">
                  <c:v>245</c:v>
                </c:pt>
                <c:pt idx="4">
                  <c:v>275</c:v>
                </c:pt>
                <c:pt idx="5">
                  <c:v>306</c:v>
                </c:pt>
                <c:pt idx="6">
                  <c:v>336</c:v>
                </c:pt>
                <c:pt idx="7">
                  <c:v>367</c:v>
                </c:pt>
                <c:pt idx="8">
                  <c:v>398</c:v>
                </c:pt>
                <c:pt idx="9">
                  <c:v>426</c:v>
                </c:pt>
                <c:pt idx="10">
                  <c:v>457</c:v>
                </c:pt>
                <c:pt idx="11">
                  <c:v>487</c:v>
                </c:pt>
              </c:numCache>
            </c:numRef>
          </c:xVal>
          <c:yVal>
            <c:numRef>
              <c:f>Salidas!$O$44</c:f>
              <c:numCache>
                <c:formatCode>0.00</c:formatCode>
                <c:ptCount val="1"/>
                <c:pt idx="0">
                  <c:v>0</c:v>
                </c:pt>
              </c:numCache>
            </c:numRef>
          </c:yVal>
          <c:smooth val="0"/>
          <c:extLst>
            <c:ext xmlns:c16="http://schemas.microsoft.com/office/drawing/2014/chart" uri="{C3380CC4-5D6E-409C-BE32-E72D297353CC}">
              <c16:uniqueId val="{00000001-5FFA-47CE-8C20-FD3445DB41DC}"/>
            </c:ext>
          </c:extLst>
        </c:ser>
        <c:dLbls>
          <c:showLegendKey val="0"/>
          <c:showVal val="0"/>
          <c:showCatName val="0"/>
          <c:showSerName val="0"/>
          <c:showPercent val="0"/>
          <c:showBubbleSize val="0"/>
        </c:dLbls>
        <c:axId val="53897472"/>
        <c:axId val="53911936"/>
      </c:scatterChart>
      <c:scatterChart>
        <c:scatterStyle val="smoothMarker"/>
        <c:varyColors val="0"/>
        <c:ser>
          <c:idx val="1"/>
          <c:order val="1"/>
          <c:tx>
            <c:strRef>
              <c:f>Salidas!$B$44</c:f>
              <c:strCache>
                <c:ptCount val="1"/>
                <c:pt idx="0">
                  <c:v>VO/(ha VO)</c:v>
                </c:pt>
              </c:strCache>
            </c:strRef>
          </c:tx>
          <c:spPr>
            <a:ln>
              <a:solidFill>
                <a:schemeClr val="accent2">
                  <a:lumMod val="75000"/>
                </a:schemeClr>
              </a:solidFill>
            </a:ln>
          </c:spPr>
          <c:marker>
            <c:spPr>
              <a:solidFill>
                <a:schemeClr val="accent2">
                  <a:lumMod val="75000"/>
                </a:schemeClr>
              </a:solidFill>
            </c:spPr>
          </c:marker>
          <c:xVal>
            <c:strRef>
              <c:f>Salidas!$C$4:$O$4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xVal>
          <c:yVal>
            <c:numRef>
              <c:f>([0]!vovo,Salidas!$O$10)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yVal>
          <c:smooth val="1"/>
          <c:extLst>
            <c:ext xmlns:c16="http://schemas.microsoft.com/office/drawing/2014/chart" uri="{C3380CC4-5D6E-409C-BE32-E72D297353CC}">
              <c16:uniqueId val="{00000002-5FFA-47CE-8C20-FD3445DB41DC}"/>
            </c:ext>
          </c:extLst>
        </c:ser>
        <c:dLbls>
          <c:showLegendKey val="0"/>
          <c:showVal val="0"/>
          <c:showCatName val="0"/>
          <c:showSerName val="0"/>
          <c:showPercent val="0"/>
          <c:showBubbleSize val="0"/>
        </c:dLbls>
        <c:axId val="53915008"/>
        <c:axId val="53913472"/>
      </c:scatterChart>
      <c:catAx>
        <c:axId val="53897472"/>
        <c:scaling>
          <c:orientation val="minMax"/>
        </c:scaling>
        <c:delete val="0"/>
        <c:axPos val="b"/>
        <c:numFmt formatCode="General" sourceLinked="0"/>
        <c:majorTickMark val="none"/>
        <c:minorTickMark val="none"/>
        <c:tickLblPos val="nextTo"/>
        <c:crossAx val="53911936"/>
        <c:crosses val="autoZero"/>
        <c:auto val="1"/>
        <c:lblAlgn val="ctr"/>
        <c:lblOffset val="100"/>
        <c:noMultiLvlLbl val="0"/>
      </c:catAx>
      <c:valAx>
        <c:axId val="53911936"/>
        <c:scaling>
          <c:orientation val="minMax"/>
          <c:max val="1"/>
        </c:scaling>
        <c:delete val="0"/>
        <c:axPos val="l"/>
        <c:majorGridlines/>
        <c:numFmt formatCode="0.0%" sourceLinked="1"/>
        <c:majorTickMark val="none"/>
        <c:minorTickMark val="none"/>
        <c:tickLblPos val="nextTo"/>
        <c:spPr>
          <a:ln w="9525">
            <a:noFill/>
          </a:ln>
        </c:spPr>
        <c:crossAx val="53897472"/>
        <c:crosses val="autoZero"/>
        <c:crossBetween val="between"/>
      </c:valAx>
      <c:valAx>
        <c:axId val="53913472"/>
        <c:scaling>
          <c:orientation val="minMax"/>
        </c:scaling>
        <c:delete val="0"/>
        <c:axPos val="r"/>
        <c:numFmt formatCode="0.00" sourceLinked="1"/>
        <c:majorTickMark val="out"/>
        <c:minorTickMark val="none"/>
        <c:tickLblPos val="nextTo"/>
        <c:crossAx val="53915008"/>
        <c:crosses val="max"/>
        <c:crossBetween val="between"/>
      </c:valAx>
      <c:catAx>
        <c:axId val="53915008"/>
        <c:scaling>
          <c:orientation val="minMax"/>
        </c:scaling>
        <c:delete val="1"/>
        <c:axPos val="b"/>
        <c:majorTickMark val="out"/>
        <c:minorTickMark val="none"/>
        <c:tickLblPos val="nextTo"/>
        <c:crossAx val="53913472"/>
        <c:crosses val="autoZero"/>
        <c:auto val="1"/>
        <c:lblAlgn val="ctr"/>
        <c:lblOffset val="100"/>
        <c:noMultiLvlLbl val="1"/>
      </c:catAx>
    </c:plotArea>
    <c:legend>
      <c:legendPos val="b"/>
      <c:legendEntry>
        <c:idx val="1"/>
        <c:delete val="1"/>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x-none" sz="1800" b="1" i="0" u="none" strike="noStrike" baseline="0">
                <a:effectLst/>
              </a:rPr>
              <a:t>D</a:t>
            </a:r>
            <a:r>
              <a:rPr lang="es-ES"/>
              <a:t>ieta promedio y producción</a:t>
            </a:r>
            <a:r>
              <a:rPr lang="es-ES" baseline="0"/>
              <a:t> por VO</a:t>
            </a:r>
          </a:p>
        </c:rich>
      </c:tx>
      <c:overlay val="0"/>
    </c:title>
    <c:autoTitleDeleted val="0"/>
    <c:plotArea>
      <c:layout>
        <c:manualLayout>
          <c:layoutTarget val="inner"/>
          <c:xMode val="edge"/>
          <c:yMode val="edge"/>
          <c:x val="4.7197926852343947E-2"/>
          <c:y val="0.16060146697209052"/>
          <c:w val="0.93601524662756108"/>
          <c:h val="0.63380936375003027"/>
        </c:manualLayout>
      </c:layout>
      <c:barChart>
        <c:barDir val="col"/>
        <c:grouping val="stacked"/>
        <c:varyColors val="0"/>
        <c:ser>
          <c:idx val="0"/>
          <c:order val="0"/>
          <c:tx>
            <c:strRef>
              <c:f>Salidas!$B$56</c:f>
              <c:strCache>
                <c:ptCount val="1"/>
                <c:pt idx="0">
                  <c:v>Pasturas (kg MS/VO/d)</c:v>
                </c:pt>
              </c:strCache>
            </c:strRef>
          </c:tx>
          <c:spPr>
            <a:solidFill>
              <a:srgbClr val="93B64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cat>
          <c:val>
            <c:numRef>
              <c:f>([0]!pasturas,Salidas!$O$56)</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49B-4A07-B6BB-B4AFDC0FA2A1}"/>
            </c:ext>
          </c:extLst>
        </c:ser>
        <c:ser>
          <c:idx val="1"/>
          <c:order val="1"/>
          <c:tx>
            <c:strRef>
              <c:f>Salidas!$B$54</c:f>
              <c:strCache>
                <c:ptCount val="1"/>
                <c:pt idx="0">
                  <c:v>Reservas forrajeras (kg MS/VO/d)</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cat>
          <c:val>
            <c:numRef>
              <c:f>([0]!reservas,Salidas!$O$54)</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49B-4A07-B6BB-B4AFDC0FA2A1}"/>
            </c:ext>
          </c:extLst>
        </c:ser>
        <c:ser>
          <c:idx val="2"/>
          <c:order val="2"/>
          <c:tx>
            <c:strRef>
              <c:f>Salidas!$B$55</c:f>
              <c:strCache>
                <c:ptCount val="1"/>
                <c:pt idx="0">
                  <c:v>Concentrado + aditivos (kg MS/VO/d)</c:v>
                </c:pt>
              </c:strCache>
            </c:strRef>
          </c:tx>
          <c:spPr>
            <a:solidFill>
              <a:srgbClr val="BC493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cat>
          <c:val>
            <c:numRef>
              <c:f>([0]!concentrados,Salidas!$O$55)</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49B-4A07-B6BB-B4AFDC0FA2A1}"/>
            </c:ext>
          </c:extLst>
        </c:ser>
        <c:dLbls>
          <c:showLegendKey val="0"/>
          <c:showVal val="0"/>
          <c:showCatName val="0"/>
          <c:showSerName val="0"/>
          <c:showPercent val="0"/>
          <c:showBubbleSize val="0"/>
        </c:dLbls>
        <c:gapWidth val="75"/>
        <c:overlap val="100"/>
        <c:axId val="53852416"/>
        <c:axId val="53862784"/>
      </c:barChart>
      <c:scatterChart>
        <c:scatterStyle val="smoothMarker"/>
        <c:varyColors val="0"/>
        <c:ser>
          <c:idx val="3"/>
          <c:order val="3"/>
          <c:tx>
            <c:v>Cantidad mínima deseable de fibra a suministrar</c:v>
          </c:tx>
          <c:spPr>
            <a:ln>
              <a:solidFill>
                <a:schemeClr val="tx1"/>
              </a:solidFill>
            </a:ln>
          </c:spPr>
          <c:marker>
            <c:symbol val="none"/>
          </c:marker>
          <c:xVal>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xVal>
          <c:yVal>
            <c:numLit>
              <c:formatCode>General</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Lit>
          </c:yVal>
          <c:smooth val="1"/>
          <c:extLst>
            <c:ext xmlns:c16="http://schemas.microsoft.com/office/drawing/2014/chart" uri="{C3380CC4-5D6E-409C-BE32-E72D297353CC}">
              <c16:uniqueId val="{00000003-849B-4A07-B6BB-B4AFDC0FA2A1}"/>
            </c:ext>
          </c:extLst>
        </c:ser>
        <c:ser>
          <c:idx val="4"/>
          <c:order val="4"/>
          <c:tx>
            <c:strRef>
              <c:f>Salidas!$B$48</c:f>
              <c:strCache>
                <c:ptCount val="1"/>
                <c:pt idx="0">
                  <c:v>Producción de leche (L/VO/d)</c:v>
                </c:pt>
              </c:strCache>
            </c:strRef>
          </c:tx>
          <c:spPr>
            <a:ln>
              <a:solidFill>
                <a:schemeClr val="tx2">
                  <a:lumMod val="75000"/>
                </a:schemeClr>
              </a:solidFill>
            </a:ln>
          </c:spPr>
          <c:marker>
            <c:symbol val="circle"/>
            <c:size val="7"/>
            <c:spPr>
              <a:solidFill>
                <a:schemeClr val="tx2">
                  <a:lumMod val="75000"/>
                </a:schemeClr>
              </a:solidFill>
              <a:ln>
                <a:solidFill>
                  <a:schemeClr val="accent1">
                    <a:lumMod val="75000"/>
                  </a:schemeClr>
                </a:solidFill>
              </a:ln>
            </c:spPr>
          </c:marker>
          <c:xVal>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xVal>
          <c:yVal>
            <c:numRef>
              <c:f>([0]!litrosvo,Salidas!$O$48)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4-849B-4A07-B6BB-B4AFDC0FA2A1}"/>
            </c:ext>
          </c:extLst>
        </c:ser>
        <c:dLbls>
          <c:showLegendKey val="0"/>
          <c:showVal val="0"/>
          <c:showCatName val="0"/>
          <c:showSerName val="0"/>
          <c:showPercent val="0"/>
          <c:showBubbleSize val="0"/>
        </c:dLbls>
        <c:axId val="53852416"/>
        <c:axId val="53862784"/>
      </c:scatterChart>
      <c:catAx>
        <c:axId val="53852416"/>
        <c:scaling>
          <c:orientation val="minMax"/>
        </c:scaling>
        <c:delete val="0"/>
        <c:axPos val="b"/>
        <c:numFmt formatCode="General" sourceLinked="0"/>
        <c:majorTickMark val="none"/>
        <c:minorTickMark val="none"/>
        <c:tickLblPos val="nextTo"/>
        <c:crossAx val="53862784"/>
        <c:crosses val="autoZero"/>
        <c:auto val="1"/>
        <c:lblAlgn val="ctr"/>
        <c:lblOffset val="100"/>
        <c:noMultiLvlLbl val="0"/>
      </c:catAx>
      <c:valAx>
        <c:axId val="53862784"/>
        <c:scaling>
          <c:orientation val="minMax"/>
        </c:scaling>
        <c:delete val="0"/>
        <c:axPos val="l"/>
        <c:majorGridlines/>
        <c:numFmt formatCode="#,##0.00" sourceLinked="1"/>
        <c:majorTickMark val="none"/>
        <c:minorTickMark val="none"/>
        <c:tickLblPos val="nextTo"/>
        <c:spPr>
          <a:ln w="9525">
            <a:noFill/>
          </a:ln>
        </c:spPr>
        <c:crossAx val="53852416"/>
        <c:crosses val="autoZero"/>
        <c:crossBetween val="between"/>
      </c:valAx>
    </c:plotArea>
    <c:legend>
      <c:legendPos val="b"/>
      <c:layout>
        <c:manualLayout>
          <c:xMode val="edge"/>
          <c:yMode val="edge"/>
          <c:x val="1.0274940969038126E-2"/>
          <c:y val="0.86846832778594907"/>
          <c:w val="0.98972505903096186"/>
          <c:h val="0.10863077458672397"/>
        </c:manualLayout>
      </c:layout>
      <c:overlay val="0"/>
      <c:txPr>
        <a:bodyPr/>
        <a:lstStyle/>
        <a:p>
          <a:pPr>
            <a:defRPr sz="1100"/>
          </a:pPr>
          <a:endParaRPr lang="es-UY"/>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1"/>
          <c:order val="1"/>
          <c:tx>
            <c:strRef>
              <c:f>Salidas!$C$66</c:f>
              <c:strCache>
                <c:ptCount val="1"/>
                <c:pt idx="0">
                  <c:v>Invierno</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Salidas!$D$67:$D$69</c:f>
              <c:numCache>
                <c:formatCode>0.00</c:formatCode>
                <c:ptCount val="3"/>
                <c:pt idx="0">
                  <c:v>0</c:v>
                </c:pt>
                <c:pt idx="1">
                  <c:v>0</c:v>
                </c:pt>
                <c:pt idx="2">
                  <c:v>0</c:v>
                </c:pt>
              </c:numCache>
            </c:numRef>
          </c:val>
          <c:extLst>
            <c:ext xmlns:c16="http://schemas.microsoft.com/office/drawing/2014/chart" uri="{C3380CC4-5D6E-409C-BE32-E72D297353CC}">
              <c16:uniqueId val="{00000000-09A3-4FF8-B052-3632F35EBF66}"/>
            </c:ext>
          </c:extLst>
        </c:ser>
        <c:ser>
          <c:idx val="0"/>
          <c:order val="0"/>
          <c:tx>
            <c:strRef>
              <c:f>Salidas!$C$66</c:f>
              <c:strCache>
                <c:ptCount val="1"/>
                <c:pt idx="0">
                  <c:v>Invierno</c:v>
                </c:pt>
              </c:strCache>
            </c:strRef>
          </c:tx>
          <c:cat>
            <c:strRef>
              <c:f>Salidas!$B$67:$B$69</c:f>
              <c:strCache>
                <c:ptCount val="3"/>
                <c:pt idx="0">
                  <c:v>Reservas forrajeras (MS kg/VO/d)</c:v>
                </c:pt>
                <c:pt idx="1">
                  <c:v>Concentrados + aditivos (MS kg/VO/d)</c:v>
                </c:pt>
                <c:pt idx="2">
                  <c:v>Pasturas (MS kg/VO/d)</c:v>
                </c:pt>
              </c:strCache>
            </c:strRef>
          </c:cat>
          <c:val>
            <c:numRef>
              <c:f>Salidas!$D$68:$D$69</c:f>
              <c:numCache>
                <c:formatCode>0.00</c:formatCode>
                <c:ptCount val="2"/>
                <c:pt idx="0">
                  <c:v>0</c:v>
                </c:pt>
                <c:pt idx="1">
                  <c:v>0</c:v>
                </c:pt>
              </c:numCache>
            </c:numRef>
          </c:val>
          <c:extLst>
            <c:ext xmlns:c16="http://schemas.microsoft.com/office/drawing/2014/chart" uri="{C3380CC4-5D6E-409C-BE32-E72D297353CC}">
              <c16:uniqueId val="{00000001-09A3-4FF8-B052-3632F35EBF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6302799650043744"/>
          <c:y val="0.36221638961796443"/>
          <c:w val="0.42030533683289589"/>
          <c:h val="0.41896981627296587"/>
        </c:manualLayout>
      </c:layout>
      <c:overlay val="0"/>
      <c:txPr>
        <a:bodyPr/>
        <a:lstStyle/>
        <a:p>
          <a:pPr rtl="0">
            <a:defRPr sz="1200"/>
          </a:pPr>
          <a:endParaRPr lang="es-UY"/>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1"/>
          <c:order val="0"/>
          <c:tx>
            <c:strRef>
              <c:f>Salidas!$F$66</c:f>
              <c:strCache>
                <c:ptCount val="1"/>
                <c:pt idx="0">
                  <c:v>Primavera</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Salidas!$G$67:$G$69</c:f>
              <c:numCache>
                <c:formatCode>0.00</c:formatCode>
                <c:ptCount val="3"/>
                <c:pt idx="0">
                  <c:v>0</c:v>
                </c:pt>
                <c:pt idx="1">
                  <c:v>0</c:v>
                </c:pt>
                <c:pt idx="2">
                  <c:v>0</c:v>
                </c:pt>
              </c:numCache>
            </c:numRef>
          </c:val>
          <c:extLst>
            <c:ext xmlns:c16="http://schemas.microsoft.com/office/drawing/2014/chart" uri="{C3380CC4-5D6E-409C-BE32-E72D297353CC}">
              <c16:uniqueId val="{00000000-5B6D-4D2E-81D3-398120B5A7E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6580577427821521"/>
          <c:y val="0.36221638961796443"/>
          <c:w val="0.41752755905511812"/>
          <c:h val="0.41896981627296587"/>
        </c:manualLayout>
      </c:layout>
      <c:overlay val="0"/>
      <c:txPr>
        <a:bodyPr/>
        <a:lstStyle/>
        <a:p>
          <a:pPr rtl="0">
            <a:defRPr sz="1200"/>
          </a:pPr>
          <a:endParaRPr lang="es-UY"/>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Salidas!$I$66</c:f>
              <c:strCache>
                <c:ptCount val="1"/>
                <c:pt idx="0">
                  <c:v>Verano</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Salidas!$J$67:$J$69</c:f>
              <c:numCache>
                <c:formatCode>0.00</c:formatCode>
                <c:ptCount val="3"/>
                <c:pt idx="0">
                  <c:v>0</c:v>
                </c:pt>
                <c:pt idx="1">
                  <c:v>0</c:v>
                </c:pt>
                <c:pt idx="2">
                  <c:v>0</c:v>
                </c:pt>
              </c:numCache>
            </c:numRef>
          </c:val>
          <c:extLst>
            <c:ext xmlns:c16="http://schemas.microsoft.com/office/drawing/2014/chart" uri="{C3380CC4-5D6E-409C-BE32-E72D297353CC}">
              <c16:uniqueId val="{00000000-E6CA-4CAC-A12B-CA70A073618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413910761154852"/>
          <c:y val="0.25337297123573838"/>
          <c:w val="0.40919422572178477"/>
          <c:h val="0.52781348759976421"/>
        </c:manualLayout>
      </c:layout>
      <c:overlay val="0"/>
      <c:txPr>
        <a:bodyPr/>
        <a:lstStyle/>
        <a:p>
          <a:pPr rtl="0">
            <a:defRPr sz="1200"/>
          </a:pPr>
          <a:endParaRPr lang="es-UY"/>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Salidas!$L$66</c:f>
              <c:strCache>
                <c:ptCount val="1"/>
                <c:pt idx="0">
                  <c:v>Otoño</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Salidas!$M$67:$M$69</c:f>
              <c:numCache>
                <c:formatCode>0.00</c:formatCode>
                <c:ptCount val="3"/>
                <c:pt idx="0">
                  <c:v>0</c:v>
                </c:pt>
                <c:pt idx="1">
                  <c:v>0</c:v>
                </c:pt>
                <c:pt idx="2">
                  <c:v>0</c:v>
                </c:pt>
              </c:numCache>
            </c:numRef>
          </c:val>
          <c:extLst>
            <c:ext xmlns:c16="http://schemas.microsoft.com/office/drawing/2014/chart" uri="{C3380CC4-5D6E-409C-BE32-E72D297353CC}">
              <c16:uniqueId val="{00000000-FDA0-4B6E-BC24-228471C9F47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91688538932628"/>
          <c:y val="0.27378113450104447"/>
          <c:w val="0.406416447944007"/>
          <c:h val="0.50740532433445829"/>
        </c:manualLayout>
      </c:layout>
      <c:overlay val="0"/>
      <c:txPr>
        <a:bodyPr/>
        <a:lstStyle/>
        <a:p>
          <a:pPr rtl="0">
            <a:defRPr sz="1200"/>
          </a:pPr>
          <a:endParaRPr lang="es-UY"/>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Producción de leche, punto de equilibrio y margen neto mensual</a:t>
            </a:r>
          </a:p>
        </c:rich>
      </c:tx>
      <c:layout>
        <c:manualLayout>
          <c:xMode val="edge"/>
          <c:yMode val="edge"/>
          <c:x val="0.1460786306471821"/>
          <c:y val="2.6743075453677174E-2"/>
        </c:manualLayout>
      </c:layout>
      <c:overlay val="0"/>
    </c:title>
    <c:autoTitleDeleted val="0"/>
    <c:plotArea>
      <c:layout/>
      <c:barChart>
        <c:barDir val="col"/>
        <c:grouping val="clustered"/>
        <c:varyColors val="0"/>
        <c:ser>
          <c:idx val="2"/>
          <c:order val="2"/>
          <c:tx>
            <c:strRef>
              <c:f>Salidas!$B$122</c:f>
              <c:strCache>
                <c:ptCount val="1"/>
                <c:pt idx="0">
                  <c:v>Margen por vaca (U$S/VO/d)</c:v>
                </c:pt>
              </c:strCache>
            </c:strRef>
          </c:tx>
          <c:invertIfNegative val="0"/>
          <c:cat>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cat>
          <c:val>
            <c:numRef>
              <c:f>([0]!margenvaca,Salidas!$O$122)</c:f>
              <c:numCache>
                <c:formatCode>0.00_ ;[Red]\-0.00\ </c:formatCode>
                <c:ptCount val="13"/>
                <c:pt idx="0">
                  <c:v>0</c:v>
                </c:pt>
                <c:pt idx="1">
                  <c:v>0</c:v>
                </c:pt>
                <c:pt idx="2">
                  <c:v>0</c:v>
                </c:pt>
                <c:pt idx="3">
                  <c:v>0</c:v>
                </c:pt>
                <c:pt idx="4">
                  <c:v>0</c:v>
                </c:pt>
                <c:pt idx="5">
                  <c:v>0</c:v>
                </c:pt>
                <c:pt idx="6">
                  <c:v>0</c:v>
                </c:pt>
                <c:pt idx="7">
                  <c:v>0</c:v>
                </c:pt>
                <c:pt idx="8">
                  <c:v>0</c:v>
                </c:pt>
                <c:pt idx="9">
                  <c:v>0</c:v>
                </c:pt>
                <c:pt idx="10">
                  <c:v>0</c:v>
                </c:pt>
                <c:pt idx="11">
                  <c:v>0</c:v>
                </c:pt>
                <c:pt idx="12" formatCode="0.00">
                  <c:v>0</c:v>
                </c:pt>
              </c:numCache>
            </c:numRef>
          </c:val>
          <c:extLst>
            <c:ext xmlns:c16="http://schemas.microsoft.com/office/drawing/2014/chart" uri="{C3380CC4-5D6E-409C-BE32-E72D297353CC}">
              <c16:uniqueId val="{00000000-B8C0-4D96-8AF2-9C8665659CFC}"/>
            </c:ext>
          </c:extLst>
        </c:ser>
        <c:dLbls>
          <c:showLegendKey val="0"/>
          <c:showVal val="0"/>
          <c:showCatName val="0"/>
          <c:showSerName val="0"/>
          <c:showPercent val="0"/>
          <c:showBubbleSize val="0"/>
        </c:dLbls>
        <c:gapWidth val="150"/>
        <c:axId val="54628736"/>
        <c:axId val="54630272"/>
      </c:barChart>
      <c:scatterChart>
        <c:scatterStyle val="smoothMarker"/>
        <c:varyColors val="0"/>
        <c:ser>
          <c:idx val="0"/>
          <c:order val="0"/>
          <c:tx>
            <c:strRef>
              <c:f>Salidas!$B$123</c:f>
              <c:strCache>
                <c:ptCount val="1"/>
                <c:pt idx="0">
                  <c:v>Prod. que cubre costos de alimentación (L/VO/d)</c:v>
                </c:pt>
              </c:strCache>
            </c:strRef>
          </c:tx>
          <c:xVal>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xVal>
          <c:yVal>
            <c:numRef>
              <c:f>([0]!proeq,Salidas!$O$123)</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1-B8C0-4D96-8AF2-9C8665659CFC}"/>
            </c:ext>
          </c:extLst>
        </c:ser>
        <c:ser>
          <c:idx val="1"/>
          <c:order val="1"/>
          <c:tx>
            <c:strRef>
              <c:f>Salidas!$B$48</c:f>
              <c:strCache>
                <c:ptCount val="1"/>
                <c:pt idx="0">
                  <c:v>Producción de leche (L/VO/d)</c:v>
                </c:pt>
              </c:strCache>
            </c:strRef>
          </c:tx>
          <c:xVal>
            <c:strRef>
              <c:f>([0]!mesesnombre,Salidas!$O$4)</c:f>
              <c:strCache>
                <c:ptCount val="13"/>
                <c:pt idx="0">
                  <c:v>Jun-00</c:v>
                </c:pt>
                <c:pt idx="1">
                  <c:v>Jul-00</c:v>
                </c:pt>
                <c:pt idx="2">
                  <c:v>Ago-00</c:v>
                </c:pt>
                <c:pt idx="3">
                  <c:v>set-00</c:v>
                </c:pt>
                <c:pt idx="4">
                  <c:v>Oct-00</c:v>
                </c:pt>
                <c:pt idx="5">
                  <c:v>Nov-00</c:v>
                </c:pt>
                <c:pt idx="6">
                  <c:v>Dic-00</c:v>
                </c:pt>
                <c:pt idx="7">
                  <c:v>Ene-01</c:v>
                </c:pt>
                <c:pt idx="8">
                  <c:v>Feb-01</c:v>
                </c:pt>
                <c:pt idx="9">
                  <c:v>Mar-01</c:v>
                </c:pt>
                <c:pt idx="10">
                  <c:v>Abr-01</c:v>
                </c:pt>
                <c:pt idx="11">
                  <c:v>May-01</c:v>
                </c:pt>
                <c:pt idx="12">
                  <c:v>Promedio</c:v>
                </c:pt>
              </c:strCache>
            </c:strRef>
          </c:xVal>
          <c:yVal>
            <c:numRef>
              <c:f>([0]!proleche,Salidas!$O$48)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c:ext xmlns:c16="http://schemas.microsoft.com/office/drawing/2014/chart" uri="{C3380CC4-5D6E-409C-BE32-E72D297353CC}">
              <c16:uniqueId val="{00000002-B8C0-4D96-8AF2-9C8665659CFC}"/>
            </c:ext>
          </c:extLst>
        </c:ser>
        <c:dLbls>
          <c:showLegendKey val="0"/>
          <c:showVal val="0"/>
          <c:showCatName val="0"/>
          <c:showSerName val="0"/>
          <c:showPercent val="0"/>
          <c:showBubbleSize val="0"/>
        </c:dLbls>
        <c:axId val="54638080"/>
        <c:axId val="54636544"/>
      </c:scatterChart>
      <c:catAx>
        <c:axId val="54628736"/>
        <c:scaling>
          <c:orientation val="minMax"/>
        </c:scaling>
        <c:delete val="0"/>
        <c:axPos val="b"/>
        <c:numFmt formatCode="General" sourceLinked="0"/>
        <c:majorTickMark val="none"/>
        <c:minorTickMark val="none"/>
        <c:tickLblPos val="nextTo"/>
        <c:crossAx val="54630272"/>
        <c:crosses val="autoZero"/>
        <c:auto val="1"/>
        <c:lblAlgn val="ctr"/>
        <c:lblOffset val="100"/>
        <c:noMultiLvlLbl val="0"/>
      </c:catAx>
      <c:valAx>
        <c:axId val="54630272"/>
        <c:scaling>
          <c:orientation val="minMax"/>
        </c:scaling>
        <c:delete val="0"/>
        <c:axPos val="l"/>
        <c:majorGridlines/>
        <c:title>
          <c:tx>
            <c:rich>
              <a:bodyPr/>
              <a:lstStyle/>
              <a:p>
                <a:pPr>
                  <a:defRPr/>
                </a:pPr>
                <a:r>
                  <a:rPr lang="es-ES"/>
                  <a:t>Margen neto</a:t>
                </a:r>
              </a:p>
            </c:rich>
          </c:tx>
          <c:overlay val="0"/>
        </c:title>
        <c:numFmt formatCode="0.00_ ;[Red]\-0.00\ " sourceLinked="1"/>
        <c:majorTickMark val="none"/>
        <c:minorTickMark val="none"/>
        <c:tickLblPos val="nextTo"/>
        <c:crossAx val="54628736"/>
        <c:crosses val="autoZero"/>
        <c:crossBetween val="between"/>
      </c:valAx>
      <c:valAx>
        <c:axId val="54636544"/>
        <c:scaling>
          <c:orientation val="minMax"/>
        </c:scaling>
        <c:delete val="0"/>
        <c:axPos val="r"/>
        <c:numFmt formatCode="#,##0.00" sourceLinked="1"/>
        <c:majorTickMark val="out"/>
        <c:minorTickMark val="none"/>
        <c:tickLblPos val="nextTo"/>
        <c:crossAx val="54638080"/>
        <c:crosses val="max"/>
        <c:crossBetween val="midCat"/>
      </c:valAx>
      <c:valAx>
        <c:axId val="54638080"/>
        <c:scaling>
          <c:orientation val="minMax"/>
        </c:scaling>
        <c:delete val="1"/>
        <c:axPos val="b"/>
        <c:majorTickMark val="out"/>
        <c:minorTickMark val="none"/>
        <c:tickLblPos val="nextTo"/>
        <c:crossAx val="546365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 Rotación anual</c:v>
          </c:tx>
          <c:dLbls>
            <c:spPr>
              <a:noFill/>
              <a:ln>
                <a:noFill/>
              </a:ln>
              <a:effectLst/>
            </c:spPr>
            <c:txPr>
              <a:bodyPr/>
              <a:lstStyle/>
              <a:p>
                <a:pPr>
                  <a:defRPr sz="1600"/>
                </a:pPr>
                <a:endParaRPr lang="es-UY"/>
              </a:p>
            </c:txPr>
            <c:showLegendKey val="0"/>
            <c:showVal val="1"/>
            <c:showCatName val="0"/>
            <c:showSerName val="0"/>
            <c:showPercent val="0"/>
            <c:showBubbleSize val="0"/>
            <c:showLeaderLines val="1"/>
            <c:extLst>
              <c:ext xmlns:c15="http://schemas.microsoft.com/office/drawing/2012/chart" uri="{CE6537A1-D6FC-4f65-9D91-7224C49458BB}"/>
            </c:extLst>
          </c:dLbls>
          <c:cat>
            <c:strRef>
              <c:f>Salidas!$B$87:$B$89</c:f>
              <c:strCache>
                <c:ptCount val="3"/>
                <c:pt idx="0">
                  <c:v>Verdeos anuales (%)</c:v>
                </c:pt>
                <c:pt idx="1">
                  <c:v>Praderas cortas (%)</c:v>
                </c:pt>
                <c:pt idx="2">
                  <c:v>Praderas largas (%)</c:v>
                </c:pt>
              </c:strCache>
            </c:strRef>
          </c:cat>
          <c:val>
            <c:numRef>
              <c:f>Salidas!$O$87:$O$89</c:f>
              <c:numCache>
                <c:formatCode>0%</c:formatCode>
                <c:ptCount val="3"/>
                <c:pt idx="0">
                  <c:v>0</c:v>
                </c:pt>
                <c:pt idx="1">
                  <c:v>0</c:v>
                </c:pt>
                <c:pt idx="2">
                  <c:v>0</c:v>
                </c:pt>
              </c:numCache>
            </c:numRef>
          </c:val>
          <c:extLst>
            <c:ext xmlns:c16="http://schemas.microsoft.com/office/drawing/2014/chart" uri="{C3380CC4-5D6E-409C-BE32-E72D297353CC}">
              <c16:uniqueId val="{00000000-A1E9-4A93-B5D4-913AB0E43B1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525855027579183"/>
          <c:y val="0.42269717143726132"/>
          <c:w val="0.33316402746006551"/>
          <c:h val="0.26095772363218545"/>
        </c:manualLayout>
      </c:layout>
      <c:overlay val="0"/>
      <c:txPr>
        <a:bodyPr/>
        <a:lstStyle/>
        <a:p>
          <a:pPr rtl="0">
            <a:defRPr sz="1600"/>
          </a:pPr>
          <a:endParaRPr lang="es-UY"/>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2</xdr:col>
      <xdr:colOff>672000</xdr:colOff>
      <xdr:row>3</xdr:row>
      <xdr:rowOff>50125</xdr:rowOff>
    </xdr:to>
    <xdr:pic>
      <xdr:nvPicPr>
        <xdr:cNvPr id="100" name="Imagen 99">
          <a:extLst>
            <a:ext uri="{FF2B5EF4-FFF2-40B4-BE49-F238E27FC236}">
              <a16:creationId xmlns:a16="http://schemas.microsoft.com/office/drawing/2014/main" id="{8ECEA381-188E-4F57-ADF2-347CD20B61C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57" t="19443" r="64883" b="16667"/>
        <a:stretch/>
      </xdr:blipFill>
      <xdr:spPr bwMode="auto">
        <a:xfrm>
          <a:off x="0" y="31750"/>
          <a:ext cx="2196000" cy="828000"/>
        </a:xfrm>
        <a:prstGeom prst="rect">
          <a:avLst/>
        </a:prstGeom>
        <a:noFill/>
        <a:ln>
          <a:noFill/>
        </a:ln>
      </xdr:spPr>
    </xdr:pic>
    <xdr:clientData/>
  </xdr:twoCellAnchor>
  <xdr:twoCellAnchor>
    <xdr:from>
      <xdr:col>1</xdr:col>
      <xdr:colOff>28575</xdr:colOff>
      <xdr:row>7</xdr:row>
      <xdr:rowOff>171451</xdr:rowOff>
    </xdr:from>
    <xdr:to>
      <xdr:col>14</xdr:col>
      <xdr:colOff>19050</xdr:colOff>
      <xdr:row>12</xdr:row>
      <xdr:rowOff>38101</xdr:rowOff>
    </xdr:to>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790575" y="2038351"/>
          <a:ext cx="989647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Esta planilla</a:t>
          </a:r>
          <a:r>
            <a:rPr lang="es-ES" sz="1600" baseline="0"/>
            <a:t> está divivida en 6 hojas: Instrucciones, Listas, Uso de suelo, Reservas, Prod y alimentación y Salidas. En la actual hoja (Instrucciones) se detallarán los pasos a seguir para realizar un correcto ingreso de datos para poder visualizar todas las salidas.</a:t>
          </a:r>
        </a:p>
        <a:p>
          <a:r>
            <a:rPr lang="es-ES" sz="1600" baseline="0"/>
            <a:t>En primer lugar, la planilla tiene ciertos códigos de colores a saber: Verdes, azules y grises</a:t>
          </a:r>
          <a:endParaRPr lang="es-ES" sz="1600"/>
        </a:p>
      </xdr:txBody>
    </xdr:sp>
    <xdr:clientData/>
  </xdr:twoCellAnchor>
  <xdr:twoCellAnchor>
    <xdr:from>
      <xdr:col>7</xdr:col>
      <xdr:colOff>742950</xdr:colOff>
      <xdr:row>13</xdr:row>
      <xdr:rowOff>180975</xdr:rowOff>
    </xdr:from>
    <xdr:to>
      <xdr:col>14</xdr:col>
      <xdr:colOff>28575</xdr:colOff>
      <xdr:row>17</xdr:row>
      <xdr:rowOff>38100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076950" y="3648075"/>
          <a:ext cx="461962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Los únicos</a:t>
          </a:r>
          <a:r>
            <a:rPr lang="es-ES" sz="1600" baseline="0"/>
            <a:t> campos editables son los verdes, por lo que el resto estarán protegidos, no siendo posible modificarlos.</a:t>
          </a:r>
          <a:endParaRPr lang="es-ES" sz="1600"/>
        </a:p>
      </xdr:txBody>
    </xdr:sp>
    <xdr:clientData/>
  </xdr:twoCellAnchor>
  <xdr:twoCellAnchor>
    <xdr:from>
      <xdr:col>0</xdr:col>
      <xdr:colOff>742950</xdr:colOff>
      <xdr:row>18</xdr:row>
      <xdr:rowOff>76200</xdr:rowOff>
    </xdr:from>
    <xdr:to>
      <xdr:col>14</xdr:col>
      <xdr:colOff>57150</xdr:colOff>
      <xdr:row>80</xdr:row>
      <xdr:rowOff>66676</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742950" y="4876800"/>
          <a:ext cx="9982200" cy="1652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800"/>
        </a:p>
        <a:p>
          <a:pPr algn="ctr"/>
          <a:r>
            <a:rPr lang="es-ES" sz="1800"/>
            <a:t>Hoja "Listas"</a:t>
          </a:r>
        </a:p>
        <a:p>
          <a:pPr algn="ctr"/>
          <a:endParaRPr lang="es-ES" sz="1800"/>
        </a:p>
        <a:p>
          <a:pPr algn="l"/>
          <a:r>
            <a:rPr lang="es-ES" sz="1400"/>
            <a:t>En esta hoja se encuentran</a:t>
          </a:r>
          <a:r>
            <a:rPr lang="es-ES" sz="1400" baseline="0"/>
            <a:t> solamente </a:t>
          </a:r>
          <a:r>
            <a:rPr lang="es-ES" sz="1400" baseline="0">
              <a:solidFill>
                <a:schemeClr val="dk1"/>
              </a:solidFill>
              <a:effectLst/>
              <a:latin typeface="+mn-lt"/>
              <a:ea typeface="+mn-ea"/>
              <a:cs typeface="+mn-cs"/>
            </a:rPr>
            <a:t>dos cuadros y </a:t>
          </a:r>
          <a:r>
            <a:rPr lang="es-ES" sz="1400"/>
            <a:t>lo único que se ingresan</a:t>
          </a:r>
          <a:r>
            <a:rPr lang="es-ES" sz="1400" baseline="0"/>
            <a:t> son alimentos y pasturas utilizadas.</a:t>
          </a:r>
        </a:p>
        <a:p>
          <a:pPr algn="l"/>
          <a:r>
            <a:rPr lang="es-ES" sz="1400" baseline="0"/>
            <a:t>En el cua</a:t>
          </a:r>
          <a:r>
            <a:rPr lang="es-ES" sz="1400" baseline="0">
              <a:solidFill>
                <a:schemeClr val="dk1"/>
              </a:solidFill>
              <a:effectLst/>
              <a:latin typeface="+mn-lt"/>
              <a:ea typeface="+mn-ea"/>
              <a:cs typeface="+mn-cs"/>
            </a:rPr>
            <a:t>dro Nº 1 se ingresan las reservas, los concentrados y los aditivos utilizados. Es importante poner los datos de materia seca y energía (en megacalorías) para que se puedan calcular correctamente los márgenes y la cantidad de alimento suministrado. Los valores de MS (%) se ingresan como números y la planilla automáticamente los convierte en porcentajes. Por ejemplo, si el alimento tiene un 30% de materia seca, el valor ingresado es: 30</a:t>
          </a:r>
          <a:endParaRPr lang="es-ES" sz="1400" baseline="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r>
            <a:rPr lang="es-ES" sz="1400"/>
            <a:t>Como se pue</a:t>
          </a:r>
          <a:r>
            <a:rPr lang="es-ES" sz="1400" baseline="0">
              <a:solidFill>
                <a:schemeClr val="dk1"/>
              </a:solidFill>
              <a:effectLst/>
              <a:latin typeface="+mn-lt"/>
              <a:ea typeface="+mn-ea"/>
              <a:cs typeface="+mn-cs"/>
            </a:rPr>
            <a:t>de observar en la imagen anterior, el cuadro está dividido en tres partes: Reservas, Concentrados y Aditivos. En cada una de ellas se encuentra una lista por defecto, el usuario debe de ingresar los nombre de los alimentos que quiera agregar con sus respectivos valores de materia seca y energía. Los nombres en sí mismos no tienen importancia, es suficiente que quien ingresa los datos más adelante pueda distinguirlos y seleccionarlos de una lista desplegable. Si bien el tamaño de la tabla parace pequeño, esta se va agrandando a medida que agreguemos alimentos. Por ejemplo, en la imagen siguiente se puede ver como cambió el tamaño de la tabla al agregar la cascarilla de soja, sin nececidad de haber modificado nada. Lo mismo hubiese sucedido si se agregaran Reservas o Aditivos.</a:t>
          </a:r>
        </a:p>
        <a:p>
          <a:pPr algn="l"/>
          <a:endParaRPr lang="es-ES" sz="1400" baseline="0">
            <a:solidFill>
              <a:schemeClr val="dk1"/>
            </a:solidFill>
            <a:effectLst/>
            <a:latin typeface="+mn-lt"/>
            <a:ea typeface="+mn-ea"/>
            <a:cs typeface="+mn-cs"/>
          </a:endParaRPr>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200"/>
        </a:p>
        <a:p>
          <a:pPr algn="l"/>
          <a:r>
            <a:rPr lang="es-ES" sz="1400" baseline="0">
              <a:solidFill>
                <a:schemeClr val="dk1"/>
              </a:solidFill>
              <a:effectLst/>
              <a:latin typeface="+mn-lt"/>
              <a:ea typeface="+mn-ea"/>
              <a:cs typeface="+mn-cs"/>
            </a:rPr>
            <a:t>En el segundo cuadro se ingresan las pasturas y mezclas utilizadas junto al ciclo de vida de la misma. El formato y tamaño de la tabla es exactamente igual al anterior, en donde se va agrandando a medida que se le ingrese datos.  El nombre de las pasturas acá tampoco tiene tanta importancia, es suficiente con que quede claro para la persona que ingresa los datos. Sin embargo, es importante señalar correctamente el ciclo de vida de cada una para poder tener una clara referencia del uso del suelo del predio.</a:t>
          </a: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r>
            <a:rPr lang="es-ES" sz="1400" baseline="0">
              <a:solidFill>
                <a:schemeClr val="dk1"/>
              </a:solidFill>
              <a:effectLst/>
              <a:latin typeface="+mn-lt"/>
              <a:ea typeface="+mn-ea"/>
              <a:cs typeface="+mn-cs"/>
            </a:rPr>
            <a:t>En el caso de que sean verdeos, también hay que definir si son de invierno o de verano. En las praderas tenemos las de ciclo corto y las de ciclo largo. Las primeras son aquellas que duran solamente dos años, por lo que no podrían existir praderas cortas de tres años. En el caso de las praderas largas se las dividió en praderas de 1, 2, 3 y 4 años o más. Por ejemplo, una alfalfa sembrada en 2021 será "Pradera larga (1º año)" , y la misma alfalfa irá subiendo de categoría, hasta que a partir del 2024 se la considerará "Pradera larga (4º año o más)". En el odren en que se ingresen las pasturas será como aparecerá en listas desplegable más adelante. Nótese que las celdas de barbechos están fijas y no se podrán editar.</a:t>
          </a:r>
        </a:p>
        <a:p>
          <a:pPr algn="l"/>
          <a:endParaRPr lang="es-ES" sz="1400" baseline="0">
            <a:solidFill>
              <a:schemeClr val="dk1"/>
            </a:solidFill>
            <a:effectLst/>
            <a:latin typeface="+mn-lt"/>
            <a:ea typeface="+mn-ea"/>
            <a:cs typeface="+mn-cs"/>
          </a:endParaRPr>
        </a:p>
        <a:p>
          <a:pPr algn="l"/>
          <a:r>
            <a:rPr lang="es-ES" sz="1400" baseline="0">
              <a:solidFill>
                <a:schemeClr val="dk1"/>
              </a:solidFill>
              <a:effectLst/>
              <a:latin typeface="+mn-lt"/>
              <a:ea typeface="+mn-ea"/>
              <a:cs typeface="+mn-cs"/>
            </a:rPr>
            <a:t>En este mismo cuadro también aparece un campo que se llama "Costo (U$S/ha). </a:t>
          </a:r>
        </a:p>
      </xdr:txBody>
    </xdr:sp>
    <xdr:clientData/>
  </xdr:twoCellAnchor>
  <xdr:twoCellAnchor editAs="oneCell">
    <xdr:from>
      <xdr:col>1</xdr:col>
      <xdr:colOff>123824</xdr:colOff>
      <xdr:row>26</xdr:row>
      <xdr:rowOff>17988</xdr:rowOff>
    </xdr:from>
    <xdr:to>
      <xdr:col>13</xdr:col>
      <xdr:colOff>144623</xdr:colOff>
      <xdr:row>32</xdr:row>
      <xdr:rowOff>123825</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24" y="6952188"/>
          <a:ext cx="9164799" cy="1706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38</xdr:row>
      <xdr:rowOff>219075</xdr:rowOff>
    </xdr:from>
    <xdr:to>
      <xdr:col>13</xdr:col>
      <xdr:colOff>170362</xdr:colOff>
      <xdr:row>45</xdr:row>
      <xdr:rowOff>142875</xdr:rowOff>
    </xdr:to>
    <xdr:pic>
      <xdr:nvPicPr>
        <xdr:cNvPr id="7" name="6 Imagen">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975" y="10353675"/>
          <a:ext cx="9133387"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70</xdr:row>
      <xdr:rowOff>152400</xdr:rowOff>
    </xdr:from>
    <xdr:to>
      <xdr:col>7</xdr:col>
      <xdr:colOff>495300</xdr:colOff>
      <xdr:row>79</xdr:row>
      <xdr:rowOff>101231</xdr:rowOff>
    </xdr:to>
    <xdr:pic>
      <xdr:nvPicPr>
        <xdr:cNvPr id="10" name="9 Imagen">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175" y="18821400"/>
          <a:ext cx="4810125" cy="2349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50</xdr:row>
      <xdr:rowOff>238125</xdr:rowOff>
    </xdr:from>
    <xdr:to>
      <xdr:col>6</xdr:col>
      <xdr:colOff>371475</xdr:colOff>
      <xdr:row>61</xdr:row>
      <xdr:rowOff>38100</xdr:rowOff>
    </xdr:to>
    <xdr:pic>
      <xdr:nvPicPr>
        <xdr:cNvPr id="12" name="11 Imagen">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9175" y="13573125"/>
          <a:ext cx="3924300"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238126</xdr:colOff>
      <xdr:row>50</xdr:row>
      <xdr:rowOff>152400</xdr:rowOff>
    </xdr:from>
    <xdr:to>
      <xdr:col>13</xdr:col>
      <xdr:colOff>657226</xdr:colOff>
      <xdr:row>61</xdr:row>
      <xdr:rowOff>104775</xdr:rowOff>
    </xdr:to>
    <xdr:sp macro="" textlink="">
      <xdr:nvSpPr>
        <xdr:cNvPr id="13" name="12 CuadroTexto">
          <a:extLst>
            <a:ext uri="{FF2B5EF4-FFF2-40B4-BE49-F238E27FC236}">
              <a16:creationId xmlns:a16="http://schemas.microsoft.com/office/drawing/2014/main" id="{00000000-0008-0000-0000-00000D000000}"/>
            </a:ext>
          </a:extLst>
        </xdr:cNvPr>
        <xdr:cNvSpPr txBox="1"/>
      </xdr:nvSpPr>
      <xdr:spPr>
        <a:xfrm>
          <a:off x="5572126" y="13487400"/>
          <a:ext cx="4991100" cy="288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Cuando se va a ingresar el ciclo de vida de la pastura o de la mezcla se abrirá una lista desplegable con las siguientes opciones:</a:t>
          </a:r>
        </a:p>
        <a:p>
          <a:endParaRPr lang="es-ES" sz="1400" baseline="0">
            <a:solidFill>
              <a:schemeClr val="dk1"/>
            </a:solidFill>
            <a:effectLst/>
            <a:latin typeface="+mn-lt"/>
            <a:ea typeface="+mn-ea"/>
            <a:cs typeface="+mn-cs"/>
          </a:endParaRPr>
        </a:p>
        <a:p>
          <a:pPr algn="l"/>
          <a:r>
            <a:rPr lang="es-ES" sz="1300" baseline="0">
              <a:solidFill>
                <a:schemeClr val="dk1"/>
              </a:solidFill>
              <a:effectLst/>
              <a:latin typeface="+mn-lt"/>
              <a:ea typeface="+mn-ea"/>
              <a:cs typeface="+mn-cs"/>
            </a:rPr>
            <a:t>		Verdeo invernal </a:t>
          </a:r>
        </a:p>
        <a:p>
          <a:pPr algn="l"/>
          <a:r>
            <a:rPr lang="es-ES" sz="1300" baseline="0">
              <a:solidFill>
                <a:schemeClr val="dk1"/>
              </a:solidFill>
              <a:effectLst/>
              <a:latin typeface="+mn-lt"/>
              <a:ea typeface="+mn-ea"/>
              <a:cs typeface="+mn-cs"/>
            </a:rPr>
            <a:t>		Verdeo estival </a:t>
          </a:r>
        </a:p>
        <a:p>
          <a:pPr algn="l"/>
          <a:r>
            <a:rPr lang="es-ES" sz="1300" baseline="0">
              <a:solidFill>
                <a:schemeClr val="dk1"/>
              </a:solidFill>
              <a:effectLst/>
              <a:latin typeface="+mn-lt"/>
              <a:ea typeface="+mn-ea"/>
              <a:cs typeface="+mn-cs"/>
            </a:rPr>
            <a:t>		Pradera corta (1º año)</a:t>
          </a:r>
        </a:p>
        <a:p>
          <a:pPr algn="l"/>
          <a:r>
            <a:rPr lang="es-ES" sz="1300" baseline="0">
              <a:solidFill>
                <a:schemeClr val="dk1"/>
              </a:solidFill>
              <a:effectLst/>
              <a:latin typeface="+mn-lt"/>
              <a:ea typeface="+mn-ea"/>
              <a:cs typeface="+mn-cs"/>
            </a:rPr>
            <a:t>		Pradera corta (2º año)</a:t>
          </a:r>
        </a:p>
        <a:p>
          <a:pPr algn="l"/>
          <a:r>
            <a:rPr lang="es-ES" sz="1300" baseline="0">
              <a:solidFill>
                <a:schemeClr val="dk1"/>
              </a:solidFill>
              <a:effectLst/>
              <a:latin typeface="+mn-lt"/>
              <a:ea typeface="+mn-ea"/>
              <a:cs typeface="+mn-cs"/>
            </a:rPr>
            <a:t> 		Pradera larga (1º año) </a:t>
          </a:r>
        </a:p>
        <a:p>
          <a:pPr algn="l"/>
          <a:r>
            <a:rPr lang="es-ES" sz="1300" baseline="0">
              <a:solidFill>
                <a:schemeClr val="dk1"/>
              </a:solidFill>
              <a:effectLst/>
              <a:latin typeface="+mn-lt"/>
              <a:ea typeface="+mn-ea"/>
              <a:cs typeface="+mn-cs"/>
            </a:rPr>
            <a:t>		Pradera larga (2º año) </a:t>
          </a:r>
        </a:p>
        <a:p>
          <a:pPr algn="l"/>
          <a:r>
            <a:rPr lang="es-ES" sz="1300" baseline="0">
              <a:solidFill>
                <a:schemeClr val="dk1"/>
              </a:solidFill>
              <a:effectLst/>
              <a:latin typeface="+mn-lt"/>
              <a:ea typeface="+mn-ea"/>
              <a:cs typeface="+mn-cs"/>
            </a:rPr>
            <a:t>		Pradera larga (3º año) </a:t>
          </a:r>
        </a:p>
        <a:p>
          <a:pPr algn="l"/>
          <a:r>
            <a:rPr lang="es-ES" sz="1300" baseline="0">
              <a:solidFill>
                <a:schemeClr val="dk1"/>
              </a:solidFill>
              <a:effectLst/>
              <a:latin typeface="+mn-lt"/>
              <a:ea typeface="+mn-ea"/>
              <a:cs typeface="+mn-cs"/>
            </a:rPr>
            <a:t>		Pradera larga (4º año o más)</a:t>
          </a:r>
        </a:p>
        <a:p>
          <a:pPr algn="l"/>
          <a:r>
            <a:rPr lang="es-ES" sz="1300" baseline="0">
              <a:solidFill>
                <a:schemeClr val="dk1"/>
              </a:solidFill>
              <a:effectLst/>
              <a:latin typeface="+mn-lt"/>
              <a:ea typeface="+mn-ea"/>
              <a:cs typeface="+mn-cs"/>
            </a:rPr>
            <a:t> 		Campo natural </a:t>
          </a:r>
        </a:p>
        <a:p>
          <a:pPr algn="l"/>
          <a:r>
            <a:rPr lang="es-ES" sz="1300" baseline="0">
              <a:solidFill>
                <a:schemeClr val="dk1"/>
              </a:solidFill>
              <a:effectLst/>
              <a:latin typeface="+mn-lt"/>
              <a:ea typeface="+mn-ea"/>
              <a:cs typeface="+mn-cs"/>
            </a:rPr>
            <a:t>		Cultivo reserva </a:t>
          </a:r>
        </a:p>
      </xdr:txBody>
    </xdr:sp>
    <xdr:clientData/>
  </xdr:twoCellAnchor>
  <xdr:twoCellAnchor>
    <xdr:from>
      <xdr:col>6</xdr:col>
      <xdr:colOff>323850</xdr:colOff>
      <xdr:row>56</xdr:row>
      <xdr:rowOff>9525</xdr:rowOff>
    </xdr:from>
    <xdr:to>
      <xdr:col>7</xdr:col>
      <xdr:colOff>190500</xdr:colOff>
      <xdr:row>57</xdr:row>
      <xdr:rowOff>142875</xdr:rowOff>
    </xdr:to>
    <xdr:sp macro="" textlink="">
      <xdr:nvSpPr>
        <xdr:cNvPr id="14" name="13 Flecha derecha">
          <a:extLst>
            <a:ext uri="{FF2B5EF4-FFF2-40B4-BE49-F238E27FC236}">
              <a16:creationId xmlns:a16="http://schemas.microsoft.com/office/drawing/2014/main" id="{00000000-0008-0000-0000-00000E000000}"/>
            </a:ext>
          </a:extLst>
        </xdr:cNvPr>
        <xdr:cNvSpPr/>
      </xdr:nvSpPr>
      <xdr:spPr>
        <a:xfrm>
          <a:off x="4895850" y="14944725"/>
          <a:ext cx="6286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609600</xdr:colOff>
      <xdr:row>70</xdr:row>
      <xdr:rowOff>190500</xdr:rowOff>
    </xdr:from>
    <xdr:to>
      <xdr:col>7</xdr:col>
      <xdr:colOff>628650</xdr:colOff>
      <xdr:row>79</xdr:row>
      <xdr:rowOff>9525</xdr:rowOff>
    </xdr:to>
    <xdr:sp macro="" textlink="">
      <xdr:nvSpPr>
        <xdr:cNvPr id="15" name="14 Elipse">
          <a:extLst>
            <a:ext uri="{FF2B5EF4-FFF2-40B4-BE49-F238E27FC236}">
              <a16:creationId xmlns:a16="http://schemas.microsoft.com/office/drawing/2014/main" id="{00000000-0008-0000-0000-00000F000000}"/>
            </a:ext>
          </a:extLst>
        </xdr:cNvPr>
        <xdr:cNvSpPr/>
      </xdr:nvSpPr>
      <xdr:spPr>
        <a:xfrm>
          <a:off x="3657600" y="18859500"/>
          <a:ext cx="2305050" cy="22193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638175</xdr:colOff>
      <xdr:row>74</xdr:row>
      <xdr:rowOff>9525</xdr:rowOff>
    </xdr:from>
    <xdr:to>
      <xdr:col>8</xdr:col>
      <xdr:colOff>238125</xdr:colOff>
      <xdr:row>75</xdr:row>
      <xdr:rowOff>245959</xdr:rowOff>
    </xdr:to>
    <xdr:sp macro="" textlink="">
      <xdr:nvSpPr>
        <xdr:cNvPr id="20" name="19 Flecha derecha">
          <a:extLst>
            <a:ext uri="{FF2B5EF4-FFF2-40B4-BE49-F238E27FC236}">
              <a16:creationId xmlns:a16="http://schemas.microsoft.com/office/drawing/2014/main" id="{00000000-0008-0000-0000-000014000000}"/>
            </a:ext>
          </a:extLst>
        </xdr:cNvPr>
        <xdr:cNvSpPr/>
      </xdr:nvSpPr>
      <xdr:spPr>
        <a:xfrm>
          <a:off x="5972175" y="19745325"/>
          <a:ext cx="361950" cy="5031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390525</xdr:colOff>
      <xdr:row>71</xdr:row>
      <xdr:rowOff>104776</xdr:rowOff>
    </xdr:from>
    <xdr:to>
      <xdr:col>13</xdr:col>
      <xdr:colOff>552450</xdr:colOff>
      <xdr:row>79</xdr:row>
      <xdr:rowOff>63500</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6526213" y="19265901"/>
          <a:ext cx="3971925" cy="2117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Este campo está explicado en la planilla ya que es muy importante una buena interpretación del valor. Por defecto la planilla tiene un costo estimado de U$S 240 por hectárea de la rotación e incluye únicamente aquella área que se destina para pastoreo directo. Este valor  será utilizado para calcular costo de alimentación del rodeo, por lo que si se dispone de un valor ajustado al predio es recomendable modificiar dicho número.</a:t>
          </a:r>
        </a:p>
      </xdr:txBody>
    </xdr:sp>
    <xdr:clientData/>
  </xdr:twoCellAnchor>
  <xdr:twoCellAnchor>
    <xdr:from>
      <xdr:col>0</xdr:col>
      <xdr:colOff>742951</xdr:colOff>
      <xdr:row>80</xdr:row>
      <xdr:rowOff>200023</xdr:rowOff>
    </xdr:from>
    <xdr:to>
      <xdr:col>14</xdr:col>
      <xdr:colOff>66675</xdr:colOff>
      <xdr:row>128</xdr:row>
      <xdr:rowOff>1</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742951" y="21536023"/>
          <a:ext cx="9991724" cy="126015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a:effectLst/>
          </a:endParaRPr>
        </a:p>
        <a:p>
          <a:pPr algn="ctr"/>
          <a:r>
            <a:rPr lang="es-ES" sz="1800">
              <a:solidFill>
                <a:schemeClr val="dk1"/>
              </a:solidFill>
              <a:effectLst/>
              <a:latin typeface="+mn-lt"/>
              <a:ea typeface="+mn-ea"/>
              <a:cs typeface="+mn-cs"/>
            </a:rPr>
            <a:t>Hoja "Uso</a:t>
          </a:r>
          <a:r>
            <a:rPr lang="es-ES" sz="1800" baseline="0">
              <a:solidFill>
                <a:schemeClr val="dk1"/>
              </a:solidFill>
              <a:effectLst/>
              <a:latin typeface="+mn-lt"/>
              <a:ea typeface="+mn-ea"/>
              <a:cs typeface="+mn-cs"/>
            </a:rPr>
            <a:t> </a:t>
          </a:r>
          <a:r>
            <a:rPr lang="es-ES" sz="1800">
              <a:solidFill>
                <a:schemeClr val="dk1"/>
              </a:solidFill>
              <a:effectLst/>
              <a:latin typeface="+mn-lt"/>
              <a:ea typeface="+mn-ea"/>
              <a:cs typeface="+mn-cs"/>
            </a:rPr>
            <a:t>de suelo"</a:t>
          </a:r>
        </a:p>
        <a:p>
          <a:pPr algn="ctr"/>
          <a:endParaRPr lang="es-ES" sz="1800">
            <a:solidFill>
              <a:schemeClr val="dk1"/>
            </a:solidFill>
            <a:effectLst/>
            <a:latin typeface="+mn-lt"/>
            <a:ea typeface="+mn-ea"/>
            <a:cs typeface="+mn-cs"/>
          </a:endParaRPr>
        </a:p>
        <a:p>
          <a:r>
            <a:rPr lang="es-ES" sz="1400" baseline="0">
              <a:solidFill>
                <a:schemeClr val="dk1"/>
              </a:solidFill>
              <a:effectLst/>
              <a:latin typeface="+mn-lt"/>
              <a:ea typeface="+mn-ea"/>
              <a:cs typeface="+mn-cs"/>
            </a:rPr>
            <a:t>En esta hoja encontramos solamente el cuadro número tres y es donde se ingresan todos los potreros del predio.</a:t>
          </a:r>
          <a:endParaRPr lang="es-ES" sz="1100" baseline="0">
            <a:solidFill>
              <a:schemeClr val="dk1"/>
            </a:solidFill>
            <a:effectLst/>
            <a:latin typeface="+mn-lt"/>
            <a:ea typeface="+mn-ea"/>
            <a:cs typeface="+mn-cs"/>
          </a:endParaRPr>
        </a:p>
        <a:p>
          <a:endParaRPr lang="es-ES" sz="1400" baseline="0">
            <a:solidFill>
              <a:schemeClr val="dk1"/>
            </a:solidFill>
            <a:effectLst/>
            <a:latin typeface="+mn-lt"/>
            <a:ea typeface="+mn-ea"/>
            <a:cs typeface="+mn-cs"/>
          </a:endParaRPr>
        </a:p>
      </xdr:txBody>
    </xdr:sp>
    <xdr:clientData/>
  </xdr:twoCellAnchor>
  <xdr:twoCellAnchor editAs="oneCell">
    <xdr:from>
      <xdr:col>1</xdr:col>
      <xdr:colOff>219075</xdr:colOff>
      <xdr:row>87</xdr:row>
      <xdr:rowOff>228601</xdr:rowOff>
    </xdr:from>
    <xdr:to>
      <xdr:col>13</xdr:col>
      <xdr:colOff>571500</xdr:colOff>
      <xdr:row>96</xdr:row>
      <xdr:rowOff>5883</xdr:rowOff>
    </xdr:to>
    <xdr:pic>
      <xdr:nvPicPr>
        <xdr:cNvPr id="25" name="24 Imagen">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1075" y="23431501"/>
          <a:ext cx="9496425" cy="2177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86</xdr:row>
      <xdr:rowOff>200025</xdr:rowOff>
    </xdr:from>
    <xdr:to>
      <xdr:col>3</xdr:col>
      <xdr:colOff>390525</xdr:colOff>
      <xdr:row>91</xdr:row>
      <xdr:rowOff>76200</xdr:rowOff>
    </xdr:to>
    <xdr:sp macro="" textlink="">
      <xdr:nvSpPr>
        <xdr:cNvPr id="26" name="25 Elipse">
          <a:extLst>
            <a:ext uri="{FF2B5EF4-FFF2-40B4-BE49-F238E27FC236}">
              <a16:creationId xmlns:a16="http://schemas.microsoft.com/office/drawing/2014/main" id="{00000000-0008-0000-0000-00001A000000}"/>
            </a:ext>
          </a:extLst>
        </xdr:cNvPr>
        <xdr:cNvSpPr/>
      </xdr:nvSpPr>
      <xdr:spPr>
        <a:xfrm>
          <a:off x="981075" y="23136225"/>
          <a:ext cx="1695450" cy="12096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285770</xdr:colOff>
      <xdr:row>87</xdr:row>
      <xdr:rowOff>1115</xdr:rowOff>
    </xdr:from>
    <xdr:to>
      <xdr:col>4</xdr:col>
      <xdr:colOff>77243</xdr:colOff>
      <xdr:row>87</xdr:row>
      <xdr:rowOff>248765</xdr:rowOff>
    </xdr:to>
    <xdr:sp macro="" textlink="">
      <xdr:nvSpPr>
        <xdr:cNvPr id="27" name="26 Flecha arriba">
          <a:extLst>
            <a:ext uri="{FF2B5EF4-FFF2-40B4-BE49-F238E27FC236}">
              <a16:creationId xmlns:a16="http://schemas.microsoft.com/office/drawing/2014/main" id="{00000000-0008-0000-0000-00001B000000}"/>
            </a:ext>
          </a:extLst>
        </xdr:cNvPr>
        <xdr:cNvSpPr/>
      </xdr:nvSpPr>
      <xdr:spPr>
        <a:xfrm rot="3670444">
          <a:off x="2724682" y="23051103"/>
          <a:ext cx="247650" cy="55347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4</xdr:col>
      <xdr:colOff>200024</xdr:colOff>
      <xdr:row>85</xdr:row>
      <xdr:rowOff>133350</xdr:rowOff>
    </xdr:from>
    <xdr:ext cx="6638926" cy="530658"/>
    <xdr:sp macro="" textlink="">
      <xdr:nvSpPr>
        <xdr:cNvPr id="28" name="27 CuadroTexto">
          <a:extLst>
            <a:ext uri="{FF2B5EF4-FFF2-40B4-BE49-F238E27FC236}">
              <a16:creationId xmlns:a16="http://schemas.microsoft.com/office/drawing/2014/main" id="{00000000-0008-0000-0000-00001C000000}"/>
            </a:ext>
          </a:extLst>
        </xdr:cNvPr>
        <xdr:cNvSpPr txBox="1"/>
      </xdr:nvSpPr>
      <xdr:spPr>
        <a:xfrm>
          <a:off x="3248024" y="22802850"/>
          <a:ext cx="663892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400" baseline="0">
              <a:solidFill>
                <a:schemeClr val="dk1"/>
              </a:solidFill>
              <a:effectLst/>
              <a:latin typeface="+mn-lt"/>
              <a:ea typeface="+mn-ea"/>
              <a:cs typeface="+mn-cs"/>
            </a:rPr>
            <a:t>Lo primero que aparece es un pequeño cuadro en donde tenemos que ingresar el año de inicio del periodo y señalar si el mismo es biciesto o no.</a:t>
          </a:r>
        </a:p>
      </xdr:txBody>
    </xdr:sp>
    <xdr:clientData/>
  </xdr:oneCellAnchor>
  <xdr:twoCellAnchor>
    <xdr:from>
      <xdr:col>1</xdr:col>
      <xdr:colOff>657224</xdr:colOff>
      <xdr:row>94</xdr:row>
      <xdr:rowOff>47625</xdr:rowOff>
    </xdr:from>
    <xdr:to>
      <xdr:col>2</xdr:col>
      <xdr:colOff>590549</xdr:colOff>
      <xdr:row>97</xdr:row>
      <xdr:rowOff>104775</xdr:rowOff>
    </xdr:to>
    <xdr:sp macro="" textlink="">
      <xdr:nvSpPr>
        <xdr:cNvPr id="29" name="28 Flecha doblada hacia arriba">
          <a:extLst>
            <a:ext uri="{FF2B5EF4-FFF2-40B4-BE49-F238E27FC236}">
              <a16:creationId xmlns:a16="http://schemas.microsoft.com/office/drawing/2014/main" id="{00000000-0008-0000-0000-00001D000000}"/>
            </a:ext>
          </a:extLst>
        </xdr:cNvPr>
        <xdr:cNvSpPr/>
      </xdr:nvSpPr>
      <xdr:spPr>
        <a:xfrm rot="5400000">
          <a:off x="1338262" y="25198387"/>
          <a:ext cx="857250" cy="6953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657225</xdr:colOff>
      <xdr:row>95</xdr:row>
      <xdr:rowOff>180975</xdr:rowOff>
    </xdr:from>
    <xdr:to>
      <xdr:col>13</xdr:col>
      <xdr:colOff>561975</xdr:colOff>
      <xdr:row>97</xdr:row>
      <xdr:rowOff>238125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2181225" y="25517475"/>
          <a:ext cx="82867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aseline="0">
              <a:solidFill>
                <a:schemeClr val="dk1"/>
              </a:solidFill>
              <a:effectLst/>
              <a:latin typeface="+mn-lt"/>
              <a:ea typeface="+mn-ea"/>
              <a:cs typeface="+mn-cs"/>
            </a:rPr>
            <a:t>En esta columna se ingresan todos los potreros del predio. A medida que se agreguen potreros el cuadro se irá agrandando automáticamente (es importante que este sea el primer paso en el llenado del cuadro).</a:t>
          </a:r>
        </a:p>
      </xdr:txBody>
    </xdr:sp>
    <xdr:clientData/>
  </xdr:twoCellAnchor>
  <xdr:twoCellAnchor>
    <xdr:from>
      <xdr:col>1</xdr:col>
      <xdr:colOff>371476</xdr:colOff>
      <xdr:row>98</xdr:row>
      <xdr:rowOff>180974</xdr:rowOff>
    </xdr:from>
    <xdr:to>
      <xdr:col>5</xdr:col>
      <xdr:colOff>742950</xdr:colOff>
      <xdr:row>101</xdr:row>
      <xdr:rowOff>161925</xdr:rowOff>
    </xdr:to>
    <xdr:sp macro="" textlink="">
      <xdr:nvSpPr>
        <xdr:cNvPr id="32" name="31 CuadroTexto">
          <a:extLst>
            <a:ext uri="{FF2B5EF4-FFF2-40B4-BE49-F238E27FC236}">
              <a16:creationId xmlns:a16="http://schemas.microsoft.com/office/drawing/2014/main" id="{00000000-0008-0000-0000-000020000000}"/>
            </a:ext>
          </a:extLst>
        </xdr:cNvPr>
        <xdr:cNvSpPr txBox="1"/>
      </xdr:nvSpPr>
      <xdr:spPr>
        <a:xfrm>
          <a:off x="1133476" y="26317574"/>
          <a:ext cx="3419474" cy="781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aseline="0">
              <a:solidFill>
                <a:schemeClr val="dk1"/>
              </a:solidFill>
              <a:effectLst/>
              <a:latin typeface="+mn-lt"/>
              <a:ea typeface="+mn-ea"/>
              <a:cs typeface="+mn-cs"/>
            </a:rPr>
            <a:t>Luego de ingresados los potreros, en la primer columna a la derecha se deben ingresar las superficies totales del predio</a:t>
          </a:r>
        </a:p>
      </xdr:txBody>
    </xdr:sp>
    <xdr:clientData/>
  </xdr:twoCellAnchor>
  <xdr:twoCellAnchor>
    <xdr:from>
      <xdr:col>6</xdr:col>
      <xdr:colOff>219075</xdr:colOff>
      <xdr:row>99</xdr:row>
      <xdr:rowOff>19050</xdr:rowOff>
    </xdr:from>
    <xdr:to>
      <xdr:col>13</xdr:col>
      <xdr:colOff>571500</xdr:colOff>
      <xdr:row>101</xdr:row>
      <xdr:rowOff>47625</xdr:rowOff>
    </xdr:to>
    <xdr:sp macro="" textlink="">
      <xdr:nvSpPr>
        <xdr:cNvPr id="36" name="35 CuadroTexto">
          <a:extLst>
            <a:ext uri="{FF2B5EF4-FFF2-40B4-BE49-F238E27FC236}">
              <a16:creationId xmlns:a16="http://schemas.microsoft.com/office/drawing/2014/main" id="{00000000-0008-0000-0000-000024000000}"/>
            </a:ext>
          </a:extLst>
        </xdr:cNvPr>
        <xdr:cNvSpPr txBox="1"/>
      </xdr:nvSpPr>
      <xdr:spPr>
        <a:xfrm>
          <a:off x="4791075" y="26422350"/>
          <a:ext cx="56864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El primer mes de en todas las tablas de la planilla será siempre Junio. En esta, cada mes está subdividido en "Uso del suelo" y "destino"</a:t>
          </a:r>
        </a:p>
      </xdr:txBody>
    </xdr:sp>
    <xdr:clientData/>
  </xdr:twoCellAnchor>
  <xdr:twoCellAnchor>
    <xdr:from>
      <xdr:col>8</xdr:col>
      <xdr:colOff>719138</xdr:colOff>
      <xdr:row>103</xdr:row>
      <xdr:rowOff>226218</xdr:rowOff>
    </xdr:from>
    <xdr:to>
      <xdr:col>13</xdr:col>
      <xdr:colOff>595313</xdr:colOff>
      <xdr:row>111</xdr:row>
      <xdr:rowOff>214312</xdr:rowOff>
    </xdr:to>
    <xdr:sp macro="" textlink="">
      <xdr:nvSpPr>
        <xdr:cNvPr id="38" name="37 CuadroTexto">
          <a:extLst>
            <a:ext uri="{FF2B5EF4-FFF2-40B4-BE49-F238E27FC236}">
              <a16:creationId xmlns:a16="http://schemas.microsoft.com/office/drawing/2014/main" id="{00000000-0008-0000-0000-000026000000}"/>
            </a:ext>
          </a:extLst>
        </xdr:cNvPr>
        <xdr:cNvSpPr txBox="1"/>
      </xdr:nvSpPr>
      <xdr:spPr>
        <a:xfrm>
          <a:off x="6815138" y="27205781"/>
          <a:ext cx="3686175" cy="20835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las celdas de la columna de uso de suelo se desplegará una lista con los valores ingresados en el cuadro Nº 2 (datos de las pasturas). Solo quedará habilitada la lista una vez se haya ingresado el nombre del potrero. Es importante señalar que uso se le dio al potrero en ese mes y no dejar espacios en blanco. En caso contrario, la planilla hará como que ese potrero no estaba disponible para el tambo</a:t>
          </a:r>
        </a:p>
      </xdr:txBody>
    </xdr:sp>
    <xdr:clientData/>
  </xdr:twoCellAnchor>
  <xdr:twoCellAnchor editAs="oneCell">
    <xdr:from>
      <xdr:col>1</xdr:col>
      <xdr:colOff>609600</xdr:colOff>
      <xdr:row>105</xdr:row>
      <xdr:rowOff>123825</xdr:rowOff>
    </xdr:from>
    <xdr:to>
      <xdr:col>7</xdr:col>
      <xdr:colOff>457200</xdr:colOff>
      <xdr:row>112</xdr:row>
      <xdr:rowOff>104775</xdr:rowOff>
    </xdr:to>
    <xdr:pic>
      <xdr:nvPicPr>
        <xdr:cNvPr id="39" name="38 Imagen">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71600" y="28127325"/>
          <a:ext cx="441960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108</xdr:row>
      <xdr:rowOff>28575</xdr:rowOff>
    </xdr:from>
    <xdr:to>
      <xdr:col>8</xdr:col>
      <xdr:colOff>419100</xdr:colOff>
      <xdr:row>109</xdr:row>
      <xdr:rowOff>257175</xdr:rowOff>
    </xdr:to>
    <xdr:sp macro="" textlink="">
      <xdr:nvSpPr>
        <xdr:cNvPr id="35" name="34 Flecha derecha">
          <a:extLst>
            <a:ext uri="{FF2B5EF4-FFF2-40B4-BE49-F238E27FC236}">
              <a16:creationId xmlns:a16="http://schemas.microsoft.com/office/drawing/2014/main" id="{00000000-0008-0000-0000-000023000000}"/>
            </a:ext>
          </a:extLst>
        </xdr:cNvPr>
        <xdr:cNvSpPr/>
      </xdr:nvSpPr>
      <xdr:spPr>
        <a:xfrm>
          <a:off x="4610100" y="28832175"/>
          <a:ext cx="1905000" cy="495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219075</xdr:colOff>
      <xdr:row>102</xdr:row>
      <xdr:rowOff>28575</xdr:rowOff>
    </xdr:from>
    <xdr:to>
      <xdr:col>3</xdr:col>
      <xdr:colOff>523875</xdr:colOff>
      <xdr:row>106</xdr:row>
      <xdr:rowOff>85725</xdr:rowOff>
    </xdr:to>
    <xdr:sp macro="" textlink="">
      <xdr:nvSpPr>
        <xdr:cNvPr id="34" name="33 Flecha arriba">
          <a:extLst>
            <a:ext uri="{FF2B5EF4-FFF2-40B4-BE49-F238E27FC236}">
              <a16:creationId xmlns:a16="http://schemas.microsoft.com/office/drawing/2014/main" id="{00000000-0008-0000-0000-000022000000}"/>
            </a:ext>
          </a:extLst>
        </xdr:cNvPr>
        <xdr:cNvSpPr/>
      </xdr:nvSpPr>
      <xdr:spPr>
        <a:xfrm>
          <a:off x="2505075" y="27231975"/>
          <a:ext cx="304800" cy="11239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342900</xdr:colOff>
      <xdr:row>101</xdr:row>
      <xdr:rowOff>247650</xdr:rowOff>
    </xdr:from>
    <xdr:to>
      <xdr:col>6</xdr:col>
      <xdr:colOff>647700</xdr:colOff>
      <xdr:row>105</xdr:row>
      <xdr:rowOff>114300</xdr:rowOff>
    </xdr:to>
    <xdr:sp macro="" textlink="">
      <xdr:nvSpPr>
        <xdr:cNvPr id="37" name="36 Flecha arriba">
          <a:extLst>
            <a:ext uri="{FF2B5EF4-FFF2-40B4-BE49-F238E27FC236}">
              <a16:creationId xmlns:a16="http://schemas.microsoft.com/office/drawing/2014/main" id="{00000000-0008-0000-0000-000025000000}"/>
            </a:ext>
          </a:extLst>
        </xdr:cNvPr>
        <xdr:cNvSpPr/>
      </xdr:nvSpPr>
      <xdr:spPr>
        <a:xfrm>
          <a:off x="4914900" y="27184350"/>
          <a:ext cx="304800" cy="9334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276225</xdr:colOff>
      <xdr:row>114</xdr:row>
      <xdr:rowOff>114300</xdr:rowOff>
    </xdr:from>
    <xdr:to>
      <xdr:col>7</xdr:col>
      <xdr:colOff>676275</xdr:colOff>
      <xdr:row>120</xdr:row>
      <xdr:rowOff>257175</xdr:rowOff>
    </xdr:to>
    <xdr:pic>
      <xdr:nvPicPr>
        <xdr:cNvPr id="40" name="39 Imagen">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8225" y="30518100"/>
          <a:ext cx="497205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113</xdr:row>
      <xdr:rowOff>9524</xdr:rowOff>
    </xdr:from>
    <xdr:to>
      <xdr:col>13</xdr:col>
      <xdr:colOff>561975</xdr:colOff>
      <xdr:row>121</xdr:row>
      <xdr:rowOff>266699</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629400" y="30146624"/>
          <a:ext cx="3838575"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Recién luego de ingresar el uso de suelo, se habilita una lista desplegable en la columna de destino con las siguientes opciones:</a:t>
          </a:r>
        </a:p>
        <a:p>
          <a:endParaRPr lang="es-ES" sz="1400" baseline="0">
            <a:solidFill>
              <a:schemeClr val="dk1"/>
            </a:solidFill>
            <a:effectLst/>
            <a:latin typeface="+mn-lt"/>
            <a:ea typeface="+mn-ea"/>
            <a:cs typeface="+mn-cs"/>
          </a:endParaRPr>
        </a:p>
        <a:p>
          <a:pPr algn="l"/>
          <a:r>
            <a:rPr lang="es-ES" sz="1300" baseline="0">
              <a:solidFill>
                <a:schemeClr val="dk1"/>
              </a:solidFill>
              <a:effectLst/>
              <a:latin typeface="+mn-lt"/>
              <a:ea typeface="+mn-ea"/>
              <a:cs typeface="+mn-cs"/>
            </a:rPr>
            <a:t>	VO efectiva </a:t>
          </a:r>
        </a:p>
        <a:p>
          <a:pPr algn="l"/>
          <a:r>
            <a:rPr lang="es-ES" sz="1300" baseline="0">
              <a:solidFill>
                <a:schemeClr val="dk1"/>
              </a:solidFill>
              <a:effectLst/>
              <a:latin typeface="+mn-lt"/>
              <a:ea typeface="+mn-ea"/>
              <a:cs typeface="+mn-cs"/>
            </a:rPr>
            <a:t>	VO No efectiva </a:t>
          </a:r>
        </a:p>
        <a:p>
          <a:pPr algn="l"/>
          <a:r>
            <a:rPr lang="es-ES" sz="1300" baseline="0">
              <a:solidFill>
                <a:schemeClr val="dk1"/>
              </a:solidFill>
              <a:effectLst/>
              <a:latin typeface="+mn-lt"/>
              <a:ea typeface="+mn-ea"/>
              <a:cs typeface="+mn-cs"/>
            </a:rPr>
            <a:t>	VS</a:t>
          </a:r>
        </a:p>
        <a:p>
          <a:pPr algn="l"/>
          <a:r>
            <a:rPr lang="es-ES" sz="1300" baseline="0">
              <a:solidFill>
                <a:schemeClr val="dk1"/>
              </a:solidFill>
              <a:effectLst/>
              <a:latin typeface="+mn-lt"/>
              <a:ea typeface="+mn-ea"/>
              <a:cs typeface="+mn-cs"/>
            </a:rPr>
            <a:t>	Recría </a:t>
          </a:r>
        </a:p>
        <a:p>
          <a:pPr algn="l"/>
          <a:r>
            <a:rPr lang="es-ES" sz="1300" baseline="0">
              <a:solidFill>
                <a:schemeClr val="dk1"/>
              </a:solidFill>
              <a:effectLst/>
              <a:latin typeface="+mn-lt"/>
              <a:ea typeface="+mn-ea"/>
              <a:cs typeface="+mn-cs"/>
            </a:rPr>
            <a:t>	Agricultura </a:t>
          </a:r>
        </a:p>
        <a:p>
          <a:pPr algn="l"/>
          <a:r>
            <a:rPr lang="es-ES" sz="1300" baseline="0">
              <a:solidFill>
                <a:schemeClr val="dk1"/>
              </a:solidFill>
              <a:effectLst/>
              <a:latin typeface="+mn-lt"/>
              <a:ea typeface="+mn-ea"/>
              <a:cs typeface="+mn-cs"/>
            </a:rPr>
            <a:t>	Ganadería de carne </a:t>
          </a:r>
        </a:p>
        <a:p>
          <a:pPr algn="l"/>
          <a:r>
            <a:rPr lang="es-ES" sz="1300" baseline="0">
              <a:solidFill>
                <a:schemeClr val="dk1"/>
              </a:solidFill>
              <a:effectLst/>
              <a:latin typeface="+mn-lt"/>
              <a:ea typeface="+mn-ea"/>
              <a:cs typeface="+mn-cs"/>
            </a:rPr>
            <a:t>	Otro </a:t>
          </a:r>
        </a:p>
      </xdr:txBody>
    </xdr:sp>
    <xdr:clientData/>
  </xdr:twoCellAnchor>
  <xdr:twoCellAnchor>
    <xdr:from>
      <xdr:col>7</xdr:col>
      <xdr:colOff>361950</xdr:colOff>
      <xdr:row>118</xdr:row>
      <xdr:rowOff>38100</xdr:rowOff>
    </xdr:from>
    <xdr:to>
      <xdr:col>8</xdr:col>
      <xdr:colOff>409575</xdr:colOff>
      <xdr:row>119</xdr:row>
      <xdr:rowOff>114300</xdr:rowOff>
    </xdr:to>
    <xdr:sp macro="" textlink="">
      <xdr:nvSpPr>
        <xdr:cNvPr id="42" name="41 Flecha derecha">
          <a:extLst>
            <a:ext uri="{FF2B5EF4-FFF2-40B4-BE49-F238E27FC236}">
              <a16:creationId xmlns:a16="http://schemas.microsoft.com/office/drawing/2014/main" id="{00000000-0008-0000-0000-00002A000000}"/>
            </a:ext>
          </a:extLst>
        </xdr:cNvPr>
        <xdr:cNvSpPr/>
      </xdr:nvSpPr>
      <xdr:spPr>
        <a:xfrm>
          <a:off x="5695950" y="31508700"/>
          <a:ext cx="809625" cy="342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180976</xdr:colOff>
      <xdr:row>122</xdr:row>
      <xdr:rowOff>161926</xdr:rowOff>
    </xdr:from>
    <xdr:to>
      <xdr:col>13</xdr:col>
      <xdr:colOff>542926</xdr:colOff>
      <xdr:row>127</xdr:row>
      <xdr:rowOff>85726</xdr:rowOff>
    </xdr:to>
    <xdr:sp macro="" textlink="">
      <xdr:nvSpPr>
        <xdr:cNvPr id="43" name="42 CuadroTexto">
          <a:extLst>
            <a:ext uri="{FF2B5EF4-FFF2-40B4-BE49-F238E27FC236}">
              <a16:creationId xmlns:a16="http://schemas.microsoft.com/office/drawing/2014/main" id="{00000000-0008-0000-0000-00002B000000}"/>
            </a:ext>
          </a:extLst>
        </xdr:cNvPr>
        <xdr:cNvSpPr txBox="1"/>
      </xdr:nvSpPr>
      <xdr:spPr>
        <a:xfrm>
          <a:off x="942976" y="32699326"/>
          <a:ext cx="95059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esta lista hay que seleccionar cual fue el destino que que se le dio al material sembrado. En caso de que sea para otro rubro se debe seleccionar: "Agricultura", "Ganadería de carne" u "Otro". En caso que sea para el tambo se debe seleccionar: "VO efectiva", "VO No efectiva", "VS" o "Recría".  La diferencia entre "VO efectiva" y "VO No efectiva" es que la primera está disponible para ser pastoreada por las vacas en ordeñe. El área "VO No efectiva" será utilizada para las vacas en ordeñe pero o no está disponible o el fin es hacer reserva con ese potrero. ¡Ninguna de estas celdas debería ser dejada en blanco!</a:t>
          </a:r>
        </a:p>
      </xdr:txBody>
    </xdr:sp>
    <xdr:clientData/>
  </xdr:twoCellAnchor>
  <xdr:twoCellAnchor>
    <xdr:from>
      <xdr:col>6</xdr:col>
      <xdr:colOff>114300</xdr:colOff>
      <xdr:row>120</xdr:row>
      <xdr:rowOff>152400</xdr:rowOff>
    </xdr:from>
    <xdr:to>
      <xdr:col>6</xdr:col>
      <xdr:colOff>457200</xdr:colOff>
      <xdr:row>122</xdr:row>
      <xdr:rowOff>85725</xdr:rowOff>
    </xdr:to>
    <xdr:sp macro="" textlink="">
      <xdr:nvSpPr>
        <xdr:cNvPr id="44" name="43 Flecha abajo">
          <a:extLst>
            <a:ext uri="{FF2B5EF4-FFF2-40B4-BE49-F238E27FC236}">
              <a16:creationId xmlns:a16="http://schemas.microsoft.com/office/drawing/2014/main" id="{00000000-0008-0000-0000-00002C000000}"/>
            </a:ext>
          </a:extLst>
        </xdr:cNvPr>
        <xdr:cNvSpPr/>
      </xdr:nvSpPr>
      <xdr:spPr>
        <a:xfrm>
          <a:off x="4686300" y="32156400"/>
          <a:ext cx="34290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742950</xdr:colOff>
      <xdr:row>128</xdr:row>
      <xdr:rowOff>133349</xdr:rowOff>
    </xdr:from>
    <xdr:to>
      <xdr:col>14</xdr:col>
      <xdr:colOff>76200</xdr:colOff>
      <xdr:row>161</xdr:row>
      <xdr:rowOff>19050</xdr:rowOff>
    </xdr:to>
    <xdr:sp macro="" textlink="">
      <xdr:nvSpPr>
        <xdr:cNvPr id="46" name="45 CuadroTexto">
          <a:extLst>
            <a:ext uri="{FF2B5EF4-FFF2-40B4-BE49-F238E27FC236}">
              <a16:creationId xmlns:a16="http://schemas.microsoft.com/office/drawing/2014/main" id="{00000000-0008-0000-0000-00002E000000}"/>
            </a:ext>
          </a:extLst>
        </xdr:cNvPr>
        <xdr:cNvSpPr txBox="1"/>
      </xdr:nvSpPr>
      <xdr:spPr>
        <a:xfrm>
          <a:off x="742950" y="34270949"/>
          <a:ext cx="10001250" cy="8686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600"/>
        </a:p>
        <a:p>
          <a:pPr algn="ctr"/>
          <a:r>
            <a:rPr lang="es-ES" sz="1600"/>
            <a:t>Hoja "Reservas"</a:t>
          </a:r>
        </a:p>
        <a:p>
          <a:pPr algn="ctr"/>
          <a:endParaRPr lang="es-ES" sz="1600"/>
        </a:p>
        <a:p>
          <a:pPr algn="l"/>
          <a:r>
            <a:rPr lang="es-ES" sz="1400" baseline="0">
              <a:solidFill>
                <a:schemeClr val="dk1"/>
              </a:solidFill>
              <a:effectLst/>
              <a:latin typeface="+mn-lt"/>
              <a:ea typeface="+mn-ea"/>
              <a:cs typeface="+mn-cs"/>
            </a:rPr>
            <a:t>En esta hoja también aparece un cuadro solo y el el tamaño y forma del mismo viene heredado de la hoja "Uso de suelo". Es decir, en esta hoja no se ingresa ningún nuevo potrero. En este caso los meses están divididos en tres partes: "Tipo de reserva", "Cant. (kg BF)" y "% MS". La única diferencia con los cuadros anteriores es que este tiene un tamaño dado y se completan únicamente los meses y potreros para los que se realizaron reservas (la reserva se anota en el mes que se realizó la cosecha del potrero).</a:t>
          </a: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xdr:txBody>
    </xdr:sp>
    <xdr:clientData/>
  </xdr:twoCellAnchor>
  <xdr:twoCellAnchor editAs="oneCell">
    <xdr:from>
      <xdr:col>1</xdr:col>
      <xdr:colOff>171450</xdr:colOff>
      <xdr:row>135</xdr:row>
      <xdr:rowOff>66675</xdr:rowOff>
    </xdr:from>
    <xdr:to>
      <xdr:col>13</xdr:col>
      <xdr:colOff>381000</xdr:colOff>
      <xdr:row>143</xdr:row>
      <xdr:rowOff>85725</xdr:rowOff>
    </xdr:to>
    <xdr:pic>
      <xdr:nvPicPr>
        <xdr:cNvPr id="47" name="46 Imagen">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33450" y="36071175"/>
          <a:ext cx="935355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141</xdr:row>
      <xdr:rowOff>123825</xdr:rowOff>
    </xdr:from>
    <xdr:to>
      <xdr:col>3</xdr:col>
      <xdr:colOff>676275</xdr:colOff>
      <xdr:row>145</xdr:row>
      <xdr:rowOff>152400</xdr:rowOff>
    </xdr:to>
    <xdr:sp macro="" textlink="">
      <xdr:nvSpPr>
        <xdr:cNvPr id="48" name="47 Flecha doblada hacia arriba">
          <a:extLst>
            <a:ext uri="{FF2B5EF4-FFF2-40B4-BE49-F238E27FC236}">
              <a16:creationId xmlns:a16="http://schemas.microsoft.com/office/drawing/2014/main" id="{00000000-0008-0000-0000-000030000000}"/>
            </a:ext>
          </a:extLst>
        </xdr:cNvPr>
        <xdr:cNvSpPr/>
      </xdr:nvSpPr>
      <xdr:spPr>
        <a:xfrm rot="5400000">
          <a:off x="2019300" y="37880925"/>
          <a:ext cx="1095375" cy="79057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171450</xdr:colOff>
      <xdr:row>142</xdr:row>
      <xdr:rowOff>200025</xdr:rowOff>
    </xdr:from>
    <xdr:to>
      <xdr:col>13</xdr:col>
      <xdr:colOff>381000</xdr:colOff>
      <xdr:row>146</xdr:row>
      <xdr:rowOff>180975</xdr:rowOff>
    </xdr:to>
    <xdr:sp macro="" textlink="">
      <xdr:nvSpPr>
        <xdr:cNvPr id="49" name="48 CuadroTexto">
          <a:extLst>
            <a:ext uri="{FF2B5EF4-FFF2-40B4-BE49-F238E27FC236}">
              <a16:creationId xmlns:a16="http://schemas.microsoft.com/office/drawing/2014/main" id="{00000000-0008-0000-0000-000031000000}"/>
            </a:ext>
          </a:extLst>
        </xdr:cNvPr>
        <xdr:cNvSpPr txBox="1"/>
      </xdr:nvSpPr>
      <xdr:spPr>
        <a:xfrm>
          <a:off x="3219450" y="38071425"/>
          <a:ext cx="7067550"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la columna "Tipo de reserva", se desplegará una lista con las siguientes opciones: "Fardo", "Henilaje, silopack" y "Ensilaje". En este caso por ejemplo, si se hizo una reserva en el potrero uno, se elije la opción para el mes de cosecha. Si en el potrero 2 no se realizó ninguna reserva, todos los campos de dicho potrero quedarán vacíos.</a:t>
          </a:r>
        </a:p>
      </xdr:txBody>
    </xdr:sp>
    <xdr:clientData/>
  </xdr:twoCellAnchor>
  <xdr:twoCellAnchor editAs="oneCell">
    <xdr:from>
      <xdr:col>2</xdr:col>
      <xdr:colOff>304800</xdr:colOff>
      <xdr:row>148</xdr:row>
      <xdr:rowOff>190500</xdr:rowOff>
    </xdr:from>
    <xdr:to>
      <xdr:col>7</xdr:col>
      <xdr:colOff>419100</xdr:colOff>
      <xdr:row>154</xdr:row>
      <xdr:rowOff>228600</xdr:rowOff>
    </xdr:to>
    <xdr:pic>
      <xdr:nvPicPr>
        <xdr:cNvPr id="51" name="50 Imagen">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28800" y="39662100"/>
          <a:ext cx="392430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723899</xdr:colOff>
      <xdr:row>150</xdr:row>
      <xdr:rowOff>57150</xdr:rowOff>
    </xdr:from>
    <xdr:to>
      <xdr:col>5</xdr:col>
      <xdr:colOff>752474</xdr:colOff>
      <xdr:row>154</xdr:row>
      <xdr:rowOff>28575</xdr:rowOff>
    </xdr:to>
    <xdr:sp macro="" textlink="">
      <xdr:nvSpPr>
        <xdr:cNvPr id="52" name="51 Rectángulo">
          <a:extLst>
            <a:ext uri="{FF2B5EF4-FFF2-40B4-BE49-F238E27FC236}">
              <a16:creationId xmlns:a16="http://schemas.microsoft.com/office/drawing/2014/main" id="{00000000-0008-0000-0000-000034000000}"/>
            </a:ext>
          </a:extLst>
        </xdr:cNvPr>
        <xdr:cNvSpPr/>
      </xdr:nvSpPr>
      <xdr:spPr>
        <a:xfrm>
          <a:off x="3771899" y="40062150"/>
          <a:ext cx="79057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0</xdr:colOff>
      <xdr:row>150</xdr:row>
      <xdr:rowOff>57149</xdr:rowOff>
    </xdr:from>
    <xdr:to>
      <xdr:col>6</xdr:col>
      <xdr:colOff>733425</xdr:colOff>
      <xdr:row>154</xdr:row>
      <xdr:rowOff>28574</xdr:rowOff>
    </xdr:to>
    <xdr:sp macro="" textlink="">
      <xdr:nvSpPr>
        <xdr:cNvPr id="53" name="52 Rectángulo">
          <a:extLst>
            <a:ext uri="{FF2B5EF4-FFF2-40B4-BE49-F238E27FC236}">
              <a16:creationId xmlns:a16="http://schemas.microsoft.com/office/drawing/2014/main" id="{00000000-0008-0000-0000-000035000000}"/>
            </a:ext>
          </a:extLst>
        </xdr:cNvPr>
        <xdr:cNvSpPr/>
      </xdr:nvSpPr>
      <xdr:spPr>
        <a:xfrm>
          <a:off x="4572000" y="40062149"/>
          <a:ext cx="7334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723900</xdr:colOff>
      <xdr:row>151</xdr:row>
      <xdr:rowOff>180975</xdr:rowOff>
    </xdr:from>
    <xdr:to>
      <xdr:col>8</xdr:col>
      <xdr:colOff>257175</xdr:colOff>
      <xdr:row>153</xdr:row>
      <xdr:rowOff>0</xdr:rowOff>
    </xdr:to>
    <xdr:sp macro="" textlink="">
      <xdr:nvSpPr>
        <xdr:cNvPr id="55" name="54 Flecha derecha">
          <a:extLst>
            <a:ext uri="{FF2B5EF4-FFF2-40B4-BE49-F238E27FC236}">
              <a16:creationId xmlns:a16="http://schemas.microsoft.com/office/drawing/2014/main" id="{00000000-0008-0000-0000-000037000000}"/>
            </a:ext>
          </a:extLst>
        </xdr:cNvPr>
        <xdr:cNvSpPr/>
      </xdr:nvSpPr>
      <xdr:spPr>
        <a:xfrm>
          <a:off x="5295900" y="40452675"/>
          <a:ext cx="1057275" cy="3524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180975</xdr:colOff>
      <xdr:row>151</xdr:row>
      <xdr:rowOff>152400</xdr:rowOff>
    </xdr:from>
    <xdr:ext cx="184731" cy="264560"/>
    <xdr:sp macro="" textlink="">
      <xdr:nvSpPr>
        <xdr:cNvPr id="56" name="55 CuadroTexto">
          <a:extLst>
            <a:ext uri="{FF2B5EF4-FFF2-40B4-BE49-F238E27FC236}">
              <a16:creationId xmlns:a16="http://schemas.microsoft.com/office/drawing/2014/main" id="{00000000-0008-0000-0000-000038000000}"/>
            </a:ext>
          </a:extLst>
        </xdr:cNvPr>
        <xdr:cNvSpPr txBox="1"/>
      </xdr:nvSpPr>
      <xdr:spPr>
        <a:xfrm>
          <a:off x="12372975" y="404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8</xdr:col>
      <xdr:colOff>390525</xdr:colOff>
      <xdr:row>149</xdr:row>
      <xdr:rowOff>66675</xdr:rowOff>
    </xdr:from>
    <xdr:to>
      <xdr:col>13</xdr:col>
      <xdr:colOff>390525</xdr:colOff>
      <xdr:row>157</xdr:row>
      <xdr:rowOff>254000</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526213" y="40278050"/>
          <a:ext cx="3810000" cy="234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Cuando se ingresa un tipo de reserva, se debería ingresar el porcentaje de materia seca de la reserva. Este valor será utilizado para calcular rendimientos y márgenes. Sin embargo, si este valor no es ingresado, la planilla utilizará valores promedios teóricos para cada tipo de reserva. Los valores teóricos utilizados son los siguientes:</a:t>
          </a:r>
        </a:p>
        <a:p>
          <a:r>
            <a:rPr lang="es-ES" sz="1400" baseline="0">
              <a:solidFill>
                <a:schemeClr val="dk1"/>
              </a:solidFill>
              <a:effectLst/>
              <a:latin typeface="+mn-lt"/>
              <a:ea typeface="+mn-ea"/>
              <a:cs typeface="+mn-cs"/>
            </a:rPr>
            <a:t>Fardo: 85%</a:t>
          </a:r>
        </a:p>
        <a:p>
          <a:r>
            <a:rPr lang="es-ES" sz="1400" baseline="0">
              <a:solidFill>
                <a:schemeClr val="dk1"/>
              </a:solidFill>
              <a:effectLst/>
              <a:latin typeface="+mn-lt"/>
              <a:ea typeface="+mn-ea"/>
              <a:cs typeface="+mn-cs"/>
            </a:rPr>
            <a:t>Henilaje y silopack: 45%</a:t>
          </a:r>
        </a:p>
        <a:p>
          <a:r>
            <a:rPr lang="es-ES" sz="1400" baseline="0">
              <a:solidFill>
                <a:schemeClr val="dk1"/>
              </a:solidFill>
              <a:effectLst/>
              <a:latin typeface="+mn-lt"/>
              <a:ea typeface="+mn-ea"/>
              <a:cs typeface="+mn-cs"/>
            </a:rPr>
            <a:t>Ensilaje: 33%</a:t>
          </a:r>
        </a:p>
      </xdr:txBody>
    </xdr:sp>
    <xdr:clientData/>
  </xdr:twoCellAnchor>
  <xdr:twoCellAnchor>
    <xdr:from>
      <xdr:col>5</xdr:col>
      <xdr:colOff>152400</xdr:colOff>
      <xdr:row>154</xdr:row>
      <xdr:rowOff>47625</xdr:rowOff>
    </xdr:from>
    <xdr:to>
      <xdr:col>5</xdr:col>
      <xdr:colOff>561975</xdr:colOff>
      <xdr:row>156</xdr:row>
      <xdr:rowOff>219075</xdr:rowOff>
    </xdr:to>
    <xdr:sp macro="" textlink="">
      <xdr:nvSpPr>
        <xdr:cNvPr id="59" name="58 Flecha arriba">
          <a:extLst>
            <a:ext uri="{FF2B5EF4-FFF2-40B4-BE49-F238E27FC236}">
              <a16:creationId xmlns:a16="http://schemas.microsoft.com/office/drawing/2014/main" id="{00000000-0008-0000-0000-00003B000000}"/>
            </a:ext>
          </a:extLst>
        </xdr:cNvPr>
        <xdr:cNvSpPr/>
      </xdr:nvSpPr>
      <xdr:spPr>
        <a:xfrm rot="10800000">
          <a:off x="3962400" y="41119425"/>
          <a:ext cx="409575" cy="7048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2</xdr:col>
      <xdr:colOff>171450</xdr:colOff>
      <xdr:row>157</xdr:row>
      <xdr:rowOff>66674</xdr:rowOff>
    </xdr:from>
    <xdr:ext cx="4800600" cy="968983"/>
    <xdr:sp macro="" textlink="">
      <xdr:nvSpPr>
        <xdr:cNvPr id="60" name="59 CuadroTexto">
          <a:extLst>
            <a:ext uri="{FF2B5EF4-FFF2-40B4-BE49-F238E27FC236}">
              <a16:creationId xmlns:a16="http://schemas.microsoft.com/office/drawing/2014/main" id="{00000000-0008-0000-0000-00003C000000}"/>
            </a:ext>
          </a:extLst>
        </xdr:cNvPr>
        <xdr:cNvSpPr txBox="1"/>
      </xdr:nvSpPr>
      <xdr:spPr>
        <a:xfrm>
          <a:off x="1695450" y="41938574"/>
          <a:ext cx="4800600"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400" baseline="0">
              <a:solidFill>
                <a:schemeClr val="dk1"/>
              </a:solidFill>
              <a:effectLst/>
              <a:latin typeface="+mn-lt"/>
              <a:ea typeface="+mn-ea"/>
              <a:cs typeface="+mn-cs"/>
            </a:rPr>
            <a:t>Como las reservas se anotan en el mes en que se realizó la cosecha, en la columna "Cant. kg(BF)" se ingresarán los kilogramos cosechados en ese mes. Los valores deben ser ingresados en base fresca.</a:t>
          </a:r>
        </a:p>
      </xdr:txBody>
    </xdr:sp>
    <xdr:clientData/>
  </xdr:oneCellAnchor>
  <xdr:twoCellAnchor>
    <xdr:from>
      <xdr:col>0</xdr:col>
      <xdr:colOff>733425</xdr:colOff>
      <xdr:row>161</xdr:row>
      <xdr:rowOff>257174</xdr:rowOff>
    </xdr:from>
    <xdr:to>
      <xdr:col>14</xdr:col>
      <xdr:colOff>85725</xdr:colOff>
      <xdr:row>257</xdr:row>
      <xdr:rowOff>171450</xdr:rowOff>
    </xdr:to>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733425" y="43195874"/>
          <a:ext cx="10020300" cy="25517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a:t>Hoja "Pro</a:t>
          </a:r>
          <a:r>
            <a:rPr lang="es-ES" sz="1800" baseline="0">
              <a:solidFill>
                <a:schemeClr val="dk1"/>
              </a:solidFill>
              <a:effectLst/>
              <a:latin typeface="+mn-lt"/>
              <a:ea typeface="+mn-ea"/>
              <a:cs typeface="+mn-cs"/>
            </a:rPr>
            <a:t>d y alimentación"</a:t>
          </a:r>
        </a:p>
        <a:p>
          <a:r>
            <a:rPr lang="es-ES" sz="1400" b="0" baseline="0">
              <a:solidFill>
                <a:schemeClr val="dk1"/>
              </a:solidFill>
              <a:effectLst/>
              <a:latin typeface="+mn-lt"/>
              <a:ea typeface="+mn-ea"/>
              <a:cs typeface="+mn-cs"/>
            </a:rPr>
            <a:t>Esta hoja es la que tiene más cuadros para completar. En el </a:t>
          </a:r>
          <a:r>
            <a:rPr lang="es-ES" sz="1400" b="1" u="sng" baseline="0">
              <a:solidFill>
                <a:schemeClr val="dk1"/>
              </a:solidFill>
              <a:effectLst/>
              <a:latin typeface="+mn-lt"/>
              <a:ea typeface="+mn-ea"/>
              <a:cs typeface="+mn-cs"/>
            </a:rPr>
            <a:t>Cuadro Nº 5</a:t>
          </a:r>
          <a:r>
            <a:rPr lang="es-ES" sz="1400" b="1" baseline="0">
              <a:solidFill>
                <a:schemeClr val="dk1"/>
              </a:solidFill>
              <a:effectLst/>
              <a:latin typeface="+mn-lt"/>
              <a:ea typeface="+mn-ea"/>
              <a:cs typeface="+mn-cs"/>
            </a:rPr>
            <a:t> </a:t>
          </a:r>
          <a:r>
            <a:rPr lang="es-ES" sz="1400" b="0" baseline="0">
              <a:solidFill>
                <a:schemeClr val="dk1"/>
              </a:solidFill>
              <a:effectLst/>
              <a:latin typeface="+mn-lt"/>
              <a:ea typeface="+mn-ea"/>
              <a:cs typeface="+mn-cs"/>
            </a:rPr>
            <a:t>simplemente  hay que completar las precipitaciones y las tasas de cambio para cada uno de los meses. Se pueden ingresar los decimales que se quieran, pero en el cuadro se mostrará solamente uno.</a:t>
          </a:r>
        </a:p>
        <a:p>
          <a:r>
            <a:rPr lang="es-ES" sz="1400" b="0" baseline="0">
              <a:solidFill>
                <a:schemeClr val="dk1"/>
              </a:solidFill>
              <a:effectLst/>
              <a:latin typeface="+mn-lt"/>
              <a:ea typeface="+mn-ea"/>
              <a:cs typeface="+mn-cs"/>
            </a:rPr>
            <a:t>El </a:t>
          </a:r>
          <a:r>
            <a:rPr lang="es-ES" sz="1400" b="1" u="sng" baseline="0">
              <a:solidFill>
                <a:schemeClr val="dk1"/>
              </a:solidFill>
              <a:effectLst/>
              <a:latin typeface="+mn-lt"/>
              <a:ea typeface="+mn-ea"/>
              <a:cs typeface="+mn-cs"/>
            </a:rPr>
            <a:t>Cuadro Nº 6: Peso de vacas y número de partos y vacas</a:t>
          </a:r>
          <a:r>
            <a:rPr lang="es-ES" sz="1400" b="0" baseline="0">
              <a:solidFill>
                <a:schemeClr val="dk1"/>
              </a:solidFill>
              <a:effectLst/>
              <a:latin typeface="+mn-lt"/>
              <a:ea typeface="+mn-ea"/>
              <a:cs typeface="+mn-cs"/>
            </a:rPr>
            <a:t> se pide por un lado que se complete Nº partos, tanto de las vacas como de las vaquillonas, y por otro lado, la cantidad mes a mes de vacas en ordeño y vacas secas que hay en el predio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En cuadro Nº 7 se divide en producción y en calidad de leche. En el la primera división hay que ingresar en Litros, la producción destinada a las categorías que aparecen en el cuadro. La calidad de leche se divide en porcentaje de grasa, porcentaje de proteína, recuento bacteriano y células somáticas. En el caso de las últimas dos se deben ingresar los valores en miles.</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el cuadro Nº 8 se pretende reflejar los desperdicios que existen al suministrar alimentos. Se divide el suministro entre las "Reservas" por un lado, y en "Concentrados y aditivos" por otro.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El cuadro Nº 9 se divide en dos partes. En la primera se puede ver un resumen de los datos ingresados en la tabla de más abajo. Como se puede apreciar, no tiene campos en verde, por lo que en realidad no se le ingresa ningún dato. Simplemente sirve como referencia de que se están ingresando correctamente los datos en el cuadro que sigue.</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la segunda parte sí hay que ingresar los datos de suministro de alimentos. El cuadro tiene tres columnas por mes y tantas filas como alimentos se hayan suministrado. El largo de la misma se va ajustando a medida que se ingresan alimentos.</a:t>
          </a:r>
        </a:p>
        <a:p>
          <a:endParaRPr lang="es-ES" sz="1400" b="0" baseline="0">
            <a:solidFill>
              <a:schemeClr val="dk1"/>
            </a:solidFill>
            <a:effectLst/>
            <a:latin typeface="+mn-lt"/>
            <a:ea typeface="+mn-ea"/>
            <a:cs typeface="+mn-cs"/>
          </a:endParaRPr>
        </a:p>
        <a:p>
          <a:endParaRPr lang="es-ES" sz="1100" baseline="0">
            <a:solidFill>
              <a:schemeClr val="dk1"/>
            </a:solidFill>
            <a:effectLst/>
            <a:latin typeface="+mn-lt"/>
            <a:ea typeface="+mn-ea"/>
            <a:cs typeface="+mn-cs"/>
          </a:endParaRPr>
        </a:p>
        <a:p>
          <a:endParaRPr lang="es-ES" sz="1100" baseline="0">
            <a:solidFill>
              <a:schemeClr val="dk1"/>
            </a:solidFill>
            <a:effectLst/>
            <a:latin typeface="+mn-lt"/>
            <a:ea typeface="+mn-ea"/>
            <a:cs typeface="+mn-cs"/>
          </a:endParaRPr>
        </a:p>
        <a:p>
          <a:endParaRPr lang="es-ES" sz="1100"/>
        </a:p>
      </xdr:txBody>
    </xdr:sp>
    <xdr:clientData/>
  </xdr:twoCellAnchor>
  <xdr:twoCellAnchor>
    <xdr:from>
      <xdr:col>11</xdr:col>
      <xdr:colOff>514351</xdr:colOff>
      <xdr:row>171</xdr:row>
      <xdr:rowOff>219073</xdr:rowOff>
    </xdr:from>
    <xdr:to>
      <xdr:col>12</xdr:col>
      <xdr:colOff>571501</xdr:colOff>
      <xdr:row>174</xdr:row>
      <xdr:rowOff>171448</xdr:rowOff>
    </xdr:to>
    <xdr:sp macro="" textlink="">
      <xdr:nvSpPr>
        <xdr:cNvPr id="8" name="7 Flecha doblada hacia arriba">
          <a:extLst>
            <a:ext uri="{FF2B5EF4-FFF2-40B4-BE49-F238E27FC236}">
              <a16:creationId xmlns:a16="http://schemas.microsoft.com/office/drawing/2014/main" id="{00000000-0008-0000-0000-000008000000}"/>
            </a:ext>
          </a:extLst>
        </xdr:cNvPr>
        <xdr:cNvSpPr/>
      </xdr:nvSpPr>
      <xdr:spPr>
        <a:xfrm flipV="1">
          <a:off x="8896351" y="45824773"/>
          <a:ext cx="819150" cy="752475"/>
        </a:xfrm>
        <a:prstGeom prst="bentUpArrow">
          <a:avLst>
            <a:gd name="adj1" fmla="val 12904"/>
            <a:gd name="adj2" fmla="val 14272"/>
            <a:gd name="adj3" fmla="val 233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9</xdr:col>
      <xdr:colOff>238125</xdr:colOff>
      <xdr:row>175</xdr:row>
      <xdr:rowOff>57149</xdr:rowOff>
    </xdr:from>
    <xdr:ext cx="3533775" cy="1485902"/>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7096125" y="46729649"/>
          <a:ext cx="3533775" cy="1485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400" b="0" baseline="0">
            <a:solidFill>
              <a:schemeClr val="dk1"/>
            </a:solidFill>
            <a:effectLst/>
            <a:latin typeface="+mn-lt"/>
            <a:ea typeface="+mn-ea"/>
            <a:cs typeface="+mn-cs"/>
          </a:endParaRPr>
        </a:p>
      </xdr:txBody>
    </xdr:sp>
    <xdr:clientData/>
  </xdr:oneCellAnchor>
  <xdr:twoCellAnchor>
    <xdr:from>
      <xdr:col>6</xdr:col>
      <xdr:colOff>676275</xdr:colOff>
      <xdr:row>175</xdr:row>
      <xdr:rowOff>47625</xdr:rowOff>
    </xdr:from>
    <xdr:to>
      <xdr:col>14</xdr:col>
      <xdr:colOff>28576</xdr:colOff>
      <xdr:row>180</xdr:row>
      <xdr:rowOff>133350</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5248275" y="46720125"/>
          <a:ext cx="5448301"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Los campos a llenar son los los de Nº de partos y Nº de animales. La relación VO/VM aparece como resultado de los datos ingresados más arriba. Sirven como referencia para evitar errores en el ingreso de datos, por lo que esta fila no tendrá que ser completada</a:t>
          </a:r>
        </a:p>
        <a:p>
          <a:endParaRPr lang="es-ES" sz="1100"/>
        </a:p>
      </xdr:txBody>
    </xdr:sp>
    <xdr:clientData/>
  </xdr:twoCellAnchor>
  <xdr:twoCellAnchor>
    <xdr:from>
      <xdr:col>1</xdr:col>
      <xdr:colOff>190500</xdr:colOff>
      <xdr:row>177</xdr:row>
      <xdr:rowOff>219075</xdr:rowOff>
    </xdr:from>
    <xdr:to>
      <xdr:col>4</xdr:col>
      <xdr:colOff>714375</xdr:colOff>
      <xdr:row>180</xdr:row>
      <xdr:rowOff>38100</xdr:rowOff>
    </xdr:to>
    <xdr:sp macro="" textlink="">
      <xdr:nvSpPr>
        <xdr:cNvPr id="17" name="16 CuadroTexto">
          <a:extLst>
            <a:ext uri="{FF2B5EF4-FFF2-40B4-BE49-F238E27FC236}">
              <a16:creationId xmlns:a16="http://schemas.microsoft.com/office/drawing/2014/main" id="{00000000-0008-0000-0000-000011000000}"/>
            </a:ext>
          </a:extLst>
        </xdr:cNvPr>
        <xdr:cNvSpPr txBox="1"/>
      </xdr:nvSpPr>
      <xdr:spPr>
        <a:xfrm>
          <a:off x="952500" y="47424975"/>
          <a:ext cx="28098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El ingreso de  los pesos de las vacas se hace por trimestre </a:t>
          </a:r>
        </a:p>
      </xdr:txBody>
    </xdr:sp>
    <xdr:clientData/>
  </xdr:twoCellAnchor>
  <xdr:twoCellAnchor editAs="oneCell">
    <xdr:from>
      <xdr:col>1</xdr:col>
      <xdr:colOff>142876</xdr:colOff>
      <xdr:row>166</xdr:row>
      <xdr:rowOff>190501</xdr:rowOff>
    </xdr:from>
    <xdr:to>
      <xdr:col>11</xdr:col>
      <xdr:colOff>428625</xdr:colOff>
      <xdr:row>174</xdr:row>
      <xdr:rowOff>80641</xdr:rowOff>
    </xdr:to>
    <xdr:pic>
      <xdr:nvPicPr>
        <xdr:cNvPr id="58" name="57 Imagen">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04876" y="44462701"/>
          <a:ext cx="7905749" cy="202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695325</xdr:colOff>
      <xdr:row>174</xdr:row>
      <xdr:rowOff>0</xdr:rowOff>
    </xdr:from>
    <xdr:to>
      <xdr:col>3</xdr:col>
      <xdr:colOff>247650</xdr:colOff>
      <xdr:row>177</xdr:row>
      <xdr:rowOff>19050</xdr:rowOff>
    </xdr:to>
    <xdr:sp macro="" textlink="">
      <xdr:nvSpPr>
        <xdr:cNvPr id="18" name="17 Flecha abajo">
          <a:extLst>
            <a:ext uri="{FF2B5EF4-FFF2-40B4-BE49-F238E27FC236}">
              <a16:creationId xmlns:a16="http://schemas.microsoft.com/office/drawing/2014/main" id="{00000000-0008-0000-0000-000012000000}"/>
            </a:ext>
          </a:extLst>
        </xdr:cNvPr>
        <xdr:cNvSpPr/>
      </xdr:nvSpPr>
      <xdr:spPr>
        <a:xfrm>
          <a:off x="2219325" y="46405800"/>
          <a:ext cx="314325" cy="819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257175</xdr:colOff>
      <xdr:row>183</xdr:row>
      <xdr:rowOff>215118</xdr:rowOff>
    </xdr:from>
    <xdr:to>
      <xdr:col>13</xdr:col>
      <xdr:colOff>571500</xdr:colOff>
      <xdr:row>193</xdr:row>
      <xdr:rowOff>190499</xdr:rowOff>
    </xdr:to>
    <xdr:pic>
      <xdr:nvPicPr>
        <xdr:cNvPr id="61" name="60 Imagen">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19175" y="49021218"/>
          <a:ext cx="9458325" cy="26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533400</xdr:colOff>
      <xdr:row>196</xdr:row>
      <xdr:rowOff>28576</xdr:rowOff>
    </xdr:from>
    <xdr:to>
      <xdr:col>7</xdr:col>
      <xdr:colOff>152400</xdr:colOff>
      <xdr:row>201</xdr:row>
      <xdr:rowOff>123825</xdr:rowOff>
    </xdr:to>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1295400" y="52301776"/>
          <a:ext cx="4191000"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el caso de los porcentajes de grasa y de proteína, se debe ingresar los valores sin el porcentaje (la planilla lo transforma automáticamente ). En la imagen del cuadro Nº 7, para el porcentaje de grasa en el mes de Junio, se ingresó el valor 3,81 sin necesidad de ingresar el símbolo de porcentaje .</a:t>
          </a:r>
        </a:p>
      </xdr:txBody>
    </xdr:sp>
    <xdr:clientData/>
  </xdr:twoCellAnchor>
  <xdr:twoCellAnchor>
    <xdr:from>
      <xdr:col>7</xdr:col>
      <xdr:colOff>733425</xdr:colOff>
      <xdr:row>196</xdr:row>
      <xdr:rowOff>95250</xdr:rowOff>
    </xdr:from>
    <xdr:to>
      <xdr:col>13</xdr:col>
      <xdr:colOff>447675</xdr:colOff>
      <xdr:row>199</xdr:row>
      <xdr:rowOff>238125</xdr:rowOff>
    </xdr:to>
    <xdr:sp macro="" textlink="">
      <xdr:nvSpPr>
        <xdr:cNvPr id="24" name="23 CuadroTexto">
          <a:extLst>
            <a:ext uri="{FF2B5EF4-FFF2-40B4-BE49-F238E27FC236}">
              <a16:creationId xmlns:a16="http://schemas.microsoft.com/office/drawing/2014/main" id="{00000000-0008-0000-0000-000018000000}"/>
            </a:ext>
          </a:extLst>
        </xdr:cNvPr>
        <xdr:cNvSpPr txBox="1"/>
      </xdr:nvSpPr>
      <xdr:spPr>
        <a:xfrm>
          <a:off x="6067425" y="52368450"/>
          <a:ext cx="42862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El precio de la leche debe ser ingresado en pesos uruguayos por litro. La planilla muestra dos decimales, pero pueden ingresarse la cantidad que se quiera</a:t>
          </a:r>
        </a:p>
      </xdr:txBody>
    </xdr:sp>
    <xdr:clientData/>
  </xdr:twoCellAnchor>
  <xdr:twoCellAnchor>
    <xdr:from>
      <xdr:col>9</xdr:col>
      <xdr:colOff>447675</xdr:colOff>
      <xdr:row>193</xdr:row>
      <xdr:rowOff>142875</xdr:rowOff>
    </xdr:from>
    <xdr:to>
      <xdr:col>11</xdr:col>
      <xdr:colOff>552450</xdr:colOff>
      <xdr:row>196</xdr:row>
      <xdr:rowOff>76200</xdr:rowOff>
    </xdr:to>
    <xdr:sp macro="" textlink="">
      <xdr:nvSpPr>
        <xdr:cNvPr id="31" name="30 Flecha abajo">
          <a:extLst>
            <a:ext uri="{FF2B5EF4-FFF2-40B4-BE49-F238E27FC236}">
              <a16:creationId xmlns:a16="http://schemas.microsoft.com/office/drawing/2014/main" id="{00000000-0008-0000-0000-00001F000000}"/>
            </a:ext>
          </a:extLst>
        </xdr:cNvPr>
        <xdr:cNvSpPr/>
      </xdr:nvSpPr>
      <xdr:spPr>
        <a:xfrm>
          <a:off x="7305675" y="51615975"/>
          <a:ext cx="1628775" cy="733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676275</xdr:colOff>
      <xdr:row>189</xdr:row>
      <xdr:rowOff>209550</xdr:rowOff>
    </xdr:from>
    <xdr:to>
      <xdr:col>6</xdr:col>
      <xdr:colOff>457200</xdr:colOff>
      <xdr:row>190</xdr:row>
      <xdr:rowOff>200025</xdr:rowOff>
    </xdr:to>
    <xdr:sp macro="" textlink="">
      <xdr:nvSpPr>
        <xdr:cNvPr id="33" name="32 Elipse">
          <a:extLst>
            <a:ext uri="{FF2B5EF4-FFF2-40B4-BE49-F238E27FC236}">
              <a16:creationId xmlns:a16="http://schemas.microsoft.com/office/drawing/2014/main" id="{00000000-0008-0000-0000-000021000000}"/>
            </a:ext>
          </a:extLst>
        </xdr:cNvPr>
        <xdr:cNvSpPr/>
      </xdr:nvSpPr>
      <xdr:spPr>
        <a:xfrm>
          <a:off x="4486275" y="50615850"/>
          <a:ext cx="542925" cy="257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400050</xdr:colOff>
      <xdr:row>192</xdr:row>
      <xdr:rowOff>114300</xdr:rowOff>
    </xdr:from>
    <xdr:to>
      <xdr:col>14</xdr:col>
      <xdr:colOff>114300</xdr:colOff>
      <xdr:row>193</xdr:row>
      <xdr:rowOff>133350</xdr:rowOff>
    </xdr:to>
    <xdr:sp macro="" textlink="">
      <xdr:nvSpPr>
        <xdr:cNvPr id="45" name="44 Elipse">
          <a:extLst>
            <a:ext uri="{FF2B5EF4-FFF2-40B4-BE49-F238E27FC236}">
              <a16:creationId xmlns:a16="http://schemas.microsoft.com/office/drawing/2014/main" id="{00000000-0008-0000-0000-00002D000000}"/>
            </a:ext>
          </a:extLst>
        </xdr:cNvPr>
        <xdr:cNvSpPr/>
      </xdr:nvSpPr>
      <xdr:spPr>
        <a:xfrm>
          <a:off x="4210050" y="51320700"/>
          <a:ext cx="6572250" cy="285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47625</xdr:colOff>
      <xdr:row>190</xdr:row>
      <xdr:rowOff>209550</xdr:rowOff>
    </xdr:from>
    <xdr:to>
      <xdr:col>6</xdr:col>
      <xdr:colOff>323850</xdr:colOff>
      <xdr:row>195</xdr:row>
      <xdr:rowOff>190500</xdr:rowOff>
    </xdr:to>
    <xdr:sp macro="" textlink="">
      <xdr:nvSpPr>
        <xdr:cNvPr id="21" name="20 Flecha abajo">
          <a:extLst>
            <a:ext uri="{FF2B5EF4-FFF2-40B4-BE49-F238E27FC236}">
              <a16:creationId xmlns:a16="http://schemas.microsoft.com/office/drawing/2014/main" id="{00000000-0008-0000-0000-000015000000}"/>
            </a:ext>
          </a:extLst>
        </xdr:cNvPr>
        <xdr:cNvSpPr/>
      </xdr:nvSpPr>
      <xdr:spPr>
        <a:xfrm>
          <a:off x="4619625" y="50882550"/>
          <a:ext cx="276225" cy="1314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2</xdr:col>
      <xdr:colOff>123825</xdr:colOff>
      <xdr:row>205</xdr:row>
      <xdr:rowOff>228600</xdr:rowOff>
    </xdr:from>
    <xdr:to>
      <xdr:col>13</xdr:col>
      <xdr:colOff>47625</xdr:colOff>
      <xdr:row>211</xdr:row>
      <xdr:rowOff>180975</xdr:rowOff>
    </xdr:to>
    <xdr:pic>
      <xdr:nvPicPr>
        <xdr:cNvPr id="65" name="64 Imagen">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47825" y="54902100"/>
          <a:ext cx="83058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623887</xdr:colOff>
      <xdr:row>210</xdr:row>
      <xdr:rowOff>128588</xdr:rowOff>
    </xdr:from>
    <xdr:to>
      <xdr:col>5</xdr:col>
      <xdr:colOff>461962</xdr:colOff>
      <xdr:row>211</xdr:row>
      <xdr:rowOff>204788</xdr:rowOff>
    </xdr:to>
    <xdr:sp macro="" textlink="">
      <xdr:nvSpPr>
        <xdr:cNvPr id="66" name="65 Flecha abajo">
          <a:extLst>
            <a:ext uri="{FF2B5EF4-FFF2-40B4-BE49-F238E27FC236}">
              <a16:creationId xmlns:a16="http://schemas.microsoft.com/office/drawing/2014/main" id="{00000000-0008-0000-0000-000042000000}"/>
            </a:ext>
          </a:extLst>
        </xdr:cNvPr>
        <xdr:cNvSpPr/>
      </xdr:nvSpPr>
      <xdr:spPr>
        <a:xfrm rot="5400000">
          <a:off x="3800475" y="56007000"/>
          <a:ext cx="342900"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133347</xdr:colOff>
      <xdr:row>210</xdr:row>
      <xdr:rowOff>9525</xdr:rowOff>
    </xdr:from>
    <xdr:to>
      <xdr:col>4</xdr:col>
      <xdr:colOff>400050</xdr:colOff>
      <xdr:row>215</xdr:row>
      <xdr:rowOff>85725</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895347" y="56016525"/>
          <a:ext cx="2552703"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El lugar de suministro se selecciona de una lista desplegable con cuatro opciones. Se debe seleccionar la que se asemeja más a la realidad del predio</a:t>
          </a:r>
        </a:p>
        <a:p>
          <a:endParaRPr lang="es-ES" sz="1100"/>
        </a:p>
      </xdr:txBody>
    </xdr:sp>
    <xdr:clientData/>
  </xdr:twoCellAnchor>
  <xdr:twoCellAnchor>
    <xdr:from>
      <xdr:col>5</xdr:col>
      <xdr:colOff>219076</xdr:colOff>
      <xdr:row>213</xdr:row>
      <xdr:rowOff>28576</xdr:rowOff>
    </xdr:from>
    <xdr:to>
      <xdr:col>9</xdr:col>
      <xdr:colOff>238126</xdr:colOff>
      <xdr:row>218</xdr:row>
      <xdr:rowOff>104776</xdr:rowOff>
    </xdr:to>
    <xdr:sp macro="" textlink="">
      <xdr:nvSpPr>
        <xdr:cNvPr id="68" name="67 CuadroTexto">
          <a:extLst>
            <a:ext uri="{FF2B5EF4-FFF2-40B4-BE49-F238E27FC236}">
              <a16:creationId xmlns:a16="http://schemas.microsoft.com/office/drawing/2014/main" id="{00000000-0008-0000-0000-000044000000}"/>
            </a:ext>
          </a:extLst>
        </xdr:cNvPr>
        <xdr:cNvSpPr txBox="1"/>
      </xdr:nvSpPr>
      <xdr:spPr>
        <a:xfrm>
          <a:off x="4029076" y="56835676"/>
          <a:ext cx="3067050"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Cada lugar de suministro tiene implícito un porcentaje de desperdicio. Este valor se puede apreciar en las celdas inmediatamente a la derecha. Los cálculos de alimentación y de costos tienen en cuenta este valor teórico</a:t>
          </a:r>
        </a:p>
      </xdr:txBody>
    </xdr:sp>
    <xdr:clientData/>
  </xdr:twoCellAnchor>
  <xdr:twoCellAnchor>
    <xdr:from>
      <xdr:col>9</xdr:col>
      <xdr:colOff>593569</xdr:colOff>
      <xdr:row>210</xdr:row>
      <xdr:rowOff>61660</xdr:rowOff>
    </xdr:from>
    <xdr:to>
      <xdr:col>10</xdr:col>
      <xdr:colOff>164944</xdr:colOff>
      <xdr:row>215</xdr:row>
      <xdr:rowOff>109095</xdr:rowOff>
    </xdr:to>
    <xdr:sp macro="" textlink="">
      <xdr:nvSpPr>
        <xdr:cNvPr id="69" name="68 Flecha abajo">
          <a:extLst>
            <a:ext uri="{FF2B5EF4-FFF2-40B4-BE49-F238E27FC236}">
              <a16:creationId xmlns:a16="http://schemas.microsoft.com/office/drawing/2014/main" id="{00000000-0008-0000-0000-000045000000}"/>
            </a:ext>
          </a:extLst>
        </xdr:cNvPr>
        <xdr:cNvSpPr/>
      </xdr:nvSpPr>
      <xdr:spPr>
        <a:xfrm rot="2286850">
          <a:off x="7451569" y="56068660"/>
          <a:ext cx="333375" cy="1380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752475</xdr:colOff>
      <xdr:row>210</xdr:row>
      <xdr:rowOff>0</xdr:rowOff>
    </xdr:from>
    <xdr:to>
      <xdr:col>12</xdr:col>
      <xdr:colOff>285750</xdr:colOff>
      <xdr:row>212</xdr:row>
      <xdr:rowOff>133350</xdr:rowOff>
    </xdr:to>
    <xdr:sp macro="" textlink="">
      <xdr:nvSpPr>
        <xdr:cNvPr id="70" name="69 Flecha abajo">
          <a:extLst>
            <a:ext uri="{FF2B5EF4-FFF2-40B4-BE49-F238E27FC236}">
              <a16:creationId xmlns:a16="http://schemas.microsoft.com/office/drawing/2014/main" id="{00000000-0008-0000-0000-000046000000}"/>
            </a:ext>
          </a:extLst>
        </xdr:cNvPr>
        <xdr:cNvSpPr/>
      </xdr:nvSpPr>
      <xdr:spPr>
        <a:xfrm>
          <a:off x="9134475" y="56007000"/>
          <a:ext cx="295275" cy="666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257175</xdr:colOff>
      <xdr:row>213</xdr:row>
      <xdr:rowOff>85725</xdr:rowOff>
    </xdr:from>
    <xdr:to>
      <xdr:col>13</xdr:col>
      <xdr:colOff>657224</xdr:colOff>
      <xdr:row>220</xdr:row>
      <xdr:rowOff>85725</xdr:rowOff>
    </xdr:to>
    <xdr:sp macro="" textlink="">
      <xdr:nvSpPr>
        <xdr:cNvPr id="71" name="70 CuadroTexto">
          <a:extLst>
            <a:ext uri="{FF2B5EF4-FFF2-40B4-BE49-F238E27FC236}">
              <a16:creationId xmlns:a16="http://schemas.microsoft.com/office/drawing/2014/main" id="{00000000-0008-0000-0000-000047000000}"/>
            </a:ext>
          </a:extLst>
        </xdr:cNvPr>
        <xdr:cNvSpPr txBox="1"/>
      </xdr:nvSpPr>
      <xdr:spPr>
        <a:xfrm>
          <a:off x="7877175" y="56892825"/>
          <a:ext cx="2686049"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El llenado de estas celdas es opcional. Cuando las mismas quedan vacías se toma el valor teórico. Sin embargo, si los valores teóricos no se ajustan a la realidad, se debería completar este campo para que la planilla utilice valores más adecuados</a:t>
          </a:r>
        </a:p>
      </xdr:txBody>
    </xdr:sp>
    <xdr:clientData/>
  </xdr:twoCellAnchor>
  <xdr:twoCellAnchor editAs="oneCell">
    <xdr:from>
      <xdr:col>1</xdr:col>
      <xdr:colOff>304800</xdr:colOff>
      <xdr:row>225</xdr:row>
      <xdr:rowOff>101925</xdr:rowOff>
    </xdr:from>
    <xdr:to>
      <xdr:col>13</xdr:col>
      <xdr:colOff>342900</xdr:colOff>
      <xdr:row>231</xdr:row>
      <xdr:rowOff>66674</xdr:rowOff>
    </xdr:to>
    <xdr:pic>
      <xdr:nvPicPr>
        <xdr:cNvPr id="72" name="71 Imagen">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6800" y="60109425"/>
          <a:ext cx="9182100" cy="156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241</xdr:row>
      <xdr:rowOff>0</xdr:rowOff>
    </xdr:from>
    <xdr:to>
      <xdr:col>13</xdr:col>
      <xdr:colOff>510790</xdr:colOff>
      <xdr:row>246</xdr:row>
      <xdr:rowOff>200025</xdr:rowOff>
    </xdr:to>
    <xdr:pic>
      <xdr:nvPicPr>
        <xdr:cNvPr id="73" name="72 Imagen">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2999" y="64274700"/>
          <a:ext cx="927379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19049</xdr:colOff>
      <xdr:row>240</xdr:row>
      <xdr:rowOff>19049</xdr:rowOff>
    </xdr:from>
    <xdr:to>
      <xdr:col>2</xdr:col>
      <xdr:colOff>314324</xdr:colOff>
      <xdr:row>241</xdr:row>
      <xdr:rowOff>180974</xdr:rowOff>
    </xdr:to>
    <xdr:sp macro="" textlink="">
      <xdr:nvSpPr>
        <xdr:cNvPr id="75" name="74 Flecha abajo">
          <a:extLst>
            <a:ext uri="{FF2B5EF4-FFF2-40B4-BE49-F238E27FC236}">
              <a16:creationId xmlns:a16="http://schemas.microsoft.com/office/drawing/2014/main" id="{00000000-0008-0000-0000-00004B000000}"/>
            </a:ext>
          </a:extLst>
        </xdr:cNvPr>
        <xdr:cNvSpPr/>
      </xdr:nvSpPr>
      <xdr:spPr>
        <a:xfrm rot="10800000">
          <a:off x="1543049" y="64027049"/>
          <a:ext cx="295275" cy="428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114300</xdr:colOff>
      <xdr:row>235</xdr:row>
      <xdr:rowOff>95250</xdr:rowOff>
    </xdr:from>
    <xdr:to>
      <xdr:col>4</xdr:col>
      <xdr:colOff>325437</xdr:colOff>
      <xdr:row>239</xdr:row>
      <xdr:rowOff>247650</xdr:rowOff>
    </xdr:to>
    <xdr:sp macro="" textlink="">
      <xdr:nvSpPr>
        <xdr:cNvPr id="76" name="75 CuadroTexto">
          <a:extLst>
            <a:ext uri="{FF2B5EF4-FFF2-40B4-BE49-F238E27FC236}">
              <a16:creationId xmlns:a16="http://schemas.microsoft.com/office/drawing/2014/main" id="{00000000-0008-0000-0000-00004C000000}"/>
            </a:ext>
          </a:extLst>
        </xdr:cNvPr>
        <xdr:cNvSpPr txBox="1"/>
      </xdr:nvSpPr>
      <xdr:spPr>
        <a:xfrm>
          <a:off x="876300" y="63515875"/>
          <a:ext cx="2536825" cy="123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 columna tipo se debe seleccionar de una lista desplegable una de las siguientes opciones: "Reserva", "Concentrado" o "Aditivo"</a:t>
          </a:r>
        </a:p>
      </xdr:txBody>
    </xdr:sp>
    <xdr:clientData/>
  </xdr:twoCellAnchor>
  <xdr:twoCellAnchor>
    <xdr:from>
      <xdr:col>3</xdr:col>
      <xdr:colOff>361950</xdr:colOff>
      <xdr:row>240</xdr:row>
      <xdr:rowOff>0</xdr:rowOff>
    </xdr:from>
    <xdr:to>
      <xdr:col>5</xdr:col>
      <xdr:colOff>581025</xdr:colOff>
      <xdr:row>241</xdr:row>
      <xdr:rowOff>123825</xdr:rowOff>
    </xdr:to>
    <xdr:sp macro="" textlink="">
      <xdr:nvSpPr>
        <xdr:cNvPr id="77" name="76 Flecha derecha">
          <a:extLst>
            <a:ext uri="{FF2B5EF4-FFF2-40B4-BE49-F238E27FC236}">
              <a16:creationId xmlns:a16="http://schemas.microsoft.com/office/drawing/2014/main" id="{00000000-0008-0000-0000-00004D000000}"/>
            </a:ext>
          </a:extLst>
        </xdr:cNvPr>
        <xdr:cNvSpPr/>
      </xdr:nvSpPr>
      <xdr:spPr>
        <a:xfrm rot="20022115">
          <a:off x="2647950" y="64008000"/>
          <a:ext cx="17430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38100</xdr:colOff>
      <xdr:row>237</xdr:row>
      <xdr:rowOff>47625</xdr:rowOff>
    </xdr:from>
    <xdr:to>
      <xdr:col>13</xdr:col>
      <xdr:colOff>152400</xdr:colOff>
      <xdr:row>240</xdr:row>
      <xdr:rowOff>57150</xdr:rowOff>
    </xdr:to>
    <xdr:sp macro="" textlink="">
      <xdr:nvSpPr>
        <xdr:cNvPr id="79" name="78 CuadroTexto">
          <a:extLst>
            <a:ext uri="{FF2B5EF4-FFF2-40B4-BE49-F238E27FC236}">
              <a16:creationId xmlns:a16="http://schemas.microsoft.com/office/drawing/2014/main" id="{00000000-0008-0000-0000-00004F000000}"/>
            </a:ext>
          </a:extLst>
        </xdr:cNvPr>
        <xdr:cNvSpPr txBox="1"/>
      </xdr:nvSpPr>
      <xdr:spPr>
        <a:xfrm>
          <a:off x="4610100" y="63255525"/>
          <a:ext cx="544830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el nombre del alimento, se debe seleccionar dentro de una lista de opciones. Esta lista es la misma que llenó el usuario en la hoja "Listas". La misma corresponderá al tipo seleccionado en la columna anterior</a:t>
          </a:r>
        </a:p>
      </xdr:txBody>
    </xdr:sp>
    <xdr:clientData/>
  </xdr:twoCellAnchor>
  <xdr:twoCellAnchor>
    <xdr:from>
      <xdr:col>4</xdr:col>
      <xdr:colOff>409575</xdr:colOff>
      <xdr:row>241</xdr:row>
      <xdr:rowOff>238126</xdr:rowOff>
    </xdr:from>
    <xdr:to>
      <xdr:col>6</xdr:col>
      <xdr:colOff>495300</xdr:colOff>
      <xdr:row>247</xdr:row>
      <xdr:rowOff>238126</xdr:rowOff>
    </xdr:to>
    <xdr:sp macro="" textlink="">
      <xdr:nvSpPr>
        <xdr:cNvPr id="80" name="79 Elipse">
          <a:extLst>
            <a:ext uri="{FF2B5EF4-FFF2-40B4-BE49-F238E27FC236}">
              <a16:creationId xmlns:a16="http://schemas.microsoft.com/office/drawing/2014/main" id="{00000000-0008-0000-0000-000050000000}"/>
            </a:ext>
          </a:extLst>
        </xdr:cNvPr>
        <xdr:cNvSpPr/>
      </xdr:nvSpPr>
      <xdr:spPr>
        <a:xfrm>
          <a:off x="3457575" y="64512826"/>
          <a:ext cx="1609725" cy="16002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228600</xdr:colOff>
      <xdr:row>246</xdr:row>
      <xdr:rowOff>200025</xdr:rowOff>
    </xdr:from>
    <xdr:to>
      <xdr:col>4</xdr:col>
      <xdr:colOff>581025</xdr:colOff>
      <xdr:row>249</xdr:row>
      <xdr:rowOff>238125</xdr:rowOff>
    </xdr:to>
    <xdr:sp macro="" textlink="">
      <xdr:nvSpPr>
        <xdr:cNvPr id="81" name="80 Flecha abajo">
          <a:extLst>
            <a:ext uri="{FF2B5EF4-FFF2-40B4-BE49-F238E27FC236}">
              <a16:creationId xmlns:a16="http://schemas.microsoft.com/office/drawing/2014/main" id="{00000000-0008-0000-0000-000051000000}"/>
            </a:ext>
          </a:extLst>
        </xdr:cNvPr>
        <xdr:cNvSpPr/>
      </xdr:nvSpPr>
      <xdr:spPr>
        <a:xfrm rot="2324090">
          <a:off x="3276600" y="65808225"/>
          <a:ext cx="352425" cy="838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485775</xdr:colOff>
      <xdr:row>250</xdr:row>
      <xdr:rowOff>104775</xdr:rowOff>
    </xdr:from>
    <xdr:to>
      <xdr:col>6</xdr:col>
      <xdr:colOff>152400</xdr:colOff>
      <xdr:row>255</xdr:row>
      <xdr:rowOff>57150</xdr:rowOff>
    </xdr:to>
    <xdr:sp macro="" textlink="">
      <xdr:nvSpPr>
        <xdr:cNvPr id="82" name="81 CuadroTexto">
          <a:extLst>
            <a:ext uri="{FF2B5EF4-FFF2-40B4-BE49-F238E27FC236}">
              <a16:creationId xmlns:a16="http://schemas.microsoft.com/office/drawing/2014/main" id="{00000000-0008-0000-0000-000052000000}"/>
            </a:ext>
          </a:extLst>
        </xdr:cNvPr>
        <xdr:cNvSpPr txBox="1"/>
      </xdr:nvSpPr>
      <xdr:spPr>
        <a:xfrm>
          <a:off x="1247775" y="66779775"/>
          <a:ext cx="3476625" cy="1285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las columnas VO y VS se debe completar los kilos en base fresca suministrado tanto a las vacas en ordeño como a las vacas secas. Esto son los kilogramos totales suministrados (no los kilogramos por vaca)</a:t>
          </a:r>
        </a:p>
      </xdr:txBody>
    </xdr:sp>
    <xdr:clientData/>
  </xdr:twoCellAnchor>
  <xdr:twoCellAnchor>
    <xdr:from>
      <xdr:col>8</xdr:col>
      <xdr:colOff>238125</xdr:colOff>
      <xdr:row>241</xdr:row>
      <xdr:rowOff>104775</xdr:rowOff>
    </xdr:from>
    <xdr:to>
      <xdr:col>9</xdr:col>
      <xdr:colOff>409575</xdr:colOff>
      <xdr:row>247</xdr:row>
      <xdr:rowOff>152400</xdr:rowOff>
    </xdr:to>
    <xdr:sp macro="" textlink="">
      <xdr:nvSpPr>
        <xdr:cNvPr id="83" name="82 Elipse">
          <a:extLst>
            <a:ext uri="{FF2B5EF4-FFF2-40B4-BE49-F238E27FC236}">
              <a16:creationId xmlns:a16="http://schemas.microsoft.com/office/drawing/2014/main" id="{00000000-0008-0000-0000-000053000000}"/>
            </a:ext>
          </a:extLst>
        </xdr:cNvPr>
        <xdr:cNvSpPr/>
      </xdr:nvSpPr>
      <xdr:spPr>
        <a:xfrm>
          <a:off x="6334125" y="64379475"/>
          <a:ext cx="933450" cy="16478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533400</xdr:colOff>
      <xdr:row>247</xdr:row>
      <xdr:rowOff>142875</xdr:rowOff>
    </xdr:from>
    <xdr:to>
      <xdr:col>9</xdr:col>
      <xdr:colOff>133350</xdr:colOff>
      <xdr:row>249</xdr:row>
      <xdr:rowOff>171450</xdr:rowOff>
    </xdr:to>
    <xdr:sp macro="" textlink="">
      <xdr:nvSpPr>
        <xdr:cNvPr id="84" name="83 Flecha abajo">
          <a:extLst>
            <a:ext uri="{FF2B5EF4-FFF2-40B4-BE49-F238E27FC236}">
              <a16:creationId xmlns:a16="http://schemas.microsoft.com/office/drawing/2014/main" id="{00000000-0008-0000-0000-000054000000}"/>
            </a:ext>
          </a:extLst>
        </xdr:cNvPr>
        <xdr:cNvSpPr/>
      </xdr:nvSpPr>
      <xdr:spPr>
        <a:xfrm>
          <a:off x="6629400" y="66017775"/>
          <a:ext cx="3619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158750</xdr:colOff>
      <xdr:row>250</xdr:row>
      <xdr:rowOff>85726</xdr:rowOff>
    </xdr:from>
    <xdr:to>
      <xdr:col>13</xdr:col>
      <xdr:colOff>531811</xdr:colOff>
      <xdr:row>255</xdr:row>
      <xdr:rowOff>166689</xdr:rowOff>
    </xdr:to>
    <xdr:sp macro="" textlink="">
      <xdr:nvSpPr>
        <xdr:cNvPr id="85" name="84 CuadroTexto">
          <a:extLst>
            <a:ext uri="{FF2B5EF4-FFF2-40B4-BE49-F238E27FC236}">
              <a16:creationId xmlns:a16="http://schemas.microsoft.com/office/drawing/2014/main" id="{00000000-0008-0000-0000-000055000000}"/>
            </a:ext>
          </a:extLst>
        </xdr:cNvPr>
        <xdr:cNvSpPr txBox="1"/>
      </xdr:nvSpPr>
      <xdr:spPr>
        <a:xfrm>
          <a:off x="5532438" y="67554476"/>
          <a:ext cx="4945061" cy="1430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 columna del U$S/Ton se debe ingresar el precio en dólares del alimento en base fresca. La planilla permite la opción de ingresar más de una vez un mismo alimento a diferentes precios, para los casos en donde en un mismo mes se haya comprado el mismo alimento más de una vez. También se podría colocar el precio promedio ponderado.</a:t>
          </a:r>
        </a:p>
      </xdr:txBody>
    </xdr:sp>
    <xdr:clientData/>
  </xdr:twoCellAnchor>
  <xdr:twoCellAnchor>
    <xdr:from>
      <xdr:col>0</xdr:col>
      <xdr:colOff>678181</xdr:colOff>
      <xdr:row>258</xdr:row>
      <xdr:rowOff>104773</xdr:rowOff>
    </xdr:from>
    <xdr:to>
      <xdr:col>14</xdr:col>
      <xdr:colOff>95251</xdr:colOff>
      <xdr:row>301</xdr:row>
      <xdr:rowOff>45720</xdr:rowOff>
    </xdr:to>
    <xdr:sp macro="" textlink="">
      <xdr:nvSpPr>
        <xdr:cNvPr id="86" name="85 CuadroTexto">
          <a:extLst>
            <a:ext uri="{FF2B5EF4-FFF2-40B4-BE49-F238E27FC236}">
              <a16:creationId xmlns:a16="http://schemas.microsoft.com/office/drawing/2014/main" id="{00000000-0008-0000-0000-000056000000}"/>
            </a:ext>
          </a:extLst>
        </xdr:cNvPr>
        <xdr:cNvSpPr txBox="1"/>
      </xdr:nvSpPr>
      <xdr:spPr>
        <a:xfrm>
          <a:off x="678181" y="68913373"/>
          <a:ext cx="10504170" cy="114090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a:t>Hoja "Sali</a:t>
          </a:r>
          <a:r>
            <a:rPr lang="es-ES" sz="1600" b="0" baseline="0">
              <a:solidFill>
                <a:schemeClr val="dk1"/>
              </a:solidFill>
              <a:effectLst/>
              <a:latin typeface="+mn-lt"/>
              <a:ea typeface="+mn-ea"/>
              <a:cs typeface="+mn-cs"/>
            </a:rPr>
            <a:t>das"</a:t>
          </a: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la hoja de salidas aparecen todos los resultados . En esta hoja no hay que ingresar ningún tipo de dato. Los indicadores están clasificados en 6 cuadros, los cuales son: "Salidas de superficie", "Salidas de producción y precios", "Salidas de productividad y carga", "Salidas de alimentación y eficiencia", "Salidas de utilización de forraje" y "Márgenes sobre alimentación VO".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xdr:txBody>
    </xdr:sp>
    <xdr:clientData/>
  </xdr:twoCellAnchor>
  <xdr:twoCellAnchor editAs="oneCell">
    <xdr:from>
      <xdr:col>1</xdr:col>
      <xdr:colOff>152400</xdr:colOff>
      <xdr:row>268</xdr:row>
      <xdr:rowOff>101662</xdr:rowOff>
    </xdr:from>
    <xdr:to>
      <xdr:col>10</xdr:col>
      <xdr:colOff>600075</xdr:colOff>
      <xdr:row>276</xdr:row>
      <xdr:rowOff>190500</xdr:rowOff>
    </xdr:to>
    <xdr:pic>
      <xdr:nvPicPr>
        <xdr:cNvPr id="88" name="87 Imagen">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14400" y="71577262"/>
          <a:ext cx="7305675" cy="2222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267</xdr:row>
      <xdr:rowOff>85725</xdr:rowOff>
    </xdr:from>
    <xdr:to>
      <xdr:col>4</xdr:col>
      <xdr:colOff>95250</xdr:colOff>
      <xdr:row>271</xdr:row>
      <xdr:rowOff>47625</xdr:rowOff>
    </xdr:to>
    <xdr:sp macro="" textlink="">
      <xdr:nvSpPr>
        <xdr:cNvPr id="89" name="88 Elipse">
          <a:extLst>
            <a:ext uri="{FF2B5EF4-FFF2-40B4-BE49-F238E27FC236}">
              <a16:creationId xmlns:a16="http://schemas.microsoft.com/office/drawing/2014/main" id="{00000000-0008-0000-0000-000059000000}"/>
            </a:ext>
          </a:extLst>
        </xdr:cNvPr>
        <xdr:cNvSpPr/>
      </xdr:nvSpPr>
      <xdr:spPr>
        <a:xfrm>
          <a:off x="847725" y="71294625"/>
          <a:ext cx="2295525" cy="10287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19050</xdr:colOff>
      <xdr:row>267</xdr:row>
      <xdr:rowOff>123825</xdr:rowOff>
    </xdr:from>
    <xdr:to>
      <xdr:col>5</xdr:col>
      <xdr:colOff>276225</xdr:colOff>
      <xdr:row>268</xdr:row>
      <xdr:rowOff>114300</xdr:rowOff>
    </xdr:to>
    <xdr:sp macro="" textlink="">
      <xdr:nvSpPr>
        <xdr:cNvPr id="90" name="89 Flecha derecha">
          <a:extLst>
            <a:ext uri="{FF2B5EF4-FFF2-40B4-BE49-F238E27FC236}">
              <a16:creationId xmlns:a16="http://schemas.microsoft.com/office/drawing/2014/main" id="{00000000-0008-0000-0000-00005A000000}"/>
            </a:ext>
          </a:extLst>
        </xdr:cNvPr>
        <xdr:cNvSpPr/>
      </xdr:nvSpPr>
      <xdr:spPr>
        <a:xfrm rot="19868818">
          <a:off x="3067050" y="71332725"/>
          <a:ext cx="1019175"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342899</xdr:colOff>
      <xdr:row>264</xdr:row>
      <xdr:rowOff>238125</xdr:rowOff>
    </xdr:from>
    <xdr:to>
      <xdr:col>9</xdr:col>
      <xdr:colOff>485774</xdr:colOff>
      <xdr:row>268</xdr:row>
      <xdr:rowOff>85725</xdr:rowOff>
    </xdr:to>
    <xdr:sp macro="" textlink="">
      <xdr:nvSpPr>
        <xdr:cNvPr id="91" name="90 CuadroTexto">
          <a:extLst>
            <a:ext uri="{FF2B5EF4-FFF2-40B4-BE49-F238E27FC236}">
              <a16:creationId xmlns:a16="http://schemas.microsoft.com/office/drawing/2014/main" id="{00000000-0008-0000-0000-00005B000000}"/>
            </a:ext>
          </a:extLst>
        </xdr:cNvPr>
        <xdr:cNvSpPr txBox="1"/>
      </xdr:nvSpPr>
      <xdr:spPr>
        <a:xfrm>
          <a:off x="4152899" y="70646925"/>
          <a:ext cx="3190875"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Cada cuadro tiene un link en donde se pueden ver los gráficos correspondientes a los datos más importantes</a:t>
          </a:r>
        </a:p>
      </xdr:txBody>
    </xdr:sp>
    <xdr:clientData/>
  </xdr:twoCellAnchor>
  <xdr:twoCellAnchor editAs="oneCell">
    <xdr:from>
      <xdr:col>1</xdr:col>
      <xdr:colOff>190501</xdr:colOff>
      <xdr:row>284</xdr:row>
      <xdr:rowOff>89087</xdr:rowOff>
    </xdr:from>
    <xdr:to>
      <xdr:col>12</xdr:col>
      <xdr:colOff>285750</xdr:colOff>
      <xdr:row>297</xdr:row>
      <xdr:rowOff>95250</xdr:rowOff>
    </xdr:to>
    <xdr:pic>
      <xdr:nvPicPr>
        <xdr:cNvPr id="92" name="91 Imagen">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52501" y="75831887"/>
          <a:ext cx="8477249" cy="3473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657225</xdr:colOff>
      <xdr:row>281</xdr:row>
      <xdr:rowOff>257175</xdr:rowOff>
    </xdr:from>
    <xdr:to>
      <xdr:col>10</xdr:col>
      <xdr:colOff>447675</xdr:colOff>
      <xdr:row>287</xdr:row>
      <xdr:rowOff>19050</xdr:rowOff>
    </xdr:to>
    <xdr:sp macro="" textlink="">
      <xdr:nvSpPr>
        <xdr:cNvPr id="94" name="93 Flecha abajo">
          <a:extLst>
            <a:ext uri="{FF2B5EF4-FFF2-40B4-BE49-F238E27FC236}">
              <a16:creationId xmlns:a16="http://schemas.microsoft.com/office/drawing/2014/main" id="{00000000-0008-0000-0000-00005E000000}"/>
            </a:ext>
          </a:extLst>
        </xdr:cNvPr>
        <xdr:cNvSpPr/>
      </xdr:nvSpPr>
      <xdr:spPr>
        <a:xfrm rot="10800000">
          <a:off x="7515225" y="75199875"/>
          <a:ext cx="552450" cy="1362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638174</xdr:colOff>
      <xdr:row>278</xdr:row>
      <xdr:rowOff>161926</xdr:rowOff>
    </xdr:from>
    <xdr:to>
      <xdr:col>13</xdr:col>
      <xdr:colOff>742949</xdr:colOff>
      <xdr:row>281</xdr:row>
      <xdr:rowOff>161926</xdr:rowOff>
    </xdr:to>
    <xdr:sp macro="" textlink="">
      <xdr:nvSpPr>
        <xdr:cNvPr id="95" name="94 CuadroTexto">
          <a:extLst>
            <a:ext uri="{FF2B5EF4-FFF2-40B4-BE49-F238E27FC236}">
              <a16:creationId xmlns:a16="http://schemas.microsoft.com/office/drawing/2014/main" id="{00000000-0008-0000-0000-00005F000000}"/>
            </a:ext>
          </a:extLst>
        </xdr:cNvPr>
        <xdr:cNvSpPr txBox="1"/>
      </xdr:nvSpPr>
      <xdr:spPr>
        <a:xfrm>
          <a:off x="5210174" y="74304526"/>
          <a:ext cx="543877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Los gráficos siempre mostrarán un promedio/total anual de los datos que se hayan ingresado hasta el momento. Sin embargo, en el gráfico se mostrarán únicamente los meses en lo que se hayan ingresado valores</a:t>
          </a:r>
        </a:p>
      </xdr:txBody>
    </xdr:sp>
    <xdr:clientData/>
  </xdr:twoCellAnchor>
  <xdr:twoCellAnchor>
    <xdr:from>
      <xdr:col>0</xdr:col>
      <xdr:colOff>695325</xdr:colOff>
      <xdr:row>283</xdr:row>
      <xdr:rowOff>95250</xdr:rowOff>
    </xdr:from>
    <xdr:to>
      <xdr:col>4</xdr:col>
      <xdr:colOff>466725</xdr:colOff>
      <xdr:row>286</xdr:row>
      <xdr:rowOff>152400</xdr:rowOff>
    </xdr:to>
    <xdr:sp macro="" textlink="">
      <xdr:nvSpPr>
        <xdr:cNvPr id="96" name="95 Elipse">
          <a:extLst>
            <a:ext uri="{FF2B5EF4-FFF2-40B4-BE49-F238E27FC236}">
              <a16:creationId xmlns:a16="http://schemas.microsoft.com/office/drawing/2014/main" id="{00000000-0008-0000-0000-000060000000}"/>
            </a:ext>
          </a:extLst>
        </xdr:cNvPr>
        <xdr:cNvSpPr/>
      </xdr:nvSpPr>
      <xdr:spPr>
        <a:xfrm>
          <a:off x="695325" y="75571350"/>
          <a:ext cx="2819400" cy="8572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352425</xdr:colOff>
      <xdr:row>280</xdr:row>
      <xdr:rowOff>247650</xdr:rowOff>
    </xdr:from>
    <xdr:to>
      <xdr:col>3</xdr:col>
      <xdr:colOff>9525</xdr:colOff>
      <xdr:row>283</xdr:row>
      <xdr:rowOff>76200</xdr:rowOff>
    </xdr:to>
    <xdr:sp macro="" textlink="">
      <xdr:nvSpPr>
        <xdr:cNvPr id="97" name="96 Flecha abajo">
          <a:extLst>
            <a:ext uri="{FF2B5EF4-FFF2-40B4-BE49-F238E27FC236}">
              <a16:creationId xmlns:a16="http://schemas.microsoft.com/office/drawing/2014/main" id="{00000000-0008-0000-0000-000061000000}"/>
            </a:ext>
          </a:extLst>
        </xdr:cNvPr>
        <xdr:cNvSpPr/>
      </xdr:nvSpPr>
      <xdr:spPr>
        <a:xfrm rot="10800000">
          <a:off x="1876425" y="74923650"/>
          <a:ext cx="419100" cy="6286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476250</xdr:colOff>
      <xdr:row>277</xdr:row>
      <xdr:rowOff>38100</xdr:rowOff>
    </xdr:from>
    <xdr:to>
      <xdr:col>5</xdr:col>
      <xdr:colOff>704850</xdr:colOff>
      <xdr:row>280</xdr:row>
      <xdr:rowOff>209550</xdr:rowOff>
    </xdr:to>
    <xdr:sp macro="" textlink="">
      <xdr:nvSpPr>
        <xdr:cNvPr id="98" name="97 CuadroTexto">
          <a:extLst>
            <a:ext uri="{FF2B5EF4-FFF2-40B4-BE49-F238E27FC236}">
              <a16:creationId xmlns:a16="http://schemas.microsoft.com/office/drawing/2014/main" id="{00000000-0008-0000-0000-000062000000}"/>
            </a:ext>
          </a:extLst>
        </xdr:cNvPr>
        <xdr:cNvSpPr txBox="1"/>
      </xdr:nvSpPr>
      <xdr:spPr>
        <a:xfrm>
          <a:off x="1238250" y="73914000"/>
          <a:ext cx="3276600"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Los gráficos a su vez, tienen un link para volver a la tabla en donde se estaban observando los indicadores</a:t>
          </a:r>
        </a:p>
      </xdr:txBody>
    </xdr:sp>
    <xdr:clientData/>
  </xdr:twoCellAnchor>
  <xdr:twoCellAnchor editAs="oneCell">
    <xdr:from>
      <xdr:col>0</xdr:col>
      <xdr:colOff>670560</xdr:colOff>
      <xdr:row>299</xdr:row>
      <xdr:rowOff>22860</xdr:rowOff>
    </xdr:from>
    <xdr:to>
      <xdr:col>14</xdr:col>
      <xdr:colOff>114300</xdr:colOff>
      <xdr:row>301</xdr:row>
      <xdr:rowOff>60960</xdr:rowOff>
    </xdr:to>
    <xdr:pic>
      <xdr:nvPicPr>
        <xdr:cNvPr id="99" name="Imagen 98">
          <a:extLst>
            <a:ext uri="{FF2B5EF4-FFF2-40B4-BE49-F238E27FC236}">
              <a16:creationId xmlns:a16="http://schemas.microsoft.com/office/drawing/2014/main" id="{00501D9C-7E29-4927-ADE6-711D7C9A21F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70560" y="79766160"/>
          <a:ext cx="10530840" cy="571500"/>
        </a:xfrm>
        <a:prstGeom prst="rect">
          <a:avLst/>
        </a:prstGeom>
      </xdr:spPr>
    </xdr:pic>
    <xdr:clientData/>
  </xdr:twoCellAnchor>
  <xdr:twoCellAnchor editAs="oneCell">
    <xdr:from>
      <xdr:col>11</xdr:col>
      <xdr:colOff>520701</xdr:colOff>
      <xdr:row>0</xdr:row>
      <xdr:rowOff>82550</xdr:rowOff>
    </xdr:from>
    <xdr:to>
      <xdr:col>14</xdr:col>
      <xdr:colOff>250701</xdr:colOff>
      <xdr:row>3</xdr:row>
      <xdr:rowOff>254450</xdr:rowOff>
    </xdr:to>
    <xdr:pic>
      <xdr:nvPicPr>
        <xdr:cNvPr id="101" name="Imagen 100">
          <a:extLst>
            <a:ext uri="{FF2B5EF4-FFF2-40B4-BE49-F238E27FC236}">
              <a16:creationId xmlns:a16="http://schemas.microsoft.com/office/drawing/2014/main" id="{3FB2B394-5F06-4F64-A917-A2BA1CE97B77}"/>
            </a:ext>
          </a:extLst>
        </xdr:cNvPr>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64883" t="24425" r="7335" b="-1152"/>
        <a:stretch/>
      </xdr:blipFill>
      <xdr:spPr bwMode="auto">
        <a:xfrm>
          <a:off x="8940801" y="82550"/>
          <a:ext cx="2016000" cy="97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532341</xdr:colOff>
      <xdr:row>2</xdr:row>
      <xdr:rowOff>112183</xdr:rowOff>
    </xdr:from>
    <xdr:to>
      <xdr:col>29</xdr:col>
      <xdr:colOff>408517</xdr:colOff>
      <xdr:row>17</xdr:row>
      <xdr:rowOff>66675</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699557</xdr:colOff>
      <xdr:row>22</xdr:row>
      <xdr:rowOff>174625</xdr:rowOff>
    </xdr:from>
    <xdr:to>
      <xdr:col>28</xdr:col>
      <xdr:colOff>628650</xdr:colOff>
      <xdr:row>39</xdr:row>
      <xdr:rowOff>201083</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409575</xdr:colOff>
      <xdr:row>47</xdr:row>
      <xdr:rowOff>219098</xdr:rowOff>
    </xdr:from>
    <xdr:to>
      <xdr:col>22</xdr:col>
      <xdr:colOff>409575</xdr:colOff>
      <xdr:row>58</xdr:row>
      <xdr:rowOff>238148</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381000</xdr:colOff>
      <xdr:row>47</xdr:row>
      <xdr:rowOff>219098</xdr:rowOff>
    </xdr:from>
    <xdr:to>
      <xdr:col>28</xdr:col>
      <xdr:colOff>381000</xdr:colOff>
      <xdr:row>58</xdr:row>
      <xdr:rowOff>238148</xdr:rowOff>
    </xdr:to>
    <xdr:graphicFrame macro="">
      <xdr:nvGraphicFramePr>
        <xdr:cNvPr id="8" name="7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409575</xdr:colOff>
      <xdr:row>58</xdr:row>
      <xdr:rowOff>228624</xdr:rowOff>
    </xdr:from>
    <xdr:to>
      <xdr:col>22</xdr:col>
      <xdr:colOff>409575</xdr:colOff>
      <xdr:row>69</xdr:row>
      <xdr:rowOff>209550</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381000</xdr:colOff>
      <xdr:row>58</xdr:row>
      <xdr:rowOff>228623</xdr:rowOff>
    </xdr:from>
    <xdr:to>
      <xdr:col>28</xdr:col>
      <xdr:colOff>381000</xdr:colOff>
      <xdr:row>69</xdr:row>
      <xdr:rowOff>219075</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404283</xdr:colOff>
      <xdr:row>95</xdr:row>
      <xdr:rowOff>232833</xdr:rowOff>
    </xdr:from>
    <xdr:to>
      <xdr:col>27</xdr:col>
      <xdr:colOff>661459</xdr:colOff>
      <xdr:row>111</xdr:row>
      <xdr:rowOff>94191</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171449</xdr:colOff>
      <xdr:row>75</xdr:row>
      <xdr:rowOff>57149</xdr:rowOff>
    </xdr:from>
    <xdr:to>
      <xdr:col>28</xdr:col>
      <xdr:colOff>657225</xdr:colOff>
      <xdr:row>90</xdr:row>
      <xdr:rowOff>104774</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L17"/>
  <sheetViews>
    <sheetView showGridLines="0" tabSelected="1" zoomScaleNormal="100" workbookViewId="0">
      <selection activeCell="M7" sqref="M7"/>
    </sheetView>
  </sheetViews>
  <sheetFormatPr baseColWidth="10" defaultRowHeight="21" customHeight="1" x14ac:dyDescent="0.35"/>
  <cols>
    <col min="4" max="4" width="11.453125" customWidth="1"/>
  </cols>
  <sheetData>
    <row r="1" spans="2:12" ht="21" customHeight="1" x14ac:dyDescent="0.35">
      <c r="F1" s="356" t="s">
        <v>281</v>
      </c>
      <c r="G1" s="356"/>
      <c r="H1" s="356"/>
      <c r="I1" s="356"/>
      <c r="J1" s="356"/>
      <c r="K1" s="356"/>
      <c r="L1" s="356"/>
    </row>
    <row r="2" spans="2:12" ht="21" customHeight="1" x14ac:dyDescent="0.35">
      <c r="F2" s="356"/>
      <c r="G2" s="356"/>
      <c r="H2" s="356"/>
      <c r="I2" s="356"/>
      <c r="J2" s="356"/>
      <c r="K2" s="356"/>
      <c r="L2" s="356"/>
    </row>
    <row r="3" spans="2:12" ht="21" customHeight="1" x14ac:dyDescent="0.6">
      <c r="C3" s="333" t="s">
        <v>282</v>
      </c>
      <c r="D3" s="334" t="s">
        <v>283</v>
      </c>
      <c r="F3" s="332"/>
      <c r="G3" s="332"/>
      <c r="H3" s="332"/>
      <c r="I3" s="332"/>
      <c r="J3" s="332"/>
      <c r="K3" s="332"/>
      <c r="L3" s="332"/>
    </row>
    <row r="4" spans="2:12" ht="21" customHeight="1" x14ac:dyDescent="0.6">
      <c r="C4" s="328"/>
      <c r="D4" s="357" t="s">
        <v>284</v>
      </c>
      <c r="E4" s="357"/>
      <c r="F4" s="332"/>
      <c r="G4" s="332"/>
      <c r="H4" s="332"/>
      <c r="I4" s="332"/>
      <c r="J4" s="332"/>
      <c r="K4" s="332"/>
      <c r="L4" s="332"/>
    </row>
    <row r="5" spans="2:12" ht="21" customHeight="1" x14ac:dyDescent="0.6">
      <c r="C5" s="328"/>
      <c r="D5" s="334" t="s">
        <v>31</v>
      </c>
      <c r="F5" s="332"/>
      <c r="G5" s="332"/>
      <c r="H5" s="332"/>
      <c r="I5" s="332"/>
      <c r="J5" s="332"/>
      <c r="K5" s="332"/>
      <c r="L5" s="332"/>
    </row>
    <row r="6" spans="2:12" ht="21" customHeight="1" x14ac:dyDescent="0.6">
      <c r="C6" s="328"/>
      <c r="D6" s="357" t="s">
        <v>285</v>
      </c>
      <c r="E6" s="357"/>
      <c r="F6" s="357"/>
      <c r="G6" s="332"/>
      <c r="H6" s="332"/>
      <c r="I6" s="332"/>
      <c r="J6" s="332"/>
      <c r="K6" s="332"/>
      <c r="L6" s="332"/>
    </row>
    <row r="7" spans="2:12" ht="21" customHeight="1" x14ac:dyDescent="0.6">
      <c r="C7" s="328"/>
      <c r="D7" s="334" t="s">
        <v>286</v>
      </c>
      <c r="F7" s="332"/>
      <c r="G7" s="332"/>
      <c r="H7" s="332"/>
      <c r="I7" s="332"/>
      <c r="J7" s="332"/>
      <c r="K7" s="332"/>
      <c r="L7" s="332"/>
    </row>
    <row r="15" spans="2:12" ht="21" customHeight="1" x14ac:dyDescent="0.5">
      <c r="B15" s="46"/>
      <c r="C15" s="329"/>
      <c r="E15" s="328" t="s">
        <v>119</v>
      </c>
    </row>
    <row r="16" spans="2:12" ht="21" customHeight="1" x14ac:dyDescent="0.5">
      <c r="B16" s="330"/>
      <c r="C16" s="331"/>
      <c r="E16" s="328" t="s">
        <v>120</v>
      </c>
    </row>
    <row r="17" spans="2:5" ht="21" customHeight="1" x14ac:dyDescent="0.5">
      <c r="B17" s="48"/>
      <c r="C17" s="47"/>
      <c r="E17" s="328" t="s">
        <v>121</v>
      </c>
    </row>
  </sheetData>
  <sheetProtection algorithmName="SHA-512" hashValue="iLagvexk0QMvNEU2acZR8qWFLL9OjGNfg+7L6aBfkdMlmhwJutLIz81sq5km1wP8HZtb7yGEl9Cil0MrKkZRvw==" saltValue="ckxeMtampSHGBXbq/FPrIw==" spinCount="100000" sheet="1" objects="1" scenarios="1"/>
  <mergeCells count="3">
    <mergeCell ref="F1:L2"/>
    <mergeCell ref="D4:E4"/>
    <mergeCell ref="D6:F6"/>
  </mergeCells>
  <hyperlinks>
    <hyperlink ref="D3" location="Instrucciones!A32" display="Listas" xr:uid="{00000000-0004-0000-0000-000000000000}"/>
    <hyperlink ref="D4" location="Instrucciones!A82" display="Uso de suelo" xr:uid="{00000000-0004-0000-0000-000001000000}"/>
    <hyperlink ref="D4:E4" location="Instrucciones!A95" display="Uso de suelo" xr:uid="{00000000-0004-0000-0000-000002000000}"/>
    <hyperlink ref="D5" location="Instrucciones!A142" display="Reservas" xr:uid="{00000000-0004-0000-0000-000003000000}"/>
    <hyperlink ref="D6:F6" location="Instrucciones!A177" display="Prod y alimentación" xr:uid="{00000000-0004-0000-0000-000004000000}"/>
    <hyperlink ref="D7" location="Instrucciones!A273" display="Salidas" xr:uid="{00000000-0004-0000-0000-000005000000}"/>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3:O1007"/>
  <sheetViews>
    <sheetView showGridLines="0" zoomScaleNormal="100" workbookViewId="0">
      <selection activeCell="F7" sqref="F7"/>
    </sheetView>
  </sheetViews>
  <sheetFormatPr baseColWidth="10" defaultColWidth="11.453125" defaultRowHeight="14.5" x14ac:dyDescent="0.35"/>
  <cols>
    <col min="1" max="1" width="2.453125" style="4" customWidth="1"/>
    <col min="2" max="2" width="30.7265625" style="110" customWidth="1"/>
    <col min="3" max="3" width="10.7265625" style="128" customWidth="1"/>
    <col min="4" max="4" width="10.7265625" style="110" customWidth="1"/>
    <col min="5" max="5" width="30.7265625" style="4" customWidth="1"/>
    <col min="6" max="6" width="10.7265625" style="128" customWidth="1"/>
    <col min="7" max="7" width="10.7265625" style="110" customWidth="1"/>
    <col min="8" max="8" width="30.7265625" style="4" customWidth="1"/>
    <col min="9" max="9" width="10.7265625" style="128" customWidth="1"/>
    <col min="10" max="10" width="10.7265625" style="110" customWidth="1"/>
    <col min="11" max="11" width="3.26953125" style="4" customWidth="1"/>
    <col min="12" max="12" width="26.81640625" style="4" bestFit="1" customWidth="1"/>
    <col min="13" max="13" width="25.81640625" style="4" bestFit="1" customWidth="1"/>
    <col min="14" max="14" width="18.7265625" style="4" customWidth="1"/>
    <col min="15" max="16384" width="11.453125" style="4"/>
  </cols>
  <sheetData>
    <row r="3" spans="2:15" ht="27.5" thickBot="1" x14ac:dyDescent="0.4">
      <c r="B3" s="36"/>
      <c r="C3" s="36"/>
      <c r="D3" s="36"/>
      <c r="E3" s="36" t="s">
        <v>297</v>
      </c>
      <c r="F3" s="36"/>
      <c r="G3" s="36"/>
      <c r="H3" s="34"/>
      <c r="I3" s="34"/>
      <c r="J3" s="34"/>
      <c r="L3" s="369" t="s">
        <v>122</v>
      </c>
      <c r="M3" s="369"/>
      <c r="N3" s="369"/>
    </row>
    <row r="4" spans="2:15" ht="15" customHeight="1" thickBot="1" x14ac:dyDescent="0.4">
      <c r="B4" s="364" t="s">
        <v>31</v>
      </c>
      <c r="C4" s="365"/>
      <c r="D4" s="366"/>
      <c r="E4" s="364" t="s">
        <v>89</v>
      </c>
      <c r="F4" s="365"/>
      <c r="G4" s="366"/>
      <c r="H4" s="364" t="s">
        <v>90</v>
      </c>
      <c r="I4" s="365"/>
      <c r="J4" s="366"/>
      <c r="K4" s="29"/>
      <c r="L4" s="370" t="s">
        <v>26</v>
      </c>
      <c r="M4" s="372" t="s">
        <v>91</v>
      </c>
      <c r="N4" s="370" t="s">
        <v>163</v>
      </c>
    </row>
    <row r="5" spans="2:15" ht="15" customHeight="1" thickBot="1" x14ac:dyDescent="0.4">
      <c r="B5" s="111" t="s">
        <v>26</v>
      </c>
      <c r="C5" s="111" t="s">
        <v>170</v>
      </c>
      <c r="D5" s="112" t="s">
        <v>154</v>
      </c>
      <c r="E5" s="113" t="s">
        <v>26</v>
      </c>
      <c r="F5" s="114" t="s">
        <v>170</v>
      </c>
      <c r="G5" s="114" t="s">
        <v>154</v>
      </c>
      <c r="H5" s="115" t="s">
        <v>26</v>
      </c>
      <c r="I5" s="114" t="s">
        <v>170</v>
      </c>
      <c r="J5" s="114" t="s">
        <v>154</v>
      </c>
      <c r="K5" s="29"/>
      <c r="L5" s="371"/>
      <c r="M5" s="373"/>
      <c r="N5" s="374"/>
    </row>
    <row r="6" spans="2:15" ht="15.75" customHeight="1" x14ac:dyDescent="0.35">
      <c r="B6" s="244" t="s">
        <v>177</v>
      </c>
      <c r="C6" s="245">
        <v>0.33</v>
      </c>
      <c r="D6" s="246">
        <v>1.45</v>
      </c>
      <c r="E6" s="244" t="s">
        <v>194</v>
      </c>
      <c r="F6" s="245">
        <v>0.88</v>
      </c>
      <c r="G6" s="246">
        <v>2.0299999999999998</v>
      </c>
      <c r="H6" s="244" t="s">
        <v>205</v>
      </c>
      <c r="I6" s="247">
        <v>0.98</v>
      </c>
      <c r="J6" s="244">
        <v>0</v>
      </c>
      <c r="K6" s="35"/>
      <c r="L6" s="335" t="s">
        <v>313</v>
      </c>
      <c r="M6" s="335" t="s">
        <v>230</v>
      </c>
      <c r="N6" s="367">
        <v>240</v>
      </c>
    </row>
    <row r="7" spans="2:15" ht="15.75" customHeight="1" x14ac:dyDescent="0.35">
      <c r="B7" s="244" t="s">
        <v>179</v>
      </c>
      <c r="C7" s="245">
        <v>0.3</v>
      </c>
      <c r="D7" s="246">
        <v>1.4</v>
      </c>
      <c r="E7" s="244" t="s">
        <v>195</v>
      </c>
      <c r="F7" s="245">
        <v>0.72</v>
      </c>
      <c r="G7" s="246">
        <v>1.9878780467552295</v>
      </c>
      <c r="H7" s="244" t="s">
        <v>206</v>
      </c>
      <c r="I7" s="247">
        <v>0.98</v>
      </c>
      <c r="J7" s="244">
        <v>0</v>
      </c>
      <c r="K7" s="35"/>
      <c r="L7" s="244" t="s">
        <v>314</v>
      </c>
      <c r="M7" s="335" t="s">
        <v>230</v>
      </c>
      <c r="N7" s="368"/>
      <c r="O7" s="29"/>
    </row>
    <row r="8" spans="2:15" ht="15.75" customHeight="1" x14ac:dyDescent="0.35">
      <c r="B8" s="244" t="s">
        <v>298</v>
      </c>
      <c r="C8" s="245">
        <v>0.28000000000000003</v>
      </c>
      <c r="D8" s="246">
        <v>1.2</v>
      </c>
      <c r="E8" s="244" t="s">
        <v>201</v>
      </c>
      <c r="F8" s="245">
        <v>0.87</v>
      </c>
      <c r="G8" s="246">
        <v>1.82</v>
      </c>
      <c r="H8" s="244" t="s">
        <v>207</v>
      </c>
      <c r="I8" s="247">
        <v>0.98</v>
      </c>
      <c r="J8" s="244">
        <v>0</v>
      </c>
      <c r="K8" s="35"/>
      <c r="L8" s="244" t="s">
        <v>216</v>
      </c>
      <c r="M8" s="244" t="s">
        <v>220</v>
      </c>
      <c r="N8" s="358" t="s">
        <v>164</v>
      </c>
      <c r="O8" s="359"/>
    </row>
    <row r="9" spans="2:15" ht="15.75" customHeight="1" x14ac:dyDescent="0.35">
      <c r="B9" s="244" t="s">
        <v>176</v>
      </c>
      <c r="C9" s="245">
        <v>0.27800000000000002</v>
      </c>
      <c r="D9" s="246">
        <v>1.34</v>
      </c>
      <c r="E9" s="244" t="s">
        <v>202</v>
      </c>
      <c r="F9" s="245">
        <v>0.73363999999999996</v>
      </c>
      <c r="G9" s="246">
        <v>1.8737923638064509</v>
      </c>
      <c r="H9" s="244" t="s">
        <v>208</v>
      </c>
      <c r="I9" s="247">
        <v>0.98</v>
      </c>
      <c r="J9" s="244">
        <v>0</v>
      </c>
      <c r="K9" s="35"/>
      <c r="L9" s="244" t="s">
        <v>217</v>
      </c>
      <c r="M9" s="244" t="s">
        <v>220</v>
      </c>
      <c r="N9" s="360"/>
      <c r="O9" s="361"/>
    </row>
    <row r="10" spans="2:15" ht="15.75" customHeight="1" x14ac:dyDescent="0.35">
      <c r="B10" s="244" t="s">
        <v>178</v>
      </c>
      <c r="C10" s="245">
        <v>0.26800000000000002</v>
      </c>
      <c r="D10" s="246">
        <v>1.3</v>
      </c>
      <c r="E10" s="244" t="s">
        <v>187</v>
      </c>
      <c r="F10" s="245">
        <v>0.9</v>
      </c>
      <c r="G10" s="246">
        <v>1.9</v>
      </c>
      <c r="H10" s="244" t="s">
        <v>209</v>
      </c>
      <c r="I10" s="247">
        <v>0.98</v>
      </c>
      <c r="J10" s="244">
        <v>0</v>
      </c>
      <c r="K10" s="35"/>
      <c r="L10" s="244" t="s">
        <v>248</v>
      </c>
      <c r="M10" s="244" t="s">
        <v>220</v>
      </c>
      <c r="N10" s="360"/>
      <c r="O10" s="361"/>
    </row>
    <row r="11" spans="2:15" ht="15.75" customHeight="1" x14ac:dyDescent="0.35">
      <c r="B11" s="244" t="s">
        <v>299</v>
      </c>
      <c r="C11" s="245">
        <v>0.45</v>
      </c>
      <c r="D11" s="246">
        <v>1.25</v>
      </c>
      <c r="E11" s="244" t="s">
        <v>189</v>
      </c>
      <c r="F11" s="245">
        <v>0.88</v>
      </c>
      <c r="G11" s="246">
        <v>1.92</v>
      </c>
      <c r="H11" s="244" t="s">
        <v>210</v>
      </c>
      <c r="I11" s="247">
        <v>0.98</v>
      </c>
      <c r="J11" s="244">
        <v>0</v>
      </c>
      <c r="K11" s="35"/>
      <c r="L11" s="244" t="s">
        <v>225</v>
      </c>
      <c r="M11" s="244" t="s">
        <v>96</v>
      </c>
      <c r="N11" s="360"/>
      <c r="O11" s="361"/>
    </row>
    <row r="12" spans="2:15" ht="15.75" customHeight="1" x14ac:dyDescent="0.35">
      <c r="B12" s="244" t="s">
        <v>300</v>
      </c>
      <c r="C12" s="245">
        <v>0.45</v>
      </c>
      <c r="D12" s="246">
        <v>1.34</v>
      </c>
      <c r="E12" s="244" t="s">
        <v>190</v>
      </c>
      <c r="F12" s="245">
        <v>0.75</v>
      </c>
      <c r="G12" s="246">
        <v>1.92</v>
      </c>
      <c r="H12" s="244" t="s">
        <v>211</v>
      </c>
      <c r="I12" s="247">
        <v>0.98</v>
      </c>
      <c r="J12" s="244">
        <v>0</v>
      </c>
      <c r="K12" s="35"/>
      <c r="L12" s="244" t="s">
        <v>226</v>
      </c>
      <c r="M12" s="244" t="s">
        <v>97</v>
      </c>
      <c r="N12" s="362"/>
      <c r="O12" s="363"/>
    </row>
    <row r="13" spans="2:15" ht="15.75" customHeight="1" x14ac:dyDescent="0.35">
      <c r="B13" s="244" t="s">
        <v>180</v>
      </c>
      <c r="C13" s="245">
        <v>0.45</v>
      </c>
      <c r="D13" s="246">
        <v>1.3</v>
      </c>
      <c r="E13" s="244" t="s">
        <v>203</v>
      </c>
      <c r="F13" s="245">
        <v>0.88</v>
      </c>
      <c r="G13" s="246">
        <v>1.94</v>
      </c>
      <c r="H13" s="244" t="s">
        <v>212</v>
      </c>
      <c r="I13" s="247">
        <v>0.98</v>
      </c>
      <c r="J13" s="244">
        <v>0</v>
      </c>
      <c r="K13" s="35"/>
      <c r="L13" s="244" t="s">
        <v>227</v>
      </c>
      <c r="M13" s="244" t="s">
        <v>98</v>
      </c>
      <c r="N13" s="35"/>
      <c r="O13" s="29"/>
    </row>
    <row r="14" spans="2:15" ht="15.75" customHeight="1" x14ac:dyDescent="0.35">
      <c r="B14" s="244" t="s">
        <v>301</v>
      </c>
      <c r="C14" s="245">
        <v>0.85</v>
      </c>
      <c r="D14" s="246">
        <v>1.2</v>
      </c>
      <c r="E14" s="244" t="s">
        <v>204</v>
      </c>
      <c r="F14" s="245">
        <v>0.72</v>
      </c>
      <c r="G14" s="246">
        <v>1.94</v>
      </c>
      <c r="H14" s="244" t="s">
        <v>213</v>
      </c>
      <c r="I14" s="247">
        <v>0.98</v>
      </c>
      <c r="J14" s="244">
        <v>0</v>
      </c>
      <c r="K14" s="35"/>
      <c r="L14" s="244" t="s">
        <v>249</v>
      </c>
      <c r="M14" s="244" t="s">
        <v>99</v>
      </c>
      <c r="N14" s="35"/>
      <c r="O14" s="29"/>
    </row>
    <row r="15" spans="2:15" ht="15.75" customHeight="1" x14ac:dyDescent="0.35">
      <c r="B15" s="244" t="s">
        <v>181</v>
      </c>
      <c r="C15" s="245">
        <v>0.88</v>
      </c>
      <c r="D15" s="246">
        <v>1.3</v>
      </c>
      <c r="E15" s="244" t="s">
        <v>200</v>
      </c>
      <c r="F15" s="245">
        <v>0.9</v>
      </c>
      <c r="G15" s="246">
        <v>2.2000000000000002</v>
      </c>
      <c r="H15" s="244" t="s">
        <v>310</v>
      </c>
      <c r="I15" s="247">
        <v>1</v>
      </c>
      <c r="J15" s="244">
        <v>0</v>
      </c>
      <c r="K15" s="35"/>
      <c r="L15" s="244" t="s">
        <v>250</v>
      </c>
      <c r="M15" s="244" t="s">
        <v>99</v>
      </c>
      <c r="N15" s="35"/>
    </row>
    <row r="16" spans="2:15" ht="15.75" customHeight="1" x14ac:dyDescent="0.35">
      <c r="B16" s="244" t="s">
        <v>184</v>
      </c>
      <c r="C16" s="245">
        <v>0.87</v>
      </c>
      <c r="D16" s="246">
        <v>1.24</v>
      </c>
      <c r="E16" s="244" t="s">
        <v>193</v>
      </c>
      <c r="F16" s="245">
        <v>0.88</v>
      </c>
      <c r="G16" s="246">
        <v>1.7475627248604417</v>
      </c>
      <c r="H16" s="244"/>
      <c r="I16" s="247"/>
      <c r="J16" s="244"/>
      <c r="K16" s="35"/>
      <c r="L16" s="244" t="s">
        <v>251</v>
      </c>
      <c r="M16" s="244" t="s">
        <v>94</v>
      </c>
      <c r="N16" s="35"/>
    </row>
    <row r="17" spans="2:14" ht="15.75" customHeight="1" x14ac:dyDescent="0.35">
      <c r="B17" s="244" t="s">
        <v>182</v>
      </c>
      <c r="C17" s="245">
        <v>0.86</v>
      </c>
      <c r="D17" s="246">
        <v>1.2</v>
      </c>
      <c r="E17" s="244" t="s">
        <v>196</v>
      </c>
      <c r="F17" s="245">
        <v>0.75</v>
      </c>
      <c r="G17" s="246">
        <v>1.64</v>
      </c>
      <c r="H17" s="244"/>
      <c r="I17" s="247"/>
      <c r="J17" s="244"/>
      <c r="K17" s="35"/>
      <c r="L17" s="244" t="s">
        <v>257</v>
      </c>
      <c r="M17" s="244" t="s">
        <v>95</v>
      </c>
      <c r="N17" s="35"/>
    </row>
    <row r="18" spans="2:14" ht="15.75" customHeight="1" x14ac:dyDescent="0.35">
      <c r="B18" s="244" t="s">
        <v>183</v>
      </c>
      <c r="C18" s="245">
        <v>0.97</v>
      </c>
      <c r="D18" s="246">
        <v>0.96</v>
      </c>
      <c r="E18" s="244" t="s">
        <v>185</v>
      </c>
      <c r="F18" s="245">
        <v>0.88500000000000001</v>
      </c>
      <c r="G18" s="246">
        <v>2.15</v>
      </c>
      <c r="H18" s="244"/>
      <c r="I18" s="247"/>
      <c r="J18" s="244"/>
      <c r="K18" s="35"/>
      <c r="L18" s="244" t="s">
        <v>258</v>
      </c>
      <c r="M18" s="244" t="s">
        <v>98</v>
      </c>
      <c r="N18" s="35"/>
    </row>
    <row r="19" spans="2:14" ht="15.75" customHeight="1" x14ac:dyDescent="0.35">
      <c r="B19" s="244"/>
      <c r="C19" s="245"/>
      <c r="D19" s="246"/>
      <c r="E19" s="244" t="s">
        <v>186</v>
      </c>
      <c r="F19" s="245">
        <v>0.874</v>
      </c>
      <c r="G19" s="246">
        <v>1.67</v>
      </c>
      <c r="H19" s="244"/>
      <c r="I19" s="247"/>
      <c r="J19" s="244"/>
      <c r="K19" s="35"/>
      <c r="L19" s="244" t="s">
        <v>256</v>
      </c>
      <c r="M19" s="244" t="s">
        <v>99</v>
      </c>
      <c r="N19" s="35"/>
    </row>
    <row r="20" spans="2:14" x14ac:dyDescent="0.35">
      <c r="B20" s="244"/>
      <c r="C20" s="245"/>
      <c r="D20" s="246"/>
      <c r="E20" s="244" t="s">
        <v>199</v>
      </c>
      <c r="F20" s="245">
        <v>0.94</v>
      </c>
      <c r="G20" s="246">
        <v>1.62</v>
      </c>
      <c r="H20" s="244"/>
      <c r="I20" s="247"/>
      <c r="J20" s="244"/>
      <c r="K20" s="35"/>
      <c r="L20" s="244" t="s">
        <v>259</v>
      </c>
      <c r="M20" s="244" t="s">
        <v>99</v>
      </c>
      <c r="N20" s="35"/>
    </row>
    <row r="21" spans="2:14" x14ac:dyDescent="0.35">
      <c r="B21" s="248"/>
      <c r="C21" s="249"/>
      <c r="D21" s="250"/>
      <c r="E21" s="248" t="s">
        <v>188</v>
      </c>
      <c r="F21" s="249">
        <v>0.91</v>
      </c>
      <c r="G21" s="250">
        <v>1.46</v>
      </c>
      <c r="H21" s="248"/>
      <c r="I21" s="251"/>
      <c r="J21" s="248"/>
      <c r="K21" s="29"/>
      <c r="L21" s="248" t="s">
        <v>221</v>
      </c>
      <c r="M21" s="244" t="s">
        <v>94</v>
      </c>
      <c r="N21" s="29"/>
    </row>
    <row r="22" spans="2:14" ht="15.75" customHeight="1" x14ac:dyDescent="0.35">
      <c r="B22" s="28"/>
      <c r="C22" s="200"/>
      <c r="D22" s="252"/>
      <c r="E22" s="28" t="s">
        <v>302</v>
      </c>
      <c r="F22" s="200">
        <v>0.91</v>
      </c>
      <c r="G22" s="252">
        <v>1.82</v>
      </c>
      <c r="H22" s="28"/>
      <c r="I22" s="253"/>
      <c r="J22" s="28"/>
      <c r="L22" s="28" t="s">
        <v>228</v>
      </c>
      <c r="M22" s="244" t="s">
        <v>95</v>
      </c>
    </row>
    <row r="23" spans="2:14" ht="15.75" customHeight="1" x14ac:dyDescent="0.35">
      <c r="B23" s="28"/>
      <c r="C23" s="200"/>
      <c r="D23" s="252"/>
      <c r="E23" s="28" t="s">
        <v>303</v>
      </c>
      <c r="F23" s="200">
        <v>0.91</v>
      </c>
      <c r="G23" s="252">
        <v>2</v>
      </c>
      <c r="H23" s="28"/>
      <c r="I23" s="253"/>
      <c r="J23" s="28"/>
      <c r="L23" s="28" t="s">
        <v>187</v>
      </c>
      <c r="M23" s="244" t="s">
        <v>92</v>
      </c>
    </row>
    <row r="24" spans="2:14" x14ac:dyDescent="0.35">
      <c r="B24" s="28"/>
      <c r="C24" s="200"/>
      <c r="D24" s="252"/>
      <c r="E24" s="28" t="s">
        <v>304</v>
      </c>
      <c r="F24" s="200">
        <v>0.93</v>
      </c>
      <c r="G24" s="252">
        <v>1.9</v>
      </c>
      <c r="H24" s="28"/>
      <c r="I24" s="253"/>
      <c r="J24" s="28"/>
      <c r="L24" s="28" t="s">
        <v>222</v>
      </c>
      <c r="M24" s="244" t="s">
        <v>92</v>
      </c>
    </row>
    <row r="25" spans="2:14" x14ac:dyDescent="0.35">
      <c r="B25" s="28"/>
      <c r="C25" s="200"/>
      <c r="D25" s="252"/>
      <c r="E25" s="28" t="s">
        <v>192</v>
      </c>
      <c r="F25" s="200">
        <v>0.91</v>
      </c>
      <c r="G25" s="252">
        <v>1.7</v>
      </c>
      <c r="H25" s="28"/>
      <c r="I25" s="253"/>
      <c r="J25" s="28"/>
      <c r="L25" s="28" t="s">
        <v>223</v>
      </c>
      <c r="M25" s="244" t="s">
        <v>92</v>
      </c>
    </row>
    <row r="26" spans="2:14" x14ac:dyDescent="0.35">
      <c r="B26" s="28"/>
      <c r="C26" s="200"/>
      <c r="D26" s="252"/>
      <c r="E26" s="28" t="s">
        <v>191</v>
      </c>
      <c r="F26" s="200">
        <v>0.875</v>
      </c>
      <c r="G26" s="252">
        <v>1.37</v>
      </c>
      <c r="H26" s="28"/>
      <c r="I26" s="253"/>
      <c r="J26" s="28"/>
      <c r="L26" s="28" t="s">
        <v>224</v>
      </c>
      <c r="M26" s="244" t="s">
        <v>92</v>
      </c>
    </row>
    <row r="27" spans="2:14" x14ac:dyDescent="0.35">
      <c r="B27" s="28"/>
      <c r="C27" s="200"/>
      <c r="D27" s="252"/>
      <c r="E27" s="28" t="s">
        <v>305</v>
      </c>
      <c r="F27" s="200">
        <v>0.91</v>
      </c>
      <c r="G27" s="252">
        <v>1.73</v>
      </c>
      <c r="H27" s="28"/>
      <c r="I27" s="253"/>
      <c r="J27" s="28"/>
      <c r="L27" s="28" t="s">
        <v>214</v>
      </c>
      <c r="M27" s="244" t="s">
        <v>92</v>
      </c>
    </row>
    <row r="28" spans="2:14" x14ac:dyDescent="0.35">
      <c r="B28" s="28"/>
      <c r="C28" s="200"/>
      <c r="D28" s="252"/>
      <c r="E28" s="28" t="s">
        <v>306</v>
      </c>
      <c r="F28" s="200">
        <v>0.88</v>
      </c>
      <c r="G28" s="252">
        <v>2</v>
      </c>
      <c r="H28" s="28"/>
      <c r="I28" s="253"/>
      <c r="J28" s="28"/>
      <c r="L28" s="28" t="s">
        <v>215</v>
      </c>
      <c r="M28" s="244" t="s">
        <v>92</v>
      </c>
    </row>
    <row r="29" spans="2:14" x14ac:dyDescent="0.35">
      <c r="B29" s="28"/>
      <c r="C29" s="200"/>
      <c r="D29" s="252"/>
      <c r="E29" s="28" t="s">
        <v>307</v>
      </c>
      <c r="F29" s="200">
        <v>0.91</v>
      </c>
      <c r="G29" s="252">
        <v>1.75</v>
      </c>
      <c r="H29" s="28"/>
      <c r="I29" s="253"/>
      <c r="J29" s="28"/>
      <c r="L29" s="28" t="s">
        <v>218</v>
      </c>
      <c r="M29" s="244" t="s">
        <v>93</v>
      </c>
    </row>
    <row r="30" spans="2:14" x14ac:dyDescent="0.35">
      <c r="B30" s="28"/>
      <c r="C30" s="200"/>
      <c r="D30" s="252"/>
      <c r="E30" s="28" t="s">
        <v>308</v>
      </c>
      <c r="F30" s="200">
        <v>0.91200000000000003</v>
      </c>
      <c r="G30" s="252">
        <v>1.66</v>
      </c>
      <c r="H30" s="28"/>
      <c r="I30" s="253"/>
      <c r="J30" s="28"/>
      <c r="L30" s="28" t="s">
        <v>219</v>
      </c>
      <c r="M30" s="244" t="s">
        <v>93</v>
      </c>
    </row>
    <row r="31" spans="2:14" x14ac:dyDescent="0.35">
      <c r="B31" s="28"/>
      <c r="C31" s="200"/>
      <c r="D31" s="252"/>
      <c r="E31" s="28" t="s">
        <v>197</v>
      </c>
      <c r="F31" s="200">
        <v>0.87</v>
      </c>
      <c r="G31" s="252">
        <v>1.82</v>
      </c>
      <c r="H31" s="28"/>
      <c r="I31" s="253"/>
      <c r="J31" s="28"/>
      <c r="L31" s="28"/>
      <c r="M31" s="244"/>
    </row>
    <row r="32" spans="2:14" x14ac:dyDescent="0.35">
      <c r="B32" s="28"/>
      <c r="C32" s="200"/>
      <c r="D32" s="252"/>
      <c r="E32" s="28" t="s">
        <v>198</v>
      </c>
      <c r="F32" s="200">
        <v>0.87</v>
      </c>
      <c r="G32" s="252">
        <v>1.82</v>
      </c>
      <c r="H32" s="28"/>
      <c r="I32" s="253"/>
      <c r="J32" s="28"/>
      <c r="L32" s="28"/>
      <c r="M32" s="244"/>
    </row>
    <row r="33" spans="2:13" x14ac:dyDescent="0.35">
      <c r="B33" s="28"/>
      <c r="C33" s="200"/>
      <c r="D33" s="252"/>
      <c r="E33" s="28" t="s">
        <v>315</v>
      </c>
      <c r="F33" s="200">
        <v>0.87</v>
      </c>
      <c r="G33" s="252">
        <v>1.82</v>
      </c>
      <c r="H33" s="28"/>
      <c r="I33" s="253"/>
      <c r="J33" s="28"/>
      <c r="L33" s="28"/>
      <c r="M33" s="244"/>
    </row>
    <row r="34" spans="2:13" x14ac:dyDescent="0.35">
      <c r="B34" s="28"/>
      <c r="C34" s="200"/>
      <c r="D34" s="252"/>
      <c r="E34" s="28" t="s">
        <v>309</v>
      </c>
      <c r="F34" s="200">
        <v>0.87</v>
      </c>
      <c r="G34" s="252">
        <v>1.82</v>
      </c>
      <c r="H34" s="28"/>
      <c r="I34" s="253"/>
      <c r="J34" s="28"/>
      <c r="L34" s="28"/>
      <c r="M34" s="244"/>
    </row>
    <row r="35" spans="2:13" x14ac:dyDescent="0.35">
      <c r="B35" s="28"/>
      <c r="C35" s="200"/>
      <c r="D35" s="252"/>
      <c r="E35" s="28" t="s">
        <v>316</v>
      </c>
      <c r="F35" s="200">
        <v>0.87</v>
      </c>
      <c r="G35" s="252">
        <v>1.82</v>
      </c>
      <c r="H35" s="28"/>
      <c r="I35" s="253"/>
      <c r="J35" s="28"/>
      <c r="L35" s="28"/>
      <c r="M35" s="244"/>
    </row>
    <row r="36" spans="2:13" x14ac:dyDescent="0.35">
      <c r="B36" s="28"/>
      <c r="C36" s="200"/>
      <c r="D36" s="252"/>
      <c r="E36" s="28"/>
      <c r="F36" s="200"/>
      <c r="G36" s="252"/>
      <c r="H36" s="28"/>
      <c r="I36" s="253"/>
      <c r="J36" s="28"/>
      <c r="L36" s="28"/>
      <c r="M36" s="244"/>
    </row>
    <row r="37" spans="2:13" x14ac:dyDescent="0.35">
      <c r="B37" s="28"/>
      <c r="C37" s="200"/>
      <c r="D37" s="252"/>
      <c r="E37" s="28"/>
      <c r="F37" s="200"/>
      <c r="G37" s="252"/>
      <c r="H37" s="28"/>
      <c r="I37" s="253"/>
      <c r="J37" s="28"/>
      <c r="L37" s="28"/>
      <c r="M37" s="244"/>
    </row>
    <row r="38" spans="2:13" x14ac:dyDescent="0.35">
      <c r="B38" s="28"/>
      <c r="C38" s="200"/>
      <c r="D38" s="252"/>
      <c r="E38" s="28"/>
      <c r="F38" s="200"/>
      <c r="G38" s="252"/>
      <c r="H38" s="28"/>
      <c r="I38" s="253"/>
      <c r="J38" s="28"/>
      <c r="L38" s="28"/>
      <c r="M38" s="244"/>
    </row>
    <row r="39" spans="2:13" x14ac:dyDescent="0.35">
      <c r="B39" s="28"/>
      <c r="C39" s="200"/>
      <c r="D39" s="252"/>
      <c r="E39" s="28"/>
      <c r="F39" s="200"/>
      <c r="G39" s="252"/>
      <c r="H39" s="28"/>
      <c r="I39" s="253"/>
      <c r="J39" s="28"/>
      <c r="L39" s="28"/>
      <c r="M39" s="244"/>
    </row>
    <row r="40" spans="2:13" x14ac:dyDescent="0.35">
      <c r="B40" s="28"/>
      <c r="C40" s="200"/>
      <c r="D40" s="252"/>
      <c r="E40" s="28"/>
      <c r="F40" s="200"/>
      <c r="G40" s="252"/>
      <c r="H40" s="28"/>
      <c r="I40" s="253"/>
      <c r="J40" s="28"/>
      <c r="L40" s="28"/>
      <c r="M40" s="244"/>
    </row>
    <row r="41" spans="2:13" x14ac:dyDescent="0.35">
      <c r="B41" s="28"/>
      <c r="C41" s="200"/>
      <c r="D41" s="252"/>
      <c r="E41" s="28"/>
      <c r="F41" s="200"/>
      <c r="G41" s="252"/>
      <c r="H41" s="28"/>
      <c r="I41" s="253"/>
      <c r="J41" s="28"/>
      <c r="L41" s="28"/>
      <c r="M41" s="244"/>
    </row>
    <row r="42" spans="2:13" x14ac:dyDescent="0.35">
      <c r="B42" s="28"/>
      <c r="C42" s="200"/>
      <c r="D42" s="252"/>
      <c r="E42" s="28"/>
      <c r="F42" s="200"/>
      <c r="G42" s="252"/>
      <c r="H42" s="28"/>
      <c r="I42" s="253"/>
      <c r="J42" s="28"/>
      <c r="L42" s="28"/>
      <c r="M42" s="244"/>
    </row>
    <row r="43" spans="2:13" x14ac:dyDescent="0.35">
      <c r="B43" s="28"/>
      <c r="C43" s="200"/>
      <c r="D43" s="252"/>
      <c r="E43" s="28"/>
      <c r="F43" s="200"/>
      <c r="G43" s="252"/>
      <c r="H43" s="28"/>
      <c r="I43" s="253"/>
      <c r="J43" s="28"/>
      <c r="L43" s="28"/>
      <c r="M43" s="244"/>
    </row>
    <row r="44" spans="2:13" x14ac:dyDescent="0.35">
      <c r="B44" s="28"/>
      <c r="C44" s="200"/>
      <c r="D44" s="252"/>
      <c r="E44" s="28"/>
      <c r="F44" s="200"/>
      <c r="G44" s="252"/>
      <c r="H44" s="28"/>
      <c r="I44" s="253"/>
      <c r="J44" s="28"/>
      <c r="L44" s="28"/>
      <c r="M44" s="244"/>
    </row>
    <row r="45" spans="2:13" x14ac:dyDescent="0.35">
      <c r="B45" s="28"/>
      <c r="C45" s="200"/>
      <c r="D45" s="252"/>
      <c r="E45" s="28"/>
      <c r="F45" s="200"/>
      <c r="G45" s="252"/>
      <c r="H45" s="28"/>
      <c r="I45" s="253"/>
      <c r="J45" s="28"/>
      <c r="L45" s="28"/>
      <c r="M45" s="244"/>
    </row>
    <row r="46" spans="2:13" x14ac:dyDescent="0.35">
      <c r="B46" s="28"/>
      <c r="C46" s="200"/>
      <c r="D46" s="252"/>
      <c r="E46" s="28"/>
      <c r="F46" s="200"/>
      <c r="G46" s="252"/>
      <c r="H46" s="28"/>
      <c r="I46" s="253"/>
      <c r="J46" s="28"/>
      <c r="L46" s="28"/>
      <c r="M46" s="244"/>
    </row>
    <row r="47" spans="2:13" x14ac:dyDescent="0.35">
      <c r="B47" s="28"/>
      <c r="C47" s="200"/>
      <c r="D47" s="252"/>
      <c r="E47" s="28"/>
      <c r="F47" s="200"/>
      <c r="G47" s="252"/>
      <c r="H47" s="28"/>
      <c r="I47" s="253"/>
      <c r="J47" s="28"/>
      <c r="L47" s="28"/>
      <c r="M47" s="244"/>
    </row>
    <row r="48" spans="2:13" x14ac:dyDescent="0.35">
      <c r="B48" s="28"/>
      <c r="C48" s="200"/>
      <c r="D48" s="252"/>
      <c r="E48" s="28"/>
      <c r="F48" s="200"/>
      <c r="G48" s="252"/>
      <c r="H48" s="28"/>
      <c r="I48" s="253"/>
      <c r="J48" s="28"/>
      <c r="L48" s="28"/>
      <c r="M48" s="244"/>
    </row>
    <row r="49" spans="2:13" x14ac:dyDescent="0.35">
      <c r="B49" s="28"/>
      <c r="C49" s="200"/>
      <c r="D49" s="252"/>
      <c r="E49" s="28"/>
      <c r="F49" s="200"/>
      <c r="G49" s="252"/>
      <c r="H49" s="28"/>
      <c r="I49" s="253"/>
      <c r="J49" s="28"/>
      <c r="L49" s="28"/>
      <c r="M49" s="244"/>
    </row>
    <row r="50" spans="2:13" x14ac:dyDescent="0.35">
      <c r="B50" s="28"/>
      <c r="C50" s="200"/>
      <c r="D50" s="252"/>
      <c r="E50" s="28"/>
      <c r="F50" s="200"/>
      <c r="G50" s="252"/>
      <c r="H50" s="28"/>
      <c r="I50" s="253"/>
      <c r="J50" s="28"/>
      <c r="L50" s="28"/>
      <c r="M50" s="244"/>
    </row>
    <row r="51" spans="2:13" x14ac:dyDescent="0.35">
      <c r="B51" s="28"/>
      <c r="C51" s="200"/>
      <c r="D51" s="252"/>
      <c r="E51" s="28"/>
      <c r="F51" s="200"/>
      <c r="G51" s="252"/>
      <c r="H51" s="28"/>
      <c r="I51" s="253"/>
      <c r="J51" s="28"/>
      <c r="L51" s="28"/>
      <c r="M51" s="244"/>
    </row>
    <row r="52" spans="2:13" x14ac:dyDescent="0.35">
      <c r="B52" s="28"/>
      <c r="C52" s="200"/>
      <c r="D52" s="252"/>
      <c r="E52" s="28"/>
      <c r="F52" s="200"/>
      <c r="G52" s="252"/>
      <c r="H52" s="28"/>
      <c r="I52" s="253"/>
      <c r="J52" s="28"/>
      <c r="L52" s="28"/>
      <c r="M52" s="244"/>
    </row>
    <row r="53" spans="2:13" x14ac:dyDescent="0.35">
      <c r="B53" s="28"/>
      <c r="C53" s="200"/>
      <c r="D53" s="252"/>
      <c r="E53" s="28"/>
      <c r="F53" s="200"/>
      <c r="G53" s="252"/>
      <c r="H53" s="28"/>
      <c r="I53" s="253"/>
      <c r="J53" s="28"/>
      <c r="L53" s="28"/>
      <c r="M53" s="244"/>
    </row>
    <row r="54" spans="2:13" x14ac:dyDescent="0.35">
      <c r="B54" s="28"/>
      <c r="C54" s="200"/>
      <c r="D54" s="252"/>
      <c r="E54" s="28"/>
      <c r="F54" s="200"/>
      <c r="G54" s="252"/>
      <c r="H54" s="28"/>
      <c r="I54" s="253"/>
      <c r="J54" s="28"/>
      <c r="L54" s="28"/>
      <c r="M54" s="244"/>
    </row>
    <row r="55" spans="2:13" x14ac:dyDescent="0.35">
      <c r="B55" s="28"/>
      <c r="C55" s="200"/>
      <c r="D55" s="252"/>
      <c r="E55" s="28"/>
      <c r="F55" s="200"/>
      <c r="G55" s="252"/>
      <c r="H55" s="28"/>
      <c r="I55" s="253"/>
      <c r="J55" s="28"/>
      <c r="L55" s="28"/>
      <c r="M55" s="244"/>
    </row>
    <row r="56" spans="2:13" x14ac:dyDescent="0.35">
      <c r="B56" s="28"/>
      <c r="C56" s="200"/>
      <c r="D56" s="252"/>
      <c r="E56" s="28"/>
      <c r="F56" s="200"/>
      <c r="G56" s="252"/>
      <c r="H56" s="28"/>
      <c r="I56" s="253"/>
      <c r="J56" s="28"/>
      <c r="L56" s="28"/>
      <c r="M56" s="244"/>
    </row>
    <row r="57" spans="2:13" x14ac:dyDescent="0.35">
      <c r="B57" s="28"/>
      <c r="C57" s="200"/>
      <c r="D57" s="252"/>
      <c r="E57" s="28"/>
      <c r="F57" s="200"/>
      <c r="G57" s="252"/>
      <c r="H57" s="28"/>
      <c r="I57" s="253"/>
      <c r="J57" s="28"/>
      <c r="L57" s="28"/>
      <c r="M57" s="244"/>
    </row>
    <row r="58" spans="2:13" x14ac:dyDescent="0.35">
      <c r="B58" s="28"/>
      <c r="C58" s="200"/>
      <c r="D58" s="252"/>
      <c r="E58" s="28"/>
      <c r="F58" s="200"/>
      <c r="G58" s="252"/>
      <c r="H58" s="28"/>
      <c r="I58" s="253"/>
      <c r="J58" s="28"/>
      <c r="L58" s="28"/>
      <c r="M58" s="244"/>
    </row>
    <row r="59" spans="2:13" x14ac:dyDescent="0.35">
      <c r="B59" s="28"/>
      <c r="C59" s="200"/>
      <c r="D59" s="252"/>
      <c r="E59" s="28"/>
      <c r="F59" s="200"/>
      <c r="G59" s="252"/>
      <c r="H59" s="28"/>
      <c r="I59" s="253"/>
      <c r="J59" s="28"/>
      <c r="L59" s="28"/>
      <c r="M59" s="244"/>
    </row>
    <row r="60" spans="2:13" x14ac:dyDescent="0.35">
      <c r="B60" s="28"/>
      <c r="C60" s="200"/>
      <c r="D60" s="252"/>
      <c r="E60" s="28"/>
      <c r="F60" s="200"/>
      <c r="G60" s="252"/>
      <c r="H60" s="28"/>
      <c r="I60" s="253"/>
      <c r="J60" s="28"/>
      <c r="L60" s="28"/>
      <c r="M60" s="244"/>
    </row>
    <row r="61" spans="2:13" x14ac:dyDescent="0.35">
      <c r="B61" s="28"/>
      <c r="C61" s="200"/>
      <c r="D61" s="252"/>
      <c r="E61" s="28"/>
      <c r="F61" s="200"/>
      <c r="G61" s="252"/>
      <c r="H61" s="28"/>
      <c r="I61" s="253"/>
      <c r="J61" s="28"/>
      <c r="L61" s="28"/>
      <c r="M61" s="244"/>
    </row>
    <row r="62" spans="2:13" x14ac:dyDescent="0.35">
      <c r="B62" s="28"/>
      <c r="C62" s="200"/>
      <c r="D62" s="252"/>
      <c r="E62" s="28"/>
      <c r="F62" s="200"/>
      <c r="G62" s="252"/>
      <c r="H62" s="28"/>
      <c r="I62" s="253"/>
      <c r="J62" s="28"/>
      <c r="L62" s="28"/>
      <c r="M62" s="244"/>
    </row>
    <row r="63" spans="2:13" x14ac:dyDescent="0.35">
      <c r="B63" s="28"/>
      <c r="C63" s="200"/>
      <c r="D63" s="252"/>
      <c r="E63" s="28"/>
      <c r="F63" s="200"/>
      <c r="G63" s="252"/>
      <c r="H63" s="28"/>
      <c r="I63" s="253"/>
      <c r="J63" s="28"/>
      <c r="L63" s="28"/>
      <c r="M63" s="244"/>
    </row>
    <row r="64" spans="2:13" x14ac:dyDescent="0.35">
      <c r="B64" s="28"/>
      <c r="C64" s="200"/>
      <c r="D64" s="252"/>
      <c r="E64" s="28"/>
      <c r="F64" s="200"/>
      <c r="G64" s="252"/>
      <c r="H64" s="28"/>
      <c r="I64" s="253"/>
      <c r="J64" s="28"/>
      <c r="L64" s="28"/>
      <c r="M64" s="244"/>
    </row>
    <row r="65" spans="2:13" x14ac:dyDescent="0.35">
      <c r="B65" s="28"/>
      <c r="C65" s="200"/>
      <c r="D65" s="252"/>
      <c r="E65" s="28"/>
      <c r="F65" s="200"/>
      <c r="G65" s="252"/>
      <c r="H65" s="28"/>
      <c r="I65" s="253"/>
      <c r="J65" s="28"/>
      <c r="L65" s="28"/>
      <c r="M65" s="244"/>
    </row>
    <row r="66" spans="2:13" x14ac:dyDescent="0.35">
      <c r="B66" s="28"/>
      <c r="C66" s="200"/>
      <c r="D66" s="252"/>
      <c r="E66" s="28"/>
      <c r="F66" s="200"/>
      <c r="G66" s="252"/>
      <c r="H66" s="28"/>
      <c r="I66" s="253"/>
      <c r="J66" s="28"/>
      <c r="L66" s="28"/>
      <c r="M66" s="244"/>
    </row>
    <row r="67" spans="2:13" x14ac:dyDescent="0.35">
      <c r="B67" s="28"/>
      <c r="C67" s="200"/>
      <c r="D67" s="252"/>
      <c r="E67" s="28"/>
      <c r="F67" s="200"/>
      <c r="G67" s="252"/>
      <c r="H67" s="28"/>
      <c r="I67" s="253"/>
      <c r="J67" s="28"/>
      <c r="L67" s="28"/>
      <c r="M67" s="244"/>
    </row>
    <row r="68" spans="2:13" x14ac:dyDescent="0.35">
      <c r="B68" s="28"/>
      <c r="C68" s="200"/>
      <c r="D68" s="252"/>
      <c r="E68" s="28"/>
      <c r="F68" s="200"/>
      <c r="G68" s="252"/>
      <c r="H68" s="28"/>
      <c r="I68" s="253"/>
      <c r="J68" s="28"/>
      <c r="L68" s="28"/>
      <c r="M68" s="244"/>
    </row>
    <row r="69" spans="2:13" x14ac:dyDescent="0.35">
      <c r="B69" s="28"/>
      <c r="C69" s="200"/>
      <c r="D69" s="252"/>
      <c r="E69" s="28"/>
      <c r="F69" s="200"/>
      <c r="G69" s="252"/>
      <c r="H69" s="28"/>
      <c r="I69" s="253"/>
      <c r="J69" s="28"/>
      <c r="L69" s="28"/>
      <c r="M69" s="244"/>
    </row>
    <row r="70" spans="2:13" x14ac:dyDescent="0.35">
      <c r="B70" s="28"/>
      <c r="C70" s="200"/>
      <c r="D70" s="252"/>
      <c r="E70" s="28"/>
      <c r="F70" s="200"/>
      <c r="G70" s="252"/>
      <c r="H70" s="28"/>
      <c r="I70" s="253"/>
      <c r="J70" s="28"/>
      <c r="L70" s="28"/>
      <c r="M70" s="244"/>
    </row>
    <row r="71" spans="2:13" x14ac:dyDescent="0.35">
      <c r="B71" s="28"/>
      <c r="C71" s="200"/>
      <c r="D71" s="252"/>
      <c r="E71" s="28"/>
      <c r="F71" s="200"/>
      <c r="G71" s="252"/>
      <c r="H71" s="28"/>
      <c r="I71" s="253"/>
      <c r="J71" s="28"/>
      <c r="L71" s="28"/>
      <c r="M71" s="244"/>
    </row>
    <row r="72" spans="2:13" x14ac:dyDescent="0.35">
      <c r="B72" s="28"/>
      <c r="C72" s="200"/>
      <c r="D72" s="252"/>
      <c r="E72" s="28"/>
      <c r="F72" s="200"/>
      <c r="G72" s="252"/>
      <c r="H72" s="28"/>
      <c r="I72" s="253"/>
      <c r="J72" s="28"/>
      <c r="L72" s="28"/>
      <c r="M72" s="244"/>
    </row>
    <row r="73" spans="2:13" x14ac:dyDescent="0.35">
      <c r="B73" s="28"/>
      <c r="C73" s="200"/>
      <c r="D73" s="252"/>
      <c r="E73" s="28"/>
      <c r="F73" s="200"/>
      <c r="G73" s="252"/>
      <c r="H73" s="28"/>
      <c r="I73" s="253"/>
      <c r="J73" s="28"/>
      <c r="L73" s="28"/>
      <c r="M73" s="244"/>
    </row>
    <row r="74" spans="2:13" x14ac:dyDescent="0.35">
      <c r="B74" s="28"/>
      <c r="C74" s="200"/>
      <c r="D74" s="252"/>
      <c r="E74" s="28"/>
      <c r="F74" s="200"/>
      <c r="G74" s="252"/>
      <c r="H74" s="28"/>
      <c r="I74" s="253"/>
      <c r="J74" s="28"/>
      <c r="L74" s="28"/>
      <c r="M74" s="244"/>
    </row>
    <row r="75" spans="2:13" x14ac:dyDescent="0.35">
      <c r="B75" s="28"/>
      <c r="C75" s="200"/>
      <c r="D75" s="252"/>
      <c r="E75" s="28"/>
      <c r="F75" s="200"/>
      <c r="G75" s="252"/>
      <c r="H75" s="28"/>
      <c r="I75" s="253"/>
      <c r="J75" s="28"/>
      <c r="L75" s="28"/>
      <c r="M75" s="244"/>
    </row>
    <row r="76" spans="2:13" x14ac:dyDescent="0.35">
      <c r="B76" s="28"/>
      <c r="C76" s="200"/>
      <c r="D76" s="252"/>
      <c r="E76" s="28"/>
      <c r="F76" s="200"/>
      <c r="G76" s="252"/>
      <c r="H76" s="28"/>
      <c r="I76" s="253"/>
      <c r="J76" s="28"/>
      <c r="L76" s="28"/>
      <c r="M76" s="244"/>
    </row>
    <row r="77" spans="2:13" x14ac:dyDescent="0.35">
      <c r="B77" s="28"/>
      <c r="C77" s="200"/>
      <c r="D77" s="252"/>
      <c r="E77" s="28"/>
      <c r="F77" s="200"/>
      <c r="G77" s="252"/>
      <c r="H77" s="28"/>
      <c r="I77" s="253"/>
      <c r="J77" s="28"/>
      <c r="L77" s="28"/>
      <c r="M77" s="244"/>
    </row>
    <row r="78" spans="2:13" x14ac:dyDescent="0.35">
      <c r="B78" s="28"/>
      <c r="C78" s="200"/>
      <c r="D78" s="252"/>
      <c r="E78" s="28"/>
      <c r="F78" s="200"/>
      <c r="G78" s="252"/>
      <c r="H78" s="28"/>
      <c r="I78" s="253"/>
      <c r="J78" s="28"/>
      <c r="L78" s="28"/>
      <c r="M78" s="244"/>
    </row>
    <row r="79" spans="2:13" x14ac:dyDescent="0.35">
      <c r="B79" s="28"/>
      <c r="C79" s="200"/>
      <c r="D79" s="252"/>
      <c r="E79" s="28"/>
      <c r="F79" s="200"/>
      <c r="G79" s="252"/>
      <c r="H79" s="28"/>
      <c r="I79" s="253"/>
      <c r="J79" s="28"/>
      <c r="L79" s="28"/>
      <c r="M79" s="244"/>
    </row>
    <row r="80" spans="2:13" x14ac:dyDescent="0.35">
      <c r="B80" s="28"/>
      <c r="C80" s="200"/>
      <c r="D80" s="252"/>
      <c r="E80" s="28"/>
      <c r="F80" s="200"/>
      <c r="G80" s="252"/>
      <c r="H80" s="28"/>
      <c r="I80" s="253"/>
      <c r="J80" s="28"/>
      <c r="L80" s="28"/>
      <c r="M80" s="244"/>
    </row>
    <row r="81" spans="2:13" x14ac:dyDescent="0.35">
      <c r="B81" s="28"/>
      <c r="C81" s="200"/>
      <c r="D81" s="252"/>
      <c r="E81" s="28"/>
      <c r="F81" s="200"/>
      <c r="G81" s="252"/>
      <c r="H81" s="28"/>
      <c r="I81" s="253"/>
      <c r="J81" s="28"/>
      <c r="L81" s="28"/>
      <c r="M81" s="244"/>
    </row>
    <row r="82" spans="2:13" x14ac:dyDescent="0.35">
      <c r="B82" s="28"/>
      <c r="C82" s="200"/>
      <c r="D82" s="252"/>
      <c r="E82" s="28"/>
      <c r="F82" s="200"/>
      <c r="G82" s="252"/>
      <c r="H82" s="28"/>
      <c r="I82" s="253"/>
      <c r="J82" s="28"/>
      <c r="L82" s="28"/>
      <c r="M82" s="244"/>
    </row>
    <row r="83" spans="2:13" x14ac:dyDescent="0.35">
      <c r="B83" s="28"/>
      <c r="C83" s="200"/>
      <c r="D83" s="252"/>
      <c r="E83" s="28"/>
      <c r="F83" s="200"/>
      <c r="G83" s="252"/>
      <c r="H83" s="28"/>
      <c r="I83" s="253"/>
      <c r="J83" s="28"/>
      <c r="L83" s="28"/>
      <c r="M83" s="244"/>
    </row>
    <row r="84" spans="2:13" x14ac:dyDescent="0.35">
      <c r="B84" s="28"/>
      <c r="C84" s="200"/>
      <c r="D84" s="252"/>
      <c r="E84" s="28"/>
      <c r="F84" s="200"/>
      <c r="G84" s="252"/>
      <c r="H84" s="28"/>
      <c r="I84" s="253"/>
      <c r="J84" s="28"/>
      <c r="L84" s="28"/>
      <c r="M84" s="244"/>
    </row>
    <row r="85" spans="2:13" x14ac:dyDescent="0.35">
      <c r="B85" s="28"/>
      <c r="C85" s="200"/>
      <c r="D85" s="252"/>
      <c r="E85" s="28"/>
      <c r="F85" s="200"/>
      <c r="G85" s="252"/>
      <c r="H85" s="28"/>
      <c r="I85" s="253"/>
      <c r="J85" s="28"/>
      <c r="L85" s="28"/>
      <c r="M85" s="244"/>
    </row>
    <row r="86" spans="2:13" x14ac:dyDescent="0.35">
      <c r="B86" s="28"/>
      <c r="C86" s="200"/>
      <c r="D86" s="252"/>
      <c r="E86" s="28"/>
      <c r="F86" s="200"/>
      <c r="G86" s="252"/>
      <c r="H86" s="28"/>
      <c r="I86" s="253"/>
      <c r="J86" s="28"/>
      <c r="L86" s="28"/>
      <c r="M86" s="244"/>
    </row>
    <row r="87" spans="2:13" x14ac:dyDescent="0.35">
      <c r="B87" s="28"/>
      <c r="C87" s="200"/>
      <c r="D87" s="252"/>
      <c r="E87" s="28"/>
      <c r="F87" s="200"/>
      <c r="G87" s="252"/>
      <c r="H87" s="28"/>
      <c r="I87" s="253"/>
      <c r="J87" s="28"/>
      <c r="L87" s="28"/>
      <c r="M87" s="244"/>
    </row>
    <row r="88" spans="2:13" x14ac:dyDescent="0.35">
      <c r="B88" s="28"/>
      <c r="C88" s="200"/>
      <c r="D88" s="252"/>
      <c r="E88" s="28"/>
      <c r="F88" s="200"/>
      <c r="G88" s="252"/>
      <c r="H88" s="28"/>
      <c r="I88" s="253"/>
      <c r="J88" s="28"/>
      <c r="L88" s="28"/>
      <c r="M88" s="244"/>
    </row>
    <row r="89" spans="2:13" x14ac:dyDescent="0.35">
      <c r="B89" s="28"/>
      <c r="C89" s="200"/>
      <c r="D89" s="252"/>
      <c r="E89" s="28"/>
      <c r="F89" s="200"/>
      <c r="G89" s="252"/>
      <c r="H89" s="28"/>
      <c r="I89" s="253"/>
      <c r="J89" s="28"/>
      <c r="L89" s="28"/>
      <c r="M89" s="244"/>
    </row>
    <row r="90" spans="2:13" x14ac:dyDescent="0.35">
      <c r="B90" s="28"/>
      <c r="C90" s="200"/>
      <c r="D90" s="252"/>
      <c r="E90" s="28"/>
      <c r="F90" s="200"/>
      <c r="G90" s="252"/>
      <c r="H90" s="28"/>
      <c r="I90" s="253"/>
      <c r="J90" s="28"/>
      <c r="L90" s="28"/>
      <c r="M90" s="244"/>
    </row>
    <row r="91" spans="2:13" x14ac:dyDescent="0.35">
      <c r="B91" s="28"/>
      <c r="C91" s="200"/>
      <c r="D91" s="252"/>
      <c r="E91" s="28"/>
      <c r="F91" s="200"/>
      <c r="G91" s="252"/>
      <c r="H91" s="28"/>
      <c r="I91" s="253"/>
      <c r="J91" s="28"/>
      <c r="L91" s="28"/>
      <c r="M91" s="244"/>
    </row>
    <row r="92" spans="2:13" x14ac:dyDescent="0.35">
      <c r="B92" s="28"/>
      <c r="C92" s="200"/>
      <c r="D92" s="252"/>
      <c r="E92" s="28"/>
      <c r="F92" s="200"/>
      <c r="G92" s="252"/>
      <c r="H92" s="28"/>
      <c r="I92" s="253"/>
      <c r="J92" s="28"/>
      <c r="L92" s="28"/>
      <c r="M92" s="244"/>
    </row>
    <row r="93" spans="2:13" x14ac:dyDescent="0.35">
      <c r="B93" s="28"/>
      <c r="C93" s="200"/>
      <c r="D93" s="252"/>
      <c r="E93" s="28"/>
      <c r="F93" s="200"/>
      <c r="G93" s="252"/>
      <c r="H93" s="28"/>
      <c r="I93" s="253"/>
      <c r="J93" s="28"/>
      <c r="L93" s="28"/>
      <c r="M93" s="244"/>
    </row>
    <row r="94" spans="2:13" x14ac:dyDescent="0.35">
      <c r="B94" s="28"/>
      <c r="C94" s="200"/>
      <c r="D94" s="252"/>
      <c r="E94" s="28"/>
      <c r="F94" s="200"/>
      <c r="G94" s="252"/>
      <c r="H94" s="28"/>
      <c r="I94" s="253"/>
      <c r="J94" s="28"/>
      <c r="L94" s="28"/>
      <c r="M94" s="244"/>
    </row>
    <row r="95" spans="2:13" x14ac:dyDescent="0.35">
      <c r="B95" s="28"/>
      <c r="C95" s="200"/>
      <c r="D95" s="252"/>
      <c r="E95" s="28"/>
      <c r="F95" s="200"/>
      <c r="G95" s="252"/>
      <c r="H95" s="28"/>
      <c r="I95" s="253"/>
      <c r="J95" s="28"/>
      <c r="L95" s="28"/>
      <c r="M95" s="244"/>
    </row>
    <row r="96" spans="2:13" x14ac:dyDescent="0.35">
      <c r="B96" s="28"/>
      <c r="C96" s="200"/>
      <c r="D96" s="252"/>
      <c r="E96" s="28"/>
      <c r="F96" s="200"/>
      <c r="G96" s="252"/>
      <c r="H96" s="28"/>
      <c r="I96" s="253"/>
      <c r="J96" s="28"/>
      <c r="L96" s="28"/>
      <c r="M96" s="244"/>
    </row>
    <row r="97" spans="2:13" x14ac:dyDescent="0.35">
      <c r="B97" s="28"/>
      <c r="C97" s="200"/>
      <c r="D97" s="252"/>
      <c r="E97" s="28"/>
      <c r="F97" s="200"/>
      <c r="G97" s="252"/>
      <c r="H97" s="28"/>
      <c r="I97" s="253"/>
      <c r="J97" s="28"/>
      <c r="L97" s="28"/>
      <c r="M97" s="244"/>
    </row>
    <row r="98" spans="2:13" x14ac:dyDescent="0.35">
      <c r="B98" s="28"/>
      <c r="C98" s="200"/>
      <c r="D98" s="252"/>
      <c r="E98" s="28"/>
      <c r="F98" s="200"/>
      <c r="G98" s="252"/>
      <c r="H98" s="28"/>
      <c r="I98" s="253"/>
      <c r="J98" s="28"/>
      <c r="L98" s="28"/>
      <c r="M98" s="244"/>
    </row>
    <row r="99" spans="2:13" x14ac:dyDescent="0.35">
      <c r="B99" s="28"/>
      <c r="C99" s="200"/>
      <c r="D99" s="252"/>
      <c r="E99" s="28"/>
      <c r="F99" s="200"/>
      <c r="G99" s="252"/>
      <c r="H99" s="28"/>
      <c r="I99" s="253"/>
      <c r="J99" s="28"/>
      <c r="L99" s="28"/>
      <c r="M99" s="244"/>
    </row>
    <row r="100" spans="2:13" x14ac:dyDescent="0.35">
      <c r="B100" s="28"/>
      <c r="C100" s="200"/>
      <c r="D100" s="252"/>
      <c r="E100" s="28"/>
      <c r="F100" s="200"/>
      <c r="G100" s="252"/>
      <c r="H100" s="28"/>
      <c r="I100" s="253"/>
      <c r="J100" s="28"/>
      <c r="L100" s="28"/>
      <c r="M100" s="244"/>
    </row>
    <row r="101" spans="2:13" x14ac:dyDescent="0.35">
      <c r="B101" s="28"/>
      <c r="C101" s="200"/>
      <c r="D101" s="252"/>
      <c r="E101" s="28"/>
      <c r="F101" s="200"/>
      <c r="G101" s="252"/>
      <c r="H101" s="28"/>
      <c r="I101" s="253"/>
      <c r="J101" s="28"/>
      <c r="L101" s="28"/>
      <c r="M101" s="244"/>
    </row>
    <row r="102" spans="2:13" x14ac:dyDescent="0.35">
      <c r="B102" s="28"/>
      <c r="C102" s="200"/>
      <c r="D102" s="252"/>
      <c r="E102" s="28"/>
      <c r="F102" s="200"/>
      <c r="G102" s="252"/>
      <c r="H102" s="28"/>
      <c r="I102" s="253"/>
      <c r="J102" s="28"/>
      <c r="L102" s="28"/>
      <c r="M102" s="244"/>
    </row>
    <row r="103" spans="2:13" x14ac:dyDescent="0.35">
      <c r="B103" s="28"/>
      <c r="C103" s="200"/>
      <c r="D103" s="252"/>
      <c r="E103" s="28"/>
      <c r="F103" s="200"/>
      <c r="G103" s="252"/>
      <c r="H103" s="28"/>
      <c r="I103" s="253"/>
      <c r="J103" s="28"/>
      <c r="L103" s="28"/>
      <c r="M103" s="244"/>
    </row>
    <row r="104" spans="2:13" x14ac:dyDescent="0.35">
      <c r="B104" s="28"/>
      <c r="C104" s="200"/>
      <c r="D104" s="252"/>
      <c r="E104" s="28"/>
      <c r="F104" s="200"/>
      <c r="G104" s="252"/>
      <c r="H104" s="28"/>
      <c r="I104" s="253"/>
      <c r="J104" s="28"/>
      <c r="L104" s="28"/>
      <c r="M104" s="244"/>
    </row>
    <row r="105" spans="2:13" x14ac:dyDescent="0.35">
      <c r="B105" s="28"/>
      <c r="C105" s="200"/>
      <c r="D105" s="252"/>
      <c r="E105" s="28"/>
      <c r="F105" s="200"/>
      <c r="G105" s="252"/>
      <c r="H105" s="28"/>
      <c r="I105" s="253"/>
      <c r="J105" s="28"/>
      <c r="L105" s="28"/>
      <c r="M105" s="244"/>
    </row>
    <row r="106" spans="2:13" x14ac:dyDescent="0.35">
      <c r="B106" s="28"/>
      <c r="C106" s="200"/>
      <c r="D106" s="252"/>
      <c r="E106" s="28"/>
      <c r="F106" s="200"/>
      <c r="G106" s="252"/>
      <c r="H106" s="28"/>
      <c r="I106" s="253"/>
      <c r="J106" s="28"/>
      <c r="L106" s="28"/>
      <c r="M106" s="244"/>
    </row>
    <row r="107" spans="2:13" x14ac:dyDescent="0.35">
      <c r="B107" s="28" t="s">
        <v>100</v>
      </c>
      <c r="C107" s="28"/>
      <c r="D107" s="28"/>
      <c r="E107" s="28" t="s">
        <v>100</v>
      </c>
      <c r="F107" s="28"/>
      <c r="G107" s="28"/>
      <c r="H107" s="28" t="s">
        <v>100</v>
      </c>
      <c r="I107" s="28"/>
      <c r="J107" s="28"/>
      <c r="L107" s="28" t="s">
        <v>100</v>
      </c>
      <c r="M107" s="28"/>
    </row>
    <row r="207" spans="5:8" x14ac:dyDescent="0.35">
      <c r="E207" s="4" t="s">
        <v>100</v>
      </c>
      <c r="H207" s="4" t="s">
        <v>100</v>
      </c>
    </row>
    <row r="1007" spans="5:8" x14ac:dyDescent="0.35">
      <c r="E1007" s="4" t="s">
        <v>100</v>
      </c>
      <c r="H1007" s="4" t="s">
        <v>100</v>
      </c>
    </row>
  </sheetData>
  <sheetProtection algorithmName="SHA-512" hashValue="HlLwZIdVDMvxz1qjLvBG50kIjbMOXxuyS+xmD7UHuTf9l6ISGQxZSBua8mV/OCkZlq9bRZUql1nLr8tvyPBmgg==" saltValue="R2oQnmni/cCh18E4YJWLwQ==" spinCount="100000" sheet="1" objects="1" scenarios="1"/>
  <mergeCells count="9">
    <mergeCell ref="N8:O12"/>
    <mergeCell ref="B4:D4"/>
    <mergeCell ref="N6:N7"/>
    <mergeCell ref="L3:N3"/>
    <mergeCell ref="L4:L5"/>
    <mergeCell ref="M4:M5"/>
    <mergeCell ref="N4:N5"/>
    <mergeCell ref="E4:G4"/>
    <mergeCell ref="H4:J4"/>
  </mergeCells>
  <conditionalFormatting sqref="B6:J106">
    <cfRule type="expression" dxfId="34" priority="5">
      <formula>AND(AND(IF(ISBLANK($E6),TRUE),IF(ISBLANK($H6),TRUE),IF(ISBLANK($B6),TRUE)),OR(IF(ISBLANK($E5),FALSE,TRUE),IF(ISBLANK($H5),FALSE,TRUE),IF(ISBLANK($B5),FALSE,TRUE)))</formula>
    </cfRule>
    <cfRule type="expression" dxfId="33" priority="124">
      <formula>OR(IF(ISBLANK($E6),FALSE,TRUE),IF(ISBLANK($H6),FALSE,TRUE),IF(ISBLANK($B6),FALSE,TRUE))</formula>
    </cfRule>
  </conditionalFormatting>
  <conditionalFormatting sqref="L6:M106">
    <cfRule type="expression" dxfId="32" priority="3">
      <formula>AND(IF(ISBLANK($L6),TRUE),IF(ISBLANK($L5),FALSE,TRUE))</formula>
    </cfRule>
    <cfRule type="expression" dxfId="31" priority="4">
      <formula>IF(ISBLANK($L6),FALSE,TRUE)</formula>
    </cfRule>
  </conditionalFormatting>
  <conditionalFormatting sqref="E6:G106">
    <cfRule type="expression" dxfId="30" priority="1">
      <formula>AND(AND(IF(ISBLANK($E6),TRUE),IF(ISBLANK($H6),TRUE),IF(ISBLANK($B6),TRUE)),OR(IF(ISBLANK($E5),FALSE,TRUE),IF(ISBLANK($H5),FALSE,TRUE),IF(ISBLANK($B5),FALSE,TRUE)))</formula>
    </cfRule>
    <cfRule type="expression" dxfId="29" priority="2">
      <formula>OR(IF(ISBLANK($E6),FALSE,TRUE),IF(ISBLANK($H6),FALSE,TRUE),IF(ISBLANK($B6),FALSE,TRUE))</formula>
    </cfRule>
  </conditionalFormatting>
  <dataValidations count="2">
    <dataValidation type="decimal" allowBlank="1" showInputMessage="1" showErrorMessage="1" errorTitle="Error en los valores" error="Debe ingresar un número entre 0 y 100 sin quitar el símbolo de porcentaje" sqref="C6:C106 F6:F106 I6:I106" xr:uid="{48049C58-924C-40CB-9AD7-D11A41991DD2}">
      <formula1>0</formula1>
      <formula2>1</formula2>
    </dataValidation>
    <dataValidation type="decimal" errorStyle="warning" allowBlank="1" showInputMessage="1" showErrorMessage="1" errorTitle="Revise los valores" error="Está ingresando un valor poco coherente. Revise que el mismo sea correcto." sqref="J6:J106 D6:D106 G6:G106" xr:uid="{3A2FAC1C-23E6-452F-B8A3-BD649A6211CD}">
      <formula1>0</formula1>
      <formula2>10</formula2>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IF($L8&lt;&gt;"",Formulas!$T$10:$T$19)</xm:f>
          </x14:formula1>
          <xm:sqref>M8:M106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AA1007"/>
  <sheetViews>
    <sheetView showGridLines="0" zoomScaleNormal="100" workbookViewId="0">
      <pane xSplit="3" topLeftCell="D1" activePane="topRight" state="frozen"/>
      <selection pane="topRight" activeCell="B1" sqref="B1"/>
    </sheetView>
  </sheetViews>
  <sheetFormatPr baseColWidth="10" defaultColWidth="11.453125" defaultRowHeight="14.5" x14ac:dyDescent="0.35"/>
  <cols>
    <col min="1" max="1" width="2.453125" style="30" customWidth="1"/>
    <col min="2" max="2" width="12.54296875" style="30" bestFit="1" customWidth="1"/>
    <col min="3" max="3" width="11.26953125" style="30" customWidth="1"/>
    <col min="4" max="27" width="20.7265625" style="30" customWidth="1"/>
    <col min="28" max="16384" width="11.453125" style="30"/>
  </cols>
  <sheetData>
    <row r="1" spans="2:27" ht="15" thickBot="1" x14ac:dyDescent="0.4"/>
    <row r="2" spans="2:27" ht="15.75" customHeight="1" thickBot="1" x14ac:dyDescent="0.4">
      <c r="B2" s="254" t="s">
        <v>229</v>
      </c>
      <c r="C2" s="213"/>
      <c r="D2" s="375" t="s">
        <v>287</v>
      </c>
      <c r="E2" s="376"/>
      <c r="F2" s="376"/>
      <c r="G2" s="376"/>
      <c r="H2" s="376"/>
      <c r="I2" s="376"/>
      <c r="J2" s="376"/>
      <c r="K2" s="336"/>
      <c r="L2" s="336"/>
      <c r="M2" s="336"/>
      <c r="N2" s="336"/>
      <c r="O2" s="336"/>
      <c r="P2" s="336"/>
      <c r="Q2" s="336"/>
    </row>
    <row r="3" spans="2:27" ht="15.75" customHeight="1" thickBot="1" x14ac:dyDescent="0.4">
      <c r="B3" s="254" t="s">
        <v>278</v>
      </c>
      <c r="C3" s="213"/>
      <c r="D3" s="375"/>
      <c r="E3" s="376"/>
      <c r="F3" s="376"/>
      <c r="G3" s="376"/>
      <c r="H3" s="376"/>
      <c r="I3" s="376"/>
      <c r="J3" s="376"/>
      <c r="K3" s="336"/>
      <c r="L3" s="336"/>
      <c r="M3" s="336"/>
      <c r="N3" s="336"/>
      <c r="O3" s="336"/>
      <c r="P3" s="336"/>
      <c r="Q3" s="336"/>
    </row>
    <row r="4" spans="2:27" ht="15" thickBot="1" x14ac:dyDescent="0.4"/>
    <row r="5" spans="2:27" ht="15" thickBot="1" x14ac:dyDescent="0.4">
      <c r="D5" s="377">
        <f>+DATE($C$2,6,1)</f>
        <v>153</v>
      </c>
      <c r="E5" s="378"/>
      <c r="F5" s="377">
        <f>+DATE($C$2,7,1)</f>
        <v>183</v>
      </c>
      <c r="G5" s="378"/>
      <c r="H5" s="377">
        <f>+DATE($C$2,8,1)</f>
        <v>214</v>
      </c>
      <c r="I5" s="378"/>
      <c r="J5" s="377">
        <f>+DATE($C$2,9,1)</f>
        <v>245</v>
      </c>
      <c r="K5" s="378"/>
      <c r="L5" s="377">
        <f>+DATE($C$2,10,1)</f>
        <v>275</v>
      </c>
      <c r="M5" s="378"/>
      <c r="N5" s="377">
        <f>+DATE($C$2,11,1)</f>
        <v>306</v>
      </c>
      <c r="O5" s="378"/>
      <c r="P5" s="377">
        <f>+DATE($C$2,12,1)</f>
        <v>336</v>
      </c>
      <c r="Q5" s="378"/>
      <c r="R5" s="377">
        <f>+DATE($C$2+1,1,1)</f>
        <v>367</v>
      </c>
      <c r="S5" s="378"/>
      <c r="T5" s="377">
        <f>+DATE($C$2+1,2,1)</f>
        <v>398</v>
      </c>
      <c r="U5" s="378"/>
      <c r="V5" s="377">
        <f>+DATE($C$2+1,3,1)</f>
        <v>426</v>
      </c>
      <c r="W5" s="378"/>
      <c r="X5" s="377">
        <f>+DATE($C$2+1,4,1)</f>
        <v>457</v>
      </c>
      <c r="Y5" s="378"/>
      <c r="Z5" s="377">
        <f>+DATE($C$2+1,5,1)</f>
        <v>487</v>
      </c>
      <c r="AA5" s="378"/>
    </row>
    <row r="6" spans="2:27" ht="15" thickBot="1" x14ac:dyDescent="0.4">
      <c r="B6" s="255" t="s">
        <v>27</v>
      </c>
      <c r="C6" s="256" t="s">
        <v>28</v>
      </c>
      <c r="D6" s="257" t="s">
        <v>36</v>
      </c>
      <c r="E6" s="258" t="s">
        <v>43</v>
      </c>
      <c r="F6" s="257" t="s">
        <v>36</v>
      </c>
      <c r="G6" s="258" t="s">
        <v>43</v>
      </c>
      <c r="H6" s="257" t="s">
        <v>36</v>
      </c>
      <c r="I6" s="258" t="s">
        <v>43</v>
      </c>
      <c r="J6" s="257" t="s">
        <v>36</v>
      </c>
      <c r="K6" s="258" t="s">
        <v>43</v>
      </c>
      <c r="L6" s="257" t="s">
        <v>36</v>
      </c>
      <c r="M6" s="258" t="s">
        <v>43</v>
      </c>
      <c r="N6" s="257" t="s">
        <v>36</v>
      </c>
      <c r="O6" s="258" t="s">
        <v>43</v>
      </c>
      <c r="P6" s="257" t="s">
        <v>36</v>
      </c>
      <c r="Q6" s="258" t="s">
        <v>43</v>
      </c>
      <c r="R6" s="257" t="s">
        <v>36</v>
      </c>
      <c r="S6" s="258" t="s">
        <v>43</v>
      </c>
      <c r="T6" s="257" t="s">
        <v>36</v>
      </c>
      <c r="U6" s="258" t="s">
        <v>43</v>
      </c>
      <c r="V6" s="257" t="s">
        <v>36</v>
      </c>
      <c r="W6" s="258" t="s">
        <v>43</v>
      </c>
      <c r="X6" s="257" t="s">
        <v>36</v>
      </c>
      <c r="Y6" s="258" t="s">
        <v>43</v>
      </c>
      <c r="Z6" s="257" t="s">
        <v>36</v>
      </c>
      <c r="AA6" s="258" t="s">
        <v>43</v>
      </c>
    </row>
    <row r="7" spans="2:27" x14ac:dyDescent="0.35">
      <c r="B7" s="28"/>
      <c r="C7" s="28"/>
      <c r="D7" s="28"/>
      <c r="E7" s="28"/>
      <c r="F7" s="28"/>
      <c r="G7" s="28"/>
      <c r="H7" s="28"/>
      <c r="I7" s="28"/>
      <c r="J7" s="28"/>
      <c r="K7" s="28"/>
      <c r="L7" s="28"/>
      <c r="M7" s="28"/>
      <c r="N7" s="28"/>
      <c r="O7" s="28"/>
      <c r="P7" s="28"/>
      <c r="Q7" s="28"/>
      <c r="R7" s="28"/>
      <c r="S7" s="28"/>
      <c r="T7" s="28"/>
      <c r="U7" s="28"/>
      <c r="V7" s="28"/>
      <c r="W7" s="28"/>
      <c r="X7" s="28"/>
      <c r="Y7" s="28"/>
      <c r="Z7" s="28"/>
      <c r="AA7" s="28"/>
    </row>
    <row r="8" spans="2:27" x14ac:dyDescent="0.35">
      <c r="B8" s="28"/>
      <c r="C8" s="28"/>
      <c r="D8" s="28"/>
      <c r="E8" s="28"/>
      <c r="F8" s="28"/>
      <c r="G8" s="28"/>
      <c r="H8" s="28"/>
      <c r="I8" s="28"/>
      <c r="J8" s="28"/>
      <c r="K8" s="28"/>
      <c r="L8" s="28"/>
      <c r="M8" s="28"/>
      <c r="N8" s="28"/>
      <c r="O8" s="28"/>
      <c r="P8" s="28"/>
      <c r="Q8" s="28"/>
      <c r="R8" s="28"/>
      <c r="S8" s="28"/>
      <c r="T8" s="28"/>
      <c r="U8" s="28"/>
      <c r="V8" s="28"/>
      <c r="W8" s="28"/>
      <c r="X8" s="28"/>
      <c r="Y8" s="28"/>
      <c r="Z8" s="28"/>
      <c r="AA8" s="28"/>
    </row>
    <row r="9" spans="2:27" x14ac:dyDescent="0.35">
      <c r="B9" s="28"/>
      <c r="C9" s="28"/>
      <c r="D9" s="28"/>
      <c r="E9" s="28"/>
      <c r="F9" s="28"/>
      <c r="G9" s="28"/>
      <c r="H9" s="28"/>
      <c r="I9" s="28"/>
      <c r="J9" s="28"/>
      <c r="K9" s="28"/>
      <c r="L9" s="28"/>
      <c r="M9" s="28"/>
      <c r="N9" s="28"/>
      <c r="O9" s="28"/>
      <c r="P9" s="28"/>
      <c r="Q9" s="28"/>
      <c r="R9" s="28"/>
      <c r="S9" s="28"/>
      <c r="T9" s="28"/>
      <c r="U9" s="28"/>
      <c r="V9" s="28"/>
      <c r="W9" s="28"/>
      <c r="X9" s="28"/>
      <c r="Y9" s="28"/>
      <c r="Z9" s="28"/>
      <c r="AA9" s="28"/>
    </row>
    <row r="10" spans="2:27" x14ac:dyDescent="0.35">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2:27" x14ac:dyDescent="0.35">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2:27" x14ac:dyDescent="0.35">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2:27" x14ac:dyDescent="0.35">
      <c r="B13" s="28"/>
      <c r="C13" s="248"/>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2:27" x14ac:dyDescent="0.35">
      <c r="B14" s="28"/>
      <c r="C14" s="24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2:27" x14ac:dyDescent="0.35">
      <c r="B15" s="28"/>
      <c r="C15" s="248"/>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2:27" x14ac:dyDescent="0.35">
      <c r="B16" s="28"/>
      <c r="C16" s="24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2:27" x14ac:dyDescent="0.35">
      <c r="B17" s="28"/>
      <c r="C17" s="248"/>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2:27" x14ac:dyDescent="0.35">
      <c r="B18" s="28"/>
      <c r="C18" s="24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2:27" x14ac:dyDescent="0.35">
      <c r="B19" s="28"/>
      <c r="C19" s="248"/>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2:27" x14ac:dyDescent="0.35">
      <c r="B20" s="28"/>
      <c r="C20" s="24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2:27" x14ac:dyDescent="0.35">
      <c r="B21" s="28"/>
      <c r="C21" s="24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2:27" x14ac:dyDescent="0.35">
      <c r="B22" s="28"/>
      <c r="C22" s="24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2:27" x14ac:dyDescent="0.35">
      <c r="B23" s="28"/>
      <c r="C23" s="24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2:27" x14ac:dyDescent="0.35">
      <c r="B24" s="28"/>
      <c r="C24" s="248"/>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2:27" x14ac:dyDescent="0.35">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2:27" x14ac:dyDescent="0.35">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2:27" x14ac:dyDescent="0.35">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2:27" x14ac:dyDescent="0.35">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2:27" x14ac:dyDescent="0.35">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2:27" x14ac:dyDescent="0.35">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2:27" x14ac:dyDescent="0.35">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2:27" x14ac:dyDescent="0.35">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2:27" x14ac:dyDescent="0.35">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2:27" x14ac:dyDescent="0.35">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2:27" x14ac:dyDescent="0.35">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2:27" x14ac:dyDescent="0.35">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row>
    <row r="37" spans="2:27" x14ac:dyDescent="0.35">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2:27" x14ac:dyDescent="0.35">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2:27" x14ac:dyDescent="0.35">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2:27" x14ac:dyDescent="0.35">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2:27" x14ac:dyDescent="0.35">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row>
    <row r="42" spans="2:27" x14ac:dyDescent="0.35">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row>
    <row r="43" spans="2:27" x14ac:dyDescent="0.35">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row>
    <row r="44" spans="2:27" x14ac:dyDescent="0.35">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row>
    <row r="45" spans="2:27" x14ac:dyDescent="0.35">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x14ac:dyDescent="0.35">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row>
    <row r="47" spans="2:27" x14ac:dyDescent="0.35">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row>
    <row r="48" spans="2:27" x14ac:dyDescent="0.35">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row>
    <row r="49" spans="2:27" x14ac:dyDescent="0.35">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row>
    <row r="50" spans="2:27" x14ac:dyDescent="0.35">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row>
    <row r="51" spans="2:27" x14ac:dyDescent="0.35">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row>
    <row r="52" spans="2:27" x14ac:dyDescent="0.35">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row>
    <row r="53" spans="2:27" x14ac:dyDescent="0.35">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row>
    <row r="54" spans="2:27" x14ac:dyDescent="0.35">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row>
    <row r="55" spans="2:27" x14ac:dyDescent="0.35">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2:27" x14ac:dyDescent="0.35">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2:27" x14ac:dyDescent="0.35">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2:27" x14ac:dyDescent="0.35">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2:27" x14ac:dyDescent="0.35">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row>
    <row r="60" spans="2:27" x14ac:dyDescent="0.35">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row>
    <row r="61" spans="2:27" x14ac:dyDescent="0.35">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row>
    <row r="62" spans="2:27" x14ac:dyDescent="0.35">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row>
    <row r="63" spans="2:27" x14ac:dyDescent="0.35">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row>
    <row r="64" spans="2:27" x14ac:dyDescent="0.35">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row>
    <row r="65" spans="2:27" x14ac:dyDescent="0.35">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row>
    <row r="66" spans="2:27" x14ac:dyDescent="0.35">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row>
    <row r="67" spans="2:27" x14ac:dyDescent="0.35">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row>
    <row r="68" spans="2:27" x14ac:dyDescent="0.35">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row>
    <row r="69" spans="2:27" x14ac:dyDescent="0.35">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row>
    <row r="70" spans="2:27" x14ac:dyDescent="0.35">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row>
    <row r="71" spans="2:27" x14ac:dyDescent="0.35">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row>
    <row r="72" spans="2:27" x14ac:dyDescent="0.35">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row>
    <row r="73" spans="2:27" x14ac:dyDescent="0.35">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row>
    <row r="74" spans="2:27" x14ac:dyDescent="0.35">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2:27" x14ac:dyDescent="0.35">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row>
    <row r="76" spans="2:27" x14ac:dyDescent="0.35">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row>
    <row r="77" spans="2:27" x14ac:dyDescent="0.35">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row>
    <row r="78" spans="2:27" x14ac:dyDescent="0.35">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row>
    <row r="79" spans="2:27" x14ac:dyDescent="0.35">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row>
    <row r="80" spans="2:27" x14ac:dyDescent="0.35">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row>
    <row r="81" spans="2:27" x14ac:dyDescent="0.35">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row>
    <row r="82" spans="2:27" x14ac:dyDescent="0.35">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row>
    <row r="83" spans="2:27" x14ac:dyDescent="0.35">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2:27" x14ac:dyDescent="0.35">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2:27" x14ac:dyDescent="0.35">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2:27" x14ac:dyDescent="0.35">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2:27" x14ac:dyDescent="0.35">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2:27" x14ac:dyDescent="0.35">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2:27" x14ac:dyDescent="0.35">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2:27" x14ac:dyDescent="0.35">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2:27" x14ac:dyDescent="0.35">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2:27" x14ac:dyDescent="0.35">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2:27" x14ac:dyDescent="0.35">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2:27" x14ac:dyDescent="0.35">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2:27" x14ac:dyDescent="0.35">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2:27" x14ac:dyDescent="0.35">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2:27" x14ac:dyDescent="0.35">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2:27" x14ac:dyDescent="0.35">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2:27" x14ac:dyDescent="0.35">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2:27" x14ac:dyDescent="0.35">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2:27" x14ac:dyDescent="0.35">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2:27" x14ac:dyDescent="0.35">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2:27" x14ac:dyDescent="0.35">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2:27" x14ac:dyDescent="0.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2:27" x14ac:dyDescent="0.35">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2:27" x14ac:dyDescent="0.35">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2:27" x14ac:dyDescent="0.35">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2:27" x14ac:dyDescent="0.35">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2:27" x14ac:dyDescent="0.35">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2:27" x14ac:dyDescent="0.35">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2:27" x14ac:dyDescent="0.35">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2:27" x14ac:dyDescent="0.35">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2:27" x14ac:dyDescent="0.35">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2:27" x14ac:dyDescent="0.35">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2:27" x14ac:dyDescent="0.35">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2:27" x14ac:dyDescent="0.35">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2:27" x14ac:dyDescent="0.35">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2:27" x14ac:dyDescent="0.35">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2:27" x14ac:dyDescent="0.35">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2:27" x14ac:dyDescent="0.35">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2:27" x14ac:dyDescent="0.35">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2:27" x14ac:dyDescent="0.3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2:27" x14ac:dyDescent="0.3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2:27" x14ac:dyDescent="0.3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2:27" x14ac:dyDescent="0.3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2:27" x14ac:dyDescent="0.3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2:27" x14ac:dyDescent="0.3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2:27" x14ac:dyDescent="0.3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2:27" x14ac:dyDescent="0.3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2:27" x14ac:dyDescent="0.3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2:27" x14ac:dyDescent="0.3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2:27" x14ac:dyDescent="0.3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2:27" x14ac:dyDescent="0.3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2:27" x14ac:dyDescent="0.3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2:27" x14ac:dyDescent="0.3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2:27" x14ac:dyDescent="0.3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2:27" x14ac:dyDescent="0.35">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2:27" x14ac:dyDescent="0.35">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2:27" x14ac:dyDescent="0.35">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2:27" x14ac:dyDescent="0.35">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2:27" x14ac:dyDescent="0.35">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2:27" x14ac:dyDescent="0.35">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2:27" x14ac:dyDescent="0.35">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2:27" x14ac:dyDescent="0.35">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2:27" x14ac:dyDescent="0.35">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2:27" x14ac:dyDescent="0.35">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2:27" x14ac:dyDescent="0.35">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2:27" x14ac:dyDescent="0.35">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2:27" x14ac:dyDescent="0.35">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2:27" x14ac:dyDescent="0.35">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2:27" x14ac:dyDescent="0.35">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2:27" x14ac:dyDescent="0.35">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2:27" x14ac:dyDescent="0.35">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2:27" x14ac:dyDescent="0.35">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2:27" x14ac:dyDescent="0.35">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2:27" x14ac:dyDescent="0.35">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2:27" x14ac:dyDescent="0.35">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2:27" x14ac:dyDescent="0.35">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2:27" x14ac:dyDescent="0.35">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2:27" x14ac:dyDescent="0.35">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2:27" x14ac:dyDescent="0.35">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2:27" x14ac:dyDescent="0.35">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2:27" x14ac:dyDescent="0.35">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2:27" x14ac:dyDescent="0.35">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2:27" x14ac:dyDescent="0.35">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2:27" x14ac:dyDescent="0.35">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2:27" x14ac:dyDescent="0.35">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2:27" x14ac:dyDescent="0.35">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2:27" x14ac:dyDescent="0.35">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2:27" x14ac:dyDescent="0.35">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2:27" x14ac:dyDescent="0.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2:27" x14ac:dyDescent="0.35">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2:27" x14ac:dyDescent="0.35">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2:27" x14ac:dyDescent="0.35">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2:27" x14ac:dyDescent="0.35">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2:27" x14ac:dyDescent="0.35">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2:27" x14ac:dyDescent="0.35">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2:27" x14ac:dyDescent="0.35">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2:27" x14ac:dyDescent="0.35">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2:27" x14ac:dyDescent="0.35">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2:27" x14ac:dyDescent="0.35">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2:27" x14ac:dyDescent="0.35">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2:27" x14ac:dyDescent="0.35">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2:27" x14ac:dyDescent="0.35">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2:27" x14ac:dyDescent="0.35">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2:27" x14ac:dyDescent="0.35">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2:27" x14ac:dyDescent="0.35">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2:27" x14ac:dyDescent="0.35">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2:27" x14ac:dyDescent="0.35">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2:27" x14ac:dyDescent="0.35">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2:27" x14ac:dyDescent="0.35">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2:27" x14ac:dyDescent="0.35">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2:27" x14ac:dyDescent="0.35">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2:27" x14ac:dyDescent="0.35">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2:27" x14ac:dyDescent="0.35">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2:27" x14ac:dyDescent="0.35">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2:27" x14ac:dyDescent="0.35">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2:27" x14ac:dyDescent="0.35">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2:27" x14ac:dyDescent="0.35">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2:27" x14ac:dyDescent="0.35">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row>
    <row r="201" spans="2:27" x14ac:dyDescent="0.35">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row>
    <row r="202" spans="2:27" x14ac:dyDescent="0.35">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row>
    <row r="203" spans="2:27" x14ac:dyDescent="0.35">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row>
    <row r="204" spans="2:27" x14ac:dyDescent="0.35">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row>
    <row r="205" spans="2:27" x14ac:dyDescent="0.35">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row>
    <row r="206" spans="2:27" x14ac:dyDescent="0.35">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row>
    <row r="207" spans="2:27" x14ac:dyDescent="0.35">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row>
    <row r="208" spans="2:27" x14ac:dyDescent="0.35">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row>
    <row r="209" spans="2:27" x14ac:dyDescent="0.35">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row>
    <row r="210" spans="2:27" x14ac:dyDescent="0.35">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row>
    <row r="211" spans="2:27" x14ac:dyDescent="0.35">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row>
    <row r="212" spans="2:27" x14ac:dyDescent="0.35">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row>
    <row r="213" spans="2:27" x14ac:dyDescent="0.35">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row>
    <row r="214" spans="2:27" x14ac:dyDescent="0.35">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row>
    <row r="215" spans="2:27" x14ac:dyDescent="0.35">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row>
    <row r="216" spans="2:27" x14ac:dyDescent="0.35">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row>
    <row r="217" spans="2:27" x14ac:dyDescent="0.35">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row>
    <row r="218" spans="2:27" x14ac:dyDescent="0.35">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row>
    <row r="219" spans="2:27" x14ac:dyDescent="0.35">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row>
    <row r="220" spans="2:27" x14ac:dyDescent="0.35">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row>
    <row r="221" spans="2:27" x14ac:dyDescent="0.35">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row>
    <row r="222" spans="2:27" x14ac:dyDescent="0.35">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row>
    <row r="223" spans="2:27" x14ac:dyDescent="0.35">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row>
    <row r="224" spans="2:27" x14ac:dyDescent="0.35">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row>
    <row r="225" spans="2:27" x14ac:dyDescent="0.35">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row>
    <row r="226" spans="2:27" x14ac:dyDescent="0.35">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row>
    <row r="227" spans="2:27" x14ac:dyDescent="0.35">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row>
    <row r="228" spans="2:27" x14ac:dyDescent="0.35">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row>
    <row r="229" spans="2:27" x14ac:dyDescent="0.35">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row>
    <row r="230" spans="2:27" x14ac:dyDescent="0.35">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row>
    <row r="231" spans="2:27" x14ac:dyDescent="0.35">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row>
    <row r="232" spans="2:27" x14ac:dyDescent="0.35">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row>
    <row r="233" spans="2:27" x14ac:dyDescent="0.35">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row>
    <row r="234" spans="2:27" x14ac:dyDescent="0.35">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row>
    <row r="235" spans="2:27" x14ac:dyDescent="0.35">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row>
    <row r="236" spans="2:27" x14ac:dyDescent="0.35">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row>
    <row r="237" spans="2:27" x14ac:dyDescent="0.35">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row>
    <row r="238" spans="2:27" x14ac:dyDescent="0.35">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row>
    <row r="239" spans="2:27" x14ac:dyDescent="0.35">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row>
    <row r="240" spans="2:27" x14ac:dyDescent="0.35">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row>
    <row r="241" spans="2:27" x14ac:dyDescent="0.35">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row>
    <row r="242" spans="2:27" x14ac:dyDescent="0.35">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row>
    <row r="243" spans="2:27" x14ac:dyDescent="0.35">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row>
    <row r="244" spans="2:27" x14ac:dyDescent="0.35">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row>
    <row r="245" spans="2:27" x14ac:dyDescent="0.35">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row>
    <row r="246" spans="2:27" x14ac:dyDescent="0.35">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row>
    <row r="247" spans="2:27" x14ac:dyDescent="0.35">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row>
    <row r="248" spans="2:27" x14ac:dyDescent="0.35">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row>
    <row r="249" spans="2:27" x14ac:dyDescent="0.35">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row>
    <row r="250" spans="2:27" x14ac:dyDescent="0.35">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row>
    <row r="251" spans="2:27" x14ac:dyDescent="0.35">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row>
    <row r="252" spans="2:27" x14ac:dyDescent="0.35">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row>
    <row r="253" spans="2:27" x14ac:dyDescent="0.35">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row>
    <row r="254" spans="2:27" x14ac:dyDescent="0.35">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row>
    <row r="255" spans="2:27" x14ac:dyDescent="0.35">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row>
    <row r="256" spans="2:27" x14ac:dyDescent="0.35">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row>
    <row r="257" spans="2:27" x14ac:dyDescent="0.35">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row>
    <row r="258" spans="2:27" x14ac:dyDescent="0.35">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row>
    <row r="259" spans="2:27" x14ac:dyDescent="0.35">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row>
    <row r="260" spans="2:27" x14ac:dyDescent="0.35">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row>
    <row r="261" spans="2:27" x14ac:dyDescent="0.35">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row>
    <row r="262" spans="2:27" x14ac:dyDescent="0.35">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row>
    <row r="263" spans="2:27" x14ac:dyDescent="0.35">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row>
    <row r="264" spans="2:27" x14ac:dyDescent="0.35">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row>
    <row r="265" spans="2:27" x14ac:dyDescent="0.35">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row>
    <row r="266" spans="2:27" x14ac:dyDescent="0.35">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row>
    <row r="267" spans="2:27" x14ac:dyDescent="0.35">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row>
    <row r="268" spans="2:27" x14ac:dyDescent="0.35">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row>
    <row r="269" spans="2:27" x14ac:dyDescent="0.35">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row>
    <row r="270" spans="2:27" x14ac:dyDescent="0.35">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row>
    <row r="271" spans="2:27" x14ac:dyDescent="0.35">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row>
    <row r="272" spans="2:27" x14ac:dyDescent="0.35">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row>
    <row r="273" spans="2:27" x14ac:dyDescent="0.35">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row>
    <row r="274" spans="2:27" x14ac:dyDescent="0.35">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row>
    <row r="275" spans="2:27" x14ac:dyDescent="0.35">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row>
    <row r="276" spans="2:27" x14ac:dyDescent="0.35">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row>
    <row r="277" spans="2:27" x14ac:dyDescent="0.35">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row>
    <row r="278" spans="2:27" x14ac:dyDescent="0.35">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row>
    <row r="279" spans="2:27" x14ac:dyDescent="0.35">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row>
    <row r="280" spans="2:27" x14ac:dyDescent="0.35">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row>
    <row r="281" spans="2:27" x14ac:dyDescent="0.35">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row>
    <row r="282" spans="2:27" x14ac:dyDescent="0.35">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row>
    <row r="283" spans="2:27" x14ac:dyDescent="0.35">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row>
    <row r="284" spans="2:27" x14ac:dyDescent="0.35">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row>
    <row r="285" spans="2:27" x14ac:dyDescent="0.35">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row>
    <row r="286" spans="2:27" x14ac:dyDescent="0.35">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row>
    <row r="287" spans="2:27" x14ac:dyDescent="0.35">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row>
    <row r="288" spans="2:27" x14ac:dyDescent="0.35">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row>
    <row r="289" spans="2:27" x14ac:dyDescent="0.35">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row>
    <row r="290" spans="2:27" x14ac:dyDescent="0.35">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row>
    <row r="291" spans="2:27" x14ac:dyDescent="0.35">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row>
    <row r="292" spans="2:27" x14ac:dyDescent="0.35">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row>
    <row r="293" spans="2:27" x14ac:dyDescent="0.35">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row>
    <row r="294" spans="2:27" x14ac:dyDescent="0.35">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row>
    <row r="295" spans="2:27" x14ac:dyDescent="0.35">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row>
    <row r="296" spans="2:27" x14ac:dyDescent="0.35">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row>
    <row r="297" spans="2:27" x14ac:dyDescent="0.35">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row>
    <row r="298" spans="2:27" x14ac:dyDescent="0.35">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row>
    <row r="299" spans="2:27" x14ac:dyDescent="0.35">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row>
    <row r="300" spans="2:27" x14ac:dyDescent="0.35">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row>
    <row r="301" spans="2:27" x14ac:dyDescent="0.35">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row>
    <row r="302" spans="2:27" x14ac:dyDescent="0.35">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row>
    <row r="303" spans="2:27" x14ac:dyDescent="0.35">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row>
    <row r="304" spans="2:27" x14ac:dyDescent="0.35">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row>
    <row r="305" spans="2:27" x14ac:dyDescent="0.35">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row>
    <row r="306" spans="2:27" x14ac:dyDescent="0.35">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row>
    <row r="307" spans="2:27" x14ac:dyDescent="0.35">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row>
    <row r="308" spans="2:27" x14ac:dyDescent="0.35">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row>
    <row r="309" spans="2:27" x14ac:dyDescent="0.35">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row>
    <row r="310" spans="2:27" x14ac:dyDescent="0.35">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row>
    <row r="311" spans="2:27" x14ac:dyDescent="0.35">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row>
    <row r="312" spans="2:27" x14ac:dyDescent="0.35">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row>
    <row r="313" spans="2:27" x14ac:dyDescent="0.35">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row>
    <row r="314" spans="2:27" x14ac:dyDescent="0.35">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row>
    <row r="315" spans="2:27" x14ac:dyDescent="0.35">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row>
    <row r="316" spans="2:27" x14ac:dyDescent="0.35">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row>
    <row r="317" spans="2:27" x14ac:dyDescent="0.35">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row>
    <row r="318" spans="2:27" x14ac:dyDescent="0.35">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row>
    <row r="319" spans="2:27" x14ac:dyDescent="0.35">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row>
    <row r="320" spans="2:27" x14ac:dyDescent="0.35">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row>
    <row r="321" spans="2:27" x14ac:dyDescent="0.35">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row>
    <row r="322" spans="2:27" x14ac:dyDescent="0.35">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row>
    <row r="323" spans="2:27" x14ac:dyDescent="0.35">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row>
    <row r="324" spans="2:27" x14ac:dyDescent="0.35">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row>
    <row r="325" spans="2:27" x14ac:dyDescent="0.35">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row>
    <row r="326" spans="2:27" x14ac:dyDescent="0.35">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row>
    <row r="327" spans="2:27" x14ac:dyDescent="0.35">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row>
    <row r="328" spans="2:27" x14ac:dyDescent="0.35">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row>
    <row r="329" spans="2:27" x14ac:dyDescent="0.35">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row>
    <row r="330" spans="2:27" x14ac:dyDescent="0.35">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row>
    <row r="331" spans="2:27" x14ac:dyDescent="0.35">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row>
    <row r="332" spans="2:27" x14ac:dyDescent="0.35">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row>
    <row r="333" spans="2:27" x14ac:dyDescent="0.35">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row>
    <row r="334" spans="2:27" x14ac:dyDescent="0.35">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row>
    <row r="335" spans="2:27" x14ac:dyDescent="0.35">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row>
    <row r="336" spans="2:27" x14ac:dyDescent="0.35">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row>
    <row r="337" spans="2:27" x14ac:dyDescent="0.35">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row>
    <row r="338" spans="2:27" x14ac:dyDescent="0.35">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row>
    <row r="339" spans="2:27" x14ac:dyDescent="0.35">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row>
    <row r="340" spans="2:27" x14ac:dyDescent="0.35">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row>
    <row r="341" spans="2:27" x14ac:dyDescent="0.35">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row>
    <row r="342" spans="2:27" x14ac:dyDescent="0.35">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row>
    <row r="343" spans="2:27" x14ac:dyDescent="0.35">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row>
    <row r="344" spans="2:27" x14ac:dyDescent="0.35">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row>
    <row r="345" spans="2:27" x14ac:dyDescent="0.35">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row>
    <row r="346" spans="2:27" x14ac:dyDescent="0.35">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row>
    <row r="347" spans="2:27" x14ac:dyDescent="0.35">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row>
    <row r="348" spans="2:27" x14ac:dyDescent="0.35">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row>
    <row r="349" spans="2:27" x14ac:dyDescent="0.35">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row>
    <row r="350" spans="2:27" x14ac:dyDescent="0.35">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row>
    <row r="351" spans="2:27" x14ac:dyDescent="0.35">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row>
    <row r="352" spans="2:27" x14ac:dyDescent="0.35">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row>
    <row r="353" spans="2:27" x14ac:dyDescent="0.35">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row>
    <row r="354" spans="2:27" x14ac:dyDescent="0.35">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row>
    <row r="355" spans="2:27" x14ac:dyDescent="0.35">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row>
    <row r="356" spans="2:27" x14ac:dyDescent="0.35">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row>
    <row r="357" spans="2:27" x14ac:dyDescent="0.35">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row>
    <row r="358" spans="2:27" x14ac:dyDescent="0.35">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row>
    <row r="359" spans="2:27" x14ac:dyDescent="0.35">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row>
    <row r="360" spans="2:27" x14ac:dyDescent="0.35">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row>
    <row r="361" spans="2:27" x14ac:dyDescent="0.35">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row>
    <row r="362" spans="2:27" x14ac:dyDescent="0.35">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row>
    <row r="363" spans="2:27" x14ac:dyDescent="0.35">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row>
    <row r="364" spans="2:27" x14ac:dyDescent="0.35">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row>
    <row r="365" spans="2:27" x14ac:dyDescent="0.35">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row>
    <row r="366" spans="2:27" x14ac:dyDescent="0.35">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row>
    <row r="367" spans="2:27" x14ac:dyDescent="0.35">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row>
    <row r="368" spans="2:27" x14ac:dyDescent="0.35">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row>
    <row r="369" spans="2:27" x14ac:dyDescent="0.35">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row>
    <row r="370" spans="2:27" x14ac:dyDescent="0.35">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row>
    <row r="371" spans="2:27" x14ac:dyDescent="0.35">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row>
    <row r="372" spans="2:27" x14ac:dyDescent="0.35">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row>
    <row r="373" spans="2:27" x14ac:dyDescent="0.35">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row>
    <row r="374" spans="2:27" x14ac:dyDescent="0.35">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row>
    <row r="375" spans="2:27" x14ac:dyDescent="0.35">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row>
    <row r="376" spans="2:27" x14ac:dyDescent="0.35">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row>
    <row r="377" spans="2:27" x14ac:dyDescent="0.35">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row>
    <row r="378" spans="2:27" x14ac:dyDescent="0.35">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row>
    <row r="379" spans="2:27" x14ac:dyDescent="0.35">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row>
    <row r="380" spans="2:27" x14ac:dyDescent="0.35">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row>
    <row r="381" spans="2:27" x14ac:dyDescent="0.35">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row>
    <row r="382" spans="2:27" x14ac:dyDescent="0.35">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row>
    <row r="383" spans="2:27" x14ac:dyDescent="0.35">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row>
    <row r="384" spans="2:27" x14ac:dyDescent="0.35">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row>
    <row r="385" spans="2:27" x14ac:dyDescent="0.35">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row>
    <row r="386" spans="2:27" x14ac:dyDescent="0.35">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row>
    <row r="387" spans="2:27" x14ac:dyDescent="0.35">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row>
    <row r="388" spans="2:27" x14ac:dyDescent="0.35">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row>
    <row r="389" spans="2:27" x14ac:dyDescent="0.35">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row>
    <row r="390" spans="2:27" x14ac:dyDescent="0.35">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row>
    <row r="391" spans="2:27" x14ac:dyDescent="0.35">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row>
    <row r="392" spans="2:27" x14ac:dyDescent="0.35">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row>
    <row r="393" spans="2:27" x14ac:dyDescent="0.35">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row>
    <row r="394" spans="2:27" x14ac:dyDescent="0.35">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row>
    <row r="395" spans="2:27" x14ac:dyDescent="0.35">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row>
    <row r="396" spans="2:27" x14ac:dyDescent="0.35">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row>
    <row r="397" spans="2:27" x14ac:dyDescent="0.35">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row>
    <row r="398" spans="2:27" x14ac:dyDescent="0.35">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row>
    <row r="399" spans="2:27" x14ac:dyDescent="0.35">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row>
    <row r="400" spans="2:27" x14ac:dyDescent="0.35">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row>
    <row r="401" spans="2:27" x14ac:dyDescent="0.35">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row>
    <row r="402" spans="2:27" x14ac:dyDescent="0.35">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row>
    <row r="403" spans="2:27" x14ac:dyDescent="0.35">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row>
    <row r="404" spans="2:27" x14ac:dyDescent="0.35">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row>
    <row r="405" spans="2:27" x14ac:dyDescent="0.35">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row>
    <row r="406" spans="2:27" x14ac:dyDescent="0.35">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row>
    <row r="407" spans="2:27" x14ac:dyDescent="0.35">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row>
    <row r="408" spans="2:27" x14ac:dyDescent="0.35">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row>
    <row r="409" spans="2:27" x14ac:dyDescent="0.35">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row>
    <row r="410" spans="2:27" x14ac:dyDescent="0.35">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row>
    <row r="411" spans="2:27" x14ac:dyDescent="0.35">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row>
    <row r="412" spans="2:27" x14ac:dyDescent="0.35">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row>
    <row r="413" spans="2:27" x14ac:dyDescent="0.35">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row>
    <row r="414" spans="2:27" x14ac:dyDescent="0.35">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row>
    <row r="415" spans="2:27" x14ac:dyDescent="0.35">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row>
    <row r="416" spans="2:27" x14ac:dyDescent="0.35">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row>
    <row r="417" spans="2:27" x14ac:dyDescent="0.35">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row>
    <row r="418" spans="2:27" x14ac:dyDescent="0.35">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row>
    <row r="419" spans="2:27" x14ac:dyDescent="0.35">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row>
    <row r="420" spans="2:27" x14ac:dyDescent="0.35">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row>
    <row r="421" spans="2:27" x14ac:dyDescent="0.35">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row>
    <row r="422" spans="2:27" x14ac:dyDescent="0.35">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row>
    <row r="423" spans="2:27" x14ac:dyDescent="0.35">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row>
    <row r="424" spans="2:27" x14ac:dyDescent="0.35">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row>
    <row r="425" spans="2:27" x14ac:dyDescent="0.35">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row>
    <row r="426" spans="2:27" x14ac:dyDescent="0.35">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row>
    <row r="427" spans="2:27" x14ac:dyDescent="0.35">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row>
    <row r="428" spans="2:27" x14ac:dyDescent="0.35">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row>
    <row r="429" spans="2:27" x14ac:dyDescent="0.35">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row>
    <row r="430" spans="2:27" x14ac:dyDescent="0.35">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row>
    <row r="431" spans="2:27" x14ac:dyDescent="0.35">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row>
    <row r="432" spans="2:27" x14ac:dyDescent="0.35">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row>
    <row r="433" spans="2:27" x14ac:dyDescent="0.35">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row>
    <row r="434" spans="2:27" x14ac:dyDescent="0.35">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row>
    <row r="435" spans="2:27" x14ac:dyDescent="0.35">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row>
    <row r="436" spans="2:27" x14ac:dyDescent="0.35">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row>
    <row r="437" spans="2:27" x14ac:dyDescent="0.35">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row>
    <row r="438" spans="2:27" x14ac:dyDescent="0.35">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row>
    <row r="439" spans="2:27" x14ac:dyDescent="0.35">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row>
    <row r="440" spans="2:27" x14ac:dyDescent="0.35">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row>
    <row r="441" spans="2:27" x14ac:dyDescent="0.35">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row>
    <row r="442" spans="2:27" x14ac:dyDescent="0.35">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row>
    <row r="443" spans="2:27" x14ac:dyDescent="0.35">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row>
    <row r="444" spans="2:27" x14ac:dyDescent="0.35">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row>
    <row r="445" spans="2:27" x14ac:dyDescent="0.35">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row>
    <row r="446" spans="2:27" x14ac:dyDescent="0.35">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row>
    <row r="447" spans="2:27" x14ac:dyDescent="0.35">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row>
    <row r="448" spans="2:27" x14ac:dyDescent="0.35">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row>
    <row r="449" spans="2:27" x14ac:dyDescent="0.35">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row>
    <row r="450" spans="2:27" x14ac:dyDescent="0.35">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row>
    <row r="451" spans="2:27" x14ac:dyDescent="0.35">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row>
    <row r="452" spans="2:27" x14ac:dyDescent="0.35">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row>
    <row r="453" spans="2:27" x14ac:dyDescent="0.35">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row>
    <row r="454" spans="2:27" x14ac:dyDescent="0.35">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row>
    <row r="455" spans="2:27" x14ac:dyDescent="0.35">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row>
    <row r="456" spans="2:27" x14ac:dyDescent="0.35">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row>
    <row r="457" spans="2:27" x14ac:dyDescent="0.35">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row>
    <row r="458" spans="2:27" x14ac:dyDescent="0.35">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row>
    <row r="459" spans="2:27" x14ac:dyDescent="0.35">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row>
    <row r="460" spans="2:27" x14ac:dyDescent="0.35">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row>
    <row r="461" spans="2:27" x14ac:dyDescent="0.35">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row>
    <row r="462" spans="2:27" x14ac:dyDescent="0.35">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row>
    <row r="463" spans="2:27" x14ac:dyDescent="0.35">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row>
    <row r="464" spans="2:27" x14ac:dyDescent="0.35">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row>
    <row r="465" spans="2:27" x14ac:dyDescent="0.35">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row>
    <row r="466" spans="2:27" x14ac:dyDescent="0.35">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row>
    <row r="467" spans="2:27" x14ac:dyDescent="0.35">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row>
    <row r="468" spans="2:27" x14ac:dyDescent="0.35">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row>
    <row r="469" spans="2:27" x14ac:dyDescent="0.35">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row>
    <row r="470" spans="2:27" x14ac:dyDescent="0.35">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row>
    <row r="471" spans="2:27" x14ac:dyDescent="0.35">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row>
    <row r="472" spans="2:27" x14ac:dyDescent="0.35">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row>
    <row r="473" spans="2:27" x14ac:dyDescent="0.35">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row>
    <row r="474" spans="2:27" x14ac:dyDescent="0.35">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row>
    <row r="475" spans="2:27" x14ac:dyDescent="0.35">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row>
    <row r="476" spans="2:27" x14ac:dyDescent="0.35">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row>
    <row r="477" spans="2:27" x14ac:dyDescent="0.35">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row>
    <row r="478" spans="2:27" x14ac:dyDescent="0.35">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row>
    <row r="479" spans="2:27" x14ac:dyDescent="0.35">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row>
    <row r="480" spans="2:27" x14ac:dyDescent="0.35">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row>
    <row r="481" spans="2:27" x14ac:dyDescent="0.35">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row>
    <row r="482" spans="2:27" x14ac:dyDescent="0.35">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row>
    <row r="483" spans="2:27" x14ac:dyDescent="0.35">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row>
    <row r="484" spans="2:27" x14ac:dyDescent="0.35">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row>
    <row r="485" spans="2:27" x14ac:dyDescent="0.35">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row>
    <row r="486" spans="2:27" x14ac:dyDescent="0.35">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row>
    <row r="487" spans="2:27" x14ac:dyDescent="0.35">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row>
    <row r="488" spans="2:27" x14ac:dyDescent="0.35">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row>
    <row r="489" spans="2:27" x14ac:dyDescent="0.35">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row>
    <row r="490" spans="2:27" x14ac:dyDescent="0.35">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row>
    <row r="491" spans="2:27" x14ac:dyDescent="0.35">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row>
    <row r="492" spans="2:27" x14ac:dyDescent="0.35">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row>
    <row r="493" spans="2:27" x14ac:dyDescent="0.35">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row>
    <row r="494" spans="2:27" x14ac:dyDescent="0.35">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row>
    <row r="495" spans="2:27" x14ac:dyDescent="0.35">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row>
    <row r="496" spans="2:27" x14ac:dyDescent="0.35">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row>
    <row r="497" spans="2:27" x14ac:dyDescent="0.35">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row>
    <row r="498" spans="2:27" x14ac:dyDescent="0.35">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row>
    <row r="499" spans="2:27" x14ac:dyDescent="0.35">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row>
    <row r="500" spans="2:27" x14ac:dyDescent="0.35">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row>
    <row r="501" spans="2:27" x14ac:dyDescent="0.35">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row>
    <row r="502" spans="2:27" x14ac:dyDescent="0.35">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row>
    <row r="503" spans="2:27" x14ac:dyDescent="0.35">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row>
    <row r="504" spans="2:27" x14ac:dyDescent="0.35">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row>
    <row r="505" spans="2:27" x14ac:dyDescent="0.35">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row>
    <row r="506" spans="2:27" x14ac:dyDescent="0.35">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row>
    <row r="507" spans="2:27" x14ac:dyDescent="0.35">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row>
    <row r="508" spans="2:27" x14ac:dyDescent="0.35">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row>
    <row r="509" spans="2:27" x14ac:dyDescent="0.35">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row>
    <row r="510" spans="2:27" x14ac:dyDescent="0.35">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row>
    <row r="511" spans="2:27" x14ac:dyDescent="0.35">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row>
    <row r="512" spans="2:27" x14ac:dyDescent="0.35">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row>
    <row r="513" spans="2:27" x14ac:dyDescent="0.35">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row>
    <row r="514" spans="2:27" x14ac:dyDescent="0.35">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row>
    <row r="515" spans="2:27" x14ac:dyDescent="0.35">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row>
    <row r="516" spans="2:27" x14ac:dyDescent="0.35">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row>
    <row r="517" spans="2:27" x14ac:dyDescent="0.35">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row>
    <row r="518" spans="2:27" x14ac:dyDescent="0.35">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row>
    <row r="519" spans="2:27" x14ac:dyDescent="0.35">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row>
    <row r="520" spans="2:27" x14ac:dyDescent="0.35">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row>
    <row r="521" spans="2:27" x14ac:dyDescent="0.35">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row>
    <row r="522" spans="2:27" x14ac:dyDescent="0.35">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row>
    <row r="523" spans="2:27" x14ac:dyDescent="0.35">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row>
    <row r="524" spans="2:27" x14ac:dyDescent="0.35">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row>
    <row r="525" spans="2:27" x14ac:dyDescent="0.35">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row>
    <row r="526" spans="2:27" x14ac:dyDescent="0.35">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row>
    <row r="527" spans="2:27" x14ac:dyDescent="0.35">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row>
    <row r="528" spans="2:27" x14ac:dyDescent="0.35">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row>
    <row r="529" spans="2:27" x14ac:dyDescent="0.35">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row>
    <row r="530" spans="2:27" x14ac:dyDescent="0.35">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row>
    <row r="531" spans="2:27" x14ac:dyDescent="0.35">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row>
    <row r="532" spans="2:27" x14ac:dyDescent="0.35">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row>
    <row r="533" spans="2:27" x14ac:dyDescent="0.35">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row>
    <row r="534" spans="2:27" x14ac:dyDescent="0.35">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row>
    <row r="535" spans="2:27" x14ac:dyDescent="0.35">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row>
    <row r="536" spans="2:27" x14ac:dyDescent="0.35">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row>
    <row r="537" spans="2:27" x14ac:dyDescent="0.35">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row>
    <row r="538" spans="2:27" x14ac:dyDescent="0.35">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row>
    <row r="539" spans="2:27" x14ac:dyDescent="0.35">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row>
    <row r="540" spans="2:27" x14ac:dyDescent="0.35">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row>
    <row r="541" spans="2:27" x14ac:dyDescent="0.35">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row>
    <row r="542" spans="2:27" x14ac:dyDescent="0.35">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row>
    <row r="543" spans="2:27" x14ac:dyDescent="0.35">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row>
    <row r="544" spans="2:27" x14ac:dyDescent="0.35">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row>
    <row r="545" spans="2:27" x14ac:dyDescent="0.35">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row>
    <row r="546" spans="2:27" x14ac:dyDescent="0.35">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row>
    <row r="547" spans="2:27" x14ac:dyDescent="0.35">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row>
    <row r="548" spans="2:27" x14ac:dyDescent="0.35">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row>
    <row r="549" spans="2:27" x14ac:dyDescent="0.35">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row>
    <row r="550" spans="2:27" x14ac:dyDescent="0.35">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row>
    <row r="551" spans="2:27" x14ac:dyDescent="0.35">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row>
    <row r="552" spans="2:27" x14ac:dyDescent="0.35">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row>
    <row r="553" spans="2:27" x14ac:dyDescent="0.35">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row>
    <row r="554" spans="2:27" x14ac:dyDescent="0.35">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row>
    <row r="555" spans="2:27" x14ac:dyDescent="0.35">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row>
    <row r="556" spans="2:27" x14ac:dyDescent="0.35">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row>
    <row r="557" spans="2:27" x14ac:dyDescent="0.35">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row>
    <row r="558" spans="2:27" x14ac:dyDescent="0.35">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row>
    <row r="559" spans="2:27" x14ac:dyDescent="0.35">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row>
    <row r="560" spans="2:27" x14ac:dyDescent="0.35">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row>
    <row r="561" spans="2:27" x14ac:dyDescent="0.35">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row>
    <row r="562" spans="2:27" x14ac:dyDescent="0.35">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row>
    <row r="563" spans="2:27" x14ac:dyDescent="0.35">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row>
    <row r="564" spans="2:27" x14ac:dyDescent="0.35">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row>
    <row r="565" spans="2:27" x14ac:dyDescent="0.35">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row>
    <row r="566" spans="2:27" x14ac:dyDescent="0.35">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row>
    <row r="567" spans="2:27" x14ac:dyDescent="0.35">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row>
    <row r="568" spans="2:27" x14ac:dyDescent="0.35">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row>
    <row r="569" spans="2:27" x14ac:dyDescent="0.35">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row>
    <row r="570" spans="2:27" x14ac:dyDescent="0.35">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row>
    <row r="571" spans="2:27" x14ac:dyDescent="0.35">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row>
    <row r="572" spans="2:27" x14ac:dyDescent="0.35">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row>
    <row r="573" spans="2:27" x14ac:dyDescent="0.35">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row>
    <row r="574" spans="2:27" x14ac:dyDescent="0.35">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row>
    <row r="575" spans="2:27" x14ac:dyDescent="0.35">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row>
    <row r="576" spans="2:27" x14ac:dyDescent="0.35">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row>
    <row r="577" spans="2:27" x14ac:dyDescent="0.35">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row>
    <row r="578" spans="2:27" x14ac:dyDescent="0.35">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row>
    <row r="579" spans="2:27" x14ac:dyDescent="0.35">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row>
    <row r="580" spans="2:27" x14ac:dyDescent="0.35">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row>
    <row r="581" spans="2:27" x14ac:dyDescent="0.35">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row>
    <row r="582" spans="2:27" x14ac:dyDescent="0.35">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row>
    <row r="583" spans="2:27" x14ac:dyDescent="0.35">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row>
    <row r="584" spans="2:27" x14ac:dyDescent="0.35">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row>
    <row r="585" spans="2:27" x14ac:dyDescent="0.35">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row>
    <row r="586" spans="2:27" x14ac:dyDescent="0.35">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row>
    <row r="587" spans="2:27" x14ac:dyDescent="0.35">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row>
    <row r="588" spans="2:27" x14ac:dyDescent="0.35">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row>
    <row r="589" spans="2:27" x14ac:dyDescent="0.35">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row>
    <row r="590" spans="2:27" x14ac:dyDescent="0.35">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row>
    <row r="591" spans="2:27" x14ac:dyDescent="0.35">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row>
    <row r="592" spans="2:27" x14ac:dyDescent="0.35">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row>
    <row r="593" spans="2:27" x14ac:dyDescent="0.35">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row>
    <row r="594" spans="2:27" x14ac:dyDescent="0.35">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row>
    <row r="595" spans="2:27" x14ac:dyDescent="0.35">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row>
    <row r="596" spans="2:27" x14ac:dyDescent="0.35">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row>
    <row r="597" spans="2:27" x14ac:dyDescent="0.35">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row>
    <row r="598" spans="2:27" x14ac:dyDescent="0.35">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row>
    <row r="599" spans="2:27" x14ac:dyDescent="0.35">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row>
    <row r="600" spans="2:27" x14ac:dyDescent="0.35">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row>
    <row r="601" spans="2:27" x14ac:dyDescent="0.35">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row>
    <row r="602" spans="2:27" x14ac:dyDescent="0.35">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row>
    <row r="603" spans="2:27" x14ac:dyDescent="0.35">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row>
    <row r="604" spans="2:27" x14ac:dyDescent="0.35">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row>
    <row r="605" spans="2:27" x14ac:dyDescent="0.35">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row>
    <row r="606" spans="2:27" x14ac:dyDescent="0.35">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row>
    <row r="607" spans="2:27" x14ac:dyDescent="0.35">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row>
    <row r="608" spans="2:27" x14ac:dyDescent="0.35">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row>
    <row r="609" spans="2:27" x14ac:dyDescent="0.35">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row>
    <row r="610" spans="2:27" x14ac:dyDescent="0.35">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row>
    <row r="611" spans="2:27" x14ac:dyDescent="0.35">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row>
    <row r="612" spans="2:27" x14ac:dyDescent="0.35">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row>
    <row r="613" spans="2:27" x14ac:dyDescent="0.35">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row>
    <row r="614" spans="2:27" x14ac:dyDescent="0.35">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row>
    <row r="615" spans="2:27" x14ac:dyDescent="0.35">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row>
    <row r="616" spans="2:27" x14ac:dyDescent="0.35">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row>
    <row r="617" spans="2:27" x14ac:dyDescent="0.35">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row>
    <row r="618" spans="2:27" x14ac:dyDescent="0.35">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row>
    <row r="619" spans="2:27" x14ac:dyDescent="0.35">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row>
    <row r="620" spans="2:27" x14ac:dyDescent="0.35">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row>
    <row r="621" spans="2:27" x14ac:dyDescent="0.35">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row>
    <row r="622" spans="2:27" x14ac:dyDescent="0.35">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row>
    <row r="623" spans="2:27" x14ac:dyDescent="0.35">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row>
    <row r="624" spans="2:27" x14ac:dyDescent="0.35">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row>
    <row r="625" spans="2:27" x14ac:dyDescent="0.35">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row>
    <row r="626" spans="2:27" x14ac:dyDescent="0.35">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row>
    <row r="627" spans="2:27" x14ac:dyDescent="0.35">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row>
    <row r="628" spans="2:27" x14ac:dyDescent="0.35">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row>
    <row r="629" spans="2:27" x14ac:dyDescent="0.35">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row>
    <row r="630" spans="2:27" x14ac:dyDescent="0.35">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row>
    <row r="631" spans="2:27" x14ac:dyDescent="0.35">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row>
    <row r="632" spans="2:27" x14ac:dyDescent="0.35">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row>
    <row r="633" spans="2:27" x14ac:dyDescent="0.35">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row>
    <row r="634" spans="2:27" x14ac:dyDescent="0.35">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row>
    <row r="635" spans="2:27" x14ac:dyDescent="0.35">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row>
    <row r="636" spans="2:27" x14ac:dyDescent="0.35">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row>
    <row r="637" spans="2:27" x14ac:dyDescent="0.35">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row>
    <row r="638" spans="2:27" x14ac:dyDescent="0.35">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row>
    <row r="639" spans="2:27" x14ac:dyDescent="0.35">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row>
    <row r="640" spans="2:27" x14ac:dyDescent="0.35">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row>
    <row r="641" spans="2:27" x14ac:dyDescent="0.35">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row>
    <row r="642" spans="2:27" x14ac:dyDescent="0.3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row>
    <row r="643" spans="2:27" x14ac:dyDescent="0.35">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row>
    <row r="644" spans="2:27" x14ac:dyDescent="0.35">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row>
    <row r="645" spans="2:27" x14ac:dyDescent="0.35">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row>
    <row r="646" spans="2:27" x14ac:dyDescent="0.35">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row>
    <row r="647" spans="2:27" x14ac:dyDescent="0.35">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row>
    <row r="648" spans="2:27" x14ac:dyDescent="0.35">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row>
    <row r="649" spans="2:27" x14ac:dyDescent="0.35">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row>
    <row r="650" spans="2:27" x14ac:dyDescent="0.35">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row>
    <row r="651" spans="2:27" x14ac:dyDescent="0.35">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row>
    <row r="652" spans="2:27" x14ac:dyDescent="0.35">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row>
    <row r="653" spans="2:27" x14ac:dyDescent="0.35">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row>
    <row r="654" spans="2:27" x14ac:dyDescent="0.35">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row>
    <row r="655" spans="2:27" x14ac:dyDescent="0.35">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row>
    <row r="656" spans="2:27" x14ac:dyDescent="0.35">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row>
    <row r="657" spans="2:27" x14ac:dyDescent="0.35">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row>
    <row r="658" spans="2:27" x14ac:dyDescent="0.35">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row>
    <row r="659" spans="2:27" x14ac:dyDescent="0.35">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row>
    <row r="660" spans="2:27" x14ac:dyDescent="0.35">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row>
    <row r="661" spans="2:27" x14ac:dyDescent="0.35">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row>
    <row r="662" spans="2:27" x14ac:dyDescent="0.35">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row>
    <row r="663" spans="2:27" x14ac:dyDescent="0.35">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row>
    <row r="664" spans="2:27" x14ac:dyDescent="0.35">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row>
    <row r="665" spans="2:27" x14ac:dyDescent="0.35">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row>
    <row r="666" spans="2:27" x14ac:dyDescent="0.35">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row>
    <row r="667" spans="2:27" x14ac:dyDescent="0.35">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row>
    <row r="668" spans="2:27" x14ac:dyDescent="0.35">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row>
    <row r="669" spans="2:27" x14ac:dyDescent="0.35">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row>
    <row r="670" spans="2:27" x14ac:dyDescent="0.35">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row>
    <row r="671" spans="2:27" x14ac:dyDescent="0.35">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row>
    <row r="672" spans="2:27" x14ac:dyDescent="0.35">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row>
    <row r="673" spans="2:27" x14ac:dyDescent="0.35">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row>
    <row r="674" spans="2:27" x14ac:dyDescent="0.35">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row>
    <row r="675" spans="2:27" x14ac:dyDescent="0.35">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row>
    <row r="676" spans="2:27" x14ac:dyDescent="0.35">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row>
    <row r="677" spans="2:27" x14ac:dyDescent="0.35">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row>
    <row r="678" spans="2:27" x14ac:dyDescent="0.35">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row>
    <row r="679" spans="2:27" x14ac:dyDescent="0.35">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row>
    <row r="680" spans="2:27" x14ac:dyDescent="0.35">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row>
    <row r="681" spans="2:27" x14ac:dyDescent="0.35">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row>
    <row r="682" spans="2:27" x14ac:dyDescent="0.35">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row>
    <row r="683" spans="2:27" x14ac:dyDescent="0.35">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row>
    <row r="684" spans="2:27" x14ac:dyDescent="0.35">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row>
    <row r="685" spans="2:27" x14ac:dyDescent="0.35">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row>
    <row r="686" spans="2:27" x14ac:dyDescent="0.35">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row>
    <row r="687" spans="2:27" x14ac:dyDescent="0.35">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row>
    <row r="688" spans="2:27" x14ac:dyDescent="0.35">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row>
    <row r="689" spans="2:27" x14ac:dyDescent="0.35">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row>
    <row r="690" spans="2:27" x14ac:dyDescent="0.35">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row>
    <row r="691" spans="2:27" x14ac:dyDescent="0.35">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row>
    <row r="692" spans="2:27" x14ac:dyDescent="0.35">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row>
    <row r="693" spans="2:27" x14ac:dyDescent="0.35">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row>
    <row r="694" spans="2:27" x14ac:dyDescent="0.35">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row>
    <row r="695" spans="2:27" x14ac:dyDescent="0.35">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row>
    <row r="696" spans="2:27" x14ac:dyDescent="0.35">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row>
    <row r="697" spans="2:27" x14ac:dyDescent="0.35">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row>
    <row r="698" spans="2:27" x14ac:dyDescent="0.35">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row>
    <row r="699" spans="2:27" x14ac:dyDescent="0.35">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row>
    <row r="700" spans="2:27" x14ac:dyDescent="0.35">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row>
    <row r="701" spans="2:27" x14ac:dyDescent="0.35">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row>
    <row r="702" spans="2:27" x14ac:dyDescent="0.35">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row>
    <row r="703" spans="2:27" x14ac:dyDescent="0.35">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row>
    <row r="704" spans="2:27" x14ac:dyDescent="0.35">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row>
    <row r="705" spans="2:27" x14ac:dyDescent="0.35">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row>
    <row r="706" spans="2:27" x14ac:dyDescent="0.35">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row>
    <row r="707" spans="2:27" x14ac:dyDescent="0.35">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row>
    <row r="708" spans="2:27" x14ac:dyDescent="0.35">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row>
    <row r="709" spans="2:27" x14ac:dyDescent="0.35">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row>
    <row r="710" spans="2:27" x14ac:dyDescent="0.35">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row>
    <row r="711" spans="2:27" x14ac:dyDescent="0.35">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row>
    <row r="712" spans="2:27" x14ac:dyDescent="0.35">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row>
    <row r="713" spans="2:27" x14ac:dyDescent="0.35">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row>
    <row r="714" spans="2:27" x14ac:dyDescent="0.35">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row>
    <row r="715" spans="2:27" x14ac:dyDescent="0.35">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row>
    <row r="716" spans="2:27" x14ac:dyDescent="0.35">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row>
    <row r="717" spans="2:27" x14ac:dyDescent="0.35">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row>
    <row r="718" spans="2:27" x14ac:dyDescent="0.35">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row>
    <row r="719" spans="2:27" x14ac:dyDescent="0.35">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row>
    <row r="720" spans="2:27" x14ac:dyDescent="0.35">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row>
    <row r="721" spans="2:27" x14ac:dyDescent="0.35">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row>
    <row r="722" spans="2:27" x14ac:dyDescent="0.35">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row>
    <row r="723" spans="2:27" x14ac:dyDescent="0.35">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row>
    <row r="724" spans="2:27" x14ac:dyDescent="0.35">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row>
    <row r="725" spans="2:27" x14ac:dyDescent="0.35">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row>
    <row r="726" spans="2:27" x14ac:dyDescent="0.35">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row>
    <row r="727" spans="2:27" x14ac:dyDescent="0.35">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row>
    <row r="728" spans="2:27" x14ac:dyDescent="0.35">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row>
    <row r="729" spans="2:27" x14ac:dyDescent="0.35">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row>
    <row r="730" spans="2:27" x14ac:dyDescent="0.35">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row>
    <row r="731" spans="2:27" x14ac:dyDescent="0.35">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row>
    <row r="732" spans="2:27" x14ac:dyDescent="0.35">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row>
    <row r="733" spans="2:27" x14ac:dyDescent="0.35">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row>
    <row r="734" spans="2:27" x14ac:dyDescent="0.35">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row>
    <row r="735" spans="2:27" x14ac:dyDescent="0.35">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row>
    <row r="736" spans="2:27" x14ac:dyDescent="0.35">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row>
    <row r="737" spans="2:27" x14ac:dyDescent="0.35">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row>
    <row r="738" spans="2:27" x14ac:dyDescent="0.35">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row>
    <row r="739" spans="2:27" x14ac:dyDescent="0.35">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row>
    <row r="740" spans="2:27" x14ac:dyDescent="0.35">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row>
    <row r="741" spans="2:27" x14ac:dyDescent="0.35">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row>
    <row r="742" spans="2:27" x14ac:dyDescent="0.35">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row>
    <row r="743" spans="2:27" x14ac:dyDescent="0.35">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row>
    <row r="744" spans="2:27" x14ac:dyDescent="0.35">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row>
    <row r="745" spans="2:27" x14ac:dyDescent="0.35">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row>
    <row r="746" spans="2:27" x14ac:dyDescent="0.35">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row>
    <row r="747" spans="2:27" x14ac:dyDescent="0.35">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row>
    <row r="748" spans="2:27" x14ac:dyDescent="0.35">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row>
    <row r="749" spans="2:27" x14ac:dyDescent="0.35">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row>
    <row r="750" spans="2:27" x14ac:dyDescent="0.35">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row>
    <row r="751" spans="2:27" x14ac:dyDescent="0.35">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row>
    <row r="752" spans="2:27" x14ac:dyDescent="0.35">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row>
    <row r="753" spans="2:27" x14ac:dyDescent="0.35">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row>
    <row r="754" spans="2:27" x14ac:dyDescent="0.35">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row>
    <row r="755" spans="2:27" x14ac:dyDescent="0.35">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row>
    <row r="756" spans="2:27" x14ac:dyDescent="0.35">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row>
    <row r="757" spans="2:27" x14ac:dyDescent="0.35">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row>
    <row r="758" spans="2:27" x14ac:dyDescent="0.35">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row>
    <row r="759" spans="2:27" x14ac:dyDescent="0.35">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row>
    <row r="760" spans="2:27" x14ac:dyDescent="0.35">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row>
    <row r="761" spans="2:27" x14ac:dyDescent="0.35">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row>
    <row r="762" spans="2:27" x14ac:dyDescent="0.35">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row>
    <row r="763" spans="2:27" x14ac:dyDescent="0.35">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row>
    <row r="764" spans="2:27" x14ac:dyDescent="0.35">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row>
    <row r="765" spans="2:27" x14ac:dyDescent="0.35">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row>
    <row r="766" spans="2:27" x14ac:dyDescent="0.35">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row>
    <row r="767" spans="2:27" x14ac:dyDescent="0.35">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row>
    <row r="768" spans="2:27" x14ac:dyDescent="0.35">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row>
    <row r="769" spans="2:27" x14ac:dyDescent="0.35">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row>
    <row r="770" spans="2:27" x14ac:dyDescent="0.35">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row>
    <row r="771" spans="2:27" x14ac:dyDescent="0.35">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row>
    <row r="772" spans="2:27" x14ac:dyDescent="0.35">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row>
    <row r="773" spans="2:27" x14ac:dyDescent="0.35">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row>
    <row r="774" spans="2:27" x14ac:dyDescent="0.35">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row>
    <row r="775" spans="2:27" x14ac:dyDescent="0.35">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row>
    <row r="776" spans="2:27" x14ac:dyDescent="0.35">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row>
    <row r="777" spans="2:27" x14ac:dyDescent="0.35">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row>
    <row r="778" spans="2:27" x14ac:dyDescent="0.35">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row>
    <row r="779" spans="2:27" x14ac:dyDescent="0.35">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row>
    <row r="780" spans="2:27" x14ac:dyDescent="0.35">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row>
    <row r="781" spans="2:27" x14ac:dyDescent="0.35">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row>
    <row r="782" spans="2:27" x14ac:dyDescent="0.35">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row>
    <row r="783" spans="2:27" x14ac:dyDescent="0.35">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row>
    <row r="784" spans="2:27" x14ac:dyDescent="0.35">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row>
    <row r="785" spans="2:27" x14ac:dyDescent="0.35">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row>
    <row r="786" spans="2:27" x14ac:dyDescent="0.35">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row>
    <row r="787" spans="2:27" x14ac:dyDescent="0.35">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row>
    <row r="788" spans="2:27" x14ac:dyDescent="0.35">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row>
    <row r="789" spans="2:27" x14ac:dyDescent="0.35">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row>
    <row r="790" spans="2:27" x14ac:dyDescent="0.35">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row>
    <row r="791" spans="2:27" x14ac:dyDescent="0.35">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row>
    <row r="792" spans="2:27" x14ac:dyDescent="0.35">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row>
    <row r="793" spans="2:27" x14ac:dyDescent="0.35">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row>
    <row r="794" spans="2:27" x14ac:dyDescent="0.35">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row>
    <row r="795" spans="2:27" x14ac:dyDescent="0.35">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row>
    <row r="796" spans="2:27" x14ac:dyDescent="0.35">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row>
    <row r="797" spans="2:27" x14ac:dyDescent="0.35">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row>
    <row r="798" spans="2:27" x14ac:dyDescent="0.35">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row>
    <row r="799" spans="2:27" x14ac:dyDescent="0.35">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row>
    <row r="800" spans="2:27" x14ac:dyDescent="0.35">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row>
    <row r="801" spans="2:27" x14ac:dyDescent="0.35">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row>
    <row r="802" spans="2:27" x14ac:dyDescent="0.35">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row>
    <row r="803" spans="2:27" x14ac:dyDescent="0.35">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row>
    <row r="804" spans="2:27" x14ac:dyDescent="0.35">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row>
    <row r="805" spans="2:27" x14ac:dyDescent="0.35">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row>
    <row r="806" spans="2:27" x14ac:dyDescent="0.35">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row>
    <row r="807" spans="2:27" x14ac:dyDescent="0.35">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row>
    <row r="808" spans="2:27" x14ac:dyDescent="0.35">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row>
    <row r="809" spans="2:27" x14ac:dyDescent="0.35">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row>
    <row r="810" spans="2:27" x14ac:dyDescent="0.35">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row>
    <row r="811" spans="2:27" x14ac:dyDescent="0.35">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row>
    <row r="812" spans="2:27" x14ac:dyDescent="0.35">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row>
    <row r="813" spans="2:27" x14ac:dyDescent="0.35">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row>
    <row r="814" spans="2:27" x14ac:dyDescent="0.35">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row>
    <row r="815" spans="2:27" x14ac:dyDescent="0.35">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row>
    <row r="816" spans="2:27" x14ac:dyDescent="0.35">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row>
    <row r="817" spans="2:27" x14ac:dyDescent="0.35">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row>
    <row r="818" spans="2:27" x14ac:dyDescent="0.35">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row>
    <row r="819" spans="2:27" x14ac:dyDescent="0.35">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row>
    <row r="820" spans="2:27" x14ac:dyDescent="0.35">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row>
    <row r="821" spans="2:27" x14ac:dyDescent="0.35">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row>
    <row r="822" spans="2:27" x14ac:dyDescent="0.35">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row>
    <row r="823" spans="2:27" x14ac:dyDescent="0.35">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row>
    <row r="824" spans="2:27" x14ac:dyDescent="0.35">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row>
    <row r="825" spans="2:27" x14ac:dyDescent="0.35">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row>
    <row r="826" spans="2:27" x14ac:dyDescent="0.35">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row>
    <row r="827" spans="2:27" x14ac:dyDescent="0.35">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row>
    <row r="828" spans="2:27" x14ac:dyDescent="0.35">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row>
    <row r="829" spans="2:27" x14ac:dyDescent="0.35">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row>
    <row r="830" spans="2:27" x14ac:dyDescent="0.35">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row>
    <row r="831" spans="2:27" x14ac:dyDescent="0.35">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row>
    <row r="832" spans="2:27" x14ac:dyDescent="0.35">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row>
    <row r="833" spans="2:27" x14ac:dyDescent="0.35">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row>
    <row r="834" spans="2:27" x14ac:dyDescent="0.35">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row>
    <row r="835" spans="2:27" x14ac:dyDescent="0.35">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row>
    <row r="836" spans="2:27" x14ac:dyDescent="0.35">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row>
    <row r="837" spans="2:27" x14ac:dyDescent="0.35">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row>
    <row r="838" spans="2:27" x14ac:dyDescent="0.35">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row>
    <row r="839" spans="2:27" x14ac:dyDescent="0.35">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row>
    <row r="840" spans="2:27" x14ac:dyDescent="0.35">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row>
    <row r="841" spans="2:27" x14ac:dyDescent="0.35">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row>
    <row r="842" spans="2:27" x14ac:dyDescent="0.35">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row>
    <row r="843" spans="2:27" x14ac:dyDescent="0.35">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row>
    <row r="844" spans="2:27" x14ac:dyDescent="0.35">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row>
    <row r="845" spans="2:27" x14ac:dyDescent="0.35">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row>
    <row r="846" spans="2:27" x14ac:dyDescent="0.35">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row>
    <row r="847" spans="2:27" x14ac:dyDescent="0.35">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row>
    <row r="848" spans="2:27" x14ac:dyDescent="0.35">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row>
    <row r="849" spans="2:27" x14ac:dyDescent="0.35">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row>
    <row r="850" spans="2:27" x14ac:dyDescent="0.35">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row>
    <row r="851" spans="2:27" x14ac:dyDescent="0.35">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row>
    <row r="852" spans="2:27" x14ac:dyDescent="0.35">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row>
    <row r="853" spans="2:27" x14ac:dyDescent="0.35">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row>
    <row r="854" spans="2:27" x14ac:dyDescent="0.35">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row>
    <row r="855" spans="2:27" x14ac:dyDescent="0.35">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row>
    <row r="856" spans="2:27" x14ac:dyDescent="0.35">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row>
    <row r="857" spans="2:27" x14ac:dyDescent="0.35">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row>
    <row r="858" spans="2:27" x14ac:dyDescent="0.35">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row>
    <row r="859" spans="2:27" x14ac:dyDescent="0.35">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row>
    <row r="860" spans="2:27" x14ac:dyDescent="0.35">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row>
    <row r="861" spans="2:27" x14ac:dyDescent="0.35">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row>
    <row r="862" spans="2:27" x14ac:dyDescent="0.35">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row>
    <row r="863" spans="2:27" x14ac:dyDescent="0.35">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row>
    <row r="864" spans="2:27" x14ac:dyDescent="0.35">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row>
    <row r="865" spans="2:27" x14ac:dyDescent="0.35">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row>
    <row r="866" spans="2:27" x14ac:dyDescent="0.35">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row>
    <row r="867" spans="2:27" x14ac:dyDescent="0.35">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row>
    <row r="868" spans="2:27" x14ac:dyDescent="0.35">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row>
    <row r="869" spans="2:27" x14ac:dyDescent="0.35">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row>
    <row r="870" spans="2:27" x14ac:dyDescent="0.35">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row>
    <row r="871" spans="2:27" x14ac:dyDescent="0.35">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row>
    <row r="872" spans="2:27" x14ac:dyDescent="0.35">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row>
    <row r="873" spans="2:27" x14ac:dyDescent="0.35">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row>
    <row r="874" spans="2:27" x14ac:dyDescent="0.35">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row>
    <row r="875" spans="2:27" x14ac:dyDescent="0.35">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row>
    <row r="876" spans="2:27" x14ac:dyDescent="0.35">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row>
    <row r="877" spans="2:27" x14ac:dyDescent="0.35">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row>
    <row r="878" spans="2:27" x14ac:dyDescent="0.35">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row>
    <row r="879" spans="2:27" x14ac:dyDescent="0.35">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row>
    <row r="880" spans="2:27" x14ac:dyDescent="0.35">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row>
    <row r="881" spans="2:27" x14ac:dyDescent="0.35">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row>
    <row r="882" spans="2:27" x14ac:dyDescent="0.35">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row>
    <row r="883" spans="2:27" x14ac:dyDescent="0.35">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row>
    <row r="884" spans="2:27" x14ac:dyDescent="0.35">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row>
    <row r="885" spans="2:27" x14ac:dyDescent="0.35">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row>
    <row r="886" spans="2:27" x14ac:dyDescent="0.35">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row>
    <row r="887" spans="2:27" x14ac:dyDescent="0.35">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row>
    <row r="888" spans="2:27" x14ac:dyDescent="0.35">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row>
    <row r="889" spans="2:27" x14ac:dyDescent="0.35">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row>
    <row r="890" spans="2:27" x14ac:dyDescent="0.35">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row>
    <row r="891" spans="2:27" x14ac:dyDescent="0.35">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row>
    <row r="892" spans="2:27" x14ac:dyDescent="0.35">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row>
    <row r="893" spans="2:27" x14ac:dyDescent="0.35">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row>
    <row r="894" spans="2:27" x14ac:dyDescent="0.35">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row>
    <row r="895" spans="2:27" x14ac:dyDescent="0.35">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row>
    <row r="896" spans="2:27" x14ac:dyDescent="0.35">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row>
    <row r="897" spans="2:27" x14ac:dyDescent="0.35">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row>
    <row r="898" spans="2:27" x14ac:dyDescent="0.35">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row>
    <row r="899" spans="2:27" x14ac:dyDescent="0.35">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row>
    <row r="900" spans="2:27" x14ac:dyDescent="0.35">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row>
    <row r="901" spans="2:27" x14ac:dyDescent="0.35">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row>
    <row r="902" spans="2:27" x14ac:dyDescent="0.35">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row>
    <row r="903" spans="2:27" x14ac:dyDescent="0.35">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row>
    <row r="904" spans="2:27" x14ac:dyDescent="0.35">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row>
    <row r="905" spans="2:27" x14ac:dyDescent="0.35">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row>
    <row r="906" spans="2:27" x14ac:dyDescent="0.35">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row>
    <row r="907" spans="2:27" x14ac:dyDescent="0.35">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row>
    <row r="908" spans="2:27" x14ac:dyDescent="0.35">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row>
    <row r="909" spans="2:27" x14ac:dyDescent="0.35">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row>
    <row r="910" spans="2:27" x14ac:dyDescent="0.35">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row>
    <row r="911" spans="2:27" x14ac:dyDescent="0.35">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row>
    <row r="912" spans="2:27" x14ac:dyDescent="0.35">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row>
    <row r="913" spans="2:27" x14ac:dyDescent="0.35">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row>
    <row r="914" spans="2:27" x14ac:dyDescent="0.35">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row>
    <row r="915" spans="2:27" x14ac:dyDescent="0.35">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row>
    <row r="916" spans="2:27" x14ac:dyDescent="0.35">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row>
    <row r="917" spans="2:27" x14ac:dyDescent="0.35">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row>
    <row r="918" spans="2:27" x14ac:dyDescent="0.35">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row>
    <row r="919" spans="2:27" x14ac:dyDescent="0.35">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row>
    <row r="920" spans="2:27" x14ac:dyDescent="0.35">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row>
    <row r="921" spans="2:27" x14ac:dyDescent="0.35">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row>
    <row r="922" spans="2:27" x14ac:dyDescent="0.35">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row>
    <row r="923" spans="2:27" x14ac:dyDescent="0.35">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row>
    <row r="924" spans="2:27" x14ac:dyDescent="0.35">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row>
    <row r="925" spans="2:27" x14ac:dyDescent="0.35">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row>
    <row r="926" spans="2:27" x14ac:dyDescent="0.35">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row>
    <row r="927" spans="2:27" x14ac:dyDescent="0.35">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row>
    <row r="928" spans="2:27" x14ac:dyDescent="0.35">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row>
    <row r="929" spans="2:27" x14ac:dyDescent="0.35">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row>
    <row r="930" spans="2:27" x14ac:dyDescent="0.35">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row>
    <row r="931" spans="2:27" x14ac:dyDescent="0.35">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row>
    <row r="932" spans="2:27" x14ac:dyDescent="0.35">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row>
    <row r="933" spans="2:27" x14ac:dyDescent="0.35">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row>
    <row r="934" spans="2:27" x14ac:dyDescent="0.35">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row>
    <row r="935" spans="2:27" x14ac:dyDescent="0.35">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row>
    <row r="936" spans="2:27" x14ac:dyDescent="0.35">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row>
    <row r="937" spans="2:27" x14ac:dyDescent="0.35">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row>
    <row r="938" spans="2:27" x14ac:dyDescent="0.35">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row>
    <row r="939" spans="2:27" x14ac:dyDescent="0.35">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row>
    <row r="940" spans="2:27" x14ac:dyDescent="0.35">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row>
    <row r="941" spans="2:27" x14ac:dyDescent="0.35">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row>
    <row r="942" spans="2:27" x14ac:dyDescent="0.35">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row>
    <row r="943" spans="2:27" x14ac:dyDescent="0.35">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row>
    <row r="944" spans="2:27" x14ac:dyDescent="0.35">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row>
    <row r="945" spans="2:27" x14ac:dyDescent="0.35">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row>
    <row r="946" spans="2:27" x14ac:dyDescent="0.35">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row>
    <row r="947" spans="2:27" x14ac:dyDescent="0.35">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row>
    <row r="948" spans="2:27" x14ac:dyDescent="0.35">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row>
    <row r="949" spans="2:27" x14ac:dyDescent="0.35">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row>
    <row r="950" spans="2:27" x14ac:dyDescent="0.35">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row>
    <row r="951" spans="2:27" x14ac:dyDescent="0.35">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row>
    <row r="952" spans="2:27" x14ac:dyDescent="0.35">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row>
    <row r="953" spans="2:27" x14ac:dyDescent="0.35">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row>
    <row r="954" spans="2:27" x14ac:dyDescent="0.35">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row>
    <row r="955" spans="2:27" x14ac:dyDescent="0.35">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row>
    <row r="956" spans="2:27" x14ac:dyDescent="0.35">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row>
    <row r="957" spans="2:27" x14ac:dyDescent="0.35">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row>
    <row r="958" spans="2:27" x14ac:dyDescent="0.35">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row>
    <row r="959" spans="2:27" x14ac:dyDescent="0.35">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row>
    <row r="960" spans="2:27" x14ac:dyDescent="0.35">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row>
    <row r="961" spans="2:27" x14ac:dyDescent="0.35">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row>
    <row r="962" spans="2:27" x14ac:dyDescent="0.35">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row>
    <row r="963" spans="2:27" x14ac:dyDescent="0.35">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row>
    <row r="964" spans="2:27" x14ac:dyDescent="0.35">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row>
    <row r="965" spans="2:27" x14ac:dyDescent="0.35">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row>
    <row r="966" spans="2:27" x14ac:dyDescent="0.35">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row>
    <row r="967" spans="2:27" x14ac:dyDescent="0.35">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row>
    <row r="968" spans="2:27" x14ac:dyDescent="0.35">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row>
    <row r="969" spans="2:27" x14ac:dyDescent="0.35">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row>
    <row r="970" spans="2:27" x14ac:dyDescent="0.35">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row>
    <row r="971" spans="2:27" x14ac:dyDescent="0.35">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row>
    <row r="972" spans="2:27" x14ac:dyDescent="0.35">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row>
    <row r="973" spans="2:27" x14ac:dyDescent="0.35">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row>
    <row r="974" spans="2:27" x14ac:dyDescent="0.35">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row>
    <row r="975" spans="2:27" x14ac:dyDescent="0.35">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row>
    <row r="976" spans="2:27" x14ac:dyDescent="0.35">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row>
    <row r="977" spans="2:27" x14ac:dyDescent="0.35">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row>
    <row r="978" spans="2:27" x14ac:dyDescent="0.35">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row>
    <row r="979" spans="2:27" x14ac:dyDescent="0.35">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row>
    <row r="980" spans="2:27" x14ac:dyDescent="0.35">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row>
    <row r="981" spans="2:27" x14ac:dyDescent="0.35">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row>
    <row r="982" spans="2:27" x14ac:dyDescent="0.35">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row>
    <row r="983" spans="2:27" x14ac:dyDescent="0.35">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row>
    <row r="984" spans="2:27" x14ac:dyDescent="0.35">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row>
    <row r="985" spans="2:27" x14ac:dyDescent="0.35">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row>
    <row r="986" spans="2:27" x14ac:dyDescent="0.35">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row>
    <row r="987" spans="2:27" x14ac:dyDescent="0.35">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row>
    <row r="988" spans="2:27" x14ac:dyDescent="0.35">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row>
    <row r="989" spans="2:27" x14ac:dyDescent="0.35">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row>
    <row r="990" spans="2:27" x14ac:dyDescent="0.35">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row>
    <row r="991" spans="2:27" x14ac:dyDescent="0.35">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row>
    <row r="992" spans="2:27" x14ac:dyDescent="0.35">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row>
    <row r="993" spans="2:27" x14ac:dyDescent="0.35">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row>
    <row r="994" spans="2:27" x14ac:dyDescent="0.35">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row>
    <row r="995" spans="2:27" x14ac:dyDescent="0.35">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row>
    <row r="996" spans="2:27" x14ac:dyDescent="0.35">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row>
    <row r="997" spans="2:27" x14ac:dyDescent="0.35">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row>
    <row r="998" spans="2:27" x14ac:dyDescent="0.35">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row>
    <row r="999" spans="2:27" x14ac:dyDescent="0.35">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row>
    <row r="1000" spans="2:27" x14ac:dyDescent="0.35">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row>
    <row r="1001" spans="2:27" x14ac:dyDescent="0.35">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row>
    <row r="1002" spans="2:27" x14ac:dyDescent="0.35">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row>
    <row r="1003" spans="2:27" x14ac:dyDescent="0.35">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row>
    <row r="1004" spans="2:27" x14ac:dyDescent="0.35">
      <c r="B1004" s="28"/>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row>
    <row r="1005" spans="2:27" x14ac:dyDescent="0.35">
      <c r="B1005" s="28"/>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row>
    <row r="1006" spans="2:27" x14ac:dyDescent="0.35">
      <c r="B1006" s="28"/>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row>
    <row r="1007" spans="2:27" x14ac:dyDescent="0.35">
      <c r="B1007" s="28"/>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row>
  </sheetData>
  <mergeCells count="13">
    <mergeCell ref="L5:M5"/>
    <mergeCell ref="X5:Y5"/>
    <mergeCell ref="Z5:AA5"/>
    <mergeCell ref="N5:O5"/>
    <mergeCell ref="P5:Q5"/>
    <mergeCell ref="R5:S5"/>
    <mergeCell ref="T5:U5"/>
    <mergeCell ref="V5:W5"/>
    <mergeCell ref="D2:J3"/>
    <mergeCell ref="D5:E5"/>
    <mergeCell ref="F5:G5"/>
    <mergeCell ref="H5:I5"/>
    <mergeCell ref="J5:K5"/>
  </mergeCells>
  <conditionalFormatting sqref="D7:AA1007">
    <cfRule type="expression" dxfId="28" priority="114">
      <formula>AND(OR(IF(MOD(COLUMN(D7),4)=0,TRUE),IF(MOD(COLUMN(C7),4)=0,TRUE)),IF(ISBLANK($B6),FALSE,TRUE))</formula>
    </cfRule>
  </conditionalFormatting>
  <conditionalFormatting sqref="B7:B1007">
    <cfRule type="expression" dxfId="27" priority="33">
      <formula>AND(IF(ISBLANK($B7),TRUE),IF(ISBLANK($B6),FALSE,TRUE))</formula>
    </cfRule>
    <cfRule type="expression" dxfId="26" priority="34">
      <formula>IF(ISBLANK($B7),FALSE,TRUE)</formula>
    </cfRule>
  </conditionalFormatting>
  <conditionalFormatting sqref="B7:AA1007">
    <cfRule type="expression" dxfId="25" priority="27">
      <formula>IF(ISBLANK($B7),FALSE,TRUE)</formula>
    </cfRule>
    <cfRule type="expression" dxfId="24" priority="28">
      <formula>AND(IF(ISBLANK($B7),TRUE),IF(ISBLANK($B6),FALSE,TRUE))</formula>
    </cfRule>
    <cfRule type="expression" dxfId="23" priority="113">
      <formula>AND(AND(IF(MOD(COLUMN(B7),4)&lt;&gt;0,TRUE),IF(MOD(COLUMN(A7),4)&lt;&gt;0,TRUE)),IF(ISBLANK($B6),FALSE,TRUE))</formula>
    </cfRule>
  </conditionalFormatting>
  <conditionalFormatting sqref="AA7:AA1007">
    <cfRule type="expression" dxfId="22" priority="91">
      <formula>AND(IF(ISBLANK($B7),TRUE),IF(ISBLANK($B6),FALSE,TRUE))</formula>
    </cfRule>
    <cfRule type="expression" dxfId="21" priority="92">
      <formula>IF(ISBLANK($B7),FALSE,TRUE)</formula>
    </cfRule>
  </conditionalFormatting>
  <dataValidations count="3">
    <dataValidation type="list" allowBlank="1" showInputMessage="1" showErrorMessage="1" sqref="H108:H1007 X108:X1007 F108:F1007 J108:J1007 N108:N1007 L108:L1007 P108:P1007 R108:R1007 T108:T1007 V108:V1007 Z108:Z1007" xr:uid="{00000000-0002-0000-0200-000000000000}">
      <formula1>IF($B108&lt;&gt;"",pasturas)</formula1>
    </dataValidation>
    <dataValidation type="list" allowBlank="1" showInputMessage="1" showErrorMessage="1" sqref="D7:D1007 F7:F107 X7:X107 H7:H107 L7:L107 J7:J107 N7:N107 R7:R107 P7:P107 V7:V107 T7:T107 Z7:Z107" xr:uid="{00000000-0002-0000-0200-000001000000}">
      <formula1>IF($B7&lt;&gt;"",listapasturas)</formula1>
    </dataValidation>
    <dataValidation type="list" allowBlank="1" showInputMessage="1" showErrorMessage="1" sqref="C3" xr:uid="{00000000-0002-0000-0200-000002000000}">
      <formula1>"Sí,No"</formula1>
    </dataValidation>
  </dataValidations>
  <pageMargins left="0.7" right="0.7" top="0.75" bottom="0.75" header="0.3" footer="0.3"/>
  <pageSetup paperSize="9" orientation="portrait" horizontalDpi="0" verticalDpi="0" r:id="rId1"/>
  <ignoredErrors>
    <ignoredError sqref="D5:Q5 AA5 Y5 W5 U5 S5 R5 T5 V5 X5 Z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IF(D7&lt;&gt;"",Formulas!$W$10:$W$16)</xm:f>
          </x14:formula1>
          <xm:sqref>E7:E1007 G7:G1007 I7:I1007 K7:K1007 M7:M1007 O7:O1007 Q7:Q1007 S7:S1007 U7:U1007 W7:W1007 Y7:Y1007 AA7:AA1007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2:AL1007"/>
  <sheetViews>
    <sheetView showGridLines="0" workbookViewId="0">
      <pane xSplit="2" topLeftCell="C1" activePane="topRight" state="frozen"/>
      <selection pane="topRight" activeCell="F18" sqref="F18"/>
    </sheetView>
  </sheetViews>
  <sheetFormatPr baseColWidth="10" defaultColWidth="11.453125" defaultRowHeight="14.5" x14ac:dyDescent="0.35"/>
  <cols>
    <col min="1" max="1" width="2.54296875" style="30" customWidth="1"/>
    <col min="2" max="2" width="11.81640625" style="30" bestFit="1" customWidth="1"/>
    <col min="3" max="3" width="16.7265625" style="30" bestFit="1" customWidth="1"/>
    <col min="4" max="4" width="11.81640625" style="30" bestFit="1" customWidth="1"/>
    <col min="5" max="5" width="11.453125" style="30"/>
    <col min="6" max="6" width="16.7265625" style="30" customWidth="1"/>
    <col min="7" max="8" width="11.453125" style="30"/>
    <col min="9" max="9" width="16.7265625" style="30" customWidth="1"/>
    <col min="10" max="11" width="11.453125" style="30"/>
    <col min="12" max="12" width="16.7265625" style="30" customWidth="1"/>
    <col min="13" max="14" width="11.453125" style="30"/>
    <col min="15" max="15" width="16.7265625" style="30" customWidth="1"/>
    <col min="16" max="17" width="11.453125" style="30"/>
    <col min="18" max="18" width="16.7265625" style="30" customWidth="1"/>
    <col min="19" max="20" width="11.453125" style="30"/>
    <col min="21" max="21" width="16.7265625" style="30" customWidth="1"/>
    <col min="22" max="23" width="11.453125" style="30"/>
    <col min="24" max="24" width="16.7265625" style="30" customWidth="1"/>
    <col min="25" max="26" width="11.453125" style="30"/>
    <col min="27" max="27" width="16.7265625" style="30" customWidth="1"/>
    <col min="28" max="29" width="11.453125" style="30"/>
    <col min="30" max="30" width="16.7265625" style="30" customWidth="1"/>
    <col min="31" max="32" width="11.453125" style="30"/>
    <col min="33" max="33" width="16.7265625" style="30" customWidth="1"/>
    <col min="34" max="35" width="11.453125" style="30"/>
    <col min="36" max="36" width="16.7265625" style="30" customWidth="1"/>
    <col min="37" max="16384" width="11.453125" style="30"/>
  </cols>
  <sheetData>
    <row r="2" spans="2:38" ht="15" customHeight="1" x14ac:dyDescent="0.35">
      <c r="C2" s="379" t="s">
        <v>288</v>
      </c>
      <c r="D2" s="379"/>
      <c r="E2" s="379"/>
      <c r="F2" s="379"/>
      <c r="G2" s="379"/>
      <c r="H2" s="379"/>
      <c r="I2" s="379"/>
      <c r="J2" s="379"/>
      <c r="K2" s="379"/>
      <c r="L2" s="379"/>
      <c r="M2" s="379"/>
      <c r="N2" s="379"/>
      <c r="O2" s="259"/>
      <c r="P2" s="259"/>
      <c r="Q2" s="259"/>
    </row>
    <row r="3" spans="2:38" ht="15" customHeight="1" x14ac:dyDescent="0.35">
      <c r="C3" s="379"/>
      <c r="D3" s="379"/>
      <c r="E3" s="379"/>
      <c r="F3" s="379"/>
      <c r="G3" s="379"/>
      <c r="H3" s="379"/>
      <c r="I3" s="379"/>
      <c r="J3" s="379"/>
      <c r="K3" s="379"/>
      <c r="L3" s="379"/>
      <c r="M3" s="379"/>
      <c r="N3" s="379"/>
      <c r="O3" s="259"/>
      <c r="P3" s="259"/>
      <c r="Q3" s="259"/>
    </row>
    <row r="4" spans="2:38" ht="15" thickBot="1" x14ac:dyDescent="0.4"/>
    <row r="5" spans="2:38" ht="15" thickBot="1" x14ac:dyDescent="0.4">
      <c r="C5" s="377">
        <f>+DATE('Uso de suelo'!$C$2,6,1)</f>
        <v>153</v>
      </c>
      <c r="D5" s="380"/>
      <c r="E5" s="378"/>
      <c r="F5" s="377">
        <f>+DATE('Uso de suelo'!$C$2,7,1)</f>
        <v>183</v>
      </c>
      <c r="G5" s="380"/>
      <c r="H5" s="378"/>
      <c r="I5" s="377">
        <f>+DATE('Uso de suelo'!$C$2,8,1)</f>
        <v>214</v>
      </c>
      <c r="J5" s="380"/>
      <c r="K5" s="378"/>
      <c r="L5" s="377">
        <f>+DATE('Uso de suelo'!$C$2,9,1)</f>
        <v>245</v>
      </c>
      <c r="M5" s="380"/>
      <c r="N5" s="378"/>
      <c r="O5" s="377">
        <f>+DATE('Uso de suelo'!$C$2,10,1)</f>
        <v>275</v>
      </c>
      <c r="P5" s="380"/>
      <c r="Q5" s="378"/>
      <c r="R5" s="377">
        <f>+DATE('Uso de suelo'!$C$2,11,1)</f>
        <v>306</v>
      </c>
      <c r="S5" s="380"/>
      <c r="T5" s="378"/>
      <c r="U5" s="377">
        <f>+DATE('Uso de suelo'!$C$2,12,1)</f>
        <v>336</v>
      </c>
      <c r="V5" s="380"/>
      <c r="W5" s="378"/>
      <c r="X5" s="377">
        <f>+DATE('Uso de suelo'!$C$2+1,1,1)</f>
        <v>367</v>
      </c>
      <c r="Y5" s="380"/>
      <c r="Z5" s="378"/>
      <c r="AA5" s="377">
        <f>+DATE('Uso de suelo'!$C$2+1,2,1)</f>
        <v>398</v>
      </c>
      <c r="AB5" s="380"/>
      <c r="AC5" s="378"/>
      <c r="AD5" s="377">
        <f>+DATE('Uso de suelo'!$C$2+1,3,1)</f>
        <v>426</v>
      </c>
      <c r="AE5" s="380"/>
      <c r="AF5" s="378"/>
      <c r="AG5" s="377">
        <f>+DATE('Uso de suelo'!$C$2+1,4,1)</f>
        <v>457</v>
      </c>
      <c r="AH5" s="380"/>
      <c r="AI5" s="378"/>
      <c r="AJ5" s="377">
        <f>+DATE('Uso de suelo'!$C$2+1,5,1)</f>
        <v>487</v>
      </c>
      <c r="AK5" s="380"/>
      <c r="AL5" s="378"/>
    </row>
    <row r="6" spans="2:38" ht="15" thickBot="1" x14ac:dyDescent="0.4">
      <c r="B6" s="31" t="s">
        <v>27</v>
      </c>
      <c r="C6" s="3" t="s">
        <v>41</v>
      </c>
      <c r="D6" s="32" t="s">
        <v>106</v>
      </c>
      <c r="E6" s="32" t="s">
        <v>42</v>
      </c>
      <c r="F6" s="3" t="s">
        <v>41</v>
      </c>
      <c r="G6" s="32" t="s">
        <v>106</v>
      </c>
      <c r="H6" s="32" t="s">
        <v>42</v>
      </c>
      <c r="I6" s="3" t="s">
        <v>41</v>
      </c>
      <c r="J6" s="32" t="s">
        <v>106</v>
      </c>
      <c r="K6" s="32" t="s">
        <v>42</v>
      </c>
      <c r="L6" s="3" t="s">
        <v>41</v>
      </c>
      <c r="M6" s="32" t="s">
        <v>106</v>
      </c>
      <c r="N6" s="32" t="s">
        <v>42</v>
      </c>
      <c r="O6" s="3" t="s">
        <v>41</v>
      </c>
      <c r="P6" s="32" t="s">
        <v>106</v>
      </c>
      <c r="Q6" s="32" t="s">
        <v>42</v>
      </c>
      <c r="R6" s="3" t="s">
        <v>41</v>
      </c>
      <c r="S6" s="32" t="s">
        <v>106</v>
      </c>
      <c r="T6" s="32" t="s">
        <v>42</v>
      </c>
      <c r="U6" s="3" t="s">
        <v>41</v>
      </c>
      <c r="V6" s="32" t="s">
        <v>106</v>
      </c>
      <c r="W6" s="32" t="s">
        <v>42</v>
      </c>
      <c r="X6" s="3" t="s">
        <v>41</v>
      </c>
      <c r="Y6" s="32" t="s">
        <v>106</v>
      </c>
      <c r="Z6" s="32" t="s">
        <v>42</v>
      </c>
      <c r="AA6" s="3" t="s">
        <v>41</v>
      </c>
      <c r="AB6" s="32" t="s">
        <v>106</v>
      </c>
      <c r="AC6" s="32" t="s">
        <v>42</v>
      </c>
      <c r="AD6" s="3" t="s">
        <v>41</v>
      </c>
      <c r="AE6" s="32" t="s">
        <v>106</v>
      </c>
      <c r="AF6" s="32" t="s">
        <v>42</v>
      </c>
      <c r="AG6" s="3" t="s">
        <v>41</v>
      </c>
      <c r="AH6" s="32" t="s">
        <v>106</v>
      </c>
      <c r="AI6" s="32" t="s">
        <v>42</v>
      </c>
      <c r="AJ6" s="3" t="s">
        <v>41</v>
      </c>
      <c r="AK6" s="32" t="s">
        <v>106</v>
      </c>
      <c r="AL6" s="33" t="s">
        <v>42</v>
      </c>
    </row>
    <row r="7" spans="2:38" x14ac:dyDescent="0.35">
      <c r="B7" s="30" t="str">
        <f>IF('Uso de suelo'!B7="","",'Uso de suelo'!B7)</f>
        <v/>
      </c>
      <c r="C7" s="28"/>
      <c r="D7" s="201"/>
      <c r="E7" s="200"/>
      <c r="F7" s="28"/>
      <c r="G7" s="201"/>
      <c r="H7" s="200"/>
      <c r="I7" s="28"/>
      <c r="J7" s="201"/>
      <c r="K7" s="200"/>
      <c r="L7" s="28"/>
      <c r="M7" s="201"/>
      <c r="N7" s="200"/>
      <c r="O7" s="28"/>
      <c r="P7" s="201"/>
      <c r="Q7" s="200"/>
      <c r="R7" s="28"/>
      <c r="S7" s="201"/>
      <c r="T7" s="200"/>
      <c r="U7" s="28"/>
      <c r="V7" s="201"/>
      <c r="W7" s="200"/>
      <c r="X7" s="28"/>
      <c r="Y7" s="201"/>
      <c r="Z7" s="200"/>
      <c r="AA7" s="28"/>
      <c r="AB7" s="201"/>
      <c r="AC7" s="200"/>
      <c r="AD7" s="28"/>
      <c r="AE7" s="201"/>
      <c r="AF7" s="200"/>
      <c r="AG7" s="28"/>
      <c r="AH7" s="201"/>
      <c r="AI7" s="200"/>
      <c r="AJ7" s="28"/>
      <c r="AK7" s="201"/>
      <c r="AL7" s="200"/>
    </row>
    <row r="8" spans="2:38" x14ac:dyDescent="0.35">
      <c r="B8" s="30" t="str">
        <f>IF('Uso de suelo'!B8="","",'Uso de suelo'!B8)</f>
        <v/>
      </c>
      <c r="C8" s="28"/>
      <c r="D8" s="201"/>
      <c r="E8" s="200"/>
      <c r="F8" s="28"/>
      <c r="G8" s="201"/>
      <c r="H8" s="200"/>
      <c r="I8" s="28"/>
      <c r="J8" s="201"/>
      <c r="K8" s="200"/>
      <c r="L8" s="28"/>
      <c r="M8" s="201"/>
      <c r="N8" s="200"/>
      <c r="O8" s="28"/>
      <c r="P8" s="201"/>
      <c r="Q8" s="200"/>
      <c r="R8" s="28"/>
      <c r="S8" s="201"/>
      <c r="T8" s="200"/>
      <c r="U8" s="28"/>
      <c r="V8" s="201"/>
      <c r="W8" s="200"/>
      <c r="X8" s="28"/>
      <c r="Y8" s="201"/>
      <c r="Z8" s="200"/>
      <c r="AA8" s="28"/>
      <c r="AB8" s="201"/>
      <c r="AC8" s="200"/>
      <c r="AD8" s="28"/>
      <c r="AE8" s="201"/>
      <c r="AF8" s="200"/>
      <c r="AG8" s="28"/>
      <c r="AH8" s="201"/>
      <c r="AI8" s="200"/>
      <c r="AJ8" s="28"/>
      <c r="AK8" s="201"/>
      <c r="AL8" s="200"/>
    </row>
    <row r="9" spans="2:38" x14ac:dyDescent="0.35">
      <c r="B9" s="30" t="str">
        <f>IF('Uso de suelo'!B9="","",'Uso de suelo'!B9)</f>
        <v/>
      </c>
      <c r="C9" s="28"/>
      <c r="D9" s="201"/>
      <c r="E9" s="200"/>
      <c r="F9" s="28"/>
      <c r="G9" s="201"/>
      <c r="H9" s="200"/>
      <c r="I9" s="28"/>
      <c r="J9" s="201"/>
      <c r="K9" s="200"/>
      <c r="L9" s="28"/>
      <c r="M9" s="201"/>
      <c r="N9" s="200"/>
      <c r="O9" s="28"/>
      <c r="P9" s="201"/>
      <c r="Q9" s="200"/>
      <c r="R9" s="28"/>
      <c r="S9" s="201"/>
      <c r="T9" s="200"/>
      <c r="U9" s="28"/>
      <c r="V9" s="201"/>
      <c r="W9" s="200"/>
      <c r="X9" s="28"/>
      <c r="Y9" s="201"/>
      <c r="Z9" s="200"/>
      <c r="AA9" s="28"/>
      <c r="AB9" s="201"/>
      <c r="AC9" s="200"/>
      <c r="AD9" s="28"/>
      <c r="AE9" s="201"/>
      <c r="AF9" s="200"/>
      <c r="AG9" s="28"/>
      <c r="AH9" s="201"/>
      <c r="AI9" s="200"/>
      <c r="AJ9" s="28"/>
      <c r="AK9" s="201"/>
      <c r="AL9" s="200"/>
    </row>
    <row r="10" spans="2:38" x14ac:dyDescent="0.35">
      <c r="B10" s="30" t="str">
        <f>IF('Uso de suelo'!B10="","",'Uso de suelo'!B10)</f>
        <v/>
      </c>
      <c r="C10" s="28"/>
      <c r="D10" s="201"/>
      <c r="E10" s="200"/>
      <c r="F10" s="28"/>
      <c r="G10" s="201"/>
      <c r="H10" s="200"/>
      <c r="I10" s="28"/>
      <c r="J10" s="201"/>
      <c r="K10" s="200"/>
      <c r="L10" s="28"/>
      <c r="M10" s="201"/>
      <c r="N10" s="200"/>
      <c r="O10" s="28"/>
      <c r="P10" s="201"/>
      <c r="Q10" s="200"/>
      <c r="R10" s="28"/>
      <c r="S10" s="201"/>
      <c r="T10" s="200"/>
      <c r="U10" s="28"/>
      <c r="V10" s="201"/>
      <c r="W10" s="200"/>
      <c r="X10" s="28"/>
      <c r="Y10" s="201"/>
      <c r="Z10" s="200"/>
      <c r="AA10" s="28"/>
      <c r="AB10" s="201"/>
      <c r="AC10" s="200"/>
      <c r="AD10" s="28"/>
      <c r="AE10" s="201"/>
      <c r="AF10" s="200"/>
      <c r="AG10" s="28"/>
      <c r="AH10" s="201"/>
      <c r="AI10" s="200"/>
      <c r="AJ10" s="28"/>
      <c r="AK10" s="201"/>
      <c r="AL10" s="200"/>
    </row>
    <row r="11" spans="2:38" x14ac:dyDescent="0.35">
      <c r="B11" s="30" t="str">
        <f>IF('Uso de suelo'!B11="","",'Uso de suelo'!B11)</f>
        <v/>
      </c>
      <c r="C11" s="28"/>
      <c r="D11" s="201"/>
      <c r="E11" s="200"/>
      <c r="F11" s="28"/>
      <c r="G11" s="201"/>
      <c r="H11" s="200"/>
      <c r="I11" s="28"/>
      <c r="J11" s="201"/>
      <c r="K11" s="200"/>
      <c r="L11" s="28"/>
      <c r="M11" s="201"/>
      <c r="N11" s="200"/>
      <c r="O11" s="28"/>
      <c r="P11" s="201"/>
      <c r="Q11" s="200"/>
      <c r="R11" s="28"/>
      <c r="S11" s="201"/>
      <c r="T11" s="200"/>
      <c r="U11" s="28"/>
      <c r="V11" s="201"/>
      <c r="W11" s="200"/>
      <c r="X11" s="28"/>
      <c r="Y11" s="201"/>
      <c r="Z11" s="200"/>
      <c r="AA11" s="28"/>
      <c r="AB11" s="201"/>
      <c r="AC11" s="200"/>
      <c r="AD11" s="28"/>
      <c r="AE11" s="201"/>
      <c r="AF11" s="200"/>
      <c r="AG11" s="28"/>
      <c r="AH11" s="201"/>
      <c r="AI11" s="200"/>
      <c r="AJ11" s="28"/>
      <c r="AK11" s="201"/>
      <c r="AL11" s="200"/>
    </row>
    <row r="12" spans="2:38" x14ac:dyDescent="0.35">
      <c r="B12" s="30" t="str">
        <f>IF('Uso de suelo'!B12="","",'Uso de suelo'!B12)</f>
        <v/>
      </c>
      <c r="C12" s="28"/>
      <c r="D12" s="201"/>
      <c r="E12" s="200"/>
      <c r="F12" s="28"/>
      <c r="G12" s="201"/>
      <c r="H12" s="200"/>
      <c r="I12" s="28"/>
      <c r="J12" s="201"/>
      <c r="K12" s="200"/>
      <c r="L12" s="28"/>
      <c r="M12" s="201"/>
      <c r="N12" s="200"/>
      <c r="O12" s="28"/>
      <c r="P12" s="201"/>
      <c r="Q12" s="200"/>
      <c r="R12" s="28"/>
      <c r="S12" s="201"/>
      <c r="T12" s="200"/>
      <c r="U12" s="28"/>
      <c r="V12" s="201"/>
      <c r="W12" s="200"/>
      <c r="X12" s="28"/>
      <c r="Y12" s="201"/>
      <c r="Z12" s="200"/>
      <c r="AA12" s="28"/>
      <c r="AB12" s="201"/>
      <c r="AC12" s="200"/>
      <c r="AD12" s="28"/>
      <c r="AE12" s="201"/>
      <c r="AF12" s="200"/>
      <c r="AG12" s="28"/>
      <c r="AH12" s="201"/>
      <c r="AI12" s="200"/>
      <c r="AJ12" s="28"/>
      <c r="AK12" s="201"/>
      <c r="AL12" s="200"/>
    </row>
    <row r="13" spans="2:38" x14ac:dyDescent="0.35">
      <c r="B13" s="30" t="str">
        <f>IF('Uso de suelo'!B13="","",'Uso de suelo'!B13)</f>
        <v/>
      </c>
      <c r="C13" s="28"/>
      <c r="D13" s="201"/>
      <c r="E13" s="200"/>
      <c r="F13" s="28"/>
      <c r="G13" s="201"/>
      <c r="H13" s="200"/>
      <c r="I13" s="28"/>
      <c r="J13" s="201"/>
      <c r="K13" s="200"/>
      <c r="L13" s="28"/>
      <c r="M13" s="201"/>
      <c r="N13" s="200"/>
      <c r="O13" s="28"/>
      <c r="P13" s="201"/>
      <c r="Q13" s="200"/>
      <c r="R13" s="28"/>
      <c r="S13" s="201"/>
      <c r="T13" s="200"/>
      <c r="U13" s="28"/>
      <c r="V13" s="201"/>
      <c r="W13" s="200"/>
      <c r="X13" s="28"/>
      <c r="Y13" s="201"/>
      <c r="Z13" s="200"/>
      <c r="AA13" s="28"/>
      <c r="AB13" s="201"/>
      <c r="AC13" s="200"/>
      <c r="AD13" s="28"/>
      <c r="AE13" s="201"/>
      <c r="AF13" s="200"/>
      <c r="AG13" s="28"/>
      <c r="AH13" s="201"/>
      <c r="AI13" s="200"/>
      <c r="AJ13" s="28"/>
      <c r="AK13" s="201"/>
      <c r="AL13" s="200"/>
    </row>
    <row r="14" spans="2:38" x14ac:dyDescent="0.35">
      <c r="B14" s="30" t="str">
        <f>IF('Uso de suelo'!B14="","",'Uso de suelo'!B14)</f>
        <v/>
      </c>
      <c r="C14" s="28"/>
      <c r="D14" s="201"/>
      <c r="E14" s="200"/>
      <c r="F14" s="28"/>
      <c r="G14" s="201"/>
      <c r="H14" s="200"/>
      <c r="I14" s="28"/>
      <c r="J14" s="201"/>
      <c r="K14" s="200"/>
      <c r="L14" s="28"/>
      <c r="M14" s="201"/>
      <c r="N14" s="200"/>
      <c r="O14" s="28"/>
      <c r="P14" s="201"/>
      <c r="Q14" s="200"/>
      <c r="R14" s="28"/>
      <c r="S14" s="201"/>
      <c r="T14" s="200"/>
      <c r="U14" s="28"/>
      <c r="V14" s="201"/>
      <c r="W14" s="200"/>
      <c r="X14" s="28"/>
      <c r="Y14" s="201"/>
      <c r="Z14" s="200"/>
      <c r="AA14" s="28"/>
      <c r="AB14" s="201"/>
      <c r="AC14" s="200"/>
      <c r="AD14" s="28"/>
      <c r="AE14" s="201"/>
      <c r="AF14" s="200"/>
      <c r="AG14" s="28"/>
      <c r="AH14" s="201"/>
      <c r="AI14" s="200"/>
      <c r="AJ14" s="28"/>
      <c r="AK14" s="201"/>
      <c r="AL14" s="200"/>
    </row>
    <row r="15" spans="2:38" x14ac:dyDescent="0.35">
      <c r="B15" s="30" t="str">
        <f>IF('Uso de suelo'!B15="","",'Uso de suelo'!B15)</f>
        <v/>
      </c>
      <c r="C15" s="28"/>
      <c r="D15" s="201"/>
      <c r="E15" s="200"/>
      <c r="F15" s="28"/>
      <c r="G15" s="201"/>
      <c r="H15" s="200"/>
      <c r="I15" s="28"/>
      <c r="J15" s="201"/>
      <c r="K15" s="200"/>
      <c r="L15" s="28"/>
      <c r="M15" s="201"/>
      <c r="N15" s="200"/>
      <c r="O15" s="28"/>
      <c r="P15" s="201"/>
      <c r="Q15" s="200"/>
      <c r="R15" s="28"/>
      <c r="S15" s="201"/>
      <c r="T15" s="200"/>
      <c r="U15" s="28"/>
      <c r="V15" s="201"/>
      <c r="W15" s="200"/>
      <c r="X15" s="28"/>
      <c r="Y15" s="201"/>
      <c r="Z15" s="200"/>
      <c r="AA15" s="28"/>
      <c r="AB15" s="201"/>
      <c r="AC15" s="200"/>
      <c r="AD15" s="28"/>
      <c r="AE15" s="201"/>
      <c r="AF15" s="200"/>
      <c r="AG15" s="28"/>
      <c r="AH15" s="201"/>
      <c r="AI15" s="200"/>
      <c r="AJ15" s="28"/>
      <c r="AK15" s="201"/>
      <c r="AL15" s="200"/>
    </row>
    <row r="16" spans="2:38" x14ac:dyDescent="0.35">
      <c r="B16" s="30" t="str">
        <f>IF('Uso de suelo'!B16="","",'Uso de suelo'!B16)</f>
        <v/>
      </c>
      <c r="C16" s="28"/>
      <c r="D16" s="201"/>
      <c r="E16" s="200"/>
      <c r="F16" s="28"/>
      <c r="G16" s="201"/>
      <c r="H16" s="200"/>
      <c r="I16" s="28"/>
      <c r="J16" s="201"/>
      <c r="K16" s="200"/>
      <c r="L16" s="28"/>
      <c r="M16" s="201"/>
      <c r="N16" s="200"/>
      <c r="O16" s="28"/>
      <c r="P16" s="201"/>
      <c r="Q16" s="200"/>
      <c r="R16" s="28"/>
      <c r="S16" s="201"/>
      <c r="T16" s="200"/>
      <c r="U16" s="28"/>
      <c r="V16" s="201"/>
      <c r="W16" s="200"/>
      <c r="X16" s="28"/>
      <c r="Y16" s="201"/>
      <c r="Z16" s="200"/>
      <c r="AA16" s="28"/>
      <c r="AB16" s="201"/>
      <c r="AC16" s="200"/>
      <c r="AD16" s="28"/>
      <c r="AE16" s="201"/>
      <c r="AF16" s="200"/>
      <c r="AG16" s="28"/>
      <c r="AH16" s="201"/>
      <c r="AI16" s="200"/>
      <c r="AJ16" s="28"/>
      <c r="AK16" s="201"/>
      <c r="AL16" s="200"/>
    </row>
    <row r="17" spans="2:38" x14ac:dyDescent="0.35">
      <c r="B17" s="30" t="str">
        <f>IF('Uso de suelo'!B17="","",'Uso de suelo'!B17)</f>
        <v/>
      </c>
      <c r="C17" s="28"/>
      <c r="D17" s="201"/>
      <c r="E17" s="200"/>
      <c r="F17" s="28"/>
      <c r="G17" s="201"/>
      <c r="H17" s="200"/>
      <c r="I17" s="28"/>
      <c r="J17" s="201"/>
      <c r="K17" s="200"/>
      <c r="L17" s="28"/>
      <c r="M17" s="201"/>
      <c r="N17" s="200"/>
      <c r="O17" s="28"/>
      <c r="P17" s="201"/>
      <c r="Q17" s="200"/>
      <c r="R17" s="28"/>
      <c r="S17" s="201"/>
      <c r="T17" s="200"/>
      <c r="U17" s="28"/>
      <c r="V17" s="201"/>
      <c r="W17" s="200"/>
      <c r="X17" s="28"/>
      <c r="Y17" s="201"/>
      <c r="Z17" s="200"/>
      <c r="AA17" s="28"/>
      <c r="AB17" s="201"/>
      <c r="AC17" s="200"/>
      <c r="AD17" s="28"/>
      <c r="AE17" s="201"/>
      <c r="AF17" s="200"/>
      <c r="AG17" s="28"/>
      <c r="AH17" s="201"/>
      <c r="AI17" s="200"/>
      <c r="AJ17" s="28"/>
      <c r="AK17" s="201"/>
      <c r="AL17" s="200"/>
    </row>
    <row r="18" spans="2:38" x14ac:dyDescent="0.35">
      <c r="B18" s="30" t="str">
        <f>IF('Uso de suelo'!B18="","",'Uso de suelo'!B18)</f>
        <v/>
      </c>
      <c r="C18" s="28"/>
      <c r="D18" s="201"/>
      <c r="E18" s="200"/>
      <c r="F18" s="28"/>
      <c r="G18" s="201"/>
      <c r="H18" s="200"/>
      <c r="I18" s="28"/>
      <c r="J18" s="201"/>
      <c r="K18" s="200"/>
      <c r="L18" s="28"/>
      <c r="M18" s="201"/>
      <c r="N18" s="200"/>
      <c r="O18" s="28"/>
      <c r="P18" s="201"/>
      <c r="Q18" s="200"/>
      <c r="R18" s="28"/>
      <c r="S18" s="201"/>
      <c r="T18" s="200"/>
      <c r="U18" s="28"/>
      <c r="V18" s="201"/>
      <c r="W18" s="200"/>
      <c r="X18" s="28"/>
      <c r="Y18" s="201"/>
      <c r="Z18" s="200"/>
      <c r="AA18" s="28"/>
      <c r="AB18" s="201"/>
      <c r="AC18" s="200"/>
      <c r="AD18" s="28"/>
      <c r="AE18" s="201"/>
      <c r="AF18" s="200"/>
      <c r="AG18" s="28"/>
      <c r="AH18" s="201"/>
      <c r="AI18" s="200"/>
      <c r="AJ18" s="28"/>
      <c r="AK18" s="201"/>
      <c r="AL18" s="200"/>
    </row>
    <row r="19" spans="2:38" x14ac:dyDescent="0.35">
      <c r="B19" s="30" t="str">
        <f>IF('Uso de suelo'!B19="","",'Uso de suelo'!B19)</f>
        <v/>
      </c>
      <c r="C19" s="28"/>
      <c r="D19" s="201"/>
      <c r="E19" s="200"/>
      <c r="F19" s="28"/>
      <c r="G19" s="201"/>
      <c r="H19" s="200"/>
      <c r="I19" s="28"/>
      <c r="J19" s="201"/>
      <c r="K19" s="200"/>
      <c r="L19" s="28"/>
      <c r="M19" s="201"/>
      <c r="N19" s="200"/>
      <c r="O19" s="28"/>
      <c r="P19" s="201"/>
      <c r="Q19" s="200"/>
      <c r="R19" s="28"/>
      <c r="S19" s="201"/>
      <c r="T19" s="200"/>
      <c r="U19" s="28"/>
      <c r="V19" s="201"/>
      <c r="W19" s="200"/>
      <c r="X19" s="28"/>
      <c r="Y19" s="201"/>
      <c r="Z19" s="200"/>
      <c r="AA19" s="28"/>
      <c r="AB19" s="201"/>
      <c r="AC19" s="200"/>
      <c r="AD19" s="28"/>
      <c r="AE19" s="201"/>
      <c r="AF19" s="200"/>
      <c r="AG19" s="28"/>
      <c r="AH19" s="201"/>
      <c r="AI19" s="200"/>
      <c r="AJ19" s="28"/>
      <c r="AK19" s="201"/>
      <c r="AL19" s="200"/>
    </row>
    <row r="20" spans="2:38" x14ac:dyDescent="0.35">
      <c r="B20" s="30" t="str">
        <f>IF('Uso de suelo'!B20="","",'Uso de suelo'!B20)</f>
        <v/>
      </c>
      <c r="C20" s="28"/>
      <c r="D20" s="201"/>
      <c r="E20" s="200"/>
      <c r="F20" s="28"/>
      <c r="G20" s="201"/>
      <c r="H20" s="200"/>
      <c r="I20" s="28"/>
      <c r="J20" s="201"/>
      <c r="K20" s="200"/>
      <c r="L20" s="28"/>
      <c r="M20" s="201"/>
      <c r="N20" s="200"/>
      <c r="O20" s="28"/>
      <c r="P20" s="201"/>
      <c r="Q20" s="200"/>
      <c r="R20" s="28"/>
      <c r="S20" s="201"/>
      <c r="T20" s="200"/>
      <c r="U20" s="28"/>
      <c r="V20" s="201"/>
      <c r="W20" s="200"/>
      <c r="X20" s="28"/>
      <c r="Y20" s="201"/>
      <c r="Z20" s="200"/>
      <c r="AA20" s="28"/>
      <c r="AB20" s="201"/>
      <c r="AC20" s="200"/>
      <c r="AD20" s="28"/>
      <c r="AE20" s="201"/>
      <c r="AF20" s="200"/>
      <c r="AG20" s="28"/>
      <c r="AH20" s="201"/>
      <c r="AI20" s="200"/>
      <c r="AJ20" s="28"/>
      <c r="AK20" s="201"/>
      <c r="AL20" s="200"/>
    </row>
    <row r="21" spans="2:38" x14ac:dyDescent="0.35">
      <c r="B21" s="30" t="str">
        <f>IF('Uso de suelo'!B21="","",'Uso de suelo'!B21)</f>
        <v/>
      </c>
      <c r="C21" s="28"/>
      <c r="D21" s="201"/>
      <c r="E21" s="200"/>
      <c r="F21" s="28"/>
      <c r="G21" s="201"/>
      <c r="H21" s="200"/>
      <c r="I21" s="28"/>
      <c r="J21" s="201"/>
      <c r="K21" s="200"/>
      <c r="L21" s="28"/>
      <c r="M21" s="201"/>
      <c r="N21" s="200"/>
      <c r="O21" s="28"/>
      <c r="P21" s="201"/>
      <c r="Q21" s="200"/>
      <c r="R21" s="28"/>
      <c r="S21" s="201"/>
      <c r="T21" s="200"/>
      <c r="U21" s="28"/>
      <c r="V21" s="201"/>
      <c r="W21" s="200"/>
      <c r="X21" s="28"/>
      <c r="Y21" s="201"/>
      <c r="Z21" s="200"/>
      <c r="AA21" s="28"/>
      <c r="AB21" s="201"/>
      <c r="AC21" s="200"/>
      <c r="AD21" s="28"/>
      <c r="AE21" s="201"/>
      <c r="AF21" s="200"/>
      <c r="AG21" s="28"/>
      <c r="AH21" s="201"/>
      <c r="AI21" s="200"/>
      <c r="AJ21" s="28"/>
      <c r="AK21" s="201"/>
      <c r="AL21" s="200"/>
    </row>
    <row r="22" spans="2:38" x14ac:dyDescent="0.35">
      <c r="B22" s="30" t="str">
        <f>IF('Uso de suelo'!B22="","",'Uso de suelo'!B22)</f>
        <v/>
      </c>
      <c r="C22" s="28"/>
      <c r="D22" s="201"/>
      <c r="E22" s="200"/>
      <c r="F22" s="28"/>
      <c r="G22" s="201"/>
      <c r="H22" s="200"/>
      <c r="I22" s="28"/>
      <c r="J22" s="201"/>
      <c r="K22" s="200"/>
      <c r="L22" s="28"/>
      <c r="M22" s="201"/>
      <c r="N22" s="200"/>
      <c r="O22" s="28"/>
      <c r="P22" s="201"/>
      <c r="Q22" s="200"/>
      <c r="R22" s="28"/>
      <c r="S22" s="201"/>
      <c r="T22" s="200"/>
      <c r="U22" s="28"/>
      <c r="V22" s="201"/>
      <c r="W22" s="200"/>
      <c r="X22" s="28"/>
      <c r="Y22" s="201"/>
      <c r="Z22" s="200"/>
      <c r="AA22" s="28"/>
      <c r="AB22" s="201"/>
      <c r="AC22" s="200"/>
      <c r="AD22" s="28"/>
      <c r="AE22" s="201"/>
      <c r="AF22" s="200"/>
      <c r="AG22" s="28"/>
      <c r="AH22" s="201"/>
      <c r="AI22" s="200"/>
      <c r="AJ22" s="28"/>
      <c r="AK22" s="201"/>
      <c r="AL22" s="200"/>
    </row>
    <row r="23" spans="2:38" x14ac:dyDescent="0.35">
      <c r="B23" s="30" t="str">
        <f>IF('Uso de suelo'!B23="","",'Uso de suelo'!B23)</f>
        <v/>
      </c>
      <c r="C23" s="28"/>
      <c r="D23" s="201"/>
      <c r="E23" s="200"/>
      <c r="F23" s="28"/>
      <c r="G23" s="201"/>
      <c r="H23" s="200"/>
      <c r="I23" s="28"/>
      <c r="J23" s="201"/>
      <c r="K23" s="200"/>
      <c r="L23" s="28"/>
      <c r="M23" s="201"/>
      <c r="N23" s="200"/>
      <c r="O23" s="28"/>
      <c r="P23" s="201"/>
      <c r="Q23" s="200"/>
      <c r="R23" s="28"/>
      <c r="S23" s="201"/>
      <c r="T23" s="200"/>
      <c r="U23" s="28"/>
      <c r="V23" s="201"/>
      <c r="W23" s="200"/>
      <c r="X23" s="28"/>
      <c r="Y23" s="201"/>
      <c r="Z23" s="200"/>
      <c r="AA23" s="28"/>
      <c r="AB23" s="201"/>
      <c r="AC23" s="200"/>
      <c r="AD23" s="28"/>
      <c r="AE23" s="201"/>
      <c r="AF23" s="200"/>
      <c r="AG23" s="28"/>
      <c r="AH23" s="201"/>
      <c r="AI23" s="200"/>
      <c r="AJ23" s="28"/>
      <c r="AK23" s="201"/>
      <c r="AL23" s="200"/>
    </row>
    <row r="24" spans="2:38" x14ac:dyDescent="0.35">
      <c r="B24" s="30" t="str">
        <f>IF('Uso de suelo'!B24="","",'Uso de suelo'!B24)</f>
        <v/>
      </c>
      <c r="C24" s="28"/>
      <c r="D24" s="201"/>
      <c r="E24" s="200"/>
      <c r="F24" s="28"/>
      <c r="G24" s="201"/>
      <c r="H24" s="200"/>
      <c r="I24" s="28"/>
      <c r="J24" s="201"/>
      <c r="K24" s="200"/>
      <c r="L24" s="28"/>
      <c r="M24" s="201"/>
      <c r="N24" s="200"/>
      <c r="O24" s="28"/>
      <c r="P24" s="201"/>
      <c r="Q24" s="200"/>
      <c r="R24" s="28"/>
      <c r="S24" s="201"/>
      <c r="T24" s="200"/>
      <c r="U24" s="28"/>
      <c r="V24" s="201"/>
      <c r="W24" s="200"/>
      <c r="X24" s="28"/>
      <c r="Y24" s="201"/>
      <c r="Z24" s="200"/>
      <c r="AA24" s="28"/>
      <c r="AB24" s="201"/>
      <c r="AC24" s="200"/>
      <c r="AD24" s="28"/>
      <c r="AE24" s="201"/>
      <c r="AF24" s="200"/>
      <c r="AG24" s="28"/>
      <c r="AH24" s="201"/>
      <c r="AI24" s="200"/>
      <c r="AJ24" s="28"/>
      <c r="AK24" s="201"/>
      <c r="AL24" s="200"/>
    </row>
    <row r="25" spans="2:38" x14ac:dyDescent="0.35">
      <c r="B25" s="30" t="str">
        <f>IF('Uso de suelo'!B25="","",'Uso de suelo'!B25)</f>
        <v/>
      </c>
      <c r="C25" s="28"/>
      <c r="D25" s="201"/>
      <c r="E25" s="200"/>
      <c r="F25" s="28"/>
      <c r="G25" s="201"/>
      <c r="H25" s="200"/>
      <c r="I25" s="28"/>
      <c r="J25" s="201"/>
      <c r="K25" s="200"/>
      <c r="L25" s="28"/>
      <c r="M25" s="201"/>
      <c r="N25" s="200"/>
      <c r="O25" s="28"/>
      <c r="P25" s="201"/>
      <c r="Q25" s="200"/>
      <c r="R25" s="28"/>
      <c r="S25" s="201"/>
      <c r="T25" s="200"/>
      <c r="U25" s="28"/>
      <c r="V25" s="201"/>
      <c r="W25" s="200"/>
      <c r="X25" s="28"/>
      <c r="Y25" s="201"/>
      <c r="Z25" s="200"/>
      <c r="AA25" s="28"/>
      <c r="AB25" s="201"/>
      <c r="AC25" s="200"/>
      <c r="AD25" s="28"/>
      <c r="AE25" s="201"/>
      <c r="AF25" s="200"/>
      <c r="AG25" s="28"/>
      <c r="AH25" s="201"/>
      <c r="AI25" s="200"/>
      <c r="AJ25" s="28"/>
      <c r="AK25" s="201"/>
      <c r="AL25" s="200"/>
    </row>
    <row r="26" spans="2:38" x14ac:dyDescent="0.35">
      <c r="B26" s="30" t="str">
        <f>IF('Uso de suelo'!B26="","",'Uso de suelo'!B26)</f>
        <v/>
      </c>
      <c r="C26" s="28"/>
      <c r="D26" s="201"/>
      <c r="E26" s="200"/>
      <c r="F26" s="28"/>
      <c r="G26" s="201"/>
      <c r="H26" s="200"/>
      <c r="I26" s="28"/>
      <c r="J26" s="201"/>
      <c r="K26" s="200"/>
      <c r="L26" s="28"/>
      <c r="M26" s="201"/>
      <c r="N26" s="200"/>
      <c r="O26" s="28"/>
      <c r="P26" s="201"/>
      <c r="Q26" s="200"/>
      <c r="R26" s="28"/>
      <c r="S26" s="201"/>
      <c r="T26" s="200"/>
      <c r="U26" s="28"/>
      <c r="V26" s="201"/>
      <c r="W26" s="200"/>
      <c r="X26" s="28"/>
      <c r="Y26" s="201"/>
      <c r="Z26" s="200"/>
      <c r="AA26" s="28"/>
      <c r="AB26" s="201"/>
      <c r="AC26" s="200"/>
      <c r="AD26" s="28"/>
      <c r="AE26" s="201"/>
      <c r="AF26" s="200"/>
      <c r="AG26" s="28"/>
      <c r="AH26" s="201"/>
      <c r="AI26" s="200"/>
      <c r="AJ26" s="28"/>
      <c r="AK26" s="201"/>
      <c r="AL26" s="200"/>
    </row>
    <row r="27" spans="2:38" x14ac:dyDescent="0.35">
      <c r="B27" s="30" t="str">
        <f>IF('Uso de suelo'!B27="","",'Uso de suelo'!B27)</f>
        <v/>
      </c>
      <c r="C27" s="28"/>
      <c r="D27" s="201"/>
      <c r="E27" s="200"/>
      <c r="F27" s="28"/>
      <c r="G27" s="201"/>
      <c r="H27" s="200"/>
      <c r="I27" s="28"/>
      <c r="J27" s="201"/>
      <c r="K27" s="200"/>
      <c r="L27" s="28"/>
      <c r="M27" s="201"/>
      <c r="N27" s="200"/>
      <c r="O27" s="28"/>
      <c r="P27" s="201"/>
      <c r="Q27" s="200"/>
      <c r="R27" s="28"/>
      <c r="S27" s="201"/>
      <c r="T27" s="200"/>
      <c r="U27" s="28"/>
      <c r="V27" s="201"/>
      <c r="W27" s="200"/>
      <c r="X27" s="28"/>
      <c r="Y27" s="201"/>
      <c r="Z27" s="200"/>
      <c r="AA27" s="28"/>
      <c r="AB27" s="201"/>
      <c r="AC27" s="200"/>
      <c r="AD27" s="28"/>
      <c r="AE27" s="201"/>
      <c r="AF27" s="200"/>
      <c r="AG27" s="28"/>
      <c r="AH27" s="201"/>
      <c r="AI27" s="200"/>
      <c r="AJ27" s="28"/>
      <c r="AK27" s="201"/>
      <c r="AL27" s="200"/>
    </row>
    <row r="28" spans="2:38" x14ac:dyDescent="0.35">
      <c r="B28" s="30" t="str">
        <f>IF('Uso de suelo'!B28="","",'Uso de suelo'!B28)</f>
        <v/>
      </c>
      <c r="C28" s="28"/>
      <c r="D28" s="201"/>
      <c r="E28" s="200"/>
      <c r="F28" s="28"/>
      <c r="G28" s="201"/>
      <c r="H28" s="200"/>
      <c r="I28" s="28"/>
      <c r="J28" s="201"/>
      <c r="K28" s="200"/>
      <c r="L28" s="28"/>
      <c r="M28" s="201"/>
      <c r="N28" s="200"/>
      <c r="O28" s="28"/>
      <c r="P28" s="201"/>
      <c r="Q28" s="200"/>
      <c r="R28" s="28"/>
      <c r="S28" s="201"/>
      <c r="T28" s="200"/>
      <c r="U28" s="28"/>
      <c r="V28" s="201"/>
      <c r="W28" s="200"/>
      <c r="X28" s="28"/>
      <c r="Y28" s="201"/>
      <c r="Z28" s="200"/>
      <c r="AA28" s="28"/>
      <c r="AB28" s="201"/>
      <c r="AC28" s="200"/>
      <c r="AD28" s="28"/>
      <c r="AE28" s="201"/>
      <c r="AF28" s="200"/>
      <c r="AG28" s="28"/>
      <c r="AH28" s="201"/>
      <c r="AI28" s="200"/>
      <c r="AJ28" s="28"/>
      <c r="AK28" s="201"/>
      <c r="AL28" s="200"/>
    </row>
    <row r="29" spans="2:38" x14ac:dyDescent="0.35">
      <c r="B29" s="30" t="str">
        <f>IF('Uso de suelo'!B29="","",'Uso de suelo'!B29)</f>
        <v/>
      </c>
      <c r="C29" s="28"/>
      <c r="D29" s="201"/>
      <c r="E29" s="200"/>
      <c r="F29" s="28"/>
      <c r="G29" s="201"/>
      <c r="H29" s="200"/>
      <c r="I29" s="28"/>
      <c r="J29" s="201"/>
      <c r="K29" s="200"/>
      <c r="L29" s="28"/>
      <c r="M29" s="201"/>
      <c r="N29" s="200"/>
      <c r="O29" s="28"/>
      <c r="P29" s="201"/>
      <c r="Q29" s="200"/>
      <c r="R29" s="28"/>
      <c r="S29" s="201"/>
      <c r="T29" s="200"/>
      <c r="U29" s="28"/>
      <c r="V29" s="201"/>
      <c r="W29" s="200"/>
      <c r="X29" s="28"/>
      <c r="Y29" s="201"/>
      <c r="Z29" s="200"/>
      <c r="AA29" s="28"/>
      <c r="AB29" s="201"/>
      <c r="AC29" s="200"/>
      <c r="AD29" s="28"/>
      <c r="AE29" s="201"/>
      <c r="AF29" s="200"/>
      <c r="AG29" s="28"/>
      <c r="AH29" s="201"/>
      <c r="AI29" s="200"/>
      <c r="AJ29" s="28"/>
      <c r="AK29" s="201"/>
      <c r="AL29" s="200"/>
    </row>
    <row r="30" spans="2:38" x14ac:dyDescent="0.35">
      <c r="B30" s="30" t="str">
        <f>IF('Uso de suelo'!B30="","",'Uso de suelo'!B30)</f>
        <v/>
      </c>
      <c r="C30" s="28"/>
      <c r="D30" s="201"/>
      <c r="E30" s="200"/>
      <c r="F30" s="28"/>
      <c r="G30" s="201"/>
      <c r="H30" s="200"/>
      <c r="I30" s="28"/>
      <c r="J30" s="201"/>
      <c r="K30" s="200"/>
      <c r="L30" s="28"/>
      <c r="M30" s="201"/>
      <c r="N30" s="200"/>
      <c r="O30" s="28"/>
      <c r="P30" s="201"/>
      <c r="Q30" s="200"/>
      <c r="R30" s="28"/>
      <c r="S30" s="201"/>
      <c r="T30" s="200"/>
      <c r="U30" s="28"/>
      <c r="V30" s="201"/>
      <c r="W30" s="200"/>
      <c r="X30" s="28"/>
      <c r="Y30" s="201"/>
      <c r="Z30" s="200"/>
      <c r="AA30" s="28"/>
      <c r="AB30" s="201"/>
      <c r="AC30" s="200"/>
      <c r="AD30" s="28"/>
      <c r="AE30" s="201"/>
      <c r="AF30" s="200"/>
      <c r="AG30" s="28"/>
      <c r="AH30" s="201"/>
      <c r="AI30" s="200"/>
      <c r="AJ30" s="28"/>
      <c r="AK30" s="201"/>
      <c r="AL30" s="200"/>
    </row>
    <row r="31" spans="2:38" x14ac:dyDescent="0.35">
      <c r="B31" s="30" t="str">
        <f>IF('Uso de suelo'!B31="","",'Uso de suelo'!B31)</f>
        <v/>
      </c>
      <c r="C31" s="28"/>
      <c r="D31" s="201"/>
      <c r="E31" s="200"/>
      <c r="F31" s="28"/>
      <c r="G31" s="201"/>
      <c r="H31" s="200"/>
      <c r="I31" s="28"/>
      <c r="J31" s="201"/>
      <c r="K31" s="200"/>
      <c r="L31" s="28"/>
      <c r="M31" s="201"/>
      <c r="N31" s="200"/>
      <c r="O31" s="28"/>
      <c r="P31" s="201"/>
      <c r="Q31" s="200"/>
      <c r="R31" s="28"/>
      <c r="S31" s="201"/>
      <c r="T31" s="200"/>
      <c r="U31" s="28"/>
      <c r="V31" s="201"/>
      <c r="W31" s="200"/>
      <c r="X31" s="28"/>
      <c r="Y31" s="201"/>
      <c r="Z31" s="200"/>
      <c r="AA31" s="28"/>
      <c r="AB31" s="201"/>
      <c r="AC31" s="200"/>
      <c r="AD31" s="28"/>
      <c r="AE31" s="201"/>
      <c r="AF31" s="200"/>
      <c r="AG31" s="28"/>
      <c r="AH31" s="201"/>
      <c r="AI31" s="200"/>
      <c r="AJ31" s="28"/>
      <c r="AK31" s="201"/>
      <c r="AL31" s="200"/>
    </row>
    <row r="32" spans="2:38" x14ac:dyDescent="0.35">
      <c r="B32" s="30" t="str">
        <f>IF('Uso de suelo'!B32="","",'Uso de suelo'!B32)</f>
        <v/>
      </c>
      <c r="C32" s="28"/>
      <c r="D32" s="201"/>
      <c r="E32" s="200"/>
      <c r="F32" s="28"/>
      <c r="G32" s="201"/>
      <c r="H32" s="200"/>
      <c r="I32" s="28"/>
      <c r="J32" s="201"/>
      <c r="K32" s="200"/>
      <c r="L32" s="28"/>
      <c r="M32" s="201"/>
      <c r="N32" s="200"/>
      <c r="O32" s="28"/>
      <c r="P32" s="201"/>
      <c r="Q32" s="200"/>
      <c r="R32" s="28"/>
      <c r="S32" s="201"/>
      <c r="T32" s="200"/>
      <c r="U32" s="28"/>
      <c r="V32" s="201"/>
      <c r="W32" s="200"/>
      <c r="X32" s="28"/>
      <c r="Y32" s="201"/>
      <c r="Z32" s="200"/>
      <c r="AA32" s="28"/>
      <c r="AB32" s="201"/>
      <c r="AC32" s="200"/>
      <c r="AD32" s="28"/>
      <c r="AE32" s="201"/>
      <c r="AF32" s="200"/>
      <c r="AG32" s="28"/>
      <c r="AH32" s="201"/>
      <c r="AI32" s="200"/>
      <c r="AJ32" s="28"/>
      <c r="AK32" s="201"/>
      <c r="AL32" s="200"/>
    </row>
    <row r="33" spans="2:38" x14ac:dyDescent="0.35">
      <c r="B33" s="30" t="str">
        <f>IF('Uso de suelo'!B33="","",'Uso de suelo'!B33)</f>
        <v/>
      </c>
      <c r="C33" s="28"/>
      <c r="D33" s="201"/>
      <c r="E33" s="200"/>
      <c r="F33" s="28"/>
      <c r="G33" s="201"/>
      <c r="H33" s="200"/>
      <c r="I33" s="28"/>
      <c r="J33" s="201"/>
      <c r="K33" s="200"/>
      <c r="L33" s="28"/>
      <c r="M33" s="201"/>
      <c r="N33" s="200"/>
      <c r="O33" s="28"/>
      <c r="P33" s="201"/>
      <c r="Q33" s="200"/>
      <c r="R33" s="28"/>
      <c r="S33" s="201"/>
      <c r="T33" s="200"/>
      <c r="U33" s="28"/>
      <c r="V33" s="201"/>
      <c r="W33" s="200"/>
      <c r="X33" s="28"/>
      <c r="Y33" s="201"/>
      <c r="Z33" s="200"/>
      <c r="AA33" s="28"/>
      <c r="AB33" s="201"/>
      <c r="AC33" s="200"/>
      <c r="AD33" s="28"/>
      <c r="AE33" s="201"/>
      <c r="AF33" s="200"/>
      <c r="AG33" s="28"/>
      <c r="AH33" s="201"/>
      <c r="AI33" s="200"/>
      <c r="AJ33" s="28"/>
      <c r="AK33" s="201"/>
      <c r="AL33" s="200"/>
    </row>
    <row r="34" spans="2:38" x14ac:dyDescent="0.35">
      <c r="B34" s="30" t="str">
        <f>IF('Uso de suelo'!B34="","",'Uso de suelo'!B34)</f>
        <v/>
      </c>
      <c r="C34" s="28"/>
      <c r="D34" s="201"/>
      <c r="E34" s="200"/>
      <c r="F34" s="28"/>
      <c r="G34" s="201"/>
      <c r="H34" s="200"/>
      <c r="I34" s="28"/>
      <c r="J34" s="201"/>
      <c r="K34" s="200"/>
      <c r="L34" s="28"/>
      <c r="M34" s="201"/>
      <c r="N34" s="200"/>
      <c r="O34" s="28"/>
      <c r="P34" s="201"/>
      <c r="Q34" s="200"/>
      <c r="R34" s="28"/>
      <c r="S34" s="201"/>
      <c r="T34" s="200"/>
      <c r="U34" s="28"/>
      <c r="V34" s="201"/>
      <c r="W34" s="200"/>
      <c r="X34" s="28"/>
      <c r="Y34" s="201"/>
      <c r="Z34" s="200"/>
      <c r="AA34" s="28"/>
      <c r="AB34" s="201"/>
      <c r="AC34" s="200"/>
      <c r="AD34" s="28"/>
      <c r="AE34" s="201"/>
      <c r="AF34" s="200"/>
      <c r="AG34" s="28"/>
      <c r="AH34" s="201"/>
      <c r="AI34" s="200"/>
      <c r="AJ34" s="28"/>
      <c r="AK34" s="201"/>
      <c r="AL34" s="200"/>
    </row>
    <row r="35" spans="2:38" x14ac:dyDescent="0.35">
      <c r="B35" s="30" t="str">
        <f>IF('Uso de suelo'!B35="","",'Uso de suelo'!B35)</f>
        <v/>
      </c>
      <c r="C35" s="28"/>
      <c r="D35" s="201"/>
      <c r="E35" s="200"/>
      <c r="F35" s="28"/>
      <c r="G35" s="201"/>
      <c r="H35" s="200"/>
      <c r="I35" s="28"/>
      <c r="J35" s="201"/>
      <c r="K35" s="200"/>
      <c r="L35" s="28"/>
      <c r="M35" s="201"/>
      <c r="N35" s="200"/>
      <c r="O35" s="28"/>
      <c r="P35" s="201"/>
      <c r="Q35" s="200"/>
      <c r="R35" s="28"/>
      <c r="S35" s="201"/>
      <c r="T35" s="200"/>
      <c r="U35" s="28"/>
      <c r="V35" s="201"/>
      <c r="W35" s="200"/>
      <c r="X35" s="28"/>
      <c r="Y35" s="201"/>
      <c r="Z35" s="200"/>
      <c r="AA35" s="28"/>
      <c r="AB35" s="201"/>
      <c r="AC35" s="200"/>
      <c r="AD35" s="28"/>
      <c r="AE35" s="201"/>
      <c r="AF35" s="200"/>
      <c r="AG35" s="28"/>
      <c r="AH35" s="201"/>
      <c r="AI35" s="200"/>
      <c r="AJ35" s="28"/>
      <c r="AK35" s="201"/>
      <c r="AL35" s="200"/>
    </row>
    <row r="36" spans="2:38" x14ac:dyDescent="0.35">
      <c r="B36" s="30" t="str">
        <f>IF('Uso de suelo'!B36="","",'Uso de suelo'!B36)</f>
        <v/>
      </c>
      <c r="C36" s="28"/>
      <c r="D36" s="201"/>
      <c r="E36" s="200"/>
      <c r="F36" s="28"/>
      <c r="G36" s="201"/>
      <c r="H36" s="200"/>
      <c r="I36" s="28"/>
      <c r="J36" s="201"/>
      <c r="K36" s="200"/>
      <c r="L36" s="28"/>
      <c r="M36" s="201"/>
      <c r="N36" s="200"/>
      <c r="O36" s="28"/>
      <c r="P36" s="201"/>
      <c r="Q36" s="200"/>
      <c r="R36" s="28"/>
      <c r="S36" s="201"/>
      <c r="T36" s="200"/>
      <c r="U36" s="28"/>
      <c r="V36" s="201"/>
      <c r="W36" s="200"/>
      <c r="X36" s="28"/>
      <c r="Y36" s="201"/>
      <c r="Z36" s="200"/>
      <c r="AA36" s="28"/>
      <c r="AB36" s="201"/>
      <c r="AC36" s="200"/>
      <c r="AD36" s="28"/>
      <c r="AE36" s="201"/>
      <c r="AF36" s="200"/>
      <c r="AG36" s="28"/>
      <c r="AH36" s="201"/>
      <c r="AI36" s="200"/>
      <c r="AJ36" s="28"/>
      <c r="AK36" s="201"/>
      <c r="AL36" s="200"/>
    </row>
    <row r="37" spans="2:38" x14ac:dyDescent="0.35">
      <c r="B37" s="30" t="str">
        <f>IF('Uso de suelo'!B37="","",'Uso de suelo'!B37)</f>
        <v/>
      </c>
      <c r="C37" s="28"/>
      <c r="D37" s="201"/>
      <c r="E37" s="200"/>
      <c r="F37" s="28"/>
      <c r="G37" s="201"/>
      <c r="H37" s="200"/>
      <c r="I37" s="28"/>
      <c r="J37" s="201"/>
      <c r="K37" s="200"/>
      <c r="L37" s="28"/>
      <c r="M37" s="201"/>
      <c r="N37" s="200"/>
      <c r="O37" s="28"/>
      <c r="P37" s="201"/>
      <c r="Q37" s="200"/>
      <c r="R37" s="28"/>
      <c r="S37" s="201"/>
      <c r="T37" s="200"/>
      <c r="U37" s="28"/>
      <c r="V37" s="201"/>
      <c r="W37" s="200"/>
      <c r="X37" s="28"/>
      <c r="Y37" s="201"/>
      <c r="Z37" s="200"/>
      <c r="AA37" s="28"/>
      <c r="AB37" s="201"/>
      <c r="AC37" s="200"/>
      <c r="AD37" s="28"/>
      <c r="AE37" s="201"/>
      <c r="AF37" s="200"/>
      <c r="AG37" s="28"/>
      <c r="AH37" s="201"/>
      <c r="AI37" s="200"/>
      <c r="AJ37" s="28"/>
      <c r="AK37" s="201"/>
      <c r="AL37" s="200"/>
    </row>
    <row r="38" spans="2:38" x14ac:dyDescent="0.35">
      <c r="B38" s="30" t="str">
        <f>IF('Uso de suelo'!B38="","",'Uso de suelo'!B38)</f>
        <v/>
      </c>
      <c r="C38" s="28"/>
      <c r="D38" s="201"/>
      <c r="E38" s="200"/>
      <c r="F38" s="28"/>
      <c r="G38" s="201"/>
      <c r="H38" s="200"/>
      <c r="I38" s="28"/>
      <c r="J38" s="201"/>
      <c r="K38" s="200"/>
      <c r="L38" s="28"/>
      <c r="M38" s="201"/>
      <c r="N38" s="200"/>
      <c r="O38" s="28"/>
      <c r="P38" s="201"/>
      <c r="Q38" s="200"/>
      <c r="R38" s="28"/>
      <c r="S38" s="201"/>
      <c r="T38" s="200"/>
      <c r="U38" s="28"/>
      <c r="V38" s="201"/>
      <c r="W38" s="200"/>
      <c r="X38" s="28"/>
      <c r="Y38" s="201"/>
      <c r="Z38" s="200"/>
      <c r="AA38" s="28"/>
      <c r="AB38" s="201"/>
      <c r="AC38" s="200"/>
      <c r="AD38" s="28"/>
      <c r="AE38" s="201"/>
      <c r="AF38" s="200"/>
      <c r="AG38" s="28"/>
      <c r="AH38" s="201"/>
      <c r="AI38" s="200"/>
      <c r="AJ38" s="28"/>
      <c r="AK38" s="201"/>
      <c r="AL38" s="200"/>
    </row>
    <row r="39" spans="2:38" x14ac:dyDescent="0.35">
      <c r="B39" s="30" t="str">
        <f>IF('Uso de suelo'!B39="","",'Uso de suelo'!B39)</f>
        <v/>
      </c>
      <c r="C39" s="28"/>
      <c r="D39" s="201"/>
      <c r="E39" s="200"/>
      <c r="F39" s="28"/>
      <c r="G39" s="201"/>
      <c r="H39" s="200"/>
      <c r="I39" s="28"/>
      <c r="J39" s="201"/>
      <c r="K39" s="200"/>
      <c r="L39" s="28"/>
      <c r="M39" s="201"/>
      <c r="N39" s="200"/>
      <c r="O39" s="28"/>
      <c r="P39" s="201"/>
      <c r="Q39" s="200"/>
      <c r="R39" s="28"/>
      <c r="S39" s="201"/>
      <c r="T39" s="200"/>
      <c r="U39" s="28"/>
      <c r="V39" s="201"/>
      <c r="W39" s="200"/>
      <c r="X39" s="28"/>
      <c r="Y39" s="201"/>
      <c r="Z39" s="200"/>
      <c r="AA39" s="28"/>
      <c r="AB39" s="201"/>
      <c r="AC39" s="200"/>
      <c r="AD39" s="28"/>
      <c r="AE39" s="201"/>
      <c r="AF39" s="200"/>
      <c r="AG39" s="28"/>
      <c r="AH39" s="201"/>
      <c r="AI39" s="200"/>
      <c r="AJ39" s="28"/>
      <c r="AK39" s="201"/>
      <c r="AL39" s="200"/>
    </row>
    <row r="40" spans="2:38" x14ac:dyDescent="0.35">
      <c r="B40" s="30" t="str">
        <f>IF('Uso de suelo'!B40="","",'Uso de suelo'!B40)</f>
        <v/>
      </c>
      <c r="C40" s="28"/>
      <c r="D40" s="201"/>
      <c r="E40" s="200"/>
      <c r="F40" s="28"/>
      <c r="G40" s="201"/>
      <c r="H40" s="200"/>
      <c r="I40" s="28"/>
      <c r="J40" s="201"/>
      <c r="K40" s="200"/>
      <c r="L40" s="28"/>
      <c r="M40" s="201"/>
      <c r="N40" s="200"/>
      <c r="O40" s="28"/>
      <c r="P40" s="201"/>
      <c r="Q40" s="200"/>
      <c r="R40" s="28"/>
      <c r="S40" s="201"/>
      <c r="T40" s="200"/>
      <c r="U40" s="28"/>
      <c r="V40" s="201"/>
      <c r="W40" s="200"/>
      <c r="X40" s="28"/>
      <c r="Y40" s="201"/>
      <c r="Z40" s="200"/>
      <c r="AA40" s="28"/>
      <c r="AB40" s="201"/>
      <c r="AC40" s="200"/>
      <c r="AD40" s="28"/>
      <c r="AE40" s="201"/>
      <c r="AF40" s="200"/>
      <c r="AG40" s="28"/>
      <c r="AH40" s="201"/>
      <c r="AI40" s="200"/>
      <c r="AJ40" s="28"/>
      <c r="AK40" s="201"/>
      <c r="AL40" s="200"/>
    </row>
    <row r="41" spans="2:38" x14ac:dyDescent="0.35">
      <c r="B41" s="30" t="str">
        <f>IF('Uso de suelo'!B41="","",'Uso de suelo'!B41)</f>
        <v/>
      </c>
      <c r="C41" s="28"/>
      <c r="D41" s="201"/>
      <c r="E41" s="200"/>
      <c r="F41" s="28"/>
      <c r="G41" s="201"/>
      <c r="H41" s="200"/>
      <c r="I41" s="28"/>
      <c r="J41" s="201"/>
      <c r="K41" s="200"/>
      <c r="L41" s="28"/>
      <c r="M41" s="201"/>
      <c r="N41" s="200"/>
      <c r="O41" s="28"/>
      <c r="P41" s="201"/>
      <c r="Q41" s="200"/>
      <c r="R41" s="28"/>
      <c r="S41" s="201"/>
      <c r="T41" s="200"/>
      <c r="U41" s="28"/>
      <c r="V41" s="201"/>
      <c r="W41" s="200"/>
      <c r="X41" s="28"/>
      <c r="Y41" s="201"/>
      <c r="Z41" s="200"/>
      <c r="AA41" s="28"/>
      <c r="AB41" s="201"/>
      <c r="AC41" s="200"/>
      <c r="AD41" s="28"/>
      <c r="AE41" s="201"/>
      <c r="AF41" s="200"/>
      <c r="AG41" s="28"/>
      <c r="AH41" s="201"/>
      <c r="AI41" s="200"/>
      <c r="AJ41" s="28"/>
      <c r="AK41" s="201"/>
      <c r="AL41" s="200"/>
    </row>
    <row r="42" spans="2:38" x14ac:dyDescent="0.35">
      <c r="B42" s="30" t="str">
        <f>IF('Uso de suelo'!B42="","",'Uso de suelo'!B42)</f>
        <v/>
      </c>
      <c r="C42" s="28"/>
      <c r="D42" s="201"/>
      <c r="E42" s="200"/>
      <c r="F42" s="28"/>
      <c r="G42" s="201"/>
      <c r="H42" s="200"/>
      <c r="I42" s="28"/>
      <c r="J42" s="201"/>
      <c r="K42" s="200"/>
      <c r="L42" s="28"/>
      <c r="M42" s="201"/>
      <c r="N42" s="200"/>
      <c r="O42" s="28"/>
      <c r="P42" s="201"/>
      <c r="Q42" s="200"/>
      <c r="R42" s="28"/>
      <c r="S42" s="201"/>
      <c r="T42" s="200"/>
      <c r="U42" s="28"/>
      <c r="V42" s="201"/>
      <c r="W42" s="200"/>
      <c r="X42" s="28"/>
      <c r="Y42" s="201"/>
      <c r="Z42" s="200"/>
      <c r="AA42" s="28"/>
      <c r="AB42" s="201"/>
      <c r="AC42" s="200"/>
      <c r="AD42" s="28"/>
      <c r="AE42" s="201"/>
      <c r="AF42" s="200"/>
      <c r="AG42" s="28"/>
      <c r="AH42" s="201"/>
      <c r="AI42" s="200"/>
      <c r="AJ42" s="28"/>
      <c r="AK42" s="201"/>
      <c r="AL42" s="200"/>
    </row>
    <row r="43" spans="2:38" x14ac:dyDescent="0.35">
      <c r="B43" s="30" t="str">
        <f>IF('Uso de suelo'!B43="","",'Uso de suelo'!B43)</f>
        <v/>
      </c>
      <c r="C43" s="28"/>
      <c r="D43" s="201"/>
      <c r="E43" s="200"/>
      <c r="F43" s="28"/>
      <c r="G43" s="201"/>
      <c r="H43" s="200"/>
      <c r="I43" s="28"/>
      <c r="J43" s="201"/>
      <c r="K43" s="200"/>
      <c r="L43" s="28"/>
      <c r="M43" s="201"/>
      <c r="N43" s="200"/>
      <c r="O43" s="28"/>
      <c r="P43" s="201"/>
      <c r="Q43" s="200"/>
      <c r="R43" s="28"/>
      <c r="S43" s="201"/>
      <c r="T43" s="200"/>
      <c r="U43" s="28"/>
      <c r="V43" s="201"/>
      <c r="W43" s="200"/>
      <c r="X43" s="28"/>
      <c r="Y43" s="201"/>
      <c r="Z43" s="200"/>
      <c r="AA43" s="28"/>
      <c r="AB43" s="201"/>
      <c r="AC43" s="200"/>
      <c r="AD43" s="28"/>
      <c r="AE43" s="201"/>
      <c r="AF43" s="200"/>
      <c r="AG43" s="28"/>
      <c r="AH43" s="201"/>
      <c r="AI43" s="200"/>
      <c r="AJ43" s="28"/>
      <c r="AK43" s="201"/>
      <c r="AL43" s="200"/>
    </row>
    <row r="44" spans="2:38" x14ac:dyDescent="0.35">
      <c r="B44" s="30" t="str">
        <f>IF('Uso de suelo'!B44="","",'Uso de suelo'!B44)</f>
        <v/>
      </c>
      <c r="C44" s="28"/>
      <c r="D44" s="201"/>
      <c r="E44" s="200"/>
      <c r="F44" s="28"/>
      <c r="G44" s="201"/>
      <c r="H44" s="200"/>
      <c r="I44" s="28"/>
      <c r="J44" s="201"/>
      <c r="K44" s="200"/>
      <c r="L44" s="28"/>
      <c r="M44" s="201"/>
      <c r="N44" s="200"/>
      <c r="O44" s="28"/>
      <c r="P44" s="201"/>
      <c r="Q44" s="200"/>
      <c r="R44" s="28"/>
      <c r="S44" s="201"/>
      <c r="T44" s="200"/>
      <c r="U44" s="28"/>
      <c r="V44" s="201"/>
      <c r="W44" s="200"/>
      <c r="X44" s="28"/>
      <c r="Y44" s="201"/>
      <c r="Z44" s="200"/>
      <c r="AA44" s="28"/>
      <c r="AB44" s="201"/>
      <c r="AC44" s="200"/>
      <c r="AD44" s="28"/>
      <c r="AE44" s="201"/>
      <c r="AF44" s="200"/>
      <c r="AG44" s="28"/>
      <c r="AH44" s="201"/>
      <c r="AI44" s="200"/>
      <c r="AJ44" s="28"/>
      <c r="AK44" s="201"/>
      <c r="AL44" s="200"/>
    </row>
    <row r="45" spans="2:38" x14ac:dyDescent="0.35">
      <c r="B45" s="30" t="str">
        <f>IF('Uso de suelo'!B45="","",'Uso de suelo'!B45)</f>
        <v/>
      </c>
      <c r="C45" s="28"/>
      <c r="D45" s="201"/>
      <c r="E45" s="200"/>
      <c r="F45" s="28"/>
      <c r="G45" s="201"/>
      <c r="H45" s="200"/>
      <c r="I45" s="28"/>
      <c r="J45" s="201"/>
      <c r="K45" s="200"/>
      <c r="L45" s="28"/>
      <c r="M45" s="201"/>
      <c r="N45" s="200"/>
      <c r="O45" s="28"/>
      <c r="P45" s="201"/>
      <c r="Q45" s="200"/>
      <c r="R45" s="28"/>
      <c r="S45" s="201"/>
      <c r="T45" s="200"/>
      <c r="U45" s="28"/>
      <c r="V45" s="201"/>
      <c r="W45" s="200"/>
      <c r="X45" s="28"/>
      <c r="Y45" s="201"/>
      <c r="Z45" s="200"/>
      <c r="AA45" s="28"/>
      <c r="AB45" s="201"/>
      <c r="AC45" s="200"/>
      <c r="AD45" s="28"/>
      <c r="AE45" s="201"/>
      <c r="AF45" s="200"/>
      <c r="AG45" s="28"/>
      <c r="AH45" s="201"/>
      <c r="AI45" s="200"/>
      <c r="AJ45" s="28"/>
      <c r="AK45" s="201"/>
      <c r="AL45" s="200"/>
    </row>
    <row r="46" spans="2:38" x14ac:dyDescent="0.35">
      <c r="B46" s="30" t="str">
        <f>IF('Uso de suelo'!B46="","",'Uso de suelo'!B46)</f>
        <v/>
      </c>
      <c r="C46" s="28"/>
      <c r="D46" s="201"/>
      <c r="E46" s="200"/>
      <c r="F46" s="28"/>
      <c r="G46" s="201"/>
      <c r="H46" s="200"/>
      <c r="I46" s="28"/>
      <c r="J46" s="201"/>
      <c r="K46" s="200"/>
      <c r="L46" s="28"/>
      <c r="M46" s="201"/>
      <c r="N46" s="200"/>
      <c r="O46" s="28"/>
      <c r="P46" s="201"/>
      <c r="Q46" s="200"/>
      <c r="R46" s="28"/>
      <c r="S46" s="201"/>
      <c r="T46" s="200"/>
      <c r="U46" s="28"/>
      <c r="V46" s="201"/>
      <c r="W46" s="200"/>
      <c r="X46" s="28"/>
      <c r="Y46" s="201"/>
      <c r="Z46" s="200"/>
      <c r="AA46" s="28"/>
      <c r="AB46" s="201"/>
      <c r="AC46" s="200"/>
      <c r="AD46" s="28"/>
      <c r="AE46" s="201"/>
      <c r="AF46" s="200"/>
      <c r="AG46" s="28"/>
      <c r="AH46" s="201"/>
      <c r="AI46" s="200"/>
      <c r="AJ46" s="28"/>
      <c r="AK46" s="201"/>
      <c r="AL46" s="200"/>
    </row>
    <row r="47" spans="2:38" x14ac:dyDescent="0.35">
      <c r="B47" s="30" t="str">
        <f>IF('Uso de suelo'!B47="","",'Uso de suelo'!B47)</f>
        <v/>
      </c>
      <c r="C47" s="28"/>
      <c r="D47" s="201"/>
      <c r="E47" s="200"/>
      <c r="F47" s="28"/>
      <c r="G47" s="201"/>
      <c r="H47" s="200"/>
      <c r="I47" s="28"/>
      <c r="J47" s="201"/>
      <c r="K47" s="200"/>
      <c r="L47" s="28"/>
      <c r="M47" s="201"/>
      <c r="N47" s="200"/>
      <c r="O47" s="28"/>
      <c r="P47" s="201"/>
      <c r="Q47" s="200"/>
      <c r="R47" s="28"/>
      <c r="S47" s="201"/>
      <c r="T47" s="200"/>
      <c r="U47" s="28"/>
      <c r="V47" s="201"/>
      <c r="W47" s="200"/>
      <c r="X47" s="28"/>
      <c r="Y47" s="201"/>
      <c r="Z47" s="200"/>
      <c r="AA47" s="28"/>
      <c r="AB47" s="201"/>
      <c r="AC47" s="200"/>
      <c r="AD47" s="28"/>
      <c r="AE47" s="201"/>
      <c r="AF47" s="200"/>
      <c r="AG47" s="28"/>
      <c r="AH47" s="201"/>
      <c r="AI47" s="200"/>
      <c r="AJ47" s="28"/>
      <c r="AK47" s="201"/>
      <c r="AL47" s="200"/>
    </row>
    <row r="48" spans="2:38" x14ac:dyDescent="0.35">
      <c r="B48" s="30" t="str">
        <f>IF('Uso de suelo'!B48="","",'Uso de suelo'!B48)</f>
        <v/>
      </c>
      <c r="C48" s="28"/>
      <c r="D48" s="201"/>
      <c r="E48" s="200"/>
      <c r="F48" s="28"/>
      <c r="G48" s="201"/>
      <c r="H48" s="200"/>
      <c r="I48" s="28"/>
      <c r="J48" s="201"/>
      <c r="K48" s="200"/>
      <c r="L48" s="28"/>
      <c r="M48" s="201"/>
      <c r="N48" s="200"/>
      <c r="O48" s="28"/>
      <c r="P48" s="201"/>
      <c r="Q48" s="200"/>
      <c r="R48" s="28"/>
      <c r="S48" s="201"/>
      <c r="T48" s="200"/>
      <c r="U48" s="28"/>
      <c r="V48" s="201"/>
      <c r="W48" s="200"/>
      <c r="X48" s="28"/>
      <c r="Y48" s="201"/>
      <c r="Z48" s="200"/>
      <c r="AA48" s="28"/>
      <c r="AB48" s="201"/>
      <c r="AC48" s="200"/>
      <c r="AD48" s="28"/>
      <c r="AE48" s="201"/>
      <c r="AF48" s="200"/>
      <c r="AG48" s="28"/>
      <c r="AH48" s="201"/>
      <c r="AI48" s="200"/>
      <c r="AJ48" s="28"/>
      <c r="AK48" s="201"/>
      <c r="AL48" s="200"/>
    </row>
    <row r="49" spans="2:38" x14ac:dyDescent="0.35">
      <c r="B49" s="30" t="str">
        <f>IF('Uso de suelo'!B49="","",'Uso de suelo'!B49)</f>
        <v/>
      </c>
      <c r="C49" s="28"/>
      <c r="D49" s="201"/>
      <c r="E49" s="200"/>
      <c r="F49" s="28"/>
      <c r="G49" s="201"/>
      <c r="H49" s="200"/>
      <c r="I49" s="28"/>
      <c r="J49" s="201"/>
      <c r="K49" s="200"/>
      <c r="L49" s="28"/>
      <c r="M49" s="201"/>
      <c r="N49" s="200"/>
      <c r="O49" s="28"/>
      <c r="P49" s="201"/>
      <c r="Q49" s="200"/>
      <c r="R49" s="28"/>
      <c r="S49" s="201"/>
      <c r="T49" s="200"/>
      <c r="U49" s="28"/>
      <c r="V49" s="201"/>
      <c r="W49" s="200"/>
      <c r="X49" s="28"/>
      <c r="Y49" s="201"/>
      <c r="Z49" s="200"/>
      <c r="AA49" s="28"/>
      <c r="AB49" s="201"/>
      <c r="AC49" s="200"/>
      <c r="AD49" s="28"/>
      <c r="AE49" s="201"/>
      <c r="AF49" s="200"/>
      <c r="AG49" s="28"/>
      <c r="AH49" s="201"/>
      <c r="AI49" s="200"/>
      <c r="AJ49" s="28"/>
      <c r="AK49" s="201"/>
      <c r="AL49" s="200"/>
    </row>
    <row r="50" spans="2:38" x14ac:dyDescent="0.35">
      <c r="B50" s="30" t="str">
        <f>IF('Uso de suelo'!B50="","",'Uso de suelo'!B50)</f>
        <v/>
      </c>
      <c r="C50" s="28"/>
      <c r="D50" s="201"/>
      <c r="E50" s="200"/>
      <c r="F50" s="28"/>
      <c r="G50" s="201"/>
      <c r="H50" s="200"/>
      <c r="I50" s="28"/>
      <c r="J50" s="201"/>
      <c r="K50" s="200"/>
      <c r="L50" s="28"/>
      <c r="M50" s="201"/>
      <c r="N50" s="200"/>
      <c r="O50" s="28"/>
      <c r="P50" s="201"/>
      <c r="Q50" s="200"/>
      <c r="R50" s="28"/>
      <c r="S50" s="201"/>
      <c r="T50" s="200"/>
      <c r="U50" s="28"/>
      <c r="V50" s="201"/>
      <c r="W50" s="200"/>
      <c r="X50" s="28"/>
      <c r="Y50" s="201"/>
      <c r="Z50" s="200"/>
      <c r="AA50" s="28"/>
      <c r="AB50" s="201"/>
      <c r="AC50" s="200"/>
      <c r="AD50" s="28"/>
      <c r="AE50" s="201"/>
      <c r="AF50" s="200"/>
      <c r="AG50" s="28"/>
      <c r="AH50" s="201"/>
      <c r="AI50" s="200"/>
      <c r="AJ50" s="28"/>
      <c r="AK50" s="201"/>
      <c r="AL50" s="200"/>
    </row>
    <row r="51" spans="2:38" x14ac:dyDescent="0.35">
      <c r="B51" s="30" t="str">
        <f>IF('Uso de suelo'!B51="","",'Uso de suelo'!B51)</f>
        <v/>
      </c>
      <c r="C51" s="28"/>
      <c r="D51" s="201"/>
      <c r="E51" s="200"/>
      <c r="F51" s="28"/>
      <c r="G51" s="201"/>
      <c r="H51" s="200"/>
      <c r="I51" s="28"/>
      <c r="J51" s="201"/>
      <c r="K51" s="200"/>
      <c r="L51" s="28"/>
      <c r="M51" s="201"/>
      <c r="N51" s="200"/>
      <c r="O51" s="28"/>
      <c r="P51" s="201"/>
      <c r="Q51" s="200"/>
      <c r="R51" s="28"/>
      <c r="S51" s="201"/>
      <c r="T51" s="200"/>
      <c r="U51" s="28"/>
      <c r="V51" s="201"/>
      <c r="W51" s="200"/>
      <c r="X51" s="28"/>
      <c r="Y51" s="201"/>
      <c r="Z51" s="200"/>
      <c r="AA51" s="28"/>
      <c r="AB51" s="201"/>
      <c r="AC51" s="200"/>
      <c r="AD51" s="28"/>
      <c r="AE51" s="201"/>
      <c r="AF51" s="200"/>
      <c r="AG51" s="28"/>
      <c r="AH51" s="201"/>
      <c r="AI51" s="200"/>
      <c r="AJ51" s="28"/>
      <c r="AK51" s="201"/>
      <c r="AL51" s="200"/>
    </row>
    <row r="52" spans="2:38" x14ac:dyDescent="0.35">
      <c r="B52" s="30" t="str">
        <f>IF('Uso de suelo'!B52="","",'Uso de suelo'!B52)</f>
        <v/>
      </c>
      <c r="C52" s="28"/>
      <c r="D52" s="201"/>
      <c r="E52" s="200"/>
      <c r="F52" s="28"/>
      <c r="G52" s="201"/>
      <c r="H52" s="200"/>
      <c r="I52" s="28"/>
      <c r="J52" s="201"/>
      <c r="K52" s="200"/>
      <c r="L52" s="28"/>
      <c r="M52" s="201"/>
      <c r="N52" s="200"/>
      <c r="O52" s="28"/>
      <c r="P52" s="201"/>
      <c r="Q52" s="200"/>
      <c r="R52" s="28"/>
      <c r="S52" s="201"/>
      <c r="T52" s="200"/>
      <c r="U52" s="28"/>
      <c r="V52" s="201"/>
      <c r="W52" s="200"/>
      <c r="X52" s="28"/>
      <c r="Y52" s="201"/>
      <c r="Z52" s="200"/>
      <c r="AA52" s="28"/>
      <c r="AB52" s="201"/>
      <c r="AC52" s="200"/>
      <c r="AD52" s="28"/>
      <c r="AE52" s="201"/>
      <c r="AF52" s="200"/>
      <c r="AG52" s="28"/>
      <c r="AH52" s="201"/>
      <c r="AI52" s="200"/>
      <c r="AJ52" s="28"/>
      <c r="AK52" s="201"/>
      <c r="AL52" s="200"/>
    </row>
    <row r="53" spans="2:38" x14ac:dyDescent="0.35">
      <c r="B53" s="30" t="str">
        <f>IF('Uso de suelo'!B53="","",'Uso de suelo'!B53)</f>
        <v/>
      </c>
      <c r="C53" s="28"/>
      <c r="D53" s="201"/>
      <c r="E53" s="200"/>
      <c r="F53" s="28"/>
      <c r="G53" s="201"/>
      <c r="H53" s="200"/>
      <c r="I53" s="28"/>
      <c r="J53" s="201"/>
      <c r="K53" s="200"/>
      <c r="L53" s="28"/>
      <c r="M53" s="201"/>
      <c r="N53" s="200"/>
      <c r="O53" s="28"/>
      <c r="P53" s="201"/>
      <c r="Q53" s="200"/>
      <c r="R53" s="28"/>
      <c r="S53" s="201"/>
      <c r="T53" s="200"/>
      <c r="U53" s="28"/>
      <c r="V53" s="201"/>
      <c r="W53" s="200"/>
      <c r="X53" s="28"/>
      <c r="Y53" s="201"/>
      <c r="Z53" s="200"/>
      <c r="AA53" s="28"/>
      <c r="AB53" s="201"/>
      <c r="AC53" s="200"/>
      <c r="AD53" s="28"/>
      <c r="AE53" s="201"/>
      <c r="AF53" s="200"/>
      <c r="AG53" s="28"/>
      <c r="AH53" s="201"/>
      <c r="AI53" s="200"/>
      <c r="AJ53" s="28"/>
      <c r="AK53" s="201"/>
      <c r="AL53" s="200"/>
    </row>
    <row r="54" spans="2:38" x14ac:dyDescent="0.35">
      <c r="B54" s="30" t="str">
        <f>IF('Uso de suelo'!B54="","",'Uso de suelo'!B54)</f>
        <v/>
      </c>
      <c r="C54" s="28"/>
      <c r="D54" s="201"/>
      <c r="E54" s="200"/>
      <c r="F54" s="28"/>
      <c r="G54" s="201"/>
      <c r="H54" s="200"/>
      <c r="I54" s="28"/>
      <c r="J54" s="201"/>
      <c r="K54" s="200"/>
      <c r="L54" s="28"/>
      <c r="M54" s="201"/>
      <c r="N54" s="200"/>
      <c r="O54" s="28"/>
      <c r="P54" s="201"/>
      <c r="Q54" s="200"/>
      <c r="R54" s="28"/>
      <c r="S54" s="201"/>
      <c r="T54" s="200"/>
      <c r="U54" s="28"/>
      <c r="V54" s="201"/>
      <c r="W54" s="200"/>
      <c r="X54" s="28"/>
      <c r="Y54" s="201"/>
      <c r="Z54" s="200"/>
      <c r="AA54" s="28"/>
      <c r="AB54" s="201"/>
      <c r="AC54" s="200"/>
      <c r="AD54" s="28"/>
      <c r="AE54" s="201"/>
      <c r="AF54" s="200"/>
      <c r="AG54" s="28"/>
      <c r="AH54" s="201"/>
      <c r="AI54" s="200"/>
      <c r="AJ54" s="28"/>
      <c r="AK54" s="201"/>
      <c r="AL54" s="200"/>
    </row>
    <row r="55" spans="2:38" x14ac:dyDescent="0.35">
      <c r="B55" s="30" t="str">
        <f>IF('Uso de suelo'!B55="","",'Uso de suelo'!B55)</f>
        <v/>
      </c>
      <c r="C55" s="28"/>
      <c r="D55" s="201"/>
      <c r="E55" s="200"/>
      <c r="F55" s="28"/>
      <c r="G55" s="201"/>
      <c r="H55" s="200"/>
      <c r="I55" s="28"/>
      <c r="J55" s="201"/>
      <c r="K55" s="200"/>
      <c r="L55" s="28"/>
      <c r="M55" s="201"/>
      <c r="N55" s="200"/>
      <c r="O55" s="28"/>
      <c r="P55" s="201"/>
      <c r="Q55" s="200"/>
      <c r="R55" s="28"/>
      <c r="S55" s="201"/>
      <c r="T55" s="200"/>
      <c r="U55" s="28"/>
      <c r="V55" s="201"/>
      <c r="W55" s="200"/>
      <c r="X55" s="28"/>
      <c r="Y55" s="201"/>
      <c r="Z55" s="200"/>
      <c r="AA55" s="28"/>
      <c r="AB55" s="201"/>
      <c r="AC55" s="200"/>
      <c r="AD55" s="28"/>
      <c r="AE55" s="201"/>
      <c r="AF55" s="200"/>
      <c r="AG55" s="28"/>
      <c r="AH55" s="201"/>
      <c r="AI55" s="200"/>
      <c r="AJ55" s="28"/>
      <c r="AK55" s="201"/>
      <c r="AL55" s="200"/>
    </row>
    <row r="56" spans="2:38" x14ac:dyDescent="0.35">
      <c r="B56" s="30" t="str">
        <f>IF('Uso de suelo'!B56="","",'Uso de suelo'!B56)</f>
        <v/>
      </c>
      <c r="C56" s="28"/>
      <c r="D56" s="201"/>
      <c r="E56" s="200"/>
      <c r="F56" s="28"/>
      <c r="G56" s="201"/>
      <c r="H56" s="200"/>
      <c r="I56" s="28"/>
      <c r="J56" s="201"/>
      <c r="K56" s="200"/>
      <c r="L56" s="28"/>
      <c r="M56" s="201"/>
      <c r="N56" s="200"/>
      <c r="O56" s="28"/>
      <c r="P56" s="201"/>
      <c r="Q56" s="200"/>
      <c r="R56" s="28"/>
      <c r="S56" s="201"/>
      <c r="T56" s="200"/>
      <c r="U56" s="28"/>
      <c r="V56" s="201"/>
      <c r="W56" s="200"/>
      <c r="X56" s="28"/>
      <c r="Y56" s="201"/>
      <c r="Z56" s="200"/>
      <c r="AA56" s="28"/>
      <c r="AB56" s="201"/>
      <c r="AC56" s="200"/>
      <c r="AD56" s="28"/>
      <c r="AE56" s="201"/>
      <c r="AF56" s="200"/>
      <c r="AG56" s="28"/>
      <c r="AH56" s="201"/>
      <c r="AI56" s="200"/>
      <c r="AJ56" s="28"/>
      <c r="AK56" s="201"/>
      <c r="AL56" s="200"/>
    </row>
    <row r="57" spans="2:38" x14ac:dyDescent="0.35">
      <c r="B57" s="30" t="str">
        <f>IF('Uso de suelo'!B57="","",'Uso de suelo'!B57)</f>
        <v/>
      </c>
      <c r="C57" s="28"/>
      <c r="D57" s="201"/>
      <c r="E57" s="200"/>
      <c r="F57" s="28"/>
      <c r="G57" s="201"/>
      <c r="H57" s="200"/>
      <c r="I57" s="28"/>
      <c r="J57" s="201"/>
      <c r="K57" s="200"/>
      <c r="L57" s="28"/>
      <c r="M57" s="201"/>
      <c r="N57" s="200"/>
      <c r="O57" s="28"/>
      <c r="P57" s="201"/>
      <c r="Q57" s="200"/>
      <c r="R57" s="28"/>
      <c r="S57" s="201"/>
      <c r="T57" s="200"/>
      <c r="U57" s="28"/>
      <c r="V57" s="201"/>
      <c r="W57" s="200"/>
      <c r="X57" s="28"/>
      <c r="Y57" s="201"/>
      <c r="Z57" s="200"/>
      <c r="AA57" s="28"/>
      <c r="AB57" s="201"/>
      <c r="AC57" s="200"/>
      <c r="AD57" s="28"/>
      <c r="AE57" s="201"/>
      <c r="AF57" s="200"/>
      <c r="AG57" s="28"/>
      <c r="AH57" s="201"/>
      <c r="AI57" s="200"/>
      <c r="AJ57" s="28"/>
      <c r="AK57" s="201"/>
      <c r="AL57" s="200"/>
    </row>
    <row r="58" spans="2:38" x14ac:dyDescent="0.35">
      <c r="B58" s="30" t="str">
        <f>IF('Uso de suelo'!B58="","",'Uso de suelo'!B58)</f>
        <v/>
      </c>
      <c r="C58" s="28"/>
      <c r="D58" s="201"/>
      <c r="E58" s="200"/>
      <c r="F58" s="28"/>
      <c r="G58" s="201"/>
      <c r="H58" s="200"/>
      <c r="I58" s="28"/>
      <c r="J58" s="201"/>
      <c r="K58" s="200"/>
      <c r="L58" s="28"/>
      <c r="M58" s="201"/>
      <c r="N58" s="200"/>
      <c r="O58" s="28"/>
      <c r="P58" s="201"/>
      <c r="Q58" s="200"/>
      <c r="R58" s="28"/>
      <c r="S58" s="201"/>
      <c r="T58" s="200"/>
      <c r="U58" s="28"/>
      <c r="V58" s="201"/>
      <c r="W58" s="200"/>
      <c r="X58" s="28"/>
      <c r="Y58" s="201"/>
      <c r="Z58" s="200"/>
      <c r="AA58" s="28"/>
      <c r="AB58" s="201"/>
      <c r="AC58" s="200"/>
      <c r="AD58" s="28"/>
      <c r="AE58" s="201"/>
      <c r="AF58" s="200"/>
      <c r="AG58" s="28"/>
      <c r="AH58" s="201"/>
      <c r="AI58" s="200"/>
      <c r="AJ58" s="28"/>
      <c r="AK58" s="201"/>
      <c r="AL58" s="200"/>
    </row>
    <row r="59" spans="2:38" x14ac:dyDescent="0.35">
      <c r="B59" s="30" t="str">
        <f>IF('Uso de suelo'!B59="","",'Uso de suelo'!B59)</f>
        <v/>
      </c>
      <c r="C59" s="28"/>
      <c r="D59" s="201"/>
      <c r="E59" s="200"/>
      <c r="F59" s="28"/>
      <c r="G59" s="201"/>
      <c r="H59" s="200"/>
      <c r="I59" s="28"/>
      <c r="J59" s="201"/>
      <c r="K59" s="200"/>
      <c r="L59" s="28"/>
      <c r="M59" s="201"/>
      <c r="N59" s="200"/>
      <c r="O59" s="28"/>
      <c r="P59" s="201"/>
      <c r="Q59" s="200"/>
      <c r="R59" s="28"/>
      <c r="S59" s="201"/>
      <c r="T59" s="200"/>
      <c r="U59" s="28"/>
      <c r="V59" s="201"/>
      <c r="W59" s="200"/>
      <c r="X59" s="28"/>
      <c r="Y59" s="201"/>
      <c r="Z59" s="200"/>
      <c r="AA59" s="28"/>
      <c r="AB59" s="201"/>
      <c r="AC59" s="200"/>
      <c r="AD59" s="28"/>
      <c r="AE59" s="201"/>
      <c r="AF59" s="200"/>
      <c r="AG59" s="28"/>
      <c r="AH59" s="201"/>
      <c r="AI59" s="200"/>
      <c r="AJ59" s="28"/>
      <c r="AK59" s="201"/>
      <c r="AL59" s="200"/>
    </row>
    <row r="60" spans="2:38" x14ac:dyDescent="0.35">
      <c r="B60" s="30" t="str">
        <f>IF('Uso de suelo'!B60="","",'Uso de suelo'!B60)</f>
        <v/>
      </c>
      <c r="C60" s="28"/>
      <c r="D60" s="201"/>
      <c r="E60" s="200"/>
      <c r="F60" s="28"/>
      <c r="G60" s="201"/>
      <c r="H60" s="200"/>
      <c r="I60" s="28"/>
      <c r="J60" s="201"/>
      <c r="K60" s="200"/>
      <c r="L60" s="28"/>
      <c r="M60" s="201"/>
      <c r="N60" s="200"/>
      <c r="O60" s="28"/>
      <c r="P60" s="201"/>
      <c r="Q60" s="200"/>
      <c r="R60" s="28"/>
      <c r="S60" s="201"/>
      <c r="T60" s="200"/>
      <c r="U60" s="28"/>
      <c r="V60" s="201"/>
      <c r="W60" s="200"/>
      <c r="X60" s="28"/>
      <c r="Y60" s="201"/>
      <c r="Z60" s="200"/>
      <c r="AA60" s="28"/>
      <c r="AB60" s="201"/>
      <c r="AC60" s="200"/>
      <c r="AD60" s="28"/>
      <c r="AE60" s="201"/>
      <c r="AF60" s="200"/>
      <c r="AG60" s="28"/>
      <c r="AH60" s="201"/>
      <c r="AI60" s="200"/>
      <c r="AJ60" s="28"/>
      <c r="AK60" s="201"/>
      <c r="AL60" s="200"/>
    </row>
    <row r="61" spans="2:38" x14ac:dyDescent="0.35">
      <c r="B61" s="30" t="str">
        <f>IF('Uso de suelo'!B61="","",'Uso de suelo'!B61)</f>
        <v/>
      </c>
      <c r="C61" s="28"/>
      <c r="D61" s="201"/>
      <c r="E61" s="200"/>
      <c r="F61" s="28"/>
      <c r="G61" s="201"/>
      <c r="H61" s="200"/>
      <c r="I61" s="28"/>
      <c r="J61" s="201"/>
      <c r="K61" s="200"/>
      <c r="L61" s="28"/>
      <c r="M61" s="201"/>
      <c r="N61" s="200"/>
      <c r="O61" s="28"/>
      <c r="P61" s="201"/>
      <c r="Q61" s="200"/>
      <c r="R61" s="28"/>
      <c r="S61" s="201"/>
      <c r="T61" s="200"/>
      <c r="U61" s="28"/>
      <c r="V61" s="201"/>
      <c r="W61" s="200"/>
      <c r="X61" s="28"/>
      <c r="Y61" s="201"/>
      <c r="Z61" s="200"/>
      <c r="AA61" s="28"/>
      <c r="AB61" s="201"/>
      <c r="AC61" s="200"/>
      <c r="AD61" s="28"/>
      <c r="AE61" s="201"/>
      <c r="AF61" s="200"/>
      <c r="AG61" s="28"/>
      <c r="AH61" s="201"/>
      <c r="AI61" s="200"/>
      <c r="AJ61" s="28"/>
      <c r="AK61" s="201"/>
      <c r="AL61" s="200"/>
    </row>
    <row r="62" spans="2:38" x14ac:dyDescent="0.35">
      <c r="B62" s="30" t="str">
        <f>IF('Uso de suelo'!B62="","",'Uso de suelo'!B62)</f>
        <v/>
      </c>
      <c r="C62" s="28"/>
      <c r="D62" s="201"/>
      <c r="E62" s="200"/>
      <c r="F62" s="28"/>
      <c r="G62" s="201"/>
      <c r="H62" s="200"/>
      <c r="I62" s="28"/>
      <c r="J62" s="201"/>
      <c r="K62" s="200"/>
      <c r="L62" s="28"/>
      <c r="M62" s="201"/>
      <c r="N62" s="200"/>
      <c r="O62" s="28"/>
      <c r="P62" s="201"/>
      <c r="Q62" s="200"/>
      <c r="R62" s="28"/>
      <c r="S62" s="201"/>
      <c r="T62" s="200"/>
      <c r="U62" s="28"/>
      <c r="V62" s="201"/>
      <c r="W62" s="200"/>
      <c r="X62" s="28"/>
      <c r="Y62" s="201"/>
      <c r="Z62" s="200"/>
      <c r="AA62" s="28"/>
      <c r="AB62" s="201"/>
      <c r="AC62" s="200"/>
      <c r="AD62" s="28"/>
      <c r="AE62" s="201"/>
      <c r="AF62" s="200"/>
      <c r="AG62" s="28"/>
      <c r="AH62" s="201"/>
      <c r="AI62" s="200"/>
      <c r="AJ62" s="28"/>
      <c r="AK62" s="201"/>
      <c r="AL62" s="200"/>
    </row>
    <row r="63" spans="2:38" x14ac:dyDescent="0.35">
      <c r="B63" s="30" t="str">
        <f>IF('Uso de suelo'!B63="","",'Uso de suelo'!B63)</f>
        <v/>
      </c>
      <c r="C63" s="28"/>
      <c r="D63" s="201"/>
      <c r="E63" s="200"/>
      <c r="F63" s="28"/>
      <c r="G63" s="201"/>
      <c r="H63" s="200"/>
      <c r="I63" s="28"/>
      <c r="J63" s="201"/>
      <c r="K63" s="200"/>
      <c r="L63" s="28"/>
      <c r="M63" s="201"/>
      <c r="N63" s="200"/>
      <c r="O63" s="28"/>
      <c r="P63" s="201"/>
      <c r="Q63" s="200"/>
      <c r="R63" s="28"/>
      <c r="S63" s="201"/>
      <c r="T63" s="200"/>
      <c r="U63" s="28"/>
      <c r="V63" s="201"/>
      <c r="W63" s="200"/>
      <c r="X63" s="28"/>
      <c r="Y63" s="201"/>
      <c r="Z63" s="200"/>
      <c r="AA63" s="28"/>
      <c r="AB63" s="201"/>
      <c r="AC63" s="200"/>
      <c r="AD63" s="28"/>
      <c r="AE63" s="201"/>
      <c r="AF63" s="200"/>
      <c r="AG63" s="28"/>
      <c r="AH63" s="201"/>
      <c r="AI63" s="200"/>
      <c r="AJ63" s="28"/>
      <c r="AK63" s="201"/>
      <c r="AL63" s="200"/>
    </row>
    <row r="64" spans="2:38" x14ac:dyDescent="0.35">
      <c r="B64" s="30" t="str">
        <f>IF('Uso de suelo'!B64="","",'Uso de suelo'!B64)</f>
        <v/>
      </c>
      <c r="C64" s="28"/>
      <c r="D64" s="201"/>
      <c r="E64" s="200"/>
      <c r="F64" s="28"/>
      <c r="G64" s="201"/>
      <c r="H64" s="200"/>
      <c r="I64" s="28"/>
      <c r="J64" s="201"/>
      <c r="K64" s="200"/>
      <c r="L64" s="28"/>
      <c r="M64" s="201"/>
      <c r="N64" s="200"/>
      <c r="O64" s="28"/>
      <c r="P64" s="201"/>
      <c r="Q64" s="200"/>
      <c r="R64" s="28"/>
      <c r="S64" s="201"/>
      <c r="T64" s="200"/>
      <c r="U64" s="28"/>
      <c r="V64" s="201"/>
      <c r="W64" s="200"/>
      <c r="X64" s="28"/>
      <c r="Y64" s="201"/>
      <c r="Z64" s="200"/>
      <c r="AA64" s="28"/>
      <c r="AB64" s="201"/>
      <c r="AC64" s="200"/>
      <c r="AD64" s="28"/>
      <c r="AE64" s="201"/>
      <c r="AF64" s="200"/>
      <c r="AG64" s="28"/>
      <c r="AH64" s="201"/>
      <c r="AI64" s="200"/>
      <c r="AJ64" s="28"/>
      <c r="AK64" s="201"/>
      <c r="AL64" s="200"/>
    </row>
    <row r="65" spans="2:38" x14ac:dyDescent="0.35">
      <c r="B65" s="30" t="str">
        <f>IF('Uso de suelo'!B65="","",'Uso de suelo'!B65)</f>
        <v/>
      </c>
      <c r="C65" s="28"/>
      <c r="D65" s="201"/>
      <c r="E65" s="200"/>
      <c r="F65" s="28"/>
      <c r="G65" s="201"/>
      <c r="H65" s="200"/>
      <c r="I65" s="28"/>
      <c r="J65" s="201"/>
      <c r="K65" s="200"/>
      <c r="L65" s="28"/>
      <c r="M65" s="201"/>
      <c r="N65" s="200"/>
      <c r="O65" s="28"/>
      <c r="P65" s="201"/>
      <c r="Q65" s="200"/>
      <c r="R65" s="28"/>
      <c r="S65" s="201"/>
      <c r="T65" s="200"/>
      <c r="U65" s="28"/>
      <c r="V65" s="201"/>
      <c r="W65" s="200"/>
      <c r="X65" s="28"/>
      <c r="Y65" s="201"/>
      <c r="Z65" s="200"/>
      <c r="AA65" s="28"/>
      <c r="AB65" s="201"/>
      <c r="AC65" s="200"/>
      <c r="AD65" s="28"/>
      <c r="AE65" s="201"/>
      <c r="AF65" s="200"/>
      <c r="AG65" s="28"/>
      <c r="AH65" s="201"/>
      <c r="AI65" s="200"/>
      <c r="AJ65" s="28"/>
      <c r="AK65" s="201"/>
      <c r="AL65" s="200"/>
    </row>
    <row r="66" spans="2:38" x14ac:dyDescent="0.35">
      <c r="B66" s="30" t="str">
        <f>IF('Uso de suelo'!B66="","",'Uso de suelo'!B66)</f>
        <v/>
      </c>
      <c r="C66" s="28"/>
      <c r="D66" s="201"/>
      <c r="E66" s="200"/>
      <c r="F66" s="28"/>
      <c r="G66" s="201"/>
      <c r="H66" s="200"/>
      <c r="I66" s="28"/>
      <c r="J66" s="201"/>
      <c r="K66" s="200"/>
      <c r="L66" s="28"/>
      <c r="M66" s="201"/>
      <c r="N66" s="200"/>
      <c r="O66" s="28"/>
      <c r="P66" s="201"/>
      <c r="Q66" s="200"/>
      <c r="R66" s="28"/>
      <c r="S66" s="201"/>
      <c r="T66" s="200"/>
      <c r="U66" s="28"/>
      <c r="V66" s="201"/>
      <c r="W66" s="200"/>
      <c r="X66" s="28"/>
      <c r="Y66" s="201"/>
      <c r="Z66" s="200"/>
      <c r="AA66" s="28"/>
      <c r="AB66" s="201"/>
      <c r="AC66" s="200"/>
      <c r="AD66" s="28"/>
      <c r="AE66" s="201"/>
      <c r="AF66" s="200"/>
      <c r="AG66" s="28"/>
      <c r="AH66" s="201"/>
      <c r="AI66" s="200"/>
      <c r="AJ66" s="28"/>
      <c r="AK66" s="201"/>
      <c r="AL66" s="200"/>
    </row>
    <row r="67" spans="2:38" x14ac:dyDescent="0.35">
      <c r="B67" s="30" t="str">
        <f>IF('Uso de suelo'!B67="","",'Uso de suelo'!B67)</f>
        <v/>
      </c>
      <c r="C67" s="28"/>
      <c r="D67" s="201"/>
      <c r="E67" s="200"/>
      <c r="F67" s="28"/>
      <c r="G67" s="201"/>
      <c r="H67" s="200"/>
      <c r="I67" s="28"/>
      <c r="J67" s="201"/>
      <c r="K67" s="200"/>
      <c r="L67" s="28"/>
      <c r="M67" s="201"/>
      <c r="N67" s="200"/>
      <c r="O67" s="28"/>
      <c r="P67" s="201"/>
      <c r="Q67" s="200"/>
      <c r="R67" s="28"/>
      <c r="S67" s="201"/>
      <c r="T67" s="200"/>
      <c r="U67" s="28"/>
      <c r="V67" s="201"/>
      <c r="W67" s="200"/>
      <c r="X67" s="28"/>
      <c r="Y67" s="201"/>
      <c r="Z67" s="200"/>
      <c r="AA67" s="28"/>
      <c r="AB67" s="201"/>
      <c r="AC67" s="200"/>
      <c r="AD67" s="28"/>
      <c r="AE67" s="201"/>
      <c r="AF67" s="200"/>
      <c r="AG67" s="28"/>
      <c r="AH67" s="201"/>
      <c r="AI67" s="200"/>
      <c r="AJ67" s="28"/>
      <c r="AK67" s="201"/>
      <c r="AL67" s="200"/>
    </row>
    <row r="68" spans="2:38" x14ac:dyDescent="0.35">
      <c r="B68" s="30" t="str">
        <f>IF('Uso de suelo'!B68="","",'Uso de suelo'!B68)</f>
        <v/>
      </c>
      <c r="C68" s="28"/>
      <c r="D68" s="201"/>
      <c r="E68" s="200"/>
      <c r="F68" s="28"/>
      <c r="G68" s="201"/>
      <c r="H68" s="200"/>
      <c r="I68" s="28"/>
      <c r="J68" s="201"/>
      <c r="K68" s="200"/>
      <c r="L68" s="28"/>
      <c r="M68" s="201"/>
      <c r="N68" s="200"/>
      <c r="O68" s="28"/>
      <c r="P68" s="201"/>
      <c r="Q68" s="200"/>
      <c r="R68" s="28"/>
      <c r="S68" s="201"/>
      <c r="T68" s="200"/>
      <c r="U68" s="28"/>
      <c r="V68" s="201"/>
      <c r="W68" s="200"/>
      <c r="X68" s="28"/>
      <c r="Y68" s="201"/>
      <c r="Z68" s="200"/>
      <c r="AA68" s="28"/>
      <c r="AB68" s="201"/>
      <c r="AC68" s="200"/>
      <c r="AD68" s="28"/>
      <c r="AE68" s="201"/>
      <c r="AF68" s="200"/>
      <c r="AG68" s="28"/>
      <c r="AH68" s="201"/>
      <c r="AI68" s="200"/>
      <c r="AJ68" s="28"/>
      <c r="AK68" s="201"/>
      <c r="AL68" s="200"/>
    </row>
    <row r="69" spans="2:38" x14ac:dyDescent="0.35">
      <c r="B69" s="30" t="str">
        <f>IF('Uso de suelo'!B69="","",'Uso de suelo'!B69)</f>
        <v/>
      </c>
      <c r="C69" s="28"/>
      <c r="D69" s="201"/>
      <c r="E69" s="200"/>
      <c r="F69" s="28"/>
      <c r="G69" s="201"/>
      <c r="H69" s="200"/>
      <c r="I69" s="28"/>
      <c r="J69" s="201"/>
      <c r="K69" s="200"/>
      <c r="L69" s="28"/>
      <c r="M69" s="201"/>
      <c r="N69" s="200"/>
      <c r="O69" s="28"/>
      <c r="P69" s="201"/>
      <c r="Q69" s="200"/>
      <c r="R69" s="28"/>
      <c r="S69" s="201"/>
      <c r="T69" s="200"/>
      <c r="U69" s="28"/>
      <c r="V69" s="201"/>
      <c r="W69" s="200"/>
      <c r="X69" s="28"/>
      <c r="Y69" s="201"/>
      <c r="Z69" s="200"/>
      <c r="AA69" s="28"/>
      <c r="AB69" s="201"/>
      <c r="AC69" s="200"/>
      <c r="AD69" s="28"/>
      <c r="AE69" s="201"/>
      <c r="AF69" s="200"/>
      <c r="AG69" s="28"/>
      <c r="AH69" s="201"/>
      <c r="AI69" s="200"/>
      <c r="AJ69" s="28"/>
      <c r="AK69" s="201"/>
      <c r="AL69" s="200"/>
    </row>
    <row r="70" spans="2:38" x14ac:dyDescent="0.35">
      <c r="B70" s="30" t="str">
        <f>IF('Uso de suelo'!B70="","",'Uso de suelo'!B70)</f>
        <v/>
      </c>
      <c r="C70" s="28"/>
      <c r="D70" s="201"/>
      <c r="E70" s="200"/>
      <c r="F70" s="28"/>
      <c r="G70" s="201"/>
      <c r="H70" s="200"/>
      <c r="I70" s="28"/>
      <c r="J70" s="201"/>
      <c r="K70" s="200"/>
      <c r="L70" s="28"/>
      <c r="M70" s="201"/>
      <c r="N70" s="200"/>
      <c r="O70" s="28"/>
      <c r="P70" s="201"/>
      <c r="Q70" s="200"/>
      <c r="R70" s="28"/>
      <c r="S70" s="201"/>
      <c r="T70" s="200"/>
      <c r="U70" s="28"/>
      <c r="V70" s="201"/>
      <c r="W70" s="200"/>
      <c r="X70" s="28"/>
      <c r="Y70" s="201"/>
      <c r="Z70" s="200"/>
      <c r="AA70" s="28"/>
      <c r="AB70" s="201"/>
      <c r="AC70" s="200"/>
      <c r="AD70" s="28"/>
      <c r="AE70" s="201"/>
      <c r="AF70" s="200"/>
      <c r="AG70" s="28"/>
      <c r="AH70" s="201"/>
      <c r="AI70" s="200"/>
      <c r="AJ70" s="28"/>
      <c r="AK70" s="201"/>
      <c r="AL70" s="200"/>
    </row>
    <row r="71" spans="2:38" x14ac:dyDescent="0.35">
      <c r="B71" s="30" t="str">
        <f>IF('Uso de suelo'!B71="","",'Uso de suelo'!B71)</f>
        <v/>
      </c>
      <c r="C71" s="28"/>
      <c r="D71" s="201"/>
      <c r="E71" s="200"/>
      <c r="F71" s="28"/>
      <c r="G71" s="201"/>
      <c r="H71" s="200"/>
      <c r="I71" s="28"/>
      <c r="J71" s="201"/>
      <c r="K71" s="200"/>
      <c r="L71" s="28"/>
      <c r="M71" s="201"/>
      <c r="N71" s="200"/>
      <c r="O71" s="28"/>
      <c r="P71" s="201"/>
      <c r="Q71" s="200"/>
      <c r="R71" s="28"/>
      <c r="S71" s="201"/>
      <c r="T71" s="200"/>
      <c r="U71" s="28"/>
      <c r="V71" s="201"/>
      <c r="W71" s="200"/>
      <c r="X71" s="28"/>
      <c r="Y71" s="201"/>
      <c r="Z71" s="200"/>
      <c r="AA71" s="28"/>
      <c r="AB71" s="201"/>
      <c r="AC71" s="200"/>
      <c r="AD71" s="28"/>
      <c r="AE71" s="201"/>
      <c r="AF71" s="200"/>
      <c r="AG71" s="28"/>
      <c r="AH71" s="201"/>
      <c r="AI71" s="200"/>
      <c r="AJ71" s="28"/>
      <c r="AK71" s="201"/>
      <c r="AL71" s="200"/>
    </row>
    <row r="72" spans="2:38" x14ac:dyDescent="0.35">
      <c r="B72" s="30" t="str">
        <f>IF('Uso de suelo'!B72="","",'Uso de suelo'!B72)</f>
        <v/>
      </c>
      <c r="C72" s="28"/>
      <c r="D72" s="201"/>
      <c r="E72" s="200"/>
      <c r="F72" s="28"/>
      <c r="G72" s="201"/>
      <c r="H72" s="200"/>
      <c r="I72" s="28"/>
      <c r="J72" s="201"/>
      <c r="K72" s="200"/>
      <c r="L72" s="28"/>
      <c r="M72" s="201"/>
      <c r="N72" s="200"/>
      <c r="O72" s="28"/>
      <c r="P72" s="201"/>
      <c r="Q72" s="200"/>
      <c r="R72" s="28"/>
      <c r="S72" s="201"/>
      <c r="T72" s="200"/>
      <c r="U72" s="28"/>
      <c r="V72" s="201"/>
      <c r="W72" s="200"/>
      <c r="X72" s="28"/>
      <c r="Y72" s="201"/>
      <c r="Z72" s="200"/>
      <c r="AA72" s="28"/>
      <c r="AB72" s="201"/>
      <c r="AC72" s="200"/>
      <c r="AD72" s="28"/>
      <c r="AE72" s="201"/>
      <c r="AF72" s="200"/>
      <c r="AG72" s="28"/>
      <c r="AH72" s="201"/>
      <c r="AI72" s="200"/>
      <c r="AJ72" s="28"/>
      <c r="AK72" s="201"/>
      <c r="AL72" s="200"/>
    </row>
    <row r="73" spans="2:38" x14ac:dyDescent="0.35">
      <c r="B73" s="30" t="str">
        <f>IF('Uso de suelo'!B73="","",'Uso de suelo'!B73)</f>
        <v/>
      </c>
      <c r="C73" s="28"/>
      <c r="D73" s="201"/>
      <c r="E73" s="200"/>
      <c r="F73" s="28"/>
      <c r="G73" s="201"/>
      <c r="H73" s="200"/>
      <c r="I73" s="28"/>
      <c r="J73" s="201"/>
      <c r="K73" s="200"/>
      <c r="L73" s="28"/>
      <c r="M73" s="201"/>
      <c r="N73" s="200"/>
      <c r="O73" s="28"/>
      <c r="P73" s="201"/>
      <c r="Q73" s="200"/>
      <c r="R73" s="28"/>
      <c r="S73" s="201"/>
      <c r="T73" s="200"/>
      <c r="U73" s="28"/>
      <c r="V73" s="201"/>
      <c r="W73" s="200"/>
      <c r="X73" s="28"/>
      <c r="Y73" s="201"/>
      <c r="Z73" s="200"/>
      <c r="AA73" s="28"/>
      <c r="AB73" s="201"/>
      <c r="AC73" s="200"/>
      <c r="AD73" s="28"/>
      <c r="AE73" s="201"/>
      <c r="AF73" s="200"/>
      <c r="AG73" s="28"/>
      <c r="AH73" s="201"/>
      <c r="AI73" s="200"/>
      <c r="AJ73" s="28"/>
      <c r="AK73" s="201"/>
      <c r="AL73" s="200"/>
    </row>
    <row r="74" spans="2:38" x14ac:dyDescent="0.35">
      <c r="B74" s="30" t="str">
        <f>IF('Uso de suelo'!B74="","",'Uso de suelo'!B74)</f>
        <v/>
      </c>
      <c r="C74" s="28"/>
      <c r="D74" s="201"/>
      <c r="E74" s="200"/>
      <c r="F74" s="28"/>
      <c r="G74" s="201"/>
      <c r="H74" s="200"/>
      <c r="I74" s="28"/>
      <c r="J74" s="201"/>
      <c r="K74" s="200"/>
      <c r="L74" s="28"/>
      <c r="M74" s="201"/>
      <c r="N74" s="200"/>
      <c r="O74" s="28"/>
      <c r="P74" s="201"/>
      <c r="Q74" s="200"/>
      <c r="R74" s="28"/>
      <c r="S74" s="201"/>
      <c r="T74" s="200"/>
      <c r="U74" s="28"/>
      <c r="V74" s="201"/>
      <c r="W74" s="200"/>
      <c r="X74" s="28"/>
      <c r="Y74" s="201"/>
      <c r="Z74" s="200"/>
      <c r="AA74" s="28"/>
      <c r="AB74" s="201"/>
      <c r="AC74" s="200"/>
      <c r="AD74" s="28"/>
      <c r="AE74" s="201"/>
      <c r="AF74" s="200"/>
      <c r="AG74" s="28"/>
      <c r="AH74" s="201"/>
      <c r="AI74" s="200"/>
      <c r="AJ74" s="28"/>
      <c r="AK74" s="201"/>
      <c r="AL74" s="200"/>
    </row>
    <row r="75" spans="2:38" x14ac:dyDescent="0.35">
      <c r="B75" s="30" t="str">
        <f>IF('Uso de suelo'!B75="","",'Uso de suelo'!B75)</f>
        <v/>
      </c>
      <c r="C75" s="28"/>
      <c r="D75" s="201"/>
      <c r="E75" s="200"/>
      <c r="F75" s="28"/>
      <c r="G75" s="201"/>
      <c r="H75" s="200"/>
      <c r="I75" s="28"/>
      <c r="J75" s="201"/>
      <c r="K75" s="200"/>
      <c r="L75" s="28"/>
      <c r="M75" s="201"/>
      <c r="N75" s="200"/>
      <c r="O75" s="28"/>
      <c r="P75" s="201"/>
      <c r="Q75" s="200"/>
      <c r="R75" s="28"/>
      <c r="S75" s="201"/>
      <c r="T75" s="200"/>
      <c r="U75" s="28"/>
      <c r="V75" s="201"/>
      <c r="W75" s="200"/>
      <c r="X75" s="28"/>
      <c r="Y75" s="201"/>
      <c r="Z75" s="200"/>
      <c r="AA75" s="28"/>
      <c r="AB75" s="201"/>
      <c r="AC75" s="200"/>
      <c r="AD75" s="28"/>
      <c r="AE75" s="201"/>
      <c r="AF75" s="200"/>
      <c r="AG75" s="28"/>
      <c r="AH75" s="201"/>
      <c r="AI75" s="200"/>
      <c r="AJ75" s="28"/>
      <c r="AK75" s="201"/>
      <c r="AL75" s="200"/>
    </row>
    <row r="76" spans="2:38" x14ac:dyDescent="0.35">
      <c r="B76" s="30" t="str">
        <f>IF('Uso de suelo'!B76="","",'Uso de suelo'!B76)</f>
        <v/>
      </c>
      <c r="C76" s="28"/>
      <c r="D76" s="201"/>
      <c r="E76" s="200"/>
      <c r="F76" s="28"/>
      <c r="G76" s="201"/>
      <c r="H76" s="200"/>
      <c r="I76" s="28"/>
      <c r="J76" s="201"/>
      <c r="K76" s="200"/>
      <c r="L76" s="28"/>
      <c r="M76" s="201"/>
      <c r="N76" s="200"/>
      <c r="O76" s="28"/>
      <c r="P76" s="201"/>
      <c r="Q76" s="200"/>
      <c r="R76" s="28"/>
      <c r="S76" s="201"/>
      <c r="T76" s="200"/>
      <c r="U76" s="28"/>
      <c r="V76" s="201"/>
      <c r="W76" s="200"/>
      <c r="X76" s="28"/>
      <c r="Y76" s="201"/>
      <c r="Z76" s="200"/>
      <c r="AA76" s="28"/>
      <c r="AB76" s="201"/>
      <c r="AC76" s="200"/>
      <c r="AD76" s="28"/>
      <c r="AE76" s="201"/>
      <c r="AF76" s="200"/>
      <c r="AG76" s="28"/>
      <c r="AH76" s="201"/>
      <c r="AI76" s="200"/>
      <c r="AJ76" s="28"/>
      <c r="AK76" s="201"/>
      <c r="AL76" s="200"/>
    </row>
    <row r="77" spans="2:38" x14ac:dyDescent="0.35">
      <c r="B77" s="30" t="str">
        <f>IF('Uso de suelo'!B77="","",'Uso de suelo'!B77)</f>
        <v/>
      </c>
      <c r="C77" s="28"/>
      <c r="D77" s="201"/>
      <c r="E77" s="200"/>
      <c r="F77" s="28"/>
      <c r="G77" s="201"/>
      <c r="H77" s="200"/>
      <c r="I77" s="28"/>
      <c r="J77" s="201"/>
      <c r="K77" s="200"/>
      <c r="L77" s="28"/>
      <c r="M77" s="201"/>
      <c r="N77" s="200"/>
      <c r="O77" s="28"/>
      <c r="P77" s="201"/>
      <c r="Q77" s="200"/>
      <c r="R77" s="28"/>
      <c r="S77" s="201"/>
      <c r="T77" s="200"/>
      <c r="U77" s="28"/>
      <c r="V77" s="201"/>
      <c r="W77" s="200"/>
      <c r="X77" s="28"/>
      <c r="Y77" s="201"/>
      <c r="Z77" s="200"/>
      <c r="AA77" s="28"/>
      <c r="AB77" s="201"/>
      <c r="AC77" s="200"/>
      <c r="AD77" s="28"/>
      <c r="AE77" s="201"/>
      <c r="AF77" s="200"/>
      <c r="AG77" s="28"/>
      <c r="AH77" s="201"/>
      <c r="AI77" s="200"/>
      <c r="AJ77" s="28"/>
      <c r="AK77" s="201"/>
      <c r="AL77" s="200"/>
    </row>
    <row r="78" spans="2:38" x14ac:dyDescent="0.35">
      <c r="B78" s="30" t="str">
        <f>IF('Uso de suelo'!B78="","",'Uso de suelo'!B78)</f>
        <v/>
      </c>
      <c r="C78" s="28"/>
      <c r="D78" s="201"/>
      <c r="E78" s="200"/>
      <c r="F78" s="28"/>
      <c r="G78" s="201"/>
      <c r="H78" s="200"/>
      <c r="I78" s="28"/>
      <c r="J78" s="201"/>
      <c r="K78" s="200"/>
      <c r="L78" s="28"/>
      <c r="M78" s="201"/>
      <c r="N78" s="200"/>
      <c r="O78" s="28"/>
      <c r="P78" s="201"/>
      <c r="Q78" s="200"/>
      <c r="R78" s="28"/>
      <c r="S78" s="201"/>
      <c r="T78" s="200"/>
      <c r="U78" s="28"/>
      <c r="V78" s="201"/>
      <c r="W78" s="200"/>
      <c r="X78" s="28"/>
      <c r="Y78" s="201"/>
      <c r="Z78" s="200"/>
      <c r="AA78" s="28"/>
      <c r="AB78" s="201"/>
      <c r="AC78" s="200"/>
      <c r="AD78" s="28"/>
      <c r="AE78" s="201"/>
      <c r="AF78" s="200"/>
      <c r="AG78" s="28"/>
      <c r="AH78" s="201"/>
      <c r="AI78" s="200"/>
      <c r="AJ78" s="28"/>
      <c r="AK78" s="201"/>
      <c r="AL78" s="200"/>
    </row>
    <row r="79" spans="2:38" x14ac:dyDescent="0.35">
      <c r="B79" s="30" t="str">
        <f>IF('Uso de suelo'!B79="","",'Uso de suelo'!B79)</f>
        <v/>
      </c>
      <c r="C79" s="28"/>
      <c r="D79" s="201"/>
      <c r="E79" s="200"/>
      <c r="F79" s="28"/>
      <c r="G79" s="201"/>
      <c r="H79" s="200"/>
      <c r="I79" s="28"/>
      <c r="J79" s="201"/>
      <c r="K79" s="200"/>
      <c r="L79" s="28"/>
      <c r="M79" s="201"/>
      <c r="N79" s="200"/>
      <c r="O79" s="28"/>
      <c r="P79" s="201"/>
      <c r="Q79" s="200"/>
      <c r="R79" s="28"/>
      <c r="S79" s="201"/>
      <c r="T79" s="200"/>
      <c r="U79" s="28"/>
      <c r="V79" s="201"/>
      <c r="W79" s="200"/>
      <c r="X79" s="28"/>
      <c r="Y79" s="201"/>
      <c r="Z79" s="200"/>
      <c r="AA79" s="28"/>
      <c r="AB79" s="201"/>
      <c r="AC79" s="200"/>
      <c r="AD79" s="28"/>
      <c r="AE79" s="201"/>
      <c r="AF79" s="200"/>
      <c r="AG79" s="28"/>
      <c r="AH79" s="201"/>
      <c r="AI79" s="200"/>
      <c r="AJ79" s="28"/>
      <c r="AK79" s="201"/>
      <c r="AL79" s="200"/>
    </row>
    <row r="80" spans="2:38" x14ac:dyDescent="0.35">
      <c r="B80" s="30" t="str">
        <f>IF('Uso de suelo'!B80="","",'Uso de suelo'!B80)</f>
        <v/>
      </c>
      <c r="C80" s="28"/>
      <c r="D80" s="201"/>
      <c r="E80" s="200"/>
      <c r="F80" s="28"/>
      <c r="G80" s="201"/>
      <c r="H80" s="200"/>
      <c r="I80" s="28"/>
      <c r="J80" s="201"/>
      <c r="K80" s="200"/>
      <c r="L80" s="28"/>
      <c r="M80" s="201"/>
      <c r="N80" s="200"/>
      <c r="O80" s="28"/>
      <c r="P80" s="201"/>
      <c r="Q80" s="200"/>
      <c r="R80" s="28"/>
      <c r="S80" s="201"/>
      <c r="T80" s="200"/>
      <c r="U80" s="28"/>
      <c r="V80" s="201"/>
      <c r="W80" s="200"/>
      <c r="X80" s="28"/>
      <c r="Y80" s="201"/>
      <c r="Z80" s="200"/>
      <c r="AA80" s="28"/>
      <c r="AB80" s="201"/>
      <c r="AC80" s="200"/>
      <c r="AD80" s="28"/>
      <c r="AE80" s="201"/>
      <c r="AF80" s="200"/>
      <c r="AG80" s="28"/>
      <c r="AH80" s="201"/>
      <c r="AI80" s="200"/>
      <c r="AJ80" s="28"/>
      <c r="AK80" s="201"/>
      <c r="AL80" s="200"/>
    </row>
    <row r="81" spans="2:38" x14ac:dyDescent="0.35">
      <c r="B81" s="30" t="str">
        <f>IF('Uso de suelo'!B81="","",'Uso de suelo'!B81)</f>
        <v/>
      </c>
      <c r="C81" s="28"/>
      <c r="D81" s="201"/>
      <c r="E81" s="200"/>
      <c r="F81" s="28"/>
      <c r="G81" s="201"/>
      <c r="H81" s="200"/>
      <c r="I81" s="28"/>
      <c r="J81" s="201"/>
      <c r="K81" s="200"/>
      <c r="L81" s="28"/>
      <c r="M81" s="201"/>
      <c r="N81" s="200"/>
      <c r="O81" s="28"/>
      <c r="P81" s="201"/>
      <c r="Q81" s="200"/>
      <c r="R81" s="28"/>
      <c r="S81" s="201"/>
      <c r="T81" s="200"/>
      <c r="U81" s="28"/>
      <c r="V81" s="201"/>
      <c r="W81" s="200"/>
      <c r="X81" s="28"/>
      <c r="Y81" s="201"/>
      <c r="Z81" s="200"/>
      <c r="AA81" s="28"/>
      <c r="AB81" s="201"/>
      <c r="AC81" s="200"/>
      <c r="AD81" s="28"/>
      <c r="AE81" s="201"/>
      <c r="AF81" s="200"/>
      <c r="AG81" s="28"/>
      <c r="AH81" s="201"/>
      <c r="AI81" s="200"/>
      <c r="AJ81" s="28"/>
      <c r="AK81" s="201"/>
      <c r="AL81" s="200"/>
    </row>
    <row r="82" spans="2:38" x14ac:dyDescent="0.35">
      <c r="B82" s="30" t="str">
        <f>IF('Uso de suelo'!B82="","",'Uso de suelo'!B82)</f>
        <v/>
      </c>
      <c r="C82" s="28"/>
      <c r="D82" s="201"/>
      <c r="E82" s="200"/>
      <c r="F82" s="28"/>
      <c r="G82" s="201"/>
      <c r="H82" s="200"/>
      <c r="I82" s="28"/>
      <c r="J82" s="201"/>
      <c r="K82" s="200"/>
      <c r="L82" s="28"/>
      <c r="M82" s="201"/>
      <c r="N82" s="200"/>
      <c r="O82" s="28"/>
      <c r="P82" s="201"/>
      <c r="Q82" s="200"/>
      <c r="R82" s="28"/>
      <c r="S82" s="201"/>
      <c r="T82" s="200"/>
      <c r="U82" s="28"/>
      <c r="V82" s="201"/>
      <c r="W82" s="200"/>
      <c r="X82" s="28"/>
      <c r="Y82" s="201"/>
      <c r="Z82" s="200"/>
      <c r="AA82" s="28"/>
      <c r="AB82" s="201"/>
      <c r="AC82" s="200"/>
      <c r="AD82" s="28"/>
      <c r="AE82" s="201"/>
      <c r="AF82" s="200"/>
      <c r="AG82" s="28"/>
      <c r="AH82" s="201"/>
      <c r="AI82" s="200"/>
      <c r="AJ82" s="28"/>
      <c r="AK82" s="201"/>
      <c r="AL82" s="200"/>
    </row>
    <row r="83" spans="2:38" x14ac:dyDescent="0.35">
      <c r="B83" s="30" t="str">
        <f>IF('Uso de suelo'!B83="","",'Uso de suelo'!B83)</f>
        <v/>
      </c>
      <c r="C83" s="28"/>
      <c r="D83" s="201"/>
      <c r="E83" s="200"/>
      <c r="F83" s="28"/>
      <c r="G83" s="201"/>
      <c r="H83" s="200"/>
      <c r="I83" s="28"/>
      <c r="J83" s="201"/>
      <c r="K83" s="200"/>
      <c r="L83" s="28"/>
      <c r="M83" s="201"/>
      <c r="N83" s="200"/>
      <c r="O83" s="28"/>
      <c r="P83" s="201"/>
      <c r="Q83" s="200"/>
      <c r="R83" s="28"/>
      <c r="S83" s="201"/>
      <c r="T83" s="200"/>
      <c r="U83" s="28"/>
      <c r="V83" s="201"/>
      <c r="W83" s="200"/>
      <c r="X83" s="28"/>
      <c r="Y83" s="201"/>
      <c r="Z83" s="200"/>
      <c r="AA83" s="28"/>
      <c r="AB83" s="201"/>
      <c r="AC83" s="200"/>
      <c r="AD83" s="28"/>
      <c r="AE83" s="201"/>
      <c r="AF83" s="200"/>
      <c r="AG83" s="28"/>
      <c r="AH83" s="201"/>
      <c r="AI83" s="200"/>
      <c r="AJ83" s="28"/>
      <c r="AK83" s="201"/>
      <c r="AL83" s="200"/>
    </row>
    <row r="84" spans="2:38" x14ac:dyDescent="0.35">
      <c r="B84" s="30" t="str">
        <f>IF('Uso de suelo'!B84="","",'Uso de suelo'!B84)</f>
        <v/>
      </c>
      <c r="C84" s="28"/>
      <c r="D84" s="201"/>
      <c r="E84" s="200"/>
      <c r="F84" s="28"/>
      <c r="G84" s="201"/>
      <c r="H84" s="200"/>
      <c r="I84" s="28"/>
      <c r="J84" s="201"/>
      <c r="K84" s="200"/>
      <c r="L84" s="28"/>
      <c r="M84" s="201"/>
      <c r="N84" s="200"/>
      <c r="O84" s="28"/>
      <c r="P84" s="201"/>
      <c r="Q84" s="200"/>
      <c r="R84" s="28"/>
      <c r="S84" s="201"/>
      <c r="T84" s="200"/>
      <c r="U84" s="28"/>
      <c r="V84" s="201"/>
      <c r="W84" s="200"/>
      <c r="X84" s="28"/>
      <c r="Y84" s="201"/>
      <c r="Z84" s="200"/>
      <c r="AA84" s="28"/>
      <c r="AB84" s="201"/>
      <c r="AC84" s="200"/>
      <c r="AD84" s="28"/>
      <c r="AE84" s="201"/>
      <c r="AF84" s="200"/>
      <c r="AG84" s="28"/>
      <c r="AH84" s="201"/>
      <c r="AI84" s="200"/>
      <c r="AJ84" s="28"/>
      <c r="AK84" s="201"/>
      <c r="AL84" s="200"/>
    </row>
    <row r="85" spans="2:38" x14ac:dyDescent="0.35">
      <c r="B85" s="30" t="str">
        <f>IF('Uso de suelo'!B85="","",'Uso de suelo'!B85)</f>
        <v/>
      </c>
      <c r="C85" s="28"/>
      <c r="D85" s="201"/>
      <c r="E85" s="200"/>
      <c r="F85" s="28"/>
      <c r="G85" s="201"/>
      <c r="H85" s="200"/>
      <c r="I85" s="28"/>
      <c r="J85" s="201"/>
      <c r="K85" s="200"/>
      <c r="L85" s="28"/>
      <c r="M85" s="201"/>
      <c r="N85" s="200"/>
      <c r="O85" s="28"/>
      <c r="P85" s="201"/>
      <c r="Q85" s="200"/>
      <c r="R85" s="28"/>
      <c r="S85" s="201"/>
      <c r="T85" s="200"/>
      <c r="U85" s="28"/>
      <c r="V85" s="201"/>
      <c r="W85" s="200"/>
      <c r="X85" s="28"/>
      <c r="Y85" s="201"/>
      <c r="Z85" s="200"/>
      <c r="AA85" s="28"/>
      <c r="AB85" s="201"/>
      <c r="AC85" s="200"/>
      <c r="AD85" s="28"/>
      <c r="AE85" s="201"/>
      <c r="AF85" s="200"/>
      <c r="AG85" s="28"/>
      <c r="AH85" s="201"/>
      <c r="AI85" s="200"/>
      <c r="AJ85" s="28"/>
      <c r="AK85" s="201"/>
      <c r="AL85" s="200"/>
    </row>
    <row r="86" spans="2:38" x14ac:dyDescent="0.35">
      <c r="B86" s="30" t="str">
        <f>IF('Uso de suelo'!B86="","",'Uso de suelo'!B86)</f>
        <v/>
      </c>
      <c r="C86" s="28"/>
      <c r="D86" s="201"/>
      <c r="E86" s="200"/>
      <c r="F86" s="28"/>
      <c r="G86" s="201"/>
      <c r="H86" s="200"/>
      <c r="I86" s="28"/>
      <c r="J86" s="201"/>
      <c r="K86" s="200"/>
      <c r="L86" s="28"/>
      <c r="M86" s="201"/>
      <c r="N86" s="200"/>
      <c r="O86" s="28"/>
      <c r="P86" s="201"/>
      <c r="Q86" s="200"/>
      <c r="R86" s="28"/>
      <c r="S86" s="201"/>
      <c r="T86" s="200"/>
      <c r="U86" s="28"/>
      <c r="V86" s="201"/>
      <c r="W86" s="200"/>
      <c r="X86" s="28"/>
      <c r="Y86" s="201"/>
      <c r="Z86" s="200"/>
      <c r="AA86" s="28"/>
      <c r="AB86" s="201"/>
      <c r="AC86" s="200"/>
      <c r="AD86" s="28"/>
      <c r="AE86" s="201"/>
      <c r="AF86" s="200"/>
      <c r="AG86" s="28"/>
      <c r="AH86" s="201"/>
      <c r="AI86" s="200"/>
      <c r="AJ86" s="28"/>
      <c r="AK86" s="201"/>
      <c r="AL86" s="200"/>
    </row>
    <row r="87" spans="2:38" x14ac:dyDescent="0.35">
      <c r="B87" s="30" t="str">
        <f>IF('Uso de suelo'!B87="","",'Uso de suelo'!B87)</f>
        <v/>
      </c>
      <c r="C87" s="28"/>
      <c r="D87" s="201"/>
      <c r="E87" s="200"/>
      <c r="F87" s="28"/>
      <c r="G87" s="201"/>
      <c r="H87" s="200"/>
      <c r="I87" s="28"/>
      <c r="J87" s="201"/>
      <c r="K87" s="200"/>
      <c r="L87" s="28"/>
      <c r="M87" s="201"/>
      <c r="N87" s="200"/>
      <c r="O87" s="28"/>
      <c r="P87" s="201"/>
      <c r="Q87" s="200"/>
      <c r="R87" s="28"/>
      <c r="S87" s="201"/>
      <c r="T87" s="200"/>
      <c r="U87" s="28"/>
      <c r="V87" s="201"/>
      <c r="W87" s="200"/>
      <c r="X87" s="28"/>
      <c r="Y87" s="201"/>
      <c r="Z87" s="200"/>
      <c r="AA87" s="28"/>
      <c r="AB87" s="201"/>
      <c r="AC87" s="200"/>
      <c r="AD87" s="28"/>
      <c r="AE87" s="201"/>
      <c r="AF87" s="200"/>
      <c r="AG87" s="28"/>
      <c r="AH87" s="201"/>
      <c r="AI87" s="200"/>
      <c r="AJ87" s="28"/>
      <c r="AK87" s="201"/>
      <c r="AL87" s="200"/>
    </row>
    <row r="88" spans="2:38" x14ac:dyDescent="0.35">
      <c r="B88" s="30" t="str">
        <f>IF('Uso de suelo'!B88="","",'Uso de suelo'!B88)</f>
        <v/>
      </c>
      <c r="C88" s="28"/>
      <c r="D88" s="201"/>
      <c r="E88" s="200"/>
      <c r="F88" s="28"/>
      <c r="G88" s="201"/>
      <c r="H88" s="200"/>
      <c r="I88" s="28"/>
      <c r="J88" s="201"/>
      <c r="K88" s="200"/>
      <c r="L88" s="28"/>
      <c r="M88" s="201"/>
      <c r="N88" s="200"/>
      <c r="O88" s="28"/>
      <c r="P88" s="201"/>
      <c r="Q88" s="200"/>
      <c r="R88" s="28"/>
      <c r="S88" s="201"/>
      <c r="T88" s="200"/>
      <c r="U88" s="28"/>
      <c r="V88" s="201"/>
      <c r="W88" s="200"/>
      <c r="X88" s="28"/>
      <c r="Y88" s="201"/>
      <c r="Z88" s="200"/>
      <c r="AA88" s="28"/>
      <c r="AB88" s="201"/>
      <c r="AC88" s="200"/>
      <c r="AD88" s="28"/>
      <c r="AE88" s="201"/>
      <c r="AF88" s="200"/>
      <c r="AG88" s="28"/>
      <c r="AH88" s="201"/>
      <c r="AI88" s="200"/>
      <c r="AJ88" s="28"/>
      <c r="AK88" s="201"/>
      <c r="AL88" s="200"/>
    </row>
    <row r="89" spans="2:38" x14ac:dyDescent="0.35">
      <c r="B89" s="30" t="str">
        <f>IF('Uso de suelo'!B89="","",'Uso de suelo'!B89)</f>
        <v/>
      </c>
      <c r="C89" s="28"/>
      <c r="D89" s="201"/>
      <c r="E89" s="200"/>
      <c r="F89" s="28"/>
      <c r="G89" s="201"/>
      <c r="H89" s="200"/>
      <c r="I89" s="28"/>
      <c r="J89" s="201"/>
      <c r="K89" s="200"/>
      <c r="L89" s="28"/>
      <c r="M89" s="201"/>
      <c r="N89" s="200"/>
      <c r="O89" s="28"/>
      <c r="P89" s="201"/>
      <c r="Q89" s="200"/>
      <c r="R89" s="28"/>
      <c r="S89" s="201"/>
      <c r="T89" s="200"/>
      <c r="U89" s="28"/>
      <c r="V89" s="201"/>
      <c r="W89" s="200"/>
      <c r="X89" s="28"/>
      <c r="Y89" s="201"/>
      <c r="Z89" s="200"/>
      <c r="AA89" s="28"/>
      <c r="AB89" s="201"/>
      <c r="AC89" s="200"/>
      <c r="AD89" s="28"/>
      <c r="AE89" s="201"/>
      <c r="AF89" s="200"/>
      <c r="AG89" s="28"/>
      <c r="AH89" s="201"/>
      <c r="AI89" s="200"/>
      <c r="AJ89" s="28"/>
      <c r="AK89" s="201"/>
      <c r="AL89" s="200"/>
    </row>
    <row r="90" spans="2:38" x14ac:dyDescent="0.35">
      <c r="B90" s="30" t="str">
        <f>IF('Uso de suelo'!B90="","",'Uso de suelo'!B90)</f>
        <v/>
      </c>
      <c r="C90" s="28"/>
      <c r="D90" s="201"/>
      <c r="E90" s="200"/>
      <c r="F90" s="28"/>
      <c r="G90" s="201"/>
      <c r="H90" s="200"/>
      <c r="I90" s="28"/>
      <c r="J90" s="201"/>
      <c r="K90" s="200"/>
      <c r="L90" s="28"/>
      <c r="M90" s="201"/>
      <c r="N90" s="200"/>
      <c r="O90" s="28"/>
      <c r="P90" s="201"/>
      <c r="Q90" s="200"/>
      <c r="R90" s="28"/>
      <c r="S90" s="201"/>
      <c r="T90" s="200"/>
      <c r="U90" s="28"/>
      <c r="V90" s="201"/>
      <c r="W90" s="200"/>
      <c r="X90" s="28"/>
      <c r="Y90" s="201"/>
      <c r="Z90" s="200"/>
      <c r="AA90" s="28"/>
      <c r="AB90" s="201"/>
      <c r="AC90" s="200"/>
      <c r="AD90" s="28"/>
      <c r="AE90" s="201"/>
      <c r="AF90" s="200"/>
      <c r="AG90" s="28"/>
      <c r="AH90" s="201"/>
      <c r="AI90" s="200"/>
      <c r="AJ90" s="28"/>
      <c r="AK90" s="201"/>
      <c r="AL90" s="200"/>
    </row>
    <row r="91" spans="2:38" x14ac:dyDescent="0.35">
      <c r="B91" s="30" t="str">
        <f>IF('Uso de suelo'!B91="","",'Uso de suelo'!B91)</f>
        <v/>
      </c>
      <c r="C91" s="28"/>
      <c r="D91" s="201"/>
      <c r="E91" s="200"/>
      <c r="F91" s="28"/>
      <c r="G91" s="201"/>
      <c r="H91" s="200"/>
      <c r="I91" s="28"/>
      <c r="J91" s="201"/>
      <c r="K91" s="200"/>
      <c r="L91" s="28"/>
      <c r="M91" s="201"/>
      <c r="N91" s="200"/>
      <c r="O91" s="28"/>
      <c r="P91" s="201"/>
      <c r="Q91" s="200"/>
      <c r="R91" s="28"/>
      <c r="S91" s="201"/>
      <c r="T91" s="200"/>
      <c r="U91" s="28"/>
      <c r="V91" s="201"/>
      <c r="W91" s="200"/>
      <c r="X91" s="28"/>
      <c r="Y91" s="201"/>
      <c r="Z91" s="200"/>
      <c r="AA91" s="28"/>
      <c r="AB91" s="201"/>
      <c r="AC91" s="200"/>
      <c r="AD91" s="28"/>
      <c r="AE91" s="201"/>
      <c r="AF91" s="200"/>
      <c r="AG91" s="28"/>
      <c r="AH91" s="201"/>
      <c r="AI91" s="200"/>
      <c r="AJ91" s="28"/>
      <c r="AK91" s="201"/>
      <c r="AL91" s="200"/>
    </row>
    <row r="92" spans="2:38" x14ac:dyDescent="0.35">
      <c r="B92" s="30" t="str">
        <f>IF('Uso de suelo'!B92="","",'Uso de suelo'!B92)</f>
        <v/>
      </c>
      <c r="C92" s="28"/>
      <c r="D92" s="201"/>
      <c r="E92" s="200"/>
      <c r="F92" s="28"/>
      <c r="G92" s="201"/>
      <c r="H92" s="200"/>
      <c r="I92" s="28"/>
      <c r="J92" s="201"/>
      <c r="K92" s="200"/>
      <c r="L92" s="28"/>
      <c r="M92" s="201"/>
      <c r="N92" s="200"/>
      <c r="O92" s="28"/>
      <c r="P92" s="201"/>
      <c r="Q92" s="200"/>
      <c r="R92" s="28"/>
      <c r="S92" s="201"/>
      <c r="T92" s="200"/>
      <c r="U92" s="28"/>
      <c r="V92" s="201"/>
      <c r="W92" s="200"/>
      <c r="X92" s="28"/>
      <c r="Y92" s="201"/>
      <c r="Z92" s="200"/>
      <c r="AA92" s="28"/>
      <c r="AB92" s="201"/>
      <c r="AC92" s="200"/>
      <c r="AD92" s="28"/>
      <c r="AE92" s="201"/>
      <c r="AF92" s="200"/>
      <c r="AG92" s="28"/>
      <c r="AH92" s="201"/>
      <c r="AI92" s="200"/>
      <c r="AJ92" s="28"/>
      <c r="AK92" s="201"/>
      <c r="AL92" s="200"/>
    </row>
    <row r="93" spans="2:38" x14ac:dyDescent="0.35">
      <c r="B93" s="30" t="str">
        <f>IF('Uso de suelo'!B93="","",'Uso de suelo'!B93)</f>
        <v/>
      </c>
      <c r="C93" s="28"/>
      <c r="D93" s="201"/>
      <c r="E93" s="200"/>
      <c r="F93" s="28"/>
      <c r="G93" s="201"/>
      <c r="H93" s="200"/>
      <c r="I93" s="28"/>
      <c r="J93" s="201"/>
      <c r="K93" s="200"/>
      <c r="L93" s="28"/>
      <c r="M93" s="201"/>
      <c r="N93" s="200"/>
      <c r="O93" s="28"/>
      <c r="P93" s="201"/>
      <c r="Q93" s="200"/>
      <c r="R93" s="28"/>
      <c r="S93" s="201"/>
      <c r="T93" s="200"/>
      <c r="U93" s="28"/>
      <c r="V93" s="201"/>
      <c r="W93" s="200"/>
      <c r="X93" s="28"/>
      <c r="Y93" s="201"/>
      <c r="Z93" s="200"/>
      <c r="AA93" s="28"/>
      <c r="AB93" s="201"/>
      <c r="AC93" s="200"/>
      <c r="AD93" s="28"/>
      <c r="AE93" s="201"/>
      <c r="AF93" s="200"/>
      <c r="AG93" s="28"/>
      <c r="AH93" s="201"/>
      <c r="AI93" s="200"/>
      <c r="AJ93" s="28"/>
      <c r="AK93" s="201"/>
      <c r="AL93" s="200"/>
    </row>
    <row r="94" spans="2:38" x14ac:dyDescent="0.35">
      <c r="B94" s="30" t="str">
        <f>IF('Uso de suelo'!B94="","",'Uso de suelo'!B94)</f>
        <v/>
      </c>
      <c r="C94" s="28"/>
      <c r="D94" s="201"/>
      <c r="E94" s="200"/>
      <c r="F94" s="28"/>
      <c r="G94" s="201"/>
      <c r="H94" s="200"/>
      <c r="I94" s="28"/>
      <c r="J94" s="201"/>
      <c r="K94" s="200"/>
      <c r="L94" s="28"/>
      <c r="M94" s="201"/>
      <c r="N94" s="200"/>
      <c r="O94" s="28"/>
      <c r="P94" s="201"/>
      <c r="Q94" s="200"/>
      <c r="R94" s="28"/>
      <c r="S94" s="201"/>
      <c r="T94" s="200"/>
      <c r="U94" s="28"/>
      <c r="V94" s="201"/>
      <c r="W94" s="200"/>
      <c r="X94" s="28"/>
      <c r="Y94" s="201"/>
      <c r="Z94" s="200"/>
      <c r="AA94" s="28"/>
      <c r="AB94" s="201"/>
      <c r="AC94" s="200"/>
      <c r="AD94" s="28"/>
      <c r="AE94" s="201"/>
      <c r="AF94" s="200"/>
      <c r="AG94" s="28"/>
      <c r="AH94" s="201"/>
      <c r="AI94" s="200"/>
      <c r="AJ94" s="28"/>
      <c r="AK94" s="201"/>
      <c r="AL94" s="200"/>
    </row>
    <row r="95" spans="2:38" x14ac:dyDescent="0.35">
      <c r="B95" s="30" t="str">
        <f>IF('Uso de suelo'!B95="","",'Uso de suelo'!B95)</f>
        <v/>
      </c>
      <c r="C95" s="28"/>
      <c r="D95" s="201"/>
      <c r="E95" s="200"/>
      <c r="F95" s="28"/>
      <c r="G95" s="201"/>
      <c r="H95" s="200"/>
      <c r="I95" s="28"/>
      <c r="J95" s="201"/>
      <c r="K95" s="200"/>
      <c r="L95" s="28"/>
      <c r="M95" s="201"/>
      <c r="N95" s="200"/>
      <c r="O95" s="28"/>
      <c r="P95" s="201"/>
      <c r="Q95" s="200"/>
      <c r="R95" s="28"/>
      <c r="S95" s="201"/>
      <c r="T95" s="200"/>
      <c r="U95" s="28"/>
      <c r="V95" s="201"/>
      <c r="W95" s="200"/>
      <c r="X95" s="28"/>
      <c r="Y95" s="201"/>
      <c r="Z95" s="200"/>
      <c r="AA95" s="28"/>
      <c r="AB95" s="201"/>
      <c r="AC95" s="200"/>
      <c r="AD95" s="28"/>
      <c r="AE95" s="201"/>
      <c r="AF95" s="200"/>
      <c r="AG95" s="28"/>
      <c r="AH95" s="201"/>
      <c r="AI95" s="200"/>
      <c r="AJ95" s="28"/>
      <c r="AK95" s="201"/>
      <c r="AL95" s="200"/>
    </row>
    <row r="96" spans="2:38" x14ac:dyDescent="0.35">
      <c r="B96" s="30" t="str">
        <f>IF('Uso de suelo'!B96="","",'Uso de suelo'!B96)</f>
        <v/>
      </c>
      <c r="C96" s="28"/>
      <c r="D96" s="201"/>
      <c r="E96" s="200"/>
      <c r="F96" s="28"/>
      <c r="G96" s="201"/>
      <c r="H96" s="200"/>
      <c r="I96" s="28"/>
      <c r="J96" s="201"/>
      <c r="K96" s="200"/>
      <c r="L96" s="28"/>
      <c r="M96" s="201"/>
      <c r="N96" s="200"/>
      <c r="O96" s="28"/>
      <c r="P96" s="201"/>
      <c r="Q96" s="200"/>
      <c r="R96" s="28"/>
      <c r="S96" s="201"/>
      <c r="T96" s="200"/>
      <c r="U96" s="28"/>
      <c r="V96" s="201"/>
      <c r="W96" s="200"/>
      <c r="X96" s="28"/>
      <c r="Y96" s="201"/>
      <c r="Z96" s="200"/>
      <c r="AA96" s="28"/>
      <c r="AB96" s="201"/>
      <c r="AC96" s="200"/>
      <c r="AD96" s="28"/>
      <c r="AE96" s="201"/>
      <c r="AF96" s="200"/>
      <c r="AG96" s="28"/>
      <c r="AH96" s="201"/>
      <c r="AI96" s="200"/>
      <c r="AJ96" s="28"/>
      <c r="AK96" s="201"/>
      <c r="AL96" s="200"/>
    </row>
    <row r="97" spans="2:38" x14ac:dyDescent="0.35">
      <c r="B97" s="30" t="str">
        <f>IF('Uso de suelo'!B97="","",'Uso de suelo'!B97)</f>
        <v/>
      </c>
      <c r="C97" s="28"/>
      <c r="D97" s="201"/>
      <c r="E97" s="200"/>
      <c r="F97" s="28"/>
      <c r="G97" s="201"/>
      <c r="H97" s="200"/>
      <c r="I97" s="28"/>
      <c r="J97" s="201"/>
      <c r="K97" s="200"/>
      <c r="L97" s="28"/>
      <c r="M97" s="201"/>
      <c r="N97" s="200"/>
      <c r="O97" s="28"/>
      <c r="P97" s="201"/>
      <c r="Q97" s="200"/>
      <c r="R97" s="28"/>
      <c r="S97" s="201"/>
      <c r="T97" s="200"/>
      <c r="U97" s="28"/>
      <c r="V97" s="201"/>
      <c r="W97" s="200"/>
      <c r="X97" s="28"/>
      <c r="Y97" s="201"/>
      <c r="Z97" s="200"/>
      <c r="AA97" s="28"/>
      <c r="AB97" s="201"/>
      <c r="AC97" s="200"/>
      <c r="AD97" s="28"/>
      <c r="AE97" s="201"/>
      <c r="AF97" s="200"/>
      <c r="AG97" s="28"/>
      <c r="AH97" s="201"/>
      <c r="AI97" s="200"/>
      <c r="AJ97" s="28"/>
      <c r="AK97" s="201"/>
      <c r="AL97" s="200"/>
    </row>
    <row r="98" spans="2:38" x14ac:dyDescent="0.35">
      <c r="B98" s="30" t="str">
        <f>IF('Uso de suelo'!B98="","",'Uso de suelo'!B98)</f>
        <v/>
      </c>
      <c r="C98" s="28"/>
      <c r="D98" s="201"/>
      <c r="E98" s="200"/>
      <c r="F98" s="28"/>
      <c r="G98" s="201"/>
      <c r="H98" s="200"/>
      <c r="I98" s="28"/>
      <c r="J98" s="201"/>
      <c r="K98" s="200"/>
      <c r="L98" s="28"/>
      <c r="M98" s="201"/>
      <c r="N98" s="200"/>
      <c r="O98" s="28"/>
      <c r="P98" s="201"/>
      <c r="Q98" s="200"/>
      <c r="R98" s="28"/>
      <c r="S98" s="201"/>
      <c r="T98" s="200"/>
      <c r="U98" s="28"/>
      <c r="V98" s="201"/>
      <c r="W98" s="200"/>
      <c r="X98" s="28"/>
      <c r="Y98" s="201"/>
      <c r="Z98" s="200"/>
      <c r="AA98" s="28"/>
      <c r="AB98" s="201"/>
      <c r="AC98" s="200"/>
      <c r="AD98" s="28"/>
      <c r="AE98" s="201"/>
      <c r="AF98" s="200"/>
      <c r="AG98" s="28"/>
      <c r="AH98" s="201"/>
      <c r="AI98" s="200"/>
      <c r="AJ98" s="28"/>
      <c r="AK98" s="201"/>
      <c r="AL98" s="200"/>
    </row>
    <row r="99" spans="2:38" x14ac:dyDescent="0.35">
      <c r="B99" s="30" t="str">
        <f>IF('Uso de suelo'!B99="","",'Uso de suelo'!B99)</f>
        <v/>
      </c>
      <c r="C99" s="28"/>
      <c r="D99" s="201"/>
      <c r="E99" s="200"/>
      <c r="F99" s="28"/>
      <c r="G99" s="201"/>
      <c r="H99" s="200"/>
      <c r="I99" s="28"/>
      <c r="J99" s="201"/>
      <c r="K99" s="200"/>
      <c r="L99" s="28"/>
      <c r="M99" s="201"/>
      <c r="N99" s="200"/>
      <c r="O99" s="28"/>
      <c r="P99" s="201"/>
      <c r="Q99" s="200"/>
      <c r="R99" s="28"/>
      <c r="S99" s="201"/>
      <c r="T99" s="200"/>
      <c r="U99" s="28"/>
      <c r="V99" s="201"/>
      <c r="W99" s="200"/>
      <c r="X99" s="28"/>
      <c r="Y99" s="201"/>
      <c r="Z99" s="200"/>
      <c r="AA99" s="28"/>
      <c r="AB99" s="201"/>
      <c r="AC99" s="200"/>
      <c r="AD99" s="28"/>
      <c r="AE99" s="201"/>
      <c r="AF99" s="200"/>
      <c r="AG99" s="28"/>
      <c r="AH99" s="201"/>
      <c r="AI99" s="200"/>
      <c r="AJ99" s="28"/>
      <c r="AK99" s="201"/>
      <c r="AL99" s="200"/>
    </row>
    <row r="100" spans="2:38" x14ac:dyDescent="0.35">
      <c r="B100" s="30" t="str">
        <f>IF('Uso de suelo'!B100="","",'Uso de suelo'!B100)</f>
        <v/>
      </c>
      <c r="C100" s="28"/>
      <c r="D100" s="201"/>
      <c r="E100" s="200"/>
      <c r="F100" s="28"/>
      <c r="G100" s="201"/>
      <c r="H100" s="200"/>
      <c r="I100" s="28"/>
      <c r="J100" s="201"/>
      <c r="K100" s="200"/>
      <c r="L100" s="28"/>
      <c r="M100" s="201"/>
      <c r="N100" s="200"/>
      <c r="O100" s="28"/>
      <c r="P100" s="201"/>
      <c r="Q100" s="200"/>
      <c r="R100" s="28"/>
      <c r="S100" s="201"/>
      <c r="T100" s="200"/>
      <c r="U100" s="28"/>
      <c r="V100" s="201"/>
      <c r="W100" s="200"/>
      <c r="X100" s="28"/>
      <c r="Y100" s="201"/>
      <c r="Z100" s="200"/>
      <c r="AA100" s="28"/>
      <c r="AB100" s="201"/>
      <c r="AC100" s="200"/>
      <c r="AD100" s="28"/>
      <c r="AE100" s="201"/>
      <c r="AF100" s="200"/>
      <c r="AG100" s="28"/>
      <c r="AH100" s="201"/>
      <c r="AI100" s="200"/>
      <c r="AJ100" s="28"/>
      <c r="AK100" s="201"/>
      <c r="AL100" s="200"/>
    </row>
    <row r="101" spans="2:38" x14ac:dyDescent="0.35">
      <c r="B101" s="30" t="str">
        <f>IF('Uso de suelo'!B101="","",'Uso de suelo'!B101)</f>
        <v/>
      </c>
      <c r="C101" s="28"/>
      <c r="D101" s="201"/>
      <c r="E101" s="200"/>
      <c r="F101" s="28"/>
      <c r="G101" s="201"/>
      <c r="H101" s="200"/>
      <c r="I101" s="28"/>
      <c r="J101" s="201"/>
      <c r="K101" s="200"/>
      <c r="L101" s="28"/>
      <c r="M101" s="201"/>
      <c r="N101" s="200"/>
      <c r="O101" s="28"/>
      <c r="P101" s="201"/>
      <c r="Q101" s="200"/>
      <c r="R101" s="28"/>
      <c r="S101" s="201"/>
      <c r="T101" s="200"/>
      <c r="U101" s="28"/>
      <c r="V101" s="201"/>
      <c r="W101" s="200"/>
      <c r="X101" s="28"/>
      <c r="Y101" s="201"/>
      <c r="Z101" s="200"/>
      <c r="AA101" s="28"/>
      <c r="AB101" s="201"/>
      <c r="AC101" s="200"/>
      <c r="AD101" s="28"/>
      <c r="AE101" s="201"/>
      <c r="AF101" s="200"/>
      <c r="AG101" s="28"/>
      <c r="AH101" s="201"/>
      <c r="AI101" s="200"/>
      <c r="AJ101" s="28"/>
      <c r="AK101" s="201"/>
      <c r="AL101" s="200"/>
    </row>
    <row r="102" spans="2:38" x14ac:dyDescent="0.35">
      <c r="B102" s="30" t="str">
        <f>IF('Uso de suelo'!B102="","",'Uso de suelo'!B102)</f>
        <v/>
      </c>
      <c r="C102" s="28"/>
      <c r="D102" s="201"/>
      <c r="E102" s="200"/>
      <c r="F102" s="28"/>
      <c r="G102" s="201"/>
      <c r="H102" s="200"/>
      <c r="I102" s="28"/>
      <c r="J102" s="201"/>
      <c r="K102" s="200"/>
      <c r="L102" s="28"/>
      <c r="M102" s="201"/>
      <c r="N102" s="200"/>
      <c r="O102" s="28"/>
      <c r="P102" s="201"/>
      <c r="Q102" s="200"/>
      <c r="R102" s="28"/>
      <c r="S102" s="201"/>
      <c r="T102" s="200"/>
      <c r="U102" s="28"/>
      <c r="V102" s="201"/>
      <c r="W102" s="200"/>
      <c r="X102" s="28"/>
      <c r="Y102" s="201"/>
      <c r="Z102" s="200"/>
      <c r="AA102" s="28"/>
      <c r="AB102" s="201"/>
      <c r="AC102" s="200"/>
      <c r="AD102" s="28"/>
      <c r="AE102" s="201"/>
      <c r="AF102" s="200"/>
      <c r="AG102" s="28"/>
      <c r="AH102" s="201"/>
      <c r="AI102" s="200"/>
      <c r="AJ102" s="28"/>
      <c r="AK102" s="201"/>
      <c r="AL102" s="200"/>
    </row>
    <row r="103" spans="2:38" x14ac:dyDescent="0.35">
      <c r="B103" s="30" t="str">
        <f>IF('Uso de suelo'!B103="","",'Uso de suelo'!B103)</f>
        <v/>
      </c>
      <c r="C103" s="28"/>
      <c r="D103" s="201"/>
      <c r="E103" s="200"/>
      <c r="F103" s="28"/>
      <c r="G103" s="201"/>
      <c r="H103" s="200"/>
      <c r="I103" s="28"/>
      <c r="J103" s="201"/>
      <c r="K103" s="200"/>
      <c r="L103" s="28"/>
      <c r="M103" s="201"/>
      <c r="N103" s="200"/>
      <c r="O103" s="28"/>
      <c r="P103" s="201"/>
      <c r="Q103" s="200"/>
      <c r="R103" s="28"/>
      <c r="S103" s="201"/>
      <c r="T103" s="200"/>
      <c r="U103" s="28"/>
      <c r="V103" s="201"/>
      <c r="W103" s="200"/>
      <c r="X103" s="28"/>
      <c r="Y103" s="201"/>
      <c r="Z103" s="200"/>
      <c r="AA103" s="28"/>
      <c r="AB103" s="201"/>
      <c r="AC103" s="200"/>
      <c r="AD103" s="28"/>
      <c r="AE103" s="201"/>
      <c r="AF103" s="200"/>
      <c r="AG103" s="28"/>
      <c r="AH103" s="201"/>
      <c r="AI103" s="200"/>
      <c r="AJ103" s="28"/>
      <c r="AK103" s="201"/>
      <c r="AL103" s="200"/>
    </row>
    <row r="104" spans="2:38" x14ac:dyDescent="0.35">
      <c r="B104" s="30" t="str">
        <f>IF('Uso de suelo'!B104="","",'Uso de suelo'!B104)</f>
        <v/>
      </c>
      <c r="C104" s="28"/>
      <c r="D104" s="201"/>
      <c r="E104" s="200"/>
      <c r="F104" s="28"/>
      <c r="G104" s="201"/>
      <c r="H104" s="200"/>
      <c r="I104" s="28"/>
      <c r="J104" s="201"/>
      <c r="K104" s="200"/>
      <c r="L104" s="28"/>
      <c r="M104" s="201"/>
      <c r="N104" s="200"/>
      <c r="O104" s="28"/>
      <c r="P104" s="201"/>
      <c r="Q104" s="200"/>
      <c r="R104" s="28"/>
      <c r="S104" s="201"/>
      <c r="T104" s="200"/>
      <c r="U104" s="28"/>
      <c r="V104" s="201"/>
      <c r="W104" s="200"/>
      <c r="X104" s="28"/>
      <c r="Y104" s="201"/>
      <c r="Z104" s="200"/>
      <c r="AA104" s="28"/>
      <c r="AB104" s="201"/>
      <c r="AC104" s="200"/>
      <c r="AD104" s="28"/>
      <c r="AE104" s="201"/>
      <c r="AF104" s="200"/>
      <c r="AG104" s="28"/>
      <c r="AH104" s="201"/>
      <c r="AI104" s="200"/>
      <c r="AJ104" s="28"/>
      <c r="AK104" s="201"/>
      <c r="AL104" s="200"/>
    </row>
    <row r="105" spans="2:38" x14ac:dyDescent="0.35">
      <c r="B105" s="30" t="str">
        <f>IF('Uso de suelo'!B105="","",'Uso de suelo'!B105)</f>
        <v/>
      </c>
      <c r="C105" s="28"/>
      <c r="D105" s="201"/>
      <c r="E105" s="200"/>
      <c r="F105" s="28"/>
      <c r="G105" s="201"/>
      <c r="H105" s="200"/>
      <c r="I105" s="28"/>
      <c r="J105" s="201"/>
      <c r="K105" s="200"/>
      <c r="L105" s="28"/>
      <c r="M105" s="201"/>
      <c r="N105" s="200"/>
      <c r="O105" s="28"/>
      <c r="P105" s="201"/>
      <c r="Q105" s="200"/>
      <c r="R105" s="28"/>
      <c r="S105" s="201"/>
      <c r="T105" s="200"/>
      <c r="U105" s="28"/>
      <c r="V105" s="201"/>
      <c r="W105" s="200"/>
      <c r="X105" s="28"/>
      <c r="Y105" s="201"/>
      <c r="Z105" s="200"/>
      <c r="AA105" s="28"/>
      <c r="AB105" s="201"/>
      <c r="AC105" s="200"/>
      <c r="AD105" s="28"/>
      <c r="AE105" s="201"/>
      <c r="AF105" s="200"/>
      <c r="AG105" s="28"/>
      <c r="AH105" s="201"/>
      <c r="AI105" s="200"/>
      <c r="AJ105" s="28"/>
      <c r="AK105" s="201"/>
      <c r="AL105" s="200"/>
    </row>
    <row r="106" spans="2:38" x14ac:dyDescent="0.35">
      <c r="B106" s="30" t="str">
        <f>IF('Uso de suelo'!B106="","",'Uso de suelo'!B106)</f>
        <v/>
      </c>
      <c r="C106" s="28"/>
      <c r="D106" s="201"/>
      <c r="E106" s="200"/>
      <c r="F106" s="28"/>
      <c r="G106" s="201"/>
      <c r="H106" s="200"/>
      <c r="I106" s="28"/>
      <c r="J106" s="201"/>
      <c r="K106" s="200"/>
      <c r="L106" s="28"/>
      <c r="M106" s="201"/>
      <c r="N106" s="200"/>
      <c r="O106" s="28"/>
      <c r="P106" s="201"/>
      <c r="Q106" s="200"/>
      <c r="R106" s="28"/>
      <c r="S106" s="201"/>
      <c r="T106" s="200"/>
      <c r="U106" s="28"/>
      <c r="V106" s="201"/>
      <c r="W106" s="200"/>
      <c r="X106" s="28"/>
      <c r="Y106" s="201"/>
      <c r="Z106" s="200"/>
      <c r="AA106" s="28"/>
      <c r="AB106" s="201"/>
      <c r="AC106" s="200"/>
      <c r="AD106" s="28"/>
      <c r="AE106" s="201"/>
      <c r="AF106" s="200"/>
      <c r="AG106" s="28"/>
      <c r="AH106" s="201"/>
      <c r="AI106" s="200"/>
      <c r="AJ106" s="28"/>
      <c r="AK106" s="201"/>
      <c r="AL106" s="200"/>
    </row>
    <row r="107" spans="2:38" x14ac:dyDescent="0.35">
      <c r="B107" s="30" t="str">
        <f>IF('Uso de suelo'!B107="","",'Uso de suelo'!B107)</f>
        <v/>
      </c>
      <c r="C107" s="28"/>
      <c r="D107" s="201"/>
      <c r="E107" s="200"/>
      <c r="F107" s="28"/>
      <c r="G107" s="201"/>
      <c r="H107" s="200"/>
      <c r="I107" s="28"/>
      <c r="J107" s="201"/>
      <c r="K107" s="200"/>
      <c r="L107" s="28"/>
      <c r="M107" s="201"/>
      <c r="N107" s="200"/>
      <c r="O107" s="28"/>
      <c r="P107" s="201"/>
      <c r="Q107" s="200"/>
      <c r="R107" s="28"/>
      <c r="S107" s="201"/>
      <c r="T107" s="200"/>
      <c r="U107" s="28"/>
      <c r="V107" s="201"/>
      <c r="W107" s="200"/>
      <c r="X107" s="28"/>
      <c r="Y107" s="201"/>
      <c r="Z107" s="200"/>
      <c r="AA107" s="28"/>
      <c r="AB107" s="201"/>
      <c r="AC107" s="200"/>
      <c r="AD107" s="28"/>
      <c r="AE107" s="201"/>
      <c r="AF107" s="200"/>
      <c r="AG107" s="28"/>
      <c r="AH107" s="201"/>
      <c r="AI107" s="200"/>
      <c r="AJ107" s="28"/>
      <c r="AK107" s="201"/>
      <c r="AL107" s="200"/>
    </row>
    <row r="108" spans="2:38" x14ac:dyDescent="0.35">
      <c r="B108" s="30" t="str">
        <f>IF('Uso de suelo'!B108="","",'Uso de suelo'!B108)</f>
        <v/>
      </c>
      <c r="C108" s="28"/>
      <c r="D108" s="201"/>
      <c r="E108" s="200"/>
      <c r="F108" s="28"/>
      <c r="G108" s="201"/>
      <c r="H108" s="200"/>
      <c r="I108" s="28"/>
      <c r="J108" s="201"/>
      <c r="K108" s="200"/>
      <c r="L108" s="28"/>
      <c r="M108" s="201"/>
      <c r="N108" s="200"/>
      <c r="O108" s="28"/>
      <c r="P108" s="201"/>
      <c r="Q108" s="200"/>
      <c r="R108" s="28"/>
      <c r="S108" s="201"/>
      <c r="T108" s="200"/>
      <c r="U108" s="28"/>
      <c r="V108" s="201"/>
      <c r="W108" s="200"/>
      <c r="X108" s="28"/>
      <c r="Y108" s="201"/>
      <c r="Z108" s="200"/>
      <c r="AA108" s="28"/>
      <c r="AB108" s="201"/>
      <c r="AC108" s="200"/>
      <c r="AD108" s="28"/>
      <c r="AE108" s="201"/>
      <c r="AF108" s="200"/>
      <c r="AG108" s="28"/>
      <c r="AH108" s="201"/>
      <c r="AI108" s="200"/>
      <c r="AJ108" s="28"/>
      <c r="AK108" s="201"/>
      <c r="AL108" s="200"/>
    </row>
    <row r="109" spans="2:38" x14ac:dyDescent="0.35">
      <c r="B109" s="30" t="str">
        <f>IF('Uso de suelo'!B109="","",'Uso de suelo'!B109)</f>
        <v/>
      </c>
      <c r="C109" s="28"/>
      <c r="D109" s="201"/>
      <c r="E109" s="200"/>
      <c r="F109" s="28"/>
      <c r="G109" s="201"/>
      <c r="H109" s="200"/>
      <c r="I109" s="28"/>
      <c r="J109" s="201"/>
      <c r="K109" s="200"/>
      <c r="L109" s="28"/>
      <c r="M109" s="201"/>
      <c r="N109" s="200"/>
      <c r="O109" s="28"/>
      <c r="P109" s="201"/>
      <c r="Q109" s="200"/>
      <c r="R109" s="28"/>
      <c r="S109" s="201"/>
      <c r="T109" s="200"/>
      <c r="U109" s="28"/>
      <c r="V109" s="201"/>
      <c r="W109" s="200"/>
      <c r="X109" s="28"/>
      <c r="Y109" s="201"/>
      <c r="Z109" s="200"/>
      <c r="AA109" s="28"/>
      <c r="AB109" s="201"/>
      <c r="AC109" s="200"/>
      <c r="AD109" s="28"/>
      <c r="AE109" s="201"/>
      <c r="AF109" s="200"/>
      <c r="AG109" s="28"/>
      <c r="AH109" s="201"/>
      <c r="AI109" s="200"/>
      <c r="AJ109" s="28"/>
      <c r="AK109" s="201"/>
      <c r="AL109" s="200"/>
    </row>
    <row r="110" spans="2:38" x14ac:dyDescent="0.35">
      <c r="B110" s="30" t="str">
        <f>IF('Uso de suelo'!B110="","",'Uso de suelo'!B110)</f>
        <v/>
      </c>
      <c r="C110" s="28"/>
      <c r="D110" s="201"/>
      <c r="E110" s="200"/>
      <c r="F110" s="28"/>
      <c r="G110" s="201"/>
      <c r="H110" s="200"/>
      <c r="I110" s="28"/>
      <c r="J110" s="201"/>
      <c r="K110" s="200"/>
      <c r="L110" s="28"/>
      <c r="M110" s="201"/>
      <c r="N110" s="200"/>
      <c r="O110" s="28"/>
      <c r="P110" s="201"/>
      <c r="Q110" s="200"/>
      <c r="R110" s="28"/>
      <c r="S110" s="201"/>
      <c r="T110" s="200"/>
      <c r="U110" s="28"/>
      <c r="V110" s="201"/>
      <c r="W110" s="200"/>
      <c r="X110" s="28"/>
      <c r="Y110" s="201"/>
      <c r="Z110" s="200"/>
      <c r="AA110" s="28"/>
      <c r="AB110" s="201"/>
      <c r="AC110" s="200"/>
      <c r="AD110" s="28"/>
      <c r="AE110" s="201"/>
      <c r="AF110" s="200"/>
      <c r="AG110" s="28"/>
      <c r="AH110" s="201"/>
      <c r="AI110" s="200"/>
      <c r="AJ110" s="28"/>
      <c r="AK110" s="201"/>
      <c r="AL110" s="200"/>
    </row>
    <row r="111" spans="2:38" x14ac:dyDescent="0.35">
      <c r="B111" s="30" t="str">
        <f>IF('Uso de suelo'!B111="","",'Uso de suelo'!B111)</f>
        <v/>
      </c>
      <c r="C111" s="28"/>
      <c r="D111" s="201"/>
      <c r="E111" s="200"/>
      <c r="F111" s="28"/>
      <c r="G111" s="201"/>
      <c r="H111" s="200"/>
      <c r="I111" s="28"/>
      <c r="J111" s="201"/>
      <c r="K111" s="200"/>
      <c r="L111" s="28"/>
      <c r="M111" s="201"/>
      <c r="N111" s="200"/>
      <c r="O111" s="28"/>
      <c r="P111" s="201"/>
      <c r="Q111" s="200"/>
      <c r="R111" s="28"/>
      <c r="S111" s="201"/>
      <c r="T111" s="200"/>
      <c r="U111" s="28"/>
      <c r="V111" s="201"/>
      <c r="W111" s="200"/>
      <c r="X111" s="28"/>
      <c r="Y111" s="201"/>
      <c r="Z111" s="200"/>
      <c r="AA111" s="28"/>
      <c r="AB111" s="201"/>
      <c r="AC111" s="200"/>
      <c r="AD111" s="28"/>
      <c r="AE111" s="201"/>
      <c r="AF111" s="200"/>
      <c r="AG111" s="28"/>
      <c r="AH111" s="201"/>
      <c r="AI111" s="200"/>
      <c r="AJ111" s="28"/>
      <c r="AK111" s="201"/>
      <c r="AL111" s="200"/>
    </row>
    <row r="112" spans="2:38" x14ac:dyDescent="0.35">
      <c r="B112" s="30" t="str">
        <f>IF('Uso de suelo'!B112="","",'Uso de suelo'!B112)</f>
        <v/>
      </c>
      <c r="C112" s="28"/>
      <c r="D112" s="201"/>
      <c r="E112" s="200"/>
      <c r="F112" s="28"/>
      <c r="G112" s="201"/>
      <c r="H112" s="200"/>
      <c r="I112" s="28"/>
      <c r="J112" s="201"/>
      <c r="K112" s="200"/>
      <c r="L112" s="28"/>
      <c r="M112" s="201"/>
      <c r="N112" s="200"/>
      <c r="O112" s="28"/>
      <c r="P112" s="201"/>
      <c r="Q112" s="200"/>
      <c r="R112" s="28"/>
      <c r="S112" s="201"/>
      <c r="T112" s="200"/>
      <c r="U112" s="28"/>
      <c r="V112" s="201"/>
      <c r="W112" s="200"/>
      <c r="X112" s="28"/>
      <c r="Y112" s="201"/>
      <c r="Z112" s="200"/>
      <c r="AA112" s="28"/>
      <c r="AB112" s="201"/>
      <c r="AC112" s="200"/>
      <c r="AD112" s="28"/>
      <c r="AE112" s="201"/>
      <c r="AF112" s="200"/>
      <c r="AG112" s="28"/>
      <c r="AH112" s="201"/>
      <c r="AI112" s="200"/>
      <c r="AJ112" s="28"/>
      <c r="AK112" s="201"/>
      <c r="AL112" s="200"/>
    </row>
    <row r="113" spans="2:38" x14ac:dyDescent="0.35">
      <c r="B113" s="30" t="str">
        <f>IF('Uso de suelo'!B113="","",'Uso de suelo'!B113)</f>
        <v/>
      </c>
      <c r="C113" s="28"/>
      <c r="D113" s="201"/>
      <c r="E113" s="200"/>
      <c r="F113" s="28"/>
      <c r="G113" s="201"/>
      <c r="H113" s="200"/>
      <c r="I113" s="28"/>
      <c r="J113" s="201"/>
      <c r="K113" s="200"/>
      <c r="L113" s="28"/>
      <c r="M113" s="201"/>
      <c r="N113" s="200"/>
      <c r="O113" s="28"/>
      <c r="P113" s="201"/>
      <c r="Q113" s="200"/>
      <c r="R113" s="28"/>
      <c r="S113" s="201"/>
      <c r="T113" s="200"/>
      <c r="U113" s="28"/>
      <c r="V113" s="201"/>
      <c r="W113" s="200"/>
      <c r="X113" s="28"/>
      <c r="Y113" s="201"/>
      <c r="Z113" s="200"/>
      <c r="AA113" s="28"/>
      <c r="AB113" s="201"/>
      <c r="AC113" s="200"/>
      <c r="AD113" s="28"/>
      <c r="AE113" s="201"/>
      <c r="AF113" s="200"/>
      <c r="AG113" s="28"/>
      <c r="AH113" s="201"/>
      <c r="AI113" s="200"/>
      <c r="AJ113" s="28"/>
      <c r="AK113" s="201"/>
      <c r="AL113" s="200"/>
    </row>
    <row r="114" spans="2:38" x14ac:dyDescent="0.35">
      <c r="B114" s="30" t="str">
        <f>IF('Uso de suelo'!B114="","",'Uso de suelo'!B114)</f>
        <v/>
      </c>
      <c r="C114" s="28"/>
      <c r="D114" s="201"/>
      <c r="E114" s="200"/>
      <c r="F114" s="28"/>
      <c r="G114" s="201"/>
      <c r="H114" s="200"/>
      <c r="I114" s="28"/>
      <c r="J114" s="201"/>
      <c r="K114" s="200"/>
      <c r="L114" s="28"/>
      <c r="M114" s="201"/>
      <c r="N114" s="200"/>
      <c r="O114" s="28"/>
      <c r="P114" s="201"/>
      <c r="Q114" s="200"/>
      <c r="R114" s="28"/>
      <c r="S114" s="201"/>
      <c r="T114" s="200"/>
      <c r="U114" s="28"/>
      <c r="V114" s="201"/>
      <c r="W114" s="200"/>
      <c r="X114" s="28"/>
      <c r="Y114" s="201"/>
      <c r="Z114" s="200"/>
      <c r="AA114" s="28"/>
      <c r="AB114" s="201"/>
      <c r="AC114" s="200"/>
      <c r="AD114" s="28"/>
      <c r="AE114" s="201"/>
      <c r="AF114" s="200"/>
      <c r="AG114" s="28"/>
      <c r="AH114" s="201"/>
      <c r="AI114" s="200"/>
      <c r="AJ114" s="28"/>
      <c r="AK114" s="201"/>
      <c r="AL114" s="200"/>
    </row>
    <row r="115" spans="2:38" x14ac:dyDescent="0.35">
      <c r="B115" s="30" t="str">
        <f>IF('Uso de suelo'!B115="","",'Uso de suelo'!B115)</f>
        <v/>
      </c>
      <c r="C115" s="28"/>
      <c r="D115" s="201"/>
      <c r="E115" s="200"/>
      <c r="F115" s="28"/>
      <c r="G115" s="201"/>
      <c r="H115" s="200"/>
      <c r="I115" s="28"/>
      <c r="J115" s="201"/>
      <c r="K115" s="200"/>
      <c r="L115" s="28"/>
      <c r="M115" s="201"/>
      <c r="N115" s="200"/>
      <c r="O115" s="28"/>
      <c r="P115" s="201"/>
      <c r="Q115" s="200"/>
      <c r="R115" s="28"/>
      <c r="S115" s="201"/>
      <c r="T115" s="200"/>
      <c r="U115" s="28"/>
      <c r="V115" s="201"/>
      <c r="W115" s="200"/>
      <c r="X115" s="28"/>
      <c r="Y115" s="201"/>
      <c r="Z115" s="200"/>
      <c r="AA115" s="28"/>
      <c r="AB115" s="201"/>
      <c r="AC115" s="200"/>
      <c r="AD115" s="28"/>
      <c r="AE115" s="201"/>
      <c r="AF115" s="200"/>
      <c r="AG115" s="28"/>
      <c r="AH115" s="201"/>
      <c r="AI115" s="200"/>
      <c r="AJ115" s="28"/>
      <c r="AK115" s="201"/>
      <c r="AL115" s="200"/>
    </row>
    <row r="116" spans="2:38" x14ac:dyDescent="0.35">
      <c r="B116" s="30" t="str">
        <f>IF('Uso de suelo'!B116="","",'Uso de suelo'!B116)</f>
        <v/>
      </c>
      <c r="C116" s="28"/>
      <c r="D116" s="201"/>
      <c r="E116" s="200"/>
      <c r="F116" s="28"/>
      <c r="G116" s="201"/>
      <c r="H116" s="200"/>
      <c r="I116" s="28"/>
      <c r="J116" s="201"/>
      <c r="K116" s="200"/>
      <c r="L116" s="28"/>
      <c r="M116" s="201"/>
      <c r="N116" s="200"/>
      <c r="O116" s="28"/>
      <c r="P116" s="201"/>
      <c r="Q116" s="200"/>
      <c r="R116" s="28"/>
      <c r="S116" s="201"/>
      <c r="T116" s="200"/>
      <c r="U116" s="28"/>
      <c r="V116" s="201"/>
      <c r="W116" s="200"/>
      <c r="X116" s="28"/>
      <c r="Y116" s="201"/>
      <c r="Z116" s="200"/>
      <c r="AA116" s="28"/>
      <c r="AB116" s="201"/>
      <c r="AC116" s="200"/>
      <c r="AD116" s="28"/>
      <c r="AE116" s="201"/>
      <c r="AF116" s="200"/>
      <c r="AG116" s="28"/>
      <c r="AH116" s="201"/>
      <c r="AI116" s="200"/>
      <c r="AJ116" s="28"/>
      <c r="AK116" s="201"/>
      <c r="AL116" s="200"/>
    </row>
    <row r="117" spans="2:38" x14ac:dyDescent="0.35">
      <c r="B117" s="30" t="str">
        <f>IF('Uso de suelo'!B117="","",'Uso de suelo'!B117)</f>
        <v/>
      </c>
      <c r="C117" s="28"/>
      <c r="D117" s="201"/>
      <c r="E117" s="200"/>
      <c r="F117" s="28"/>
      <c r="G117" s="201"/>
      <c r="H117" s="200"/>
      <c r="I117" s="28"/>
      <c r="J117" s="201"/>
      <c r="K117" s="200"/>
      <c r="L117" s="28"/>
      <c r="M117" s="201"/>
      <c r="N117" s="200"/>
      <c r="O117" s="28"/>
      <c r="P117" s="201"/>
      <c r="Q117" s="200"/>
      <c r="R117" s="28"/>
      <c r="S117" s="201"/>
      <c r="T117" s="200"/>
      <c r="U117" s="28"/>
      <c r="V117" s="201"/>
      <c r="W117" s="200"/>
      <c r="X117" s="28"/>
      <c r="Y117" s="201"/>
      <c r="Z117" s="200"/>
      <c r="AA117" s="28"/>
      <c r="AB117" s="201"/>
      <c r="AC117" s="200"/>
      <c r="AD117" s="28"/>
      <c r="AE117" s="201"/>
      <c r="AF117" s="200"/>
      <c r="AG117" s="28"/>
      <c r="AH117" s="201"/>
      <c r="AI117" s="200"/>
      <c r="AJ117" s="28"/>
      <c r="AK117" s="201"/>
      <c r="AL117" s="200"/>
    </row>
    <row r="118" spans="2:38" x14ac:dyDescent="0.35">
      <c r="B118" s="30" t="str">
        <f>IF('Uso de suelo'!B118="","",'Uso de suelo'!B118)</f>
        <v/>
      </c>
      <c r="C118" s="28"/>
      <c r="D118" s="201"/>
      <c r="E118" s="200"/>
      <c r="F118" s="28"/>
      <c r="G118" s="201"/>
      <c r="H118" s="200"/>
      <c r="I118" s="28"/>
      <c r="J118" s="201"/>
      <c r="K118" s="200"/>
      <c r="L118" s="28"/>
      <c r="M118" s="201"/>
      <c r="N118" s="200"/>
      <c r="O118" s="28"/>
      <c r="P118" s="201"/>
      <c r="Q118" s="200"/>
      <c r="R118" s="28"/>
      <c r="S118" s="201"/>
      <c r="T118" s="200"/>
      <c r="U118" s="28"/>
      <c r="V118" s="201"/>
      <c r="W118" s="200"/>
      <c r="X118" s="28"/>
      <c r="Y118" s="201"/>
      <c r="Z118" s="200"/>
      <c r="AA118" s="28"/>
      <c r="AB118" s="201"/>
      <c r="AC118" s="200"/>
      <c r="AD118" s="28"/>
      <c r="AE118" s="201"/>
      <c r="AF118" s="200"/>
      <c r="AG118" s="28"/>
      <c r="AH118" s="201"/>
      <c r="AI118" s="200"/>
      <c r="AJ118" s="28"/>
      <c r="AK118" s="201"/>
      <c r="AL118" s="200"/>
    </row>
    <row r="119" spans="2:38" x14ac:dyDescent="0.35">
      <c r="B119" s="30" t="str">
        <f>IF('Uso de suelo'!B119="","",'Uso de suelo'!B119)</f>
        <v/>
      </c>
      <c r="C119" s="28"/>
      <c r="D119" s="201"/>
      <c r="E119" s="200"/>
      <c r="F119" s="28"/>
      <c r="G119" s="201"/>
      <c r="H119" s="200"/>
      <c r="I119" s="28"/>
      <c r="J119" s="201"/>
      <c r="K119" s="200"/>
      <c r="L119" s="28"/>
      <c r="M119" s="201"/>
      <c r="N119" s="200"/>
      <c r="O119" s="28"/>
      <c r="P119" s="201"/>
      <c r="Q119" s="200"/>
      <c r="R119" s="28"/>
      <c r="S119" s="201"/>
      <c r="T119" s="200"/>
      <c r="U119" s="28"/>
      <c r="V119" s="201"/>
      <c r="W119" s="200"/>
      <c r="X119" s="28"/>
      <c r="Y119" s="201"/>
      <c r="Z119" s="200"/>
      <c r="AA119" s="28"/>
      <c r="AB119" s="201"/>
      <c r="AC119" s="200"/>
      <c r="AD119" s="28"/>
      <c r="AE119" s="201"/>
      <c r="AF119" s="200"/>
      <c r="AG119" s="28"/>
      <c r="AH119" s="201"/>
      <c r="AI119" s="200"/>
      <c r="AJ119" s="28"/>
      <c r="AK119" s="201"/>
      <c r="AL119" s="200"/>
    </row>
    <row r="120" spans="2:38" x14ac:dyDescent="0.35">
      <c r="B120" s="30" t="str">
        <f>IF('Uso de suelo'!B120="","",'Uso de suelo'!B120)</f>
        <v/>
      </c>
      <c r="C120" s="28"/>
      <c r="D120" s="201"/>
      <c r="E120" s="200"/>
      <c r="F120" s="28"/>
      <c r="G120" s="201"/>
      <c r="H120" s="200"/>
      <c r="I120" s="28"/>
      <c r="J120" s="201"/>
      <c r="K120" s="200"/>
      <c r="L120" s="28"/>
      <c r="M120" s="201"/>
      <c r="N120" s="200"/>
      <c r="O120" s="28"/>
      <c r="P120" s="201"/>
      <c r="Q120" s="200"/>
      <c r="R120" s="28"/>
      <c r="S120" s="201"/>
      <c r="T120" s="200"/>
      <c r="U120" s="28"/>
      <c r="V120" s="201"/>
      <c r="W120" s="200"/>
      <c r="X120" s="28"/>
      <c r="Y120" s="201"/>
      <c r="Z120" s="200"/>
      <c r="AA120" s="28"/>
      <c r="AB120" s="201"/>
      <c r="AC120" s="200"/>
      <c r="AD120" s="28"/>
      <c r="AE120" s="201"/>
      <c r="AF120" s="200"/>
      <c r="AG120" s="28"/>
      <c r="AH120" s="201"/>
      <c r="AI120" s="200"/>
      <c r="AJ120" s="28"/>
      <c r="AK120" s="201"/>
      <c r="AL120" s="200"/>
    </row>
    <row r="121" spans="2:38" x14ac:dyDescent="0.35">
      <c r="B121" s="30" t="str">
        <f>IF('Uso de suelo'!B121="","",'Uso de suelo'!B121)</f>
        <v/>
      </c>
      <c r="C121" s="28"/>
      <c r="D121" s="201"/>
      <c r="E121" s="200"/>
      <c r="F121" s="28"/>
      <c r="G121" s="201"/>
      <c r="H121" s="200"/>
      <c r="I121" s="28"/>
      <c r="J121" s="201"/>
      <c r="K121" s="200"/>
      <c r="L121" s="28"/>
      <c r="M121" s="201"/>
      <c r="N121" s="200"/>
      <c r="O121" s="28"/>
      <c r="P121" s="201"/>
      <c r="Q121" s="200"/>
      <c r="R121" s="28"/>
      <c r="S121" s="201"/>
      <c r="T121" s="200"/>
      <c r="U121" s="28"/>
      <c r="V121" s="201"/>
      <c r="W121" s="200"/>
      <c r="X121" s="28"/>
      <c r="Y121" s="201"/>
      <c r="Z121" s="200"/>
      <c r="AA121" s="28"/>
      <c r="AB121" s="201"/>
      <c r="AC121" s="200"/>
      <c r="AD121" s="28"/>
      <c r="AE121" s="201"/>
      <c r="AF121" s="200"/>
      <c r="AG121" s="28"/>
      <c r="AH121" s="201"/>
      <c r="AI121" s="200"/>
      <c r="AJ121" s="28"/>
      <c r="AK121" s="201"/>
      <c r="AL121" s="200"/>
    </row>
    <row r="122" spans="2:38" x14ac:dyDescent="0.35">
      <c r="B122" s="30" t="str">
        <f>IF('Uso de suelo'!B122="","",'Uso de suelo'!B122)</f>
        <v/>
      </c>
      <c r="C122" s="28"/>
      <c r="D122" s="201"/>
      <c r="E122" s="200"/>
      <c r="F122" s="28"/>
      <c r="G122" s="201"/>
      <c r="H122" s="200"/>
      <c r="I122" s="28"/>
      <c r="J122" s="201"/>
      <c r="K122" s="200"/>
      <c r="L122" s="28"/>
      <c r="M122" s="201"/>
      <c r="N122" s="200"/>
      <c r="O122" s="28"/>
      <c r="P122" s="201"/>
      <c r="Q122" s="200"/>
      <c r="R122" s="28"/>
      <c r="S122" s="201"/>
      <c r="T122" s="200"/>
      <c r="U122" s="28"/>
      <c r="V122" s="201"/>
      <c r="W122" s="200"/>
      <c r="X122" s="28"/>
      <c r="Y122" s="201"/>
      <c r="Z122" s="200"/>
      <c r="AA122" s="28"/>
      <c r="AB122" s="201"/>
      <c r="AC122" s="200"/>
      <c r="AD122" s="28"/>
      <c r="AE122" s="201"/>
      <c r="AF122" s="200"/>
      <c r="AG122" s="28"/>
      <c r="AH122" s="201"/>
      <c r="AI122" s="200"/>
      <c r="AJ122" s="28"/>
      <c r="AK122" s="201"/>
      <c r="AL122" s="200"/>
    </row>
    <row r="123" spans="2:38" x14ac:dyDescent="0.35">
      <c r="B123" s="30" t="str">
        <f>IF('Uso de suelo'!B123="","",'Uso de suelo'!B123)</f>
        <v/>
      </c>
      <c r="C123" s="28"/>
      <c r="D123" s="201"/>
      <c r="E123" s="200"/>
      <c r="F123" s="28"/>
      <c r="G123" s="201"/>
      <c r="H123" s="200"/>
      <c r="I123" s="28"/>
      <c r="J123" s="201"/>
      <c r="K123" s="200"/>
      <c r="L123" s="28"/>
      <c r="M123" s="201"/>
      <c r="N123" s="200"/>
      <c r="O123" s="28"/>
      <c r="P123" s="201"/>
      <c r="Q123" s="200"/>
      <c r="R123" s="28"/>
      <c r="S123" s="201"/>
      <c r="T123" s="200"/>
      <c r="U123" s="28"/>
      <c r="V123" s="201"/>
      <c r="W123" s="200"/>
      <c r="X123" s="28"/>
      <c r="Y123" s="201"/>
      <c r="Z123" s="200"/>
      <c r="AA123" s="28"/>
      <c r="AB123" s="201"/>
      <c r="AC123" s="200"/>
      <c r="AD123" s="28"/>
      <c r="AE123" s="201"/>
      <c r="AF123" s="200"/>
      <c r="AG123" s="28"/>
      <c r="AH123" s="201"/>
      <c r="AI123" s="200"/>
      <c r="AJ123" s="28"/>
      <c r="AK123" s="201"/>
      <c r="AL123" s="200"/>
    </row>
    <row r="124" spans="2:38" x14ac:dyDescent="0.35">
      <c r="B124" s="30" t="str">
        <f>IF('Uso de suelo'!B124="","",'Uso de suelo'!B124)</f>
        <v/>
      </c>
      <c r="C124" s="28"/>
      <c r="D124" s="201"/>
      <c r="E124" s="200"/>
      <c r="F124" s="28"/>
      <c r="G124" s="201"/>
      <c r="H124" s="200"/>
      <c r="I124" s="28"/>
      <c r="J124" s="201"/>
      <c r="K124" s="200"/>
      <c r="L124" s="28"/>
      <c r="M124" s="201"/>
      <c r="N124" s="200"/>
      <c r="O124" s="28"/>
      <c r="P124" s="201"/>
      <c r="Q124" s="200"/>
      <c r="R124" s="28"/>
      <c r="S124" s="201"/>
      <c r="T124" s="200"/>
      <c r="U124" s="28"/>
      <c r="V124" s="201"/>
      <c r="W124" s="200"/>
      <c r="X124" s="28"/>
      <c r="Y124" s="201"/>
      <c r="Z124" s="200"/>
      <c r="AA124" s="28"/>
      <c r="AB124" s="201"/>
      <c r="AC124" s="200"/>
      <c r="AD124" s="28"/>
      <c r="AE124" s="201"/>
      <c r="AF124" s="200"/>
      <c r="AG124" s="28"/>
      <c r="AH124" s="201"/>
      <c r="AI124" s="200"/>
      <c r="AJ124" s="28"/>
      <c r="AK124" s="201"/>
      <c r="AL124" s="200"/>
    </row>
    <row r="125" spans="2:38" x14ac:dyDescent="0.35">
      <c r="B125" s="30" t="str">
        <f>IF('Uso de suelo'!B125="","",'Uso de suelo'!B125)</f>
        <v/>
      </c>
      <c r="C125" s="28"/>
      <c r="D125" s="201"/>
      <c r="E125" s="200"/>
      <c r="F125" s="28"/>
      <c r="G125" s="201"/>
      <c r="H125" s="200"/>
      <c r="I125" s="28"/>
      <c r="J125" s="201"/>
      <c r="K125" s="200"/>
      <c r="L125" s="28"/>
      <c r="M125" s="201"/>
      <c r="N125" s="200"/>
      <c r="O125" s="28"/>
      <c r="P125" s="201"/>
      <c r="Q125" s="200"/>
      <c r="R125" s="28"/>
      <c r="S125" s="201"/>
      <c r="T125" s="200"/>
      <c r="U125" s="28"/>
      <c r="V125" s="201"/>
      <c r="W125" s="200"/>
      <c r="X125" s="28"/>
      <c r="Y125" s="201"/>
      <c r="Z125" s="200"/>
      <c r="AA125" s="28"/>
      <c r="AB125" s="201"/>
      <c r="AC125" s="200"/>
      <c r="AD125" s="28"/>
      <c r="AE125" s="201"/>
      <c r="AF125" s="200"/>
      <c r="AG125" s="28"/>
      <c r="AH125" s="201"/>
      <c r="AI125" s="200"/>
      <c r="AJ125" s="28"/>
      <c r="AK125" s="201"/>
      <c r="AL125" s="200"/>
    </row>
    <row r="126" spans="2:38" x14ac:dyDescent="0.35">
      <c r="B126" s="30" t="str">
        <f>IF('Uso de suelo'!B126="","",'Uso de suelo'!B126)</f>
        <v/>
      </c>
      <c r="C126" s="28"/>
      <c r="D126" s="201"/>
      <c r="E126" s="200"/>
      <c r="F126" s="28"/>
      <c r="G126" s="201"/>
      <c r="H126" s="200"/>
      <c r="I126" s="28"/>
      <c r="J126" s="201"/>
      <c r="K126" s="200"/>
      <c r="L126" s="28"/>
      <c r="M126" s="201"/>
      <c r="N126" s="200"/>
      <c r="O126" s="28"/>
      <c r="P126" s="201"/>
      <c r="Q126" s="200"/>
      <c r="R126" s="28"/>
      <c r="S126" s="201"/>
      <c r="T126" s="200"/>
      <c r="U126" s="28"/>
      <c r="V126" s="201"/>
      <c r="W126" s="200"/>
      <c r="X126" s="28"/>
      <c r="Y126" s="201"/>
      <c r="Z126" s="200"/>
      <c r="AA126" s="28"/>
      <c r="AB126" s="201"/>
      <c r="AC126" s="200"/>
      <c r="AD126" s="28"/>
      <c r="AE126" s="201"/>
      <c r="AF126" s="200"/>
      <c r="AG126" s="28"/>
      <c r="AH126" s="201"/>
      <c r="AI126" s="200"/>
      <c r="AJ126" s="28"/>
      <c r="AK126" s="201"/>
      <c r="AL126" s="200"/>
    </row>
    <row r="127" spans="2:38" x14ac:dyDescent="0.35">
      <c r="B127" s="30" t="str">
        <f>IF('Uso de suelo'!B127="","",'Uso de suelo'!B127)</f>
        <v/>
      </c>
      <c r="C127" s="28"/>
      <c r="D127" s="201"/>
      <c r="E127" s="200"/>
      <c r="F127" s="28"/>
      <c r="G127" s="201"/>
      <c r="H127" s="200"/>
      <c r="I127" s="28"/>
      <c r="J127" s="201"/>
      <c r="K127" s="200"/>
      <c r="L127" s="28"/>
      <c r="M127" s="201"/>
      <c r="N127" s="200"/>
      <c r="O127" s="28"/>
      <c r="P127" s="201"/>
      <c r="Q127" s="200"/>
      <c r="R127" s="28"/>
      <c r="S127" s="201"/>
      <c r="T127" s="200"/>
      <c r="U127" s="28"/>
      <c r="V127" s="201"/>
      <c r="W127" s="200"/>
      <c r="X127" s="28"/>
      <c r="Y127" s="201"/>
      <c r="Z127" s="200"/>
      <c r="AA127" s="28"/>
      <c r="AB127" s="201"/>
      <c r="AC127" s="200"/>
      <c r="AD127" s="28"/>
      <c r="AE127" s="201"/>
      <c r="AF127" s="200"/>
      <c r="AG127" s="28"/>
      <c r="AH127" s="201"/>
      <c r="AI127" s="200"/>
      <c r="AJ127" s="28"/>
      <c r="AK127" s="201"/>
      <c r="AL127" s="200"/>
    </row>
    <row r="128" spans="2:38" x14ac:dyDescent="0.35">
      <c r="B128" s="30" t="str">
        <f>IF('Uso de suelo'!B128="","",'Uso de suelo'!B128)</f>
        <v/>
      </c>
      <c r="C128" s="28"/>
      <c r="D128" s="201"/>
      <c r="E128" s="200"/>
      <c r="F128" s="28"/>
      <c r="G128" s="201"/>
      <c r="H128" s="200"/>
      <c r="I128" s="28"/>
      <c r="J128" s="201"/>
      <c r="K128" s="200"/>
      <c r="L128" s="28"/>
      <c r="M128" s="201"/>
      <c r="N128" s="200"/>
      <c r="O128" s="28"/>
      <c r="P128" s="201"/>
      <c r="Q128" s="200"/>
      <c r="R128" s="28"/>
      <c r="S128" s="201"/>
      <c r="T128" s="200"/>
      <c r="U128" s="28"/>
      <c r="V128" s="201"/>
      <c r="W128" s="200"/>
      <c r="X128" s="28"/>
      <c r="Y128" s="201"/>
      <c r="Z128" s="200"/>
      <c r="AA128" s="28"/>
      <c r="AB128" s="201"/>
      <c r="AC128" s="200"/>
      <c r="AD128" s="28"/>
      <c r="AE128" s="201"/>
      <c r="AF128" s="200"/>
      <c r="AG128" s="28"/>
      <c r="AH128" s="201"/>
      <c r="AI128" s="200"/>
      <c r="AJ128" s="28"/>
      <c r="AK128" s="201"/>
      <c r="AL128" s="200"/>
    </row>
    <row r="129" spans="2:38" x14ac:dyDescent="0.35">
      <c r="B129" s="30" t="str">
        <f>IF('Uso de suelo'!B129="","",'Uso de suelo'!B129)</f>
        <v/>
      </c>
      <c r="C129" s="28"/>
      <c r="D129" s="201"/>
      <c r="E129" s="200"/>
      <c r="F129" s="28"/>
      <c r="G129" s="201"/>
      <c r="H129" s="200"/>
      <c r="I129" s="28"/>
      <c r="J129" s="201"/>
      <c r="K129" s="200"/>
      <c r="L129" s="28"/>
      <c r="M129" s="201"/>
      <c r="N129" s="200"/>
      <c r="O129" s="28"/>
      <c r="P129" s="201"/>
      <c r="Q129" s="200"/>
      <c r="R129" s="28"/>
      <c r="S129" s="201"/>
      <c r="T129" s="200"/>
      <c r="U129" s="28"/>
      <c r="V129" s="201"/>
      <c r="W129" s="200"/>
      <c r="X129" s="28"/>
      <c r="Y129" s="201"/>
      <c r="Z129" s="200"/>
      <c r="AA129" s="28"/>
      <c r="AB129" s="201"/>
      <c r="AC129" s="200"/>
      <c r="AD129" s="28"/>
      <c r="AE129" s="201"/>
      <c r="AF129" s="200"/>
      <c r="AG129" s="28"/>
      <c r="AH129" s="201"/>
      <c r="AI129" s="200"/>
      <c r="AJ129" s="28"/>
      <c r="AK129" s="201"/>
      <c r="AL129" s="200"/>
    </row>
    <row r="130" spans="2:38" x14ac:dyDescent="0.35">
      <c r="B130" s="30" t="str">
        <f>IF('Uso de suelo'!B130="","",'Uso de suelo'!B130)</f>
        <v/>
      </c>
      <c r="C130" s="28"/>
      <c r="D130" s="201"/>
      <c r="E130" s="200"/>
      <c r="F130" s="28"/>
      <c r="G130" s="201"/>
      <c r="H130" s="200"/>
      <c r="I130" s="28"/>
      <c r="J130" s="201"/>
      <c r="K130" s="200"/>
      <c r="L130" s="28"/>
      <c r="M130" s="201"/>
      <c r="N130" s="200"/>
      <c r="O130" s="28"/>
      <c r="P130" s="201"/>
      <c r="Q130" s="200"/>
      <c r="R130" s="28"/>
      <c r="S130" s="201"/>
      <c r="T130" s="200"/>
      <c r="U130" s="28"/>
      <c r="V130" s="201"/>
      <c r="W130" s="200"/>
      <c r="X130" s="28"/>
      <c r="Y130" s="201"/>
      <c r="Z130" s="200"/>
      <c r="AA130" s="28"/>
      <c r="AB130" s="201"/>
      <c r="AC130" s="200"/>
      <c r="AD130" s="28"/>
      <c r="AE130" s="201"/>
      <c r="AF130" s="200"/>
      <c r="AG130" s="28"/>
      <c r="AH130" s="201"/>
      <c r="AI130" s="200"/>
      <c r="AJ130" s="28"/>
      <c r="AK130" s="201"/>
      <c r="AL130" s="200"/>
    </row>
    <row r="131" spans="2:38" x14ac:dyDescent="0.35">
      <c r="B131" s="30" t="str">
        <f>IF('Uso de suelo'!B131="","",'Uso de suelo'!B131)</f>
        <v/>
      </c>
      <c r="C131" s="28"/>
      <c r="D131" s="201"/>
      <c r="E131" s="200"/>
      <c r="F131" s="28"/>
      <c r="G131" s="201"/>
      <c r="H131" s="200"/>
      <c r="I131" s="28"/>
      <c r="J131" s="201"/>
      <c r="K131" s="200"/>
      <c r="L131" s="28"/>
      <c r="M131" s="201"/>
      <c r="N131" s="200"/>
      <c r="O131" s="28"/>
      <c r="P131" s="201"/>
      <c r="Q131" s="200"/>
      <c r="R131" s="28"/>
      <c r="S131" s="201"/>
      <c r="T131" s="200"/>
      <c r="U131" s="28"/>
      <c r="V131" s="201"/>
      <c r="W131" s="200"/>
      <c r="X131" s="28"/>
      <c r="Y131" s="201"/>
      <c r="Z131" s="200"/>
      <c r="AA131" s="28"/>
      <c r="AB131" s="201"/>
      <c r="AC131" s="200"/>
      <c r="AD131" s="28"/>
      <c r="AE131" s="201"/>
      <c r="AF131" s="200"/>
      <c r="AG131" s="28"/>
      <c r="AH131" s="201"/>
      <c r="AI131" s="200"/>
      <c r="AJ131" s="28"/>
      <c r="AK131" s="201"/>
      <c r="AL131" s="200"/>
    </row>
    <row r="132" spans="2:38" x14ac:dyDescent="0.35">
      <c r="B132" s="30" t="str">
        <f>IF('Uso de suelo'!B132="","",'Uso de suelo'!B132)</f>
        <v/>
      </c>
      <c r="C132" s="28"/>
      <c r="D132" s="201"/>
      <c r="E132" s="200"/>
      <c r="F132" s="28"/>
      <c r="G132" s="201"/>
      <c r="H132" s="200"/>
      <c r="I132" s="28"/>
      <c r="J132" s="201"/>
      <c r="K132" s="200"/>
      <c r="L132" s="28"/>
      <c r="M132" s="201"/>
      <c r="N132" s="200"/>
      <c r="O132" s="28"/>
      <c r="P132" s="201"/>
      <c r="Q132" s="200"/>
      <c r="R132" s="28"/>
      <c r="S132" s="201"/>
      <c r="T132" s="200"/>
      <c r="U132" s="28"/>
      <c r="V132" s="201"/>
      <c r="W132" s="200"/>
      <c r="X132" s="28"/>
      <c r="Y132" s="201"/>
      <c r="Z132" s="200"/>
      <c r="AA132" s="28"/>
      <c r="AB132" s="201"/>
      <c r="AC132" s="200"/>
      <c r="AD132" s="28"/>
      <c r="AE132" s="201"/>
      <c r="AF132" s="200"/>
      <c r="AG132" s="28"/>
      <c r="AH132" s="201"/>
      <c r="AI132" s="200"/>
      <c r="AJ132" s="28"/>
      <c r="AK132" s="201"/>
      <c r="AL132" s="200"/>
    </row>
    <row r="133" spans="2:38" x14ac:dyDescent="0.35">
      <c r="B133" s="30" t="str">
        <f>IF('Uso de suelo'!B133="","",'Uso de suelo'!B133)</f>
        <v/>
      </c>
      <c r="C133" s="28"/>
      <c r="D133" s="201"/>
      <c r="E133" s="200"/>
      <c r="F133" s="28"/>
      <c r="G133" s="201"/>
      <c r="H133" s="200"/>
      <c r="I133" s="28"/>
      <c r="J133" s="201"/>
      <c r="K133" s="200"/>
      <c r="L133" s="28"/>
      <c r="M133" s="201"/>
      <c r="N133" s="200"/>
      <c r="O133" s="28"/>
      <c r="P133" s="201"/>
      <c r="Q133" s="200"/>
      <c r="R133" s="28"/>
      <c r="S133" s="201"/>
      <c r="T133" s="200"/>
      <c r="U133" s="28"/>
      <c r="V133" s="201"/>
      <c r="W133" s="200"/>
      <c r="X133" s="28"/>
      <c r="Y133" s="201"/>
      <c r="Z133" s="200"/>
      <c r="AA133" s="28"/>
      <c r="AB133" s="201"/>
      <c r="AC133" s="200"/>
      <c r="AD133" s="28"/>
      <c r="AE133" s="201"/>
      <c r="AF133" s="200"/>
      <c r="AG133" s="28"/>
      <c r="AH133" s="201"/>
      <c r="AI133" s="200"/>
      <c r="AJ133" s="28"/>
      <c r="AK133" s="201"/>
      <c r="AL133" s="200"/>
    </row>
    <row r="134" spans="2:38" x14ac:dyDescent="0.35">
      <c r="B134" s="30" t="str">
        <f>IF('Uso de suelo'!B134="","",'Uso de suelo'!B134)</f>
        <v/>
      </c>
      <c r="C134" s="28"/>
      <c r="D134" s="201"/>
      <c r="E134" s="200"/>
      <c r="F134" s="28"/>
      <c r="G134" s="201"/>
      <c r="H134" s="200"/>
      <c r="I134" s="28"/>
      <c r="J134" s="201"/>
      <c r="K134" s="200"/>
      <c r="L134" s="28"/>
      <c r="M134" s="201"/>
      <c r="N134" s="200"/>
      <c r="O134" s="28"/>
      <c r="P134" s="201"/>
      <c r="Q134" s="200"/>
      <c r="R134" s="28"/>
      <c r="S134" s="201"/>
      <c r="T134" s="200"/>
      <c r="U134" s="28"/>
      <c r="V134" s="201"/>
      <c r="W134" s="200"/>
      <c r="X134" s="28"/>
      <c r="Y134" s="201"/>
      <c r="Z134" s="200"/>
      <c r="AA134" s="28"/>
      <c r="AB134" s="201"/>
      <c r="AC134" s="200"/>
      <c r="AD134" s="28"/>
      <c r="AE134" s="201"/>
      <c r="AF134" s="200"/>
      <c r="AG134" s="28"/>
      <c r="AH134" s="201"/>
      <c r="AI134" s="200"/>
      <c r="AJ134" s="28"/>
      <c r="AK134" s="201"/>
      <c r="AL134" s="200"/>
    </row>
    <row r="135" spans="2:38" x14ac:dyDescent="0.35">
      <c r="B135" s="30" t="str">
        <f>IF('Uso de suelo'!B135="","",'Uso de suelo'!B135)</f>
        <v/>
      </c>
      <c r="C135" s="28"/>
      <c r="D135" s="201"/>
      <c r="E135" s="200"/>
      <c r="F135" s="28"/>
      <c r="G135" s="201"/>
      <c r="H135" s="200"/>
      <c r="I135" s="28"/>
      <c r="J135" s="201"/>
      <c r="K135" s="200"/>
      <c r="L135" s="28"/>
      <c r="M135" s="201"/>
      <c r="N135" s="200"/>
      <c r="O135" s="28"/>
      <c r="P135" s="201"/>
      <c r="Q135" s="200"/>
      <c r="R135" s="28"/>
      <c r="S135" s="201"/>
      <c r="T135" s="200"/>
      <c r="U135" s="28"/>
      <c r="V135" s="201"/>
      <c r="W135" s="200"/>
      <c r="X135" s="28"/>
      <c r="Y135" s="201"/>
      <c r="Z135" s="200"/>
      <c r="AA135" s="28"/>
      <c r="AB135" s="201"/>
      <c r="AC135" s="200"/>
      <c r="AD135" s="28"/>
      <c r="AE135" s="201"/>
      <c r="AF135" s="200"/>
      <c r="AG135" s="28"/>
      <c r="AH135" s="201"/>
      <c r="AI135" s="200"/>
      <c r="AJ135" s="28"/>
      <c r="AK135" s="201"/>
      <c r="AL135" s="200"/>
    </row>
    <row r="136" spans="2:38" x14ac:dyDescent="0.35">
      <c r="B136" s="30" t="str">
        <f>IF('Uso de suelo'!B136="","",'Uso de suelo'!B136)</f>
        <v/>
      </c>
      <c r="C136" s="28"/>
      <c r="D136" s="201"/>
      <c r="E136" s="200"/>
      <c r="F136" s="28"/>
      <c r="G136" s="201"/>
      <c r="H136" s="200"/>
      <c r="I136" s="28"/>
      <c r="J136" s="201"/>
      <c r="K136" s="200"/>
      <c r="L136" s="28"/>
      <c r="M136" s="201"/>
      <c r="N136" s="200"/>
      <c r="O136" s="28"/>
      <c r="P136" s="201"/>
      <c r="Q136" s="200"/>
      <c r="R136" s="28"/>
      <c r="S136" s="201"/>
      <c r="T136" s="200"/>
      <c r="U136" s="28"/>
      <c r="V136" s="201"/>
      <c r="W136" s="200"/>
      <c r="X136" s="28"/>
      <c r="Y136" s="201"/>
      <c r="Z136" s="200"/>
      <c r="AA136" s="28"/>
      <c r="AB136" s="201"/>
      <c r="AC136" s="200"/>
      <c r="AD136" s="28"/>
      <c r="AE136" s="201"/>
      <c r="AF136" s="200"/>
      <c r="AG136" s="28"/>
      <c r="AH136" s="201"/>
      <c r="AI136" s="200"/>
      <c r="AJ136" s="28"/>
      <c r="AK136" s="201"/>
      <c r="AL136" s="200"/>
    </row>
    <row r="137" spans="2:38" x14ac:dyDescent="0.35">
      <c r="B137" s="30" t="str">
        <f>IF('Uso de suelo'!B137="","",'Uso de suelo'!B137)</f>
        <v/>
      </c>
      <c r="C137" s="28"/>
      <c r="D137" s="201"/>
      <c r="E137" s="200"/>
      <c r="F137" s="28"/>
      <c r="G137" s="201"/>
      <c r="H137" s="200"/>
      <c r="I137" s="28"/>
      <c r="J137" s="201"/>
      <c r="K137" s="200"/>
      <c r="L137" s="28"/>
      <c r="M137" s="201"/>
      <c r="N137" s="200"/>
      <c r="O137" s="28"/>
      <c r="P137" s="201"/>
      <c r="Q137" s="200"/>
      <c r="R137" s="28"/>
      <c r="S137" s="201"/>
      <c r="T137" s="200"/>
      <c r="U137" s="28"/>
      <c r="V137" s="201"/>
      <c r="W137" s="200"/>
      <c r="X137" s="28"/>
      <c r="Y137" s="201"/>
      <c r="Z137" s="200"/>
      <c r="AA137" s="28"/>
      <c r="AB137" s="201"/>
      <c r="AC137" s="200"/>
      <c r="AD137" s="28"/>
      <c r="AE137" s="201"/>
      <c r="AF137" s="200"/>
      <c r="AG137" s="28"/>
      <c r="AH137" s="201"/>
      <c r="AI137" s="200"/>
      <c r="AJ137" s="28"/>
      <c r="AK137" s="201"/>
      <c r="AL137" s="200"/>
    </row>
    <row r="138" spans="2:38" x14ac:dyDescent="0.35">
      <c r="B138" s="30" t="str">
        <f>IF('Uso de suelo'!B138="","",'Uso de suelo'!B138)</f>
        <v/>
      </c>
      <c r="C138" s="28"/>
      <c r="D138" s="201"/>
      <c r="E138" s="200"/>
      <c r="F138" s="28"/>
      <c r="G138" s="201"/>
      <c r="H138" s="200"/>
      <c r="I138" s="28"/>
      <c r="J138" s="201"/>
      <c r="K138" s="200"/>
      <c r="L138" s="28"/>
      <c r="M138" s="201"/>
      <c r="N138" s="200"/>
      <c r="O138" s="28"/>
      <c r="P138" s="201"/>
      <c r="Q138" s="200"/>
      <c r="R138" s="28"/>
      <c r="S138" s="201"/>
      <c r="T138" s="200"/>
      <c r="U138" s="28"/>
      <c r="V138" s="201"/>
      <c r="W138" s="200"/>
      <c r="X138" s="28"/>
      <c r="Y138" s="201"/>
      <c r="Z138" s="200"/>
      <c r="AA138" s="28"/>
      <c r="AB138" s="201"/>
      <c r="AC138" s="200"/>
      <c r="AD138" s="28"/>
      <c r="AE138" s="201"/>
      <c r="AF138" s="200"/>
      <c r="AG138" s="28"/>
      <c r="AH138" s="201"/>
      <c r="AI138" s="200"/>
      <c r="AJ138" s="28"/>
      <c r="AK138" s="201"/>
      <c r="AL138" s="200"/>
    </row>
    <row r="139" spans="2:38" x14ac:dyDescent="0.35">
      <c r="B139" s="30" t="str">
        <f>IF('Uso de suelo'!B139="","",'Uso de suelo'!B139)</f>
        <v/>
      </c>
      <c r="C139" s="28"/>
      <c r="D139" s="201"/>
      <c r="E139" s="200"/>
      <c r="F139" s="28"/>
      <c r="G139" s="201"/>
      <c r="H139" s="200"/>
      <c r="I139" s="28"/>
      <c r="J139" s="201"/>
      <c r="K139" s="200"/>
      <c r="L139" s="28"/>
      <c r="M139" s="201"/>
      <c r="N139" s="200"/>
      <c r="O139" s="28"/>
      <c r="P139" s="201"/>
      <c r="Q139" s="200"/>
      <c r="R139" s="28"/>
      <c r="S139" s="201"/>
      <c r="T139" s="200"/>
      <c r="U139" s="28"/>
      <c r="V139" s="201"/>
      <c r="W139" s="200"/>
      <c r="X139" s="28"/>
      <c r="Y139" s="201"/>
      <c r="Z139" s="200"/>
      <c r="AA139" s="28"/>
      <c r="AB139" s="201"/>
      <c r="AC139" s="200"/>
      <c r="AD139" s="28"/>
      <c r="AE139" s="201"/>
      <c r="AF139" s="200"/>
      <c r="AG139" s="28"/>
      <c r="AH139" s="201"/>
      <c r="AI139" s="200"/>
      <c r="AJ139" s="28"/>
      <c r="AK139" s="201"/>
      <c r="AL139" s="200"/>
    </row>
    <row r="140" spans="2:38" x14ac:dyDescent="0.35">
      <c r="B140" s="30" t="str">
        <f>IF('Uso de suelo'!B140="","",'Uso de suelo'!B140)</f>
        <v/>
      </c>
      <c r="C140" s="28"/>
      <c r="D140" s="201"/>
      <c r="E140" s="200"/>
      <c r="F140" s="28"/>
      <c r="G140" s="201"/>
      <c r="H140" s="200"/>
      <c r="I140" s="28"/>
      <c r="J140" s="201"/>
      <c r="K140" s="200"/>
      <c r="L140" s="28"/>
      <c r="M140" s="201"/>
      <c r="N140" s="200"/>
      <c r="O140" s="28"/>
      <c r="P140" s="201"/>
      <c r="Q140" s="200"/>
      <c r="R140" s="28"/>
      <c r="S140" s="201"/>
      <c r="T140" s="200"/>
      <c r="U140" s="28"/>
      <c r="V140" s="201"/>
      <c r="W140" s="200"/>
      <c r="X140" s="28"/>
      <c r="Y140" s="201"/>
      <c r="Z140" s="200"/>
      <c r="AA140" s="28"/>
      <c r="AB140" s="201"/>
      <c r="AC140" s="200"/>
      <c r="AD140" s="28"/>
      <c r="AE140" s="201"/>
      <c r="AF140" s="200"/>
      <c r="AG140" s="28"/>
      <c r="AH140" s="201"/>
      <c r="AI140" s="200"/>
      <c r="AJ140" s="28"/>
      <c r="AK140" s="201"/>
      <c r="AL140" s="200"/>
    </row>
    <row r="141" spans="2:38" x14ac:dyDescent="0.35">
      <c r="B141" s="30" t="str">
        <f>IF('Uso de suelo'!B141="","",'Uso de suelo'!B141)</f>
        <v/>
      </c>
      <c r="C141" s="28"/>
      <c r="D141" s="201"/>
      <c r="E141" s="200"/>
      <c r="F141" s="28"/>
      <c r="G141" s="201"/>
      <c r="H141" s="200"/>
      <c r="I141" s="28"/>
      <c r="J141" s="201"/>
      <c r="K141" s="200"/>
      <c r="L141" s="28"/>
      <c r="M141" s="201"/>
      <c r="N141" s="200"/>
      <c r="O141" s="28"/>
      <c r="P141" s="201"/>
      <c r="Q141" s="200"/>
      <c r="R141" s="28"/>
      <c r="S141" s="201"/>
      <c r="T141" s="200"/>
      <c r="U141" s="28"/>
      <c r="V141" s="201"/>
      <c r="W141" s="200"/>
      <c r="X141" s="28"/>
      <c r="Y141" s="201"/>
      <c r="Z141" s="200"/>
      <c r="AA141" s="28"/>
      <c r="AB141" s="201"/>
      <c r="AC141" s="200"/>
      <c r="AD141" s="28"/>
      <c r="AE141" s="201"/>
      <c r="AF141" s="200"/>
      <c r="AG141" s="28"/>
      <c r="AH141" s="201"/>
      <c r="AI141" s="200"/>
      <c r="AJ141" s="28"/>
      <c r="AK141" s="201"/>
      <c r="AL141" s="200"/>
    </row>
    <row r="142" spans="2:38" x14ac:dyDescent="0.35">
      <c r="B142" s="30" t="str">
        <f>IF('Uso de suelo'!B142="","",'Uso de suelo'!B142)</f>
        <v/>
      </c>
      <c r="C142" s="28"/>
      <c r="D142" s="201"/>
      <c r="E142" s="200"/>
      <c r="F142" s="28"/>
      <c r="G142" s="201"/>
      <c r="H142" s="200"/>
      <c r="I142" s="28"/>
      <c r="J142" s="201"/>
      <c r="K142" s="200"/>
      <c r="L142" s="28"/>
      <c r="M142" s="201"/>
      <c r="N142" s="200"/>
      <c r="O142" s="28"/>
      <c r="P142" s="201"/>
      <c r="Q142" s="200"/>
      <c r="R142" s="28"/>
      <c r="S142" s="201"/>
      <c r="T142" s="200"/>
      <c r="U142" s="28"/>
      <c r="V142" s="201"/>
      <c r="W142" s="200"/>
      <c r="X142" s="28"/>
      <c r="Y142" s="201"/>
      <c r="Z142" s="200"/>
      <c r="AA142" s="28"/>
      <c r="AB142" s="201"/>
      <c r="AC142" s="200"/>
      <c r="AD142" s="28"/>
      <c r="AE142" s="201"/>
      <c r="AF142" s="200"/>
      <c r="AG142" s="28"/>
      <c r="AH142" s="201"/>
      <c r="AI142" s="200"/>
      <c r="AJ142" s="28"/>
      <c r="AK142" s="201"/>
      <c r="AL142" s="200"/>
    </row>
    <row r="143" spans="2:38" x14ac:dyDescent="0.35">
      <c r="B143" s="30" t="str">
        <f>IF('Uso de suelo'!B143="","",'Uso de suelo'!B143)</f>
        <v/>
      </c>
      <c r="C143" s="28"/>
      <c r="D143" s="201"/>
      <c r="E143" s="200"/>
      <c r="F143" s="28"/>
      <c r="G143" s="201"/>
      <c r="H143" s="200"/>
      <c r="I143" s="28"/>
      <c r="J143" s="201"/>
      <c r="K143" s="200"/>
      <c r="L143" s="28"/>
      <c r="M143" s="201"/>
      <c r="N143" s="200"/>
      <c r="O143" s="28"/>
      <c r="P143" s="201"/>
      <c r="Q143" s="200"/>
      <c r="R143" s="28"/>
      <c r="S143" s="201"/>
      <c r="T143" s="200"/>
      <c r="U143" s="28"/>
      <c r="V143" s="201"/>
      <c r="W143" s="200"/>
      <c r="X143" s="28"/>
      <c r="Y143" s="201"/>
      <c r="Z143" s="200"/>
      <c r="AA143" s="28"/>
      <c r="AB143" s="201"/>
      <c r="AC143" s="200"/>
      <c r="AD143" s="28"/>
      <c r="AE143" s="201"/>
      <c r="AF143" s="200"/>
      <c r="AG143" s="28"/>
      <c r="AH143" s="201"/>
      <c r="AI143" s="200"/>
      <c r="AJ143" s="28"/>
      <c r="AK143" s="201"/>
      <c r="AL143" s="200"/>
    </row>
    <row r="144" spans="2:38" x14ac:dyDescent="0.35">
      <c r="B144" s="30" t="str">
        <f>IF('Uso de suelo'!B144="","",'Uso de suelo'!B144)</f>
        <v/>
      </c>
      <c r="C144" s="28"/>
      <c r="D144" s="201"/>
      <c r="E144" s="200"/>
      <c r="F144" s="28"/>
      <c r="G144" s="201"/>
      <c r="H144" s="200"/>
      <c r="I144" s="28"/>
      <c r="J144" s="201"/>
      <c r="K144" s="200"/>
      <c r="L144" s="28"/>
      <c r="M144" s="201"/>
      <c r="N144" s="200"/>
      <c r="O144" s="28"/>
      <c r="P144" s="201"/>
      <c r="Q144" s="200"/>
      <c r="R144" s="28"/>
      <c r="S144" s="201"/>
      <c r="T144" s="200"/>
      <c r="U144" s="28"/>
      <c r="V144" s="201"/>
      <c r="W144" s="200"/>
      <c r="X144" s="28"/>
      <c r="Y144" s="201"/>
      <c r="Z144" s="200"/>
      <c r="AA144" s="28"/>
      <c r="AB144" s="201"/>
      <c r="AC144" s="200"/>
      <c r="AD144" s="28"/>
      <c r="AE144" s="201"/>
      <c r="AF144" s="200"/>
      <c r="AG144" s="28"/>
      <c r="AH144" s="201"/>
      <c r="AI144" s="200"/>
      <c r="AJ144" s="28"/>
      <c r="AK144" s="201"/>
      <c r="AL144" s="200"/>
    </row>
    <row r="145" spans="2:38" x14ac:dyDescent="0.35">
      <c r="B145" s="30" t="str">
        <f>IF('Uso de suelo'!B145="","",'Uso de suelo'!B145)</f>
        <v/>
      </c>
      <c r="C145" s="28"/>
      <c r="D145" s="201"/>
      <c r="E145" s="200"/>
      <c r="F145" s="28"/>
      <c r="G145" s="201"/>
      <c r="H145" s="200"/>
      <c r="I145" s="28"/>
      <c r="J145" s="201"/>
      <c r="K145" s="200"/>
      <c r="L145" s="28"/>
      <c r="M145" s="201"/>
      <c r="N145" s="200"/>
      <c r="O145" s="28"/>
      <c r="P145" s="201"/>
      <c r="Q145" s="200"/>
      <c r="R145" s="28"/>
      <c r="S145" s="201"/>
      <c r="T145" s="200"/>
      <c r="U145" s="28"/>
      <c r="V145" s="201"/>
      <c r="W145" s="200"/>
      <c r="X145" s="28"/>
      <c r="Y145" s="201"/>
      <c r="Z145" s="200"/>
      <c r="AA145" s="28"/>
      <c r="AB145" s="201"/>
      <c r="AC145" s="200"/>
      <c r="AD145" s="28"/>
      <c r="AE145" s="201"/>
      <c r="AF145" s="200"/>
      <c r="AG145" s="28"/>
      <c r="AH145" s="201"/>
      <c r="AI145" s="200"/>
      <c r="AJ145" s="28"/>
      <c r="AK145" s="201"/>
      <c r="AL145" s="200"/>
    </row>
    <row r="146" spans="2:38" x14ac:dyDescent="0.35">
      <c r="B146" s="30" t="str">
        <f>IF('Uso de suelo'!B146="","",'Uso de suelo'!B146)</f>
        <v/>
      </c>
      <c r="C146" s="28"/>
      <c r="D146" s="201"/>
      <c r="E146" s="200"/>
      <c r="F146" s="28"/>
      <c r="G146" s="201"/>
      <c r="H146" s="200"/>
      <c r="I146" s="28"/>
      <c r="J146" s="201"/>
      <c r="K146" s="200"/>
      <c r="L146" s="28"/>
      <c r="M146" s="201"/>
      <c r="N146" s="200"/>
      <c r="O146" s="28"/>
      <c r="P146" s="201"/>
      <c r="Q146" s="200"/>
      <c r="R146" s="28"/>
      <c r="S146" s="201"/>
      <c r="T146" s="200"/>
      <c r="U146" s="28"/>
      <c r="V146" s="201"/>
      <c r="W146" s="200"/>
      <c r="X146" s="28"/>
      <c r="Y146" s="201"/>
      <c r="Z146" s="200"/>
      <c r="AA146" s="28"/>
      <c r="AB146" s="201"/>
      <c r="AC146" s="200"/>
      <c r="AD146" s="28"/>
      <c r="AE146" s="201"/>
      <c r="AF146" s="200"/>
      <c r="AG146" s="28"/>
      <c r="AH146" s="201"/>
      <c r="AI146" s="200"/>
      <c r="AJ146" s="28"/>
      <c r="AK146" s="201"/>
      <c r="AL146" s="200"/>
    </row>
    <row r="147" spans="2:38" x14ac:dyDescent="0.35">
      <c r="B147" s="30" t="str">
        <f>IF('Uso de suelo'!B147="","",'Uso de suelo'!B147)</f>
        <v/>
      </c>
      <c r="C147" s="28"/>
      <c r="D147" s="201"/>
      <c r="E147" s="200"/>
      <c r="F147" s="28"/>
      <c r="G147" s="201"/>
      <c r="H147" s="200"/>
      <c r="I147" s="28"/>
      <c r="J147" s="201"/>
      <c r="K147" s="200"/>
      <c r="L147" s="28"/>
      <c r="M147" s="201"/>
      <c r="N147" s="200"/>
      <c r="O147" s="28"/>
      <c r="P147" s="201"/>
      <c r="Q147" s="200"/>
      <c r="R147" s="28"/>
      <c r="S147" s="201"/>
      <c r="T147" s="200"/>
      <c r="U147" s="28"/>
      <c r="V147" s="201"/>
      <c r="W147" s="200"/>
      <c r="X147" s="28"/>
      <c r="Y147" s="201"/>
      <c r="Z147" s="200"/>
      <c r="AA147" s="28"/>
      <c r="AB147" s="201"/>
      <c r="AC147" s="200"/>
      <c r="AD147" s="28"/>
      <c r="AE147" s="201"/>
      <c r="AF147" s="200"/>
      <c r="AG147" s="28"/>
      <c r="AH147" s="201"/>
      <c r="AI147" s="200"/>
      <c r="AJ147" s="28"/>
      <c r="AK147" s="201"/>
      <c r="AL147" s="200"/>
    </row>
    <row r="148" spans="2:38" x14ac:dyDescent="0.35">
      <c r="B148" s="30" t="str">
        <f>IF('Uso de suelo'!B148="","",'Uso de suelo'!B148)</f>
        <v/>
      </c>
      <c r="C148" s="28"/>
      <c r="D148" s="201"/>
      <c r="E148" s="200"/>
      <c r="F148" s="28"/>
      <c r="G148" s="201"/>
      <c r="H148" s="200"/>
      <c r="I148" s="28"/>
      <c r="J148" s="201"/>
      <c r="K148" s="200"/>
      <c r="L148" s="28"/>
      <c r="M148" s="201"/>
      <c r="N148" s="200"/>
      <c r="O148" s="28"/>
      <c r="P148" s="201"/>
      <c r="Q148" s="200"/>
      <c r="R148" s="28"/>
      <c r="S148" s="201"/>
      <c r="T148" s="200"/>
      <c r="U148" s="28"/>
      <c r="V148" s="201"/>
      <c r="W148" s="200"/>
      <c r="X148" s="28"/>
      <c r="Y148" s="201"/>
      <c r="Z148" s="200"/>
      <c r="AA148" s="28"/>
      <c r="AB148" s="201"/>
      <c r="AC148" s="200"/>
      <c r="AD148" s="28"/>
      <c r="AE148" s="201"/>
      <c r="AF148" s="200"/>
      <c r="AG148" s="28"/>
      <c r="AH148" s="201"/>
      <c r="AI148" s="200"/>
      <c r="AJ148" s="28"/>
      <c r="AK148" s="201"/>
      <c r="AL148" s="200"/>
    </row>
    <row r="149" spans="2:38" x14ac:dyDescent="0.35">
      <c r="B149" s="30" t="str">
        <f>IF('Uso de suelo'!B149="","",'Uso de suelo'!B149)</f>
        <v/>
      </c>
      <c r="C149" s="28"/>
      <c r="D149" s="201"/>
      <c r="E149" s="200"/>
      <c r="F149" s="28"/>
      <c r="G149" s="201"/>
      <c r="H149" s="200"/>
      <c r="I149" s="28"/>
      <c r="J149" s="201"/>
      <c r="K149" s="200"/>
      <c r="L149" s="28"/>
      <c r="M149" s="201"/>
      <c r="N149" s="200"/>
      <c r="O149" s="28"/>
      <c r="P149" s="201"/>
      <c r="Q149" s="200"/>
      <c r="R149" s="28"/>
      <c r="S149" s="201"/>
      <c r="T149" s="200"/>
      <c r="U149" s="28"/>
      <c r="V149" s="201"/>
      <c r="W149" s="200"/>
      <c r="X149" s="28"/>
      <c r="Y149" s="201"/>
      <c r="Z149" s="200"/>
      <c r="AA149" s="28"/>
      <c r="AB149" s="201"/>
      <c r="AC149" s="200"/>
      <c r="AD149" s="28"/>
      <c r="AE149" s="201"/>
      <c r="AF149" s="200"/>
      <c r="AG149" s="28"/>
      <c r="AH149" s="201"/>
      <c r="AI149" s="200"/>
      <c r="AJ149" s="28"/>
      <c r="AK149" s="201"/>
      <c r="AL149" s="200"/>
    </row>
    <row r="150" spans="2:38" x14ac:dyDescent="0.35">
      <c r="B150" s="30" t="str">
        <f>IF('Uso de suelo'!B150="","",'Uso de suelo'!B150)</f>
        <v/>
      </c>
      <c r="C150" s="28"/>
      <c r="D150" s="201"/>
      <c r="E150" s="200"/>
      <c r="F150" s="28"/>
      <c r="G150" s="201"/>
      <c r="H150" s="200"/>
      <c r="I150" s="28"/>
      <c r="J150" s="201"/>
      <c r="K150" s="200"/>
      <c r="L150" s="28"/>
      <c r="M150" s="201"/>
      <c r="N150" s="200"/>
      <c r="O150" s="28"/>
      <c r="P150" s="201"/>
      <c r="Q150" s="200"/>
      <c r="R150" s="28"/>
      <c r="S150" s="201"/>
      <c r="T150" s="200"/>
      <c r="U150" s="28"/>
      <c r="V150" s="201"/>
      <c r="W150" s="200"/>
      <c r="X150" s="28"/>
      <c r="Y150" s="201"/>
      <c r="Z150" s="200"/>
      <c r="AA150" s="28"/>
      <c r="AB150" s="201"/>
      <c r="AC150" s="200"/>
      <c r="AD150" s="28"/>
      <c r="AE150" s="201"/>
      <c r="AF150" s="200"/>
      <c r="AG150" s="28"/>
      <c r="AH150" s="201"/>
      <c r="AI150" s="200"/>
      <c r="AJ150" s="28"/>
      <c r="AK150" s="201"/>
      <c r="AL150" s="200"/>
    </row>
    <row r="151" spans="2:38" x14ac:dyDescent="0.35">
      <c r="B151" s="30" t="str">
        <f>IF('Uso de suelo'!B151="","",'Uso de suelo'!B151)</f>
        <v/>
      </c>
      <c r="C151" s="28"/>
      <c r="D151" s="201"/>
      <c r="E151" s="200"/>
      <c r="F151" s="28"/>
      <c r="G151" s="201"/>
      <c r="H151" s="200"/>
      <c r="I151" s="28"/>
      <c r="J151" s="201"/>
      <c r="K151" s="200"/>
      <c r="L151" s="28"/>
      <c r="M151" s="201"/>
      <c r="N151" s="200"/>
      <c r="O151" s="28"/>
      <c r="P151" s="201"/>
      <c r="Q151" s="200"/>
      <c r="R151" s="28"/>
      <c r="S151" s="201"/>
      <c r="T151" s="200"/>
      <c r="U151" s="28"/>
      <c r="V151" s="201"/>
      <c r="W151" s="200"/>
      <c r="X151" s="28"/>
      <c r="Y151" s="201"/>
      <c r="Z151" s="200"/>
      <c r="AA151" s="28"/>
      <c r="AB151" s="201"/>
      <c r="AC151" s="200"/>
      <c r="AD151" s="28"/>
      <c r="AE151" s="201"/>
      <c r="AF151" s="200"/>
      <c r="AG151" s="28"/>
      <c r="AH151" s="201"/>
      <c r="AI151" s="200"/>
      <c r="AJ151" s="28"/>
      <c r="AK151" s="201"/>
      <c r="AL151" s="200"/>
    </row>
    <row r="152" spans="2:38" x14ac:dyDescent="0.35">
      <c r="B152" s="30" t="str">
        <f>IF('Uso de suelo'!B152="","",'Uso de suelo'!B152)</f>
        <v/>
      </c>
      <c r="C152" s="28"/>
      <c r="D152" s="201"/>
      <c r="E152" s="200"/>
      <c r="F152" s="28"/>
      <c r="G152" s="201"/>
      <c r="H152" s="200"/>
      <c r="I152" s="28"/>
      <c r="J152" s="201"/>
      <c r="K152" s="200"/>
      <c r="L152" s="28"/>
      <c r="M152" s="201"/>
      <c r="N152" s="200"/>
      <c r="O152" s="28"/>
      <c r="P152" s="201"/>
      <c r="Q152" s="200"/>
      <c r="R152" s="28"/>
      <c r="S152" s="201"/>
      <c r="T152" s="200"/>
      <c r="U152" s="28"/>
      <c r="V152" s="201"/>
      <c r="W152" s="200"/>
      <c r="X152" s="28"/>
      <c r="Y152" s="201"/>
      <c r="Z152" s="200"/>
      <c r="AA152" s="28"/>
      <c r="AB152" s="201"/>
      <c r="AC152" s="200"/>
      <c r="AD152" s="28"/>
      <c r="AE152" s="201"/>
      <c r="AF152" s="200"/>
      <c r="AG152" s="28"/>
      <c r="AH152" s="201"/>
      <c r="AI152" s="200"/>
      <c r="AJ152" s="28"/>
      <c r="AK152" s="201"/>
      <c r="AL152" s="200"/>
    </row>
    <row r="153" spans="2:38" x14ac:dyDescent="0.35">
      <c r="B153" s="30" t="str">
        <f>IF('Uso de suelo'!B153="","",'Uso de suelo'!B153)</f>
        <v/>
      </c>
      <c r="C153" s="28"/>
      <c r="D153" s="201"/>
      <c r="E153" s="200"/>
      <c r="F153" s="28"/>
      <c r="G153" s="201"/>
      <c r="H153" s="200"/>
      <c r="I153" s="28"/>
      <c r="J153" s="201"/>
      <c r="K153" s="200"/>
      <c r="L153" s="28"/>
      <c r="M153" s="201"/>
      <c r="N153" s="200"/>
      <c r="O153" s="28"/>
      <c r="P153" s="201"/>
      <c r="Q153" s="200"/>
      <c r="R153" s="28"/>
      <c r="S153" s="201"/>
      <c r="T153" s="200"/>
      <c r="U153" s="28"/>
      <c r="V153" s="201"/>
      <c r="W153" s="200"/>
      <c r="X153" s="28"/>
      <c r="Y153" s="201"/>
      <c r="Z153" s="200"/>
      <c r="AA153" s="28"/>
      <c r="AB153" s="201"/>
      <c r="AC153" s="200"/>
      <c r="AD153" s="28"/>
      <c r="AE153" s="201"/>
      <c r="AF153" s="200"/>
      <c r="AG153" s="28"/>
      <c r="AH153" s="201"/>
      <c r="AI153" s="200"/>
      <c r="AJ153" s="28"/>
      <c r="AK153" s="201"/>
      <c r="AL153" s="200"/>
    </row>
    <row r="154" spans="2:38" x14ac:dyDescent="0.35">
      <c r="B154" s="30" t="str">
        <f>IF('Uso de suelo'!B154="","",'Uso de suelo'!B154)</f>
        <v/>
      </c>
      <c r="C154" s="28"/>
      <c r="D154" s="201"/>
      <c r="E154" s="200"/>
      <c r="F154" s="28"/>
      <c r="G154" s="201"/>
      <c r="H154" s="200"/>
      <c r="I154" s="28"/>
      <c r="J154" s="201"/>
      <c r="K154" s="200"/>
      <c r="L154" s="28"/>
      <c r="M154" s="201"/>
      <c r="N154" s="200"/>
      <c r="O154" s="28"/>
      <c r="P154" s="201"/>
      <c r="Q154" s="200"/>
      <c r="R154" s="28"/>
      <c r="S154" s="201"/>
      <c r="T154" s="200"/>
      <c r="U154" s="28"/>
      <c r="V154" s="201"/>
      <c r="W154" s="200"/>
      <c r="X154" s="28"/>
      <c r="Y154" s="201"/>
      <c r="Z154" s="200"/>
      <c r="AA154" s="28"/>
      <c r="AB154" s="201"/>
      <c r="AC154" s="200"/>
      <c r="AD154" s="28"/>
      <c r="AE154" s="201"/>
      <c r="AF154" s="200"/>
      <c r="AG154" s="28"/>
      <c r="AH154" s="201"/>
      <c r="AI154" s="200"/>
      <c r="AJ154" s="28"/>
      <c r="AK154" s="201"/>
      <c r="AL154" s="200"/>
    </row>
    <row r="155" spans="2:38" x14ac:dyDescent="0.35">
      <c r="B155" s="30" t="str">
        <f>IF('Uso de suelo'!B155="","",'Uso de suelo'!B155)</f>
        <v/>
      </c>
      <c r="C155" s="28"/>
      <c r="D155" s="201"/>
      <c r="E155" s="200"/>
      <c r="F155" s="28"/>
      <c r="G155" s="201"/>
      <c r="H155" s="200"/>
      <c r="I155" s="28"/>
      <c r="J155" s="201"/>
      <c r="K155" s="200"/>
      <c r="L155" s="28"/>
      <c r="M155" s="201"/>
      <c r="N155" s="200"/>
      <c r="O155" s="28"/>
      <c r="P155" s="201"/>
      <c r="Q155" s="200"/>
      <c r="R155" s="28"/>
      <c r="S155" s="201"/>
      <c r="T155" s="200"/>
      <c r="U155" s="28"/>
      <c r="V155" s="201"/>
      <c r="W155" s="200"/>
      <c r="X155" s="28"/>
      <c r="Y155" s="201"/>
      <c r="Z155" s="200"/>
      <c r="AA155" s="28"/>
      <c r="AB155" s="201"/>
      <c r="AC155" s="200"/>
      <c r="AD155" s="28"/>
      <c r="AE155" s="201"/>
      <c r="AF155" s="200"/>
      <c r="AG155" s="28"/>
      <c r="AH155" s="201"/>
      <c r="AI155" s="200"/>
      <c r="AJ155" s="28"/>
      <c r="AK155" s="201"/>
      <c r="AL155" s="200"/>
    </row>
    <row r="156" spans="2:38" x14ac:dyDescent="0.35">
      <c r="B156" s="30" t="str">
        <f>IF('Uso de suelo'!B156="","",'Uso de suelo'!B156)</f>
        <v/>
      </c>
      <c r="C156" s="28"/>
      <c r="D156" s="201"/>
      <c r="E156" s="200"/>
      <c r="F156" s="28"/>
      <c r="G156" s="201"/>
      <c r="H156" s="200"/>
      <c r="I156" s="28"/>
      <c r="J156" s="201"/>
      <c r="K156" s="200"/>
      <c r="L156" s="28"/>
      <c r="M156" s="201"/>
      <c r="N156" s="200"/>
      <c r="O156" s="28"/>
      <c r="P156" s="201"/>
      <c r="Q156" s="200"/>
      <c r="R156" s="28"/>
      <c r="S156" s="201"/>
      <c r="T156" s="200"/>
      <c r="U156" s="28"/>
      <c r="V156" s="201"/>
      <c r="W156" s="200"/>
      <c r="X156" s="28"/>
      <c r="Y156" s="201"/>
      <c r="Z156" s="200"/>
      <c r="AA156" s="28"/>
      <c r="AB156" s="201"/>
      <c r="AC156" s="200"/>
      <c r="AD156" s="28"/>
      <c r="AE156" s="201"/>
      <c r="AF156" s="200"/>
      <c r="AG156" s="28"/>
      <c r="AH156" s="201"/>
      <c r="AI156" s="200"/>
      <c r="AJ156" s="28"/>
      <c r="AK156" s="201"/>
      <c r="AL156" s="200"/>
    </row>
    <row r="157" spans="2:38" x14ac:dyDescent="0.35">
      <c r="B157" s="30" t="str">
        <f>IF('Uso de suelo'!B157="","",'Uso de suelo'!B157)</f>
        <v/>
      </c>
      <c r="C157" s="28"/>
      <c r="D157" s="201"/>
      <c r="E157" s="200"/>
      <c r="F157" s="28"/>
      <c r="G157" s="201"/>
      <c r="H157" s="200"/>
      <c r="I157" s="28"/>
      <c r="J157" s="201"/>
      <c r="K157" s="200"/>
      <c r="L157" s="28"/>
      <c r="M157" s="201"/>
      <c r="N157" s="200"/>
      <c r="O157" s="28"/>
      <c r="P157" s="201"/>
      <c r="Q157" s="200"/>
      <c r="R157" s="28"/>
      <c r="S157" s="201"/>
      <c r="T157" s="200"/>
      <c r="U157" s="28"/>
      <c r="V157" s="201"/>
      <c r="W157" s="200"/>
      <c r="X157" s="28"/>
      <c r="Y157" s="201"/>
      <c r="Z157" s="200"/>
      <c r="AA157" s="28"/>
      <c r="AB157" s="201"/>
      <c r="AC157" s="200"/>
      <c r="AD157" s="28"/>
      <c r="AE157" s="201"/>
      <c r="AF157" s="200"/>
      <c r="AG157" s="28"/>
      <c r="AH157" s="201"/>
      <c r="AI157" s="200"/>
      <c r="AJ157" s="28"/>
      <c r="AK157" s="201"/>
      <c r="AL157" s="200"/>
    </row>
    <row r="158" spans="2:38" x14ac:dyDescent="0.35">
      <c r="B158" s="30" t="str">
        <f>IF('Uso de suelo'!B158="","",'Uso de suelo'!B158)</f>
        <v/>
      </c>
      <c r="C158" s="28"/>
      <c r="D158" s="201"/>
      <c r="E158" s="200"/>
      <c r="F158" s="28"/>
      <c r="G158" s="201"/>
      <c r="H158" s="200"/>
      <c r="I158" s="28"/>
      <c r="J158" s="201"/>
      <c r="K158" s="200"/>
      <c r="L158" s="28"/>
      <c r="M158" s="201"/>
      <c r="N158" s="200"/>
      <c r="O158" s="28"/>
      <c r="P158" s="201"/>
      <c r="Q158" s="200"/>
      <c r="R158" s="28"/>
      <c r="S158" s="201"/>
      <c r="T158" s="200"/>
      <c r="U158" s="28"/>
      <c r="V158" s="201"/>
      <c r="W158" s="200"/>
      <c r="X158" s="28"/>
      <c r="Y158" s="201"/>
      <c r="Z158" s="200"/>
      <c r="AA158" s="28"/>
      <c r="AB158" s="201"/>
      <c r="AC158" s="200"/>
      <c r="AD158" s="28"/>
      <c r="AE158" s="201"/>
      <c r="AF158" s="200"/>
      <c r="AG158" s="28"/>
      <c r="AH158" s="201"/>
      <c r="AI158" s="200"/>
      <c r="AJ158" s="28"/>
      <c r="AK158" s="201"/>
      <c r="AL158" s="200"/>
    </row>
    <row r="159" spans="2:38" x14ac:dyDescent="0.35">
      <c r="B159" s="30" t="str">
        <f>IF('Uso de suelo'!B159="","",'Uso de suelo'!B159)</f>
        <v/>
      </c>
      <c r="C159" s="28"/>
      <c r="D159" s="201"/>
      <c r="E159" s="200"/>
      <c r="F159" s="28"/>
      <c r="G159" s="201"/>
      <c r="H159" s="200"/>
      <c r="I159" s="28"/>
      <c r="J159" s="201"/>
      <c r="K159" s="200"/>
      <c r="L159" s="28"/>
      <c r="M159" s="201"/>
      <c r="N159" s="200"/>
      <c r="O159" s="28"/>
      <c r="P159" s="201"/>
      <c r="Q159" s="200"/>
      <c r="R159" s="28"/>
      <c r="S159" s="201"/>
      <c r="T159" s="200"/>
      <c r="U159" s="28"/>
      <c r="V159" s="201"/>
      <c r="W159" s="200"/>
      <c r="X159" s="28"/>
      <c r="Y159" s="201"/>
      <c r="Z159" s="200"/>
      <c r="AA159" s="28"/>
      <c r="AB159" s="201"/>
      <c r="AC159" s="200"/>
      <c r="AD159" s="28"/>
      <c r="AE159" s="201"/>
      <c r="AF159" s="200"/>
      <c r="AG159" s="28"/>
      <c r="AH159" s="201"/>
      <c r="AI159" s="200"/>
      <c r="AJ159" s="28"/>
      <c r="AK159" s="201"/>
      <c r="AL159" s="200"/>
    </row>
    <row r="160" spans="2:38" x14ac:dyDescent="0.35">
      <c r="B160" s="30" t="str">
        <f>IF('Uso de suelo'!B160="","",'Uso de suelo'!B160)</f>
        <v/>
      </c>
      <c r="C160" s="28"/>
      <c r="D160" s="201"/>
      <c r="E160" s="200"/>
      <c r="F160" s="28"/>
      <c r="G160" s="201"/>
      <c r="H160" s="200"/>
      <c r="I160" s="28"/>
      <c r="J160" s="201"/>
      <c r="K160" s="200"/>
      <c r="L160" s="28"/>
      <c r="M160" s="201"/>
      <c r="N160" s="200"/>
      <c r="O160" s="28"/>
      <c r="P160" s="201"/>
      <c r="Q160" s="200"/>
      <c r="R160" s="28"/>
      <c r="S160" s="201"/>
      <c r="T160" s="200"/>
      <c r="U160" s="28"/>
      <c r="V160" s="201"/>
      <c r="W160" s="200"/>
      <c r="X160" s="28"/>
      <c r="Y160" s="201"/>
      <c r="Z160" s="200"/>
      <c r="AA160" s="28"/>
      <c r="AB160" s="201"/>
      <c r="AC160" s="200"/>
      <c r="AD160" s="28"/>
      <c r="AE160" s="201"/>
      <c r="AF160" s="200"/>
      <c r="AG160" s="28"/>
      <c r="AH160" s="201"/>
      <c r="AI160" s="200"/>
      <c r="AJ160" s="28"/>
      <c r="AK160" s="201"/>
      <c r="AL160" s="200"/>
    </row>
    <row r="161" spans="2:38" x14ac:dyDescent="0.35">
      <c r="B161" s="30" t="str">
        <f>IF('Uso de suelo'!B161="","",'Uso de suelo'!B161)</f>
        <v/>
      </c>
      <c r="C161" s="28"/>
      <c r="D161" s="201"/>
      <c r="E161" s="200"/>
      <c r="F161" s="28"/>
      <c r="G161" s="201"/>
      <c r="H161" s="200"/>
      <c r="I161" s="28"/>
      <c r="J161" s="201"/>
      <c r="K161" s="200"/>
      <c r="L161" s="28"/>
      <c r="M161" s="201"/>
      <c r="N161" s="200"/>
      <c r="O161" s="28"/>
      <c r="P161" s="201"/>
      <c r="Q161" s="200"/>
      <c r="R161" s="28"/>
      <c r="S161" s="201"/>
      <c r="T161" s="200"/>
      <c r="U161" s="28"/>
      <c r="V161" s="201"/>
      <c r="W161" s="200"/>
      <c r="X161" s="28"/>
      <c r="Y161" s="201"/>
      <c r="Z161" s="200"/>
      <c r="AA161" s="28"/>
      <c r="AB161" s="201"/>
      <c r="AC161" s="200"/>
      <c r="AD161" s="28"/>
      <c r="AE161" s="201"/>
      <c r="AF161" s="200"/>
      <c r="AG161" s="28"/>
      <c r="AH161" s="201"/>
      <c r="AI161" s="200"/>
      <c r="AJ161" s="28"/>
      <c r="AK161" s="201"/>
      <c r="AL161" s="200"/>
    </row>
    <row r="162" spans="2:38" x14ac:dyDescent="0.35">
      <c r="B162" s="30" t="str">
        <f>IF('Uso de suelo'!B162="","",'Uso de suelo'!B162)</f>
        <v/>
      </c>
      <c r="C162" s="28"/>
      <c r="D162" s="201"/>
      <c r="E162" s="200"/>
      <c r="F162" s="28"/>
      <c r="G162" s="201"/>
      <c r="H162" s="200"/>
      <c r="I162" s="28"/>
      <c r="J162" s="201"/>
      <c r="K162" s="200"/>
      <c r="L162" s="28"/>
      <c r="M162" s="201"/>
      <c r="N162" s="200"/>
      <c r="O162" s="28"/>
      <c r="P162" s="201"/>
      <c r="Q162" s="200"/>
      <c r="R162" s="28"/>
      <c r="S162" s="201"/>
      <c r="T162" s="200"/>
      <c r="U162" s="28"/>
      <c r="V162" s="201"/>
      <c r="W162" s="200"/>
      <c r="X162" s="28"/>
      <c r="Y162" s="201"/>
      <c r="Z162" s="200"/>
      <c r="AA162" s="28"/>
      <c r="AB162" s="201"/>
      <c r="AC162" s="200"/>
      <c r="AD162" s="28"/>
      <c r="AE162" s="201"/>
      <c r="AF162" s="200"/>
      <c r="AG162" s="28"/>
      <c r="AH162" s="201"/>
      <c r="AI162" s="200"/>
      <c r="AJ162" s="28"/>
      <c r="AK162" s="201"/>
      <c r="AL162" s="200"/>
    </row>
    <row r="163" spans="2:38" x14ac:dyDescent="0.35">
      <c r="B163" s="30" t="str">
        <f>IF('Uso de suelo'!B163="","",'Uso de suelo'!B163)</f>
        <v/>
      </c>
      <c r="C163" s="28"/>
      <c r="D163" s="201"/>
      <c r="E163" s="200"/>
      <c r="F163" s="28"/>
      <c r="G163" s="201"/>
      <c r="H163" s="200"/>
      <c r="I163" s="28"/>
      <c r="J163" s="201"/>
      <c r="K163" s="200"/>
      <c r="L163" s="28"/>
      <c r="M163" s="201"/>
      <c r="N163" s="200"/>
      <c r="O163" s="28"/>
      <c r="P163" s="201"/>
      <c r="Q163" s="200"/>
      <c r="R163" s="28"/>
      <c r="S163" s="201"/>
      <c r="T163" s="200"/>
      <c r="U163" s="28"/>
      <c r="V163" s="201"/>
      <c r="W163" s="200"/>
      <c r="X163" s="28"/>
      <c r="Y163" s="201"/>
      <c r="Z163" s="200"/>
      <c r="AA163" s="28"/>
      <c r="AB163" s="201"/>
      <c r="AC163" s="200"/>
      <c r="AD163" s="28"/>
      <c r="AE163" s="201"/>
      <c r="AF163" s="200"/>
      <c r="AG163" s="28"/>
      <c r="AH163" s="201"/>
      <c r="AI163" s="200"/>
      <c r="AJ163" s="28"/>
      <c r="AK163" s="201"/>
      <c r="AL163" s="200"/>
    </row>
    <row r="164" spans="2:38" x14ac:dyDescent="0.35">
      <c r="B164" s="30" t="str">
        <f>IF('Uso de suelo'!B164="","",'Uso de suelo'!B164)</f>
        <v/>
      </c>
      <c r="C164" s="28"/>
      <c r="D164" s="201"/>
      <c r="E164" s="200"/>
      <c r="F164" s="28"/>
      <c r="G164" s="201"/>
      <c r="H164" s="200"/>
      <c r="I164" s="28"/>
      <c r="J164" s="201"/>
      <c r="K164" s="200"/>
      <c r="L164" s="28"/>
      <c r="M164" s="201"/>
      <c r="N164" s="200"/>
      <c r="O164" s="28"/>
      <c r="P164" s="201"/>
      <c r="Q164" s="200"/>
      <c r="R164" s="28"/>
      <c r="S164" s="201"/>
      <c r="T164" s="200"/>
      <c r="U164" s="28"/>
      <c r="V164" s="201"/>
      <c r="W164" s="200"/>
      <c r="X164" s="28"/>
      <c r="Y164" s="201"/>
      <c r="Z164" s="200"/>
      <c r="AA164" s="28"/>
      <c r="AB164" s="201"/>
      <c r="AC164" s="200"/>
      <c r="AD164" s="28"/>
      <c r="AE164" s="201"/>
      <c r="AF164" s="200"/>
      <c r="AG164" s="28"/>
      <c r="AH164" s="201"/>
      <c r="AI164" s="200"/>
      <c r="AJ164" s="28"/>
      <c r="AK164" s="201"/>
      <c r="AL164" s="200"/>
    </row>
    <row r="165" spans="2:38" x14ac:dyDescent="0.35">
      <c r="B165" s="30" t="str">
        <f>IF('Uso de suelo'!B165="","",'Uso de suelo'!B165)</f>
        <v/>
      </c>
      <c r="C165" s="28"/>
      <c r="D165" s="201"/>
      <c r="E165" s="200"/>
      <c r="F165" s="28"/>
      <c r="G165" s="201"/>
      <c r="H165" s="200"/>
      <c r="I165" s="28"/>
      <c r="J165" s="201"/>
      <c r="K165" s="200"/>
      <c r="L165" s="28"/>
      <c r="M165" s="201"/>
      <c r="N165" s="200"/>
      <c r="O165" s="28"/>
      <c r="P165" s="201"/>
      <c r="Q165" s="200"/>
      <c r="R165" s="28"/>
      <c r="S165" s="201"/>
      <c r="T165" s="200"/>
      <c r="U165" s="28"/>
      <c r="V165" s="201"/>
      <c r="W165" s="200"/>
      <c r="X165" s="28"/>
      <c r="Y165" s="201"/>
      <c r="Z165" s="200"/>
      <c r="AA165" s="28"/>
      <c r="AB165" s="201"/>
      <c r="AC165" s="200"/>
      <c r="AD165" s="28"/>
      <c r="AE165" s="201"/>
      <c r="AF165" s="200"/>
      <c r="AG165" s="28"/>
      <c r="AH165" s="201"/>
      <c r="AI165" s="200"/>
      <c r="AJ165" s="28"/>
      <c r="AK165" s="201"/>
      <c r="AL165" s="200"/>
    </row>
    <row r="166" spans="2:38" x14ac:dyDescent="0.35">
      <c r="B166" s="30" t="str">
        <f>IF('Uso de suelo'!B166="","",'Uso de suelo'!B166)</f>
        <v/>
      </c>
      <c r="C166" s="28"/>
      <c r="D166" s="201"/>
      <c r="E166" s="200"/>
      <c r="F166" s="28"/>
      <c r="G166" s="201"/>
      <c r="H166" s="200"/>
      <c r="I166" s="28"/>
      <c r="J166" s="201"/>
      <c r="K166" s="200"/>
      <c r="L166" s="28"/>
      <c r="M166" s="201"/>
      <c r="N166" s="200"/>
      <c r="O166" s="28"/>
      <c r="P166" s="201"/>
      <c r="Q166" s="200"/>
      <c r="R166" s="28"/>
      <c r="S166" s="201"/>
      <c r="T166" s="200"/>
      <c r="U166" s="28"/>
      <c r="V166" s="201"/>
      <c r="W166" s="200"/>
      <c r="X166" s="28"/>
      <c r="Y166" s="201"/>
      <c r="Z166" s="200"/>
      <c r="AA166" s="28"/>
      <c r="AB166" s="201"/>
      <c r="AC166" s="200"/>
      <c r="AD166" s="28"/>
      <c r="AE166" s="201"/>
      <c r="AF166" s="200"/>
      <c r="AG166" s="28"/>
      <c r="AH166" s="201"/>
      <c r="AI166" s="200"/>
      <c r="AJ166" s="28"/>
      <c r="AK166" s="201"/>
      <c r="AL166" s="200"/>
    </row>
    <row r="167" spans="2:38" x14ac:dyDescent="0.35">
      <c r="B167" s="30" t="str">
        <f>IF('Uso de suelo'!B167="","",'Uso de suelo'!B167)</f>
        <v/>
      </c>
      <c r="C167" s="28"/>
      <c r="D167" s="201"/>
      <c r="E167" s="200"/>
      <c r="F167" s="28"/>
      <c r="G167" s="201"/>
      <c r="H167" s="200"/>
      <c r="I167" s="28"/>
      <c r="J167" s="201"/>
      <c r="K167" s="200"/>
      <c r="L167" s="28"/>
      <c r="M167" s="201"/>
      <c r="N167" s="200"/>
      <c r="O167" s="28"/>
      <c r="P167" s="201"/>
      <c r="Q167" s="200"/>
      <c r="R167" s="28"/>
      <c r="S167" s="201"/>
      <c r="T167" s="200"/>
      <c r="U167" s="28"/>
      <c r="V167" s="201"/>
      <c r="W167" s="200"/>
      <c r="X167" s="28"/>
      <c r="Y167" s="201"/>
      <c r="Z167" s="200"/>
      <c r="AA167" s="28"/>
      <c r="AB167" s="201"/>
      <c r="AC167" s="200"/>
      <c r="AD167" s="28"/>
      <c r="AE167" s="201"/>
      <c r="AF167" s="200"/>
      <c r="AG167" s="28"/>
      <c r="AH167" s="201"/>
      <c r="AI167" s="200"/>
      <c r="AJ167" s="28"/>
      <c r="AK167" s="201"/>
      <c r="AL167" s="200"/>
    </row>
    <row r="168" spans="2:38" x14ac:dyDescent="0.35">
      <c r="B168" s="30" t="str">
        <f>IF('Uso de suelo'!B168="","",'Uso de suelo'!B168)</f>
        <v/>
      </c>
      <c r="C168" s="28"/>
      <c r="D168" s="201"/>
      <c r="E168" s="200"/>
      <c r="F168" s="28"/>
      <c r="G168" s="201"/>
      <c r="H168" s="200"/>
      <c r="I168" s="28"/>
      <c r="J168" s="201"/>
      <c r="K168" s="200"/>
      <c r="L168" s="28"/>
      <c r="M168" s="201"/>
      <c r="N168" s="200"/>
      <c r="O168" s="28"/>
      <c r="P168" s="201"/>
      <c r="Q168" s="200"/>
      <c r="R168" s="28"/>
      <c r="S168" s="201"/>
      <c r="T168" s="200"/>
      <c r="U168" s="28"/>
      <c r="V168" s="201"/>
      <c r="W168" s="200"/>
      <c r="X168" s="28"/>
      <c r="Y168" s="201"/>
      <c r="Z168" s="200"/>
      <c r="AA168" s="28"/>
      <c r="AB168" s="201"/>
      <c r="AC168" s="200"/>
      <c r="AD168" s="28"/>
      <c r="AE168" s="201"/>
      <c r="AF168" s="200"/>
      <c r="AG168" s="28"/>
      <c r="AH168" s="201"/>
      <c r="AI168" s="200"/>
      <c r="AJ168" s="28"/>
      <c r="AK168" s="201"/>
      <c r="AL168" s="200"/>
    </row>
    <row r="169" spans="2:38" x14ac:dyDescent="0.35">
      <c r="B169" s="30" t="str">
        <f>IF('Uso de suelo'!B169="","",'Uso de suelo'!B169)</f>
        <v/>
      </c>
      <c r="C169" s="28"/>
      <c r="D169" s="201"/>
      <c r="E169" s="200"/>
      <c r="F169" s="28"/>
      <c r="G169" s="201"/>
      <c r="H169" s="200"/>
      <c r="I169" s="28"/>
      <c r="J169" s="201"/>
      <c r="K169" s="200"/>
      <c r="L169" s="28"/>
      <c r="M169" s="201"/>
      <c r="N169" s="200"/>
      <c r="O169" s="28"/>
      <c r="P169" s="201"/>
      <c r="Q169" s="200"/>
      <c r="R169" s="28"/>
      <c r="S169" s="201"/>
      <c r="T169" s="200"/>
      <c r="U169" s="28"/>
      <c r="V169" s="201"/>
      <c r="W169" s="200"/>
      <c r="X169" s="28"/>
      <c r="Y169" s="201"/>
      <c r="Z169" s="200"/>
      <c r="AA169" s="28"/>
      <c r="AB169" s="201"/>
      <c r="AC169" s="200"/>
      <c r="AD169" s="28"/>
      <c r="AE169" s="201"/>
      <c r="AF169" s="200"/>
      <c r="AG169" s="28"/>
      <c r="AH169" s="201"/>
      <c r="AI169" s="200"/>
      <c r="AJ169" s="28"/>
      <c r="AK169" s="201"/>
      <c r="AL169" s="200"/>
    </row>
    <row r="170" spans="2:38" x14ac:dyDescent="0.35">
      <c r="B170" s="30" t="str">
        <f>IF('Uso de suelo'!B170="","",'Uso de suelo'!B170)</f>
        <v/>
      </c>
      <c r="C170" s="28"/>
      <c r="D170" s="201"/>
      <c r="E170" s="200"/>
      <c r="F170" s="28"/>
      <c r="G170" s="201"/>
      <c r="H170" s="200"/>
      <c r="I170" s="28"/>
      <c r="J170" s="201"/>
      <c r="K170" s="200"/>
      <c r="L170" s="28"/>
      <c r="M170" s="201"/>
      <c r="N170" s="200"/>
      <c r="O170" s="28"/>
      <c r="P170" s="201"/>
      <c r="Q170" s="200"/>
      <c r="R170" s="28"/>
      <c r="S170" s="201"/>
      <c r="T170" s="200"/>
      <c r="U170" s="28"/>
      <c r="V170" s="201"/>
      <c r="W170" s="200"/>
      <c r="X170" s="28"/>
      <c r="Y170" s="201"/>
      <c r="Z170" s="200"/>
      <c r="AA170" s="28"/>
      <c r="AB170" s="201"/>
      <c r="AC170" s="200"/>
      <c r="AD170" s="28"/>
      <c r="AE170" s="201"/>
      <c r="AF170" s="200"/>
      <c r="AG170" s="28"/>
      <c r="AH170" s="201"/>
      <c r="AI170" s="200"/>
      <c r="AJ170" s="28"/>
      <c r="AK170" s="201"/>
      <c r="AL170" s="200"/>
    </row>
    <row r="171" spans="2:38" x14ac:dyDescent="0.35">
      <c r="B171" s="30" t="str">
        <f>IF('Uso de suelo'!B171="","",'Uso de suelo'!B171)</f>
        <v/>
      </c>
      <c r="C171" s="28"/>
      <c r="D171" s="201"/>
      <c r="E171" s="200"/>
      <c r="F171" s="28"/>
      <c r="G171" s="201"/>
      <c r="H171" s="200"/>
      <c r="I171" s="28"/>
      <c r="J171" s="201"/>
      <c r="K171" s="200"/>
      <c r="L171" s="28"/>
      <c r="M171" s="201"/>
      <c r="N171" s="200"/>
      <c r="O171" s="28"/>
      <c r="P171" s="201"/>
      <c r="Q171" s="200"/>
      <c r="R171" s="28"/>
      <c r="S171" s="201"/>
      <c r="T171" s="200"/>
      <c r="U171" s="28"/>
      <c r="V171" s="201"/>
      <c r="W171" s="200"/>
      <c r="X171" s="28"/>
      <c r="Y171" s="201"/>
      <c r="Z171" s="200"/>
      <c r="AA171" s="28"/>
      <c r="AB171" s="201"/>
      <c r="AC171" s="200"/>
      <c r="AD171" s="28"/>
      <c r="AE171" s="201"/>
      <c r="AF171" s="200"/>
      <c r="AG171" s="28"/>
      <c r="AH171" s="201"/>
      <c r="AI171" s="200"/>
      <c r="AJ171" s="28"/>
      <c r="AK171" s="201"/>
      <c r="AL171" s="200"/>
    </row>
    <row r="172" spans="2:38" x14ac:dyDescent="0.35">
      <c r="B172" s="30" t="str">
        <f>IF('Uso de suelo'!B172="","",'Uso de suelo'!B172)</f>
        <v/>
      </c>
      <c r="C172" s="28"/>
      <c r="D172" s="201"/>
      <c r="E172" s="200"/>
      <c r="F172" s="28"/>
      <c r="G172" s="201"/>
      <c r="H172" s="200"/>
      <c r="I172" s="28"/>
      <c r="J172" s="201"/>
      <c r="K172" s="200"/>
      <c r="L172" s="28"/>
      <c r="M172" s="201"/>
      <c r="N172" s="200"/>
      <c r="O172" s="28"/>
      <c r="P172" s="201"/>
      <c r="Q172" s="200"/>
      <c r="R172" s="28"/>
      <c r="S172" s="201"/>
      <c r="T172" s="200"/>
      <c r="U172" s="28"/>
      <c r="V172" s="201"/>
      <c r="W172" s="200"/>
      <c r="X172" s="28"/>
      <c r="Y172" s="201"/>
      <c r="Z172" s="200"/>
      <c r="AA172" s="28"/>
      <c r="AB172" s="201"/>
      <c r="AC172" s="200"/>
      <c r="AD172" s="28"/>
      <c r="AE172" s="201"/>
      <c r="AF172" s="200"/>
      <c r="AG172" s="28"/>
      <c r="AH172" s="201"/>
      <c r="AI172" s="200"/>
      <c r="AJ172" s="28"/>
      <c r="AK172" s="201"/>
      <c r="AL172" s="200"/>
    </row>
    <row r="173" spans="2:38" x14ac:dyDescent="0.35">
      <c r="B173" s="30" t="str">
        <f>IF('Uso de suelo'!B173="","",'Uso de suelo'!B173)</f>
        <v/>
      </c>
      <c r="C173" s="28"/>
      <c r="D173" s="201"/>
      <c r="E173" s="200"/>
      <c r="F173" s="28"/>
      <c r="G173" s="201"/>
      <c r="H173" s="200"/>
      <c r="I173" s="28"/>
      <c r="J173" s="201"/>
      <c r="K173" s="200"/>
      <c r="L173" s="28"/>
      <c r="M173" s="201"/>
      <c r="N173" s="200"/>
      <c r="O173" s="28"/>
      <c r="P173" s="201"/>
      <c r="Q173" s="200"/>
      <c r="R173" s="28"/>
      <c r="S173" s="201"/>
      <c r="T173" s="200"/>
      <c r="U173" s="28"/>
      <c r="V173" s="201"/>
      <c r="W173" s="200"/>
      <c r="X173" s="28"/>
      <c r="Y173" s="201"/>
      <c r="Z173" s="200"/>
      <c r="AA173" s="28"/>
      <c r="AB173" s="201"/>
      <c r="AC173" s="200"/>
      <c r="AD173" s="28"/>
      <c r="AE173" s="201"/>
      <c r="AF173" s="200"/>
      <c r="AG173" s="28"/>
      <c r="AH173" s="201"/>
      <c r="AI173" s="200"/>
      <c r="AJ173" s="28"/>
      <c r="AK173" s="201"/>
      <c r="AL173" s="200"/>
    </row>
    <row r="174" spans="2:38" x14ac:dyDescent="0.35">
      <c r="B174" s="30" t="str">
        <f>IF('Uso de suelo'!B174="","",'Uso de suelo'!B174)</f>
        <v/>
      </c>
      <c r="C174" s="28"/>
      <c r="D174" s="201"/>
      <c r="E174" s="200"/>
      <c r="F174" s="28"/>
      <c r="G174" s="201"/>
      <c r="H174" s="200"/>
      <c r="I174" s="28"/>
      <c r="J174" s="201"/>
      <c r="K174" s="200"/>
      <c r="L174" s="28"/>
      <c r="M174" s="201"/>
      <c r="N174" s="200"/>
      <c r="O174" s="28"/>
      <c r="P174" s="201"/>
      <c r="Q174" s="200"/>
      <c r="R174" s="28"/>
      <c r="S174" s="201"/>
      <c r="T174" s="200"/>
      <c r="U174" s="28"/>
      <c r="V174" s="201"/>
      <c r="W174" s="200"/>
      <c r="X174" s="28"/>
      <c r="Y174" s="201"/>
      <c r="Z174" s="200"/>
      <c r="AA174" s="28"/>
      <c r="AB174" s="201"/>
      <c r="AC174" s="200"/>
      <c r="AD174" s="28"/>
      <c r="AE174" s="201"/>
      <c r="AF174" s="200"/>
      <c r="AG174" s="28"/>
      <c r="AH174" s="201"/>
      <c r="AI174" s="200"/>
      <c r="AJ174" s="28"/>
      <c r="AK174" s="201"/>
      <c r="AL174" s="200"/>
    </row>
    <row r="175" spans="2:38" x14ac:dyDescent="0.35">
      <c r="B175" s="30" t="str">
        <f>IF('Uso de suelo'!B175="","",'Uso de suelo'!B175)</f>
        <v/>
      </c>
      <c r="C175" s="28"/>
      <c r="D175" s="201"/>
      <c r="E175" s="200"/>
      <c r="F175" s="28"/>
      <c r="G175" s="201"/>
      <c r="H175" s="200"/>
      <c r="I175" s="28"/>
      <c r="J175" s="201"/>
      <c r="K175" s="200"/>
      <c r="L175" s="28"/>
      <c r="M175" s="201"/>
      <c r="N175" s="200"/>
      <c r="O175" s="28"/>
      <c r="P175" s="201"/>
      <c r="Q175" s="200"/>
      <c r="R175" s="28"/>
      <c r="S175" s="201"/>
      <c r="T175" s="200"/>
      <c r="U175" s="28"/>
      <c r="V175" s="201"/>
      <c r="W175" s="200"/>
      <c r="X175" s="28"/>
      <c r="Y175" s="201"/>
      <c r="Z175" s="200"/>
      <c r="AA175" s="28"/>
      <c r="AB175" s="201"/>
      <c r="AC175" s="200"/>
      <c r="AD175" s="28"/>
      <c r="AE175" s="201"/>
      <c r="AF175" s="200"/>
      <c r="AG175" s="28"/>
      <c r="AH175" s="201"/>
      <c r="AI175" s="200"/>
      <c r="AJ175" s="28"/>
      <c r="AK175" s="201"/>
      <c r="AL175" s="200"/>
    </row>
    <row r="176" spans="2:38" x14ac:dyDescent="0.35">
      <c r="B176" s="30" t="str">
        <f>IF('Uso de suelo'!B176="","",'Uso de suelo'!B176)</f>
        <v/>
      </c>
      <c r="C176" s="28"/>
      <c r="D176" s="201"/>
      <c r="E176" s="200"/>
      <c r="F176" s="28"/>
      <c r="G176" s="201"/>
      <c r="H176" s="200"/>
      <c r="I176" s="28"/>
      <c r="J176" s="201"/>
      <c r="K176" s="200"/>
      <c r="L176" s="28"/>
      <c r="M176" s="201"/>
      <c r="N176" s="200"/>
      <c r="O176" s="28"/>
      <c r="P176" s="201"/>
      <c r="Q176" s="200"/>
      <c r="R176" s="28"/>
      <c r="S176" s="201"/>
      <c r="T176" s="200"/>
      <c r="U176" s="28"/>
      <c r="V176" s="201"/>
      <c r="W176" s="200"/>
      <c r="X176" s="28"/>
      <c r="Y176" s="201"/>
      <c r="Z176" s="200"/>
      <c r="AA176" s="28"/>
      <c r="AB176" s="201"/>
      <c r="AC176" s="200"/>
      <c r="AD176" s="28"/>
      <c r="AE176" s="201"/>
      <c r="AF176" s="200"/>
      <c r="AG176" s="28"/>
      <c r="AH176" s="201"/>
      <c r="AI176" s="200"/>
      <c r="AJ176" s="28"/>
      <c r="AK176" s="201"/>
      <c r="AL176" s="200"/>
    </row>
    <row r="177" spans="2:38" x14ac:dyDescent="0.35">
      <c r="B177" s="30" t="str">
        <f>IF('Uso de suelo'!B177="","",'Uso de suelo'!B177)</f>
        <v/>
      </c>
      <c r="C177" s="28"/>
      <c r="D177" s="201"/>
      <c r="E177" s="200"/>
      <c r="F177" s="28"/>
      <c r="G177" s="201"/>
      <c r="H177" s="200"/>
      <c r="I177" s="28"/>
      <c r="J177" s="201"/>
      <c r="K177" s="200"/>
      <c r="L177" s="28"/>
      <c r="M177" s="201"/>
      <c r="N177" s="200"/>
      <c r="O177" s="28"/>
      <c r="P177" s="201"/>
      <c r="Q177" s="200"/>
      <c r="R177" s="28"/>
      <c r="S177" s="201"/>
      <c r="T177" s="200"/>
      <c r="U177" s="28"/>
      <c r="V177" s="201"/>
      <c r="W177" s="200"/>
      <c r="X177" s="28"/>
      <c r="Y177" s="201"/>
      <c r="Z177" s="200"/>
      <c r="AA177" s="28"/>
      <c r="AB177" s="201"/>
      <c r="AC177" s="200"/>
      <c r="AD177" s="28"/>
      <c r="AE177" s="201"/>
      <c r="AF177" s="200"/>
      <c r="AG177" s="28"/>
      <c r="AH177" s="201"/>
      <c r="AI177" s="200"/>
      <c r="AJ177" s="28"/>
      <c r="AK177" s="201"/>
      <c r="AL177" s="200"/>
    </row>
    <row r="178" spans="2:38" x14ac:dyDescent="0.35">
      <c r="B178" s="30" t="str">
        <f>IF('Uso de suelo'!B178="","",'Uso de suelo'!B178)</f>
        <v/>
      </c>
      <c r="C178" s="28"/>
      <c r="D178" s="201"/>
      <c r="E178" s="200"/>
      <c r="F178" s="28"/>
      <c r="G178" s="201"/>
      <c r="H178" s="200"/>
      <c r="I178" s="28"/>
      <c r="J178" s="201"/>
      <c r="K178" s="200"/>
      <c r="L178" s="28"/>
      <c r="M178" s="201"/>
      <c r="N178" s="200"/>
      <c r="O178" s="28"/>
      <c r="P178" s="201"/>
      <c r="Q178" s="200"/>
      <c r="R178" s="28"/>
      <c r="S178" s="201"/>
      <c r="T178" s="200"/>
      <c r="U178" s="28"/>
      <c r="V178" s="201"/>
      <c r="W178" s="200"/>
      <c r="X178" s="28"/>
      <c r="Y178" s="201"/>
      <c r="Z178" s="200"/>
      <c r="AA178" s="28"/>
      <c r="AB178" s="201"/>
      <c r="AC178" s="200"/>
      <c r="AD178" s="28"/>
      <c r="AE178" s="201"/>
      <c r="AF178" s="200"/>
      <c r="AG178" s="28"/>
      <c r="AH178" s="201"/>
      <c r="AI178" s="200"/>
      <c r="AJ178" s="28"/>
      <c r="AK178" s="201"/>
      <c r="AL178" s="200"/>
    </row>
    <row r="179" spans="2:38" x14ac:dyDescent="0.35">
      <c r="B179" s="30" t="str">
        <f>IF('Uso de suelo'!B179="","",'Uso de suelo'!B179)</f>
        <v/>
      </c>
      <c r="C179" s="28"/>
      <c r="D179" s="201"/>
      <c r="E179" s="200"/>
      <c r="F179" s="28"/>
      <c r="G179" s="201"/>
      <c r="H179" s="200"/>
      <c r="I179" s="28"/>
      <c r="J179" s="201"/>
      <c r="K179" s="200"/>
      <c r="L179" s="28"/>
      <c r="M179" s="201"/>
      <c r="N179" s="200"/>
      <c r="O179" s="28"/>
      <c r="P179" s="201"/>
      <c r="Q179" s="200"/>
      <c r="R179" s="28"/>
      <c r="S179" s="201"/>
      <c r="T179" s="200"/>
      <c r="U179" s="28"/>
      <c r="V179" s="201"/>
      <c r="W179" s="200"/>
      <c r="X179" s="28"/>
      <c r="Y179" s="201"/>
      <c r="Z179" s="200"/>
      <c r="AA179" s="28"/>
      <c r="AB179" s="201"/>
      <c r="AC179" s="200"/>
      <c r="AD179" s="28"/>
      <c r="AE179" s="201"/>
      <c r="AF179" s="200"/>
      <c r="AG179" s="28"/>
      <c r="AH179" s="201"/>
      <c r="AI179" s="200"/>
      <c r="AJ179" s="28"/>
      <c r="AK179" s="201"/>
      <c r="AL179" s="200"/>
    </row>
    <row r="180" spans="2:38" x14ac:dyDescent="0.35">
      <c r="B180" s="30" t="str">
        <f>IF('Uso de suelo'!B180="","",'Uso de suelo'!B180)</f>
        <v/>
      </c>
      <c r="C180" s="28"/>
      <c r="D180" s="201"/>
      <c r="E180" s="200"/>
      <c r="F180" s="28"/>
      <c r="G180" s="201"/>
      <c r="H180" s="200"/>
      <c r="I180" s="28"/>
      <c r="J180" s="201"/>
      <c r="K180" s="200"/>
      <c r="L180" s="28"/>
      <c r="M180" s="201"/>
      <c r="N180" s="200"/>
      <c r="O180" s="28"/>
      <c r="P180" s="201"/>
      <c r="Q180" s="200"/>
      <c r="R180" s="28"/>
      <c r="S180" s="201"/>
      <c r="T180" s="200"/>
      <c r="U180" s="28"/>
      <c r="V180" s="201"/>
      <c r="W180" s="200"/>
      <c r="X180" s="28"/>
      <c r="Y180" s="201"/>
      <c r="Z180" s="200"/>
      <c r="AA180" s="28"/>
      <c r="AB180" s="201"/>
      <c r="AC180" s="200"/>
      <c r="AD180" s="28"/>
      <c r="AE180" s="201"/>
      <c r="AF180" s="200"/>
      <c r="AG180" s="28"/>
      <c r="AH180" s="201"/>
      <c r="AI180" s="200"/>
      <c r="AJ180" s="28"/>
      <c r="AK180" s="201"/>
      <c r="AL180" s="200"/>
    </row>
    <row r="181" spans="2:38" x14ac:dyDescent="0.35">
      <c r="B181" s="30" t="str">
        <f>IF('Uso de suelo'!B181="","",'Uso de suelo'!B181)</f>
        <v/>
      </c>
      <c r="C181" s="28"/>
      <c r="D181" s="201"/>
      <c r="E181" s="200"/>
      <c r="F181" s="28"/>
      <c r="G181" s="201"/>
      <c r="H181" s="200"/>
      <c r="I181" s="28"/>
      <c r="J181" s="201"/>
      <c r="K181" s="200"/>
      <c r="L181" s="28"/>
      <c r="M181" s="201"/>
      <c r="N181" s="200"/>
      <c r="O181" s="28"/>
      <c r="P181" s="201"/>
      <c r="Q181" s="200"/>
      <c r="R181" s="28"/>
      <c r="S181" s="201"/>
      <c r="T181" s="200"/>
      <c r="U181" s="28"/>
      <c r="V181" s="201"/>
      <c r="W181" s="200"/>
      <c r="X181" s="28"/>
      <c r="Y181" s="201"/>
      <c r="Z181" s="200"/>
      <c r="AA181" s="28"/>
      <c r="AB181" s="201"/>
      <c r="AC181" s="200"/>
      <c r="AD181" s="28"/>
      <c r="AE181" s="201"/>
      <c r="AF181" s="200"/>
      <c r="AG181" s="28"/>
      <c r="AH181" s="201"/>
      <c r="AI181" s="200"/>
      <c r="AJ181" s="28"/>
      <c r="AK181" s="201"/>
      <c r="AL181" s="200"/>
    </row>
    <row r="182" spans="2:38" x14ac:dyDescent="0.35">
      <c r="B182" s="30" t="str">
        <f>IF('Uso de suelo'!B182="","",'Uso de suelo'!B182)</f>
        <v/>
      </c>
      <c r="C182" s="28"/>
      <c r="D182" s="201"/>
      <c r="E182" s="200"/>
      <c r="F182" s="28"/>
      <c r="G182" s="201"/>
      <c r="H182" s="200"/>
      <c r="I182" s="28"/>
      <c r="J182" s="201"/>
      <c r="K182" s="200"/>
      <c r="L182" s="28"/>
      <c r="M182" s="201"/>
      <c r="N182" s="200"/>
      <c r="O182" s="28"/>
      <c r="P182" s="201"/>
      <c r="Q182" s="200"/>
      <c r="R182" s="28"/>
      <c r="S182" s="201"/>
      <c r="T182" s="200"/>
      <c r="U182" s="28"/>
      <c r="V182" s="201"/>
      <c r="W182" s="200"/>
      <c r="X182" s="28"/>
      <c r="Y182" s="201"/>
      <c r="Z182" s="200"/>
      <c r="AA182" s="28"/>
      <c r="AB182" s="201"/>
      <c r="AC182" s="200"/>
      <c r="AD182" s="28"/>
      <c r="AE182" s="201"/>
      <c r="AF182" s="200"/>
      <c r="AG182" s="28"/>
      <c r="AH182" s="201"/>
      <c r="AI182" s="200"/>
      <c r="AJ182" s="28"/>
      <c r="AK182" s="201"/>
      <c r="AL182" s="200"/>
    </row>
    <row r="183" spans="2:38" x14ac:dyDescent="0.35">
      <c r="B183" s="30" t="str">
        <f>IF('Uso de suelo'!B183="","",'Uso de suelo'!B183)</f>
        <v/>
      </c>
      <c r="C183" s="28"/>
      <c r="D183" s="201"/>
      <c r="E183" s="200"/>
      <c r="F183" s="28"/>
      <c r="G183" s="201"/>
      <c r="H183" s="200"/>
      <c r="I183" s="28"/>
      <c r="J183" s="201"/>
      <c r="K183" s="200"/>
      <c r="L183" s="28"/>
      <c r="M183" s="201"/>
      <c r="N183" s="200"/>
      <c r="O183" s="28"/>
      <c r="P183" s="201"/>
      <c r="Q183" s="200"/>
      <c r="R183" s="28"/>
      <c r="S183" s="201"/>
      <c r="T183" s="200"/>
      <c r="U183" s="28"/>
      <c r="V183" s="201"/>
      <c r="W183" s="200"/>
      <c r="X183" s="28"/>
      <c r="Y183" s="201"/>
      <c r="Z183" s="200"/>
      <c r="AA183" s="28"/>
      <c r="AB183" s="201"/>
      <c r="AC183" s="200"/>
      <c r="AD183" s="28"/>
      <c r="AE183" s="201"/>
      <c r="AF183" s="200"/>
      <c r="AG183" s="28"/>
      <c r="AH183" s="201"/>
      <c r="AI183" s="200"/>
      <c r="AJ183" s="28"/>
      <c r="AK183" s="201"/>
      <c r="AL183" s="200"/>
    </row>
    <row r="184" spans="2:38" x14ac:dyDescent="0.35">
      <c r="B184" s="30" t="str">
        <f>IF('Uso de suelo'!B184="","",'Uso de suelo'!B184)</f>
        <v/>
      </c>
      <c r="C184" s="28"/>
      <c r="D184" s="201"/>
      <c r="E184" s="200"/>
      <c r="F184" s="28"/>
      <c r="G184" s="201"/>
      <c r="H184" s="200"/>
      <c r="I184" s="28"/>
      <c r="J184" s="201"/>
      <c r="K184" s="200"/>
      <c r="L184" s="28"/>
      <c r="M184" s="201"/>
      <c r="N184" s="200"/>
      <c r="O184" s="28"/>
      <c r="P184" s="201"/>
      <c r="Q184" s="200"/>
      <c r="R184" s="28"/>
      <c r="S184" s="201"/>
      <c r="T184" s="200"/>
      <c r="U184" s="28"/>
      <c r="V184" s="201"/>
      <c r="W184" s="200"/>
      <c r="X184" s="28"/>
      <c r="Y184" s="201"/>
      <c r="Z184" s="200"/>
      <c r="AA184" s="28"/>
      <c r="AB184" s="201"/>
      <c r="AC184" s="200"/>
      <c r="AD184" s="28"/>
      <c r="AE184" s="201"/>
      <c r="AF184" s="200"/>
      <c r="AG184" s="28"/>
      <c r="AH184" s="201"/>
      <c r="AI184" s="200"/>
      <c r="AJ184" s="28"/>
      <c r="AK184" s="201"/>
      <c r="AL184" s="200"/>
    </row>
    <row r="185" spans="2:38" x14ac:dyDescent="0.35">
      <c r="B185" s="30" t="str">
        <f>IF('Uso de suelo'!B185="","",'Uso de suelo'!B185)</f>
        <v/>
      </c>
      <c r="C185" s="28"/>
      <c r="D185" s="201"/>
      <c r="E185" s="200"/>
      <c r="F185" s="28"/>
      <c r="G185" s="201"/>
      <c r="H185" s="200"/>
      <c r="I185" s="28"/>
      <c r="J185" s="201"/>
      <c r="K185" s="200"/>
      <c r="L185" s="28"/>
      <c r="M185" s="201"/>
      <c r="N185" s="200"/>
      <c r="O185" s="28"/>
      <c r="P185" s="201"/>
      <c r="Q185" s="200"/>
      <c r="R185" s="28"/>
      <c r="S185" s="201"/>
      <c r="T185" s="200"/>
      <c r="U185" s="28"/>
      <c r="V185" s="201"/>
      <c r="W185" s="200"/>
      <c r="X185" s="28"/>
      <c r="Y185" s="201"/>
      <c r="Z185" s="200"/>
      <c r="AA185" s="28"/>
      <c r="AB185" s="201"/>
      <c r="AC185" s="200"/>
      <c r="AD185" s="28"/>
      <c r="AE185" s="201"/>
      <c r="AF185" s="200"/>
      <c r="AG185" s="28"/>
      <c r="AH185" s="201"/>
      <c r="AI185" s="200"/>
      <c r="AJ185" s="28"/>
      <c r="AK185" s="201"/>
      <c r="AL185" s="200"/>
    </row>
    <row r="186" spans="2:38" x14ac:dyDescent="0.35">
      <c r="B186" s="30" t="str">
        <f>IF('Uso de suelo'!B186="","",'Uso de suelo'!B186)</f>
        <v/>
      </c>
      <c r="C186" s="28"/>
      <c r="D186" s="201"/>
      <c r="E186" s="200"/>
      <c r="F186" s="28"/>
      <c r="G186" s="201"/>
      <c r="H186" s="200"/>
      <c r="I186" s="28"/>
      <c r="J186" s="201"/>
      <c r="K186" s="200"/>
      <c r="L186" s="28"/>
      <c r="M186" s="201"/>
      <c r="N186" s="200"/>
      <c r="O186" s="28"/>
      <c r="P186" s="201"/>
      <c r="Q186" s="200"/>
      <c r="R186" s="28"/>
      <c r="S186" s="201"/>
      <c r="T186" s="200"/>
      <c r="U186" s="28"/>
      <c r="V186" s="201"/>
      <c r="W186" s="200"/>
      <c r="X186" s="28"/>
      <c r="Y186" s="201"/>
      <c r="Z186" s="200"/>
      <c r="AA186" s="28"/>
      <c r="AB186" s="201"/>
      <c r="AC186" s="200"/>
      <c r="AD186" s="28"/>
      <c r="AE186" s="201"/>
      <c r="AF186" s="200"/>
      <c r="AG186" s="28"/>
      <c r="AH186" s="201"/>
      <c r="AI186" s="200"/>
      <c r="AJ186" s="28"/>
      <c r="AK186" s="201"/>
      <c r="AL186" s="200"/>
    </row>
    <row r="187" spans="2:38" x14ac:dyDescent="0.35">
      <c r="B187" s="30" t="str">
        <f>IF('Uso de suelo'!B187="","",'Uso de suelo'!B187)</f>
        <v/>
      </c>
      <c r="C187" s="28"/>
      <c r="D187" s="201"/>
      <c r="E187" s="200"/>
      <c r="F187" s="28"/>
      <c r="G187" s="201"/>
      <c r="H187" s="200"/>
      <c r="I187" s="28"/>
      <c r="J187" s="201"/>
      <c r="K187" s="200"/>
      <c r="L187" s="28"/>
      <c r="M187" s="201"/>
      <c r="N187" s="200"/>
      <c r="O187" s="28"/>
      <c r="P187" s="201"/>
      <c r="Q187" s="200"/>
      <c r="R187" s="28"/>
      <c r="S187" s="201"/>
      <c r="T187" s="200"/>
      <c r="U187" s="28"/>
      <c r="V187" s="201"/>
      <c r="W187" s="200"/>
      <c r="X187" s="28"/>
      <c r="Y187" s="201"/>
      <c r="Z187" s="200"/>
      <c r="AA187" s="28"/>
      <c r="AB187" s="201"/>
      <c r="AC187" s="200"/>
      <c r="AD187" s="28"/>
      <c r="AE187" s="201"/>
      <c r="AF187" s="200"/>
      <c r="AG187" s="28"/>
      <c r="AH187" s="201"/>
      <c r="AI187" s="200"/>
      <c r="AJ187" s="28"/>
      <c r="AK187" s="201"/>
      <c r="AL187" s="200"/>
    </row>
    <row r="188" spans="2:38" x14ac:dyDescent="0.35">
      <c r="B188" s="30" t="str">
        <f>IF('Uso de suelo'!B188="","",'Uso de suelo'!B188)</f>
        <v/>
      </c>
      <c r="C188" s="28"/>
      <c r="D188" s="201"/>
      <c r="E188" s="200"/>
      <c r="F188" s="28"/>
      <c r="G188" s="201"/>
      <c r="H188" s="200"/>
      <c r="I188" s="28"/>
      <c r="J188" s="201"/>
      <c r="K188" s="200"/>
      <c r="L188" s="28"/>
      <c r="M188" s="201"/>
      <c r="N188" s="200"/>
      <c r="O188" s="28"/>
      <c r="P188" s="201"/>
      <c r="Q188" s="200"/>
      <c r="R188" s="28"/>
      <c r="S188" s="201"/>
      <c r="T188" s="200"/>
      <c r="U188" s="28"/>
      <c r="V188" s="201"/>
      <c r="W188" s="200"/>
      <c r="X188" s="28"/>
      <c r="Y188" s="201"/>
      <c r="Z188" s="200"/>
      <c r="AA188" s="28"/>
      <c r="AB188" s="201"/>
      <c r="AC188" s="200"/>
      <c r="AD188" s="28"/>
      <c r="AE188" s="201"/>
      <c r="AF188" s="200"/>
      <c r="AG188" s="28"/>
      <c r="AH188" s="201"/>
      <c r="AI188" s="200"/>
      <c r="AJ188" s="28"/>
      <c r="AK188" s="201"/>
      <c r="AL188" s="200"/>
    </row>
    <row r="189" spans="2:38" x14ac:dyDescent="0.35">
      <c r="B189" s="30" t="str">
        <f>IF('Uso de suelo'!B189="","",'Uso de suelo'!B189)</f>
        <v/>
      </c>
      <c r="C189" s="28"/>
      <c r="D189" s="201"/>
      <c r="E189" s="200"/>
      <c r="F189" s="28"/>
      <c r="G189" s="201"/>
      <c r="H189" s="200"/>
      <c r="I189" s="28"/>
      <c r="J189" s="201"/>
      <c r="K189" s="200"/>
      <c r="L189" s="28"/>
      <c r="M189" s="201"/>
      <c r="N189" s="200"/>
      <c r="O189" s="28"/>
      <c r="P189" s="201"/>
      <c r="Q189" s="200"/>
      <c r="R189" s="28"/>
      <c r="S189" s="201"/>
      <c r="T189" s="200"/>
      <c r="U189" s="28"/>
      <c r="V189" s="201"/>
      <c r="W189" s="200"/>
      <c r="X189" s="28"/>
      <c r="Y189" s="201"/>
      <c r="Z189" s="200"/>
      <c r="AA189" s="28"/>
      <c r="AB189" s="201"/>
      <c r="AC189" s="200"/>
      <c r="AD189" s="28"/>
      <c r="AE189" s="201"/>
      <c r="AF189" s="200"/>
      <c r="AG189" s="28"/>
      <c r="AH189" s="201"/>
      <c r="AI189" s="200"/>
      <c r="AJ189" s="28"/>
      <c r="AK189" s="201"/>
      <c r="AL189" s="200"/>
    </row>
    <row r="190" spans="2:38" x14ac:dyDescent="0.35">
      <c r="B190" s="30" t="str">
        <f>IF('Uso de suelo'!B190="","",'Uso de suelo'!B190)</f>
        <v/>
      </c>
      <c r="C190" s="28"/>
      <c r="D190" s="201"/>
      <c r="E190" s="200"/>
      <c r="F190" s="28"/>
      <c r="G190" s="201"/>
      <c r="H190" s="200"/>
      <c r="I190" s="28"/>
      <c r="J190" s="201"/>
      <c r="K190" s="200"/>
      <c r="L190" s="28"/>
      <c r="M190" s="201"/>
      <c r="N190" s="200"/>
      <c r="O190" s="28"/>
      <c r="P190" s="201"/>
      <c r="Q190" s="200"/>
      <c r="R190" s="28"/>
      <c r="S190" s="201"/>
      <c r="T190" s="200"/>
      <c r="U190" s="28"/>
      <c r="V190" s="201"/>
      <c r="W190" s="200"/>
      <c r="X190" s="28"/>
      <c r="Y190" s="201"/>
      <c r="Z190" s="200"/>
      <c r="AA190" s="28"/>
      <c r="AB190" s="201"/>
      <c r="AC190" s="200"/>
      <c r="AD190" s="28"/>
      <c r="AE190" s="201"/>
      <c r="AF190" s="200"/>
      <c r="AG190" s="28"/>
      <c r="AH190" s="201"/>
      <c r="AI190" s="200"/>
      <c r="AJ190" s="28"/>
      <c r="AK190" s="201"/>
      <c r="AL190" s="200"/>
    </row>
    <row r="191" spans="2:38" x14ac:dyDescent="0.35">
      <c r="B191" s="30" t="str">
        <f>IF('Uso de suelo'!B191="","",'Uso de suelo'!B191)</f>
        <v/>
      </c>
      <c r="C191" s="28"/>
      <c r="D191" s="201"/>
      <c r="E191" s="200"/>
      <c r="F191" s="28"/>
      <c r="G191" s="201"/>
      <c r="H191" s="200"/>
      <c r="I191" s="28"/>
      <c r="J191" s="201"/>
      <c r="K191" s="200"/>
      <c r="L191" s="28"/>
      <c r="M191" s="201"/>
      <c r="N191" s="200"/>
      <c r="O191" s="28"/>
      <c r="P191" s="201"/>
      <c r="Q191" s="200"/>
      <c r="R191" s="28"/>
      <c r="S191" s="201"/>
      <c r="T191" s="200"/>
      <c r="U191" s="28"/>
      <c r="V191" s="201"/>
      <c r="W191" s="200"/>
      <c r="X191" s="28"/>
      <c r="Y191" s="201"/>
      <c r="Z191" s="200"/>
      <c r="AA191" s="28"/>
      <c r="AB191" s="201"/>
      <c r="AC191" s="200"/>
      <c r="AD191" s="28"/>
      <c r="AE191" s="201"/>
      <c r="AF191" s="200"/>
      <c r="AG191" s="28"/>
      <c r="AH191" s="201"/>
      <c r="AI191" s="200"/>
      <c r="AJ191" s="28"/>
      <c r="AK191" s="201"/>
      <c r="AL191" s="200"/>
    </row>
    <row r="192" spans="2:38" x14ac:dyDescent="0.35">
      <c r="B192" s="30" t="str">
        <f>IF('Uso de suelo'!B192="","",'Uso de suelo'!B192)</f>
        <v/>
      </c>
      <c r="C192" s="28"/>
      <c r="D192" s="201"/>
      <c r="E192" s="200"/>
      <c r="F192" s="28"/>
      <c r="G192" s="201"/>
      <c r="H192" s="200"/>
      <c r="I192" s="28"/>
      <c r="J192" s="201"/>
      <c r="K192" s="200"/>
      <c r="L192" s="28"/>
      <c r="M192" s="201"/>
      <c r="N192" s="200"/>
      <c r="O192" s="28"/>
      <c r="P192" s="201"/>
      <c r="Q192" s="200"/>
      <c r="R192" s="28"/>
      <c r="S192" s="201"/>
      <c r="T192" s="200"/>
      <c r="U192" s="28"/>
      <c r="V192" s="201"/>
      <c r="W192" s="200"/>
      <c r="X192" s="28"/>
      <c r="Y192" s="201"/>
      <c r="Z192" s="200"/>
      <c r="AA192" s="28"/>
      <c r="AB192" s="201"/>
      <c r="AC192" s="200"/>
      <c r="AD192" s="28"/>
      <c r="AE192" s="201"/>
      <c r="AF192" s="200"/>
      <c r="AG192" s="28"/>
      <c r="AH192" s="201"/>
      <c r="AI192" s="200"/>
      <c r="AJ192" s="28"/>
      <c r="AK192" s="201"/>
      <c r="AL192" s="200"/>
    </row>
    <row r="193" spans="2:38" x14ac:dyDescent="0.35">
      <c r="B193" s="30" t="str">
        <f>IF('Uso de suelo'!B193="","",'Uso de suelo'!B193)</f>
        <v/>
      </c>
      <c r="C193" s="28"/>
      <c r="D193" s="201"/>
      <c r="E193" s="200"/>
      <c r="F193" s="28"/>
      <c r="G193" s="201"/>
      <c r="H193" s="200"/>
      <c r="I193" s="28"/>
      <c r="J193" s="201"/>
      <c r="K193" s="200"/>
      <c r="L193" s="28"/>
      <c r="M193" s="201"/>
      <c r="N193" s="200"/>
      <c r="O193" s="28"/>
      <c r="P193" s="201"/>
      <c r="Q193" s="200"/>
      <c r="R193" s="28"/>
      <c r="S193" s="201"/>
      <c r="T193" s="200"/>
      <c r="U193" s="28"/>
      <c r="V193" s="201"/>
      <c r="W193" s="200"/>
      <c r="X193" s="28"/>
      <c r="Y193" s="201"/>
      <c r="Z193" s="200"/>
      <c r="AA193" s="28"/>
      <c r="AB193" s="201"/>
      <c r="AC193" s="200"/>
      <c r="AD193" s="28"/>
      <c r="AE193" s="201"/>
      <c r="AF193" s="200"/>
      <c r="AG193" s="28"/>
      <c r="AH193" s="201"/>
      <c r="AI193" s="200"/>
      <c r="AJ193" s="28"/>
      <c r="AK193" s="201"/>
      <c r="AL193" s="200"/>
    </row>
    <row r="194" spans="2:38" x14ac:dyDescent="0.35">
      <c r="B194" s="30" t="str">
        <f>IF('Uso de suelo'!B194="","",'Uso de suelo'!B194)</f>
        <v/>
      </c>
      <c r="C194" s="28"/>
      <c r="D194" s="201"/>
      <c r="E194" s="200"/>
      <c r="F194" s="28"/>
      <c r="G194" s="201"/>
      <c r="H194" s="200"/>
      <c r="I194" s="28"/>
      <c r="J194" s="201"/>
      <c r="K194" s="200"/>
      <c r="L194" s="28"/>
      <c r="M194" s="201"/>
      <c r="N194" s="200"/>
      <c r="O194" s="28"/>
      <c r="P194" s="201"/>
      <c r="Q194" s="200"/>
      <c r="R194" s="28"/>
      <c r="S194" s="201"/>
      <c r="T194" s="200"/>
      <c r="U194" s="28"/>
      <c r="V194" s="201"/>
      <c r="W194" s="200"/>
      <c r="X194" s="28"/>
      <c r="Y194" s="201"/>
      <c r="Z194" s="200"/>
      <c r="AA194" s="28"/>
      <c r="AB194" s="201"/>
      <c r="AC194" s="200"/>
      <c r="AD194" s="28"/>
      <c r="AE194" s="201"/>
      <c r="AF194" s="200"/>
      <c r="AG194" s="28"/>
      <c r="AH194" s="201"/>
      <c r="AI194" s="200"/>
      <c r="AJ194" s="28"/>
      <c r="AK194" s="201"/>
      <c r="AL194" s="200"/>
    </row>
    <row r="195" spans="2:38" x14ac:dyDescent="0.35">
      <c r="B195" s="30" t="str">
        <f>IF('Uso de suelo'!B195="","",'Uso de suelo'!B195)</f>
        <v/>
      </c>
      <c r="C195" s="28"/>
      <c r="D195" s="201"/>
      <c r="E195" s="200"/>
      <c r="F195" s="28"/>
      <c r="G195" s="201"/>
      <c r="H195" s="200"/>
      <c r="I195" s="28"/>
      <c r="J195" s="201"/>
      <c r="K195" s="200"/>
      <c r="L195" s="28"/>
      <c r="M195" s="201"/>
      <c r="N195" s="200"/>
      <c r="O195" s="28"/>
      <c r="P195" s="201"/>
      <c r="Q195" s="200"/>
      <c r="R195" s="28"/>
      <c r="S195" s="201"/>
      <c r="T195" s="200"/>
      <c r="U195" s="28"/>
      <c r="V195" s="201"/>
      <c r="W195" s="200"/>
      <c r="X195" s="28"/>
      <c r="Y195" s="201"/>
      <c r="Z195" s="200"/>
      <c r="AA195" s="28"/>
      <c r="AB195" s="201"/>
      <c r="AC195" s="200"/>
      <c r="AD195" s="28"/>
      <c r="AE195" s="201"/>
      <c r="AF195" s="200"/>
      <c r="AG195" s="28"/>
      <c r="AH195" s="201"/>
      <c r="AI195" s="200"/>
      <c r="AJ195" s="28"/>
      <c r="AK195" s="201"/>
      <c r="AL195" s="200"/>
    </row>
    <row r="196" spans="2:38" x14ac:dyDescent="0.35">
      <c r="B196" s="30" t="str">
        <f>IF('Uso de suelo'!B196="","",'Uso de suelo'!B196)</f>
        <v/>
      </c>
      <c r="C196" s="28"/>
      <c r="D196" s="201"/>
      <c r="E196" s="200"/>
      <c r="F196" s="28"/>
      <c r="G196" s="201"/>
      <c r="H196" s="200"/>
      <c r="I196" s="28"/>
      <c r="J196" s="201"/>
      <c r="K196" s="200"/>
      <c r="L196" s="28"/>
      <c r="M196" s="201"/>
      <c r="N196" s="200"/>
      <c r="O196" s="28"/>
      <c r="P196" s="201"/>
      <c r="Q196" s="200"/>
      <c r="R196" s="28"/>
      <c r="S196" s="201"/>
      <c r="T196" s="200"/>
      <c r="U196" s="28"/>
      <c r="V196" s="201"/>
      <c r="W196" s="200"/>
      <c r="X196" s="28"/>
      <c r="Y196" s="201"/>
      <c r="Z196" s="200"/>
      <c r="AA196" s="28"/>
      <c r="AB196" s="201"/>
      <c r="AC196" s="200"/>
      <c r="AD196" s="28"/>
      <c r="AE196" s="201"/>
      <c r="AF196" s="200"/>
      <c r="AG196" s="28"/>
      <c r="AH196" s="201"/>
      <c r="AI196" s="200"/>
      <c r="AJ196" s="28"/>
      <c r="AK196" s="201"/>
      <c r="AL196" s="200"/>
    </row>
    <row r="197" spans="2:38" x14ac:dyDescent="0.35">
      <c r="B197" s="30" t="str">
        <f>IF('Uso de suelo'!B197="","",'Uso de suelo'!B197)</f>
        <v/>
      </c>
      <c r="C197" s="28"/>
      <c r="D197" s="201"/>
      <c r="E197" s="200"/>
      <c r="F197" s="28"/>
      <c r="G197" s="201"/>
      <c r="H197" s="200"/>
      <c r="I197" s="28"/>
      <c r="J197" s="201"/>
      <c r="K197" s="200"/>
      <c r="L197" s="28"/>
      <c r="M197" s="201"/>
      <c r="N197" s="200"/>
      <c r="O197" s="28"/>
      <c r="P197" s="201"/>
      <c r="Q197" s="200"/>
      <c r="R197" s="28"/>
      <c r="S197" s="201"/>
      <c r="T197" s="200"/>
      <c r="U197" s="28"/>
      <c r="V197" s="201"/>
      <c r="W197" s="200"/>
      <c r="X197" s="28"/>
      <c r="Y197" s="201"/>
      <c r="Z197" s="200"/>
      <c r="AA197" s="28"/>
      <c r="AB197" s="201"/>
      <c r="AC197" s="200"/>
      <c r="AD197" s="28"/>
      <c r="AE197" s="201"/>
      <c r="AF197" s="200"/>
      <c r="AG197" s="28"/>
      <c r="AH197" s="201"/>
      <c r="AI197" s="200"/>
      <c r="AJ197" s="28"/>
      <c r="AK197" s="201"/>
      <c r="AL197" s="200"/>
    </row>
    <row r="198" spans="2:38" x14ac:dyDescent="0.35">
      <c r="B198" s="30" t="str">
        <f>IF('Uso de suelo'!B198="","",'Uso de suelo'!B198)</f>
        <v/>
      </c>
      <c r="C198" s="28"/>
      <c r="D198" s="201"/>
      <c r="E198" s="200"/>
      <c r="F198" s="28"/>
      <c r="G198" s="201"/>
      <c r="H198" s="200"/>
      <c r="I198" s="28"/>
      <c r="J198" s="201"/>
      <c r="K198" s="200"/>
      <c r="L198" s="28"/>
      <c r="M198" s="201"/>
      <c r="N198" s="200"/>
      <c r="O198" s="28"/>
      <c r="P198" s="201"/>
      <c r="Q198" s="200"/>
      <c r="R198" s="28"/>
      <c r="S198" s="201"/>
      <c r="T198" s="200"/>
      <c r="U198" s="28"/>
      <c r="V198" s="201"/>
      <c r="W198" s="200"/>
      <c r="X198" s="28"/>
      <c r="Y198" s="201"/>
      <c r="Z198" s="200"/>
      <c r="AA198" s="28"/>
      <c r="AB198" s="201"/>
      <c r="AC198" s="200"/>
      <c r="AD198" s="28"/>
      <c r="AE198" s="201"/>
      <c r="AF198" s="200"/>
      <c r="AG198" s="28"/>
      <c r="AH198" s="201"/>
      <c r="AI198" s="200"/>
      <c r="AJ198" s="28"/>
      <c r="AK198" s="201"/>
      <c r="AL198" s="200"/>
    </row>
    <row r="199" spans="2:38" x14ac:dyDescent="0.35">
      <c r="B199" s="30" t="str">
        <f>IF('Uso de suelo'!B199="","",'Uso de suelo'!B199)</f>
        <v/>
      </c>
      <c r="C199" s="28"/>
      <c r="D199" s="201"/>
      <c r="E199" s="200"/>
      <c r="F199" s="28"/>
      <c r="G199" s="201"/>
      <c r="H199" s="200"/>
      <c r="I199" s="28"/>
      <c r="J199" s="201"/>
      <c r="K199" s="200"/>
      <c r="L199" s="28"/>
      <c r="M199" s="201"/>
      <c r="N199" s="200"/>
      <c r="O199" s="28"/>
      <c r="P199" s="201"/>
      <c r="Q199" s="200"/>
      <c r="R199" s="28"/>
      <c r="S199" s="201"/>
      <c r="T199" s="200"/>
      <c r="U199" s="28"/>
      <c r="V199" s="201"/>
      <c r="W199" s="200"/>
      <c r="X199" s="28"/>
      <c r="Y199" s="201"/>
      <c r="Z199" s="200"/>
      <c r="AA199" s="28"/>
      <c r="AB199" s="201"/>
      <c r="AC199" s="200"/>
      <c r="AD199" s="28"/>
      <c r="AE199" s="201"/>
      <c r="AF199" s="200"/>
      <c r="AG199" s="28"/>
      <c r="AH199" s="201"/>
      <c r="AI199" s="200"/>
      <c r="AJ199" s="28"/>
      <c r="AK199" s="201"/>
      <c r="AL199" s="200"/>
    </row>
    <row r="200" spans="2:38" x14ac:dyDescent="0.35">
      <c r="B200" s="30" t="str">
        <f>IF('Uso de suelo'!B200="","",'Uso de suelo'!B200)</f>
        <v/>
      </c>
      <c r="C200" s="28"/>
      <c r="D200" s="201"/>
      <c r="E200" s="200"/>
      <c r="F200" s="28"/>
      <c r="G200" s="201"/>
      <c r="H200" s="200"/>
      <c r="I200" s="28"/>
      <c r="J200" s="201"/>
      <c r="K200" s="200"/>
      <c r="L200" s="28"/>
      <c r="M200" s="201"/>
      <c r="N200" s="200"/>
      <c r="O200" s="28"/>
      <c r="P200" s="201"/>
      <c r="Q200" s="200"/>
      <c r="R200" s="28"/>
      <c r="S200" s="201"/>
      <c r="T200" s="200"/>
      <c r="U200" s="28"/>
      <c r="V200" s="201"/>
      <c r="W200" s="200"/>
      <c r="X200" s="28"/>
      <c r="Y200" s="201"/>
      <c r="Z200" s="200"/>
      <c r="AA200" s="28"/>
      <c r="AB200" s="201"/>
      <c r="AC200" s="200"/>
      <c r="AD200" s="28"/>
      <c r="AE200" s="201"/>
      <c r="AF200" s="200"/>
      <c r="AG200" s="28"/>
      <c r="AH200" s="201"/>
      <c r="AI200" s="200"/>
      <c r="AJ200" s="28"/>
      <c r="AK200" s="201"/>
      <c r="AL200" s="200"/>
    </row>
    <row r="201" spans="2:38" x14ac:dyDescent="0.35">
      <c r="B201" s="30" t="str">
        <f>IF('Uso de suelo'!B201="","",'Uso de suelo'!B201)</f>
        <v/>
      </c>
      <c r="C201" s="28"/>
      <c r="D201" s="201"/>
      <c r="E201" s="200"/>
      <c r="F201" s="28"/>
      <c r="G201" s="201"/>
      <c r="H201" s="200"/>
      <c r="I201" s="28"/>
      <c r="J201" s="201"/>
      <c r="K201" s="200"/>
      <c r="L201" s="28"/>
      <c r="M201" s="201"/>
      <c r="N201" s="200"/>
      <c r="O201" s="28"/>
      <c r="P201" s="201"/>
      <c r="Q201" s="200"/>
      <c r="R201" s="28"/>
      <c r="S201" s="201"/>
      <c r="T201" s="200"/>
      <c r="U201" s="28"/>
      <c r="V201" s="201"/>
      <c r="W201" s="200"/>
      <c r="X201" s="28"/>
      <c r="Y201" s="201"/>
      <c r="Z201" s="200"/>
      <c r="AA201" s="28"/>
      <c r="AB201" s="201"/>
      <c r="AC201" s="200"/>
      <c r="AD201" s="28"/>
      <c r="AE201" s="201"/>
      <c r="AF201" s="200"/>
      <c r="AG201" s="28"/>
      <c r="AH201" s="201"/>
      <c r="AI201" s="200"/>
      <c r="AJ201" s="28"/>
      <c r="AK201" s="201"/>
      <c r="AL201" s="200"/>
    </row>
    <row r="202" spans="2:38" x14ac:dyDescent="0.35">
      <c r="B202" s="30" t="str">
        <f>IF('Uso de suelo'!B202="","",'Uso de suelo'!B202)</f>
        <v/>
      </c>
      <c r="C202" s="28"/>
      <c r="D202" s="201"/>
      <c r="E202" s="200"/>
      <c r="F202" s="28"/>
      <c r="G202" s="201"/>
      <c r="H202" s="200"/>
      <c r="I202" s="28"/>
      <c r="J202" s="201"/>
      <c r="K202" s="200"/>
      <c r="L202" s="28"/>
      <c r="M202" s="201"/>
      <c r="N202" s="200"/>
      <c r="O202" s="28"/>
      <c r="P202" s="201"/>
      <c r="Q202" s="200"/>
      <c r="R202" s="28"/>
      <c r="S202" s="201"/>
      <c r="T202" s="200"/>
      <c r="U202" s="28"/>
      <c r="V202" s="201"/>
      <c r="W202" s="200"/>
      <c r="X202" s="28"/>
      <c r="Y202" s="201"/>
      <c r="Z202" s="200"/>
      <c r="AA202" s="28"/>
      <c r="AB202" s="201"/>
      <c r="AC202" s="200"/>
      <c r="AD202" s="28"/>
      <c r="AE202" s="201"/>
      <c r="AF202" s="200"/>
      <c r="AG202" s="28"/>
      <c r="AH202" s="201"/>
      <c r="AI202" s="200"/>
      <c r="AJ202" s="28"/>
      <c r="AK202" s="201"/>
      <c r="AL202" s="200"/>
    </row>
    <row r="203" spans="2:38" x14ac:dyDescent="0.35">
      <c r="B203" s="30" t="str">
        <f>IF('Uso de suelo'!B203="","",'Uso de suelo'!B203)</f>
        <v/>
      </c>
      <c r="C203" s="28"/>
      <c r="D203" s="201"/>
      <c r="E203" s="200"/>
      <c r="F203" s="28"/>
      <c r="G203" s="201"/>
      <c r="H203" s="200"/>
      <c r="I203" s="28"/>
      <c r="J203" s="201"/>
      <c r="K203" s="200"/>
      <c r="L203" s="28"/>
      <c r="M203" s="201"/>
      <c r="N203" s="200"/>
      <c r="O203" s="28"/>
      <c r="P203" s="201"/>
      <c r="Q203" s="200"/>
      <c r="R203" s="28"/>
      <c r="S203" s="201"/>
      <c r="T203" s="200"/>
      <c r="U203" s="28"/>
      <c r="V203" s="201"/>
      <c r="W203" s="200"/>
      <c r="X203" s="28"/>
      <c r="Y203" s="201"/>
      <c r="Z203" s="200"/>
      <c r="AA203" s="28"/>
      <c r="AB203" s="201"/>
      <c r="AC203" s="200"/>
      <c r="AD203" s="28"/>
      <c r="AE203" s="201"/>
      <c r="AF203" s="200"/>
      <c r="AG203" s="28"/>
      <c r="AH203" s="201"/>
      <c r="AI203" s="200"/>
      <c r="AJ203" s="28"/>
      <c r="AK203" s="201"/>
      <c r="AL203" s="200"/>
    </row>
    <row r="204" spans="2:38" x14ac:dyDescent="0.35">
      <c r="B204" s="30" t="str">
        <f>IF('Uso de suelo'!B204="","",'Uso de suelo'!B204)</f>
        <v/>
      </c>
      <c r="C204" s="28"/>
      <c r="D204" s="201"/>
      <c r="E204" s="200"/>
      <c r="F204" s="28"/>
      <c r="G204" s="201"/>
      <c r="H204" s="200"/>
      <c r="I204" s="28"/>
      <c r="J204" s="201"/>
      <c r="K204" s="200"/>
      <c r="L204" s="28"/>
      <c r="M204" s="201"/>
      <c r="N204" s="200"/>
      <c r="O204" s="28"/>
      <c r="P204" s="201"/>
      <c r="Q204" s="200"/>
      <c r="R204" s="28"/>
      <c r="S204" s="201"/>
      <c r="T204" s="200"/>
      <c r="U204" s="28"/>
      <c r="V204" s="201"/>
      <c r="W204" s="200"/>
      <c r="X204" s="28"/>
      <c r="Y204" s="201"/>
      <c r="Z204" s="200"/>
      <c r="AA204" s="28"/>
      <c r="AB204" s="201"/>
      <c r="AC204" s="200"/>
      <c r="AD204" s="28"/>
      <c r="AE204" s="201"/>
      <c r="AF204" s="200"/>
      <c r="AG204" s="28"/>
      <c r="AH204" s="201"/>
      <c r="AI204" s="200"/>
      <c r="AJ204" s="28"/>
      <c r="AK204" s="201"/>
      <c r="AL204" s="200"/>
    </row>
    <row r="205" spans="2:38" x14ac:dyDescent="0.35">
      <c r="B205" s="30" t="str">
        <f>IF('Uso de suelo'!B205="","",'Uso de suelo'!B205)</f>
        <v/>
      </c>
      <c r="C205" s="28"/>
      <c r="D205" s="201"/>
      <c r="E205" s="200"/>
      <c r="F205" s="28"/>
      <c r="G205" s="201"/>
      <c r="H205" s="200"/>
      <c r="I205" s="28"/>
      <c r="J205" s="201"/>
      <c r="K205" s="200"/>
      <c r="L205" s="28"/>
      <c r="M205" s="201"/>
      <c r="N205" s="200"/>
      <c r="O205" s="28"/>
      <c r="P205" s="201"/>
      <c r="Q205" s="200"/>
      <c r="R205" s="28"/>
      <c r="S205" s="201"/>
      <c r="T205" s="200"/>
      <c r="U205" s="28"/>
      <c r="V205" s="201"/>
      <c r="W205" s="200"/>
      <c r="X205" s="28"/>
      <c r="Y205" s="201"/>
      <c r="Z205" s="200"/>
      <c r="AA205" s="28"/>
      <c r="AB205" s="201"/>
      <c r="AC205" s="200"/>
      <c r="AD205" s="28"/>
      <c r="AE205" s="201"/>
      <c r="AF205" s="200"/>
      <c r="AG205" s="28"/>
      <c r="AH205" s="201"/>
      <c r="AI205" s="200"/>
      <c r="AJ205" s="28"/>
      <c r="AK205" s="201"/>
      <c r="AL205" s="200"/>
    </row>
    <row r="206" spans="2:38" x14ac:dyDescent="0.35">
      <c r="B206" s="30" t="str">
        <f>IF('Uso de suelo'!B206="","",'Uso de suelo'!B206)</f>
        <v/>
      </c>
      <c r="C206" s="28"/>
      <c r="D206" s="201"/>
      <c r="E206" s="200"/>
      <c r="F206" s="28"/>
      <c r="G206" s="201"/>
      <c r="H206" s="200"/>
      <c r="I206" s="28"/>
      <c r="J206" s="201"/>
      <c r="K206" s="200"/>
      <c r="L206" s="28"/>
      <c r="M206" s="201"/>
      <c r="N206" s="200"/>
      <c r="O206" s="28"/>
      <c r="P206" s="201"/>
      <c r="Q206" s="200"/>
      <c r="R206" s="28"/>
      <c r="S206" s="201"/>
      <c r="T206" s="200"/>
      <c r="U206" s="28"/>
      <c r="V206" s="201"/>
      <c r="W206" s="200"/>
      <c r="X206" s="28"/>
      <c r="Y206" s="201"/>
      <c r="Z206" s="200"/>
      <c r="AA206" s="28"/>
      <c r="AB206" s="201"/>
      <c r="AC206" s="200"/>
      <c r="AD206" s="28"/>
      <c r="AE206" s="201"/>
      <c r="AF206" s="200"/>
      <c r="AG206" s="28"/>
      <c r="AH206" s="201"/>
      <c r="AI206" s="200"/>
      <c r="AJ206" s="28"/>
      <c r="AK206" s="201"/>
      <c r="AL206" s="200"/>
    </row>
    <row r="207" spans="2:38" x14ac:dyDescent="0.35">
      <c r="B207" s="30" t="str">
        <f>IF('Uso de suelo'!B207="","",'Uso de suelo'!B207)</f>
        <v/>
      </c>
      <c r="C207" s="28"/>
      <c r="D207" s="201"/>
      <c r="E207" s="200"/>
      <c r="F207" s="28"/>
      <c r="G207" s="201"/>
      <c r="H207" s="200"/>
      <c r="I207" s="28"/>
      <c r="J207" s="201"/>
      <c r="K207" s="200"/>
      <c r="L207" s="28"/>
      <c r="M207" s="201"/>
      <c r="N207" s="200"/>
      <c r="O207" s="28"/>
      <c r="P207" s="201"/>
      <c r="Q207" s="200"/>
      <c r="R207" s="28"/>
      <c r="S207" s="201"/>
      <c r="T207" s="200"/>
      <c r="U207" s="28"/>
      <c r="V207" s="201"/>
      <c r="W207" s="200"/>
      <c r="X207" s="28"/>
      <c r="Y207" s="201"/>
      <c r="Z207" s="200"/>
      <c r="AA207" s="28"/>
      <c r="AB207" s="201"/>
      <c r="AC207" s="200"/>
      <c r="AD207" s="28"/>
      <c r="AE207" s="201"/>
      <c r="AF207" s="200"/>
      <c r="AG207" s="28"/>
      <c r="AH207" s="201"/>
      <c r="AI207" s="200"/>
      <c r="AJ207" s="28"/>
      <c r="AK207" s="201"/>
      <c r="AL207" s="200"/>
    </row>
    <row r="208" spans="2:38" x14ac:dyDescent="0.35">
      <c r="B208" s="30" t="str">
        <f>IF('Uso de suelo'!B208="","",'Uso de suelo'!B208)</f>
        <v/>
      </c>
      <c r="C208" s="28"/>
      <c r="D208" s="201"/>
      <c r="E208" s="200"/>
      <c r="F208" s="28"/>
      <c r="G208" s="201"/>
      <c r="H208" s="200"/>
      <c r="I208" s="28"/>
      <c r="J208" s="201"/>
      <c r="K208" s="200"/>
      <c r="L208" s="28"/>
      <c r="M208" s="201"/>
      <c r="N208" s="200"/>
      <c r="O208" s="28"/>
      <c r="P208" s="201"/>
      <c r="Q208" s="200"/>
      <c r="R208" s="28"/>
      <c r="S208" s="201"/>
      <c r="T208" s="200"/>
      <c r="U208" s="28"/>
      <c r="V208" s="201"/>
      <c r="W208" s="200"/>
      <c r="X208" s="28"/>
      <c r="Y208" s="201"/>
      <c r="Z208" s="200"/>
      <c r="AA208" s="28"/>
      <c r="AB208" s="201"/>
      <c r="AC208" s="200"/>
      <c r="AD208" s="28"/>
      <c r="AE208" s="201"/>
      <c r="AF208" s="200"/>
      <c r="AG208" s="28"/>
      <c r="AH208" s="201"/>
      <c r="AI208" s="200"/>
      <c r="AJ208" s="28"/>
      <c r="AK208" s="201"/>
      <c r="AL208" s="200"/>
    </row>
    <row r="209" spans="2:38" x14ac:dyDescent="0.35">
      <c r="B209" s="30" t="str">
        <f>IF('Uso de suelo'!B209="","",'Uso de suelo'!B209)</f>
        <v/>
      </c>
      <c r="C209" s="28"/>
      <c r="D209" s="201"/>
      <c r="E209" s="200"/>
      <c r="F209" s="28"/>
      <c r="G209" s="201"/>
      <c r="H209" s="200"/>
      <c r="I209" s="28"/>
      <c r="J209" s="201"/>
      <c r="K209" s="200"/>
      <c r="L209" s="28"/>
      <c r="M209" s="201"/>
      <c r="N209" s="200"/>
      <c r="O209" s="28"/>
      <c r="P209" s="201"/>
      <c r="Q209" s="200"/>
      <c r="R209" s="28"/>
      <c r="S209" s="201"/>
      <c r="T209" s="200"/>
      <c r="U209" s="28"/>
      <c r="V209" s="201"/>
      <c r="W209" s="200"/>
      <c r="X209" s="28"/>
      <c r="Y209" s="201"/>
      <c r="Z209" s="200"/>
      <c r="AA209" s="28"/>
      <c r="AB209" s="201"/>
      <c r="AC209" s="200"/>
      <c r="AD209" s="28"/>
      <c r="AE209" s="201"/>
      <c r="AF209" s="200"/>
      <c r="AG209" s="28"/>
      <c r="AH209" s="201"/>
      <c r="AI209" s="200"/>
      <c r="AJ209" s="28"/>
      <c r="AK209" s="201"/>
      <c r="AL209" s="200"/>
    </row>
    <row r="210" spans="2:38" x14ac:dyDescent="0.35">
      <c r="B210" s="30" t="str">
        <f>IF('Uso de suelo'!B210="","",'Uso de suelo'!B210)</f>
        <v/>
      </c>
      <c r="C210" s="28"/>
      <c r="D210" s="201"/>
      <c r="E210" s="200"/>
      <c r="F210" s="28"/>
      <c r="G210" s="201"/>
      <c r="H210" s="200"/>
      <c r="I210" s="28"/>
      <c r="J210" s="201"/>
      <c r="K210" s="200"/>
      <c r="L210" s="28"/>
      <c r="M210" s="201"/>
      <c r="N210" s="200"/>
      <c r="O210" s="28"/>
      <c r="P210" s="201"/>
      <c r="Q210" s="200"/>
      <c r="R210" s="28"/>
      <c r="S210" s="201"/>
      <c r="T210" s="200"/>
      <c r="U210" s="28"/>
      <c r="V210" s="201"/>
      <c r="W210" s="200"/>
      <c r="X210" s="28"/>
      <c r="Y210" s="201"/>
      <c r="Z210" s="200"/>
      <c r="AA210" s="28"/>
      <c r="AB210" s="201"/>
      <c r="AC210" s="200"/>
      <c r="AD210" s="28"/>
      <c r="AE210" s="201"/>
      <c r="AF210" s="200"/>
      <c r="AG210" s="28"/>
      <c r="AH210" s="201"/>
      <c r="AI210" s="200"/>
      <c r="AJ210" s="28"/>
      <c r="AK210" s="201"/>
      <c r="AL210" s="200"/>
    </row>
    <row r="211" spans="2:38" x14ac:dyDescent="0.35">
      <c r="B211" s="30" t="str">
        <f>IF('Uso de suelo'!B211="","",'Uso de suelo'!B211)</f>
        <v/>
      </c>
      <c r="C211" s="28"/>
      <c r="D211" s="201"/>
      <c r="E211" s="200"/>
      <c r="F211" s="28"/>
      <c r="G211" s="201"/>
      <c r="H211" s="200"/>
      <c r="I211" s="28"/>
      <c r="J211" s="201"/>
      <c r="K211" s="200"/>
      <c r="L211" s="28"/>
      <c r="M211" s="201"/>
      <c r="N211" s="200"/>
      <c r="O211" s="28"/>
      <c r="P211" s="201"/>
      <c r="Q211" s="200"/>
      <c r="R211" s="28"/>
      <c r="S211" s="201"/>
      <c r="T211" s="200"/>
      <c r="U211" s="28"/>
      <c r="V211" s="201"/>
      <c r="W211" s="200"/>
      <c r="X211" s="28"/>
      <c r="Y211" s="201"/>
      <c r="Z211" s="200"/>
      <c r="AA211" s="28"/>
      <c r="AB211" s="201"/>
      <c r="AC211" s="200"/>
      <c r="AD211" s="28"/>
      <c r="AE211" s="201"/>
      <c r="AF211" s="200"/>
      <c r="AG211" s="28"/>
      <c r="AH211" s="201"/>
      <c r="AI211" s="200"/>
      <c r="AJ211" s="28"/>
      <c r="AK211" s="201"/>
      <c r="AL211" s="200"/>
    </row>
    <row r="212" spans="2:38" x14ac:dyDescent="0.35">
      <c r="B212" s="30" t="str">
        <f>IF('Uso de suelo'!B212="","",'Uso de suelo'!B212)</f>
        <v/>
      </c>
      <c r="C212" s="28"/>
      <c r="D212" s="201"/>
      <c r="E212" s="200"/>
      <c r="F212" s="28"/>
      <c r="G212" s="201"/>
      <c r="H212" s="200"/>
      <c r="I212" s="28"/>
      <c r="J212" s="201"/>
      <c r="K212" s="200"/>
      <c r="L212" s="28"/>
      <c r="M212" s="201"/>
      <c r="N212" s="200"/>
      <c r="O212" s="28"/>
      <c r="P212" s="201"/>
      <c r="Q212" s="200"/>
      <c r="R212" s="28"/>
      <c r="S212" s="201"/>
      <c r="T212" s="200"/>
      <c r="U212" s="28"/>
      <c r="V212" s="201"/>
      <c r="W212" s="200"/>
      <c r="X212" s="28"/>
      <c r="Y212" s="201"/>
      <c r="Z212" s="200"/>
      <c r="AA212" s="28"/>
      <c r="AB212" s="201"/>
      <c r="AC212" s="200"/>
      <c r="AD212" s="28"/>
      <c r="AE212" s="201"/>
      <c r="AF212" s="200"/>
      <c r="AG212" s="28"/>
      <c r="AH212" s="201"/>
      <c r="AI212" s="200"/>
      <c r="AJ212" s="28"/>
      <c r="AK212" s="201"/>
      <c r="AL212" s="200"/>
    </row>
    <row r="213" spans="2:38" x14ac:dyDescent="0.35">
      <c r="B213" s="30" t="str">
        <f>IF('Uso de suelo'!B213="","",'Uso de suelo'!B213)</f>
        <v/>
      </c>
      <c r="C213" s="28"/>
      <c r="D213" s="201"/>
      <c r="E213" s="200"/>
      <c r="F213" s="28"/>
      <c r="G213" s="201"/>
      <c r="H213" s="200"/>
      <c r="I213" s="28"/>
      <c r="J213" s="201"/>
      <c r="K213" s="200"/>
      <c r="L213" s="28"/>
      <c r="M213" s="201"/>
      <c r="N213" s="200"/>
      <c r="O213" s="28"/>
      <c r="P213" s="201"/>
      <c r="Q213" s="200"/>
      <c r="R213" s="28"/>
      <c r="S213" s="201"/>
      <c r="T213" s="200"/>
      <c r="U213" s="28"/>
      <c r="V213" s="201"/>
      <c r="W213" s="200"/>
      <c r="X213" s="28"/>
      <c r="Y213" s="201"/>
      <c r="Z213" s="200"/>
      <c r="AA213" s="28"/>
      <c r="AB213" s="201"/>
      <c r="AC213" s="200"/>
      <c r="AD213" s="28"/>
      <c r="AE213" s="201"/>
      <c r="AF213" s="200"/>
      <c r="AG213" s="28"/>
      <c r="AH213" s="201"/>
      <c r="AI213" s="200"/>
      <c r="AJ213" s="28"/>
      <c r="AK213" s="201"/>
      <c r="AL213" s="200"/>
    </row>
    <row r="214" spans="2:38" x14ac:dyDescent="0.35">
      <c r="B214" s="30" t="str">
        <f>IF('Uso de suelo'!B214="","",'Uso de suelo'!B214)</f>
        <v/>
      </c>
      <c r="C214" s="28"/>
      <c r="D214" s="201"/>
      <c r="E214" s="200"/>
      <c r="F214" s="28"/>
      <c r="G214" s="201"/>
      <c r="H214" s="200"/>
      <c r="I214" s="28"/>
      <c r="J214" s="201"/>
      <c r="K214" s="200"/>
      <c r="L214" s="28"/>
      <c r="M214" s="201"/>
      <c r="N214" s="200"/>
      <c r="O214" s="28"/>
      <c r="P214" s="201"/>
      <c r="Q214" s="200"/>
      <c r="R214" s="28"/>
      <c r="S214" s="201"/>
      <c r="T214" s="200"/>
      <c r="U214" s="28"/>
      <c r="V214" s="201"/>
      <c r="W214" s="200"/>
      <c r="X214" s="28"/>
      <c r="Y214" s="201"/>
      <c r="Z214" s="200"/>
      <c r="AA214" s="28"/>
      <c r="AB214" s="201"/>
      <c r="AC214" s="200"/>
      <c r="AD214" s="28"/>
      <c r="AE214" s="201"/>
      <c r="AF214" s="200"/>
      <c r="AG214" s="28"/>
      <c r="AH214" s="201"/>
      <c r="AI214" s="200"/>
      <c r="AJ214" s="28"/>
      <c r="AK214" s="201"/>
      <c r="AL214" s="200"/>
    </row>
    <row r="215" spans="2:38" x14ac:dyDescent="0.35">
      <c r="B215" s="30" t="str">
        <f>IF('Uso de suelo'!B215="","",'Uso de suelo'!B215)</f>
        <v/>
      </c>
      <c r="C215" s="28"/>
      <c r="D215" s="201"/>
      <c r="E215" s="200"/>
      <c r="F215" s="28"/>
      <c r="G215" s="201"/>
      <c r="H215" s="200"/>
      <c r="I215" s="28"/>
      <c r="J215" s="201"/>
      <c r="K215" s="200"/>
      <c r="L215" s="28"/>
      <c r="M215" s="201"/>
      <c r="N215" s="200"/>
      <c r="O215" s="28"/>
      <c r="P215" s="201"/>
      <c r="Q215" s="200"/>
      <c r="R215" s="28"/>
      <c r="S215" s="201"/>
      <c r="T215" s="200"/>
      <c r="U215" s="28"/>
      <c r="V215" s="201"/>
      <c r="W215" s="200"/>
      <c r="X215" s="28"/>
      <c r="Y215" s="201"/>
      <c r="Z215" s="200"/>
      <c r="AA215" s="28"/>
      <c r="AB215" s="201"/>
      <c r="AC215" s="200"/>
      <c r="AD215" s="28"/>
      <c r="AE215" s="201"/>
      <c r="AF215" s="200"/>
      <c r="AG215" s="28"/>
      <c r="AH215" s="201"/>
      <c r="AI215" s="200"/>
      <c r="AJ215" s="28"/>
      <c r="AK215" s="201"/>
      <c r="AL215" s="200"/>
    </row>
    <row r="216" spans="2:38" x14ac:dyDescent="0.35">
      <c r="B216" s="30" t="str">
        <f>IF('Uso de suelo'!B216="","",'Uso de suelo'!B216)</f>
        <v/>
      </c>
      <c r="C216" s="28"/>
      <c r="D216" s="201"/>
      <c r="E216" s="200"/>
      <c r="F216" s="28"/>
      <c r="G216" s="201"/>
      <c r="H216" s="200"/>
      <c r="I216" s="28"/>
      <c r="J216" s="201"/>
      <c r="K216" s="200"/>
      <c r="L216" s="28"/>
      <c r="M216" s="201"/>
      <c r="N216" s="200"/>
      <c r="O216" s="28"/>
      <c r="P216" s="201"/>
      <c r="Q216" s="200"/>
      <c r="R216" s="28"/>
      <c r="S216" s="201"/>
      <c r="T216" s="200"/>
      <c r="U216" s="28"/>
      <c r="V216" s="201"/>
      <c r="W216" s="200"/>
      <c r="X216" s="28"/>
      <c r="Y216" s="201"/>
      <c r="Z216" s="200"/>
      <c r="AA216" s="28"/>
      <c r="AB216" s="201"/>
      <c r="AC216" s="200"/>
      <c r="AD216" s="28"/>
      <c r="AE216" s="201"/>
      <c r="AF216" s="200"/>
      <c r="AG216" s="28"/>
      <c r="AH216" s="201"/>
      <c r="AI216" s="200"/>
      <c r="AJ216" s="28"/>
      <c r="AK216" s="201"/>
      <c r="AL216" s="200"/>
    </row>
    <row r="217" spans="2:38" x14ac:dyDescent="0.35">
      <c r="B217" s="30" t="str">
        <f>IF('Uso de suelo'!B217="","",'Uso de suelo'!B217)</f>
        <v/>
      </c>
      <c r="C217" s="28"/>
      <c r="D217" s="201"/>
      <c r="E217" s="200"/>
      <c r="F217" s="28"/>
      <c r="G217" s="201"/>
      <c r="H217" s="200"/>
      <c r="I217" s="28"/>
      <c r="J217" s="201"/>
      <c r="K217" s="200"/>
      <c r="L217" s="28"/>
      <c r="M217" s="201"/>
      <c r="N217" s="200"/>
      <c r="O217" s="28"/>
      <c r="P217" s="201"/>
      <c r="Q217" s="200"/>
      <c r="R217" s="28"/>
      <c r="S217" s="201"/>
      <c r="T217" s="200"/>
      <c r="U217" s="28"/>
      <c r="V217" s="201"/>
      <c r="W217" s="200"/>
      <c r="X217" s="28"/>
      <c r="Y217" s="201"/>
      <c r="Z217" s="200"/>
      <c r="AA217" s="28"/>
      <c r="AB217" s="201"/>
      <c r="AC217" s="200"/>
      <c r="AD217" s="28"/>
      <c r="AE217" s="201"/>
      <c r="AF217" s="200"/>
      <c r="AG217" s="28"/>
      <c r="AH217" s="201"/>
      <c r="AI217" s="200"/>
      <c r="AJ217" s="28"/>
      <c r="AK217" s="201"/>
      <c r="AL217" s="200"/>
    </row>
    <row r="218" spans="2:38" x14ac:dyDescent="0.35">
      <c r="B218" s="30" t="str">
        <f>IF('Uso de suelo'!B218="","",'Uso de suelo'!B218)</f>
        <v/>
      </c>
      <c r="C218" s="28"/>
      <c r="D218" s="201"/>
      <c r="E218" s="200"/>
      <c r="F218" s="28"/>
      <c r="G218" s="201"/>
      <c r="H218" s="200"/>
      <c r="I218" s="28"/>
      <c r="J218" s="201"/>
      <c r="K218" s="200"/>
      <c r="L218" s="28"/>
      <c r="M218" s="201"/>
      <c r="N218" s="200"/>
      <c r="O218" s="28"/>
      <c r="P218" s="201"/>
      <c r="Q218" s="200"/>
      <c r="R218" s="28"/>
      <c r="S218" s="201"/>
      <c r="T218" s="200"/>
      <c r="U218" s="28"/>
      <c r="V218" s="201"/>
      <c r="W218" s="200"/>
      <c r="X218" s="28"/>
      <c r="Y218" s="201"/>
      <c r="Z218" s="200"/>
      <c r="AA218" s="28"/>
      <c r="AB218" s="201"/>
      <c r="AC218" s="200"/>
      <c r="AD218" s="28"/>
      <c r="AE218" s="201"/>
      <c r="AF218" s="200"/>
      <c r="AG218" s="28"/>
      <c r="AH218" s="201"/>
      <c r="AI218" s="200"/>
      <c r="AJ218" s="28"/>
      <c r="AK218" s="201"/>
      <c r="AL218" s="200"/>
    </row>
    <row r="219" spans="2:38" x14ac:dyDescent="0.35">
      <c r="B219" s="30" t="str">
        <f>IF('Uso de suelo'!B219="","",'Uso de suelo'!B219)</f>
        <v/>
      </c>
      <c r="C219" s="28"/>
      <c r="D219" s="201"/>
      <c r="E219" s="200"/>
      <c r="F219" s="28"/>
      <c r="G219" s="201"/>
      <c r="H219" s="200"/>
      <c r="I219" s="28"/>
      <c r="J219" s="201"/>
      <c r="K219" s="200"/>
      <c r="L219" s="28"/>
      <c r="M219" s="201"/>
      <c r="N219" s="200"/>
      <c r="O219" s="28"/>
      <c r="P219" s="201"/>
      <c r="Q219" s="200"/>
      <c r="R219" s="28"/>
      <c r="S219" s="201"/>
      <c r="T219" s="200"/>
      <c r="U219" s="28"/>
      <c r="V219" s="201"/>
      <c r="W219" s="200"/>
      <c r="X219" s="28"/>
      <c r="Y219" s="201"/>
      <c r="Z219" s="200"/>
      <c r="AA219" s="28"/>
      <c r="AB219" s="201"/>
      <c r="AC219" s="200"/>
      <c r="AD219" s="28"/>
      <c r="AE219" s="201"/>
      <c r="AF219" s="200"/>
      <c r="AG219" s="28"/>
      <c r="AH219" s="201"/>
      <c r="AI219" s="200"/>
      <c r="AJ219" s="28"/>
      <c r="AK219" s="201"/>
      <c r="AL219" s="200"/>
    </row>
    <row r="220" spans="2:38" x14ac:dyDescent="0.35">
      <c r="B220" s="30" t="str">
        <f>IF('Uso de suelo'!B220="","",'Uso de suelo'!B220)</f>
        <v/>
      </c>
      <c r="C220" s="28"/>
      <c r="D220" s="201"/>
      <c r="E220" s="200"/>
      <c r="F220" s="28"/>
      <c r="G220" s="201"/>
      <c r="H220" s="200"/>
      <c r="I220" s="28"/>
      <c r="J220" s="201"/>
      <c r="K220" s="200"/>
      <c r="L220" s="28"/>
      <c r="M220" s="201"/>
      <c r="N220" s="200"/>
      <c r="O220" s="28"/>
      <c r="P220" s="201"/>
      <c r="Q220" s="200"/>
      <c r="R220" s="28"/>
      <c r="S220" s="201"/>
      <c r="T220" s="200"/>
      <c r="U220" s="28"/>
      <c r="V220" s="201"/>
      <c r="W220" s="200"/>
      <c r="X220" s="28"/>
      <c r="Y220" s="201"/>
      <c r="Z220" s="200"/>
      <c r="AA220" s="28"/>
      <c r="AB220" s="201"/>
      <c r="AC220" s="200"/>
      <c r="AD220" s="28"/>
      <c r="AE220" s="201"/>
      <c r="AF220" s="200"/>
      <c r="AG220" s="28"/>
      <c r="AH220" s="201"/>
      <c r="AI220" s="200"/>
      <c r="AJ220" s="28"/>
      <c r="AK220" s="201"/>
      <c r="AL220" s="200"/>
    </row>
    <row r="221" spans="2:38" x14ac:dyDescent="0.35">
      <c r="B221" s="30" t="str">
        <f>IF('Uso de suelo'!B221="","",'Uso de suelo'!B221)</f>
        <v/>
      </c>
      <c r="C221" s="28"/>
      <c r="D221" s="201"/>
      <c r="E221" s="200"/>
      <c r="F221" s="28"/>
      <c r="G221" s="201"/>
      <c r="H221" s="200"/>
      <c r="I221" s="28"/>
      <c r="J221" s="201"/>
      <c r="K221" s="200"/>
      <c r="L221" s="28"/>
      <c r="M221" s="201"/>
      <c r="N221" s="200"/>
      <c r="O221" s="28"/>
      <c r="P221" s="201"/>
      <c r="Q221" s="200"/>
      <c r="R221" s="28"/>
      <c r="S221" s="201"/>
      <c r="T221" s="200"/>
      <c r="U221" s="28"/>
      <c r="V221" s="201"/>
      <c r="W221" s="200"/>
      <c r="X221" s="28"/>
      <c r="Y221" s="201"/>
      <c r="Z221" s="200"/>
      <c r="AA221" s="28"/>
      <c r="AB221" s="201"/>
      <c r="AC221" s="200"/>
      <c r="AD221" s="28"/>
      <c r="AE221" s="201"/>
      <c r="AF221" s="200"/>
      <c r="AG221" s="28"/>
      <c r="AH221" s="201"/>
      <c r="AI221" s="200"/>
      <c r="AJ221" s="28"/>
      <c r="AK221" s="201"/>
      <c r="AL221" s="200"/>
    </row>
    <row r="222" spans="2:38" x14ac:dyDescent="0.35">
      <c r="B222" s="30" t="str">
        <f>IF('Uso de suelo'!B222="","",'Uso de suelo'!B222)</f>
        <v/>
      </c>
      <c r="C222" s="28"/>
      <c r="D222" s="201"/>
      <c r="E222" s="200"/>
      <c r="F222" s="28"/>
      <c r="G222" s="201"/>
      <c r="H222" s="200"/>
      <c r="I222" s="28"/>
      <c r="J222" s="201"/>
      <c r="K222" s="200"/>
      <c r="L222" s="28"/>
      <c r="M222" s="201"/>
      <c r="N222" s="200"/>
      <c r="O222" s="28"/>
      <c r="P222" s="201"/>
      <c r="Q222" s="200"/>
      <c r="R222" s="28"/>
      <c r="S222" s="201"/>
      <c r="T222" s="200"/>
      <c r="U222" s="28"/>
      <c r="V222" s="201"/>
      <c r="W222" s="200"/>
      <c r="X222" s="28"/>
      <c r="Y222" s="201"/>
      <c r="Z222" s="200"/>
      <c r="AA222" s="28"/>
      <c r="AB222" s="201"/>
      <c r="AC222" s="200"/>
      <c r="AD222" s="28"/>
      <c r="AE222" s="201"/>
      <c r="AF222" s="200"/>
      <c r="AG222" s="28"/>
      <c r="AH222" s="201"/>
      <c r="AI222" s="200"/>
      <c r="AJ222" s="28"/>
      <c r="AK222" s="201"/>
      <c r="AL222" s="200"/>
    </row>
    <row r="223" spans="2:38" x14ac:dyDescent="0.35">
      <c r="B223" s="30" t="str">
        <f>IF('Uso de suelo'!B223="","",'Uso de suelo'!B223)</f>
        <v/>
      </c>
      <c r="C223" s="28"/>
      <c r="D223" s="201"/>
      <c r="E223" s="200"/>
      <c r="F223" s="28"/>
      <c r="G223" s="201"/>
      <c r="H223" s="200"/>
      <c r="I223" s="28"/>
      <c r="J223" s="201"/>
      <c r="K223" s="200"/>
      <c r="L223" s="28"/>
      <c r="M223" s="201"/>
      <c r="N223" s="200"/>
      <c r="O223" s="28"/>
      <c r="P223" s="201"/>
      <c r="Q223" s="200"/>
      <c r="R223" s="28"/>
      <c r="S223" s="201"/>
      <c r="T223" s="200"/>
      <c r="U223" s="28"/>
      <c r="V223" s="201"/>
      <c r="W223" s="200"/>
      <c r="X223" s="28"/>
      <c r="Y223" s="201"/>
      <c r="Z223" s="200"/>
      <c r="AA223" s="28"/>
      <c r="AB223" s="201"/>
      <c r="AC223" s="200"/>
      <c r="AD223" s="28"/>
      <c r="AE223" s="201"/>
      <c r="AF223" s="200"/>
      <c r="AG223" s="28"/>
      <c r="AH223" s="201"/>
      <c r="AI223" s="200"/>
      <c r="AJ223" s="28"/>
      <c r="AK223" s="201"/>
      <c r="AL223" s="200"/>
    </row>
    <row r="224" spans="2:38" x14ac:dyDescent="0.35">
      <c r="B224" s="30" t="str">
        <f>IF('Uso de suelo'!B224="","",'Uso de suelo'!B224)</f>
        <v/>
      </c>
      <c r="C224" s="28"/>
      <c r="D224" s="201"/>
      <c r="E224" s="200"/>
      <c r="F224" s="28"/>
      <c r="G224" s="201"/>
      <c r="H224" s="200"/>
      <c r="I224" s="28"/>
      <c r="J224" s="201"/>
      <c r="K224" s="200"/>
      <c r="L224" s="28"/>
      <c r="M224" s="201"/>
      <c r="N224" s="200"/>
      <c r="O224" s="28"/>
      <c r="P224" s="201"/>
      <c r="Q224" s="200"/>
      <c r="R224" s="28"/>
      <c r="S224" s="201"/>
      <c r="T224" s="200"/>
      <c r="U224" s="28"/>
      <c r="V224" s="201"/>
      <c r="W224" s="200"/>
      <c r="X224" s="28"/>
      <c r="Y224" s="201"/>
      <c r="Z224" s="200"/>
      <c r="AA224" s="28"/>
      <c r="AB224" s="201"/>
      <c r="AC224" s="200"/>
      <c r="AD224" s="28"/>
      <c r="AE224" s="201"/>
      <c r="AF224" s="200"/>
      <c r="AG224" s="28"/>
      <c r="AH224" s="201"/>
      <c r="AI224" s="200"/>
      <c r="AJ224" s="28"/>
      <c r="AK224" s="201"/>
      <c r="AL224" s="200"/>
    </row>
    <row r="225" spans="2:38" x14ac:dyDescent="0.35">
      <c r="B225" s="30" t="str">
        <f>IF('Uso de suelo'!B225="","",'Uso de suelo'!B225)</f>
        <v/>
      </c>
      <c r="C225" s="28"/>
      <c r="D225" s="201"/>
      <c r="E225" s="200"/>
      <c r="F225" s="28"/>
      <c r="G225" s="201"/>
      <c r="H225" s="200"/>
      <c r="I225" s="28"/>
      <c r="J225" s="201"/>
      <c r="K225" s="200"/>
      <c r="L225" s="28"/>
      <c r="M225" s="201"/>
      <c r="N225" s="200"/>
      <c r="O225" s="28"/>
      <c r="P225" s="201"/>
      <c r="Q225" s="200"/>
      <c r="R225" s="28"/>
      <c r="S225" s="201"/>
      <c r="T225" s="200"/>
      <c r="U225" s="28"/>
      <c r="V225" s="201"/>
      <c r="W225" s="200"/>
      <c r="X225" s="28"/>
      <c r="Y225" s="201"/>
      <c r="Z225" s="200"/>
      <c r="AA225" s="28"/>
      <c r="AB225" s="201"/>
      <c r="AC225" s="200"/>
      <c r="AD225" s="28"/>
      <c r="AE225" s="201"/>
      <c r="AF225" s="200"/>
      <c r="AG225" s="28"/>
      <c r="AH225" s="201"/>
      <c r="AI225" s="200"/>
      <c r="AJ225" s="28"/>
      <c r="AK225" s="201"/>
      <c r="AL225" s="200"/>
    </row>
    <row r="226" spans="2:38" x14ac:dyDescent="0.35">
      <c r="B226" s="30" t="str">
        <f>IF('Uso de suelo'!B226="","",'Uso de suelo'!B226)</f>
        <v/>
      </c>
      <c r="C226" s="28"/>
      <c r="D226" s="201"/>
      <c r="E226" s="200"/>
      <c r="F226" s="28"/>
      <c r="G226" s="201"/>
      <c r="H226" s="200"/>
      <c r="I226" s="28"/>
      <c r="J226" s="201"/>
      <c r="K226" s="200"/>
      <c r="L226" s="28"/>
      <c r="M226" s="201"/>
      <c r="N226" s="200"/>
      <c r="O226" s="28"/>
      <c r="P226" s="201"/>
      <c r="Q226" s="200"/>
      <c r="R226" s="28"/>
      <c r="S226" s="201"/>
      <c r="T226" s="200"/>
      <c r="U226" s="28"/>
      <c r="V226" s="201"/>
      <c r="W226" s="200"/>
      <c r="X226" s="28"/>
      <c r="Y226" s="201"/>
      <c r="Z226" s="200"/>
      <c r="AA226" s="28"/>
      <c r="AB226" s="201"/>
      <c r="AC226" s="200"/>
      <c r="AD226" s="28"/>
      <c r="AE226" s="201"/>
      <c r="AF226" s="200"/>
      <c r="AG226" s="28"/>
      <c r="AH226" s="201"/>
      <c r="AI226" s="200"/>
      <c r="AJ226" s="28"/>
      <c r="AK226" s="201"/>
      <c r="AL226" s="200"/>
    </row>
    <row r="227" spans="2:38" x14ac:dyDescent="0.35">
      <c r="B227" s="30" t="str">
        <f>IF('Uso de suelo'!B227="","",'Uso de suelo'!B227)</f>
        <v/>
      </c>
      <c r="C227" s="28"/>
      <c r="D227" s="201"/>
      <c r="E227" s="200"/>
      <c r="F227" s="28"/>
      <c r="G227" s="201"/>
      <c r="H227" s="200"/>
      <c r="I227" s="28"/>
      <c r="J227" s="201"/>
      <c r="K227" s="200"/>
      <c r="L227" s="28"/>
      <c r="M227" s="201"/>
      <c r="N227" s="200"/>
      <c r="O227" s="28"/>
      <c r="P227" s="201"/>
      <c r="Q227" s="200"/>
      <c r="R227" s="28"/>
      <c r="S227" s="201"/>
      <c r="T227" s="200"/>
      <c r="U227" s="28"/>
      <c r="V227" s="201"/>
      <c r="W227" s="200"/>
      <c r="X227" s="28"/>
      <c r="Y227" s="201"/>
      <c r="Z227" s="200"/>
      <c r="AA227" s="28"/>
      <c r="AB227" s="201"/>
      <c r="AC227" s="200"/>
      <c r="AD227" s="28"/>
      <c r="AE227" s="201"/>
      <c r="AF227" s="200"/>
      <c r="AG227" s="28"/>
      <c r="AH227" s="201"/>
      <c r="AI227" s="200"/>
      <c r="AJ227" s="28"/>
      <c r="AK227" s="201"/>
      <c r="AL227" s="200"/>
    </row>
    <row r="228" spans="2:38" x14ac:dyDescent="0.35">
      <c r="B228" s="30" t="str">
        <f>IF('Uso de suelo'!B228="","",'Uso de suelo'!B228)</f>
        <v/>
      </c>
      <c r="C228" s="28"/>
      <c r="D228" s="201"/>
      <c r="E228" s="200"/>
      <c r="F228" s="28"/>
      <c r="G228" s="201"/>
      <c r="H228" s="200"/>
      <c r="I228" s="28"/>
      <c r="J228" s="201"/>
      <c r="K228" s="200"/>
      <c r="L228" s="28"/>
      <c r="M228" s="201"/>
      <c r="N228" s="200"/>
      <c r="O228" s="28"/>
      <c r="P228" s="201"/>
      <c r="Q228" s="200"/>
      <c r="R228" s="28"/>
      <c r="S228" s="201"/>
      <c r="T228" s="200"/>
      <c r="U228" s="28"/>
      <c r="V228" s="201"/>
      <c r="W228" s="200"/>
      <c r="X228" s="28"/>
      <c r="Y228" s="201"/>
      <c r="Z228" s="200"/>
      <c r="AA228" s="28"/>
      <c r="AB228" s="201"/>
      <c r="AC228" s="200"/>
      <c r="AD228" s="28"/>
      <c r="AE228" s="201"/>
      <c r="AF228" s="200"/>
      <c r="AG228" s="28"/>
      <c r="AH228" s="201"/>
      <c r="AI228" s="200"/>
      <c r="AJ228" s="28"/>
      <c r="AK228" s="201"/>
      <c r="AL228" s="200"/>
    </row>
    <row r="229" spans="2:38" x14ac:dyDescent="0.35">
      <c r="B229" s="30" t="str">
        <f>IF('Uso de suelo'!B229="","",'Uso de suelo'!B229)</f>
        <v/>
      </c>
      <c r="C229" s="28"/>
      <c r="D229" s="201"/>
      <c r="E229" s="200"/>
      <c r="F229" s="28"/>
      <c r="G229" s="201"/>
      <c r="H229" s="200"/>
      <c r="I229" s="28"/>
      <c r="J229" s="201"/>
      <c r="K229" s="200"/>
      <c r="L229" s="28"/>
      <c r="M229" s="201"/>
      <c r="N229" s="200"/>
      <c r="O229" s="28"/>
      <c r="P229" s="201"/>
      <c r="Q229" s="200"/>
      <c r="R229" s="28"/>
      <c r="S229" s="201"/>
      <c r="T229" s="200"/>
      <c r="U229" s="28"/>
      <c r="V229" s="201"/>
      <c r="W229" s="200"/>
      <c r="X229" s="28"/>
      <c r="Y229" s="201"/>
      <c r="Z229" s="200"/>
      <c r="AA229" s="28"/>
      <c r="AB229" s="201"/>
      <c r="AC229" s="200"/>
      <c r="AD229" s="28"/>
      <c r="AE229" s="201"/>
      <c r="AF229" s="200"/>
      <c r="AG229" s="28"/>
      <c r="AH229" s="201"/>
      <c r="AI229" s="200"/>
      <c r="AJ229" s="28"/>
      <c r="AK229" s="201"/>
      <c r="AL229" s="200"/>
    </row>
    <row r="230" spans="2:38" x14ac:dyDescent="0.35">
      <c r="B230" s="30" t="str">
        <f>IF('Uso de suelo'!B230="","",'Uso de suelo'!B230)</f>
        <v/>
      </c>
      <c r="C230" s="28"/>
      <c r="D230" s="201"/>
      <c r="E230" s="200"/>
      <c r="F230" s="28"/>
      <c r="G230" s="201"/>
      <c r="H230" s="200"/>
      <c r="I230" s="28"/>
      <c r="J230" s="201"/>
      <c r="K230" s="200"/>
      <c r="L230" s="28"/>
      <c r="M230" s="201"/>
      <c r="N230" s="200"/>
      <c r="O230" s="28"/>
      <c r="P230" s="201"/>
      <c r="Q230" s="200"/>
      <c r="R230" s="28"/>
      <c r="S230" s="201"/>
      <c r="T230" s="200"/>
      <c r="U230" s="28"/>
      <c r="V230" s="201"/>
      <c r="W230" s="200"/>
      <c r="X230" s="28"/>
      <c r="Y230" s="201"/>
      <c r="Z230" s="200"/>
      <c r="AA230" s="28"/>
      <c r="AB230" s="201"/>
      <c r="AC230" s="200"/>
      <c r="AD230" s="28"/>
      <c r="AE230" s="201"/>
      <c r="AF230" s="200"/>
      <c r="AG230" s="28"/>
      <c r="AH230" s="201"/>
      <c r="AI230" s="200"/>
      <c r="AJ230" s="28"/>
      <c r="AK230" s="201"/>
      <c r="AL230" s="200"/>
    </row>
    <row r="231" spans="2:38" x14ac:dyDescent="0.35">
      <c r="B231" s="30" t="str">
        <f>IF('Uso de suelo'!B231="","",'Uso de suelo'!B231)</f>
        <v/>
      </c>
      <c r="C231" s="28"/>
      <c r="D231" s="201"/>
      <c r="E231" s="200"/>
      <c r="F231" s="28"/>
      <c r="G231" s="201"/>
      <c r="H231" s="200"/>
      <c r="I231" s="28"/>
      <c r="J231" s="201"/>
      <c r="K231" s="200"/>
      <c r="L231" s="28"/>
      <c r="M231" s="201"/>
      <c r="N231" s="200"/>
      <c r="O231" s="28"/>
      <c r="P231" s="201"/>
      <c r="Q231" s="200"/>
      <c r="R231" s="28"/>
      <c r="S231" s="201"/>
      <c r="T231" s="200"/>
      <c r="U231" s="28"/>
      <c r="V231" s="201"/>
      <c r="W231" s="200"/>
      <c r="X231" s="28"/>
      <c r="Y231" s="201"/>
      <c r="Z231" s="200"/>
      <c r="AA231" s="28"/>
      <c r="AB231" s="201"/>
      <c r="AC231" s="200"/>
      <c r="AD231" s="28"/>
      <c r="AE231" s="201"/>
      <c r="AF231" s="200"/>
      <c r="AG231" s="28"/>
      <c r="AH231" s="201"/>
      <c r="AI231" s="200"/>
      <c r="AJ231" s="28"/>
      <c r="AK231" s="201"/>
      <c r="AL231" s="200"/>
    </row>
    <row r="232" spans="2:38" x14ac:dyDescent="0.35">
      <c r="B232" s="30" t="str">
        <f>IF('Uso de suelo'!B232="","",'Uso de suelo'!B232)</f>
        <v/>
      </c>
      <c r="C232" s="28"/>
      <c r="D232" s="201"/>
      <c r="E232" s="200"/>
      <c r="F232" s="28"/>
      <c r="G232" s="201"/>
      <c r="H232" s="200"/>
      <c r="I232" s="28"/>
      <c r="J232" s="201"/>
      <c r="K232" s="200"/>
      <c r="L232" s="28"/>
      <c r="M232" s="201"/>
      <c r="N232" s="200"/>
      <c r="O232" s="28"/>
      <c r="P232" s="201"/>
      <c r="Q232" s="200"/>
      <c r="R232" s="28"/>
      <c r="S232" s="201"/>
      <c r="T232" s="200"/>
      <c r="U232" s="28"/>
      <c r="V232" s="201"/>
      <c r="W232" s="200"/>
      <c r="X232" s="28"/>
      <c r="Y232" s="201"/>
      <c r="Z232" s="200"/>
      <c r="AA232" s="28"/>
      <c r="AB232" s="201"/>
      <c r="AC232" s="200"/>
      <c r="AD232" s="28"/>
      <c r="AE232" s="201"/>
      <c r="AF232" s="200"/>
      <c r="AG232" s="28"/>
      <c r="AH232" s="201"/>
      <c r="AI232" s="200"/>
      <c r="AJ232" s="28"/>
      <c r="AK232" s="201"/>
      <c r="AL232" s="200"/>
    </row>
    <row r="233" spans="2:38" x14ac:dyDescent="0.35">
      <c r="B233" s="30" t="str">
        <f>IF('Uso de suelo'!B233="","",'Uso de suelo'!B233)</f>
        <v/>
      </c>
      <c r="C233" s="28"/>
      <c r="D233" s="201"/>
      <c r="E233" s="200"/>
      <c r="F233" s="28"/>
      <c r="G233" s="201"/>
      <c r="H233" s="200"/>
      <c r="I233" s="28"/>
      <c r="J233" s="201"/>
      <c r="K233" s="200"/>
      <c r="L233" s="28"/>
      <c r="M233" s="201"/>
      <c r="N233" s="200"/>
      <c r="O233" s="28"/>
      <c r="P233" s="201"/>
      <c r="Q233" s="200"/>
      <c r="R233" s="28"/>
      <c r="S233" s="201"/>
      <c r="T233" s="200"/>
      <c r="U233" s="28"/>
      <c r="V233" s="201"/>
      <c r="W233" s="200"/>
      <c r="X233" s="28"/>
      <c r="Y233" s="201"/>
      <c r="Z233" s="200"/>
      <c r="AA233" s="28"/>
      <c r="AB233" s="201"/>
      <c r="AC233" s="200"/>
      <c r="AD233" s="28"/>
      <c r="AE233" s="201"/>
      <c r="AF233" s="200"/>
      <c r="AG233" s="28"/>
      <c r="AH233" s="201"/>
      <c r="AI233" s="200"/>
      <c r="AJ233" s="28"/>
      <c r="AK233" s="201"/>
      <c r="AL233" s="200"/>
    </row>
    <row r="234" spans="2:38" x14ac:dyDescent="0.35">
      <c r="B234" s="30" t="str">
        <f>IF('Uso de suelo'!B234="","",'Uso de suelo'!B234)</f>
        <v/>
      </c>
      <c r="C234" s="28"/>
      <c r="D234" s="201"/>
      <c r="E234" s="200"/>
      <c r="F234" s="28"/>
      <c r="G234" s="201"/>
      <c r="H234" s="200"/>
      <c r="I234" s="28"/>
      <c r="J234" s="201"/>
      <c r="K234" s="200"/>
      <c r="L234" s="28"/>
      <c r="M234" s="201"/>
      <c r="N234" s="200"/>
      <c r="O234" s="28"/>
      <c r="P234" s="201"/>
      <c r="Q234" s="200"/>
      <c r="R234" s="28"/>
      <c r="S234" s="201"/>
      <c r="T234" s="200"/>
      <c r="U234" s="28"/>
      <c r="V234" s="201"/>
      <c r="W234" s="200"/>
      <c r="X234" s="28"/>
      <c r="Y234" s="201"/>
      <c r="Z234" s="200"/>
      <c r="AA234" s="28"/>
      <c r="AB234" s="201"/>
      <c r="AC234" s="200"/>
      <c r="AD234" s="28"/>
      <c r="AE234" s="201"/>
      <c r="AF234" s="200"/>
      <c r="AG234" s="28"/>
      <c r="AH234" s="201"/>
      <c r="AI234" s="200"/>
      <c r="AJ234" s="28"/>
      <c r="AK234" s="201"/>
      <c r="AL234" s="200"/>
    </row>
    <row r="235" spans="2:38" x14ac:dyDescent="0.35">
      <c r="B235" s="30" t="str">
        <f>IF('Uso de suelo'!B235="","",'Uso de suelo'!B235)</f>
        <v/>
      </c>
      <c r="C235" s="28"/>
      <c r="D235" s="201"/>
      <c r="E235" s="200"/>
      <c r="F235" s="28"/>
      <c r="G235" s="201"/>
      <c r="H235" s="200"/>
      <c r="I235" s="28"/>
      <c r="J235" s="201"/>
      <c r="K235" s="200"/>
      <c r="L235" s="28"/>
      <c r="M235" s="201"/>
      <c r="N235" s="200"/>
      <c r="O235" s="28"/>
      <c r="P235" s="201"/>
      <c r="Q235" s="200"/>
      <c r="R235" s="28"/>
      <c r="S235" s="201"/>
      <c r="T235" s="200"/>
      <c r="U235" s="28"/>
      <c r="V235" s="201"/>
      <c r="W235" s="200"/>
      <c r="X235" s="28"/>
      <c r="Y235" s="201"/>
      <c r="Z235" s="200"/>
      <c r="AA235" s="28"/>
      <c r="AB235" s="201"/>
      <c r="AC235" s="200"/>
      <c r="AD235" s="28"/>
      <c r="AE235" s="201"/>
      <c r="AF235" s="200"/>
      <c r="AG235" s="28"/>
      <c r="AH235" s="201"/>
      <c r="AI235" s="200"/>
      <c r="AJ235" s="28"/>
      <c r="AK235" s="201"/>
      <c r="AL235" s="200"/>
    </row>
    <row r="236" spans="2:38" x14ac:dyDescent="0.35">
      <c r="B236" s="30" t="str">
        <f>IF('Uso de suelo'!B236="","",'Uso de suelo'!B236)</f>
        <v/>
      </c>
      <c r="C236" s="28"/>
      <c r="D236" s="201"/>
      <c r="E236" s="200"/>
      <c r="F236" s="28"/>
      <c r="G236" s="201"/>
      <c r="H236" s="200"/>
      <c r="I236" s="28"/>
      <c r="J236" s="201"/>
      <c r="K236" s="200"/>
      <c r="L236" s="28"/>
      <c r="M236" s="201"/>
      <c r="N236" s="200"/>
      <c r="O236" s="28"/>
      <c r="P236" s="201"/>
      <c r="Q236" s="200"/>
      <c r="R236" s="28"/>
      <c r="S236" s="201"/>
      <c r="T236" s="200"/>
      <c r="U236" s="28"/>
      <c r="V236" s="201"/>
      <c r="W236" s="200"/>
      <c r="X236" s="28"/>
      <c r="Y236" s="201"/>
      <c r="Z236" s="200"/>
      <c r="AA236" s="28"/>
      <c r="AB236" s="201"/>
      <c r="AC236" s="200"/>
      <c r="AD236" s="28"/>
      <c r="AE236" s="201"/>
      <c r="AF236" s="200"/>
      <c r="AG236" s="28"/>
      <c r="AH236" s="201"/>
      <c r="AI236" s="200"/>
      <c r="AJ236" s="28"/>
      <c r="AK236" s="201"/>
      <c r="AL236" s="200"/>
    </row>
    <row r="237" spans="2:38" x14ac:dyDescent="0.35">
      <c r="B237" s="30" t="str">
        <f>IF('Uso de suelo'!B237="","",'Uso de suelo'!B237)</f>
        <v/>
      </c>
      <c r="C237" s="28"/>
      <c r="D237" s="201"/>
      <c r="E237" s="200"/>
      <c r="F237" s="28"/>
      <c r="G237" s="201"/>
      <c r="H237" s="200"/>
      <c r="I237" s="28"/>
      <c r="J237" s="201"/>
      <c r="K237" s="200"/>
      <c r="L237" s="28"/>
      <c r="M237" s="201"/>
      <c r="N237" s="200"/>
      <c r="O237" s="28"/>
      <c r="P237" s="201"/>
      <c r="Q237" s="200"/>
      <c r="R237" s="28"/>
      <c r="S237" s="201"/>
      <c r="T237" s="200"/>
      <c r="U237" s="28"/>
      <c r="V237" s="201"/>
      <c r="W237" s="200"/>
      <c r="X237" s="28"/>
      <c r="Y237" s="201"/>
      <c r="Z237" s="200"/>
      <c r="AA237" s="28"/>
      <c r="AB237" s="201"/>
      <c r="AC237" s="200"/>
      <c r="AD237" s="28"/>
      <c r="AE237" s="201"/>
      <c r="AF237" s="200"/>
      <c r="AG237" s="28"/>
      <c r="AH237" s="201"/>
      <c r="AI237" s="200"/>
      <c r="AJ237" s="28"/>
      <c r="AK237" s="201"/>
      <c r="AL237" s="200"/>
    </row>
    <row r="238" spans="2:38" x14ac:dyDescent="0.35">
      <c r="B238" s="30" t="str">
        <f>IF('Uso de suelo'!B238="","",'Uso de suelo'!B238)</f>
        <v/>
      </c>
      <c r="C238" s="28"/>
      <c r="D238" s="201"/>
      <c r="E238" s="200"/>
      <c r="F238" s="28"/>
      <c r="G238" s="201"/>
      <c r="H238" s="200"/>
      <c r="I238" s="28"/>
      <c r="J238" s="201"/>
      <c r="K238" s="200"/>
      <c r="L238" s="28"/>
      <c r="M238" s="201"/>
      <c r="N238" s="200"/>
      <c r="O238" s="28"/>
      <c r="P238" s="201"/>
      <c r="Q238" s="200"/>
      <c r="R238" s="28"/>
      <c r="S238" s="201"/>
      <c r="T238" s="200"/>
      <c r="U238" s="28"/>
      <c r="V238" s="201"/>
      <c r="W238" s="200"/>
      <c r="X238" s="28"/>
      <c r="Y238" s="201"/>
      <c r="Z238" s="200"/>
      <c r="AA238" s="28"/>
      <c r="AB238" s="201"/>
      <c r="AC238" s="200"/>
      <c r="AD238" s="28"/>
      <c r="AE238" s="201"/>
      <c r="AF238" s="200"/>
      <c r="AG238" s="28"/>
      <c r="AH238" s="201"/>
      <c r="AI238" s="200"/>
      <c r="AJ238" s="28"/>
      <c r="AK238" s="201"/>
      <c r="AL238" s="200"/>
    </row>
    <row r="239" spans="2:38" x14ac:dyDescent="0.35">
      <c r="B239" s="30" t="str">
        <f>IF('Uso de suelo'!B239="","",'Uso de suelo'!B239)</f>
        <v/>
      </c>
      <c r="C239" s="28"/>
      <c r="D239" s="201"/>
      <c r="E239" s="200"/>
      <c r="F239" s="28"/>
      <c r="G239" s="201"/>
      <c r="H239" s="200"/>
      <c r="I239" s="28"/>
      <c r="J239" s="201"/>
      <c r="K239" s="200"/>
      <c r="L239" s="28"/>
      <c r="M239" s="201"/>
      <c r="N239" s="200"/>
      <c r="O239" s="28"/>
      <c r="P239" s="201"/>
      <c r="Q239" s="200"/>
      <c r="R239" s="28"/>
      <c r="S239" s="201"/>
      <c r="T239" s="200"/>
      <c r="U239" s="28"/>
      <c r="V239" s="201"/>
      <c r="W239" s="200"/>
      <c r="X239" s="28"/>
      <c r="Y239" s="201"/>
      <c r="Z239" s="200"/>
      <c r="AA239" s="28"/>
      <c r="AB239" s="201"/>
      <c r="AC239" s="200"/>
      <c r="AD239" s="28"/>
      <c r="AE239" s="201"/>
      <c r="AF239" s="200"/>
      <c r="AG239" s="28"/>
      <c r="AH239" s="201"/>
      <c r="AI239" s="200"/>
      <c r="AJ239" s="28"/>
      <c r="AK239" s="201"/>
      <c r="AL239" s="200"/>
    </row>
    <row r="240" spans="2:38" x14ac:dyDescent="0.35">
      <c r="B240" s="30" t="str">
        <f>IF('Uso de suelo'!B240="","",'Uso de suelo'!B240)</f>
        <v/>
      </c>
      <c r="C240" s="28"/>
      <c r="D240" s="201"/>
      <c r="E240" s="200"/>
      <c r="F240" s="28"/>
      <c r="G240" s="201"/>
      <c r="H240" s="200"/>
      <c r="I240" s="28"/>
      <c r="J240" s="201"/>
      <c r="K240" s="200"/>
      <c r="L240" s="28"/>
      <c r="M240" s="201"/>
      <c r="N240" s="200"/>
      <c r="O240" s="28"/>
      <c r="P240" s="201"/>
      <c r="Q240" s="200"/>
      <c r="R240" s="28"/>
      <c r="S240" s="201"/>
      <c r="T240" s="200"/>
      <c r="U240" s="28"/>
      <c r="V240" s="201"/>
      <c r="W240" s="200"/>
      <c r="X240" s="28"/>
      <c r="Y240" s="201"/>
      <c r="Z240" s="200"/>
      <c r="AA240" s="28"/>
      <c r="AB240" s="201"/>
      <c r="AC240" s="200"/>
      <c r="AD240" s="28"/>
      <c r="AE240" s="201"/>
      <c r="AF240" s="200"/>
      <c r="AG240" s="28"/>
      <c r="AH240" s="201"/>
      <c r="AI240" s="200"/>
      <c r="AJ240" s="28"/>
      <c r="AK240" s="201"/>
      <c r="AL240" s="200"/>
    </row>
    <row r="241" spans="2:38" x14ac:dyDescent="0.35">
      <c r="B241" s="30" t="str">
        <f>IF('Uso de suelo'!B241="","",'Uso de suelo'!B241)</f>
        <v/>
      </c>
      <c r="C241" s="28"/>
      <c r="D241" s="201"/>
      <c r="E241" s="200"/>
      <c r="F241" s="28"/>
      <c r="G241" s="201"/>
      <c r="H241" s="200"/>
      <c r="I241" s="28"/>
      <c r="J241" s="201"/>
      <c r="K241" s="200"/>
      <c r="L241" s="28"/>
      <c r="M241" s="201"/>
      <c r="N241" s="200"/>
      <c r="O241" s="28"/>
      <c r="P241" s="201"/>
      <c r="Q241" s="200"/>
      <c r="R241" s="28"/>
      <c r="S241" s="201"/>
      <c r="T241" s="200"/>
      <c r="U241" s="28"/>
      <c r="V241" s="201"/>
      <c r="W241" s="200"/>
      <c r="X241" s="28"/>
      <c r="Y241" s="201"/>
      <c r="Z241" s="200"/>
      <c r="AA241" s="28"/>
      <c r="AB241" s="201"/>
      <c r="AC241" s="200"/>
      <c r="AD241" s="28"/>
      <c r="AE241" s="201"/>
      <c r="AF241" s="200"/>
      <c r="AG241" s="28"/>
      <c r="AH241" s="201"/>
      <c r="AI241" s="200"/>
      <c r="AJ241" s="28"/>
      <c r="AK241" s="201"/>
      <c r="AL241" s="200"/>
    </row>
    <row r="242" spans="2:38" x14ac:dyDescent="0.35">
      <c r="B242" s="30" t="str">
        <f>IF('Uso de suelo'!B242="","",'Uso de suelo'!B242)</f>
        <v/>
      </c>
      <c r="C242" s="28"/>
      <c r="D242" s="201"/>
      <c r="E242" s="200"/>
      <c r="F242" s="28"/>
      <c r="G242" s="201"/>
      <c r="H242" s="200"/>
      <c r="I242" s="28"/>
      <c r="J242" s="201"/>
      <c r="K242" s="200"/>
      <c r="L242" s="28"/>
      <c r="M242" s="201"/>
      <c r="N242" s="200"/>
      <c r="O242" s="28"/>
      <c r="P242" s="201"/>
      <c r="Q242" s="200"/>
      <c r="R242" s="28"/>
      <c r="S242" s="201"/>
      <c r="T242" s="200"/>
      <c r="U242" s="28"/>
      <c r="V242" s="201"/>
      <c r="W242" s="200"/>
      <c r="X242" s="28"/>
      <c r="Y242" s="201"/>
      <c r="Z242" s="200"/>
      <c r="AA242" s="28"/>
      <c r="AB242" s="201"/>
      <c r="AC242" s="200"/>
      <c r="AD242" s="28"/>
      <c r="AE242" s="201"/>
      <c r="AF242" s="200"/>
      <c r="AG242" s="28"/>
      <c r="AH242" s="201"/>
      <c r="AI242" s="200"/>
      <c r="AJ242" s="28"/>
      <c r="AK242" s="201"/>
      <c r="AL242" s="200"/>
    </row>
    <row r="243" spans="2:38" x14ac:dyDescent="0.35">
      <c r="B243" s="30" t="str">
        <f>IF('Uso de suelo'!B243="","",'Uso de suelo'!B243)</f>
        <v/>
      </c>
      <c r="C243" s="28"/>
      <c r="D243" s="201"/>
      <c r="E243" s="200"/>
      <c r="F243" s="28"/>
      <c r="G243" s="201"/>
      <c r="H243" s="200"/>
      <c r="I243" s="28"/>
      <c r="J243" s="201"/>
      <c r="K243" s="200"/>
      <c r="L243" s="28"/>
      <c r="M243" s="201"/>
      <c r="N243" s="200"/>
      <c r="O243" s="28"/>
      <c r="P243" s="201"/>
      <c r="Q243" s="200"/>
      <c r="R243" s="28"/>
      <c r="S243" s="201"/>
      <c r="T243" s="200"/>
      <c r="U243" s="28"/>
      <c r="V243" s="201"/>
      <c r="W243" s="200"/>
      <c r="X243" s="28"/>
      <c r="Y243" s="201"/>
      <c r="Z243" s="200"/>
      <c r="AA243" s="28"/>
      <c r="AB243" s="201"/>
      <c r="AC243" s="200"/>
      <c r="AD243" s="28"/>
      <c r="AE243" s="201"/>
      <c r="AF243" s="200"/>
      <c r="AG243" s="28"/>
      <c r="AH243" s="201"/>
      <c r="AI243" s="200"/>
      <c r="AJ243" s="28"/>
      <c r="AK243" s="201"/>
      <c r="AL243" s="200"/>
    </row>
    <row r="244" spans="2:38" x14ac:dyDescent="0.35">
      <c r="B244" s="30" t="str">
        <f>IF('Uso de suelo'!B244="","",'Uso de suelo'!B244)</f>
        <v/>
      </c>
      <c r="C244" s="28"/>
      <c r="D244" s="201"/>
      <c r="E244" s="200"/>
      <c r="F244" s="28"/>
      <c r="G244" s="201"/>
      <c r="H244" s="200"/>
      <c r="I244" s="28"/>
      <c r="J244" s="201"/>
      <c r="K244" s="200"/>
      <c r="L244" s="28"/>
      <c r="M244" s="201"/>
      <c r="N244" s="200"/>
      <c r="O244" s="28"/>
      <c r="P244" s="201"/>
      <c r="Q244" s="200"/>
      <c r="R244" s="28"/>
      <c r="S244" s="201"/>
      <c r="T244" s="200"/>
      <c r="U244" s="28"/>
      <c r="V244" s="201"/>
      <c r="W244" s="200"/>
      <c r="X244" s="28"/>
      <c r="Y244" s="201"/>
      <c r="Z244" s="200"/>
      <c r="AA244" s="28"/>
      <c r="AB244" s="201"/>
      <c r="AC244" s="200"/>
      <c r="AD244" s="28"/>
      <c r="AE244" s="201"/>
      <c r="AF244" s="200"/>
      <c r="AG244" s="28"/>
      <c r="AH244" s="201"/>
      <c r="AI244" s="200"/>
      <c r="AJ244" s="28"/>
      <c r="AK244" s="201"/>
      <c r="AL244" s="200"/>
    </row>
    <row r="245" spans="2:38" x14ac:dyDescent="0.35">
      <c r="B245" s="30" t="str">
        <f>IF('Uso de suelo'!B245="","",'Uso de suelo'!B245)</f>
        <v/>
      </c>
      <c r="C245" s="28"/>
      <c r="D245" s="201"/>
      <c r="E245" s="200"/>
      <c r="F245" s="28"/>
      <c r="G245" s="201"/>
      <c r="H245" s="200"/>
      <c r="I245" s="28"/>
      <c r="J245" s="201"/>
      <c r="K245" s="200"/>
      <c r="L245" s="28"/>
      <c r="M245" s="201"/>
      <c r="N245" s="200"/>
      <c r="O245" s="28"/>
      <c r="P245" s="201"/>
      <c r="Q245" s="200"/>
      <c r="R245" s="28"/>
      <c r="S245" s="201"/>
      <c r="T245" s="200"/>
      <c r="U245" s="28"/>
      <c r="V245" s="201"/>
      <c r="W245" s="200"/>
      <c r="X245" s="28"/>
      <c r="Y245" s="201"/>
      <c r="Z245" s="200"/>
      <c r="AA245" s="28"/>
      <c r="AB245" s="201"/>
      <c r="AC245" s="200"/>
      <c r="AD245" s="28"/>
      <c r="AE245" s="201"/>
      <c r="AF245" s="200"/>
      <c r="AG245" s="28"/>
      <c r="AH245" s="201"/>
      <c r="AI245" s="200"/>
      <c r="AJ245" s="28"/>
      <c r="AK245" s="201"/>
      <c r="AL245" s="200"/>
    </row>
    <row r="246" spans="2:38" x14ac:dyDescent="0.35">
      <c r="B246" s="30" t="str">
        <f>IF('Uso de suelo'!B246="","",'Uso de suelo'!B246)</f>
        <v/>
      </c>
      <c r="C246" s="28"/>
      <c r="D246" s="201"/>
      <c r="E246" s="200"/>
      <c r="F246" s="28"/>
      <c r="G246" s="201"/>
      <c r="H246" s="200"/>
      <c r="I246" s="28"/>
      <c r="J246" s="201"/>
      <c r="K246" s="200"/>
      <c r="L246" s="28"/>
      <c r="M246" s="201"/>
      <c r="N246" s="200"/>
      <c r="O246" s="28"/>
      <c r="P246" s="201"/>
      <c r="Q246" s="200"/>
      <c r="R246" s="28"/>
      <c r="S246" s="201"/>
      <c r="T246" s="200"/>
      <c r="U246" s="28"/>
      <c r="V246" s="201"/>
      <c r="W246" s="200"/>
      <c r="X246" s="28"/>
      <c r="Y246" s="201"/>
      <c r="Z246" s="200"/>
      <c r="AA246" s="28"/>
      <c r="AB246" s="201"/>
      <c r="AC246" s="200"/>
      <c r="AD246" s="28"/>
      <c r="AE246" s="201"/>
      <c r="AF246" s="200"/>
      <c r="AG246" s="28"/>
      <c r="AH246" s="201"/>
      <c r="AI246" s="200"/>
      <c r="AJ246" s="28"/>
      <c r="AK246" s="201"/>
      <c r="AL246" s="200"/>
    </row>
    <row r="247" spans="2:38" x14ac:dyDescent="0.35">
      <c r="B247" s="30" t="str">
        <f>IF('Uso de suelo'!B247="","",'Uso de suelo'!B247)</f>
        <v/>
      </c>
      <c r="C247" s="28"/>
      <c r="D247" s="201"/>
      <c r="E247" s="200"/>
      <c r="F247" s="28"/>
      <c r="G247" s="201"/>
      <c r="H247" s="200"/>
      <c r="I247" s="28"/>
      <c r="J247" s="201"/>
      <c r="K247" s="200"/>
      <c r="L247" s="28"/>
      <c r="M247" s="201"/>
      <c r="N247" s="200"/>
      <c r="O247" s="28"/>
      <c r="P247" s="201"/>
      <c r="Q247" s="200"/>
      <c r="R247" s="28"/>
      <c r="S247" s="201"/>
      <c r="T247" s="200"/>
      <c r="U247" s="28"/>
      <c r="V247" s="201"/>
      <c r="W247" s="200"/>
      <c r="X247" s="28"/>
      <c r="Y247" s="201"/>
      <c r="Z247" s="200"/>
      <c r="AA247" s="28"/>
      <c r="AB247" s="201"/>
      <c r="AC247" s="200"/>
      <c r="AD247" s="28"/>
      <c r="AE247" s="201"/>
      <c r="AF247" s="200"/>
      <c r="AG247" s="28"/>
      <c r="AH247" s="201"/>
      <c r="AI247" s="200"/>
      <c r="AJ247" s="28"/>
      <c r="AK247" s="201"/>
      <c r="AL247" s="200"/>
    </row>
    <row r="248" spans="2:38" x14ac:dyDescent="0.35">
      <c r="B248" s="30" t="str">
        <f>IF('Uso de suelo'!B248="","",'Uso de suelo'!B248)</f>
        <v/>
      </c>
      <c r="C248" s="28"/>
      <c r="D248" s="201"/>
      <c r="E248" s="200"/>
      <c r="F248" s="28"/>
      <c r="G248" s="201"/>
      <c r="H248" s="200"/>
      <c r="I248" s="28"/>
      <c r="J248" s="201"/>
      <c r="K248" s="200"/>
      <c r="L248" s="28"/>
      <c r="M248" s="201"/>
      <c r="N248" s="200"/>
      <c r="O248" s="28"/>
      <c r="P248" s="201"/>
      <c r="Q248" s="200"/>
      <c r="R248" s="28"/>
      <c r="S248" s="201"/>
      <c r="T248" s="200"/>
      <c r="U248" s="28"/>
      <c r="V248" s="201"/>
      <c r="W248" s="200"/>
      <c r="X248" s="28"/>
      <c r="Y248" s="201"/>
      <c r="Z248" s="200"/>
      <c r="AA248" s="28"/>
      <c r="AB248" s="201"/>
      <c r="AC248" s="200"/>
      <c r="AD248" s="28"/>
      <c r="AE248" s="201"/>
      <c r="AF248" s="200"/>
      <c r="AG248" s="28"/>
      <c r="AH248" s="201"/>
      <c r="AI248" s="200"/>
      <c r="AJ248" s="28"/>
      <c r="AK248" s="201"/>
      <c r="AL248" s="200"/>
    </row>
    <row r="249" spans="2:38" x14ac:dyDescent="0.35">
      <c r="B249" s="30" t="str">
        <f>IF('Uso de suelo'!B249="","",'Uso de suelo'!B249)</f>
        <v/>
      </c>
      <c r="C249" s="28"/>
      <c r="D249" s="201"/>
      <c r="E249" s="200"/>
      <c r="F249" s="28"/>
      <c r="G249" s="201"/>
      <c r="H249" s="200"/>
      <c r="I249" s="28"/>
      <c r="J249" s="201"/>
      <c r="K249" s="200"/>
      <c r="L249" s="28"/>
      <c r="M249" s="201"/>
      <c r="N249" s="200"/>
      <c r="O249" s="28"/>
      <c r="P249" s="201"/>
      <c r="Q249" s="200"/>
      <c r="R249" s="28"/>
      <c r="S249" s="201"/>
      <c r="T249" s="200"/>
      <c r="U249" s="28"/>
      <c r="V249" s="201"/>
      <c r="W249" s="200"/>
      <c r="X249" s="28"/>
      <c r="Y249" s="201"/>
      <c r="Z249" s="200"/>
      <c r="AA249" s="28"/>
      <c r="AB249" s="201"/>
      <c r="AC249" s="200"/>
      <c r="AD249" s="28"/>
      <c r="AE249" s="201"/>
      <c r="AF249" s="200"/>
      <c r="AG249" s="28"/>
      <c r="AH249" s="201"/>
      <c r="AI249" s="200"/>
      <c r="AJ249" s="28"/>
      <c r="AK249" s="201"/>
      <c r="AL249" s="200"/>
    </row>
    <row r="250" spans="2:38" x14ac:dyDescent="0.35">
      <c r="B250" s="30" t="str">
        <f>IF('Uso de suelo'!B250="","",'Uso de suelo'!B250)</f>
        <v/>
      </c>
      <c r="C250" s="28"/>
      <c r="D250" s="201"/>
      <c r="E250" s="200"/>
      <c r="F250" s="28"/>
      <c r="G250" s="201"/>
      <c r="H250" s="200"/>
      <c r="I250" s="28"/>
      <c r="J250" s="201"/>
      <c r="K250" s="200"/>
      <c r="L250" s="28"/>
      <c r="M250" s="201"/>
      <c r="N250" s="200"/>
      <c r="O250" s="28"/>
      <c r="P250" s="201"/>
      <c r="Q250" s="200"/>
      <c r="R250" s="28"/>
      <c r="S250" s="201"/>
      <c r="T250" s="200"/>
      <c r="U250" s="28"/>
      <c r="V250" s="201"/>
      <c r="W250" s="200"/>
      <c r="X250" s="28"/>
      <c r="Y250" s="201"/>
      <c r="Z250" s="200"/>
      <c r="AA250" s="28"/>
      <c r="AB250" s="201"/>
      <c r="AC250" s="200"/>
      <c r="AD250" s="28"/>
      <c r="AE250" s="201"/>
      <c r="AF250" s="200"/>
      <c r="AG250" s="28"/>
      <c r="AH250" s="201"/>
      <c r="AI250" s="200"/>
      <c r="AJ250" s="28"/>
      <c r="AK250" s="201"/>
      <c r="AL250" s="200"/>
    </row>
    <row r="251" spans="2:38" x14ac:dyDescent="0.35">
      <c r="B251" s="30" t="str">
        <f>IF('Uso de suelo'!B251="","",'Uso de suelo'!B251)</f>
        <v/>
      </c>
      <c r="C251" s="28"/>
      <c r="D251" s="201"/>
      <c r="E251" s="200"/>
      <c r="F251" s="28"/>
      <c r="G251" s="201"/>
      <c r="H251" s="200"/>
      <c r="I251" s="28"/>
      <c r="J251" s="201"/>
      <c r="K251" s="200"/>
      <c r="L251" s="28"/>
      <c r="M251" s="201"/>
      <c r="N251" s="200"/>
      <c r="O251" s="28"/>
      <c r="P251" s="201"/>
      <c r="Q251" s="200"/>
      <c r="R251" s="28"/>
      <c r="S251" s="201"/>
      <c r="T251" s="200"/>
      <c r="U251" s="28"/>
      <c r="V251" s="201"/>
      <c r="W251" s="200"/>
      <c r="X251" s="28"/>
      <c r="Y251" s="201"/>
      <c r="Z251" s="200"/>
      <c r="AA251" s="28"/>
      <c r="AB251" s="201"/>
      <c r="AC251" s="200"/>
      <c r="AD251" s="28"/>
      <c r="AE251" s="201"/>
      <c r="AF251" s="200"/>
      <c r="AG251" s="28"/>
      <c r="AH251" s="201"/>
      <c r="AI251" s="200"/>
      <c r="AJ251" s="28"/>
      <c r="AK251" s="201"/>
      <c r="AL251" s="200"/>
    </row>
    <row r="252" spans="2:38" x14ac:dyDescent="0.35">
      <c r="B252" s="30" t="str">
        <f>IF('Uso de suelo'!B252="","",'Uso de suelo'!B252)</f>
        <v/>
      </c>
      <c r="C252" s="28"/>
      <c r="D252" s="201"/>
      <c r="E252" s="200"/>
      <c r="F252" s="28"/>
      <c r="G252" s="201"/>
      <c r="H252" s="200"/>
      <c r="I252" s="28"/>
      <c r="J252" s="201"/>
      <c r="K252" s="200"/>
      <c r="L252" s="28"/>
      <c r="M252" s="201"/>
      <c r="N252" s="200"/>
      <c r="O252" s="28"/>
      <c r="P252" s="201"/>
      <c r="Q252" s="200"/>
      <c r="R252" s="28"/>
      <c r="S252" s="201"/>
      <c r="T252" s="200"/>
      <c r="U252" s="28"/>
      <c r="V252" s="201"/>
      <c r="W252" s="200"/>
      <c r="X252" s="28"/>
      <c r="Y252" s="201"/>
      <c r="Z252" s="200"/>
      <c r="AA252" s="28"/>
      <c r="AB252" s="201"/>
      <c r="AC252" s="200"/>
      <c r="AD252" s="28"/>
      <c r="AE252" s="201"/>
      <c r="AF252" s="200"/>
      <c r="AG252" s="28"/>
      <c r="AH252" s="201"/>
      <c r="AI252" s="200"/>
      <c r="AJ252" s="28"/>
      <c r="AK252" s="201"/>
      <c r="AL252" s="200"/>
    </row>
    <row r="253" spans="2:38" x14ac:dyDescent="0.35">
      <c r="B253" s="30" t="str">
        <f>IF('Uso de suelo'!B253="","",'Uso de suelo'!B253)</f>
        <v/>
      </c>
      <c r="C253" s="28"/>
      <c r="D253" s="201"/>
      <c r="E253" s="200"/>
      <c r="F253" s="28"/>
      <c r="G253" s="201"/>
      <c r="H253" s="200"/>
      <c r="I253" s="28"/>
      <c r="J253" s="201"/>
      <c r="K253" s="200"/>
      <c r="L253" s="28"/>
      <c r="M253" s="201"/>
      <c r="N253" s="200"/>
      <c r="O253" s="28"/>
      <c r="P253" s="201"/>
      <c r="Q253" s="200"/>
      <c r="R253" s="28"/>
      <c r="S253" s="201"/>
      <c r="T253" s="200"/>
      <c r="U253" s="28"/>
      <c r="V253" s="201"/>
      <c r="W253" s="200"/>
      <c r="X253" s="28"/>
      <c r="Y253" s="201"/>
      <c r="Z253" s="200"/>
      <c r="AA253" s="28"/>
      <c r="AB253" s="201"/>
      <c r="AC253" s="200"/>
      <c r="AD253" s="28"/>
      <c r="AE253" s="201"/>
      <c r="AF253" s="200"/>
      <c r="AG253" s="28"/>
      <c r="AH253" s="201"/>
      <c r="AI253" s="200"/>
      <c r="AJ253" s="28"/>
      <c r="AK253" s="201"/>
      <c r="AL253" s="200"/>
    </row>
    <row r="254" spans="2:38" x14ac:dyDescent="0.35">
      <c r="B254" s="30" t="str">
        <f>IF('Uso de suelo'!B254="","",'Uso de suelo'!B254)</f>
        <v/>
      </c>
      <c r="C254" s="28"/>
      <c r="D254" s="201"/>
      <c r="E254" s="200"/>
      <c r="F254" s="28"/>
      <c r="G254" s="201"/>
      <c r="H254" s="200"/>
      <c r="I254" s="28"/>
      <c r="J254" s="201"/>
      <c r="K254" s="200"/>
      <c r="L254" s="28"/>
      <c r="M254" s="201"/>
      <c r="N254" s="200"/>
      <c r="O254" s="28"/>
      <c r="P254" s="201"/>
      <c r="Q254" s="200"/>
      <c r="R254" s="28"/>
      <c r="S254" s="201"/>
      <c r="T254" s="200"/>
      <c r="U254" s="28"/>
      <c r="V254" s="201"/>
      <c r="W254" s="200"/>
      <c r="X254" s="28"/>
      <c r="Y254" s="201"/>
      <c r="Z254" s="200"/>
      <c r="AA254" s="28"/>
      <c r="AB254" s="201"/>
      <c r="AC254" s="200"/>
      <c r="AD254" s="28"/>
      <c r="AE254" s="201"/>
      <c r="AF254" s="200"/>
      <c r="AG254" s="28"/>
      <c r="AH254" s="201"/>
      <c r="AI254" s="200"/>
      <c r="AJ254" s="28"/>
      <c r="AK254" s="201"/>
      <c r="AL254" s="200"/>
    </row>
    <row r="255" spans="2:38" x14ac:dyDescent="0.35">
      <c r="B255" s="30" t="str">
        <f>IF('Uso de suelo'!B255="","",'Uso de suelo'!B255)</f>
        <v/>
      </c>
      <c r="C255" s="28"/>
      <c r="D255" s="201"/>
      <c r="E255" s="200"/>
      <c r="F255" s="28"/>
      <c r="G255" s="201"/>
      <c r="H255" s="200"/>
      <c r="I255" s="28"/>
      <c r="J255" s="201"/>
      <c r="K255" s="200"/>
      <c r="L255" s="28"/>
      <c r="M255" s="201"/>
      <c r="N255" s="200"/>
      <c r="O255" s="28"/>
      <c r="P255" s="201"/>
      <c r="Q255" s="200"/>
      <c r="R255" s="28"/>
      <c r="S255" s="201"/>
      <c r="T255" s="200"/>
      <c r="U255" s="28"/>
      <c r="V255" s="201"/>
      <c r="W255" s="200"/>
      <c r="X255" s="28"/>
      <c r="Y255" s="201"/>
      <c r="Z255" s="200"/>
      <c r="AA255" s="28"/>
      <c r="AB255" s="201"/>
      <c r="AC255" s="200"/>
      <c r="AD255" s="28"/>
      <c r="AE255" s="201"/>
      <c r="AF255" s="200"/>
      <c r="AG255" s="28"/>
      <c r="AH255" s="201"/>
      <c r="AI255" s="200"/>
      <c r="AJ255" s="28"/>
      <c r="AK255" s="201"/>
      <c r="AL255" s="200"/>
    </row>
    <row r="256" spans="2:38" x14ac:dyDescent="0.35">
      <c r="B256" s="30" t="str">
        <f>IF('Uso de suelo'!B256="","",'Uso de suelo'!B256)</f>
        <v/>
      </c>
      <c r="C256" s="28"/>
      <c r="D256" s="201"/>
      <c r="E256" s="200"/>
      <c r="F256" s="28"/>
      <c r="G256" s="201"/>
      <c r="H256" s="200"/>
      <c r="I256" s="28"/>
      <c r="J256" s="201"/>
      <c r="K256" s="200"/>
      <c r="L256" s="28"/>
      <c r="M256" s="201"/>
      <c r="N256" s="200"/>
      <c r="O256" s="28"/>
      <c r="P256" s="201"/>
      <c r="Q256" s="200"/>
      <c r="R256" s="28"/>
      <c r="S256" s="201"/>
      <c r="T256" s="200"/>
      <c r="U256" s="28"/>
      <c r="V256" s="201"/>
      <c r="W256" s="200"/>
      <c r="X256" s="28"/>
      <c r="Y256" s="201"/>
      <c r="Z256" s="200"/>
      <c r="AA256" s="28"/>
      <c r="AB256" s="201"/>
      <c r="AC256" s="200"/>
      <c r="AD256" s="28"/>
      <c r="AE256" s="201"/>
      <c r="AF256" s="200"/>
      <c r="AG256" s="28"/>
      <c r="AH256" s="201"/>
      <c r="AI256" s="200"/>
      <c r="AJ256" s="28"/>
      <c r="AK256" s="201"/>
      <c r="AL256" s="200"/>
    </row>
    <row r="257" spans="2:38" x14ac:dyDescent="0.35">
      <c r="B257" s="30" t="str">
        <f>IF('Uso de suelo'!B257="","",'Uso de suelo'!B257)</f>
        <v/>
      </c>
      <c r="C257" s="28"/>
      <c r="D257" s="201"/>
      <c r="E257" s="200"/>
      <c r="F257" s="28"/>
      <c r="G257" s="201"/>
      <c r="H257" s="200"/>
      <c r="I257" s="28"/>
      <c r="J257" s="201"/>
      <c r="K257" s="200"/>
      <c r="L257" s="28"/>
      <c r="M257" s="201"/>
      <c r="N257" s="200"/>
      <c r="O257" s="28"/>
      <c r="P257" s="201"/>
      <c r="Q257" s="200"/>
      <c r="R257" s="28"/>
      <c r="S257" s="201"/>
      <c r="T257" s="200"/>
      <c r="U257" s="28"/>
      <c r="V257" s="201"/>
      <c r="W257" s="200"/>
      <c r="X257" s="28"/>
      <c r="Y257" s="201"/>
      <c r="Z257" s="200"/>
      <c r="AA257" s="28"/>
      <c r="AB257" s="201"/>
      <c r="AC257" s="200"/>
      <c r="AD257" s="28"/>
      <c r="AE257" s="201"/>
      <c r="AF257" s="200"/>
      <c r="AG257" s="28"/>
      <c r="AH257" s="201"/>
      <c r="AI257" s="200"/>
      <c r="AJ257" s="28"/>
      <c r="AK257" s="201"/>
      <c r="AL257" s="200"/>
    </row>
    <row r="258" spans="2:38" x14ac:dyDescent="0.35">
      <c r="B258" s="30" t="str">
        <f>IF('Uso de suelo'!B258="","",'Uso de suelo'!B258)</f>
        <v/>
      </c>
      <c r="C258" s="28"/>
      <c r="D258" s="201"/>
      <c r="E258" s="200"/>
      <c r="F258" s="28"/>
      <c r="G258" s="201"/>
      <c r="H258" s="200"/>
      <c r="I258" s="28"/>
      <c r="J258" s="201"/>
      <c r="K258" s="200"/>
      <c r="L258" s="28"/>
      <c r="M258" s="201"/>
      <c r="N258" s="200"/>
      <c r="O258" s="28"/>
      <c r="P258" s="201"/>
      <c r="Q258" s="200"/>
      <c r="R258" s="28"/>
      <c r="S258" s="201"/>
      <c r="T258" s="200"/>
      <c r="U258" s="28"/>
      <c r="V258" s="201"/>
      <c r="W258" s="200"/>
      <c r="X258" s="28"/>
      <c r="Y258" s="201"/>
      <c r="Z258" s="200"/>
      <c r="AA258" s="28"/>
      <c r="AB258" s="201"/>
      <c r="AC258" s="200"/>
      <c r="AD258" s="28"/>
      <c r="AE258" s="201"/>
      <c r="AF258" s="200"/>
      <c r="AG258" s="28"/>
      <c r="AH258" s="201"/>
      <c r="AI258" s="200"/>
      <c r="AJ258" s="28"/>
      <c r="AK258" s="201"/>
      <c r="AL258" s="200"/>
    </row>
    <row r="259" spans="2:38" x14ac:dyDescent="0.35">
      <c r="B259" s="30" t="str">
        <f>IF('Uso de suelo'!B259="","",'Uso de suelo'!B259)</f>
        <v/>
      </c>
      <c r="C259" s="28"/>
      <c r="D259" s="201"/>
      <c r="E259" s="200"/>
      <c r="F259" s="28"/>
      <c r="G259" s="201"/>
      <c r="H259" s="200"/>
      <c r="I259" s="28"/>
      <c r="J259" s="201"/>
      <c r="K259" s="200"/>
      <c r="L259" s="28"/>
      <c r="M259" s="201"/>
      <c r="N259" s="200"/>
      <c r="O259" s="28"/>
      <c r="P259" s="201"/>
      <c r="Q259" s="200"/>
      <c r="R259" s="28"/>
      <c r="S259" s="201"/>
      <c r="T259" s="200"/>
      <c r="U259" s="28"/>
      <c r="V259" s="201"/>
      <c r="W259" s="200"/>
      <c r="X259" s="28"/>
      <c r="Y259" s="201"/>
      <c r="Z259" s="200"/>
      <c r="AA259" s="28"/>
      <c r="AB259" s="201"/>
      <c r="AC259" s="200"/>
      <c r="AD259" s="28"/>
      <c r="AE259" s="201"/>
      <c r="AF259" s="200"/>
      <c r="AG259" s="28"/>
      <c r="AH259" s="201"/>
      <c r="AI259" s="200"/>
      <c r="AJ259" s="28"/>
      <c r="AK259" s="201"/>
      <c r="AL259" s="200"/>
    </row>
    <row r="260" spans="2:38" x14ac:dyDescent="0.35">
      <c r="B260" s="30" t="str">
        <f>IF('Uso de suelo'!B260="","",'Uso de suelo'!B260)</f>
        <v/>
      </c>
      <c r="C260" s="28"/>
      <c r="D260" s="201"/>
      <c r="E260" s="200"/>
      <c r="F260" s="28"/>
      <c r="G260" s="201"/>
      <c r="H260" s="200"/>
      <c r="I260" s="28"/>
      <c r="J260" s="201"/>
      <c r="K260" s="200"/>
      <c r="L260" s="28"/>
      <c r="M260" s="201"/>
      <c r="N260" s="200"/>
      <c r="O260" s="28"/>
      <c r="P260" s="201"/>
      <c r="Q260" s="200"/>
      <c r="R260" s="28"/>
      <c r="S260" s="201"/>
      <c r="T260" s="200"/>
      <c r="U260" s="28"/>
      <c r="V260" s="201"/>
      <c r="W260" s="200"/>
      <c r="X260" s="28"/>
      <c r="Y260" s="201"/>
      <c r="Z260" s="200"/>
      <c r="AA260" s="28"/>
      <c r="AB260" s="201"/>
      <c r="AC260" s="200"/>
      <c r="AD260" s="28"/>
      <c r="AE260" s="201"/>
      <c r="AF260" s="200"/>
      <c r="AG260" s="28"/>
      <c r="AH260" s="201"/>
      <c r="AI260" s="200"/>
      <c r="AJ260" s="28"/>
      <c r="AK260" s="201"/>
      <c r="AL260" s="200"/>
    </row>
    <row r="261" spans="2:38" x14ac:dyDescent="0.35">
      <c r="B261" s="30" t="str">
        <f>IF('Uso de suelo'!B261="","",'Uso de suelo'!B261)</f>
        <v/>
      </c>
      <c r="C261" s="28"/>
      <c r="D261" s="201"/>
      <c r="E261" s="200"/>
      <c r="F261" s="28"/>
      <c r="G261" s="201"/>
      <c r="H261" s="200"/>
      <c r="I261" s="28"/>
      <c r="J261" s="201"/>
      <c r="K261" s="200"/>
      <c r="L261" s="28"/>
      <c r="M261" s="201"/>
      <c r="N261" s="200"/>
      <c r="O261" s="28"/>
      <c r="P261" s="201"/>
      <c r="Q261" s="200"/>
      <c r="R261" s="28"/>
      <c r="S261" s="201"/>
      <c r="T261" s="200"/>
      <c r="U261" s="28"/>
      <c r="V261" s="201"/>
      <c r="W261" s="200"/>
      <c r="X261" s="28"/>
      <c r="Y261" s="201"/>
      <c r="Z261" s="200"/>
      <c r="AA261" s="28"/>
      <c r="AB261" s="201"/>
      <c r="AC261" s="200"/>
      <c r="AD261" s="28"/>
      <c r="AE261" s="201"/>
      <c r="AF261" s="200"/>
      <c r="AG261" s="28"/>
      <c r="AH261" s="201"/>
      <c r="AI261" s="200"/>
      <c r="AJ261" s="28"/>
      <c r="AK261" s="201"/>
      <c r="AL261" s="200"/>
    </row>
    <row r="262" spans="2:38" x14ac:dyDescent="0.35">
      <c r="B262" s="30" t="str">
        <f>IF('Uso de suelo'!B262="","",'Uso de suelo'!B262)</f>
        <v/>
      </c>
      <c r="C262" s="28"/>
      <c r="D262" s="201"/>
      <c r="E262" s="200"/>
      <c r="F262" s="28"/>
      <c r="G262" s="201"/>
      <c r="H262" s="200"/>
      <c r="I262" s="28"/>
      <c r="J262" s="201"/>
      <c r="K262" s="200"/>
      <c r="L262" s="28"/>
      <c r="M262" s="201"/>
      <c r="N262" s="200"/>
      <c r="O262" s="28"/>
      <c r="P262" s="201"/>
      <c r="Q262" s="200"/>
      <c r="R262" s="28"/>
      <c r="S262" s="201"/>
      <c r="T262" s="200"/>
      <c r="U262" s="28"/>
      <c r="V262" s="201"/>
      <c r="W262" s="200"/>
      <c r="X262" s="28"/>
      <c r="Y262" s="201"/>
      <c r="Z262" s="200"/>
      <c r="AA262" s="28"/>
      <c r="AB262" s="201"/>
      <c r="AC262" s="200"/>
      <c r="AD262" s="28"/>
      <c r="AE262" s="201"/>
      <c r="AF262" s="200"/>
      <c r="AG262" s="28"/>
      <c r="AH262" s="201"/>
      <c r="AI262" s="200"/>
      <c r="AJ262" s="28"/>
      <c r="AK262" s="201"/>
      <c r="AL262" s="200"/>
    </row>
    <row r="263" spans="2:38" x14ac:dyDescent="0.35">
      <c r="B263" s="30" t="str">
        <f>IF('Uso de suelo'!B263="","",'Uso de suelo'!B263)</f>
        <v/>
      </c>
      <c r="C263" s="28"/>
      <c r="D263" s="201"/>
      <c r="E263" s="200"/>
      <c r="F263" s="28"/>
      <c r="G263" s="201"/>
      <c r="H263" s="200"/>
      <c r="I263" s="28"/>
      <c r="J263" s="201"/>
      <c r="K263" s="200"/>
      <c r="L263" s="28"/>
      <c r="M263" s="201"/>
      <c r="N263" s="200"/>
      <c r="O263" s="28"/>
      <c r="P263" s="201"/>
      <c r="Q263" s="200"/>
      <c r="R263" s="28"/>
      <c r="S263" s="201"/>
      <c r="T263" s="200"/>
      <c r="U263" s="28"/>
      <c r="V263" s="201"/>
      <c r="W263" s="200"/>
      <c r="X263" s="28"/>
      <c r="Y263" s="201"/>
      <c r="Z263" s="200"/>
      <c r="AA263" s="28"/>
      <c r="AB263" s="201"/>
      <c r="AC263" s="200"/>
      <c r="AD263" s="28"/>
      <c r="AE263" s="201"/>
      <c r="AF263" s="200"/>
      <c r="AG263" s="28"/>
      <c r="AH263" s="201"/>
      <c r="AI263" s="200"/>
      <c r="AJ263" s="28"/>
      <c r="AK263" s="201"/>
      <c r="AL263" s="200"/>
    </row>
    <row r="264" spans="2:38" x14ac:dyDescent="0.35">
      <c r="B264" s="30" t="str">
        <f>IF('Uso de suelo'!B264="","",'Uso de suelo'!B264)</f>
        <v/>
      </c>
      <c r="C264" s="28"/>
      <c r="D264" s="201"/>
      <c r="E264" s="200"/>
      <c r="F264" s="28"/>
      <c r="G264" s="201"/>
      <c r="H264" s="200"/>
      <c r="I264" s="28"/>
      <c r="J264" s="201"/>
      <c r="K264" s="200"/>
      <c r="L264" s="28"/>
      <c r="M264" s="201"/>
      <c r="N264" s="200"/>
      <c r="O264" s="28"/>
      <c r="P264" s="201"/>
      <c r="Q264" s="200"/>
      <c r="R264" s="28"/>
      <c r="S264" s="201"/>
      <c r="T264" s="200"/>
      <c r="U264" s="28"/>
      <c r="V264" s="201"/>
      <c r="W264" s="200"/>
      <c r="X264" s="28"/>
      <c r="Y264" s="201"/>
      <c r="Z264" s="200"/>
      <c r="AA264" s="28"/>
      <c r="AB264" s="201"/>
      <c r="AC264" s="200"/>
      <c r="AD264" s="28"/>
      <c r="AE264" s="201"/>
      <c r="AF264" s="200"/>
      <c r="AG264" s="28"/>
      <c r="AH264" s="201"/>
      <c r="AI264" s="200"/>
      <c r="AJ264" s="28"/>
      <c r="AK264" s="201"/>
      <c r="AL264" s="200"/>
    </row>
    <row r="265" spans="2:38" x14ac:dyDescent="0.35">
      <c r="B265" s="30" t="str">
        <f>IF('Uso de suelo'!B265="","",'Uso de suelo'!B265)</f>
        <v/>
      </c>
      <c r="C265" s="28"/>
      <c r="D265" s="201"/>
      <c r="E265" s="200"/>
      <c r="F265" s="28"/>
      <c r="G265" s="201"/>
      <c r="H265" s="200"/>
      <c r="I265" s="28"/>
      <c r="J265" s="201"/>
      <c r="K265" s="200"/>
      <c r="L265" s="28"/>
      <c r="M265" s="201"/>
      <c r="N265" s="200"/>
      <c r="O265" s="28"/>
      <c r="P265" s="201"/>
      <c r="Q265" s="200"/>
      <c r="R265" s="28"/>
      <c r="S265" s="201"/>
      <c r="T265" s="200"/>
      <c r="U265" s="28"/>
      <c r="V265" s="201"/>
      <c r="W265" s="200"/>
      <c r="X265" s="28"/>
      <c r="Y265" s="201"/>
      <c r="Z265" s="200"/>
      <c r="AA265" s="28"/>
      <c r="AB265" s="201"/>
      <c r="AC265" s="200"/>
      <c r="AD265" s="28"/>
      <c r="AE265" s="201"/>
      <c r="AF265" s="200"/>
      <c r="AG265" s="28"/>
      <c r="AH265" s="201"/>
      <c r="AI265" s="200"/>
      <c r="AJ265" s="28"/>
      <c r="AK265" s="201"/>
      <c r="AL265" s="200"/>
    </row>
    <row r="266" spans="2:38" x14ac:dyDescent="0.35">
      <c r="B266" s="30" t="str">
        <f>IF('Uso de suelo'!B266="","",'Uso de suelo'!B266)</f>
        <v/>
      </c>
      <c r="C266" s="28"/>
      <c r="D266" s="201"/>
      <c r="E266" s="200"/>
      <c r="F266" s="28"/>
      <c r="G266" s="201"/>
      <c r="H266" s="200"/>
      <c r="I266" s="28"/>
      <c r="J266" s="201"/>
      <c r="K266" s="200"/>
      <c r="L266" s="28"/>
      <c r="M266" s="201"/>
      <c r="N266" s="200"/>
      <c r="O266" s="28"/>
      <c r="P266" s="201"/>
      <c r="Q266" s="200"/>
      <c r="R266" s="28"/>
      <c r="S266" s="201"/>
      <c r="T266" s="200"/>
      <c r="U266" s="28"/>
      <c r="V266" s="201"/>
      <c r="W266" s="200"/>
      <c r="X266" s="28"/>
      <c r="Y266" s="201"/>
      <c r="Z266" s="200"/>
      <c r="AA266" s="28"/>
      <c r="AB266" s="201"/>
      <c r="AC266" s="200"/>
      <c r="AD266" s="28"/>
      <c r="AE266" s="201"/>
      <c r="AF266" s="200"/>
      <c r="AG266" s="28"/>
      <c r="AH266" s="201"/>
      <c r="AI266" s="200"/>
      <c r="AJ266" s="28"/>
      <c r="AK266" s="201"/>
      <c r="AL266" s="200"/>
    </row>
    <row r="267" spans="2:38" x14ac:dyDescent="0.35">
      <c r="B267" s="30" t="str">
        <f>IF('Uso de suelo'!B267="","",'Uso de suelo'!B267)</f>
        <v/>
      </c>
      <c r="C267" s="28"/>
      <c r="D267" s="201"/>
      <c r="E267" s="200"/>
      <c r="F267" s="28"/>
      <c r="G267" s="201"/>
      <c r="H267" s="200"/>
      <c r="I267" s="28"/>
      <c r="J267" s="201"/>
      <c r="K267" s="200"/>
      <c r="L267" s="28"/>
      <c r="M267" s="201"/>
      <c r="N267" s="200"/>
      <c r="O267" s="28"/>
      <c r="P267" s="201"/>
      <c r="Q267" s="200"/>
      <c r="R267" s="28"/>
      <c r="S267" s="201"/>
      <c r="T267" s="200"/>
      <c r="U267" s="28"/>
      <c r="V267" s="201"/>
      <c r="W267" s="200"/>
      <c r="X267" s="28"/>
      <c r="Y267" s="201"/>
      <c r="Z267" s="200"/>
      <c r="AA267" s="28"/>
      <c r="AB267" s="201"/>
      <c r="AC267" s="200"/>
      <c r="AD267" s="28"/>
      <c r="AE267" s="201"/>
      <c r="AF267" s="200"/>
      <c r="AG267" s="28"/>
      <c r="AH267" s="201"/>
      <c r="AI267" s="200"/>
      <c r="AJ267" s="28"/>
      <c r="AK267" s="201"/>
      <c r="AL267" s="200"/>
    </row>
    <row r="268" spans="2:38" x14ac:dyDescent="0.35">
      <c r="B268" s="30" t="str">
        <f>IF('Uso de suelo'!B268="","",'Uso de suelo'!B268)</f>
        <v/>
      </c>
      <c r="C268" s="28"/>
      <c r="D268" s="201"/>
      <c r="E268" s="200"/>
      <c r="F268" s="28"/>
      <c r="G268" s="201"/>
      <c r="H268" s="200"/>
      <c r="I268" s="28"/>
      <c r="J268" s="201"/>
      <c r="K268" s="200"/>
      <c r="L268" s="28"/>
      <c r="M268" s="201"/>
      <c r="N268" s="200"/>
      <c r="O268" s="28"/>
      <c r="P268" s="201"/>
      <c r="Q268" s="200"/>
      <c r="R268" s="28"/>
      <c r="S268" s="201"/>
      <c r="T268" s="200"/>
      <c r="U268" s="28"/>
      <c r="V268" s="201"/>
      <c r="W268" s="200"/>
      <c r="X268" s="28"/>
      <c r="Y268" s="201"/>
      <c r="Z268" s="200"/>
      <c r="AA268" s="28"/>
      <c r="AB268" s="201"/>
      <c r="AC268" s="200"/>
      <c r="AD268" s="28"/>
      <c r="AE268" s="201"/>
      <c r="AF268" s="200"/>
      <c r="AG268" s="28"/>
      <c r="AH268" s="201"/>
      <c r="AI268" s="200"/>
      <c r="AJ268" s="28"/>
      <c r="AK268" s="201"/>
      <c r="AL268" s="200"/>
    </row>
    <row r="269" spans="2:38" x14ac:dyDescent="0.35">
      <c r="B269" s="30" t="str">
        <f>IF('Uso de suelo'!B269="","",'Uso de suelo'!B269)</f>
        <v/>
      </c>
      <c r="C269" s="28"/>
      <c r="D269" s="201"/>
      <c r="E269" s="200"/>
      <c r="F269" s="28"/>
      <c r="G269" s="201"/>
      <c r="H269" s="200"/>
      <c r="I269" s="28"/>
      <c r="J269" s="201"/>
      <c r="K269" s="200"/>
      <c r="L269" s="28"/>
      <c r="M269" s="201"/>
      <c r="N269" s="200"/>
      <c r="O269" s="28"/>
      <c r="P269" s="201"/>
      <c r="Q269" s="200"/>
      <c r="R269" s="28"/>
      <c r="S269" s="201"/>
      <c r="T269" s="200"/>
      <c r="U269" s="28"/>
      <c r="V269" s="201"/>
      <c r="W269" s="200"/>
      <c r="X269" s="28"/>
      <c r="Y269" s="201"/>
      <c r="Z269" s="200"/>
      <c r="AA269" s="28"/>
      <c r="AB269" s="201"/>
      <c r="AC269" s="200"/>
      <c r="AD269" s="28"/>
      <c r="AE269" s="201"/>
      <c r="AF269" s="200"/>
      <c r="AG269" s="28"/>
      <c r="AH269" s="201"/>
      <c r="AI269" s="200"/>
      <c r="AJ269" s="28"/>
      <c r="AK269" s="201"/>
      <c r="AL269" s="200"/>
    </row>
    <row r="270" spans="2:38" x14ac:dyDescent="0.35">
      <c r="B270" s="30" t="str">
        <f>IF('Uso de suelo'!B270="","",'Uso de suelo'!B270)</f>
        <v/>
      </c>
      <c r="C270" s="28"/>
      <c r="D270" s="201"/>
      <c r="E270" s="200"/>
      <c r="F270" s="28"/>
      <c r="G270" s="201"/>
      <c r="H270" s="200"/>
      <c r="I270" s="28"/>
      <c r="J270" s="201"/>
      <c r="K270" s="200"/>
      <c r="L270" s="28"/>
      <c r="M270" s="201"/>
      <c r="N270" s="200"/>
      <c r="O270" s="28"/>
      <c r="P270" s="201"/>
      <c r="Q270" s="200"/>
      <c r="R270" s="28"/>
      <c r="S270" s="201"/>
      <c r="T270" s="200"/>
      <c r="U270" s="28"/>
      <c r="V270" s="201"/>
      <c r="W270" s="200"/>
      <c r="X270" s="28"/>
      <c r="Y270" s="201"/>
      <c r="Z270" s="200"/>
      <c r="AA270" s="28"/>
      <c r="AB270" s="201"/>
      <c r="AC270" s="200"/>
      <c r="AD270" s="28"/>
      <c r="AE270" s="201"/>
      <c r="AF270" s="200"/>
      <c r="AG270" s="28"/>
      <c r="AH270" s="201"/>
      <c r="AI270" s="200"/>
      <c r="AJ270" s="28"/>
      <c r="AK270" s="201"/>
      <c r="AL270" s="200"/>
    </row>
    <row r="271" spans="2:38" x14ac:dyDescent="0.35">
      <c r="B271" s="30" t="str">
        <f>IF('Uso de suelo'!B271="","",'Uso de suelo'!B271)</f>
        <v/>
      </c>
      <c r="C271" s="28"/>
      <c r="D271" s="201"/>
      <c r="E271" s="200"/>
      <c r="F271" s="28"/>
      <c r="G271" s="201"/>
      <c r="H271" s="200"/>
      <c r="I271" s="28"/>
      <c r="J271" s="201"/>
      <c r="K271" s="200"/>
      <c r="L271" s="28"/>
      <c r="M271" s="201"/>
      <c r="N271" s="200"/>
      <c r="O271" s="28"/>
      <c r="P271" s="201"/>
      <c r="Q271" s="200"/>
      <c r="R271" s="28"/>
      <c r="S271" s="201"/>
      <c r="T271" s="200"/>
      <c r="U271" s="28"/>
      <c r="V271" s="201"/>
      <c r="W271" s="200"/>
      <c r="X271" s="28"/>
      <c r="Y271" s="201"/>
      <c r="Z271" s="200"/>
      <c r="AA271" s="28"/>
      <c r="AB271" s="201"/>
      <c r="AC271" s="200"/>
      <c r="AD271" s="28"/>
      <c r="AE271" s="201"/>
      <c r="AF271" s="200"/>
      <c r="AG271" s="28"/>
      <c r="AH271" s="201"/>
      <c r="AI271" s="200"/>
      <c r="AJ271" s="28"/>
      <c r="AK271" s="201"/>
      <c r="AL271" s="200"/>
    </row>
    <row r="272" spans="2:38" x14ac:dyDescent="0.35">
      <c r="B272" s="30" t="str">
        <f>IF('Uso de suelo'!B272="","",'Uso de suelo'!B272)</f>
        <v/>
      </c>
      <c r="C272" s="28"/>
      <c r="D272" s="201"/>
      <c r="E272" s="200"/>
      <c r="F272" s="28"/>
      <c r="G272" s="201"/>
      <c r="H272" s="200"/>
      <c r="I272" s="28"/>
      <c r="J272" s="201"/>
      <c r="K272" s="200"/>
      <c r="L272" s="28"/>
      <c r="M272" s="201"/>
      <c r="N272" s="200"/>
      <c r="O272" s="28"/>
      <c r="P272" s="201"/>
      <c r="Q272" s="200"/>
      <c r="R272" s="28"/>
      <c r="S272" s="201"/>
      <c r="T272" s="200"/>
      <c r="U272" s="28"/>
      <c r="V272" s="201"/>
      <c r="W272" s="200"/>
      <c r="X272" s="28"/>
      <c r="Y272" s="201"/>
      <c r="Z272" s="200"/>
      <c r="AA272" s="28"/>
      <c r="AB272" s="201"/>
      <c r="AC272" s="200"/>
      <c r="AD272" s="28"/>
      <c r="AE272" s="201"/>
      <c r="AF272" s="200"/>
      <c r="AG272" s="28"/>
      <c r="AH272" s="201"/>
      <c r="AI272" s="200"/>
      <c r="AJ272" s="28"/>
      <c r="AK272" s="201"/>
      <c r="AL272" s="200"/>
    </row>
    <row r="273" spans="2:38" x14ac:dyDescent="0.35">
      <c r="B273" s="30" t="str">
        <f>IF('Uso de suelo'!B273="","",'Uso de suelo'!B273)</f>
        <v/>
      </c>
      <c r="C273" s="28"/>
      <c r="D273" s="201"/>
      <c r="E273" s="200"/>
      <c r="F273" s="28"/>
      <c r="G273" s="201"/>
      <c r="H273" s="200"/>
      <c r="I273" s="28"/>
      <c r="J273" s="201"/>
      <c r="K273" s="200"/>
      <c r="L273" s="28"/>
      <c r="M273" s="201"/>
      <c r="N273" s="200"/>
      <c r="O273" s="28"/>
      <c r="P273" s="201"/>
      <c r="Q273" s="200"/>
      <c r="R273" s="28"/>
      <c r="S273" s="201"/>
      <c r="T273" s="200"/>
      <c r="U273" s="28"/>
      <c r="V273" s="201"/>
      <c r="W273" s="200"/>
      <c r="X273" s="28"/>
      <c r="Y273" s="201"/>
      <c r="Z273" s="200"/>
      <c r="AA273" s="28"/>
      <c r="AB273" s="201"/>
      <c r="AC273" s="200"/>
      <c r="AD273" s="28"/>
      <c r="AE273" s="201"/>
      <c r="AF273" s="200"/>
      <c r="AG273" s="28"/>
      <c r="AH273" s="201"/>
      <c r="AI273" s="200"/>
      <c r="AJ273" s="28"/>
      <c r="AK273" s="201"/>
      <c r="AL273" s="200"/>
    </row>
    <row r="274" spans="2:38" x14ac:dyDescent="0.35">
      <c r="B274" s="30" t="str">
        <f>IF('Uso de suelo'!B274="","",'Uso de suelo'!B274)</f>
        <v/>
      </c>
      <c r="C274" s="28"/>
      <c r="D274" s="201"/>
      <c r="E274" s="200"/>
      <c r="F274" s="28"/>
      <c r="G274" s="201"/>
      <c r="H274" s="200"/>
      <c r="I274" s="28"/>
      <c r="J274" s="201"/>
      <c r="K274" s="200"/>
      <c r="L274" s="28"/>
      <c r="M274" s="201"/>
      <c r="N274" s="200"/>
      <c r="O274" s="28"/>
      <c r="P274" s="201"/>
      <c r="Q274" s="200"/>
      <c r="R274" s="28"/>
      <c r="S274" s="201"/>
      <c r="T274" s="200"/>
      <c r="U274" s="28"/>
      <c r="V274" s="201"/>
      <c r="W274" s="200"/>
      <c r="X274" s="28"/>
      <c r="Y274" s="201"/>
      <c r="Z274" s="200"/>
      <c r="AA274" s="28"/>
      <c r="AB274" s="201"/>
      <c r="AC274" s="200"/>
      <c r="AD274" s="28"/>
      <c r="AE274" s="201"/>
      <c r="AF274" s="200"/>
      <c r="AG274" s="28"/>
      <c r="AH274" s="201"/>
      <c r="AI274" s="200"/>
      <c r="AJ274" s="28"/>
      <c r="AK274" s="201"/>
      <c r="AL274" s="200"/>
    </row>
    <row r="275" spans="2:38" x14ac:dyDescent="0.35">
      <c r="B275" s="30" t="str">
        <f>IF('Uso de suelo'!B275="","",'Uso de suelo'!B275)</f>
        <v/>
      </c>
      <c r="C275" s="28"/>
      <c r="D275" s="201"/>
      <c r="E275" s="200"/>
      <c r="F275" s="28"/>
      <c r="G275" s="201"/>
      <c r="H275" s="200"/>
      <c r="I275" s="28"/>
      <c r="J275" s="201"/>
      <c r="K275" s="200"/>
      <c r="L275" s="28"/>
      <c r="M275" s="201"/>
      <c r="N275" s="200"/>
      <c r="O275" s="28"/>
      <c r="P275" s="201"/>
      <c r="Q275" s="200"/>
      <c r="R275" s="28"/>
      <c r="S275" s="201"/>
      <c r="T275" s="200"/>
      <c r="U275" s="28"/>
      <c r="V275" s="201"/>
      <c r="W275" s="200"/>
      <c r="X275" s="28"/>
      <c r="Y275" s="201"/>
      <c r="Z275" s="200"/>
      <c r="AA275" s="28"/>
      <c r="AB275" s="201"/>
      <c r="AC275" s="200"/>
      <c r="AD275" s="28"/>
      <c r="AE275" s="201"/>
      <c r="AF275" s="200"/>
      <c r="AG275" s="28"/>
      <c r="AH275" s="201"/>
      <c r="AI275" s="200"/>
      <c r="AJ275" s="28"/>
      <c r="AK275" s="201"/>
      <c r="AL275" s="200"/>
    </row>
    <row r="276" spans="2:38" x14ac:dyDescent="0.35">
      <c r="B276" s="30" t="str">
        <f>IF('Uso de suelo'!B276="","",'Uso de suelo'!B276)</f>
        <v/>
      </c>
      <c r="C276" s="28"/>
      <c r="D276" s="201"/>
      <c r="E276" s="200"/>
      <c r="F276" s="28"/>
      <c r="G276" s="201"/>
      <c r="H276" s="200"/>
      <c r="I276" s="28"/>
      <c r="J276" s="201"/>
      <c r="K276" s="200"/>
      <c r="L276" s="28"/>
      <c r="M276" s="201"/>
      <c r="N276" s="200"/>
      <c r="O276" s="28"/>
      <c r="P276" s="201"/>
      <c r="Q276" s="200"/>
      <c r="R276" s="28"/>
      <c r="S276" s="201"/>
      <c r="T276" s="200"/>
      <c r="U276" s="28"/>
      <c r="V276" s="201"/>
      <c r="W276" s="200"/>
      <c r="X276" s="28"/>
      <c r="Y276" s="201"/>
      <c r="Z276" s="200"/>
      <c r="AA276" s="28"/>
      <c r="AB276" s="201"/>
      <c r="AC276" s="200"/>
      <c r="AD276" s="28"/>
      <c r="AE276" s="201"/>
      <c r="AF276" s="200"/>
      <c r="AG276" s="28"/>
      <c r="AH276" s="201"/>
      <c r="AI276" s="200"/>
      <c r="AJ276" s="28"/>
      <c r="AK276" s="201"/>
      <c r="AL276" s="200"/>
    </row>
    <row r="277" spans="2:38" x14ac:dyDescent="0.35">
      <c r="B277" s="30" t="str">
        <f>IF('Uso de suelo'!B277="","",'Uso de suelo'!B277)</f>
        <v/>
      </c>
      <c r="C277" s="28"/>
      <c r="D277" s="201"/>
      <c r="E277" s="200"/>
      <c r="F277" s="28"/>
      <c r="G277" s="201"/>
      <c r="H277" s="200"/>
      <c r="I277" s="28"/>
      <c r="J277" s="201"/>
      <c r="K277" s="200"/>
      <c r="L277" s="28"/>
      <c r="M277" s="201"/>
      <c r="N277" s="200"/>
      <c r="O277" s="28"/>
      <c r="P277" s="201"/>
      <c r="Q277" s="200"/>
      <c r="R277" s="28"/>
      <c r="S277" s="201"/>
      <c r="T277" s="200"/>
      <c r="U277" s="28"/>
      <c r="V277" s="201"/>
      <c r="W277" s="200"/>
      <c r="X277" s="28"/>
      <c r="Y277" s="201"/>
      <c r="Z277" s="200"/>
      <c r="AA277" s="28"/>
      <c r="AB277" s="201"/>
      <c r="AC277" s="200"/>
      <c r="AD277" s="28"/>
      <c r="AE277" s="201"/>
      <c r="AF277" s="200"/>
      <c r="AG277" s="28"/>
      <c r="AH277" s="201"/>
      <c r="AI277" s="200"/>
      <c r="AJ277" s="28"/>
      <c r="AK277" s="201"/>
      <c r="AL277" s="200"/>
    </row>
    <row r="278" spans="2:38" x14ac:dyDescent="0.35">
      <c r="B278" s="30" t="str">
        <f>IF('Uso de suelo'!B278="","",'Uso de suelo'!B278)</f>
        <v/>
      </c>
      <c r="C278" s="28"/>
      <c r="D278" s="201"/>
      <c r="E278" s="200"/>
      <c r="F278" s="28"/>
      <c r="G278" s="201"/>
      <c r="H278" s="200"/>
      <c r="I278" s="28"/>
      <c r="J278" s="201"/>
      <c r="K278" s="200"/>
      <c r="L278" s="28"/>
      <c r="M278" s="201"/>
      <c r="N278" s="200"/>
      <c r="O278" s="28"/>
      <c r="P278" s="201"/>
      <c r="Q278" s="200"/>
      <c r="R278" s="28"/>
      <c r="S278" s="201"/>
      <c r="T278" s="200"/>
      <c r="U278" s="28"/>
      <c r="V278" s="201"/>
      <c r="W278" s="200"/>
      <c r="X278" s="28"/>
      <c r="Y278" s="201"/>
      <c r="Z278" s="200"/>
      <c r="AA278" s="28"/>
      <c r="AB278" s="201"/>
      <c r="AC278" s="200"/>
      <c r="AD278" s="28"/>
      <c r="AE278" s="201"/>
      <c r="AF278" s="200"/>
      <c r="AG278" s="28"/>
      <c r="AH278" s="201"/>
      <c r="AI278" s="200"/>
      <c r="AJ278" s="28"/>
      <c r="AK278" s="201"/>
      <c r="AL278" s="200"/>
    </row>
    <row r="279" spans="2:38" x14ac:dyDescent="0.35">
      <c r="B279" s="30" t="str">
        <f>IF('Uso de suelo'!B279="","",'Uso de suelo'!B279)</f>
        <v/>
      </c>
      <c r="C279" s="28"/>
      <c r="D279" s="201"/>
      <c r="E279" s="200"/>
      <c r="F279" s="28"/>
      <c r="G279" s="201"/>
      <c r="H279" s="200"/>
      <c r="I279" s="28"/>
      <c r="J279" s="201"/>
      <c r="K279" s="200"/>
      <c r="L279" s="28"/>
      <c r="M279" s="201"/>
      <c r="N279" s="200"/>
      <c r="O279" s="28"/>
      <c r="P279" s="201"/>
      <c r="Q279" s="200"/>
      <c r="R279" s="28"/>
      <c r="S279" s="201"/>
      <c r="T279" s="200"/>
      <c r="U279" s="28"/>
      <c r="V279" s="201"/>
      <c r="W279" s="200"/>
      <c r="X279" s="28"/>
      <c r="Y279" s="201"/>
      <c r="Z279" s="200"/>
      <c r="AA279" s="28"/>
      <c r="AB279" s="201"/>
      <c r="AC279" s="200"/>
      <c r="AD279" s="28"/>
      <c r="AE279" s="201"/>
      <c r="AF279" s="200"/>
      <c r="AG279" s="28"/>
      <c r="AH279" s="201"/>
      <c r="AI279" s="200"/>
      <c r="AJ279" s="28"/>
      <c r="AK279" s="201"/>
      <c r="AL279" s="200"/>
    </row>
    <row r="280" spans="2:38" x14ac:dyDescent="0.35">
      <c r="B280" s="30" t="str">
        <f>IF('Uso de suelo'!B280="","",'Uso de suelo'!B280)</f>
        <v/>
      </c>
      <c r="C280" s="28"/>
      <c r="D280" s="201"/>
      <c r="E280" s="200"/>
      <c r="F280" s="28"/>
      <c r="G280" s="201"/>
      <c r="H280" s="200"/>
      <c r="I280" s="28"/>
      <c r="J280" s="201"/>
      <c r="K280" s="200"/>
      <c r="L280" s="28"/>
      <c r="M280" s="201"/>
      <c r="N280" s="200"/>
      <c r="O280" s="28"/>
      <c r="P280" s="201"/>
      <c r="Q280" s="200"/>
      <c r="R280" s="28"/>
      <c r="S280" s="201"/>
      <c r="T280" s="200"/>
      <c r="U280" s="28"/>
      <c r="V280" s="201"/>
      <c r="W280" s="200"/>
      <c r="X280" s="28"/>
      <c r="Y280" s="201"/>
      <c r="Z280" s="200"/>
      <c r="AA280" s="28"/>
      <c r="AB280" s="201"/>
      <c r="AC280" s="200"/>
      <c r="AD280" s="28"/>
      <c r="AE280" s="201"/>
      <c r="AF280" s="200"/>
      <c r="AG280" s="28"/>
      <c r="AH280" s="201"/>
      <c r="AI280" s="200"/>
      <c r="AJ280" s="28"/>
      <c r="AK280" s="201"/>
      <c r="AL280" s="200"/>
    </row>
    <row r="281" spans="2:38" x14ac:dyDescent="0.35">
      <c r="B281" s="30" t="str">
        <f>IF('Uso de suelo'!B281="","",'Uso de suelo'!B281)</f>
        <v/>
      </c>
      <c r="C281" s="28"/>
      <c r="D281" s="201"/>
      <c r="E281" s="200"/>
      <c r="F281" s="28"/>
      <c r="G281" s="201"/>
      <c r="H281" s="200"/>
      <c r="I281" s="28"/>
      <c r="J281" s="201"/>
      <c r="K281" s="200"/>
      <c r="L281" s="28"/>
      <c r="M281" s="201"/>
      <c r="N281" s="200"/>
      <c r="O281" s="28"/>
      <c r="P281" s="201"/>
      <c r="Q281" s="200"/>
      <c r="R281" s="28"/>
      <c r="S281" s="201"/>
      <c r="T281" s="200"/>
      <c r="U281" s="28"/>
      <c r="V281" s="201"/>
      <c r="W281" s="200"/>
      <c r="X281" s="28"/>
      <c r="Y281" s="201"/>
      <c r="Z281" s="200"/>
      <c r="AA281" s="28"/>
      <c r="AB281" s="201"/>
      <c r="AC281" s="200"/>
      <c r="AD281" s="28"/>
      <c r="AE281" s="201"/>
      <c r="AF281" s="200"/>
      <c r="AG281" s="28"/>
      <c r="AH281" s="201"/>
      <c r="AI281" s="200"/>
      <c r="AJ281" s="28"/>
      <c r="AK281" s="201"/>
      <c r="AL281" s="200"/>
    </row>
    <row r="282" spans="2:38" x14ac:dyDescent="0.35">
      <c r="B282" s="30" t="str">
        <f>IF('Uso de suelo'!B282="","",'Uso de suelo'!B282)</f>
        <v/>
      </c>
      <c r="C282" s="28"/>
      <c r="D282" s="201"/>
      <c r="E282" s="200"/>
      <c r="F282" s="28"/>
      <c r="G282" s="201"/>
      <c r="H282" s="200"/>
      <c r="I282" s="28"/>
      <c r="J282" s="201"/>
      <c r="K282" s="200"/>
      <c r="L282" s="28"/>
      <c r="M282" s="201"/>
      <c r="N282" s="200"/>
      <c r="O282" s="28"/>
      <c r="P282" s="201"/>
      <c r="Q282" s="200"/>
      <c r="R282" s="28"/>
      <c r="S282" s="201"/>
      <c r="T282" s="200"/>
      <c r="U282" s="28"/>
      <c r="V282" s="201"/>
      <c r="W282" s="200"/>
      <c r="X282" s="28"/>
      <c r="Y282" s="201"/>
      <c r="Z282" s="200"/>
      <c r="AA282" s="28"/>
      <c r="AB282" s="201"/>
      <c r="AC282" s="200"/>
      <c r="AD282" s="28"/>
      <c r="AE282" s="201"/>
      <c r="AF282" s="200"/>
      <c r="AG282" s="28"/>
      <c r="AH282" s="201"/>
      <c r="AI282" s="200"/>
      <c r="AJ282" s="28"/>
      <c r="AK282" s="201"/>
      <c r="AL282" s="200"/>
    </row>
    <row r="283" spans="2:38" x14ac:dyDescent="0.35">
      <c r="B283" s="30" t="str">
        <f>IF('Uso de suelo'!B283="","",'Uso de suelo'!B283)</f>
        <v/>
      </c>
      <c r="C283" s="28"/>
      <c r="D283" s="201"/>
      <c r="E283" s="200"/>
      <c r="F283" s="28"/>
      <c r="G283" s="201"/>
      <c r="H283" s="200"/>
      <c r="I283" s="28"/>
      <c r="J283" s="201"/>
      <c r="K283" s="200"/>
      <c r="L283" s="28"/>
      <c r="M283" s="201"/>
      <c r="N283" s="200"/>
      <c r="O283" s="28"/>
      <c r="P283" s="201"/>
      <c r="Q283" s="200"/>
      <c r="R283" s="28"/>
      <c r="S283" s="201"/>
      <c r="T283" s="200"/>
      <c r="U283" s="28"/>
      <c r="V283" s="201"/>
      <c r="W283" s="200"/>
      <c r="X283" s="28"/>
      <c r="Y283" s="201"/>
      <c r="Z283" s="200"/>
      <c r="AA283" s="28"/>
      <c r="AB283" s="201"/>
      <c r="AC283" s="200"/>
      <c r="AD283" s="28"/>
      <c r="AE283" s="201"/>
      <c r="AF283" s="200"/>
      <c r="AG283" s="28"/>
      <c r="AH283" s="201"/>
      <c r="AI283" s="200"/>
      <c r="AJ283" s="28"/>
      <c r="AK283" s="201"/>
      <c r="AL283" s="200"/>
    </row>
    <row r="284" spans="2:38" x14ac:dyDescent="0.35">
      <c r="B284" s="30" t="str">
        <f>IF('Uso de suelo'!B284="","",'Uso de suelo'!B284)</f>
        <v/>
      </c>
      <c r="C284" s="28"/>
      <c r="D284" s="201"/>
      <c r="E284" s="200"/>
      <c r="F284" s="28"/>
      <c r="G284" s="201"/>
      <c r="H284" s="200"/>
      <c r="I284" s="28"/>
      <c r="J284" s="201"/>
      <c r="K284" s="200"/>
      <c r="L284" s="28"/>
      <c r="M284" s="201"/>
      <c r="N284" s="200"/>
      <c r="O284" s="28"/>
      <c r="P284" s="201"/>
      <c r="Q284" s="200"/>
      <c r="R284" s="28"/>
      <c r="S284" s="201"/>
      <c r="T284" s="200"/>
      <c r="U284" s="28"/>
      <c r="V284" s="201"/>
      <c r="W284" s="200"/>
      <c r="X284" s="28"/>
      <c r="Y284" s="201"/>
      <c r="Z284" s="200"/>
      <c r="AA284" s="28"/>
      <c r="AB284" s="201"/>
      <c r="AC284" s="200"/>
      <c r="AD284" s="28"/>
      <c r="AE284" s="201"/>
      <c r="AF284" s="200"/>
      <c r="AG284" s="28"/>
      <c r="AH284" s="201"/>
      <c r="AI284" s="200"/>
      <c r="AJ284" s="28"/>
      <c r="AK284" s="201"/>
      <c r="AL284" s="200"/>
    </row>
    <row r="285" spans="2:38" x14ac:dyDescent="0.35">
      <c r="B285" s="30" t="str">
        <f>IF('Uso de suelo'!B285="","",'Uso de suelo'!B285)</f>
        <v/>
      </c>
      <c r="C285" s="28"/>
      <c r="D285" s="201"/>
      <c r="E285" s="200"/>
      <c r="F285" s="28"/>
      <c r="G285" s="201"/>
      <c r="H285" s="200"/>
      <c r="I285" s="28"/>
      <c r="J285" s="201"/>
      <c r="K285" s="200"/>
      <c r="L285" s="28"/>
      <c r="M285" s="201"/>
      <c r="N285" s="200"/>
      <c r="O285" s="28"/>
      <c r="P285" s="201"/>
      <c r="Q285" s="200"/>
      <c r="R285" s="28"/>
      <c r="S285" s="201"/>
      <c r="T285" s="200"/>
      <c r="U285" s="28"/>
      <c r="V285" s="201"/>
      <c r="W285" s="200"/>
      <c r="X285" s="28"/>
      <c r="Y285" s="201"/>
      <c r="Z285" s="200"/>
      <c r="AA285" s="28"/>
      <c r="AB285" s="201"/>
      <c r="AC285" s="200"/>
      <c r="AD285" s="28"/>
      <c r="AE285" s="201"/>
      <c r="AF285" s="200"/>
      <c r="AG285" s="28"/>
      <c r="AH285" s="201"/>
      <c r="AI285" s="200"/>
      <c r="AJ285" s="28"/>
      <c r="AK285" s="201"/>
      <c r="AL285" s="200"/>
    </row>
    <row r="286" spans="2:38" x14ac:dyDescent="0.35">
      <c r="B286" s="30" t="str">
        <f>IF('Uso de suelo'!B286="","",'Uso de suelo'!B286)</f>
        <v/>
      </c>
      <c r="C286" s="28"/>
      <c r="D286" s="201"/>
      <c r="E286" s="200"/>
      <c r="F286" s="28"/>
      <c r="G286" s="201"/>
      <c r="H286" s="200"/>
      <c r="I286" s="28"/>
      <c r="J286" s="201"/>
      <c r="K286" s="200"/>
      <c r="L286" s="28"/>
      <c r="M286" s="201"/>
      <c r="N286" s="200"/>
      <c r="O286" s="28"/>
      <c r="P286" s="201"/>
      <c r="Q286" s="200"/>
      <c r="R286" s="28"/>
      <c r="S286" s="201"/>
      <c r="T286" s="200"/>
      <c r="U286" s="28"/>
      <c r="V286" s="201"/>
      <c r="W286" s="200"/>
      <c r="X286" s="28"/>
      <c r="Y286" s="201"/>
      <c r="Z286" s="200"/>
      <c r="AA286" s="28"/>
      <c r="AB286" s="201"/>
      <c r="AC286" s="200"/>
      <c r="AD286" s="28"/>
      <c r="AE286" s="201"/>
      <c r="AF286" s="200"/>
      <c r="AG286" s="28"/>
      <c r="AH286" s="201"/>
      <c r="AI286" s="200"/>
      <c r="AJ286" s="28"/>
      <c r="AK286" s="201"/>
      <c r="AL286" s="200"/>
    </row>
    <row r="287" spans="2:38" x14ac:dyDescent="0.35">
      <c r="B287" s="30" t="str">
        <f>IF('Uso de suelo'!B287="","",'Uso de suelo'!B287)</f>
        <v/>
      </c>
      <c r="C287" s="28"/>
      <c r="D287" s="201"/>
      <c r="E287" s="200"/>
      <c r="F287" s="28"/>
      <c r="G287" s="201"/>
      <c r="H287" s="200"/>
      <c r="I287" s="28"/>
      <c r="J287" s="201"/>
      <c r="K287" s="200"/>
      <c r="L287" s="28"/>
      <c r="M287" s="201"/>
      <c r="N287" s="200"/>
      <c r="O287" s="28"/>
      <c r="P287" s="201"/>
      <c r="Q287" s="200"/>
      <c r="R287" s="28"/>
      <c r="S287" s="201"/>
      <c r="T287" s="200"/>
      <c r="U287" s="28"/>
      <c r="V287" s="201"/>
      <c r="W287" s="200"/>
      <c r="X287" s="28"/>
      <c r="Y287" s="201"/>
      <c r="Z287" s="200"/>
      <c r="AA287" s="28"/>
      <c r="AB287" s="201"/>
      <c r="AC287" s="200"/>
      <c r="AD287" s="28"/>
      <c r="AE287" s="201"/>
      <c r="AF287" s="200"/>
      <c r="AG287" s="28"/>
      <c r="AH287" s="201"/>
      <c r="AI287" s="200"/>
      <c r="AJ287" s="28"/>
      <c r="AK287" s="201"/>
      <c r="AL287" s="200"/>
    </row>
    <row r="288" spans="2:38" x14ac:dyDescent="0.35">
      <c r="B288" s="30" t="str">
        <f>IF('Uso de suelo'!B288="","",'Uso de suelo'!B288)</f>
        <v/>
      </c>
      <c r="C288" s="28"/>
      <c r="D288" s="201"/>
      <c r="E288" s="200"/>
      <c r="F288" s="28"/>
      <c r="G288" s="201"/>
      <c r="H288" s="200"/>
      <c r="I288" s="28"/>
      <c r="J288" s="201"/>
      <c r="K288" s="200"/>
      <c r="L288" s="28"/>
      <c r="M288" s="201"/>
      <c r="N288" s="200"/>
      <c r="O288" s="28"/>
      <c r="P288" s="201"/>
      <c r="Q288" s="200"/>
      <c r="R288" s="28"/>
      <c r="S288" s="201"/>
      <c r="T288" s="200"/>
      <c r="U288" s="28"/>
      <c r="V288" s="201"/>
      <c r="W288" s="200"/>
      <c r="X288" s="28"/>
      <c r="Y288" s="201"/>
      <c r="Z288" s="200"/>
      <c r="AA288" s="28"/>
      <c r="AB288" s="201"/>
      <c r="AC288" s="200"/>
      <c r="AD288" s="28"/>
      <c r="AE288" s="201"/>
      <c r="AF288" s="200"/>
      <c r="AG288" s="28"/>
      <c r="AH288" s="201"/>
      <c r="AI288" s="200"/>
      <c r="AJ288" s="28"/>
      <c r="AK288" s="201"/>
      <c r="AL288" s="200"/>
    </row>
    <row r="289" spans="2:38" x14ac:dyDescent="0.35">
      <c r="B289" s="30" t="str">
        <f>IF('Uso de suelo'!B289="","",'Uso de suelo'!B289)</f>
        <v/>
      </c>
      <c r="C289" s="28"/>
      <c r="D289" s="201"/>
      <c r="E289" s="200"/>
      <c r="F289" s="28"/>
      <c r="G289" s="201"/>
      <c r="H289" s="200"/>
      <c r="I289" s="28"/>
      <c r="J289" s="201"/>
      <c r="K289" s="200"/>
      <c r="L289" s="28"/>
      <c r="M289" s="201"/>
      <c r="N289" s="200"/>
      <c r="O289" s="28"/>
      <c r="P289" s="201"/>
      <c r="Q289" s="200"/>
      <c r="R289" s="28"/>
      <c r="S289" s="201"/>
      <c r="T289" s="200"/>
      <c r="U289" s="28"/>
      <c r="V289" s="201"/>
      <c r="W289" s="200"/>
      <c r="X289" s="28"/>
      <c r="Y289" s="201"/>
      <c r="Z289" s="200"/>
      <c r="AA289" s="28"/>
      <c r="AB289" s="201"/>
      <c r="AC289" s="200"/>
      <c r="AD289" s="28"/>
      <c r="AE289" s="201"/>
      <c r="AF289" s="200"/>
      <c r="AG289" s="28"/>
      <c r="AH289" s="201"/>
      <c r="AI289" s="200"/>
      <c r="AJ289" s="28"/>
      <c r="AK289" s="201"/>
      <c r="AL289" s="200"/>
    </row>
    <row r="290" spans="2:38" x14ac:dyDescent="0.35">
      <c r="B290" s="30" t="str">
        <f>IF('Uso de suelo'!B290="","",'Uso de suelo'!B290)</f>
        <v/>
      </c>
      <c r="C290" s="28"/>
      <c r="D290" s="201"/>
      <c r="E290" s="200"/>
      <c r="F290" s="28"/>
      <c r="G290" s="201"/>
      <c r="H290" s="200"/>
      <c r="I290" s="28"/>
      <c r="J290" s="201"/>
      <c r="K290" s="200"/>
      <c r="L290" s="28"/>
      <c r="M290" s="201"/>
      <c r="N290" s="200"/>
      <c r="O290" s="28"/>
      <c r="P290" s="201"/>
      <c r="Q290" s="200"/>
      <c r="R290" s="28"/>
      <c r="S290" s="201"/>
      <c r="T290" s="200"/>
      <c r="U290" s="28"/>
      <c r="V290" s="201"/>
      <c r="W290" s="200"/>
      <c r="X290" s="28"/>
      <c r="Y290" s="201"/>
      <c r="Z290" s="200"/>
      <c r="AA290" s="28"/>
      <c r="AB290" s="201"/>
      <c r="AC290" s="200"/>
      <c r="AD290" s="28"/>
      <c r="AE290" s="201"/>
      <c r="AF290" s="200"/>
      <c r="AG290" s="28"/>
      <c r="AH290" s="201"/>
      <c r="AI290" s="200"/>
      <c r="AJ290" s="28"/>
      <c r="AK290" s="201"/>
      <c r="AL290" s="200"/>
    </row>
    <row r="291" spans="2:38" x14ac:dyDescent="0.35">
      <c r="B291" s="30" t="str">
        <f>IF('Uso de suelo'!B291="","",'Uso de suelo'!B291)</f>
        <v/>
      </c>
      <c r="C291" s="28"/>
      <c r="D291" s="201"/>
      <c r="E291" s="200"/>
      <c r="F291" s="28"/>
      <c r="G291" s="201"/>
      <c r="H291" s="200"/>
      <c r="I291" s="28"/>
      <c r="J291" s="201"/>
      <c r="K291" s="200"/>
      <c r="L291" s="28"/>
      <c r="M291" s="201"/>
      <c r="N291" s="200"/>
      <c r="O291" s="28"/>
      <c r="P291" s="201"/>
      <c r="Q291" s="200"/>
      <c r="R291" s="28"/>
      <c r="S291" s="201"/>
      <c r="T291" s="200"/>
      <c r="U291" s="28"/>
      <c r="V291" s="201"/>
      <c r="W291" s="200"/>
      <c r="X291" s="28"/>
      <c r="Y291" s="201"/>
      <c r="Z291" s="200"/>
      <c r="AA291" s="28"/>
      <c r="AB291" s="201"/>
      <c r="AC291" s="200"/>
      <c r="AD291" s="28"/>
      <c r="AE291" s="201"/>
      <c r="AF291" s="200"/>
      <c r="AG291" s="28"/>
      <c r="AH291" s="201"/>
      <c r="AI291" s="200"/>
      <c r="AJ291" s="28"/>
      <c r="AK291" s="201"/>
      <c r="AL291" s="200"/>
    </row>
    <row r="292" spans="2:38" x14ac:dyDescent="0.35">
      <c r="B292" s="30" t="str">
        <f>IF('Uso de suelo'!B292="","",'Uso de suelo'!B292)</f>
        <v/>
      </c>
      <c r="C292" s="28"/>
      <c r="D292" s="201"/>
      <c r="E292" s="200"/>
      <c r="F292" s="28"/>
      <c r="G292" s="201"/>
      <c r="H292" s="200"/>
      <c r="I292" s="28"/>
      <c r="J292" s="201"/>
      <c r="K292" s="200"/>
      <c r="L292" s="28"/>
      <c r="M292" s="201"/>
      <c r="N292" s="200"/>
      <c r="O292" s="28"/>
      <c r="P292" s="201"/>
      <c r="Q292" s="200"/>
      <c r="R292" s="28"/>
      <c r="S292" s="201"/>
      <c r="T292" s="200"/>
      <c r="U292" s="28"/>
      <c r="V292" s="201"/>
      <c r="W292" s="200"/>
      <c r="X292" s="28"/>
      <c r="Y292" s="201"/>
      <c r="Z292" s="200"/>
      <c r="AA292" s="28"/>
      <c r="AB292" s="201"/>
      <c r="AC292" s="200"/>
      <c r="AD292" s="28"/>
      <c r="AE292" s="201"/>
      <c r="AF292" s="200"/>
      <c r="AG292" s="28"/>
      <c r="AH292" s="201"/>
      <c r="AI292" s="200"/>
      <c r="AJ292" s="28"/>
      <c r="AK292" s="201"/>
      <c r="AL292" s="200"/>
    </row>
    <row r="293" spans="2:38" x14ac:dyDescent="0.35">
      <c r="B293" s="30" t="str">
        <f>IF('Uso de suelo'!B293="","",'Uso de suelo'!B293)</f>
        <v/>
      </c>
      <c r="C293" s="28"/>
      <c r="D293" s="201"/>
      <c r="E293" s="200"/>
      <c r="F293" s="28"/>
      <c r="G293" s="201"/>
      <c r="H293" s="200"/>
      <c r="I293" s="28"/>
      <c r="J293" s="201"/>
      <c r="K293" s="200"/>
      <c r="L293" s="28"/>
      <c r="M293" s="201"/>
      <c r="N293" s="200"/>
      <c r="O293" s="28"/>
      <c r="P293" s="201"/>
      <c r="Q293" s="200"/>
      <c r="R293" s="28"/>
      <c r="S293" s="201"/>
      <c r="T293" s="200"/>
      <c r="U293" s="28"/>
      <c r="V293" s="201"/>
      <c r="W293" s="200"/>
      <c r="X293" s="28"/>
      <c r="Y293" s="201"/>
      <c r="Z293" s="200"/>
      <c r="AA293" s="28"/>
      <c r="AB293" s="201"/>
      <c r="AC293" s="200"/>
      <c r="AD293" s="28"/>
      <c r="AE293" s="201"/>
      <c r="AF293" s="200"/>
      <c r="AG293" s="28"/>
      <c r="AH293" s="201"/>
      <c r="AI293" s="200"/>
      <c r="AJ293" s="28"/>
      <c r="AK293" s="201"/>
      <c r="AL293" s="200"/>
    </row>
    <row r="294" spans="2:38" x14ac:dyDescent="0.35">
      <c r="B294" s="30" t="str">
        <f>IF('Uso de suelo'!B294="","",'Uso de suelo'!B294)</f>
        <v/>
      </c>
      <c r="C294" s="28"/>
      <c r="D294" s="201"/>
      <c r="E294" s="200"/>
      <c r="F294" s="28"/>
      <c r="G294" s="201"/>
      <c r="H294" s="200"/>
      <c r="I294" s="28"/>
      <c r="J294" s="201"/>
      <c r="K294" s="200"/>
      <c r="L294" s="28"/>
      <c r="M294" s="201"/>
      <c r="N294" s="200"/>
      <c r="O294" s="28"/>
      <c r="P294" s="201"/>
      <c r="Q294" s="200"/>
      <c r="R294" s="28"/>
      <c r="S294" s="201"/>
      <c r="T294" s="200"/>
      <c r="U294" s="28"/>
      <c r="V294" s="201"/>
      <c r="W294" s="200"/>
      <c r="X294" s="28"/>
      <c r="Y294" s="201"/>
      <c r="Z294" s="200"/>
      <c r="AA294" s="28"/>
      <c r="AB294" s="201"/>
      <c r="AC294" s="200"/>
      <c r="AD294" s="28"/>
      <c r="AE294" s="201"/>
      <c r="AF294" s="200"/>
      <c r="AG294" s="28"/>
      <c r="AH294" s="201"/>
      <c r="AI294" s="200"/>
      <c r="AJ294" s="28"/>
      <c r="AK294" s="201"/>
      <c r="AL294" s="200"/>
    </row>
    <row r="295" spans="2:38" x14ac:dyDescent="0.35">
      <c r="B295" s="30" t="str">
        <f>IF('Uso de suelo'!B295="","",'Uso de suelo'!B295)</f>
        <v/>
      </c>
      <c r="C295" s="28"/>
      <c r="D295" s="201"/>
      <c r="E295" s="200"/>
      <c r="F295" s="28"/>
      <c r="G295" s="201"/>
      <c r="H295" s="200"/>
      <c r="I295" s="28"/>
      <c r="J295" s="201"/>
      <c r="K295" s="200"/>
      <c r="L295" s="28"/>
      <c r="M295" s="201"/>
      <c r="N295" s="200"/>
      <c r="O295" s="28"/>
      <c r="P295" s="201"/>
      <c r="Q295" s="200"/>
      <c r="R295" s="28"/>
      <c r="S295" s="201"/>
      <c r="T295" s="200"/>
      <c r="U295" s="28"/>
      <c r="V295" s="201"/>
      <c r="W295" s="200"/>
      <c r="X295" s="28"/>
      <c r="Y295" s="201"/>
      <c r="Z295" s="200"/>
      <c r="AA295" s="28"/>
      <c r="AB295" s="201"/>
      <c r="AC295" s="200"/>
      <c r="AD295" s="28"/>
      <c r="AE295" s="201"/>
      <c r="AF295" s="200"/>
      <c r="AG295" s="28"/>
      <c r="AH295" s="201"/>
      <c r="AI295" s="200"/>
      <c r="AJ295" s="28"/>
      <c r="AK295" s="201"/>
      <c r="AL295" s="200"/>
    </row>
    <row r="296" spans="2:38" x14ac:dyDescent="0.35">
      <c r="B296" s="30" t="str">
        <f>IF('Uso de suelo'!B296="","",'Uso de suelo'!B296)</f>
        <v/>
      </c>
      <c r="C296" s="28"/>
      <c r="D296" s="201"/>
      <c r="E296" s="200"/>
      <c r="F296" s="28"/>
      <c r="G296" s="201"/>
      <c r="H296" s="200"/>
      <c r="I296" s="28"/>
      <c r="J296" s="201"/>
      <c r="K296" s="200"/>
      <c r="L296" s="28"/>
      <c r="M296" s="201"/>
      <c r="N296" s="200"/>
      <c r="O296" s="28"/>
      <c r="P296" s="201"/>
      <c r="Q296" s="200"/>
      <c r="R296" s="28"/>
      <c r="S296" s="201"/>
      <c r="T296" s="200"/>
      <c r="U296" s="28"/>
      <c r="V296" s="201"/>
      <c r="W296" s="200"/>
      <c r="X296" s="28"/>
      <c r="Y296" s="201"/>
      <c r="Z296" s="200"/>
      <c r="AA296" s="28"/>
      <c r="AB296" s="201"/>
      <c r="AC296" s="200"/>
      <c r="AD296" s="28"/>
      <c r="AE296" s="201"/>
      <c r="AF296" s="200"/>
      <c r="AG296" s="28"/>
      <c r="AH296" s="201"/>
      <c r="AI296" s="200"/>
      <c r="AJ296" s="28"/>
      <c r="AK296" s="201"/>
      <c r="AL296" s="200"/>
    </row>
    <row r="297" spans="2:38" x14ac:dyDescent="0.35">
      <c r="B297" s="30" t="str">
        <f>IF('Uso de suelo'!B297="","",'Uso de suelo'!B297)</f>
        <v/>
      </c>
      <c r="C297" s="28"/>
      <c r="D297" s="201"/>
      <c r="E297" s="200"/>
      <c r="F297" s="28"/>
      <c r="G297" s="201"/>
      <c r="H297" s="200"/>
      <c r="I297" s="28"/>
      <c r="J297" s="201"/>
      <c r="K297" s="200"/>
      <c r="L297" s="28"/>
      <c r="M297" s="201"/>
      <c r="N297" s="200"/>
      <c r="O297" s="28"/>
      <c r="P297" s="201"/>
      <c r="Q297" s="200"/>
      <c r="R297" s="28"/>
      <c r="S297" s="201"/>
      <c r="T297" s="200"/>
      <c r="U297" s="28"/>
      <c r="V297" s="201"/>
      <c r="W297" s="200"/>
      <c r="X297" s="28"/>
      <c r="Y297" s="201"/>
      <c r="Z297" s="200"/>
      <c r="AA297" s="28"/>
      <c r="AB297" s="201"/>
      <c r="AC297" s="200"/>
      <c r="AD297" s="28"/>
      <c r="AE297" s="201"/>
      <c r="AF297" s="200"/>
      <c r="AG297" s="28"/>
      <c r="AH297" s="201"/>
      <c r="AI297" s="200"/>
      <c r="AJ297" s="28"/>
      <c r="AK297" s="201"/>
      <c r="AL297" s="200"/>
    </row>
    <row r="298" spans="2:38" x14ac:dyDescent="0.35">
      <c r="B298" s="30" t="str">
        <f>IF('Uso de suelo'!B298="","",'Uso de suelo'!B298)</f>
        <v/>
      </c>
      <c r="C298" s="28"/>
      <c r="D298" s="201"/>
      <c r="E298" s="200"/>
      <c r="F298" s="28"/>
      <c r="G298" s="201"/>
      <c r="H298" s="200"/>
      <c r="I298" s="28"/>
      <c r="J298" s="201"/>
      <c r="K298" s="200"/>
      <c r="L298" s="28"/>
      <c r="M298" s="201"/>
      <c r="N298" s="200"/>
      <c r="O298" s="28"/>
      <c r="P298" s="201"/>
      <c r="Q298" s="200"/>
      <c r="R298" s="28"/>
      <c r="S298" s="201"/>
      <c r="T298" s="200"/>
      <c r="U298" s="28"/>
      <c r="V298" s="201"/>
      <c r="W298" s="200"/>
      <c r="X298" s="28"/>
      <c r="Y298" s="201"/>
      <c r="Z298" s="200"/>
      <c r="AA298" s="28"/>
      <c r="AB298" s="201"/>
      <c r="AC298" s="200"/>
      <c r="AD298" s="28"/>
      <c r="AE298" s="201"/>
      <c r="AF298" s="200"/>
      <c r="AG298" s="28"/>
      <c r="AH298" s="201"/>
      <c r="AI298" s="200"/>
      <c r="AJ298" s="28"/>
      <c r="AK298" s="201"/>
      <c r="AL298" s="200"/>
    </row>
    <row r="299" spans="2:38" x14ac:dyDescent="0.35">
      <c r="B299" s="30" t="str">
        <f>IF('Uso de suelo'!B299="","",'Uso de suelo'!B299)</f>
        <v/>
      </c>
      <c r="C299" s="28"/>
      <c r="D299" s="201"/>
      <c r="E299" s="200"/>
      <c r="F299" s="28"/>
      <c r="G299" s="201"/>
      <c r="H299" s="200"/>
      <c r="I299" s="28"/>
      <c r="J299" s="201"/>
      <c r="K299" s="200"/>
      <c r="L299" s="28"/>
      <c r="M299" s="201"/>
      <c r="N299" s="200"/>
      <c r="O299" s="28"/>
      <c r="P299" s="201"/>
      <c r="Q299" s="200"/>
      <c r="R299" s="28"/>
      <c r="S299" s="201"/>
      <c r="T299" s="200"/>
      <c r="U299" s="28"/>
      <c r="V299" s="201"/>
      <c r="W299" s="200"/>
      <c r="X299" s="28"/>
      <c r="Y299" s="201"/>
      <c r="Z299" s="200"/>
      <c r="AA299" s="28"/>
      <c r="AB299" s="201"/>
      <c r="AC299" s="200"/>
      <c r="AD299" s="28"/>
      <c r="AE299" s="201"/>
      <c r="AF299" s="200"/>
      <c r="AG299" s="28"/>
      <c r="AH299" s="201"/>
      <c r="AI299" s="200"/>
      <c r="AJ299" s="28"/>
      <c r="AK299" s="201"/>
      <c r="AL299" s="200"/>
    </row>
    <row r="300" spans="2:38" x14ac:dyDescent="0.35">
      <c r="B300" s="30" t="str">
        <f>IF('Uso de suelo'!B300="","",'Uso de suelo'!B300)</f>
        <v/>
      </c>
      <c r="C300" s="28"/>
      <c r="D300" s="201"/>
      <c r="E300" s="200"/>
      <c r="F300" s="28"/>
      <c r="G300" s="201"/>
      <c r="H300" s="200"/>
      <c r="I300" s="28"/>
      <c r="J300" s="201"/>
      <c r="K300" s="200"/>
      <c r="L300" s="28"/>
      <c r="M300" s="201"/>
      <c r="N300" s="200"/>
      <c r="O300" s="28"/>
      <c r="P300" s="201"/>
      <c r="Q300" s="200"/>
      <c r="R300" s="28"/>
      <c r="S300" s="201"/>
      <c r="T300" s="200"/>
      <c r="U300" s="28"/>
      <c r="V300" s="201"/>
      <c r="W300" s="200"/>
      <c r="X300" s="28"/>
      <c r="Y300" s="201"/>
      <c r="Z300" s="200"/>
      <c r="AA300" s="28"/>
      <c r="AB300" s="201"/>
      <c r="AC300" s="200"/>
      <c r="AD300" s="28"/>
      <c r="AE300" s="201"/>
      <c r="AF300" s="200"/>
      <c r="AG300" s="28"/>
      <c r="AH300" s="201"/>
      <c r="AI300" s="200"/>
      <c r="AJ300" s="28"/>
      <c r="AK300" s="201"/>
      <c r="AL300" s="200"/>
    </row>
    <row r="301" spans="2:38" x14ac:dyDescent="0.35">
      <c r="B301" s="30" t="str">
        <f>IF('Uso de suelo'!B301="","",'Uso de suelo'!B301)</f>
        <v/>
      </c>
      <c r="C301" s="28"/>
      <c r="D301" s="201"/>
      <c r="E301" s="200"/>
      <c r="F301" s="28"/>
      <c r="G301" s="201"/>
      <c r="H301" s="200"/>
      <c r="I301" s="28"/>
      <c r="J301" s="201"/>
      <c r="K301" s="200"/>
      <c r="L301" s="28"/>
      <c r="M301" s="201"/>
      <c r="N301" s="200"/>
      <c r="O301" s="28"/>
      <c r="P301" s="201"/>
      <c r="Q301" s="200"/>
      <c r="R301" s="28"/>
      <c r="S301" s="201"/>
      <c r="T301" s="200"/>
      <c r="U301" s="28"/>
      <c r="V301" s="201"/>
      <c r="W301" s="200"/>
      <c r="X301" s="28"/>
      <c r="Y301" s="201"/>
      <c r="Z301" s="200"/>
      <c r="AA301" s="28"/>
      <c r="AB301" s="201"/>
      <c r="AC301" s="200"/>
      <c r="AD301" s="28"/>
      <c r="AE301" s="201"/>
      <c r="AF301" s="200"/>
      <c r="AG301" s="28"/>
      <c r="AH301" s="201"/>
      <c r="AI301" s="200"/>
      <c r="AJ301" s="28"/>
      <c r="AK301" s="201"/>
      <c r="AL301" s="200"/>
    </row>
    <row r="302" spans="2:38" x14ac:dyDescent="0.35">
      <c r="B302" s="30" t="str">
        <f>IF('Uso de suelo'!B302="","",'Uso de suelo'!B302)</f>
        <v/>
      </c>
      <c r="C302" s="28"/>
      <c r="D302" s="201"/>
      <c r="E302" s="200"/>
      <c r="F302" s="28"/>
      <c r="G302" s="201"/>
      <c r="H302" s="200"/>
      <c r="I302" s="28"/>
      <c r="J302" s="201"/>
      <c r="K302" s="200"/>
      <c r="L302" s="28"/>
      <c r="M302" s="201"/>
      <c r="N302" s="200"/>
      <c r="O302" s="28"/>
      <c r="P302" s="201"/>
      <c r="Q302" s="200"/>
      <c r="R302" s="28"/>
      <c r="S302" s="201"/>
      <c r="T302" s="200"/>
      <c r="U302" s="28"/>
      <c r="V302" s="201"/>
      <c r="W302" s="200"/>
      <c r="X302" s="28"/>
      <c r="Y302" s="201"/>
      <c r="Z302" s="200"/>
      <c r="AA302" s="28"/>
      <c r="AB302" s="201"/>
      <c r="AC302" s="200"/>
      <c r="AD302" s="28"/>
      <c r="AE302" s="201"/>
      <c r="AF302" s="200"/>
      <c r="AG302" s="28"/>
      <c r="AH302" s="201"/>
      <c r="AI302" s="200"/>
      <c r="AJ302" s="28"/>
      <c r="AK302" s="201"/>
      <c r="AL302" s="200"/>
    </row>
    <row r="303" spans="2:38" x14ac:dyDescent="0.35">
      <c r="B303" s="30" t="str">
        <f>IF('Uso de suelo'!B303="","",'Uso de suelo'!B303)</f>
        <v/>
      </c>
      <c r="C303" s="28"/>
      <c r="D303" s="201"/>
      <c r="E303" s="200"/>
      <c r="F303" s="28"/>
      <c r="G303" s="201"/>
      <c r="H303" s="200"/>
      <c r="I303" s="28"/>
      <c r="J303" s="201"/>
      <c r="K303" s="200"/>
      <c r="L303" s="28"/>
      <c r="M303" s="201"/>
      <c r="N303" s="200"/>
      <c r="O303" s="28"/>
      <c r="P303" s="201"/>
      <c r="Q303" s="200"/>
      <c r="R303" s="28"/>
      <c r="S303" s="201"/>
      <c r="T303" s="200"/>
      <c r="U303" s="28"/>
      <c r="V303" s="201"/>
      <c r="W303" s="200"/>
      <c r="X303" s="28"/>
      <c r="Y303" s="201"/>
      <c r="Z303" s="200"/>
      <c r="AA303" s="28"/>
      <c r="AB303" s="201"/>
      <c r="AC303" s="200"/>
      <c r="AD303" s="28"/>
      <c r="AE303" s="201"/>
      <c r="AF303" s="200"/>
      <c r="AG303" s="28"/>
      <c r="AH303" s="201"/>
      <c r="AI303" s="200"/>
      <c r="AJ303" s="28"/>
      <c r="AK303" s="201"/>
      <c r="AL303" s="200"/>
    </row>
    <row r="304" spans="2:38" x14ac:dyDescent="0.35">
      <c r="B304" s="30" t="str">
        <f>IF('Uso de suelo'!B304="","",'Uso de suelo'!B304)</f>
        <v/>
      </c>
      <c r="C304" s="28"/>
      <c r="D304" s="201"/>
      <c r="E304" s="200"/>
      <c r="F304" s="28"/>
      <c r="G304" s="201"/>
      <c r="H304" s="200"/>
      <c r="I304" s="28"/>
      <c r="J304" s="201"/>
      <c r="K304" s="200"/>
      <c r="L304" s="28"/>
      <c r="M304" s="201"/>
      <c r="N304" s="200"/>
      <c r="O304" s="28"/>
      <c r="P304" s="201"/>
      <c r="Q304" s="200"/>
      <c r="R304" s="28"/>
      <c r="S304" s="201"/>
      <c r="T304" s="200"/>
      <c r="U304" s="28"/>
      <c r="V304" s="201"/>
      <c r="W304" s="200"/>
      <c r="X304" s="28"/>
      <c r="Y304" s="201"/>
      <c r="Z304" s="200"/>
      <c r="AA304" s="28"/>
      <c r="AB304" s="201"/>
      <c r="AC304" s="200"/>
      <c r="AD304" s="28"/>
      <c r="AE304" s="201"/>
      <c r="AF304" s="200"/>
      <c r="AG304" s="28"/>
      <c r="AH304" s="201"/>
      <c r="AI304" s="200"/>
      <c r="AJ304" s="28"/>
      <c r="AK304" s="201"/>
      <c r="AL304" s="200"/>
    </row>
    <row r="305" spans="2:38" x14ac:dyDescent="0.35">
      <c r="B305" s="30" t="str">
        <f>IF('Uso de suelo'!B305="","",'Uso de suelo'!B305)</f>
        <v/>
      </c>
      <c r="C305" s="28"/>
      <c r="D305" s="201"/>
      <c r="E305" s="200"/>
      <c r="F305" s="28"/>
      <c r="G305" s="201"/>
      <c r="H305" s="200"/>
      <c r="I305" s="28"/>
      <c r="J305" s="201"/>
      <c r="K305" s="200"/>
      <c r="L305" s="28"/>
      <c r="M305" s="201"/>
      <c r="N305" s="200"/>
      <c r="O305" s="28"/>
      <c r="P305" s="201"/>
      <c r="Q305" s="200"/>
      <c r="R305" s="28"/>
      <c r="S305" s="201"/>
      <c r="T305" s="200"/>
      <c r="U305" s="28"/>
      <c r="V305" s="201"/>
      <c r="W305" s="200"/>
      <c r="X305" s="28"/>
      <c r="Y305" s="201"/>
      <c r="Z305" s="200"/>
      <c r="AA305" s="28"/>
      <c r="AB305" s="201"/>
      <c r="AC305" s="200"/>
      <c r="AD305" s="28"/>
      <c r="AE305" s="201"/>
      <c r="AF305" s="200"/>
      <c r="AG305" s="28"/>
      <c r="AH305" s="201"/>
      <c r="AI305" s="200"/>
      <c r="AJ305" s="28"/>
      <c r="AK305" s="201"/>
      <c r="AL305" s="200"/>
    </row>
    <row r="306" spans="2:38" x14ac:dyDescent="0.35">
      <c r="B306" s="30" t="str">
        <f>IF('Uso de suelo'!B306="","",'Uso de suelo'!B306)</f>
        <v/>
      </c>
      <c r="C306" s="28"/>
      <c r="D306" s="201"/>
      <c r="E306" s="200"/>
      <c r="F306" s="28"/>
      <c r="G306" s="201"/>
      <c r="H306" s="200"/>
      <c r="I306" s="28"/>
      <c r="J306" s="201"/>
      <c r="K306" s="200"/>
      <c r="L306" s="28"/>
      <c r="M306" s="201"/>
      <c r="N306" s="200"/>
      <c r="O306" s="28"/>
      <c r="P306" s="201"/>
      <c r="Q306" s="200"/>
      <c r="R306" s="28"/>
      <c r="S306" s="201"/>
      <c r="T306" s="200"/>
      <c r="U306" s="28"/>
      <c r="V306" s="201"/>
      <c r="W306" s="200"/>
      <c r="X306" s="28"/>
      <c r="Y306" s="201"/>
      <c r="Z306" s="200"/>
      <c r="AA306" s="28"/>
      <c r="AB306" s="201"/>
      <c r="AC306" s="200"/>
      <c r="AD306" s="28"/>
      <c r="AE306" s="201"/>
      <c r="AF306" s="200"/>
      <c r="AG306" s="28"/>
      <c r="AH306" s="201"/>
      <c r="AI306" s="200"/>
      <c r="AJ306" s="28"/>
      <c r="AK306" s="201"/>
      <c r="AL306" s="200"/>
    </row>
    <row r="307" spans="2:38" x14ac:dyDescent="0.35">
      <c r="B307" s="30" t="str">
        <f>IF('Uso de suelo'!B307="","",'Uso de suelo'!B307)</f>
        <v/>
      </c>
      <c r="C307" s="28"/>
      <c r="D307" s="201"/>
      <c r="E307" s="200"/>
      <c r="F307" s="28"/>
      <c r="G307" s="201"/>
      <c r="H307" s="200"/>
      <c r="I307" s="28"/>
      <c r="J307" s="201"/>
      <c r="K307" s="200"/>
      <c r="L307" s="28"/>
      <c r="M307" s="201"/>
      <c r="N307" s="200"/>
      <c r="O307" s="28"/>
      <c r="P307" s="201"/>
      <c r="Q307" s="200"/>
      <c r="R307" s="28"/>
      <c r="S307" s="201"/>
      <c r="T307" s="200"/>
      <c r="U307" s="28"/>
      <c r="V307" s="201"/>
      <c r="W307" s="200"/>
      <c r="X307" s="28"/>
      <c r="Y307" s="201"/>
      <c r="Z307" s="200"/>
      <c r="AA307" s="28"/>
      <c r="AB307" s="201"/>
      <c r="AC307" s="200"/>
      <c r="AD307" s="28"/>
      <c r="AE307" s="201"/>
      <c r="AF307" s="200"/>
      <c r="AG307" s="28"/>
      <c r="AH307" s="201"/>
      <c r="AI307" s="200"/>
      <c r="AJ307" s="28"/>
      <c r="AK307" s="201"/>
      <c r="AL307" s="200"/>
    </row>
    <row r="308" spans="2:38" x14ac:dyDescent="0.35">
      <c r="B308" s="30" t="str">
        <f>IF('Uso de suelo'!B308="","",'Uso de suelo'!B308)</f>
        <v/>
      </c>
      <c r="C308" s="28"/>
      <c r="D308" s="201"/>
      <c r="E308" s="200"/>
      <c r="F308" s="28"/>
      <c r="G308" s="201"/>
      <c r="H308" s="200"/>
      <c r="I308" s="28"/>
      <c r="J308" s="201"/>
      <c r="K308" s="200"/>
      <c r="L308" s="28"/>
      <c r="M308" s="201"/>
      <c r="N308" s="200"/>
      <c r="O308" s="28"/>
      <c r="P308" s="201"/>
      <c r="Q308" s="200"/>
      <c r="R308" s="28"/>
      <c r="S308" s="201"/>
      <c r="T308" s="200"/>
      <c r="U308" s="28"/>
      <c r="V308" s="201"/>
      <c r="W308" s="200"/>
      <c r="X308" s="28"/>
      <c r="Y308" s="201"/>
      <c r="Z308" s="200"/>
      <c r="AA308" s="28"/>
      <c r="AB308" s="201"/>
      <c r="AC308" s="200"/>
      <c r="AD308" s="28"/>
      <c r="AE308" s="201"/>
      <c r="AF308" s="200"/>
      <c r="AG308" s="28"/>
      <c r="AH308" s="201"/>
      <c r="AI308" s="200"/>
      <c r="AJ308" s="28"/>
      <c r="AK308" s="201"/>
      <c r="AL308" s="200"/>
    </row>
    <row r="309" spans="2:38" x14ac:dyDescent="0.35">
      <c r="B309" s="30" t="str">
        <f>IF('Uso de suelo'!B309="","",'Uso de suelo'!B309)</f>
        <v/>
      </c>
      <c r="C309" s="28"/>
      <c r="D309" s="201"/>
      <c r="E309" s="200"/>
      <c r="F309" s="28"/>
      <c r="G309" s="201"/>
      <c r="H309" s="200"/>
      <c r="I309" s="28"/>
      <c r="J309" s="201"/>
      <c r="K309" s="200"/>
      <c r="L309" s="28"/>
      <c r="M309" s="201"/>
      <c r="N309" s="200"/>
      <c r="O309" s="28"/>
      <c r="P309" s="201"/>
      <c r="Q309" s="200"/>
      <c r="R309" s="28"/>
      <c r="S309" s="201"/>
      <c r="T309" s="200"/>
      <c r="U309" s="28"/>
      <c r="V309" s="201"/>
      <c r="W309" s="200"/>
      <c r="X309" s="28"/>
      <c r="Y309" s="201"/>
      <c r="Z309" s="200"/>
      <c r="AA309" s="28"/>
      <c r="AB309" s="201"/>
      <c r="AC309" s="200"/>
      <c r="AD309" s="28"/>
      <c r="AE309" s="201"/>
      <c r="AF309" s="200"/>
      <c r="AG309" s="28"/>
      <c r="AH309" s="201"/>
      <c r="AI309" s="200"/>
      <c r="AJ309" s="28"/>
      <c r="AK309" s="201"/>
      <c r="AL309" s="200"/>
    </row>
    <row r="310" spans="2:38" x14ac:dyDescent="0.35">
      <c r="B310" s="30" t="str">
        <f>IF('Uso de suelo'!B310="","",'Uso de suelo'!B310)</f>
        <v/>
      </c>
      <c r="C310" s="28"/>
      <c r="D310" s="201"/>
      <c r="E310" s="200"/>
      <c r="F310" s="28"/>
      <c r="G310" s="201"/>
      <c r="H310" s="200"/>
      <c r="I310" s="28"/>
      <c r="J310" s="201"/>
      <c r="K310" s="200"/>
      <c r="L310" s="28"/>
      <c r="M310" s="201"/>
      <c r="N310" s="200"/>
      <c r="O310" s="28"/>
      <c r="P310" s="201"/>
      <c r="Q310" s="200"/>
      <c r="R310" s="28"/>
      <c r="S310" s="201"/>
      <c r="T310" s="200"/>
      <c r="U310" s="28"/>
      <c r="V310" s="201"/>
      <c r="W310" s="200"/>
      <c r="X310" s="28"/>
      <c r="Y310" s="201"/>
      <c r="Z310" s="200"/>
      <c r="AA310" s="28"/>
      <c r="AB310" s="201"/>
      <c r="AC310" s="200"/>
      <c r="AD310" s="28"/>
      <c r="AE310" s="201"/>
      <c r="AF310" s="200"/>
      <c r="AG310" s="28"/>
      <c r="AH310" s="201"/>
      <c r="AI310" s="200"/>
      <c r="AJ310" s="28"/>
      <c r="AK310" s="201"/>
      <c r="AL310" s="200"/>
    </row>
    <row r="311" spans="2:38" x14ac:dyDescent="0.35">
      <c r="B311" s="30" t="str">
        <f>IF('Uso de suelo'!B311="","",'Uso de suelo'!B311)</f>
        <v/>
      </c>
      <c r="C311" s="28"/>
      <c r="D311" s="201"/>
      <c r="E311" s="200"/>
      <c r="F311" s="28"/>
      <c r="G311" s="201"/>
      <c r="H311" s="200"/>
      <c r="I311" s="28"/>
      <c r="J311" s="201"/>
      <c r="K311" s="200"/>
      <c r="L311" s="28"/>
      <c r="M311" s="201"/>
      <c r="N311" s="200"/>
      <c r="O311" s="28"/>
      <c r="P311" s="201"/>
      <c r="Q311" s="200"/>
      <c r="R311" s="28"/>
      <c r="S311" s="201"/>
      <c r="T311" s="200"/>
      <c r="U311" s="28"/>
      <c r="V311" s="201"/>
      <c r="W311" s="200"/>
      <c r="X311" s="28"/>
      <c r="Y311" s="201"/>
      <c r="Z311" s="200"/>
      <c r="AA311" s="28"/>
      <c r="AB311" s="201"/>
      <c r="AC311" s="200"/>
      <c r="AD311" s="28"/>
      <c r="AE311" s="201"/>
      <c r="AF311" s="200"/>
      <c r="AG311" s="28"/>
      <c r="AH311" s="201"/>
      <c r="AI311" s="200"/>
      <c r="AJ311" s="28"/>
      <c r="AK311" s="201"/>
      <c r="AL311" s="200"/>
    </row>
    <row r="312" spans="2:38" x14ac:dyDescent="0.35">
      <c r="B312" s="30" t="str">
        <f>IF('Uso de suelo'!B312="","",'Uso de suelo'!B312)</f>
        <v/>
      </c>
      <c r="C312" s="28"/>
      <c r="D312" s="201"/>
      <c r="E312" s="200"/>
      <c r="F312" s="28"/>
      <c r="G312" s="201"/>
      <c r="H312" s="200"/>
      <c r="I312" s="28"/>
      <c r="J312" s="201"/>
      <c r="K312" s="200"/>
      <c r="L312" s="28"/>
      <c r="M312" s="201"/>
      <c r="N312" s="200"/>
      <c r="O312" s="28"/>
      <c r="P312" s="201"/>
      <c r="Q312" s="200"/>
      <c r="R312" s="28"/>
      <c r="S312" s="201"/>
      <c r="T312" s="200"/>
      <c r="U312" s="28"/>
      <c r="V312" s="201"/>
      <c r="W312" s="200"/>
      <c r="X312" s="28"/>
      <c r="Y312" s="201"/>
      <c r="Z312" s="200"/>
      <c r="AA312" s="28"/>
      <c r="AB312" s="201"/>
      <c r="AC312" s="200"/>
      <c r="AD312" s="28"/>
      <c r="AE312" s="201"/>
      <c r="AF312" s="200"/>
      <c r="AG312" s="28"/>
      <c r="AH312" s="201"/>
      <c r="AI312" s="200"/>
      <c r="AJ312" s="28"/>
      <c r="AK312" s="201"/>
      <c r="AL312" s="200"/>
    </row>
    <row r="313" spans="2:38" x14ac:dyDescent="0.35">
      <c r="B313" s="30" t="str">
        <f>IF('Uso de suelo'!B313="","",'Uso de suelo'!B313)</f>
        <v/>
      </c>
      <c r="C313" s="28"/>
      <c r="D313" s="201"/>
      <c r="E313" s="200"/>
      <c r="F313" s="28"/>
      <c r="G313" s="201"/>
      <c r="H313" s="200"/>
      <c r="I313" s="28"/>
      <c r="J313" s="201"/>
      <c r="K313" s="200"/>
      <c r="L313" s="28"/>
      <c r="M313" s="201"/>
      <c r="N313" s="200"/>
      <c r="O313" s="28"/>
      <c r="P313" s="201"/>
      <c r="Q313" s="200"/>
      <c r="R313" s="28"/>
      <c r="S313" s="201"/>
      <c r="T313" s="200"/>
      <c r="U313" s="28"/>
      <c r="V313" s="201"/>
      <c r="W313" s="200"/>
      <c r="X313" s="28"/>
      <c r="Y313" s="201"/>
      <c r="Z313" s="200"/>
      <c r="AA313" s="28"/>
      <c r="AB313" s="201"/>
      <c r="AC313" s="200"/>
      <c r="AD313" s="28"/>
      <c r="AE313" s="201"/>
      <c r="AF313" s="200"/>
      <c r="AG313" s="28"/>
      <c r="AH313" s="201"/>
      <c r="AI313" s="200"/>
      <c r="AJ313" s="28"/>
      <c r="AK313" s="201"/>
      <c r="AL313" s="200"/>
    </row>
    <row r="314" spans="2:38" x14ac:dyDescent="0.35">
      <c r="B314" s="30" t="str">
        <f>IF('Uso de suelo'!B314="","",'Uso de suelo'!B314)</f>
        <v/>
      </c>
      <c r="C314" s="28"/>
      <c r="D314" s="201"/>
      <c r="E314" s="200"/>
      <c r="F314" s="28"/>
      <c r="G314" s="201"/>
      <c r="H314" s="200"/>
      <c r="I314" s="28"/>
      <c r="J314" s="201"/>
      <c r="K314" s="200"/>
      <c r="L314" s="28"/>
      <c r="M314" s="201"/>
      <c r="N314" s="200"/>
      <c r="O314" s="28"/>
      <c r="P314" s="201"/>
      <c r="Q314" s="200"/>
      <c r="R314" s="28"/>
      <c r="S314" s="201"/>
      <c r="T314" s="200"/>
      <c r="U314" s="28"/>
      <c r="V314" s="201"/>
      <c r="W314" s="200"/>
      <c r="X314" s="28"/>
      <c r="Y314" s="201"/>
      <c r="Z314" s="200"/>
      <c r="AA314" s="28"/>
      <c r="AB314" s="201"/>
      <c r="AC314" s="200"/>
      <c r="AD314" s="28"/>
      <c r="AE314" s="201"/>
      <c r="AF314" s="200"/>
      <c r="AG314" s="28"/>
      <c r="AH314" s="201"/>
      <c r="AI314" s="200"/>
      <c r="AJ314" s="28"/>
      <c r="AK314" s="201"/>
      <c r="AL314" s="200"/>
    </row>
    <row r="315" spans="2:38" x14ac:dyDescent="0.35">
      <c r="B315" s="30" t="str">
        <f>IF('Uso de suelo'!B315="","",'Uso de suelo'!B315)</f>
        <v/>
      </c>
      <c r="C315" s="28"/>
      <c r="D315" s="201"/>
      <c r="E315" s="200"/>
      <c r="F315" s="28"/>
      <c r="G315" s="201"/>
      <c r="H315" s="200"/>
      <c r="I315" s="28"/>
      <c r="J315" s="201"/>
      <c r="K315" s="200"/>
      <c r="L315" s="28"/>
      <c r="M315" s="201"/>
      <c r="N315" s="200"/>
      <c r="O315" s="28"/>
      <c r="P315" s="201"/>
      <c r="Q315" s="200"/>
      <c r="R315" s="28"/>
      <c r="S315" s="201"/>
      <c r="T315" s="200"/>
      <c r="U315" s="28"/>
      <c r="V315" s="201"/>
      <c r="W315" s="200"/>
      <c r="X315" s="28"/>
      <c r="Y315" s="201"/>
      <c r="Z315" s="200"/>
      <c r="AA315" s="28"/>
      <c r="AB315" s="201"/>
      <c r="AC315" s="200"/>
      <c r="AD315" s="28"/>
      <c r="AE315" s="201"/>
      <c r="AF315" s="200"/>
      <c r="AG315" s="28"/>
      <c r="AH315" s="201"/>
      <c r="AI315" s="200"/>
      <c r="AJ315" s="28"/>
      <c r="AK315" s="201"/>
      <c r="AL315" s="200"/>
    </row>
    <row r="316" spans="2:38" x14ac:dyDescent="0.35">
      <c r="B316" s="30" t="str">
        <f>IF('Uso de suelo'!B316="","",'Uso de suelo'!B316)</f>
        <v/>
      </c>
      <c r="C316" s="28"/>
      <c r="D316" s="201"/>
      <c r="E316" s="200"/>
      <c r="F316" s="28"/>
      <c r="G316" s="201"/>
      <c r="H316" s="200"/>
      <c r="I316" s="28"/>
      <c r="J316" s="201"/>
      <c r="K316" s="200"/>
      <c r="L316" s="28"/>
      <c r="M316" s="201"/>
      <c r="N316" s="200"/>
      <c r="O316" s="28"/>
      <c r="P316" s="201"/>
      <c r="Q316" s="200"/>
      <c r="R316" s="28"/>
      <c r="S316" s="201"/>
      <c r="T316" s="200"/>
      <c r="U316" s="28"/>
      <c r="V316" s="201"/>
      <c r="W316" s="200"/>
      <c r="X316" s="28"/>
      <c r="Y316" s="201"/>
      <c r="Z316" s="200"/>
      <c r="AA316" s="28"/>
      <c r="AB316" s="201"/>
      <c r="AC316" s="200"/>
      <c r="AD316" s="28"/>
      <c r="AE316" s="201"/>
      <c r="AF316" s="200"/>
      <c r="AG316" s="28"/>
      <c r="AH316" s="201"/>
      <c r="AI316" s="200"/>
      <c r="AJ316" s="28"/>
      <c r="AK316" s="201"/>
      <c r="AL316" s="200"/>
    </row>
    <row r="317" spans="2:38" x14ac:dyDescent="0.35">
      <c r="B317" s="30" t="str">
        <f>IF('Uso de suelo'!B317="","",'Uso de suelo'!B317)</f>
        <v/>
      </c>
      <c r="C317" s="28"/>
      <c r="D317" s="201"/>
      <c r="E317" s="200"/>
      <c r="F317" s="28"/>
      <c r="G317" s="201"/>
      <c r="H317" s="200"/>
      <c r="I317" s="28"/>
      <c r="J317" s="201"/>
      <c r="K317" s="200"/>
      <c r="L317" s="28"/>
      <c r="M317" s="201"/>
      <c r="N317" s="200"/>
      <c r="O317" s="28"/>
      <c r="P317" s="201"/>
      <c r="Q317" s="200"/>
      <c r="R317" s="28"/>
      <c r="S317" s="201"/>
      <c r="T317" s="200"/>
      <c r="U317" s="28"/>
      <c r="V317" s="201"/>
      <c r="W317" s="200"/>
      <c r="X317" s="28"/>
      <c r="Y317" s="201"/>
      <c r="Z317" s="200"/>
      <c r="AA317" s="28"/>
      <c r="AB317" s="201"/>
      <c r="AC317" s="200"/>
      <c r="AD317" s="28"/>
      <c r="AE317" s="201"/>
      <c r="AF317" s="200"/>
      <c r="AG317" s="28"/>
      <c r="AH317" s="201"/>
      <c r="AI317" s="200"/>
      <c r="AJ317" s="28"/>
      <c r="AK317" s="201"/>
      <c r="AL317" s="200"/>
    </row>
    <row r="318" spans="2:38" x14ac:dyDescent="0.35">
      <c r="B318" s="30" t="str">
        <f>IF('Uso de suelo'!B318="","",'Uso de suelo'!B318)</f>
        <v/>
      </c>
      <c r="C318" s="28"/>
      <c r="D318" s="201"/>
      <c r="E318" s="200"/>
      <c r="F318" s="28"/>
      <c r="G318" s="201"/>
      <c r="H318" s="200"/>
      <c r="I318" s="28"/>
      <c r="J318" s="201"/>
      <c r="K318" s="200"/>
      <c r="L318" s="28"/>
      <c r="M318" s="201"/>
      <c r="N318" s="200"/>
      <c r="O318" s="28"/>
      <c r="P318" s="201"/>
      <c r="Q318" s="200"/>
      <c r="R318" s="28"/>
      <c r="S318" s="201"/>
      <c r="T318" s="200"/>
      <c r="U318" s="28"/>
      <c r="V318" s="201"/>
      <c r="W318" s="200"/>
      <c r="X318" s="28"/>
      <c r="Y318" s="201"/>
      <c r="Z318" s="200"/>
      <c r="AA318" s="28"/>
      <c r="AB318" s="201"/>
      <c r="AC318" s="200"/>
      <c r="AD318" s="28"/>
      <c r="AE318" s="201"/>
      <c r="AF318" s="200"/>
      <c r="AG318" s="28"/>
      <c r="AH318" s="201"/>
      <c r="AI318" s="200"/>
      <c r="AJ318" s="28"/>
      <c r="AK318" s="201"/>
      <c r="AL318" s="200"/>
    </row>
    <row r="319" spans="2:38" x14ac:dyDescent="0.35">
      <c r="B319" s="30" t="str">
        <f>IF('Uso de suelo'!B319="","",'Uso de suelo'!B319)</f>
        <v/>
      </c>
      <c r="C319" s="28"/>
      <c r="D319" s="201"/>
      <c r="E319" s="200"/>
      <c r="F319" s="28"/>
      <c r="G319" s="201"/>
      <c r="H319" s="200"/>
      <c r="I319" s="28"/>
      <c r="J319" s="201"/>
      <c r="K319" s="200"/>
      <c r="L319" s="28"/>
      <c r="M319" s="201"/>
      <c r="N319" s="200"/>
      <c r="O319" s="28"/>
      <c r="P319" s="201"/>
      <c r="Q319" s="200"/>
      <c r="R319" s="28"/>
      <c r="S319" s="201"/>
      <c r="T319" s="200"/>
      <c r="U319" s="28"/>
      <c r="V319" s="201"/>
      <c r="W319" s="200"/>
      <c r="X319" s="28"/>
      <c r="Y319" s="201"/>
      <c r="Z319" s="200"/>
      <c r="AA319" s="28"/>
      <c r="AB319" s="201"/>
      <c r="AC319" s="200"/>
      <c r="AD319" s="28"/>
      <c r="AE319" s="201"/>
      <c r="AF319" s="200"/>
      <c r="AG319" s="28"/>
      <c r="AH319" s="201"/>
      <c r="AI319" s="200"/>
      <c r="AJ319" s="28"/>
      <c r="AK319" s="201"/>
      <c r="AL319" s="200"/>
    </row>
    <row r="320" spans="2:38" x14ac:dyDescent="0.35">
      <c r="B320" s="30" t="str">
        <f>IF('Uso de suelo'!B320="","",'Uso de suelo'!B320)</f>
        <v/>
      </c>
      <c r="C320" s="28"/>
      <c r="D320" s="201"/>
      <c r="E320" s="200"/>
      <c r="F320" s="28"/>
      <c r="G320" s="201"/>
      <c r="H320" s="200"/>
      <c r="I320" s="28"/>
      <c r="J320" s="201"/>
      <c r="K320" s="200"/>
      <c r="L320" s="28"/>
      <c r="M320" s="201"/>
      <c r="N320" s="200"/>
      <c r="O320" s="28"/>
      <c r="P320" s="201"/>
      <c r="Q320" s="200"/>
      <c r="R320" s="28"/>
      <c r="S320" s="201"/>
      <c r="T320" s="200"/>
      <c r="U320" s="28"/>
      <c r="V320" s="201"/>
      <c r="W320" s="200"/>
      <c r="X320" s="28"/>
      <c r="Y320" s="201"/>
      <c r="Z320" s="200"/>
      <c r="AA320" s="28"/>
      <c r="AB320" s="201"/>
      <c r="AC320" s="200"/>
      <c r="AD320" s="28"/>
      <c r="AE320" s="201"/>
      <c r="AF320" s="200"/>
      <c r="AG320" s="28"/>
      <c r="AH320" s="201"/>
      <c r="AI320" s="200"/>
      <c r="AJ320" s="28"/>
      <c r="AK320" s="201"/>
      <c r="AL320" s="200"/>
    </row>
    <row r="321" spans="2:38" x14ac:dyDescent="0.35">
      <c r="B321" s="30" t="str">
        <f>IF('Uso de suelo'!B321="","",'Uso de suelo'!B321)</f>
        <v/>
      </c>
      <c r="C321" s="28"/>
      <c r="D321" s="201"/>
      <c r="E321" s="200"/>
      <c r="F321" s="28"/>
      <c r="G321" s="201"/>
      <c r="H321" s="200"/>
      <c r="I321" s="28"/>
      <c r="J321" s="201"/>
      <c r="K321" s="200"/>
      <c r="L321" s="28"/>
      <c r="M321" s="201"/>
      <c r="N321" s="200"/>
      <c r="O321" s="28"/>
      <c r="P321" s="201"/>
      <c r="Q321" s="200"/>
      <c r="R321" s="28"/>
      <c r="S321" s="201"/>
      <c r="T321" s="200"/>
      <c r="U321" s="28"/>
      <c r="V321" s="201"/>
      <c r="W321" s="200"/>
      <c r="X321" s="28"/>
      <c r="Y321" s="201"/>
      <c r="Z321" s="200"/>
      <c r="AA321" s="28"/>
      <c r="AB321" s="201"/>
      <c r="AC321" s="200"/>
      <c r="AD321" s="28"/>
      <c r="AE321" s="201"/>
      <c r="AF321" s="200"/>
      <c r="AG321" s="28"/>
      <c r="AH321" s="201"/>
      <c r="AI321" s="200"/>
      <c r="AJ321" s="28"/>
      <c r="AK321" s="201"/>
      <c r="AL321" s="200"/>
    </row>
    <row r="322" spans="2:38" x14ac:dyDescent="0.35">
      <c r="B322" s="30" t="str">
        <f>IF('Uso de suelo'!B322="","",'Uso de suelo'!B322)</f>
        <v/>
      </c>
      <c r="C322" s="28"/>
      <c r="D322" s="201"/>
      <c r="E322" s="200"/>
      <c r="F322" s="28"/>
      <c r="G322" s="201"/>
      <c r="H322" s="200"/>
      <c r="I322" s="28"/>
      <c r="J322" s="201"/>
      <c r="K322" s="200"/>
      <c r="L322" s="28"/>
      <c r="M322" s="201"/>
      <c r="N322" s="200"/>
      <c r="O322" s="28"/>
      <c r="P322" s="201"/>
      <c r="Q322" s="200"/>
      <c r="R322" s="28"/>
      <c r="S322" s="201"/>
      <c r="T322" s="200"/>
      <c r="U322" s="28"/>
      <c r="V322" s="201"/>
      <c r="W322" s="200"/>
      <c r="X322" s="28"/>
      <c r="Y322" s="201"/>
      <c r="Z322" s="200"/>
      <c r="AA322" s="28"/>
      <c r="AB322" s="201"/>
      <c r="AC322" s="200"/>
      <c r="AD322" s="28"/>
      <c r="AE322" s="201"/>
      <c r="AF322" s="200"/>
      <c r="AG322" s="28"/>
      <c r="AH322" s="201"/>
      <c r="AI322" s="200"/>
      <c r="AJ322" s="28"/>
      <c r="AK322" s="201"/>
      <c r="AL322" s="200"/>
    </row>
    <row r="323" spans="2:38" x14ac:dyDescent="0.35">
      <c r="B323" s="30" t="str">
        <f>IF('Uso de suelo'!B323="","",'Uso de suelo'!B323)</f>
        <v/>
      </c>
      <c r="C323" s="28"/>
      <c r="D323" s="201"/>
      <c r="E323" s="200"/>
      <c r="F323" s="28"/>
      <c r="G323" s="201"/>
      <c r="H323" s="200"/>
      <c r="I323" s="28"/>
      <c r="J323" s="201"/>
      <c r="K323" s="200"/>
      <c r="L323" s="28"/>
      <c r="M323" s="201"/>
      <c r="N323" s="200"/>
      <c r="O323" s="28"/>
      <c r="P323" s="201"/>
      <c r="Q323" s="200"/>
      <c r="R323" s="28"/>
      <c r="S323" s="201"/>
      <c r="T323" s="200"/>
      <c r="U323" s="28"/>
      <c r="V323" s="201"/>
      <c r="W323" s="200"/>
      <c r="X323" s="28"/>
      <c r="Y323" s="201"/>
      <c r="Z323" s="200"/>
      <c r="AA323" s="28"/>
      <c r="AB323" s="201"/>
      <c r="AC323" s="200"/>
      <c r="AD323" s="28"/>
      <c r="AE323" s="201"/>
      <c r="AF323" s="200"/>
      <c r="AG323" s="28"/>
      <c r="AH323" s="201"/>
      <c r="AI323" s="200"/>
      <c r="AJ323" s="28"/>
      <c r="AK323" s="201"/>
      <c r="AL323" s="200"/>
    </row>
    <row r="324" spans="2:38" x14ac:dyDescent="0.35">
      <c r="B324" s="30" t="str">
        <f>IF('Uso de suelo'!B324="","",'Uso de suelo'!B324)</f>
        <v/>
      </c>
      <c r="C324" s="28"/>
      <c r="D324" s="201"/>
      <c r="E324" s="200"/>
      <c r="F324" s="28"/>
      <c r="G324" s="201"/>
      <c r="H324" s="200"/>
      <c r="I324" s="28"/>
      <c r="J324" s="201"/>
      <c r="K324" s="200"/>
      <c r="L324" s="28"/>
      <c r="M324" s="201"/>
      <c r="N324" s="200"/>
      <c r="O324" s="28"/>
      <c r="P324" s="201"/>
      <c r="Q324" s="200"/>
      <c r="R324" s="28"/>
      <c r="S324" s="201"/>
      <c r="T324" s="200"/>
      <c r="U324" s="28"/>
      <c r="V324" s="201"/>
      <c r="W324" s="200"/>
      <c r="X324" s="28"/>
      <c r="Y324" s="201"/>
      <c r="Z324" s="200"/>
      <c r="AA324" s="28"/>
      <c r="AB324" s="201"/>
      <c r="AC324" s="200"/>
      <c r="AD324" s="28"/>
      <c r="AE324" s="201"/>
      <c r="AF324" s="200"/>
      <c r="AG324" s="28"/>
      <c r="AH324" s="201"/>
      <c r="AI324" s="200"/>
      <c r="AJ324" s="28"/>
      <c r="AK324" s="201"/>
      <c r="AL324" s="200"/>
    </row>
    <row r="325" spans="2:38" x14ac:dyDescent="0.35">
      <c r="B325" s="30" t="str">
        <f>IF('Uso de suelo'!B325="","",'Uso de suelo'!B325)</f>
        <v/>
      </c>
      <c r="C325" s="28"/>
      <c r="D325" s="201"/>
      <c r="E325" s="200"/>
      <c r="F325" s="28"/>
      <c r="G325" s="201"/>
      <c r="H325" s="200"/>
      <c r="I325" s="28"/>
      <c r="J325" s="201"/>
      <c r="K325" s="200"/>
      <c r="L325" s="28"/>
      <c r="M325" s="201"/>
      <c r="N325" s="200"/>
      <c r="O325" s="28"/>
      <c r="P325" s="201"/>
      <c r="Q325" s="200"/>
      <c r="R325" s="28"/>
      <c r="S325" s="201"/>
      <c r="T325" s="200"/>
      <c r="U325" s="28"/>
      <c r="V325" s="201"/>
      <c r="W325" s="200"/>
      <c r="X325" s="28"/>
      <c r="Y325" s="201"/>
      <c r="Z325" s="200"/>
      <c r="AA325" s="28"/>
      <c r="AB325" s="201"/>
      <c r="AC325" s="200"/>
      <c r="AD325" s="28"/>
      <c r="AE325" s="201"/>
      <c r="AF325" s="200"/>
      <c r="AG325" s="28"/>
      <c r="AH325" s="201"/>
      <c r="AI325" s="200"/>
      <c r="AJ325" s="28"/>
      <c r="AK325" s="201"/>
      <c r="AL325" s="200"/>
    </row>
    <row r="326" spans="2:38" x14ac:dyDescent="0.35">
      <c r="B326" s="30" t="str">
        <f>IF('Uso de suelo'!B326="","",'Uso de suelo'!B326)</f>
        <v/>
      </c>
      <c r="C326" s="28"/>
      <c r="D326" s="201"/>
      <c r="E326" s="200"/>
      <c r="F326" s="28"/>
      <c r="G326" s="201"/>
      <c r="H326" s="200"/>
      <c r="I326" s="28"/>
      <c r="J326" s="201"/>
      <c r="K326" s="200"/>
      <c r="L326" s="28"/>
      <c r="M326" s="201"/>
      <c r="N326" s="200"/>
      <c r="O326" s="28"/>
      <c r="P326" s="201"/>
      <c r="Q326" s="200"/>
      <c r="R326" s="28"/>
      <c r="S326" s="201"/>
      <c r="T326" s="200"/>
      <c r="U326" s="28"/>
      <c r="V326" s="201"/>
      <c r="W326" s="200"/>
      <c r="X326" s="28"/>
      <c r="Y326" s="201"/>
      <c r="Z326" s="200"/>
      <c r="AA326" s="28"/>
      <c r="AB326" s="201"/>
      <c r="AC326" s="200"/>
      <c r="AD326" s="28"/>
      <c r="AE326" s="201"/>
      <c r="AF326" s="200"/>
      <c r="AG326" s="28"/>
      <c r="AH326" s="201"/>
      <c r="AI326" s="200"/>
      <c r="AJ326" s="28"/>
      <c r="AK326" s="201"/>
      <c r="AL326" s="200"/>
    </row>
    <row r="327" spans="2:38" x14ac:dyDescent="0.35">
      <c r="B327" s="30" t="str">
        <f>IF('Uso de suelo'!B327="","",'Uso de suelo'!B327)</f>
        <v/>
      </c>
      <c r="C327" s="28"/>
      <c r="D327" s="201"/>
      <c r="E327" s="200"/>
      <c r="F327" s="28"/>
      <c r="G327" s="201"/>
      <c r="H327" s="200"/>
      <c r="I327" s="28"/>
      <c r="J327" s="201"/>
      <c r="K327" s="200"/>
      <c r="L327" s="28"/>
      <c r="M327" s="201"/>
      <c r="N327" s="200"/>
      <c r="O327" s="28"/>
      <c r="P327" s="201"/>
      <c r="Q327" s="200"/>
      <c r="R327" s="28"/>
      <c r="S327" s="201"/>
      <c r="T327" s="200"/>
      <c r="U327" s="28"/>
      <c r="V327" s="201"/>
      <c r="W327" s="200"/>
      <c r="X327" s="28"/>
      <c r="Y327" s="201"/>
      <c r="Z327" s="200"/>
      <c r="AA327" s="28"/>
      <c r="AB327" s="201"/>
      <c r="AC327" s="200"/>
      <c r="AD327" s="28"/>
      <c r="AE327" s="201"/>
      <c r="AF327" s="200"/>
      <c r="AG327" s="28"/>
      <c r="AH327" s="201"/>
      <c r="AI327" s="200"/>
      <c r="AJ327" s="28"/>
      <c r="AK327" s="201"/>
      <c r="AL327" s="200"/>
    </row>
    <row r="328" spans="2:38" x14ac:dyDescent="0.35">
      <c r="B328" s="30" t="str">
        <f>IF('Uso de suelo'!B328="","",'Uso de suelo'!B328)</f>
        <v/>
      </c>
      <c r="C328" s="28"/>
      <c r="D328" s="201"/>
      <c r="E328" s="200"/>
      <c r="F328" s="28"/>
      <c r="G328" s="201"/>
      <c r="H328" s="200"/>
      <c r="I328" s="28"/>
      <c r="J328" s="201"/>
      <c r="K328" s="200"/>
      <c r="L328" s="28"/>
      <c r="M328" s="201"/>
      <c r="N328" s="200"/>
      <c r="O328" s="28"/>
      <c r="P328" s="201"/>
      <c r="Q328" s="200"/>
      <c r="R328" s="28"/>
      <c r="S328" s="201"/>
      <c r="T328" s="200"/>
      <c r="U328" s="28"/>
      <c r="V328" s="201"/>
      <c r="W328" s="200"/>
      <c r="X328" s="28"/>
      <c r="Y328" s="201"/>
      <c r="Z328" s="200"/>
      <c r="AA328" s="28"/>
      <c r="AB328" s="201"/>
      <c r="AC328" s="200"/>
      <c r="AD328" s="28"/>
      <c r="AE328" s="201"/>
      <c r="AF328" s="200"/>
      <c r="AG328" s="28"/>
      <c r="AH328" s="201"/>
      <c r="AI328" s="200"/>
      <c r="AJ328" s="28"/>
      <c r="AK328" s="201"/>
      <c r="AL328" s="200"/>
    </row>
    <row r="329" spans="2:38" x14ac:dyDescent="0.35">
      <c r="B329" s="30" t="str">
        <f>IF('Uso de suelo'!B329="","",'Uso de suelo'!B329)</f>
        <v/>
      </c>
      <c r="C329" s="28"/>
      <c r="D329" s="201"/>
      <c r="E329" s="200"/>
      <c r="F329" s="28"/>
      <c r="G329" s="201"/>
      <c r="H329" s="200"/>
      <c r="I329" s="28"/>
      <c r="J329" s="201"/>
      <c r="K329" s="200"/>
      <c r="L329" s="28"/>
      <c r="M329" s="201"/>
      <c r="N329" s="200"/>
      <c r="O329" s="28"/>
      <c r="P329" s="201"/>
      <c r="Q329" s="200"/>
      <c r="R329" s="28"/>
      <c r="S329" s="201"/>
      <c r="T329" s="200"/>
      <c r="U329" s="28"/>
      <c r="V329" s="201"/>
      <c r="W329" s="200"/>
      <c r="X329" s="28"/>
      <c r="Y329" s="201"/>
      <c r="Z329" s="200"/>
      <c r="AA329" s="28"/>
      <c r="AB329" s="201"/>
      <c r="AC329" s="200"/>
      <c r="AD329" s="28"/>
      <c r="AE329" s="201"/>
      <c r="AF329" s="200"/>
      <c r="AG329" s="28"/>
      <c r="AH329" s="201"/>
      <c r="AI329" s="200"/>
      <c r="AJ329" s="28"/>
      <c r="AK329" s="201"/>
      <c r="AL329" s="200"/>
    </row>
    <row r="330" spans="2:38" x14ac:dyDescent="0.35">
      <c r="B330" s="30" t="str">
        <f>IF('Uso de suelo'!B330="","",'Uso de suelo'!B330)</f>
        <v/>
      </c>
      <c r="C330" s="28"/>
      <c r="D330" s="201"/>
      <c r="E330" s="200"/>
      <c r="F330" s="28"/>
      <c r="G330" s="201"/>
      <c r="H330" s="200"/>
      <c r="I330" s="28"/>
      <c r="J330" s="201"/>
      <c r="K330" s="200"/>
      <c r="L330" s="28"/>
      <c r="M330" s="201"/>
      <c r="N330" s="200"/>
      <c r="O330" s="28"/>
      <c r="P330" s="201"/>
      <c r="Q330" s="200"/>
      <c r="R330" s="28"/>
      <c r="S330" s="201"/>
      <c r="T330" s="200"/>
      <c r="U330" s="28"/>
      <c r="V330" s="201"/>
      <c r="W330" s="200"/>
      <c r="X330" s="28"/>
      <c r="Y330" s="201"/>
      <c r="Z330" s="200"/>
      <c r="AA330" s="28"/>
      <c r="AB330" s="201"/>
      <c r="AC330" s="200"/>
      <c r="AD330" s="28"/>
      <c r="AE330" s="201"/>
      <c r="AF330" s="200"/>
      <c r="AG330" s="28"/>
      <c r="AH330" s="201"/>
      <c r="AI330" s="200"/>
      <c r="AJ330" s="28"/>
      <c r="AK330" s="201"/>
      <c r="AL330" s="200"/>
    </row>
    <row r="331" spans="2:38" x14ac:dyDescent="0.35">
      <c r="B331" s="30" t="str">
        <f>IF('Uso de suelo'!B331="","",'Uso de suelo'!B331)</f>
        <v/>
      </c>
      <c r="C331" s="28"/>
      <c r="D331" s="201"/>
      <c r="E331" s="200"/>
      <c r="F331" s="28"/>
      <c r="G331" s="201"/>
      <c r="H331" s="200"/>
      <c r="I331" s="28"/>
      <c r="J331" s="201"/>
      <c r="K331" s="200"/>
      <c r="L331" s="28"/>
      <c r="M331" s="201"/>
      <c r="N331" s="200"/>
      <c r="O331" s="28"/>
      <c r="P331" s="201"/>
      <c r="Q331" s="200"/>
      <c r="R331" s="28"/>
      <c r="S331" s="201"/>
      <c r="T331" s="200"/>
      <c r="U331" s="28"/>
      <c r="V331" s="201"/>
      <c r="W331" s="200"/>
      <c r="X331" s="28"/>
      <c r="Y331" s="201"/>
      <c r="Z331" s="200"/>
      <c r="AA331" s="28"/>
      <c r="AB331" s="201"/>
      <c r="AC331" s="200"/>
      <c r="AD331" s="28"/>
      <c r="AE331" s="201"/>
      <c r="AF331" s="200"/>
      <c r="AG331" s="28"/>
      <c r="AH331" s="201"/>
      <c r="AI331" s="200"/>
      <c r="AJ331" s="28"/>
      <c r="AK331" s="201"/>
      <c r="AL331" s="200"/>
    </row>
    <row r="332" spans="2:38" x14ac:dyDescent="0.35">
      <c r="B332" s="30" t="str">
        <f>IF('Uso de suelo'!B332="","",'Uso de suelo'!B332)</f>
        <v/>
      </c>
      <c r="C332" s="28"/>
      <c r="D332" s="201"/>
      <c r="E332" s="200"/>
      <c r="F332" s="28"/>
      <c r="G332" s="201"/>
      <c r="H332" s="200"/>
      <c r="I332" s="28"/>
      <c r="J332" s="201"/>
      <c r="K332" s="200"/>
      <c r="L332" s="28"/>
      <c r="M332" s="201"/>
      <c r="N332" s="200"/>
      <c r="O332" s="28"/>
      <c r="P332" s="201"/>
      <c r="Q332" s="200"/>
      <c r="R332" s="28"/>
      <c r="S332" s="201"/>
      <c r="T332" s="200"/>
      <c r="U332" s="28"/>
      <c r="V332" s="201"/>
      <c r="W332" s="200"/>
      <c r="X332" s="28"/>
      <c r="Y332" s="201"/>
      <c r="Z332" s="200"/>
      <c r="AA332" s="28"/>
      <c r="AB332" s="201"/>
      <c r="AC332" s="200"/>
      <c r="AD332" s="28"/>
      <c r="AE332" s="201"/>
      <c r="AF332" s="200"/>
      <c r="AG332" s="28"/>
      <c r="AH332" s="201"/>
      <c r="AI332" s="200"/>
      <c r="AJ332" s="28"/>
      <c r="AK332" s="201"/>
      <c r="AL332" s="200"/>
    </row>
    <row r="333" spans="2:38" x14ac:dyDescent="0.35">
      <c r="B333" s="30" t="str">
        <f>IF('Uso de suelo'!B333="","",'Uso de suelo'!B333)</f>
        <v/>
      </c>
      <c r="C333" s="28"/>
      <c r="D333" s="201"/>
      <c r="E333" s="200"/>
      <c r="F333" s="28"/>
      <c r="G333" s="201"/>
      <c r="H333" s="200"/>
      <c r="I333" s="28"/>
      <c r="J333" s="201"/>
      <c r="K333" s="200"/>
      <c r="L333" s="28"/>
      <c r="M333" s="201"/>
      <c r="N333" s="200"/>
      <c r="O333" s="28"/>
      <c r="P333" s="201"/>
      <c r="Q333" s="200"/>
      <c r="R333" s="28"/>
      <c r="S333" s="201"/>
      <c r="T333" s="200"/>
      <c r="U333" s="28"/>
      <c r="V333" s="201"/>
      <c r="W333" s="200"/>
      <c r="X333" s="28"/>
      <c r="Y333" s="201"/>
      <c r="Z333" s="200"/>
      <c r="AA333" s="28"/>
      <c r="AB333" s="201"/>
      <c r="AC333" s="200"/>
      <c r="AD333" s="28"/>
      <c r="AE333" s="201"/>
      <c r="AF333" s="200"/>
      <c r="AG333" s="28"/>
      <c r="AH333" s="201"/>
      <c r="AI333" s="200"/>
      <c r="AJ333" s="28"/>
      <c r="AK333" s="201"/>
      <c r="AL333" s="200"/>
    </row>
    <row r="334" spans="2:38" x14ac:dyDescent="0.35">
      <c r="B334" s="30" t="str">
        <f>IF('Uso de suelo'!B334="","",'Uso de suelo'!B334)</f>
        <v/>
      </c>
      <c r="C334" s="28"/>
      <c r="D334" s="201"/>
      <c r="E334" s="200"/>
      <c r="F334" s="28"/>
      <c r="G334" s="201"/>
      <c r="H334" s="200"/>
      <c r="I334" s="28"/>
      <c r="J334" s="201"/>
      <c r="K334" s="200"/>
      <c r="L334" s="28"/>
      <c r="M334" s="201"/>
      <c r="N334" s="200"/>
      <c r="O334" s="28"/>
      <c r="P334" s="201"/>
      <c r="Q334" s="200"/>
      <c r="R334" s="28"/>
      <c r="S334" s="201"/>
      <c r="T334" s="200"/>
      <c r="U334" s="28"/>
      <c r="V334" s="201"/>
      <c r="W334" s="200"/>
      <c r="X334" s="28"/>
      <c r="Y334" s="201"/>
      <c r="Z334" s="200"/>
      <c r="AA334" s="28"/>
      <c r="AB334" s="201"/>
      <c r="AC334" s="200"/>
      <c r="AD334" s="28"/>
      <c r="AE334" s="201"/>
      <c r="AF334" s="200"/>
      <c r="AG334" s="28"/>
      <c r="AH334" s="201"/>
      <c r="AI334" s="200"/>
      <c r="AJ334" s="28"/>
      <c r="AK334" s="201"/>
      <c r="AL334" s="200"/>
    </row>
    <row r="335" spans="2:38" x14ac:dyDescent="0.35">
      <c r="B335" s="30" t="str">
        <f>IF('Uso de suelo'!B335="","",'Uso de suelo'!B335)</f>
        <v/>
      </c>
      <c r="C335" s="28"/>
      <c r="D335" s="201"/>
      <c r="E335" s="200"/>
      <c r="F335" s="28"/>
      <c r="G335" s="201"/>
      <c r="H335" s="200"/>
      <c r="I335" s="28"/>
      <c r="J335" s="201"/>
      <c r="K335" s="200"/>
      <c r="L335" s="28"/>
      <c r="M335" s="201"/>
      <c r="N335" s="200"/>
      <c r="O335" s="28"/>
      <c r="P335" s="201"/>
      <c r="Q335" s="200"/>
      <c r="R335" s="28"/>
      <c r="S335" s="201"/>
      <c r="T335" s="200"/>
      <c r="U335" s="28"/>
      <c r="V335" s="201"/>
      <c r="W335" s="200"/>
      <c r="X335" s="28"/>
      <c r="Y335" s="201"/>
      <c r="Z335" s="200"/>
      <c r="AA335" s="28"/>
      <c r="AB335" s="201"/>
      <c r="AC335" s="200"/>
      <c r="AD335" s="28"/>
      <c r="AE335" s="201"/>
      <c r="AF335" s="200"/>
      <c r="AG335" s="28"/>
      <c r="AH335" s="201"/>
      <c r="AI335" s="200"/>
      <c r="AJ335" s="28"/>
      <c r="AK335" s="201"/>
      <c r="AL335" s="200"/>
    </row>
    <row r="336" spans="2:38" x14ac:dyDescent="0.35">
      <c r="B336" s="30" t="str">
        <f>IF('Uso de suelo'!B336="","",'Uso de suelo'!B336)</f>
        <v/>
      </c>
      <c r="C336" s="28"/>
      <c r="D336" s="201"/>
      <c r="E336" s="200"/>
      <c r="F336" s="28"/>
      <c r="G336" s="201"/>
      <c r="H336" s="200"/>
      <c r="I336" s="28"/>
      <c r="J336" s="201"/>
      <c r="K336" s="200"/>
      <c r="L336" s="28"/>
      <c r="M336" s="201"/>
      <c r="N336" s="200"/>
      <c r="O336" s="28"/>
      <c r="P336" s="201"/>
      <c r="Q336" s="200"/>
      <c r="R336" s="28"/>
      <c r="S336" s="201"/>
      <c r="T336" s="200"/>
      <c r="U336" s="28"/>
      <c r="V336" s="201"/>
      <c r="W336" s="200"/>
      <c r="X336" s="28"/>
      <c r="Y336" s="201"/>
      <c r="Z336" s="200"/>
      <c r="AA336" s="28"/>
      <c r="AB336" s="201"/>
      <c r="AC336" s="200"/>
      <c r="AD336" s="28"/>
      <c r="AE336" s="201"/>
      <c r="AF336" s="200"/>
      <c r="AG336" s="28"/>
      <c r="AH336" s="201"/>
      <c r="AI336" s="200"/>
      <c r="AJ336" s="28"/>
      <c r="AK336" s="201"/>
      <c r="AL336" s="200"/>
    </row>
    <row r="337" spans="2:38" x14ac:dyDescent="0.35">
      <c r="B337" s="30" t="str">
        <f>IF('Uso de suelo'!B337="","",'Uso de suelo'!B337)</f>
        <v/>
      </c>
      <c r="C337" s="28"/>
      <c r="D337" s="201"/>
      <c r="E337" s="200"/>
      <c r="F337" s="28"/>
      <c r="G337" s="201"/>
      <c r="H337" s="200"/>
      <c r="I337" s="28"/>
      <c r="J337" s="201"/>
      <c r="K337" s="200"/>
      <c r="L337" s="28"/>
      <c r="M337" s="201"/>
      <c r="N337" s="200"/>
      <c r="O337" s="28"/>
      <c r="P337" s="201"/>
      <c r="Q337" s="200"/>
      <c r="R337" s="28"/>
      <c r="S337" s="201"/>
      <c r="T337" s="200"/>
      <c r="U337" s="28"/>
      <c r="V337" s="201"/>
      <c r="W337" s="200"/>
      <c r="X337" s="28"/>
      <c r="Y337" s="201"/>
      <c r="Z337" s="200"/>
      <c r="AA337" s="28"/>
      <c r="AB337" s="201"/>
      <c r="AC337" s="200"/>
      <c r="AD337" s="28"/>
      <c r="AE337" s="201"/>
      <c r="AF337" s="200"/>
      <c r="AG337" s="28"/>
      <c r="AH337" s="201"/>
      <c r="AI337" s="200"/>
      <c r="AJ337" s="28"/>
      <c r="AK337" s="201"/>
      <c r="AL337" s="200"/>
    </row>
    <row r="338" spans="2:38" x14ac:dyDescent="0.35">
      <c r="B338" s="30" t="str">
        <f>IF('Uso de suelo'!B338="","",'Uso de suelo'!B338)</f>
        <v/>
      </c>
      <c r="C338" s="28"/>
      <c r="D338" s="201"/>
      <c r="E338" s="200"/>
      <c r="F338" s="28"/>
      <c r="G338" s="201"/>
      <c r="H338" s="200"/>
      <c r="I338" s="28"/>
      <c r="J338" s="201"/>
      <c r="K338" s="200"/>
      <c r="L338" s="28"/>
      <c r="M338" s="201"/>
      <c r="N338" s="200"/>
      <c r="O338" s="28"/>
      <c r="P338" s="201"/>
      <c r="Q338" s="200"/>
      <c r="R338" s="28"/>
      <c r="S338" s="201"/>
      <c r="T338" s="200"/>
      <c r="U338" s="28"/>
      <c r="V338" s="201"/>
      <c r="W338" s="200"/>
      <c r="X338" s="28"/>
      <c r="Y338" s="201"/>
      <c r="Z338" s="200"/>
      <c r="AA338" s="28"/>
      <c r="AB338" s="201"/>
      <c r="AC338" s="200"/>
      <c r="AD338" s="28"/>
      <c r="AE338" s="201"/>
      <c r="AF338" s="200"/>
      <c r="AG338" s="28"/>
      <c r="AH338" s="201"/>
      <c r="AI338" s="200"/>
      <c r="AJ338" s="28"/>
      <c r="AK338" s="201"/>
      <c r="AL338" s="200"/>
    </row>
    <row r="339" spans="2:38" x14ac:dyDescent="0.35">
      <c r="B339" s="30" t="str">
        <f>IF('Uso de suelo'!B339="","",'Uso de suelo'!B339)</f>
        <v/>
      </c>
      <c r="C339" s="28"/>
      <c r="D339" s="201"/>
      <c r="E339" s="200"/>
      <c r="F339" s="28"/>
      <c r="G339" s="201"/>
      <c r="H339" s="200"/>
      <c r="I339" s="28"/>
      <c r="J339" s="201"/>
      <c r="K339" s="200"/>
      <c r="L339" s="28"/>
      <c r="M339" s="201"/>
      <c r="N339" s="200"/>
      <c r="O339" s="28"/>
      <c r="P339" s="201"/>
      <c r="Q339" s="200"/>
      <c r="R339" s="28"/>
      <c r="S339" s="201"/>
      <c r="T339" s="200"/>
      <c r="U339" s="28"/>
      <c r="V339" s="201"/>
      <c r="W339" s="200"/>
      <c r="X339" s="28"/>
      <c r="Y339" s="201"/>
      <c r="Z339" s="200"/>
      <c r="AA339" s="28"/>
      <c r="AB339" s="201"/>
      <c r="AC339" s="200"/>
      <c r="AD339" s="28"/>
      <c r="AE339" s="201"/>
      <c r="AF339" s="200"/>
      <c r="AG339" s="28"/>
      <c r="AH339" s="201"/>
      <c r="AI339" s="200"/>
      <c r="AJ339" s="28"/>
      <c r="AK339" s="201"/>
      <c r="AL339" s="200"/>
    </row>
    <row r="340" spans="2:38" x14ac:dyDescent="0.35">
      <c r="B340" s="30" t="str">
        <f>IF('Uso de suelo'!B340="","",'Uso de suelo'!B340)</f>
        <v/>
      </c>
      <c r="C340" s="28"/>
      <c r="D340" s="201"/>
      <c r="E340" s="200"/>
      <c r="F340" s="28"/>
      <c r="G340" s="201"/>
      <c r="H340" s="200"/>
      <c r="I340" s="28"/>
      <c r="J340" s="201"/>
      <c r="K340" s="200"/>
      <c r="L340" s="28"/>
      <c r="M340" s="201"/>
      <c r="N340" s="200"/>
      <c r="O340" s="28"/>
      <c r="P340" s="201"/>
      <c r="Q340" s="200"/>
      <c r="R340" s="28"/>
      <c r="S340" s="201"/>
      <c r="T340" s="200"/>
      <c r="U340" s="28"/>
      <c r="V340" s="201"/>
      <c r="W340" s="200"/>
      <c r="X340" s="28"/>
      <c r="Y340" s="201"/>
      <c r="Z340" s="200"/>
      <c r="AA340" s="28"/>
      <c r="AB340" s="201"/>
      <c r="AC340" s="200"/>
      <c r="AD340" s="28"/>
      <c r="AE340" s="201"/>
      <c r="AF340" s="200"/>
      <c r="AG340" s="28"/>
      <c r="AH340" s="201"/>
      <c r="AI340" s="200"/>
      <c r="AJ340" s="28"/>
      <c r="AK340" s="201"/>
      <c r="AL340" s="200"/>
    </row>
    <row r="341" spans="2:38" x14ac:dyDescent="0.35">
      <c r="B341" s="30" t="str">
        <f>IF('Uso de suelo'!B341="","",'Uso de suelo'!B341)</f>
        <v/>
      </c>
      <c r="C341" s="28"/>
      <c r="D341" s="201"/>
      <c r="E341" s="200"/>
      <c r="F341" s="28"/>
      <c r="G341" s="201"/>
      <c r="H341" s="200"/>
      <c r="I341" s="28"/>
      <c r="J341" s="201"/>
      <c r="K341" s="200"/>
      <c r="L341" s="28"/>
      <c r="M341" s="201"/>
      <c r="N341" s="200"/>
      <c r="O341" s="28"/>
      <c r="P341" s="201"/>
      <c r="Q341" s="200"/>
      <c r="R341" s="28"/>
      <c r="S341" s="201"/>
      <c r="T341" s="200"/>
      <c r="U341" s="28"/>
      <c r="V341" s="201"/>
      <c r="W341" s="200"/>
      <c r="X341" s="28"/>
      <c r="Y341" s="201"/>
      <c r="Z341" s="200"/>
      <c r="AA341" s="28"/>
      <c r="AB341" s="201"/>
      <c r="AC341" s="200"/>
      <c r="AD341" s="28"/>
      <c r="AE341" s="201"/>
      <c r="AF341" s="200"/>
      <c r="AG341" s="28"/>
      <c r="AH341" s="201"/>
      <c r="AI341" s="200"/>
      <c r="AJ341" s="28"/>
      <c r="AK341" s="201"/>
      <c r="AL341" s="200"/>
    </row>
    <row r="342" spans="2:38" x14ac:dyDescent="0.35">
      <c r="B342" s="30" t="str">
        <f>IF('Uso de suelo'!B342="","",'Uso de suelo'!B342)</f>
        <v/>
      </c>
      <c r="C342" s="28"/>
      <c r="D342" s="201"/>
      <c r="E342" s="200"/>
      <c r="F342" s="28"/>
      <c r="G342" s="201"/>
      <c r="H342" s="200"/>
      <c r="I342" s="28"/>
      <c r="J342" s="201"/>
      <c r="K342" s="200"/>
      <c r="L342" s="28"/>
      <c r="M342" s="201"/>
      <c r="N342" s="200"/>
      <c r="O342" s="28"/>
      <c r="P342" s="201"/>
      <c r="Q342" s="200"/>
      <c r="R342" s="28"/>
      <c r="S342" s="201"/>
      <c r="T342" s="200"/>
      <c r="U342" s="28"/>
      <c r="V342" s="201"/>
      <c r="W342" s="200"/>
      <c r="X342" s="28"/>
      <c r="Y342" s="201"/>
      <c r="Z342" s="200"/>
      <c r="AA342" s="28"/>
      <c r="AB342" s="201"/>
      <c r="AC342" s="200"/>
      <c r="AD342" s="28"/>
      <c r="AE342" s="201"/>
      <c r="AF342" s="200"/>
      <c r="AG342" s="28"/>
      <c r="AH342" s="201"/>
      <c r="AI342" s="200"/>
      <c r="AJ342" s="28"/>
      <c r="AK342" s="201"/>
      <c r="AL342" s="200"/>
    </row>
    <row r="343" spans="2:38" x14ac:dyDescent="0.35">
      <c r="B343" s="30" t="str">
        <f>IF('Uso de suelo'!B343="","",'Uso de suelo'!B343)</f>
        <v/>
      </c>
      <c r="C343" s="28"/>
      <c r="D343" s="201"/>
      <c r="E343" s="200"/>
      <c r="F343" s="28"/>
      <c r="G343" s="201"/>
      <c r="H343" s="200"/>
      <c r="I343" s="28"/>
      <c r="J343" s="201"/>
      <c r="K343" s="200"/>
      <c r="L343" s="28"/>
      <c r="M343" s="201"/>
      <c r="N343" s="200"/>
      <c r="O343" s="28"/>
      <c r="P343" s="201"/>
      <c r="Q343" s="200"/>
      <c r="R343" s="28"/>
      <c r="S343" s="201"/>
      <c r="T343" s="200"/>
      <c r="U343" s="28"/>
      <c r="V343" s="201"/>
      <c r="W343" s="200"/>
      <c r="X343" s="28"/>
      <c r="Y343" s="201"/>
      <c r="Z343" s="200"/>
      <c r="AA343" s="28"/>
      <c r="AB343" s="201"/>
      <c r="AC343" s="200"/>
      <c r="AD343" s="28"/>
      <c r="AE343" s="201"/>
      <c r="AF343" s="200"/>
      <c r="AG343" s="28"/>
      <c r="AH343" s="201"/>
      <c r="AI343" s="200"/>
      <c r="AJ343" s="28"/>
      <c r="AK343" s="201"/>
      <c r="AL343" s="200"/>
    </row>
    <row r="344" spans="2:38" x14ac:dyDescent="0.35">
      <c r="B344" s="30" t="str">
        <f>IF('Uso de suelo'!B344="","",'Uso de suelo'!B344)</f>
        <v/>
      </c>
      <c r="C344" s="28"/>
      <c r="D344" s="201"/>
      <c r="E344" s="200"/>
      <c r="F344" s="28"/>
      <c r="G344" s="201"/>
      <c r="H344" s="200"/>
      <c r="I344" s="28"/>
      <c r="J344" s="201"/>
      <c r="K344" s="200"/>
      <c r="L344" s="28"/>
      <c r="M344" s="201"/>
      <c r="N344" s="200"/>
      <c r="O344" s="28"/>
      <c r="P344" s="201"/>
      <c r="Q344" s="200"/>
      <c r="R344" s="28"/>
      <c r="S344" s="201"/>
      <c r="T344" s="200"/>
      <c r="U344" s="28"/>
      <c r="V344" s="201"/>
      <c r="W344" s="200"/>
      <c r="X344" s="28"/>
      <c r="Y344" s="201"/>
      <c r="Z344" s="200"/>
      <c r="AA344" s="28"/>
      <c r="AB344" s="201"/>
      <c r="AC344" s="200"/>
      <c r="AD344" s="28"/>
      <c r="AE344" s="201"/>
      <c r="AF344" s="200"/>
      <c r="AG344" s="28"/>
      <c r="AH344" s="201"/>
      <c r="AI344" s="200"/>
      <c r="AJ344" s="28"/>
      <c r="AK344" s="201"/>
      <c r="AL344" s="200"/>
    </row>
    <row r="345" spans="2:38" x14ac:dyDescent="0.35">
      <c r="B345" s="30" t="str">
        <f>IF('Uso de suelo'!B345="","",'Uso de suelo'!B345)</f>
        <v/>
      </c>
      <c r="C345" s="28"/>
      <c r="D345" s="201"/>
      <c r="E345" s="200"/>
      <c r="F345" s="28"/>
      <c r="G345" s="201"/>
      <c r="H345" s="200"/>
      <c r="I345" s="28"/>
      <c r="J345" s="201"/>
      <c r="K345" s="200"/>
      <c r="L345" s="28"/>
      <c r="M345" s="201"/>
      <c r="N345" s="200"/>
      <c r="O345" s="28"/>
      <c r="P345" s="201"/>
      <c r="Q345" s="200"/>
      <c r="R345" s="28"/>
      <c r="S345" s="201"/>
      <c r="T345" s="200"/>
      <c r="U345" s="28"/>
      <c r="V345" s="201"/>
      <c r="W345" s="200"/>
      <c r="X345" s="28"/>
      <c r="Y345" s="201"/>
      <c r="Z345" s="200"/>
      <c r="AA345" s="28"/>
      <c r="AB345" s="201"/>
      <c r="AC345" s="200"/>
      <c r="AD345" s="28"/>
      <c r="AE345" s="201"/>
      <c r="AF345" s="200"/>
      <c r="AG345" s="28"/>
      <c r="AH345" s="201"/>
      <c r="AI345" s="200"/>
      <c r="AJ345" s="28"/>
      <c r="AK345" s="201"/>
      <c r="AL345" s="200"/>
    </row>
    <row r="346" spans="2:38" x14ac:dyDescent="0.35">
      <c r="B346" s="30" t="str">
        <f>IF('Uso de suelo'!B346="","",'Uso de suelo'!B346)</f>
        <v/>
      </c>
      <c r="C346" s="28"/>
      <c r="D346" s="201"/>
      <c r="E346" s="200"/>
      <c r="F346" s="28"/>
      <c r="G346" s="201"/>
      <c r="H346" s="200"/>
      <c r="I346" s="28"/>
      <c r="J346" s="201"/>
      <c r="K346" s="200"/>
      <c r="L346" s="28"/>
      <c r="M346" s="201"/>
      <c r="N346" s="200"/>
      <c r="O346" s="28"/>
      <c r="P346" s="201"/>
      <c r="Q346" s="200"/>
      <c r="R346" s="28"/>
      <c r="S346" s="201"/>
      <c r="T346" s="200"/>
      <c r="U346" s="28"/>
      <c r="V346" s="201"/>
      <c r="W346" s="200"/>
      <c r="X346" s="28"/>
      <c r="Y346" s="201"/>
      <c r="Z346" s="200"/>
      <c r="AA346" s="28"/>
      <c r="AB346" s="201"/>
      <c r="AC346" s="200"/>
      <c r="AD346" s="28"/>
      <c r="AE346" s="201"/>
      <c r="AF346" s="200"/>
      <c r="AG346" s="28"/>
      <c r="AH346" s="201"/>
      <c r="AI346" s="200"/>
      <c r="AJ346" s="28"/>
      <c r="AK346" s="201"/>
      <c r="AL346" s="200"/>
    </row>
    <row r="347" spans="2:38" x14ac:dyDescent="0.35">
      <c r="B347" s="30" t="str">
        <f>IF('Uso de suelo'!B347="","",'Uso de suelo'!B347)</f>
        <v/>
      </c>
      <c r="C347" s="28"/>
      <c r="D347" s="201"/>
      <c r="E347" s="200"/>
      <c r="F347" s="28"/>
      <c r="G347" s="201"/>
      <c r="H347" s="200"/>
      <c r="I347" s="28"/>
      <c r="J347" s="201"/>
      <c r="K347" s="200"/>
      <c r="L347" s="28"/>
      <c r="M347" s="201"/>
      <c r="N347" s="200"/>
      <c r="O347" s="28"/>
      <c r="P347" s="201"/>
      <c r="Q347" s="200"/>
      <c r="R347" s="28"/>
      <c r="S347" s="201"/>
      <c r="T347" s="200"/>
      <c r="U347" s="28"/>
      <c r="V347" s="201"/>
      <c r="W347" s="200"/>
      <c r="X347" s="28"/>
      <c r="Y347" s="201"/>
      <c r="Z347" s="200"/>
      <c r="AA347" s="28"/>
      <c r="AB347" s="201"/>
      <c r="AC347" s="200"/>
      <c r="AD347" s="28"/>
      <c r="AE347" s="201"/>
      <c r="AF347" s="200"/>
      <c r="AG347" s="28"/>
      <c r="AH347" s="201"/>
      <c r="AI347" s="200"/>
      <c r="AJ347" s="28"/>
      <c r="AK347" s="201"/>
      <c r="AL347" s="200"/>
    </row>
    <row r="348" spans="2:38" x14ac:dyDescent="0.35">
      <c r="B348" s="30" t="str">
        <f>IF('Uso de suelo'!B348="","",'Uso de suelo'!B348)</f>
        <v/>
      </c>
      <c r="C348" s="28"/>
      <c r="D348" s="201"/>
      <c r="E348" s="200"/>
      <c r="F348" s="28"/>
      <c r="G348" s="201"/>
      <c r="H348" s="200"/>
      <c r="I348" s="28"/>
      <c r="J348" s="201"/>
      <c r="K348" s="200"/>
      <c r="L348" s="28"/>
      <c r="M348" s="201"/>
      <c r="N348" s="200"/>
      <c r="O348" s="28"/>
      <c r="P348" s="201"/>
      <c r="Q348" s="200"/>
      <c r="R348" s="28"/>
      <c r="S348" s="201"/>
      <c r="T348" s="200"/>
      <c r="U348" s="28"/>
      <c r="V348" s="201"/>
      <c r="W348" s="200"/>
      <c r="X348" s="28"/>
      <c r="Y348" s="201"/>
      <c r="Z348" s="200"/>
      <c r="AA348" s="28"/>
      <c r="AB348" s="201"/>
      <c r="AC348" s="200"/>
      <c r="AD348" s="28"/>
      <c r="AE348" s="201"/>
      <c r="AF348" s="200"/>
      <c r="AG348" s="28"/>
      <c r="AH348" s="201"/>
      <c r="AI348" s="200"/>
      <c r="AJ348" s="28"/>
      <c r="AK348" s="201"/>
      <c r="AL348" s="200"/>
    </row>
    <row r="349" spans="2:38" x14ac:dyDescent="0.35">
      <c r="B349" s="30" t="str">
        <f>IF('Uso de suelo'!B349="","",'Uso de suelo'!B349)</f>
        <v/>
      </c>
      <c r="C349" s="28"/>
      <c r="D349" s="201"/>
      <c r="E349" s="200"/>
      <c r="F349" s="28"/>
      <c r="G349" s="201"/>
      <c r="H349" s="200"/>
      <c r="I349" s="28"/>
      <c r="J349" s="201"/>
      <c r="K349" s="200"/>
      <c r="L349" s="28"/>
      <c r="M349" s="201"/>
      <c r="N349" s="200"/>
      <c r="O349" s="28"/>
      <c r="P349" s="201"/>
      <c r="Q349" s="200"/>
      <c r="R349" s="28"/>
      <c r="S349" s="201"/>
      <c r="T349" s="200"/>
      <c r="U349" s="28"/>
      <c r="V349" s="201"/>
      <c r="W349" s="200"/>
      <c r="X349" s="28"/>
      <c r="Y349" s="201"/>
      <c r="Z349" s="200"/>
      <c r="AA349" s="28"/>
      <c r="AB349" s="201"/>
      <c r="AC349" s="200"/>
      <c r="AD349" s="28"/>
      <c r="AE349" s="201"/>
      <c r="AF349" s="200"/>
      <c r="AG349" s="28"/>
      <c r="AH349" s="201"/>
      <c r="AI349" s="200"/>
      <c r="AJ349" s="28"/>
      <c r="AK349" s="201"/>
      <c r="AL349" s="200"/>
    </row>
    <row r="350" spans="2:38" x14ac:dyDescent="0.35">
      <c r="B350" s="30" t="str">
        <f>IF('Uso de suelo'!B350="","",'Uso de suelo'!B350)</f>
        <v/>
      </c>
      <c r="C350" s="28"/>
      <c r="D350" s="201"/>
      <c r="E350" s="200"/>
      <c r="F350" s="28"/>
      <c r="G350" s="201"/>
      <c r="H350" s="200"/>
      <c r="I350" s="28"/>
      <c r="J350" s="201"/>
      <c r="K350" s="200"/>
      <c r="L350" s="28"/>
      <c r="M350" s="201"/>
      <c r="N350" s="200"/>
      <c r="O350" s="28"/>
      <c r="P350" s="201"/>
      <c r="Q350" s="200"/>
      <c r="R350" s="28"/>
      <c r="S350" s="201"/>
      <c r="T350" s="200"/>
      <c r="U350" s="28"/>
      <c r="V350" s="201"/>
      <c r="W350" s="200"/>
      <c r="X350" s="28"/>
      <c r="Y350" s="201"/>
      <c r="Z350" s="200"/>
      <c r="AA350" s="28"/>
      <c r="AB350" s="201"/>
      <c r="AC350" s="200"/>
      <c r="AD350" s="28"/>
      <c r="AE350" s="201"/>
      <c r="AF350" s="200"/>
      <c r="AG350" s="28"/>
      <c r="AH350" s="201"/>
      <c r="AI350" s="200"/>
      <c r="AJ350" s="28"/>
      <c r="AK350" s="201"/>
      <c r="AL350" s="200"/>
    </row>
    <row r="351" spans="2:38" x14ac:dyDescent="0.35">
      <c r="B351" s="30" t="str">
        <f>IF('Uso de suelo'!B351="","",'Uso de suelo'!B351)</f>
        <v/>
      </c>
      <c r="C351" s="28"/>
      <c r="D351" s="201"/>
      <c r="E351" s="200"/>
      <c r="F351" s="28"/>
      <c r="G351" s="201"/>
      <c r="H351" s="200"/>
      <c r="I351" s="28"/>
      <c r="J351" s="201"/>
      <c r="K351" s="200"/>
      <c r="L351" s="28"/>
      <c r="M351" s="201"/>
      <c r="N351" s="200"/>
      <c r="O351" s="28"/>
      <c r="P351" s="201"/>
      <c r="Q351" s="200"/>
      <c r="R351" s="28"/>
      <c r="S351" s="201"/>
      <c r="T351" s="200"/>
      <c r="U351" s="28"/>
      <c r="V351" s="201"/>
      <c r="W351" s="200"/>
      <c r="X351" s="28"/>
      <c r="Y351" s="201"/>
      <c r="Z351" s="200"/>
      <c r="AA351" s="28"/>
      <c r="AB351" s="201"/>
      <c r="AC351" s="200"/>
      <c r="AD351" s="28"/>
      <c r="AE351" s="201"/>
      <c r="AF351" s="200"/>
      <c r="AG351" s="28"/>
      <c r="AH351" s="201"/>
      <c r="AI351" s="200"/>
      <c r="AJ351" s="28"/>
      <c r="AK351" s="201"/>
      <c r="AL351" s="200"/>
    </row>
    <row r="352" spans="2:38" x14ac:dyDescent="0.35">
      <c r="B352" s="30" t="str">
        <f>IF('Uso de suelo'!B352="","",'Uso de suelo'!B352)</f>
        <v/>
      </c>
      <c r="C352" s="28"/>
      <c r="D352" s="201"/>
      <c r="E352" s="200"/>
      <c r="F352" s="28"/>
      <c r="G352" s="201"/>
      <c r="H352" s="200"/>
      <c r="I352" s="28"/>
      <c r="J352" s="201"/>
      <c r="K352" s="200"/>
      <c r="L352" s="28"/>
      <c r="M352" s="201"/>
      <c r="N352" s="200"/>
      <c r="O352" s="28"/>
      <c r="P352" s="201"/>
      <c r="Q352" s="200"/>
      <c r="R352" s="28"/>
      <c r="S352" s="201"/>
      <c r="T352" s="200"/>
      <c r="U352" s="28"/>
      <c r="V352" s="201"/>
      <c r="W352" s="200"/>
      <c r="X352" s="28"/>
      <c r="Y352" s="201"/>
      <c r="Z352" s="200"/>
      <c r="AA352" s="28"/>
      <c r="AB352" s="201"/>
      <c r="AC352" s="200"/>
      <c r="AD352" s="28"/>
      <c r="AE352" s="201"/>
      <c r="AF352" s="200"/>
      <c r="AG352" s="28"/>
      <c r="AH352" s="201"/>
      <c r="AI352" s="200"/>
      <c r="AJ352" s="28"/>
      <c r="AK352" s="201"/>
      <c r="AL352" s="200"/>
    </row>
    <row r="353" spans="2:38" x14ac:dyDescent="0.35">
      <c r="B353" s="30" t="str">
        <f>IF('Uso de suelo'!B353="","",'Uso de suelo'!B353)</f>
        <v/>
      </c>
      <c r="C353" s="28"/>
      <c r="D353" s="201"/>
      <c r="E353" s="200"/>
      <c r="F353" s="28"/>
      <c r="G353" s="201"/>
      <c r="H353" s="200"/>
      <c r="I353" s="28"/>
      <c r="J353" s="201"/>
      <c r="K353" s="200"/>
      <c r="L353" s="28"/>
      <c r="M353" s="201"/>
      <c r="N353" s="200"/>
      <c r="O353" s="28"/>
      <c r="P353" s="201"/>
      <c r="Q353" s="200"/>
      <c r="R353" s="28"/>
      <c r="S353" s="201"/>
      <c r="T353" s="200"/>
      <c r="U353" s="28"/>
      <c r="V353" s="201"/>
      <c r="W353" s="200"/>
      <c r="X353" s="28"/>
      <c r="Y353" s="201"/>
      <c r="Z353" s="200"/>
      <c r="AA353" s="28"/>
      <c r="AB353" s="201"/>
      <c r="AC353" s="200"/>
      <c r="AD353" s="28"/>
      <c r="AE353" s="201"/>
      <c r="AF353" s="200"/>
      <c r="AG353" s="28"/>
      <c r="AH353" s="201"/>
      <c r="AI353" s="200"/>
      <c r="AJ353" s="28"/>
      <c r="AK353" s="201"/>
      <c r="AL353" s="200"/>
    </row>
    <row r="354" spans="2:38" x14ac:dyDescent="0.35">
      <c r="B354" s="30" t="str">
        <f>IF('Uso de suelo'!B354="","",'Uso de suelo'!B354)</f>
        <v/>
      </c>
      <c r="C354" s="28"/>
      <c r="D354" s="201"/>
      <c r="E354" s="200"/>
      <c r="F354" s="28"/>
      <c r="G354" s="201"/>
      <c r="H354" s="200"/>
      <c r="I354" s="28"/>
      <c r="J354" s="201"/>
      <c r="K354" s="200"/>
      <c r="L354" s="28"/>
      <c r="M354" s="201"/>
      <c r="N354" s="200"/>
      <c r="O354" s="28"/>
      <c r="P354" s="201"/>
      <c r="Q354" s="200"/>
      <c r="R354" s="28"/>
      <c r="S354" s="201"/>
      <c r="T354" s="200"/>
      <c r="U354" s="28"/>
      <c r="V354" s="201"/>
      <c r="W354" s="200"/>
      <c r="X354" s="28"/>
      <c r="Y354" s="201"/>
      <c r="Z354" s="200"/>
      <c r="AA354" s="28"/>
      <c r="AB354" s="201"/>
      <c r="AC354" s="200"/>
      <c r="AD354" s="28"/>
      <c r="AE354" s="201"/>
      <c r="AF354" s="200"/>
      <c r="AG354" s="28"/>
      <c r="AH354" s="201"/>
      <c r="AI354" s="200"/>
      <c r="AJ354" s="28"/>
      <c r="AK354" s="201"/>
      <c r="AL354" s="200"/>
    </row>
    <row r="355" spans="2:38" x14ac:dyDescent="0.35">
      <c r="B355" s="30" t="str">
        <f>IF('Uso de suelo'!B355="","",'Uso de suelo'!B355)</f>
        <v/>
      </c>
      <c r="C355" s="28"/>
      <c r="D355" s="201"/>
      <c r="E355" s="200"/>
      <c r="F355" s="28"/>
      <c r="G355" s="201"/>
      <c r="H355" s="200"/>
      <c r="I355" s="28"/>
      <c r="J355" s="201"/>
      <c r="K355" s="200"/>
      <c r="L355" s="28"/>
      <c r="M355" s="201"/>
      <c r="N355" s="200"/>
      <c r="O355" s="28"/>
      <c r="P355" s="201"/>
      <c r="Q355" s="200"/>
      <c r="R355" s="28"/>
      <c r="S355" s="201"/>
      <c r="T355" s="200"/>
      <c r="U355" s="28"/>
      <c r="V355" s="201"/>
      <c r="W355" s="200"/>
      <c r="X355" s="28"/>
      <c r="Y355" s="201"/>
      <c r="Z355" s="200"/>
      <c r="AA355" s="28"/>
      <c r="AB355" s="201"/>
      <c r="AC355" s="200"/>
      <c r="AD355" s="28"/>
      <c r="AE355" s="201"/>
      <c r="AF355" s="200"/>
      <c r="AG355" s="28"/>
      <c r="AH355" s="201"/>
      <c r="AI355" s="200"/>
      <c r="AJ355" s="28"/>
      <c r="AK355" s="201"/>
      <c r="AL355" s="200"/>
    </row>
    <row r="356" spans="2:38" x14ac:dyDescent="0.35">
      <c r="B356" s="30" t="str">
        <f>IF('Uso de suelo'!B356="","",'Uso de suelo'!B356)</f>
        <v/>
      </c>
      <c r="C356" s="28"/>
      <c r="D356" s="201"/>
      <c r="E356" s="200"/>
      <c r="F356" s="28"/>
      <c r="G356" s="201"/>
      <c r="H356" s="200"/>
      <c r="I356" s="28"/>
      <c r="J356" s="201"/>
      <c r="K356" s="200"/>
      <c r="L356" s="28"/>
      <c r="M356" s="201"/>
      <c r="N356" s="200"/>
      <c r="O356" s="28"/>
      <c r="P356" s="201"/>
      <c r="Q356" s="200"/>
      <c r="R356" s="28"/>
      <c r="S356" s="201"/>
      <c r="T356" s="200"/>
      <c r="U356" s="28"/>
      <c r="V356" s="201"/>
      <c r="W356" s="200"/>
      <c r="X356" s="28"/>
      <c r="Y356" s="201"/>
      <c r="Z356" s="200"/>
      <c r="AA356" s="28"/>
      <c r="AB356" s="201"/>
      <c r="AC356" s="200"/>
      <c r="AD356" s="28"/>
      <c r="AE356" s="201"/>
      <c r="AF356" s="200"/>
      <c r="AG356" s="28"/>
      <c r="AH356" s="201"/>
      <c r="AI356" s="200"/>
      <c r="AJ356" s="28"/>
      <c r="AK356" s="201"/>
      <c r="AL356" s="200"/>
    </row>
    <row r="357" spans="2:38" x14ac:dyDescent="0.35">
      <c r="B357" s="30" t="str">
        <f>IF('Uso de suelo'!B357="","",'Uso de suelo'!B357)</f>
        <v/>
      </c>
      <c r="C357" s="28"/>
      <c r="D357" s="201"/>
      <c r="E357" s="200"/>
      <c r="F357" s="28"/>
      <c r="G357" s="201"/>
      <c r="H357" s="200"/>
      <c r="I357" s="28"/>
      <c r="J357" s="201"/>
      <c r="K357" s="200"/>
      <c r="L357" s="28"/>
      <c r="M357" s="201"/>
      <c r="N357" s="200"/>
      <c r="O357" s="28"/>
      <c r="P357" s="201"/>
      <c r="Q357" s="200"/>
      <c r="R357" s="28"/>
      <c r="S357" s="201"/>
      <c r="T357" s="200"/>
      <c r="U357" s="28"/>
      <c r="V357" s="201"/>
      <c r="W357" s="200"/>
      <c r="X357" s="28"/>
      <c r="Y357" s="201"/>
      <c r="Z357" s="200"/>
      <c r="AA357" s="28"/>
      <c r="AB357" s="201"/>
      <c r="AC357" s="200"/>
      <c r="AD357" s="28"/>
      <c r="AE357" s="201"/>
      <c r="AF357" s="200"/>
      <c r="AG357" s="28"/>
      <c r="AH357" s="201"/>
      <c r="AI357" s="200"/>
      <c r="AJ357" s="28"/>
      <c r="AK357" s="201"/>
      <c r="AL357" s="200"/>
    </row>
    <row r="358" spans="2:38" x14ac:dyDescent="0.35">
      <c r="B358" s="30" t="str">
        <f>IF('Uso de suelo'!B358="","",'Uso de suelo'!B358)</f>
        <v/>
      </c>
      <c r="C358" s="28"/>
      <c r="D358" s="201"/>
      <c r="E358" s="200"/>
      <c r="F358" s="28"/>
      <c r="G358" s="201"/>
      <c r="H358" s="200"/>
      <c r="I358" s="28"/>
      <c r="J358" s="201"/>
      <c r="K358" s="200"/>
      <c r="L358" s="28"/>
      <c r="M358" s="201"/>
      <c r="N358" s="200"/>
      <c r="O358" s="28"/>
      <c r="P358" s="201"/>
      <c r="Q358" s="200"/>
      <c r="R358" s="28"/>
      <c r="S358" s="201"/>
      <c r="T358" s="200"/>
      <c r="U358" s="28"/>
      <c r="V358" s="201"/>
      <c r="W358" s="200"/>
      <c r="X358" s="28"/>
      <c r="Y358" s="201"/>
      <c r="Z358" s="200"/>
      <c r="AA358" s="28"/>
      <c r="AB358" s="201"/>
      <c r="AC358" s="200"/>
      <c r="AD358" s="28"/>
      <c r="AE358" s="201"/>
      <c r="AF358" s="200"/>
      <c r="AG358" s="28"/>
      <c r="AH358" s="201"/>
      <c r="AI358" s="200"/>
      <c r="AJ358" s="28"/>
      <c r="AK358" s="201"/>
      <c r="AL358" s="200"/>
    </row>
    <row r="359" spans="2:38" x14ac:dyDescent="0.35">
      <c r="B359" s="30" t="str">
        <f>IF('Uso de suelo'!B359="","",'Uso de suelo'!B359)</f>
        <v/>
      </c>
      <c r="C359" s="28"/>
      <c r="D359" s="201"/>
      <c r="E359" s="200"/>
      <c r="F359" s="28"/>
      <c r="G359" s="201"/>
      <c r="H359" s="200"/>
      <c r="I359" s="28"/>
      <c r="J359" s="201"/>
      <c r="K359" s="200"/>
      <c r="L359" s="28"/>
      <c r="M359" s="201"/>
      <c r="N359" s="200"/>
      <c r="O359" s="28"/>
      <c r="P359" s="201"/>
      <c r="Q359" s="200"/>
      <c r="R359" s="28"/>
      <c r="S359" s="201"/>
      <c r="T359" s="200"/>
      <c r="U359" s="28"/>
      <c r="V359" s="201"/>
      <c r="W359" s="200"/>
      <c r="X359" s="28"/>
      <c r="Y359" s="201"/>
      <c r="Z359" s="200"/>
      <c r="AA359" s="28"/>
      <c r="AB359" s="201"/>
      <c r="AC359" s="200"/>
      <c r="AD359" s="28"/>
      <c r="AE359" s="201"/>
      <c r="AF359" s="200"/>
      <c r="AG359" s="28"/>
      <c r="AH359" s="201"/>
      <c r="AI359" s="200"/>
      <c r="AJ359" s="28"/>
      <c r="AK359" s="201"/>
      <c r="AL359" s="200"/>
    </row>
    <row r="360" spans="2:38" x14ac:dyDescent="0.35">
      <c r="B360" s="30" t="str">
        <f>IF('Uso de suelo'!B360="","",'Uso de suelo'!B360)</f>
        <v/>
      </c>
      <c r="C360" s="28"/>
      <c r="D360" s="201"/>
      <c r="E360" s="200"/>
      <c r="F360" s="28"/>
      <c r="G360" s="201"/>
      <c r="H360" s="200"/>
      <c r="I360" s="28"/>
      <c r="J360" s="201"/>
      <c r="K360" s="200"/>
      <c r="L360" s="28"/>
      <c r="M360" s="201"/>
      <c r="N360" s="200"/>
      <c r="O360" s="28"/>
      <c r="P360" s="201"/>
      <c r="Q360" s="200"/>
      <c r="R360" s="28"/>
      <c r="S360" s="201"/>
      <c r="T360" s="200"/>
      <c r="U360" s="28"/>
      <c r="V360" s="201"/>
      <c r="W360" s="200"/>
      <c r="X360" s="28"/>
      <c r="Y360" s="201"/>
      <c r="Z360" s="200"/>
      <c r="AA360" s="28"/>
      <c r="AB360" s="201"/>
      <c r="AC360" s="200"/>
      <c r="AD360" s="28"/>
      <c r="AE360" s="201"/>
      <c r="AF360" s="200"/>
      <c r="AG360" s="28"/>
      <c r="AH360" s="201"/>
      <c r="AI360" s="200"/>
      <c r="AJ360" s="28"/>
      <c r="AK360" s="201"/>
      <c r="AL360" s="200"/>
    </row>
    <row r="361" spans="2:38" x14ac:dyDescent="0.35">
      <c r="B361" s="30" t="str">
        <f>IF('Uso de suelo'!B361="","",'Uso de suelo'!B361)</f>
        <v/>
      </c>
      <c r="C361" s="28"/>
      <c r="D361" s="201"/>
      <c r="E361" s="200"/>
      <c r="F361" s="28"/>
      <c r="G361" s="201"/>
      <c r="H361" s="200"/>
      <c r="I361" s="28"/>
      <c r="J361" s="201"/>
      <c r="K361" s="200"/>
      <c r="L361" s="28"/>
      <c r="M361" s="201"/>
      <c r="N361" s="200"/>
      <c r="O361" s="28"/>
      <c r="P361" s="201"/>
      <c r="Q361" s="200"/>
      <c r="R361" s="28"/>
      <c r="S361" s="201"/>
      <c r="T361" s="200"/>
      <c r="U361" s="28"/>
      <c r="V361" s="201"/>
      <c r="W361" s="200"/>
      <c r="X361" s="28"/>
      <c r="Y361" s="201"/>
      <c r="Z361" s="200"/>
      <c r="AA361" s="28"/>
      <c r="AB361" s="201"/>
      <c r="AC361" s="200"/>
      <c r="AD361" s="28"/>
      <c r="AE361" s="201"/>
      <c r="AF361" s="200"/>
      <c r="AG361" s="28"/>
      <c r="AH361" s="201"/>
      <c r="AI361" s="200"/>
      <c r="AJ361" s="28"/>
      <c r="AK361" s="201"/>
      <c r="AL361" s="200"/>
    </row>
    <row r="362" spans="2:38" x14ac:dyDescent="0.35">
      <c r="B362" s="30" t="str">
        <f>IF('Uso de suelo'!B362="","",'Uso de suelo'!B362)</f>
        <v/>
      </c>
      <c r="C362" s="28"/>
      <c r="D362" s="201"/>
      <c r="E362" s="200"/>
      <c r="F362" s="28"/>
      <c r="G362" s="201"/>
      <c r="H362" s="200"/>
      <c r="I362" s="28"/>
      <c r="J362" s="201"/>
      <c r="K362" s="200"/>
      <c r="L362" s="28"/>
      <c r="M362" s="201"/>
      <c r="N362" s="200"/>
      <c r="O362" s="28"/>
      <c r="P362" s="201"/>
      <c r="Q362" s="200"/>
      <c r="R362" s="28"/>
      <c r="S362" s="201"/>
      <c r="T362" s="200"/>
      <c r="U362" s="28"/>
      <c r="V362" s="201"/>
      <c r="W362" s="200"/>
      <c r="X362" s="28"/>
      <c r="Y362" s="201"/>
      <c r="Z362" s="200"/>
      <c r="AA362" s="28"/>
      <c r="AB362" s="201"/>
      <c r="AC362" s="200"/>
      <c r="AD362" s="28"/>
      <c r="AE362" s="201"/>
      <c r="AF362" s="200"/>
      <c r="AG362" s="28"/>
      <c r="AH362" s="201"/>
      <c r="AI362" s="200"/>
      <c r="AJ362" s="28"/>
      <c r="AK362" s="201"/>
      <c r="AL362" s="200"/>
    </row>
    <row r="363" spans="2:38" x14ac:dyDescent="0.35">
      <c r="B363" s="30" t="str">
        <f>IF('Uso de suelo'!B363="","",'Uso de suelo'!B363)</f>
        <v/>
      </c>
      <c r="C363" s="28"/>
      <c r="D363" s="201"/>
      <c r="E363" s="200"/>
      <c r="F363" s="28"/>
      <c r="G363" s="201"/>
      <c r="H363" s="200"/>
      <c r="I363" s="28"/>
      <c r="J363" s="201"/>
      <c r="K363" s="200"/>
      <c r="L363" s="28"/>
      <c r="M363" s="201"/>
      <c r="N363" s="200"/>
      <c r="O363" s="28"/>
      <c r="P363" s="201"/>
      <c r="Q363" s="200"/>
      <c r="R363" s="28"/>
      <c r="S363" s="201"/>
      <c r="T363" s="200"/>
      <c r="U363" s="28"/>
      <c r="V363" s="201"/>
      <c r="W363" s="200"/>
      <c r="X363" s="28"/>
      <c r="Y363" s="201"/>
      <c r="Z363" s="200"/>
      <c r="AA363" s="28"/>
      <c r="AB363" s="201"/>
      <c r="AC363" s="200"/>
      <c r="AD363" s="28"/>
      <c r="AE363" s="201"/>
      <c r="AF363" s="200"/>
      <c r="AG363" s="28"/>
      <c r="AH363" s="201"/>
      <c r="AI363" s="200"/>
      <c r="AJ363" s="28"/>
      <c r="AK363" s="201"/>
      <c r="AL363" s="200"/>
    </row>
    <row r="364" spans="2:38" x14ac:dyDescent="0.35">
      <c r="B364" s="30" t="str">
        <f>IF('Uso de suelo'!B364="","",'Uso de suelo'!B364)</f>
        <v/>
      </c>
      <c r="C364" s="28"/>
      <c r="D364" s="201"/>
      <c r="E364" s="200"/>
      <c r="F364" s="28"/>
      <c r="G364" s="201"/>
      <c r="H364" s="200"/>
      <c r="I364" s="28"/>
      <c r="J364" s="201"/>
      <c r="K364" s="200"/>
      <c r="L364" s="28"/>
      <c r="M364" s="201"/>
      <c r="N364" s="200"/>
      <c r="O364" s="28"/>
      <c r="P364" s="201"/>
      <c r="Q364" s="200"/>
      <c r="R364" s="28"/>
      <c r="S364" s="201"/>
      <c r="T364" s="200"/>
      <c r="U364" s="28"/>
      <c r="V364" s="201"/>
      <c r="W364" s="200"/>
      <c r="X364" s="28"/>
      <c r="Y364" s="201"/>
      <c r="Z364" s="200"/>
      <c r="AA364" s="28"/>
      <c r="AB364" s="201"/>
      <c r="AC364" s="200"/>
      <c r="AD364" s="28"/>
      <c r="AE364" s="201"/>
      <c r="AF364" s="200"/>
      <c r="AG364" s="28"/>
      <c r="AH364" s="201"/>
      <c r="AI364" s="200"/>
      <c r="AJ364" s="28"/>
      <c r="AK364" s="201"/>
      <c r="AL364" s="200"/>
    </row>
    <row r="365" spans="2:38" x14ac:dyDescent="0.35">
      <c r="B365" s="30" t="str">
        <f>IF('Uso de suelo'!B365="","",'Uso de suelo'!B365)</f>
        <v/>
      </c>
      <c r="C365" s="28"/>
      <c r="D365" s="201"/>
      <c r="E365" s="200"/>
      <c r="F365" s="28"/>
      <c r="G365" s="201"/>
      <c r="H365" s="200"/>
      <c r="I365" s="28"/>
      <c r="J365" s="201"/>
      <c r="K365" s="200"/>
      <c r="L365" s="28"/>
      <c r="M365" s="201"/>
      <c r="N365" s="200"/>
      <c r="O365" s="28"/>
      <c r="P365" s="201"/>
      <c r="Q365" s="200"/>
      <c r="R365" s="28"/>
      <c r="S365" s="201"/>
      <c r="T365" s="200"/>
      <c r="U365" s="28"/>
      <c r="V365" s="201"/>
      <c r="W365" s="200"/>
      <c r="X365" s="28"/>
      <c r="Y365" s="201"/>
      <c r="Z365" s="200"/>
      <c r="AA365" s="28"/>
      <c r="AB365" s="201"/>
      <c r="AC365" s="200"/>
      <c r="AD365" s="28"/>
      <c r="AE365" s="201"/>
      <c r="AF365" s="200"/>
      <c r="AG365" s="28"/>
      <c r="AH365" s="201"/>
      <c r="AI365" s="200"/>
      <c r="AJ365" s="28"/>
      <c r="AK365" s="201"/>
      <c r="AL365" s="200"/>
    </row>
    <row r="366" spans="2:38" x14ac:dyDescent="0.35">
      <c r="B366" s="30" t="str">
        <f>IF('Uso de suelo'!B366="","",'Uso de suelo'!B366)</f>
        <v/>
      </c>
      <c r="C366" s="28"/>
      <c r="D366" s="201"/>
      <c r="E366" s="200"/>
      <c r="F366" s="28"/>
      <c r="G366" s="201"/>
      <c r="H366" s="200"/>
      <c r="I366" s="28"/>
      <c r="J366" s="201"/>
      <c r="K366" s="200"/>
      <c r="L366" s="28"/>
      <c r="M366" s="201"/>
      <c r="N366" s="200"/>
      <c r="O366" s="28"/>
      <c r="P366" s="201"/>
      <c r="Q366" s="200"/>
      <c r="R366" s="28"/>
      <c r="S366" s="201"/>
      <c r="T366" s="200"/>
      <c r="U366" s="28"/>
      <c r="V366" s="201"/>
      <c r="W366" s="200"/>
      <c r="X366" s="28"/>
      <c r="Y366" s="201"/>
      <c r="Z366" s="200"/>
      <c r="AA366" s="28"/>
      <c r="AB366" s="201"/>
      <c r="AC366" s="200"/>
      <c r="AD366" s="28"/>
      <c r="AE366" s="201"/>
      <c r="AF366" s="200"/>
      <c r="AG366" s="28"/>
      <c r="AH366" s="201"/>
      <c r="AI366" s="200"/>
      <c r="AJ366" s="28"/>
      <c r="AK366" s="201"/>
      <c r="AL366" s="200"/>
    </row>
    <row r="367" spans="2:38" x14ac:dyDescent="0.35">
      <c r="B367" s="30" t="str">
        <f>IF('Uso de suelo'!B367="","",'Uso de suelo'!B367)</f>
        <v/>
      </c>
      <c r="C367" s="28"/>
      <c r="D367" s="201"/>
      <c r="E367" s="200"/>
      <c r="F367" s="28"/>
      <c r="G367" s="201"/>
      <c r="H367" s="200"/>
      <c r="I367" s="28"/>
      <c r="J367" s="201"/>
      <c r="K367" s="200"/>
      <c r="L367" s="28"/>
      <c r="M367" s="201"/>
      <c r="N367" s="200"/>
      <c r="O367" s="28"/>
      <c r="P367" s="201"/>
      <c r="Q367" s="200"/>
      <c r="R367" s="28"/>
      <c r="S367" s="201"/>
      <c r="T367" s="200"/>
      <c r="U367" s="28"/>
      <c r="V367" s="201"/>
      <c r="W367" s="200"/>
      <c r="X367" s="28"/>
      <c r="Y367" s="201"/>
      <c r="Z367" s="200"/>
      <c r="AA367" s="28"/>
      <c r="AB367" s="201"/>
      <c r="AC367" s="200"/>
      <c r="AD367" s="28"/>
      <c r="AE367" s="201"/>
      <c r="AF367" s="200"/>
      <c r="AG367" s="28"/>
      <c r="AH367" s="201"/>
      <c r="AI367" s="200"/>
      <c r="AJ367" s="28"/>
      <c r="AK367" s="201"/>
      <c r="AL367" s="200"/>
    </row>
    <row r="368" spans="2:38" x14ac:dyDescent="0.35">
      <c r="B368" s="30" t="str">
        <f>IF('Uso de suelo'!B368="","",'Uso de suelo'!B368)</f>
        <v/>
      </c>
      <c r="C368" s="28"/>
      <c r="D368" s="201"/>
      <c r="E368" s="200"/>
      <c r="F368" s="28"/>
      <c r="G368" s="201"/>
      <c r="H368" s="200"/>
      <c r="I368" s="28"/>
      <c r="J368" s="201"/>
      <c r="K368" s="200"/>
      <c r="L368" s="28"/>
      <c r="M368" s="201"/>
      <c r="N368" s="200"/>
      <c r="O368" s="28"/>
      <c r="P368" s="201"/>
      <c r="Q368" s="200"/>
      <c r="R368" s="28"/>
      <c r="S368" s="201"/>
      <c r="T368" s="200"/>
      <c r="U368" s="28"/>
      <c r="V368" s="201"/>
      <c r="W368" s="200"/>
      <c r="X368" s="28"/>
      <c r="Y368" s="201"/>
      <c r="Z368" s="200"/>
      <c r="AA368" s="28"/>
      <c r="AB368" s="201"/>
      <c r="AC368" s="200"/>
      <c r="AD368" s="28"/>
      <c r="AE368" s="201"/>
      <c r="AF368" s="200"/>
      <c r="AG368" s="28"/>
      <c r="AH368" s="201"/>
      <c r="AI368" s="200"/>
      <c r="AJ368" s="28"/>
      <c r="AK368" s="201"/>
      <c r="AL368" s="200"/>
    </row>
    <row r="369" spans="2:38" x14ac:dyDescent="0.35">
      <c r="B369" s="30" t="str">
        <f>IF('Uso de suelo'!B369="","",'Uso de suelo'!B369)</f>
        <v/>
      </c>
      <c r="C369" s="28"/>
      <c r="D369" s="201"/>
      <c r="E369" s="200"/>
      <c r="F369" s="28"/>
      <c r="G369" s="201"/>
      <c r="H369" s="200"/>
      <c r="I369" s="28"/>
      <c r="J369" s="201"/>
      <c r="K369" s="200"/>
      <c r="L369" s="28"/>
      <c r="M369" s="201"/>
      <c r="N369" s="200"/>
      <c r="O369" s="28"/>
      <c r="P369" s="201"/>
      <c r="Q369" s="200"/>
      <c r="R369" s="28"/>
      <c r="S369" s="201"/>
      <c r="T369" s="200"/>
      <c r="U369" s="28"/>
      <c r="V369" s="201"/>
      <c r="W369" s="200"/>
      <c r="X369" s="28"/>
      <c r="Y369" s="201"/>
      <c r="Z369" s="200"/>
      <c r="AA369" s="28"/>
      <c r="AB369" s="201"/>
      <c r="AC369" s="200"/>
      <c r="AD369" s="28"/>
      <c r="AE369" s="201"/>
      <c r="AF369" s="200"/>
      <c r="AG369" s="28"/>
      <c r="AH369" s="201"/>
      <c r="AI369" s="200"/>
      <c r="AJ369" s="28"/>
      <c r="AK369" s="201"/>
      <c r="AL369" s="200"/>
    </row>
    <row r="370" spans="2:38" x14ac:dyDescent="0.35">
      <c r="B370" s="30" t="str">
        <f>IF('Uso de suelo'!B370="","",'Uso de suelo'!B370)</f>
        <v/>
      </c>
      <c r="C370" s="28"/>
      <c r="D370" s="201"/>
      <c r="E370" s="200"/>
      <c r="F370" s="28"/>
      <c r="G370" s="201"/>
      <c r="H370" s="200"/>
      <c r="I370" s="28"/>
      <c r="J370" s="201"/>
      <c r="K370" s="200"/>
      <c r="L370" s="28"/>
      <c r="M370" s="201"/>
      <c r="N370" s="200"/>
      <c r="O370" s="28"/>
      <c r="P370" s="201"/>
      <c r="Q370" s="200"/>
      <c r="R370" s="28"/>
      <c r="S370" s="201"/>
      <c r="T370" s="200"/>
      <c r="U370" s="28"/>
      <c r="V370" s="201"/>
      <c r="W370" s="200"/>
      <c r="X370" s="28"/>
      <c r="Y370" s="201"/>
      <c r="Z370" s="200"/>
      <c r="AA370" s="28"/>
      <c r="AB370" s="201"/>
      <c r="AC370" s="200"/>
      <c r="AD370" s="28"/>
      <c r="AE370" s="201"/>
      <c r="AF370" s="200"/>
      <c r="AG370" s="28"/>
      <c r="AH370" s="201"/>
      <c r="AI370" s="200"/>
      <c r="AJ370" s="28"/>
      <c r="AK370" s="201"/>
      <c r="AL370" s="200"/>
    </row>
    <row r="371" spans="2:38" x14ac:dyDescent="0.35">
      <c r="B371" s="30" t="str">
        <f>IF('Uso de suelo'!B371="","",'Uso de suelo'!B371)</f>
        <v/>
      </c>
      <c r="C371" s="28"/>
      <c r="D371" s="201"/>
      <c r="E371" s="200"/>
      <c r="F371" s="28"/>
      <c r="G371" s="201"/>
      <c r="H371" s="200"/>
      <c r="I371" s="28"/>
      <c r="J371" s="201"/>
      <c r="K371" s="200"/>
      <c r="L371" s="28"/>
      <c r="M371" s="201"/>
      <c r="N371" s="200"/>
      <c r="O371" s="28"/>
      <c r="P371" s="201"/>
      <c r="Q371" s="200"/>
      <c r="R371" s="28"/>
      <c r="S371" s="201"/>
      <c r="T371" s="200"/>
      <c r="U371" s="28"/>
      <c r="V371" s="201"/>
      <c r="W371" s="200"/>
      <c r="X371" s="28"/>
      <c r="Y371" s="201"/>
      <c r="Z371" s="200"/>
      <c r="AA371" s="28"/>
      <c r="AB371" s="201"/>
      <c r="AC371" s="200"/>
      <c r="AD371" s="28"/>
      <c r="AE371" s="201"/>
      <c r="AF371" s="200"/>
      <c r="AG371" s="28"/>
      <c r="AH371" s="201"/>
      <c r="AI371" s="200"/>
      <c r="AJ371" s="28"/>
      <c r="AK371" s="201"/>
      <c r="AL371" s="200"/>
    </row>
    <row r="372" spans="2:38" x14ac:dyDescent="0.35">
      <c r="B372" s="30" t="str">
        <f>IF('Uso de suelo'!B372="","",'Uso de suelo'!B372)</f>
        <v/>
      </c>
      <c r="C372" s="28"/>
      <c r="D372" s="201"/>
      <c r="E372" s="200"/>
      <c r="F372" s="28"/>
      <c r="G372" s="201"/>
      <c r="H372" s="200"/>
      <c r="I372" s="28"/>
      <c r="J372" s="201"/>
      <c r="K372" s="200"/>
      <c r="L372" s="28"/>
      <c r="M372" s="201"/>
      <c r="N372" s="200"/>
      <c r="O372" s="28"/>
      <c r="P372" s="201"/>
      <c r="Q372" s="200"/>
      <c r="R372" s="28"/>
      <c r="S372" s="201"/>
      <c r="T372" s="200"/>
      <c r="U372" s="28"/>
      <c r="V372" s="201"/>
      <c r="W372" s="200"/>
      <c r="X372" s="28"/>
      <c r="Y372" s="201"/>
      <c r="Z372" s="200"/>
      <c r="AA372" s="28"/>
      <c r="AB372" s="201"/>
      <c r="AC372" s="200"/>
      <c r="AD372" s="28"/>
      <c r="AE372" s="201"/>
      <c r="AF372" s="200"/>
      <c r="AG372" s="28"/>
      <c r="AH372" s="201"/>
      <c r="AI372" s="200"/>
      <c r="AJ372" s="28"/>
      <c r="AK372" s="201"/>
      <c r="AL372" s="200"/>
    </row>
    <row r="373" spans="2:38" x14ac:dyDescent="0.35">
      <c r="B373" s="30" t="str">
        <f>IF('Uso de suelo'!B373="","",'Uso de suelo'!B373)</f>
        <v/>
      </c>
      <c r="C373" s="28"/>
      <c r="D373" s="201"/>
      <c r="E373" s="200"/>
      <c r="F373" s="28"/>
      <c r="G373" s="201"/>
      <c r="H373" s="200"/>
      <c r="I373" s="28"/>
      <c r="J373" s="201"/>
      <c r="K373" s="200"/>
      <c r="L373" s="28"/>
      <c r="M373" s="201"/>
      <c r="N373" s="200"/>
      <c r="O373" s="28"/>
      <c r="P373" s="201"/>
      <c r="Q373" s="200"/>
      <c r="R373" s="28"/>
      <c r="S373" s="201"/>
      <c r="T373" s="200"/>
      <c r="U373" s="28"/>
      <c r="V373" s="201"/>
      <c r="W373" s="200"/>
      <c r="X373" s="28"/>
      <c r="Y373" s="201"/>
      <c r="Z373" s="200"/>
      <c r="AA373" s="28"/>
      <c r="AB373" s="201"/>
      <c r="AC373" s="200"/>
      <c r="AD373" s="28"/>
      <c r="AE373" s="201"/>
      <c r="AF373" s="200"/>
      <c r="AG373" s="28"/>
      <c r="AH373" s="201"/>
      <c r="AI373" s="200"/>
      <c r="AJ373" s="28"/>
      <c r="AK373" s="201"/>
      <c r="AL373" s="200"/>
    </row>
    <row r="374" spans="2:38" x14ac:dyDescent="0.35">
      <c r="B374" s="30" t="str">
        <f>IF('Uso de suelo'!B374="","",'Uso de suelo'!B374)</f>
        <v/>
      </c>
      <c r="C374" s="28"/>
      <c r="D374" s="201"/>
      <c r="E374" s="200"/>
      <c r="F374" s="28"/>
      <c r="G374" s="201"/>
      <c r="H374" s="200"/>
      <c r="I374" s="28"/>
      <c r="J374" s="201"/>
      <c r="K374" s="200"/>
      <c r="L374" s="28"/>
      <c r="M374" s="201"/>
      <c r="N374" s="200"/>
      <c r="O374" s="28"/>
      <c r="P374" s="201"/>
      <c r="Q374" s="200"/>
      <c r="R374" s="28"/>
      <c r="S374" s="201"/>
      <c r="T374" s="200"/>
      <c r="U374" s="28"/>
      <c r="V374" s="201"/>
      <c r="W374" s="200"/>
      <c r="X374" s="28"/>
      <c r="Y374" s="201"/>
      <c r="Z374" s="200"/>
      <c r="AA374" s="28"/>
      <c r="AB374" s="201"/>
      <c r="AC374" s="200"/>
      <c r="AD374" s="28"/>
      <c r="AE374" s="201"/>
      <c r="AF374" s="200"/>
      <c r="AG374" s="28"/>
      <c r="AH374" s="201"/>
      <c r="AI374" s="200"/>
      <c r="AJ374" s="28"/>
      <c r="AK374" s="201"/>
      <c r="AL374" s="200"/>
    </row>
    <row r="375" spans="2:38" x14ac:dyDescent="0.35">
      <c r="B375" s="30" t="str">
        <f>IF('Uso de suelo'!B375="","",'Uso de suelo'!B375)</f>
        <v/>
      </c>
      <c r="C375" s="28"/>
      <c r="D375" s="201"/>
      <c r="E375" s="200"/>
      <c r="F375" s="28"/>
      <c r="G375" s="201"/>
      <c r="H375" s="200"/>
      <c r="I375" s="28"/>
      <c r="J375" s="201"/>
      <c r="K375" s="200"/>
      <c r="L375" s="28"/>
      <c r="M375" s="201"/>
      <c r="N375" s="200"/>
      <c r="O375" s="28"/>
      <c r="P375" s="201"/>
      <c r="Q375" s="200"/>
      <c r="R375" s="28"/>
      <c r="S375" s="201"/>
      <c r="T375" s="200"/>
      <c r="U375" s="28"/>
      <c r="V375" s="201"/>
      <c r="W375" s="200"/>
      <c r="X375" s="28"/>
      <c r="Y375" s="201"/>
      <c r="Z375" s="200"/>
      <c r="AA375" s="28"/>
      <c r="AB375" s="201"/>
      <c r="AC375" s="200"/>
      <c r="AD375" s="28"/>
      <c r="AE375" s="201"/>
      <c r="AF375" s="200"/>
      <c r="AG375" s="28"/>
      <c r="AH375" s="201"/>
      <c r="AI375" s="200"/>
      <c r="AJ375" s="28"/>
      <c r="AK375" s="201"/>
      <c r="AL375" s="200"/>
    </row>
    <row r="376" spans="2:38" x14ac:dyDescent="0.35">
      <c r="B376" s="30" t="str">
        <f>IF('Uso de suelo'!B376="","",'Uso de suelo'!B376)</f>
        <v/>
      </c>
      <c r="C376" s="28"/>
      <c r="D376" s="201"/>
      <c r="E376" s="200"/>
      <c r="F376" s="28"/>
      <c r="G376" s="201"/>
      <c r="H376" s="200"/>
      <c r="I376" s="28"/>
      <c r="J376" s="201"/>
      <c r="K376" s="200"/>
      <c r="L376" s="28"/>
      <c r="M376" s="201"/>
      <c r="N376" s="200"/>
      <c r="O376" s="28"/>
      <c r="P376" s="201"/>
      <c r="Q376" s="200"/>
      <c r="R376" s="28"/>
      <c r="S376" s="201"/>
      <c r="T376" s="200"/>
      <c r="U376" s="28"/>
      <c r="V376" s="201"/>
      <c r="W376" s="200"/>
      <c r="X376" s="28"/>
      <c r="Y376" s="201"/>
      <c r="Z376" s="200"/>
      <c r="AA376" s="28"/>
      <c r="AB376" s="201"/>
      <c r="AC376" s="200"/>
      <c r="AD376" s="28"/>
      <c r="AE376" s="201"/>
      <c r="AF376" s="200"/>
      <c r="AG376" s="28"/>
      <c r="AH376" s="201"/>
      <c r="AI376" s="200"/>
      <c r="AJ376" s="28"/>
      <c r="AK376" s="201"/>
      <c r="AL376" s="200"/>
    </row>
    <row r="377" spans="2:38" x14ac:dyDescent="0.35">
      <c r="B377" s="30" t="str">
        <f>IF('Uso de suelo'!B377="","",'Uso de suelo'!B377)</f>
        <v/>
      </c>
      <c r="C377" s="28"/>
      <c r="D377" s="201"/>
      <c r="E377" s="200"/>
      <c r="F377" s="28"/>
      <c r="G377" s="201"/>
      <c r="H377" s="200"/>
      <c r="I377" s="28"/>
      <c r="J377" s="201"/>
      <c r="K377" s="200"/>
      <c r="L377" s="28"/>
      <c r="M377" s="201"/>
      <c r="N377" s="200"/>
      <c r="O377" s="28"/>
      <c r="P377" s="201"/>
      <c r="Q377" s="200"/>
      <c r="R377" s="28"/>
      <c r="S377" s="201"/>
      <c r="T377" s="200"/>
      <c r="U377" s="28"/>
      <c r="V377" s="201"/>
      <c r="W377" s="200"/>
      <c r="X377" s="28"/>
      <c r="Y377" s="201"/>
      <c r="Z377" s="200"/>
      <c r="AA377" s="28"/>
      <c r="AB377" s="201"/>
      <c r="AC377" s="200"/>
      <c r="AD377" s="28"/>
      <c r="AE377" s="201"/>
      <c r="AF377" s="200"/>
      <c r="AG377" s="28"/>
      <c r="AH377" s="201"/>
      <c r="AI377" s="200"/>
      <c r="AJ377" s="28"/>
      <c r="AK377" s="201"/>
      <c r="AL377" s="200"/>
    </row>
    <row r="378" spans="2:38" x14ac:dyDescent="0.35">
      <c r="B378" s="30" t="str">
        <f>IF('Uso de suelo'!B378="","",'Uso de suelo'!B378)</f>
        <v/>
      </c>
      <c r="C378" s="28"/>
      <c r="D378" s="201"/>
      <c r="E378" s="200"/>
      <c r="F378" s="28"/>
      <c r="G378" s="201"/>
      <c r="H378" s="200"/>
      <c r="I378" s="28"/>
      <c r="J378" s="201"/>
      <c r="K378" s="200"/>
      <c r="L378" s="28"/>
      <c r="M378" s="201"/>
      <c r="N378" s="200"/>
      <c r="O378" s="28"/>
      <c r="P378" s="201"/>
      <c r="Q378" s="200"/>
      <c r="R378" s="28"/>
      <c r="S378" s="201"/>
      <c r="T378" s="200"/>
      <c r="U378" s="28"/>
      <c r="V378" s="201"/>
      <c r="W378" s="200"/>
      <c r="X378" s="28"/>
      <c r="Y378" s="201"/>
      <c r="Z378" s="200"/>
      <c r="AA378" s="28"/>
      <c r="AB378" s="201"/>
      <c r="AC378" s="200"/>
      <c r="AD378" s="28"/>
      <c r="AE378" s="201"/>
      <c r="AF378" s="200"/>
      <c r="AG378" s="28"/>
      <c r="AH378" s="201"/>
      <c r="AI378" s="200"/>
      <c r="AJ378" s="28"/>
      <c r="AK378" s="201"/>
      <c r="AL378" s="200"/>
    </row>
    <row r="379" spans="2:38" x14ac:dyDescent="0.35">
      <c r="B379" s="30" t="str">
        <f>IF('Uso de suelo'!B379="","",'Uso de suelo'!B379)</f>
        <v/>
      </c>
      <c r="C379" s="28"/>
      <c r="D379" s="201"/>
      <c r="E379" s="200"/>
      <c r="F379" s="28"/>
      <c r="G379" s="201"/>
      <c r="H379" s="200"/>
      <c r="I379" s="28"/>
      <c r="J379" s="201"/>
      <c r="K379" s="200"/>
      <c r="L379" s="28"/>
      <c r="M379" s="201"/>
      <c r="N379" s="200"/>
      <c r="O379" s="28"/>
      <c r="P379" s="201"/>
      <c r="Q379" s="200"/>
      <c r="R379" s="28"/>
      <c r="S379" s="201"/>
      <c r="T379" s="200"/>
      <c r="U379" s="28"/>
      <c r="V379" s="201"/>
      <c r="W379" s="200"/>
      <c r="X379" s="28"/>
      <c r="Y379" s="201"/>
      <c r="Z379" s="200"/>
      <c r="AA379" s="28"/>
      <c r="AB379" s="201"/>
      <c r="AC379" s="200"/>
      <c r="AD379" s="28"/>
      <c r="AE379" s="201"/>
      <c r="AF379" s="200"/>
      <c r="AG379" s="28"/>
      <c r="AH379" s="201"/>
      <c r="AI379" s="200"/>
      <c r="AJ379" s="28"/>
      <c r="AK379" s="201"/>
      <c r="AL379" s="200"/>
    </row>
    <row r="380" spans="2:38" x14ac:dyDescent="0.35">
      <c r="B380" s="30" t="str">
        <f>IF('Uso de suelo'!B380="","",'Uso de suelo'!B380)</f>
        <v/>
      </c>
      <c r="C380" s="28"/>
      <c r="D380" s="201"/>
      <c r="E380" s="200"/>
      <c r="F380" s="28"/>
      <c r="G380" s="201"/>
      <c r="H380" s="200"/>
      <c r="I380" s="28"/>
      <c r="J380" s="201"/>
      <c r="K380" s="200"/>
      <c r="L380" s="28"/>
      <c r="M380" s="201"/>
      <c r="N380" s="200"/>
      <c r="O380" s="28"/>
      <c r="P380" s="201"/>
      <c r="Q380" s="200"/>
      <c r="R380" s="28"/>
      <c r="S380" s="201"/>
      <c r="T380" s="200"/>
      <c r="U380" s="28"/>
      <c r="V380" s="201"/>
      <c r="W380" s="200"/>
      <c r="X380" s="28"/>
      <c r="Y380" s="201"/>
      <c r="Z380" s="200"/>
      <c r="AA380" s="28"/>
      <c r="AB380" s="201"/>
      <c r="AC380" s="200"/>
      <c r="AD380" s="28"/>
      <c r="AE380" s="201"/>
      <c r="AF380" s="200"/>
      <c r="AG380" s="28"/>
      <c r="AH380" s="201"/>
      <c r="AI380" s="200"/>
      <c r="AJ380" s="28"/>
      <c r="AK380" s="201"/>
      <c r="AL380" s="200"/>
    </row>
    <row r="381" spans="2:38" x14ac:dyDescent="0.35">
      <c r="B381" s="30" t="str">
        <f>IF('Uso de suelo'!B381="","",'Uso de suelo'!B381)</f>
        <v/>
      </c>
      <c r="C381" s="28"/>
      <c r="D381" s="201"/>
      <c r="E381" s="200"/>
      <c r="F381" s="28"/>
      <c r="G381" s="201"/>
      <c r="H381" s="200"/>
      <c r="I381" s="28"/>
      <c r="J381" s="201"/>
      <c r="K381" s="200"/>
      <c r="L381" s="28"/>
      <c r="M381" s="201"/>
      <c r="N381" s="200"/>
      <c r="O381" s="28"/>
      <c r="P381" s="201"/>
      <c r="Q381" s="200"/>
      <c r="R381" s="28"/>
      <c r="S381" s="201"/>
      <c r="T381" s="200"/>
      <c r="U381" s="28"/>
      <c r="V381" s="201"/>
      <c r="W381" s="200"/>
      <c r="X381" s="28"/>
      <c r="Y381" s="201"/>
      <c r="Z381" s="200"/>
      <c r="AA381" s="28"/>
      <c r="AB381" s="201"/>
      <c r="AC381" s="200"/>
      <c r="AD381" s="28"/>
      <c r="AE381" s="201"/>
      <c r="AF381" s="200"/>
      <c r="AG381" s="28"/>
      <c r="AH381" s="201"/>
      <c r="AI381" s="200"/>
      <c r="AJ381" s="28"/>
      <c r="AK381" s="201"/>
      <c r="AL381" s="200"/>
    </row>
    <row r="382" spans="2:38" x14ac:dyDescent="0.35">
      <c r="B382" s="30" t="str">
        <f>IF('Uso de suelo'!B382="","",'Uso de suelo'!B382)</f>
        <v/>
      </c>
      <c r="C382" s="28"/>
      <c r="D382" s="201"/>
      <c r="E382" s="200"/>
      <c r="F382" s="28"/>
      <c r="G382" s="201"/>
      <c r="H382" s="200"/>
      <c r="I382" s="28"/>
      <c r="J382" s="201"/>
      <c r="K382" s="200"/>
      <c r="L382" s="28"/>
      <c r="M382" s="201"/>
      <c r="N382" s="200"/>
      <c r="O382" s="28"/>
      <c r="P382" s="201"/>
      <c r="Q382" s="200"/>
      <c r="R382" s="28"/>
      <c r="S382" s="201"/>
      <c r="T382" s="200"/>
      <c r="U382" s="28"/>
      <c r="V382" s="201"/>
      <c r="W382" s="200"/>
      <c r="X382" s="28"/>
      <c r="Y382" s="201"/>
      <c r="Z382" s="200"/>
      <c r="AA382" s="28"/>
      <c r="AB382" s="201"/>
      <c r="AC382" s="200"/>
      <c r="AD382" s="28"/>
      <c r="AE382" s="201"/>
      <c r="AF382" s="200"/>
      <c r="AG382" s="28"/>
      <c r="AH382" s="201"/>
      <c r="AI382" s="200"/>
      <c r="AJ382" s="28"/>
      <c r="AK382" s="201"/>
      <c r="AL382" s="200"/>
    </row>
    <row r="383" spans="2:38" x14ac:dyDescent="0.35">
      <c r="B383" s="30" t="str">
        <f>IF('Uso de suelo'!B383="","",'Uso de suelo'!B383)</f>
        <v/>
      </c>
      <c r="C383" s="28"/>
      <c r="D383" s="201"/>
      <c r="E383" s="200"/>
      <c r="F383" s="28"/>
      <c r="G383" s="201"/>
      <c r="H383" s="200"/>
      <c r="I383" s="28"/>
      <c r="J383" s="201"/>
      <c r="K383" s="200"/>
      <c r="L383" s="28"/>
      <c r="M383" s="201"/>
      <c r="N383" s="200"/>
      <c r="O383" s="28"/>
      <c r="P383" s="201"/>
      <c r="Q383" s="200"/>
      <c r="R383" s="28"/>
      <c r="S383" s="201"/>
      <c r="T383" s="200"/>
      <c r="U383" s="28"/>
      <c r="V383" s="201"/>
      <c r="W383" s="200"/>
      <c r="X383" s="28"/>
      <c r="Y383" s="201"/>
      <c r="Z383" s="200"/>
      <c r="AA383" s="28"/>
      <c r="AB383" s="201"/>
      <c r="AC383" s="200"/>
      <c r="AD383" s="28"/>
      <c r="AE383" s="201"/>
      <c r="AF383" s="200"/>
      <c r="AG383" s="28"/>
      <c r="AH383" s="201"/>
      <c r="AI383" s="200"/>
      <c r="AJ383" s="28"/>
      <c r="AK383" s="201"/>
      <c r="AL383" s="200"/>
    </row>
    <row r="384" spans="2:38" x14ac:dyDescent="0.35">
      <c r="B384" s="30" t="str">
        <f>IF('Uso de suelo'!B384="","",'Uso de suelo'!B384)</f>
        <v/>
      </c>
      <c r="C384" s="28"/>
      <c r="D384" s="201"/>
      <c r="E384" s="200"/>
      <c r="F384" s="28"/>
      <c r="G384" s="201"/>
      <c r="H384" s="200"/>
      <c r="I384" s="28"/>
      <c r="J384" s="201"/>
      <c r="K384" s="200"/>
      <c r="L384" s="28"/>
      <c r="M384" s="201"/>
      <c r="N384" s="200"/>
      <c r="O384" s="28"/>
      <c r="P384" s="201"/>
      <c r="Q384" s="200"/>
      <c r="R384" s="28"/>
      <c r="S384" s="201"/>
      <c r="T384" s="200"/>
      <c r="U384" s="28"/>
      <c r="V384" s="201"/>
      <c r="W384" s="200"/>
      <c r="X384" s="28"/>
      <c r="Y384" s="201"/>
      <c r="Z384" s="200"/>
      <c r="AA384" s="28"/>
      <c r="AB384" s="201"/>
      <c r="AC384" s="200"/>
      <c r="AD384" s="28"/>
      <c r="AE384" s="201"/>
      <c r="AF384" s="200"/>
      <c r="AG384" s="28"/>
      <c r="AH384" s="201"/>
      <c r="AI384" s="200"/>
      <c r="AJ384" s="28"/>
      <c r="AK384" s="201"/>
      <c r="AL384" s="200"/>
    </row>
    <row r="385" spans="2:38" x14ac:dyDescent="0.35">
      <c r="B385" s="30" t="str">
        <f>IF('Uso de suelo'!B385="","",'Uso de suelo'!B385)</f>
        <v/>
      </c>
      <c r="C385" s="28"/>
      <c r="D385" s="201"/>
      <c r="E385" s="200"/>
      <c r="F385" s="28"/>
      <c r="G385" s="201"/>
      <c r="H385" s="200"/>
      <c r="I385" s="28"/>
      <c r="J385" s="201"/>
      <c r="K385" s="200"/>
      <c r="L385" s="28"/>
      <c r="M385" s="201"/>
      <c r="N385" s="200"/>
      <c r="O385" s="28"/>
      <c r="P385" s="201"/>
      <c r="Q385" s="200"/>
      <c r="R385" s="28"/>
      <c r="S385" s="201"/>
      <c r="T385" s="200"/>
      <c r="U385" s="28"/>
      <c r="V385" s="201"/>
      <c r="W385" s="200"/>
      <c r="X385" s="28"/>
      <c r="Y385" s="201"/>
      <c r="Z385" s="200"/>
      <c r="AA385" s="28"/>
      <c r="AB385" s="201"/>
      <c r="AC385" s="200"/>
      <c r="AD385" s="28"/>
      <c r="AE385" s="201"/>
      <c r="AF385" s="200"/>
      <c r="AG385" s="28"/>
      <c r="AH385" s="201"/>
      <c r="AI385" s="200"/>
      <c r="AJ385" s="28"/>
      <c r="AK385" s="201"/>
      <c r="AL385" s="200"/>
    </row>
    <row r="386" spans="2:38" x14ac:dyDescent="0.35">
      <c r="B386" s="30" t="str">
        <f>IF('Uso de suelo'!B386="","",'Uso de suelo'!B386)</f>
        <v/>
      </c>
      <c r="C386" s="28"/>
      <c r="D386" s="201"/>
      <c r="E386" s="200"/>
      <c r="F386" s="28"/>
      <c r="G386" s="201"/>
      <c r="H386" s="200"/>
      <c r="I386" s="28"/>
      <c r="J386" s="201"/>
      <c r="K386" s="200"/>
      <c r="L386" s="28"/>
      <c r="M386" s="201"/>
      <c r="N386" s="200"/>
      <c r="O386" s="28"/>
      <c r="P386" s="201"/>
      <c r="Q386" s="200"/>
      <c r="R386" s="28"/>
      <c r="S386" s="201"/>
      <c r="T386" s="200"/>
      <c r="U386" s="28"/>
      <c r="V386" s="201"/>
      <c r="W386" s="200"/>
      <c r="X386" s="28"/>
      <c r="Y386" s="201"/>
      <c r="Z386" s="200"/>
      <c r="AA386" s="28"/>
      <c r="AB386" s="201"/>
      <c r="AC386" s="200"/>
      <c r="AD386" s="28"/>
      <c r="AE386" s="201"/>
      <c r="AF386" s="200"/>
      <c r="AG386" s="28"/>
      <c r="AH386" s="201"/>
      <c r="AI386" s="200"/>
      <c r="AJ386" s="28"/>
      <c r="AK386" s="201"/>
      <c r="AL386" s="200"/>
    </row>
    <row r="387" spans="2:38" x14ac:dyDescent="0.35">
      <c r="B387" s="30" t="str">
        <f>IF('Uso de suelo'!B387="","",'Uso de suelo'!B387)</f>
        <v/>
      </c>
      <c r="C387" s="28"/>
      <c r="D387" s="201"/>
      <c r="E387" s="200"/>
      <c r="F387" s="28"/>
      <c r="G387" s="201"/>
      <c r="H387" s="200"/>
      <c r="I387" s="28"/>
      <c r="J387" s="201"/>
      <c r="K387" s="200"/>
      <c r="L387" s="28"/>
      <c r="M387" s="201"/>
      <c r="N387" s="200"/>
      <c r="O387" s="28"/>
      <c r="P387" s="201"/>
      <c r="Q387" s="200"/>
      <c r="R387" s="28"/>
      <c r="S387" s="201"/>
      <c r="T387" s="200"/>
      <c r="U387" s="28"/>
      <c r="V387" s="201"/>
      <c r="W387" s="200"/>
      <c r="X387" s="28"/>
      <c r="Y387" s="201"/>
      <c r="Z387" s="200"/>
      <c r="AA387" s="28"/>
      <c r="AB387" s="201"/>
      <c r="AC387" s="200"/>
      <c r="AD387" s="28"/>
      <c r="AE387" s="201"/>
      <c r="AF387" s="200"/>
      <c r="AG387" s="28"/>
      <c r="AH387" s="201"/>
      <c r="AI387" s="200"/>
      <c r="AJ387" s="28"/>
      <c r="AK387" s="201"/>
      <c r="AL387" s="200"/>
    </row>
    <row r="388" spans="2:38" x14ac:dyDescent="0.35">
      <c r="B388" s="30" t="str">
        <f>IF('Uso de suelo'!B388="","",'Uso de suelo'!B388)</f>
        <v/>
      </c>
      <c r="C388" s="28"/>
      <c r="D388" s="201"/>
      <c r="E388" s="200"/>
      <c r="F388" s="28"/>
      <c r="G388" s="201"/>
      <c r="H388" s="200"/>
      <c r="I388" s="28"/>
      <c r="J388" s="201"/>
      <c r="K388" s="200"/>
      <c r="L388" s="28"/>
      <c r="M388" s="201"/>
      <c r="N388" s="200"/>
      <c r="O388" s="28"/>
      <c r="P388" s="201"/>
      <c r="Q388" s="200"/>
      <c r="R388" s="28"/>
      <c r="S388" s="201"/>
      <c r="T388" s="200"/>
      <c r="U388" s="28"/>
      <c r="V388" s="201"/>
      <c r="W388" s="200"/>
      <c r="X388" s="28"/>
      <c r="Y388" s="201"/>
      <c r="Z388" s="200"/>
      <c r="AA388" s="28"/>
      <c r="AB388" s="201"/>
      <c r="AC388" s="200"/>
      <c r="AD388" s="28"/>
      <c r="AE388" s="201"/>
      <c r="AF388" s="200"/>
      <c r="AG388" s="28"/>
      <c r="AH388" s="201"/>
      <c r="AI388" s="200"/>
      <c r="AJ388" s="28"/>
      <c r="AK388" s="201"/>
      <c r="AL388" s="200"/>
    </row>
    <row r="389" spans="2:38" x14ac:dyDescent="0.35">
      <c r="B389" s="30" t="str">
        <f>IF('Uso de suelo'!B389="","",'Uso de suelo'!B389)</f>
        <v/>
      </c>
      <c r="C389" s="28"/>
      <c r="D389" s="201"/>
      <c r="E389" s="200"/>
      <c r="F389" s="28"/>
      <c r="G389" s="201"/>
      <c r="H389" s="200"/>
      <c r="I389" s="28"/>
      <c r="J389" s="201"/>
      <c r="K389" s="200"/>
      <c r="L389" s="28"/>
      <c r="M389" s="201"/>
      <c r="N389" s="200"/>
      <c r="O389" s="28"/>
      <c r="P389" s="201"/>
      <c r="Q389" s="200"/>
      <c r="R389" s="28"/>
      <c r="S389" s="201"/>
      <c r="T389" s="200"/>
      <c r="U389" s="28"/>
      <c r="V389" s="201"/>
      <c r="W389" s="200"/>
      <c r="X389" s="28"/>
      <c r="Y389" s="201"/>
      <c r="Z389" s="200"/>
      <c r="AA389" s="28"/>
      <c r="AB389" s="201"/>
      <c r="AC389" s="200"/>
      <c r="AD389" s="28"/>
      <c r="AE389" s="201"/>
      <c r="AF389" s="200"/>
      <c r="AG389" s="28"/>
      <c r="AH389" s="201"/>
      <c r="AI389" s="200"/>
      <c r="AJ389" s="28"/>
      <c r="AK389" s="201"/>
      <c r="AL389" s="200"/>
    </row>
    <row r="390" spans="2:38" x14ac:dyDescent="0.35">
      <c r="B390" s="30" t="str">
        <f>IF('Uso de suelo'!B390="","",'Uso de suelo'!B390)</f>
        <v/>
      </c>
      <c r="C390" s="28"/>
      <c r="D390" s="201"/>
      <c r="E390" s="200"/>
      <c r="F390" s="28"/>
      <c r="G390" s="201"/>
      <c r="H390" s="200"/>
      <c r="I390" s="28"/>
      <c r="J390" s="201"/>
      <c r="K390" s="200"/>
      <c r="L390" s="28"/>
      <c r="M390" s="201"/>
      <c r="N390" s="200"/>
      <c r="O390" s="28"/>
      <c r="P390" s="201"/>
      <c r="Q390" s="200"/>
      <c r="R390" s="28"/>
      <c r="S390" s="201"/>
      <c r="T390" s="200"/>
      <c r="U390" s="28"/>
      <c r="V390" s="201"/>
      <c r="W390" s="200"/>
      <c r="X390" s="28"/>
      <c r="Y390" s="201"/>
      <c r="Z390" s="200"/>
      <c r="AA390" s="28"/>
      <c r="AB390" s="201"/>
      <c r="AC390" s="200"/>
      <c r="AD390" s="28"/>
      <c r="AE390" s="201"/>
      <c r="AF390" s="200"/>
      <c r="AG390" s="28"/>
      <c r="AH390" s="201"/>
      <c r="AI390" s="200"/>
      <c r="AJ390" s="28"/>
      <c r="AK390" s="201"/>
      <c r="AL390" s="200"/>
    </row>
    <row r="391" spans="2:38" x14ac:dyDescent="0.35">
      <c r="B391" s="30" t="str">
        <f>IF('Uso de suelo'!B391="","",'Uso de suelo'!B391)</f>
        <v/>
      </c>
      <c r="C391" s="28"/>
      <c r="D391" s="201"/>
      <c r="E391" s="200"/>
      <c r="F391" s="28"/>
      <c r="G391" s="201"/>
      <c r="H391" s="200"/>
      <c r="I391" s="28"/>
      <c r="J391" s="201"/>
      <c r="K391" s="200"/>
      <c r="L391" s="28"/>
      <c r="M391" s="201"/>
      <c r="N391" s="200"/>
      <c r="O391" s="28"/>
      <c r="P391" s="201"/>
      <c r="Q391" s="200"/>
      <c r="R391" s="28"/>
      <c r="S391" s="201"/>
      <c r="T391" s="200"/>
      <c r="U391" s="28"/>
      <c r="V391" s="201"/>
      <c r="W391" s="200"/>
      <c r="X391" s="28"/>
      <c r="Y391" s="201"/>
      <c r="Z391" s="200"/>
      <c r="AA391" s="28"/>
      <c r="AB391" s="201"/>
      <c r="AC391" s="200"/>
      <c r="AD391" s="28"/>
      <c r="AE391" s="201"/>
      <c r="AF391" s="200"/>
      <c r="AG391" s="28"/>
      <c r="AH391" s="201"/>
      <c r="AI391" s="200"/>
      <c r="AJ391" s="28"/>
      <c r="AK391" s="201"/>
      <c r="AL391" s="200"/>
    </row>
    <row r="392" spans="2:38" x14ac:dyDescent="0.35">
      <c r="B392" s="30" t="str">
        <f>IF('Uso de suelo'!B392="","",'Uso de suelo'!B392)</f>
        <v/>
      </c>
      <c r="C392" s="28"/>
      <c r="D392" s="201"/>
      <c r="E392" s="200"/>
      <c r="F392" s="28"/>
      <c r="G392" s="201"/>
      <c r="H392" s="200"/>
      <c r="I392" s="28"/>
      <c r="J392" s="201"/>
      <c r="K392" s="200"/>
      <c r="L392" s="28"/>
      <c r="M392" s="201"/>
      <c r="N392" s="200"/>
      <c r="O392" s="28"/>
      <c r="P392" s="201"/>
      <c r="Q392" s="200"/>
      <c r="R392" s="28"/>
      <c r="S392" s="201"/>
      <c r="T392" s="200"/>
      <c r="U392" s="28"/>
      <c r="V392" s="201"/>
      <c r="W392" s="200"/>
      <c r="X392" s="28"/>
      <c r="Y392" s="201"/>
      <c r="Z392" s="200"/>
      <c r="AA392" s="28"/>
      <c r="AB392" s="201"/>
      <c r="AC392" s="200"/>
      <c r="AD392" s="28"/>
      <c r="AE392" s="201"/>
      <c r="AF392" s="200"/>
      <c r="AG392" s="28"/>
      <c r="AH392" s="201"/>
      <c r="AI392" s="200"/>
      <c r="AJ392" s="28"/>
      <c r="AK392" s="201"/>
      <c r="AL392" s="200"/>
    </row>
    <row r="393" spans="2:38" x14ac:dyDescent="0.35">
      <c r="B393" s="30" t="str">
        <f>IF('Uso de suelo'!B393="","",'Uso de suelo'!B393)</f>
        <v/>
      </c>
      <c r="C393" s="28"/>
      <c r="D393" s="201"/>
      <c r="E393" s="200"/>
      <c r="F393" s="28"/>
      <c r="G393" s="201"/>
      <c r="H393" s="200"/>
      <c r="I393" s="28"/>
      <c r="J393" s="201"/>
      <c r="K393" s="200"/>
      <c r="L393" s="28"/>
      <c r="M393" s="201"/>
      <c r="N393" s="200"/>
      <c r="O393" s="28"/>
      <c r="P393" s="201"/>
      <c r="Q393" s="200"/>
      <c r="R393" s="28"/>
      <c r="S393" s="201"/>
      <c r="T393" s="200"/>
      <c r="U393" s="28"/>
      <c r="V393" s="201"/>
      <c r="W393" s="200"/>
      <c r="X393" s="28"/>
      <c r="Y393" s="201"/>
      <c r="Z393" s="200"/>
      <c r="AA393" s="28"/>
      <c r="AB393" s="201"/>
      <c r="AC393" s="200"/>
      <c r="AD393" s="28"/>
      <c r="AE393" s="201"/>
      <c r="AF393" s="200"/>
      <c r="AG393" s="28"/>
      <c r="AH393" s="201"/>
      <c r="AI393" s="200"/>
      <c r="AJ393" s="28"/>
      <c r="AK393" s="201"/>
      <c r="AL393" s="200"/>
    </row>
    <row r="394" spans="2:38" x14ac:dyDescent="0.35">
      <c r="B394" s="30" t="str">
        <f>IF('Uso de suelo'!B394="","",'Uso de suelo'!B394)</f>
        <v/>
      </c>
      <c r="C394" s="28"/>
      <c r="D394" s="201"/>
      <c r="E394" s="200"/>
      <c r="F394" s="28"/>
      <c r="G394" s="201"/>
      <c r="H394" s="200"/>
      <c r="I394" s="28"/>
      <c r="J394" s="201"/>
      <c r="K394" s="200"/>
      <c r="L394" s="28"/>
      <c r="M394" s="201"/>
      <c r="N394" s="200"/>
      <c r="O394" s="28"/>
      <c r="P394" s="201"/>
      <c r="Q394" s="200"/>
      <c r="R394" s="28"/>
      <c r="S394" s="201"/>
      <c r="T394" s="200"/>
      <c r="U394" s="28"/>
      <c r="V394" s="201"/>
      <c r="W394" s="200"/>
      <c r="X394" s="28"/>
      <c r="Y394" s="201"/>
      <c r="Z394" s="200"/>
      <c r="AA394" s="28"/>
      <c r="AB394" s="201"/>
      <c r="AC394" s="200"/>
      <c r="AD394" s="28"/>
      <c r="AE394" s="201"/>
      <c r="AF394" s="200"/>
      <c r="AG394" s="28"/>
      <c r="AH394" s="201"/>
      <c r="AI394" s="200"/>
      <c r="AJ394" s="28"/>
      <c r="AK394" s="201"/>
      <c r="AL394" s="200"/>
    </row>
    <row r="395" spans="2:38" x14ac:dyDescent="0.35">
      <c r="B395" s="30" t="str">
        <f>IF('Uso de suelo'!B395="","",'Uso de suelo'!B395)</f>
        <v/>
      </c>
      <c r="C395" s="28"/>
      <c r="D395" s="201"/>
      <c r="E395" s="200"/>
      <c r="F395" s="28"/>
      <c r="G395" s="201"/>
      <c r="H395" s="200"/>
      <c r="I395" s="28"/>
      <c r="J395" s="201"/>
      <c r="K395" s="200"/>
      <c r="L395" s="28"/>
      <c r="M395" s="201"/>
      <c r="N395" s="200"/>
      <c r="O395" s="28"/>
      <c r="P395" s="201"/>
      <c r="Q395" s="200"/>
      <c r="R395" s="28"/>
      <c r="S395" s="201"/>
      <c r="T395" s="200"/>
      <c r="U395" s="28"/>
      <c r="V395" s="201"/>
      <c r="W395" s="200"/>
      <c r="X395" s="28"/>
      <c r="Y395" s="201"/>
      <c r="Z395" s="200"/>
      <c r="AA395" s="28"/>
      <c r="AB395" s="201"/>
      <c r="AC395" s="200"/>
      <c r="AD395" s="28"/>
      <c r="AE395" s="201"/>
      <c r="AF395" s="200"/>
      <c r="AG395" s="28"/>
      <c r="AH395" s="201"/>
      <c r="AI395" s="200"/>
      <c r="AJ395" s="28"/>
      <c r="AK395" s="201"/>
      <c r="AL395" s="200"/>
    </row>
    <row r="396" spans="2:38" x14ac:dyDescent="0.35">
      <c r="B396" s="30" t="str">
        <f>IF('Uso de suelo'!B396="","",'Uso de suelo'!B396)</f>
        <v/>
      </c>
      <c r="C396" s="28"/>
      <c r="D396" s="201"/>
      <c r="E396" s="200"/>
      <c r="F396" s="28"/>
      <c r="G396" s="201"/>
      <c r="H396" s="200"/>
      <c r="I396" s="28"/>
      <c r="J396" s="201"/>
      <c r="K396" s="200"/>
      <c r="L396" s="28"/>
      <c r="M396" s="201"/>
      <c r="N396" s="200"/>
      <c r="O396" s="28"/>
      <c r="P396" s="201"/>
      <c r="Q396" s="200"/>
      <c r="R396" s="28"/>
      <c r="S396" s="201"/>
      <c r="T396" s="200"/>
      <c r="U396" s="28"/>
      <c r="V396" s="201"/>
      <c r="W396" s="200"/>
      <c r="X396" s="28"/>
      <c r="Y396" s="201"/>
      <c r="Z396" s="200"/>
      <c r="AA396" s="28"/>
      <c r="AB396" s="201"/>
      <c r="AC396" s="200"/>
      <c r="AD396" s="28"/>
      <c r="AE396" s="201"/>
      <c r="AF396" s="200"/>
      <c r="AG396" s="28"/>
      <c r="AH396" s="201"/>
      <c r="AI396" s="200"/>
      <c r="AJ396" s="28"/>
      <c r="AK396" s="201"/>
      <c r="AL396" s="200"/>
    </row>
    <row r="397" spans="2:38" x14ac:dyDescent="0.35">
      <c r="B397" s="30" t="str">
        <f>IF('Uso de suelo'!B397="","",'Uso de suelo'!B397)</f>
        <v/>
      </c>
      <c r="C397" s="28"/>
      <c r="D397" s="201"/>
      <c r="E397" s="200"/>
      <c r="F397" s="28"/>
      <c r="G397" s="201"/>
      <c r="H397" s="200"/>
      <c r="I397" s="28"/>
      <c r="J397" s="201"/>
      <c r="K397" s="200"/>
      <c r="L397" s="28"/>
      <c r="M397" s="201"/>
      <c r="N397" s="200"/>
      <c r="O397" s="28"/>
      <c r="P397" s="201"/>
      <c r="Q397" s="200"/>
      <c r="R397" s="28"/>
      <c r="S397" s="201"/>
      <c r="T397" s="200"/>
      <c r="U397" s="28"/>
      <c r="V397" s="201"/>
      <c r="W397" s="200"/>
      <c r="X397" s="28"/>
      <c r="Y397" s="201"/>
      <c r="Z397" s="200"/>
      <c r="AA397" s="28"/>
      <c r="AB397" s="201"/>
      <c r="AC397" s="200"/>
      <c r="AD397" s="28"/>
      <c r="AE397" s="201"/>
      <c r="AF397" s="200"/>
      <c r="AG397" s="28"/>
      <c r="AH397" s="201"/>
      <c r="AI397" s="200"/>
      <c r="AJ397" s="28"/>
      <c r="AK397" s="201"/>
      <c r="AL397" s="200"/>
    </row>
    <row r="398" spans="2:38" x14ac:dyDescent="0.35">
      <c r="B398" s="30" t="str">
        <f>IF('Uso de suelo'!B398="","",'Uso de suelo'!B398)</f>
        <v/>
      </c>
      <c r="C398" s="28"/>
      <c r="D398" s="201"/>
      <c r="E398" s="200"/>
      <c r="F398" s="28"/>
      <c r="G398" s="201"/>
      <c r="H398" s="200"/>
      <c r="I398" s="28"/>
      <c r="J398" s="201"/>
      <c r="K398" s="200"/>
      <c r="L398" s="28"/>
      <c r="M398" s="201"/>
      <c r="N398" s="200"/>
      <c r="O398" s="28"/>
      <c r="P398" s="201"/>
      <c r="Q398" s="200"/>
      <c r="R398" s="28"/>
      <c r="S398" s="201"/>
      <c r="T398" s="200"/>
      <c r="U398" s="28"/>
      <c r="V398" s="201"/>
      <c r="W398" s="200"/>
      <c r="X398" s="28"/>
      <c r="Y398" s="201"/>
      <c r="Z398" s="200"/>
      <c r="AA398" s="28"/>
      <c r="AB398" s="201"/>
      <c r="AC398" s="200"/>
      <c r="AD398" s="28"/>
      <c r="AE398" s="201"/>
      <c r="AF398" s="200"/>
      <c r="AG398" s="28"/>
      <c r="AH398" s="201"/>
      <c r="AI398" s="200"/>
      <c r="AJ398" s="28"/>
      <c r="AK398" s="201"/>
      <c r="AL398" s="200"/>
    </row>
    <row r="399" spans="2:38" x14ac:dyDescent="0.35">
      <c r="B399" s="30" t="str">
        <f>IF('Uso de suelo'!B399="","",'Uso de suelo'!B399)</f>
        <v/>
      </c>
      <c r="C399" s="28"/>
      <c r="D399" s="201"/>
      <c r="E399" s="200"/>
      <c r="F399" s="28"/>
      <c r="G399" s="201"/>
      <c r="H399" s="200"/>
      <c r="I399" s="28"/>
      <c r="J399" s="201"/>
      <c r="K399" s="200"/>
      <c r="L399" s="28"/>
      <c r="M399" s="201"/>
      <c r="N399" s="200"/>
      <c r="O399" s="28"/>
      <c r="P399" s="201"/>
      <c r="Q399" s="200"/>
      <c r="R399" s="28"/>
      <c r="S399" s="201"/>
      <c r="T399" s="200"/>
      <c r="U399" s="28"/>
      <c r="V399" s="201"/>
      <c r="W399" s="200"/>
      <c r="X399" s="28"/>
      <c r="Y399" s="201"/>
      <c r="Z399" s="200"/>
      <c r="AA399" s="28"/>
      <c r="AB399" s="201"/>
      <c r="AC399" s="200"/>
      <c r="AD399" s="28"/>
      <c r="AE399" s="201"/>
      <c r="AF399" s="200"/>
      <c r="AG399" s="28"/>
      <c r="AH399" s="201"/>
      <c r="AI399" s="200"/>
      <c r="AJ399" s="28"/>
      <c r="AK399" s="201"/>
      <c r="AL399" s="200"/>
    </row>
    <row r="400" spans="2:38" x14ac:dyDescent="0.35">
      <c r="B400" s="30" t="str">
        <f>IF('Uso de suelo'!B400="","",'Uso de suelo'!B400)</f>
        <v/>
      </c>
      <c r="C400" s="28"/>
      <c r="D400" s="201"/>
      <c r="E400" s="200"/>
      <c r="F400" s="28"/>
      <c r="G400" s="201"/>
      <c r="H400" s="200"/>
      <c r="I400" s="28"/>
      <c r="J400" s="201"/>
      <c r="K400" s="200"/>
      <c r="L400" s="28"/>
      <c r="M400" s="201"/>
      <c r="N400" s="200"/>
      <c r="O400" s="28"/>
      <c r="P400" s="201"/>
      <c r="Q400" s="200"/>
      <c r="R400" s="28"/>
      <c r="S400" s="201"/>
      <c r="T400" s="200"/>
      <c r="U400" s="28"/>
      <c r="V400" s="201"/>
      <c r="W400" s="200"/>
      <c r="X400" s="28"/>
      <c r="Y400" s="201"/>
      <c r="Z400" s="200"/>
      <c r="AA400" s="28"/>
      <c r="AB400" s="201"/>
      <c r="AC400" s="200"/>
      <c r="AD400" s="28"/>
      <c r="AE400" s="201"/>
      <c r="AF400" s="200"/>
      <c r="AG400" s="28"/>
      <c r="AH400" s="201"/>
      <c r="AI400" s="200"/>
      <c r="AJ400" s="28"/>
      <c r="AK400" s="201"/>
      <c r="AL400" s="200"/>
    </row>
    <row r="401" spans="2:38" x14ac:dyDescent="0.35">
      <c r="B401" s="30" t="str">
        <f>IF('Uso de suelo'!B401="","",'Uso de suelo'!B401)</f>
        <v/>
      </c>
      <c r="C401" s="28"/>
      <c r="D401" s="201"/>
      <c r="E401" s="200"/>
      <c r="F401" s="28"/>
      <c r="G401" s="201"/>
      <c r="H401" s="200"/>
      <c r="I401" s="28"/>
      <c r="J401" s="201"/>
      <c r="K401" s="200"/>
      <c r="L401" s="28"/>
      <c r="M401" s="201"/>
      <c r="N401" s="200"/>
      <c r="O401" s="28"/>
      <c r="P401" s="201"/>
      <c r="Q401" s="200"/>
      <c r="R401" s="28"/>
      <c r="S401" s="201"/>
      <c r="T401" s="200"/>
      <c r="U401" s="28"/>
      <c r="V401" s="201"/>
      <c r="W401" s="200"/>
      <c r="X401" s="28"/>
      <c r="Y401" s="201"/>
      <c r="Z401" s="200"/>
      <c r="AA401" s="28"/>
      <c r="AB401" s="201"/>
      <c r="AC401" s="200"/>
      <c r="AD401" s="28"/>
      <c r="AE401" s="201"/>
      <c r="AF401" s="200"/>
      <c r="AG401" s="28"/>
      <c r="AH401" s="201"/>
      <c r="AI401" s="200"/>
      <c r="AJ401" s="28"/>
      <c r="AK401" s="201"/>
      <c r="AL401" s="200"/>
    </row>
    <row r="402" spans="2:38" x14ac:dyDescent="0.35">
      <c r="B402" s="30" t="str">
        <f>IF('Uso de suelo'!B402="","",'Uso de suelo'!B402)</f>
        <v/>
      </c>
      <c r="C402" s="28"/>
      <c r="D402" s="201"/>
      <c r="E402" s="200"/>
      <c r="F402" s="28"/>
      <c r="G402" s="201"/>
      <c r="H402" s="200"/>
      <c r="I402" s="28"/>
      <c r="J402" s="201"/>
      <c r="K402" s="200"/>
      <c r="L402" s="28"/>
      <c r="M402" s="201"/>
      <c r="N402" s="200"/>
      <c r="O402" s="28"/>
      <c r="P402" s="201"/>
      <c r="Q402" s="200"/>
      <c r="R402" s="28"/>
      <c r="S402" s="201"/>
      <c r="T402" s="200"/>
      <c r="U402" s="28"/>
      <c r="V402" s="201"/>
      <c r="W402" s="200"/>
      <c r="X402" s="28"/>
      <c r="Y402" s="201"/>
      <c r="Z402" s="200"/>
      <c r="AA402" s="28"/>
      <c r="AB402" s="201"/>
      <c r="AC402" s="200"/>
      <c r="AD402" s="28"/>
      <c r="AE402" s="201"/>
      <c r="AF402" s="200"/>
      <c r="AG402" s="28"/>
      <c r="AH402" s="201"/>
      <c r="AI402" s="200"/>
      <c r="AJ402" s="28"/>
      <c r="AK402" s="201"/>
      <c r="AL402" s="200"/>
    </row>
    <row r="403" spans="2:38" x14ac:dyDescent="0.35">
      <c r="B403" s="30" t="str">
        <f>IF('Uso de suelo'!B403="","",'Uso de suelo'!B403)</f>
        <v/>
      </c>
      <c r="C403" s="28"/>
      <c r="D403" s="201"/>
      <c r="E403" s="200"/>
      <c r="F403" s="28"/>
      <c r="G403" s="201"/>
      <c r="H403" s="200"/>
      <c r="I403" s="28"/>
      <c r="J403" s="201"/>
      <c r="K403" s="200"/>
      <c r="L403" s="28"/>
      <c r="M403" s="201"/>
      <c r="N403" s="200"/>
      <c r="O403" s="28"/>
      <c r="P403" s="201"/>
      <c r="Q403" s="200"/>
      <c r="R403" s="28"/>
      <c r="S403" s="201"/>
      <c r="T403" s="200"/>
      <c r="U403" s="28"/>
      <c r="V403" s="201"/>
      <c r="W403" s="200"/>
      <c r="X403" s="28"/>
      <c r="Y403" s="201"/>
      <c r="Z403" s="200"/>
      <c r="AA403" s="28"/>
      <c r="AB403" s="201"/>
      <c r="AC403" s="200"/>
      <c r="AD403" s="28"/>
      <c r="AE403" s="201"/>
      <c r="AF403" s="200"/>
      <c r="AG403" s="28"/>
      <c r="AH403" s="201"/>
      <c r="AI403" s="200"/>
      <c r="AJ403" s="28"/>
      <c r="AK403" s="201"/>
      <c r="AL403" s="200"/>
    </row>
    <row r="404" spans="2:38" x14ac:dyDescent="0.35">
      <c r="B404" s="30" t="str">
        <f>IF('Uso de suelo'!B404="","",'Uso de suelo'!B404)</f>
        <v/>
      </c>
      <c r="C404" s="28"/>
      <c r="D404" s="201"/>
      <c r="E404" s="200"/>
      <c r="F404" s="28"/>
      <c r="G404" s="201"/>
      <c r="H404" s="200"/>
      <c r="I404" s="28"/>
      <c r="J404" s="201"/>
      <c r="K404" s="200"/>
      <c r="L404" s="28"/>
      <c r="M404" s="201"/>
      <c r="N404" s="200"/>
      <c r="O404" s="28"/>
      <c r="P404" s="201"/>
      <c r="Q404" s="200"/>
      <c r="R404" s="28"/>
      <c r="S404" s="201"/>
      <c r="T404" s="200"/>
      <c r="U404" s="28"/>
      <c r="V404" s="201"/>
      <c r="W404" s="200"/>
      <c r="X404" s="28"/>
      <c r="Y404" s="201"/>
      <c r="Z404" s="200"/>
      <c r="AA404" s="28"/>
      <c r="AB404" s="201"/>
      <c r="AC404" s="200"/>
      <c r="AD404" s="28"/>
      <c r="AE404" s="201"/>
      <c r="AF404" s="200"/>
      <c r="AG404" s="28"/>
      <c r="AH404" s="201"/>
      <c r="AI404" s="200"/>
      <c r="AJ404" s="28"/>
      <c r="AK404" s="201"/>
      <c r="AL404" s="200"/>
    </row>
    <row r="405" spans="2:38" x14ac:dyDescent="0.35">
      <c r="B405" s="30" t="str">
        <f>IF('Uso de suelo'!B405="","",'Uso de suelo'!B405)</f>
        <v/>
      </c>
      <c r="C405" s="28"/>
      <c r="D405" s="201"/>
      <c r="E405" s="200"/>
      <c r="F405" s="28"/>
      <c r="G405" s="201"/>
      <c r="H405" s="200"/>
      <c r="I405" s="28"/>
      <c r="J405" s="201"/>
      <c r="K405" s="200"/>
      <c r="L405" s="28"/>
      <c r="M405" s="201"/>
      <c r="N405" s="200"/>
      <c r="O405" s="28"/>
      <c r="P405" s="201"/>
      <c r="Q405" s="200"/>
      <c r="R405" s="28"/>
      <c r="S405" s="201"/>
      <c r="T405" s="200"/>
      <c r="U405" s="28"/>
      <c r="V405" s="201"/>
      <c r="W405" s="200"/>
      <c r="X405" s="28"/>
      <c r="Y405" s="201"/>
      <c r="Z405" s="200"/>
      <c r="AA405" s="28"/>
      <c r="AB405" s="201"/>
      <c r="AC405" s="200"/>
      <c r="AD405" s="28"/>
      <c r="AE405" s="201"/>
      <c r="AF405" s="200"/>
      <c r="AG405" s="28"/>
      <c r="AH405" s="201"/>
      <c r="AI405" s="200"/>
      <c r="AJ405" s="28"/>
      <c r="AK405" s="201"/>
      <c r="AL405" s="200"/>
    </row>
    <row r="406" spans="2:38" x14ac:dyDescent="0.35">
      <c r="B406" s="30" t="str">
        <f>IF('Uso de suelo'!B406="","",'Uso de suelo'!B406)</f>
        <v/>
      </c>
      <c r="C406" s="28"/>
      <c r="D406" s="201"/>
      <c r="E406" s="200"/>
      <c r="F406" s="28"/>
      <c r="G406" s="201"/>
      <c r="H406" s="200"/>
      <c r="I406" s="28"/>
      <c r="J406" s="201"/>
      <c r="K406" s="200"/>
      <c r="L406" s="28"/>
      <c r="M406" s="201"/>
      <c r="N406" s="200"/>
      <c r="O406" s="28"/>
      <c r="P406" s="201"/>
      <c r="Q406" s="200"/>
      <c r="R406" s="28"/>
      <c r="S406" s="201"/>
      <c r="T406" s="200"/>
      <c r="U406" s="28"/>
      <c r="V406" s="201"/>
      <c r="W406" s="200"/>
      <c r="X406" s="28"/>
      <c r="Y406" s="201"/>
      <c r="Z406" s="200"/>
      <c r="AA406" s="28"/>
      <c r="AB406" s="201"/>
      <c r="AC406" s="200"/>
      <c r="AD406" s="28"/>
      <c r="AE406" s="201"/>
      <c r="AF406" s="200"/>
      <c r="AG406" s="28"/>
      <c r="AH406" s="201"/>
      <c r="AI406" s="200"/>
      <c r="AJ406" s="28"/>
      <c r="AK406" s="201"/>
      <c r="AL406" s="200"/>
    </row>
    <row r="407" spans="2:38" x14ac:dyDescent="0.35">
      <c r="B407" s="30" t="str">
        <f>IF('Uso de suelo'!B407="","",'Uso de suelo'!B407)</f>
        <v/>
      </c>
      <c r="C407" s="28"/>
      <c r="D407" s="201"/>
      <c r="E407" s="200"/>
      <c r="F407" s="28"/>
      <c r="G407" s="201"/>
      <c r="H407" s="200"/>
      <c r="I407" s="28"/>
      <c r="J407" s="201"/>
      <c r="K407" s="200"/>
      <c r="L407" s="28"/>
      <c r="M407" s="201"/>
      <c r="N407" s="200"/>
      <c r="O407" s="28"/>
      <c r="P407" s="201"/>
      <c r="Q407" s="200"/>
      <c r="R407" s="28"/>
      <c r="S407" s="201"/>
      <c r="T407" s="200"/>
      <c r="U407" s="28"/>
      <c r="V407" s="201"/>
      <c r="W407" s="200"/>
      <c r="X407" s="28"/>
      <c r="Y407" s="201"/>
      <c r="Z407" s="200"/>
      <c r="AA407" s="28"/>
      <c r="AB407" s="201"/>
      <c r="AC407" s="200"/>
      <c r="AD407" s="28"/>
      <c r="AE407" s="201"/>
      <c r="AF407" s="200"/>
      <c r="AG407" s="28"/>
      <c r="AH407" s="201"/>
      <c r="AI407" s="200"/>
      <c r="AJ407" s="28"/>
      <c r="AK407" s="201"/>
      <c r="AL407" s="200"/>
    </row>
    <row r="408" spans="2:38" x14ac:dyDescent="0.35">
      <c r="B408" s="30" t="str">
        <f>IF('Uso de suelo'!B408="","",'Uso de suelo'!B408)</f>
        <v/>
      </c>
      <c r="C408" s="28"/>
      <c r="D408" s="201"/>
      <c r="E408" s="200"/>
      <c r="F408" s="28"/>
      <c r="G408" s="201"/>
      <c r="H408" s="200"/>
      <c r="I408" s="28"/>
      <c r="J408" s="201"/>
      <c r="K408" s="200"/>
      <c r="L408" s="28"/>
      <c r="M408" s="201"/>
      <c r="N408" s="200"/>
      <c r="O408" s="28"/>
      <c r="P408" s="201"/>
      <c r="Q408" s="200"/>
      <c r="R408" s="28"/>
      <c r="S408" s="201"/>
      <c r="T408" s="200"/>
      <c r="U408" s="28"/>
      <c r="V408" s="201"/>
      <c r="W408" s="200"/>
      <c r="X408" s="28"/>
      <c r="Y408" s="201"/>
      <c r="Z408" s="200"/>
      <c r="AA408" s="28"/>
      <c r="AB408" s="201"/>
      <c r="AC408" s="200"/>
      <c r="AD408" s="28"/>
      <c r="AE408" s="201"/>
      <c r="AF408" s="200"/>
      <c r="AG408" s="28"/>
      <c r="AH408" s="201"/>
      <c r="AI408" s="200"/>
      <c r="AJ408" s="28"/>
      <c r="AK408" s="201"/>
      <c r="AL408" s="200"/>
    </row>
    <row r="409" spans="2:38" x14ac:dyDescent="0.35">
      <c r="B409" s="30" t="str">
        <f>IF('Uso de suelo'!B409="","",'Uso de suelo'!B409)</f>
        <v/>
      </c>
      <c r="C409" s="28"/>
      <c r="D409" s="201"/>
      <c r="E409" s="200"/>
      <c r="F409" s="28"/>
      <c r="G409" s="201"/>
      <c r="H409" s="200"/>
      <c r="I409" s="28"/>
      <c r="J409" s="201"/>
      <c r="K409" s="200"/>
      <c r="L409" s="28"/>
      <c r="M409" s="201"/>
      <c r="N409" s="200"/>
      <c r="O409" s="28"/>
      <c r="P409" s="201"/>
      <c r="Q409" s="200"/>
      <c r="R409" s="28"/>
      <c r="S409" s="201"/>
      <c r="T409" s="200"/>
      <c r="U409" s="28"/>
      <c r="V409" s="201"/>
      <c r="W409" s="200"/>
      <c r="X409" s="28"/>
      <c r="Y409" s="201"/>
      <c r="Z409" s="200"/>
      <c r="AA409" s="28"/>
      <c r="AB409" s="201"/>
      <c r="AC409" s="200"/>
      <c r="AD409" s="28"/>
      <c r="AE409" s="201"/>
      <c r="AF409" s="200"/>
      <c r="AG409" s="28"/>
      <c r="AH409" s="201"/>
      <c r="AI409" s="200"/>
      <c r="AJ409" s="28"/>
      <c r="AK409" s="201"/>
      <c r="AL409" s="200"/>
    </row>
    <row r="410" spans="2:38" x14ac:dyDescent="0.35">
      <c r="B410" s="30" t="str">
        <f>IF('Uso de suelo'!B410="","",'Uso de suelo'!B410)</f>
        <v/>
      </c>
      <c r="C410" s="28"/>
      <c r="D410" s="201"/>
      <c r="E410" s="200"/>
      <c r="F410" s="28"/>
      <c r="G410" s="201"/>
      <c r="H410" s="200"/>
      <c r="I410" s="28"/>
      <c r="J410" s="201"/>
      <c r="K410" s="200"/>
      <c r="L410" s="28"/>
      <c r="M410" s="201"/>
      <c r="N410" s="200"/>
      <c r="O410" s="28"/>
      <c r="P410" s="201"/>
      <c r="Q410" s="200"/>
      <c r="R410" s="28"/>
      <c r="S410" s="201"/>
      <c r="T410" s="200"/>
      <c r="U410" s="28"/>
      <c r="V410" s="201"/>
      <c r="W410" s="200"/>
      <c r="X410" s="28"/>
      <c r="Y410" s="201"/>
      <c r="Z410" s="200"/>
      <c r="AA410" s="28"/>
      <c r="AB410" s="201"/>
      <c r="AC410" s="200"/>
      <c r="AD410" s="28"/>
      <c r="AE410" s="201"/>
      <c r="AF410" s="200"/>
      <c r="AG410" s="28"/>
      <c r="AH410" s="201"/>
      <c r="AI410" s="200"/>
      <c r="AJ410" s="28"/>
      <c r="AK410" s="201"/>
      <c r="AL410" s="200"/>
    </row>
    <row r="411" spans="2:38" x14ac:dyDescent="0.35">
      <c r="B411" s="30" t="str">
        <f>IF('Uso de suelo'!B411="","",'Uso de suelo'!B411)</f>
        <v/>
      </c>
      <c r="C411" s="28"/>
      <c r="D411" s="201"/>
      <c r="E411" s="200"/>
      <c r="F411" s="28"/>
      <c r="G411" s="201"/>
      <c r="H411" s="200"/>
      <c r="I411" s="28"/>
      <c r="J411" s="201"/>
      <c r="K411" s="200"/>
      <c r="L411" s="28"/>
      <c r="M411" s="201"/>
      <c r="N411" s="200"/>
      <c r="O411" s="28"/>
      <c r="P411" s="201"/>
      <c r="Q411" s="200"/>
      <c r="R411" s="28"/>
      <c r="S411" s="201"/>
      <c r="T411" s="200"/>
      <c r="U411" s="28"/>
      <c r="V411" s="201"/>
      <c r="W411" s="200"/>
      <c r="X411" s="28"/>
      <c r="Y411" s="201"/>
      <c r="Z411" s="200"/>
      <c r="AA411" s="28"/>
      <c r="AB411" s="201"/>
      <c r="AC411" s="200"/>
      <c r="AD411" s="28"/>
      <c r="AE411" s="201"/>
      <c r="AF411" s="200"/>
      <c r="AG411" s="28"/>
      <c r="AH411" s="201"/>
      <c r="AI411" s="200"/>
      <c r="AJ411" s="28"/>
      <c r="AK411" s="201"/>
      <c r="AL411" s="200"/>
    </row>
    <row r="412" spans="2:38" x14ac:dyDescent="0.35">
      <c r="B412" s="30" t="str">
        <f>IF('Uso de suelo'!B412="","",'Uso de suelo'!B412)</f>
        <v/>
      </c>
      <c r="C412" s="28"/>
      <c r="D412" s="201"/>
      <c r="E412" s="200"/>
      <c r="F412" s="28"/>
      <c r="G412" s="201"/>
      <c r="H412" s="200"/>
      <c r="I412" s="28"/>
      <c r="J412" s="201"/>
      <c r="K412" s="200"/>
      <c r="L412" s="28"/>
      <c r="M412" s="201"/>
      <c r="N412" s="200"/>
      <c r="O412" s="28"/>
      <c r="P412" s="201"/>
      <c r="Q412" s="200"/>
      <c r="R412" s="28"/>
      <c r="S412" s="201"/>
      <c r="T412" s="200"/>
      <c r="U412" s="28"/>
      <c r="V412" s="201"/>
      <c r="W412" s="200"/>
      <c r="X412" s="28"/>
      <c r="Y412" s="201"/>
      <c r="Z412" s="200"/>
      <c r="AA412" s="28"/>
      <c r="AB412" s="201"/>
      <c r="AC412" s="200"/>
      <c r="AD412" s="28"/>
      <c r="AE412" s="201"/>
      <c r="AF412" s="200"/>
      <c r="AG412" s="28"/>
      <c r="AH412" s="201"/>
      <c r="AI412" s="200"/>
      <c r="AJ412" s="28"/>
      <c r="AK412" s="201"/>
      <c r="AL412" s="200"/>
    </row>
    <row r="413" spans="2:38" x14ac:dyDescent="0.35">
      <c r="B413" s="30" t="str">
        <f>IF('Uso de suelo'!B413="","",'Uso de suelo'!B413)</f>
        <v/>
      </c>
      <c r="C413" s="28"/>
      <c r="D413" s="201"/>
      <c r="E413" s="200"/>
      <c r="F413" s="28"/>
      <c r="G413" s="201"/>
      <c r="H413" s="200"/>
      <c r="I413" s="28"/>
      <c r="J413" s="201"/>
      <c r="K413" s="200"/>
      <c r="L413" s="28"/>
      <c r="M413" s="201"/>
      <c r="N413" s="200"/>
      <c r="O413" s="28"/>
      <c r="P413" s="201"/>
      <c r="Q413" s="200"/>
      <c r="R413" s="28"/>
      <c r="S413" s="201"/>
      <c r="T413" s="200"/>
      <c r="U413" s="28"/>
      <c r="V413" s="201"/>
      <c r="W413" s="200"/>
      <c r="X413" s="28"/>
      <c r="Y413" s="201"/>
      <c r="Z413" s="200"/>
      <c r="AA413" s="28"/>
      <c r="AB413" s="201"/>
      <c r="AC413" s="200"/>
      <c r="AD413" s="28"/>
      <c r="AE413" s="201"/>
      <c r="AF413" s="200"/>
      <c r="AG413" s="28"/>
      <c r="AH413" s="201"/>
      <c r="AI413" s="200"/>
      <c r="AJ413" s="28"/>
      <c r="AK413" s="201"/>
      <c r="AL413" s="200"/>
    </row>
    <row r="414" spans="2:38" x14ac:dyDescent="0.35">
      <c r="B414" s="30" t="str">
        <f>IF('Uso de suelo'!B414="","",'Uso de suelo'!B414)</f>
        <v/>
      </c>
      <c r="C414" s="28"/>
      <c r="D414" s="201"/>
      <c r="E414" s="200"/>
      <c r="F414" s="28"/>
      <c r="G414" s="201"/>
      <c r="H414" s="200"/>
      <c r="I414" s="28"/>
      <c r="J414" s="201"/>
      <c r="K414" s="200"/>
      <c r="L414" s="28"/>
      <c r="M414" s="201"/>
      <c r="N414" s="200"/>
      <c r="O414" s="28"/>
      <c r="P414" s="201"/>
      <c r="Q414" s="200"/>
      <c r="R414" s="28"/>
      <c r="S414" s="201"/>
      <c r="T414" s="200"/>
      <c r="U414" s="28"/>
      <c r="V414" s="201"/>
      <c r="W414" s="200"/>
      <c r="X414" s="28"/>
      <c r="Y414" s="201"/>
      <c r="Z414" s="200"/>
      <c r="AA414" s="28"/>
      <c r="AB414" s="201"/>
      <c r="AC414" s="200"/>
      <c r="AD414" s="28"/>
      <c r="AE414" s="201"/>
      <c r="AF414" s="200"/>
      <c r="AG414" s="28"/>
      <c r="AH414" s="201"/>
      <c r="AI414" s="200"/>
      <c r="AJ414" s="28"/>
      <c r="AK414" s="201"/>
      <c r="AL414" s="200"/>
    </row>
    <row r="415" spans="2:38" x14ac:dyDescent="0.35">
      <c r="B415" s="30" t="str">
        <f>IF('Uso de suelo'!B415="","",'Uso de suelo'!B415)</f>
        <v/>
      </c>
      <c r="C415" s="28"/>
      <c r="D415" s="201"/>
      <c r="E415" s="200"/>
      <c r="F415" s="28"/>
      <c r="G415" s="201"/>
      <c r="H415" s="200"/>
      <c r="I415" s="28"/>
      <c r="J415" s="201"/>
      <c r="K415" s="200"/>
      <c r="L415" s="28"/>
      <c r="M415" s="201"/>
      <c r="N415" s="200"/>
      <c r="O415" s="28"/>
      <c r="P415" s="201"/>
      <c r="Q415" s="200"/>
      <c r="R415" s="28"/>
      <c r="S415" s="201"/>
      <c r="T415" s="200"/>
      <c r="U415" s="28"/>
      <c r="V415" s="201"/>
      <c r="W415" s="200"/>
      <c r="X415" s="28"/>
      <c r="Y415" s="201"/>
      <c r="Z415" s="200"/>
      <c r="AA415" s="28"/>
      <c r="AB415" s="201"/>
      <c r="AC415" s="200"/>
      <c r="AD415" s="28"/>
      <c r="AE415" s="201"/>
      <c r="AF415" s="200"/>
      <c r="AG415" s="28"/>
      <c r="AH415" s="201"/>
      <c r="AI415" s="200"/>
      <c r="AJ415" s="28"/>
      <c r="AK415" s="201"/>
      <c r="AL415" s="200"/>
    </row>
    <row r="416" spans="2:38" x14ac:dyDescent="0.35">
      <c r="B416" s="30" t="str">
        <f>IF('Uso de suelo'!B416="","",'Uso de suelo'!B416)</f>
        <v/>
      </c>
      <c r="C416" s="28"/>
      <c r="D416" s="201"/>
      <c r="E416" s="200"/>
      <c r="F416" s="28"/>
      <c r="G416" s="201"/>
      <c r="H416" s="200"/>
      <c r="I416" s="28"/>
      <c r="J416" s="201"/>
      <c r="K416" s="200"/>
      <c r="L416" s="28"/>
      <c r="M416" s="201"/>
      <c r="N416" s="200"/>
      <c r="O416" s="28"/>
      <c r="P416" s="201"/>
      <c r="Q416" s="200"/>
      <c r="R416" s="28"/>
      <c r="S416" s="201"/>
      <c r="T416" s="200"/>
      <c r="U416" s="28"/>
      <c r="V416" s="201"/>
      <c r="W416" s="200"/>
      <c r="X416" s="28"/>
      <c r="Y416" s="201"/>
      <c r="Z416" s="200"/>
      <c r="AA416" s="28"/>
      <c r="AB416" s="201"/>
      <c r="AC416" s="200"/>
      <c r="AD416" s="28"/>
      <c r="AE416" s="201"/>
      <c r="AF416" s="200"/>
      <c r="AG416" s="28"/>
      <c r="AH416" s="201"/>
      <c r="AI416" s="200"/>
      <c r="AJ416" s="28"/>
      <c r="AK416" s="201"/>
      <c r="AL416" s="200"/>
    </row>
    <row r="417" spans="2:38" x14ac:dyDescent="0.35">
      <c r="B417" s="30" t="str">
        <f>IF('Uso de suelo'!B417="","",'Uso de suelo'!B417)</f>
        <v/>
      </c>
      <c r="C417" s="28"/>
      <c r="D417" s="201"/>
      <c r="E417" s="200"/>
      <c r="F417" s="28"/>
      <c r="G417" s="201"/>
      <c r="H417" s="200"/>
      <c r="I417" s="28"/>
      <c r="J417" s="201"/>
      <c r="K417" s="200"/>
      <c r="L417" s="28"/>
      <c r="M417" s="201"/>
      <c r="N417" s="200"/>
      <c r="O417" s="28"/>
      <c r="P417" s="201"/>
      <c r="Q417" s="200"/>
      <c r="R417" s="28"/>
      <c r="S417" s="201"/>
      <c r="T417" s="200"/>
      <c r="U417" s="28"/>
      <c r="V417" s="201"/>
      <c r="W417" s="200"/>
      <c r="X417" s="28"/>
      <c r="Y417" s="201"/>
      <c r="Z417" s="200"/>
      <c r="AA417" s="28"/>
      <c r="AB417" s="201"/>
      <c r="AC417" s="200"/>
      <c r="AD417" s="28"/>
      <c r="AE417" s="201"/>
      <c r="AF417" s="200"/>
      <c r="AG417" s="28"/>
      <c r="AH417" s="201"/>
      <c r="AI417" s="200"/>
      <c r="AJ417" s="28"/>
      <c r="AK417" s="201"/>
      <c r="AL417" s="200"/>
    </row>
    <row r="418" spans="2:38" x14ac:dyDescent="0.35">
      <c r="B418" s="30" t="str">
        <f>IF('Uso de suelo'!B418="","",'Uso de suelo'!B418)</f>
        <v/>
      </c>
      <c r="C418" s="28"/>
      <c r="D418" s="201"/>
      <c r="E418" s="200"/>
      <c r="F418" s="28"/>
      <c r="G418" s="201"/>
      <c r="H418" s="200"/>
      <c r="I418" s="28"/>
      <c r="J418" s="201"/>
      <c r="K418" s="200"/>
      <c r="L418" s="28"/>
      <c r="M418" s="201"/>
      <c r="N418" s="200"/>
      <c r="O418" s="28"/>
      <c r="P418" s="201"/>
      <c r="Q418" s="200"/>
      <c r="R418" s="28"/>
      <c r="S418" s="201"/>
      <c r="T418" s="200"/>
      <c r="U418" s="28"/>
      <c r="V418" s="201"/>
      <c r="W418" s="200"/>
      <c r="X418" s="28"/>
      <c r="Y418" s="201"/>
      <c r="Z418" s="200"/>
      <c r="AA418" s="28"/>
      <c r="AB418" s="201"/>
      <c r="AC418" s="200"/>
      <c r="AD418" s="28"/>
      <c r="AE418" s="201"/>
      <c r="AF418" s="200"/>
      <c r="AG418" s="28"/>
      <c r="AH418" s="201"/>
      <c r="AI418" s="200"/>
      <c r="AJ418" s="28"/>
      <c r="AK418" s="201"/>
      <c r="AL418" s="200"/>
    </row>
    <row r="419" spans="2:38" x14ac:dyDescent="0.35">
      <c r="B419" s="30" t="str">
        <f>IF('Uso de suelo'!B419="","",'Uso de suelo'!B419)</f>
        <v/>
      </c>
      <c r="C419" s="28"/>
      <c r="D419" s="201"/>
      <c r="E419" s="200"/>
      <c r="F419" s="28"/>
      <c r="G419" s="201"/>
      <c r="H419" s="200"/>
      <c r="I419" s="28"/>
      <c r="J419" s="201"/>
      <c r="K419" s="200"/>
      <c r="L419" s="28"/>
      <c r="M419" s="201"/>
      <c r="N419" s="200"/>
      <c r="O419" s="28"/>
      <c r="P419" s="201"/>
      <c r="Q419" s="200"/>
      <c r="R419" s="28"/>
      <c r="S419" s="201"/>
      <c r="T419" s="200"/>
      <c r="U419" s="28"/>
      <c r="V419" s="201"/>
      <c r="W419" s="200"/>
      <c r="X419" s="28"/>
      <c r="Y419" s="201"/>
      <c r="Z419" s="200"/>
      <c r="AA419" s="28"/>
      <c r="AB419" s="201"/>
      <c r="AC419" s="200"/>
      <c r="AD419" s="28"/>
      <c r="AE419" s="201"/>
      <c r="AF419" s="200"/>
      <c r="AG419" s="28"/>
      <c r="AH419" s="201"/>
      <c r="AI419" s="200"/>
      <c r="AJ419" s="28"/>
      <c r="AK419" s="201"/>
      <c r="AL419" s="200"/>
    </row>
    <row r="420" spans="2:38" x14ac:dyDescent="0.35">
      <c r="B420" s="30" t="str">
        <f>IF('Uso de suelo'!B420="","",'Uso de suelo'!B420)</f>
        <v/>
      </c>
      <c r="C420" s="28"/>
      <c r="D420" s="201"/>
      <c r="E420" s="200"/>
      <c r="F420" s="28"/>
      <c r="G420" s="201"/>
      <c r="H420" s="200"/>
      <c r="I420" s="28"/>
      <c r="J420" s="201"/>
      <c r="K420" s="200"/>
      <c r="L420" s="28"/>
      <c r="M420" s="201"/>
      <c r="N420" s="200"/>
      <c r="O420" s="28"/>
      <c r="P420" s="201"/>
      <c r="Q420" s="200"/>
      <c r="R420" s="28"/>
      <c r="S420" s="201"/>
      <c r="T420" s="200"/>
      <c r="U420" s="28"/>
      <c r="V420" s="201"/>
      <c r="W420" s="200"/>
      <c r="X420" s="28"/>
      <c r="Y420" s="201"/>
      <c r="Z420" s="200"/>
      <c r="AA420" s="28"/>
      <c r="AB420" s="201"/>
      <c r="AC420" s="200"/>
      <c r="AD420" s="28"/>
      <c r="AE420" s="201"/>
      <c r="AF420" s="200"/>
      <c r="AG420" s="28"/>
      <c r="AH420" s="201"/>
      <c r="AI420" s="200"/>
      <c r="AJ420" s="28"/>
      <c r="AK420" s="201"/>
      <c r="AL420" s="200"/>
    </row>
    <row r="421" spans="2:38" x14ac:dyDescent="0.35">
      <c r="B421" s="30" t="str">
        <f>IF('Uso de suelo'!B421="","",'Uso de suelo'!B421)</f>
        <v/>
      </c>
      <c r="C421" s="28"/>
      <c r="D421" s="201"/>
      <c r="E421" s="200"/>
      <c r="F421" s="28"/>
      <c r="G421" s="201"/>
      <c r="H421" s="200"/>
      <c r="I421" s="28"/>
      <c r="J421" s="201"/>
      <c r="K421" s="200"/>
      <c r="L421" s="28"/>
      <c r="M421" s="201"/>
      <c r="N421" s="200"/>
      <c r="O421" s="28"/>
      <c r="P421" s="201"/>
      <c r="Q421" s="200"/>
      <c r="R421" s="28"/>
      <c r="S421" s="201"/>
      <c r="T421" s="200"/>
      <c r="U421" s="28"/>
      <c r="V421" s="201"/>
      <c r="W421" s="200"/>
      <c r="X421" s="28"/>
      <c r="Y421" s="201"/>
      <c r="Z421" s="200"/>
      <c r="AA421" s="28"/>
      <c r="AB421" s="201"/>
      <c r="AC421" s="200"/>
      <c r="AD421" s="28"/>
      <c r="AE421" s="201"/>
      <c r="AF421" s="200"/>
      <c r="AG421" s="28"/>
      <c r="AH421" s="201"/>
      <c r="AI421" s="200"/>
      <c r="AJ421" s="28"/>
      <c r="AK421" s="201"/>
      <c r="AL421" s="200"/>
    </row>
    <row r="422" spans="2:38" x14ac:dyDescent="0.35">
      <c r="B422" s="30" t="str">
        <f>IF('Uso de suelo'!B422="","",'Uso de suelo'!B422)</f>
        <v/>
      </c>
      <c r="C422" s="28"/>
      <c r="D422" s="201"/>
      <c r="E422" s="200"/>
      <c r="F422" s="28"/>
      <c r="G422" s="201"/>
      <c r="H422" s="200"/>
      <c r="I422" s="28"/>
      <c r="J422" s="201"/>
      <c r="K422" s="200"/>
      <c r="L422" s="28"/>
      <c r="M422" s="201"/>
      <c r="N422" s="200"/>
      <c r="O422" s="28"/>
      <c r="P422" s="201"/>
      <c r="Q422" s="200"/>
      <c r="R422" s="28"/>
      <c r="S422" s="201"/>
      <c r="T422" s="200"/>
      <c r="U422" s="28"/>
      <c r="V422" s="201"/>
      <c r="W422" s="200"/>
      <c r="X422" s="28"/>
      <c r="Y422" s="201"/>
      <c r="Z422" s="200"/>
      <c r="AA422" s="28"/>
      <c r="AB422" s="201"/>
      <c r="AC422" s="200"/>
      <c r="AD422" s="28"/>
      <c r="AE422" s="201"/>
      <c r="AF422" s="200"/>
      <c r="AG422" s="28"/>
      <c r="AH422" s="201"/>
      <c r="AI422" s="200"/>
      <c r="AJ422" s="28"/>
      <c r="AK422" s="201"/>
      <c r="AL422" s="200"/>
    </row>
    <row r="423" spans="2:38" x14ac:dyDescent="0.35">
      <c r="B423" s="30" t="str">
        <f>IF('Uso de suelo'!B423="","",'Uso de suelo'!B423)</f>
        <v/>
      </c>
      <c r="C423" s="28"/>
      <c r="D423" s="201"/>
      <c r="E423" s="200"/>
      <c r="F423" s="28"/>
      <c r="G423" s="201"/>
      <c r="H423" s="200"/>
      <c r="I423" s="28"/>
      <c r="J423" s="201"/>
      <c r="K423" s="200"/>
      <c r="L423" s="28"/>
      <c r="M423" s="201"/>
      <c r="N423" s="200"/>
      <c r="O423" s="28"/>
      <c r="P423" s="201"/>
      <c r="Q423" s="200"/>
      <c r="R423" s="28"/>
      <c r="S423" s="201"/>
      <c r="T423" s="200"/>
      <c r="U423" s="28"/>
      <c r="V423" s="201"/>
      <c r="W423" s="200"/>
      <c r="X423" s="28"/>
      <c r="Y423" s="201"/>
      <c r="Z423" s="200"/>
      <c r="AA423" s="28"/>
      <c r="AB423" s="201"/>
      <c r="AC423" s="200"/>
      <c r="AD423" s="28"/>
      <c r="AE423" s="201"/>
      <c r="AF423" s="200"/>
      <c r="AG423" s="28"/>
      <c r="AH423" s="201"/>
      <c r="AI423" s="200"/>
      <c r="AJ423" s="28"/>
      <c r="AK423" s="201"/>
      <c r="AL423" s="200"/>
    </row>
    <row r="424" spans="2:38" x14ac:dyDescent="0.35">
      <c r="B424" s="30" t="str">
        <f>IF('Uso de suelo'!B424="","",'Uso de suelo'!B424)</f>
        <v/>
      </c>
      <c r="C424" s="28"/>
      <c r="D424" s="201"/>
      <c r="E424" s="200"/>
      <c r="F424" s="28"/>
      <c r="G424" s="201"/>
      <c r="H424" s="200"/>
      <c r="I424" s="28"/>
      <c r="J424" s="201"/>
      <c r="K424" s="200"/>
      <c r="L424" s="28"/>
      <c r="M424" s="201"/>
      <c r="N424" s="200"/>
      <c r="O424" s="28"/>
      <c r="P424" s="201"/>
      <c r="Q424" s="200"/>
      <c r="R424" s="28"/>
      <c r="S424" s="201"/>
      <c r="T424" s="200"/>
      <c r="U424" s="28"/>
      <c r="V424" s="201"/>
      <c r="W424" s="200"/>
      <c r="X424" s="28"/>
      <c r="Y424" s="201"/>
      <c r="Z424" s="200"/>
      <c r="AA424" s="28"/>
      <c r="AB424" s="201"/>
      <c r="AC424" s="200"/>
      <c r="AD424" s="28"/>
      <c r="AE424" s="201"/>
      <c r="AF424" s="200"/>
      <c r="AG424" s="28"/>
      <c r="AH424" s="201"/>
      <c r="AI424" s="200"/>
      <c r="AJ424" s="28"/>
      <c r="AK424" s="201"/>
      <c r="AL424" s="200"/>
    </row>
    <row r="425" spans="2:38" x14ac:dyDescent="0.35">
      <c r="B425" s="30" t="str">
        <f>IF('Uso de suelo'!B425="","",'Uso de suelo'!B425)</f>
        <v/>
      </c>
      <c r="C425" s="28"/>
      <c r="D425" s="201"/>
      <c r="E425" s="200"/>
      <c r="F425" s="28"/>
      <c r="G425" s="201"/>
      <c r="H425" s="200"/>
      <c r="I425" s="28"/>
      <c r="J425" s="201"/>
      <c r="K425" s="200"/>
      <c r="L425" s="28"/>
      <c r="M425" s="201"/>
      <c r="N425" s="200"/>
      <c r="O425" s="28"/>
      <c r="P425" s="201"/>
      <c r="Q425" s="200"/>
      <c r="R425" s="28"/>
      <c r="S425" s="201"/>
      <c r="T425" s="200"/>
      <c r="U425" s="28"/>
      <c r="V425" s="201"/>
      <c r="W425" s="200"/>
      <c r="X425" s="28"/>
      <c r="Y425" s="201"/>
      <c r="Z425" s="200"/>
      <c r="AA425" s="28"/>
      <c r="AB425" s="201"/>
      <c r="AC425" s="200"/>
      <c r="AD425" s="28"/>
      <c r="AE425" s="201"/>
      <c r="AF425" s="200"/>
      <c r="AG425" s="28"/>
      <c r="AH425" s="201"/>
      <c r="AI425" s="200"/>
      <c r="AJ425" s="28"/>
      <c r="AK425" s="201"/>
      <c r="AL425" s="200"/>
    </row>
    <row r="426" spans="2:38" x14ac:dyDescent="0.35">
      <c r="B426" s="30" t="str">
        <f>IF('Uso de suelo'!B426="","",'Uso de suelo'!B426)</f>
        <v/>
      </c>
      <c r="C426" s="28"/>
      <c r="D426" s="201"/>
      <c r="E426" s="200"/>
      <c r="F426" s="28"/>
      <c r="G426" s="201"/>
      <c r="H426" s="200"/>
      <c r="I426" s="28"/>
      <c r="J426" s="201"/>
      <c r="K426" s="200"/>
      <c r="L426" s="28"/>
      <c r="M426" s="201"/>
      <c r="N426" s="200"/>
      <c r="O426" s="28"/>
      <c r="P426" s="201"/>
      <c r="Q426" s="200"/>
      <c r="R426" s="28"/>
      <c r="S426" s="201"/>
      <c r="T426" s="200"/>
      <c r="U426" s="28"/>
      <c r="V426" s="201"/>
      <c r="W426" s="200"/>
      <c r="X426" s="28"/>
      <c r="Y426" s="201"/>
      <c r="Z426" s="200"/>
      <c r="AA426" s="28"/>
      <c r="AB426" s="201"/>
      <c r="AC426" s="200"/>
      <c r="AD426" s="28"/>
      <c r="AE426" s="201"/>
      <c r="AF426" s="200"/>
      <c r="AG426" s="28"/>
      <c r="AH426" s="201"/>
      <c r="AI426" s="200"/>
      <c r="AJ426" s="28"/>
      <c r="AK426" s="201"/>
      <c r="AL426" s="200"/>
    </row>
    <row r="427" spans="2:38" x14ac:dyDescent="0.35">
      <c r="B427" s="30" t="str">
        <f>IF('Uso de suelo'!B427="","",'Uso de suelo'!B427)</f>
        <v/>
      </c>
      <c r="C427" s="28"/>
      <c r="D427" s="201"/>
      <c r="E427" s="200"/>
      <c r="F427" s="28"/>
      <c r="G427" s="201"/>
      <c r="H427" s="200"/>
      <c r="I427" s="28"/>
      <c r="J427" s="201"/>
      <c r="K427" s="200"/>
      <c r="L427" s="28"/>
      <c r="M427" s="201"/>
      <c r="N427" s="200"/>
      <c r="O427" s="28"/>
      <c r="P427" s="201"/>
      <c r="Q427" s="200"/>
      <c r="R427" s="28"/>
      <c r="S427" s="201"/>
      <c r="T427" s="200"/>
      <c r="U427" s="28"/>
      <c r="V427" s="201"/>
      <c r="W427" s="200"/>
      <c r="X427" s="28"/>
      <c r="Y427" s="201"/>
      <c r="Z427" s="200"/>
      <c r="AA427" s="28"/>
      <c r="AB427" s="201"/>
      <c r="AC427" s="200"/>
      <c r="AD427" s="28"/>
      <c r="AE427" s="201"/>
      <c r="AF427" s="200"/>
      <c r="AG427" s="28"/>
      <c r="AH427" s="201"/>
      <c r="AI427" s="200"/>
      <c r="AJ427" s="28"/>
      <c r="AK427" s="201"/>
      <c r="AL427" s="200"/>
    </row>
    <row r="428" spans="2:38" x14ac:dyDescent="0.35">
      <c r="B428" s="30" t="str">
        <f>IF('Uso de suelo'!B428="","",'Uso de suelo'!B428)</f>
        <v/>
      </c>
      <c r="C428" s="28"/>
      <c r="D428" s="201"/>
      <c r="E428" s="200"/>
      <c r="F428" s="28"/>
      <c r="G428" s="201"/>
      <c r="H428" s="200"/>
      <c r="I428" s="28"/>
      <c r="J428" s="201"/>
      <c r="K428" s="200"/>
      <c r="L428" s="28"/>
      <c r="M428" s="201"/>
      <c r="N428" s="200"/>
      <c r="O428" s="28"/>
      <c r="P428" s="201"/>
      <c r="Q428" s="200"/>
      <c r="R428" s="28"/>
      <c r="S428" s="201"/>
      <c r="T428" s="200"/>
      <c r="U428" s="28"/>
      <c r="V428" s="201"/>
      <c r="W428" s="200"/>
      <c r="X428" s="28"/>
      <c r="Y428" s="201"/>
      <c r="Z428" s="200"/>
      <c r="AA428" s="28"/>
      <c r="AB428" s="201"/>
      <c r="AC428" s="200"/>
      <c r="AD428" s="28"/>
      <c r="AE428" s="201"/>
      <c r="AF428" s="200"/>
      <c r="AG428" s="28"/>
      <c r="AH428" s="201"/>
      <c r="AI428" s="200"/>
      <c r="AJ428" s="28"/>
      <c r="AK428" s="201"/>
      <c r="AL428" s="200"/>
    </row>
    <row r="429" spans="2:38" x14ac:dyDescent="0.35">
      <c r="B429" s="30" t="str">
        <f>IF('Uso de suelo'!B429="","",'Uso de suelo'!B429)</f>
        <v/>
      </c>
      <c r="C429" s="28"/>
      <c r="D429" s="201"/>
      <c r="E429" s="200"/>
      <c r="F429" s="28"/>
      <c r="G429" s="201"/>
      <c r="H429" s="200"/>
      <c r="I429" s="28"/>
      <c r="J429" s="201"/>
      <c r="K429" s="200"/>
      <c r="L429" s="28"/>
      <c r="M429" s="201"/>
      <c r="N429" s="200"/>
      <c r="O429" s="28"/>
      <c r="P429" s="201"/>
      <c r="Q429" s="200"/>
      <c r="R429" s="28"/>
      <c r="S429" s="201"/>
      <c r="T429" s="200"/>
      <c r="U429" s="28"/>
      <c r="V429" s="201"/>
      <c r="W429" s="200"/>
      <c r="X429" s="28"/>
      <c r="Y429" s="201"/>
      <c r="Z429" s="200"/>
      <c r="AA429" s="28"/>
      <c r="AB429" s="201"/>
      <c r="AC429" s="200"/>
      <c r="AD429" s="28"/>
      <c r="AE429" s="201"/>
      <c r="AF429" s="200"/>
      <c r="AG429" s="28"/>
      <c r="AH429" s="201"/>
      <c r="AI429" s="200"/>
      <c r="AJ429" s="28"/>
      <c r="AK429" s="201"/>
      <c r="AL429" s="200"/>
    </row>
    <row r="430" spans="2:38" x14ac:dyDescent="0.35">
      <c r="B430" s="30" t="str">
        <f>IF('Uso de suelo'!B430="","",'Uso de suelo'!B430)</f>
        <v/>
      </c>
      <c r="C430" s="28"/>
      <c r="D430" s="201"/>
      <c r="E430" s="200"/>
      <c r="F430" s="28"/>
      <c r="G430" s="201"/>
      <c r="H430" s="200"/>
      <c r="I430" s="28"/>
      <c r="J430" s="201"/>
      <c r="K430" s="200"/>
      <c r="L430" s="28"/>
      <c r="M430" s="201"/>
      <c r="N430" s="200"/>
      <c r="O430" s="28"/>
      <c r="P430" s="201"/>
      <c r="Q430" s="200"/>
      <c r="R430" s="28"/>
      <c r="S430" s="201"/>
      <c r="T430" s="200"/>
      <c r="U430" s="28"/>
      <c r="V430" s="201"/>
      <c r="W430" s="200"/>
      <c r="X430" s="28"/>
      <c r="Y430" s="201"/>
      <c r="Z430" s="200"/>
      <c r="AA430" s="28"/>
      <c r="AB430" s="201"/>
      <c r="AC430" s="200"/>
      <c r="AD430" s="28"/>
      <c r="AE430" s="201"/>
      <c r="AF430" s="200"/>
      <c r="AG430" s="28"/>
      <c r="AH430" s="201"/>
      <c r="AI430" s="200"/>
      <c r="AJ430" s="28"/>
      <c r="AK430" s="201"/>
      <c r="AL430" s="200"/>
    </row>
    <row r="431" spans="2:38" x14ac:dyDescent="0.35">
      <c r="B431" s="30" t="str">
        <f>IF('Uso de suelo'!B431="","",'Uso de suelo'!B431)</f>
        <v/>
      </c>
      <c r="C431" s="28"/>
      <c r="D431" s="201"/>
      <c r="E431" s="200"/>
      <c r="F431" s="28"/>
      <c r="G431" s="201"/>
      <c r="H431" s="200"/>
      <c r="I431" s="28"/>
      <c r="J431" s="201"/>
      <c r="K431" s="200"/>
      <c r="L431" s="28"/>
      <c r="M431" s="201"/>
      <c r="N431" s="200"/>
      <c r="O431" s="28"/>
      <c r="P431" s="201"/>
      <c r="Q431" s="200"/>
      <c r="R431" s="28"/>
      <c r="S431" s="201"/>
      <c r="T431" s="200"/>
      <c r="U431" s="28"/>
      <c r="V431" s="201"/>
      <c r="W431" s="200"/>
      <c r="X431" s="28"/>
      <c r="Y431" s="201"/>
      <c r="Z431" s="200"/>
      <c r="AA431" s="28"/>
      <c r="AB431" s="201"/>
      <c r="AC431" s="200"/>
      <c r="AD431" s="28"/>
      <c r="AE431" s="201"/>
      <c r="AF431" s="200"/>
      <c r="AG431" s="28"/>
      <c r="AH431" s="201"/>
      <c r="AI431" s="200"/>
      <c r="AJ431" s="28"/>
      <c r="AK431" s="201"/>
      <c r="AL431" s="200"/>
    </row>
    <row r="432" spans="2:38" x14ac:dyDescent="0.35">
      <c r="B432" s="30" t="str">
        <f>IF('Uso de suelo'!B432="","",'Uso de suelo'!B432)</f>
        <v/>
      </c>
      <c r="C432" s="28"/>
      <c r="D432" s="201"/>
      <c r="E432" s="200"/>
      <c r="F432" s="28"/>
      <c r="G432" s="201"/>
      <c r="H432" s="200"/>
      <c r="I432" s="28"/>
      <c r="J432" s="201"/>
      <c r="K432" s="200"/>
      <c r="L432" s="28"/>
      <c r="M432" s="201"/>
      <c r="N432" s="200"/>
      <c r="O432" s="28"/>
      <c r="P432" s="201"/>
      <c r="Q432" s="200"/>
      <c r="R432" s="28"/>
      <c r="S432" s="201"/>
      <c r="T432" s="200"/>
      <c r="U432" s="28"/>
      <c r="V432" s="201"/>
      <c r="W432" s="200"/>
      <c r="X432" s="28"/>
      <c r="Y432" s="201"/>
      <c r="Z432" s="200"/>
      <c r="AA432" s="28"/>
      <c r="AB432" s="201"/>
      <c r="AC432" s="200"/>
      <c r="AD432" s="28"/>
      <c r="AE432" s="201"/>
      <c r="AF432" s="200"/>
      <c r="AG432" s="28"/>
      <c r="AH432" s="201"/>
      <c r="AI432" s="200"/>
      <c r="AJ432" s="28"/>
      <c r="AK432" s="201"/>
      <c r="AL432" s="200"/>
    </row>
    <row r="433" spans="2:38" x14ac:dyDescent="0.35">
      <c r="B433" s="30" t="str">
        <f>IF('Uso de suelo'!B433="","",'Uso de suelo'!B433)</f>
        <v/>
      </c>
      <c r="C433" s="28"/>
      <c r="D433" s="201"/>
      <c r="E433" s="200"/>
      <c r="F433" s="28"/>
      <c r="G433" s="201"/>
      <c r="H433" s="200"/>
      <c r="I433" s="28"/>
      <c r="J433" s="201"/>
      <c r="K433" s="200"/>
      <c r="L433" s="28"/>
      <c r="M433" s="201"/>
      <c r="N433" s="200"/>
      <c r="O433" s="28"/>
      <c r="P433" s="201"/>
      <c r="Q433" s="200"/>
      <c r="R433" s="28"/>
      <c r="S433" s="201"/>
      <c r="T433" s="200"/>
      <c r="U433" s="28"/>
      <c r="V433" s="201"/>
      <c r="W433" s="200"/>
      <c r="X433" s="28"/>
      <c r="Y433" s="201"/>
      <c r="Z433" s="200"/>
      <c r="AA433" s="28"/>
      <c r="AB433" s="201"/>
      <c r="AC433" s="200"/>
      <c r="AD433" s="28"/>
      <c r="AE433" s="201"/>
      <c r="AF433" s="200"/>
      <c r="AG433" s="28"/>
      <c r="AH433" s="201"/>
      <c r="AI433" s="200"/>
      <c r="AJ433" s="28"/>
      <c r="AK433" s="201"/>
      <c r="AL433" s="200"/>
    </row>
    <row r="434" spans="2:38" x14ac:dyDescent="0.35">
      <c r="B434" s="30" t="str">
        <f>IF('Uso de suelo'!B434="","",'Uso de suelo'!B434)</f>
        <v/>
      </c>
      <c r="C434" s="28"/>
      <c r="D434" s="201"/>
      <c r="E434" s="200"/>
      <c r="F434" s="28"/>
      <c r="G434" s="201"/>
      <c r="H434" s="200"/>
      <c r="I434" s="28"/>
      <c r="J434" s="201"/>
      <c r="K434" s="200"/>
      <c r="L434" s="28"/>
      <c r="M434" s="201"/>
      <c r="N434" s="200"/>
      <c r="O434" s="28"/>
      <c r="P434" s="201"/>
      <c r="Q434" s="200"/>
      <c r="R434" s="28"/>
      <c r="S434" s="201"/>
      <c r="T434" s="200"/>
      <c r="U434" s="28"/>
      <c r="V434" s="201"/>
      <c r="W434" s="200"/>
      <c r="X434" s="28"/>
      <c r="Y434" s="201"/>
      <c r="Z434" s="200"/>
      <c r="AA434" s="28"/>
      <c r="AB434" s="201"/>
      <c r="AC434" s="200"/>
      <c r="AD434" s="28"/>
      <c r="AE434" s="201"/>
      <c r="AF434" s="200"/>
      <c r="AG434" s="28"/>
      <c r="AH434" s="201"/>
      <c r="AI434" s="200"/>
      <c r="AJ434" s="28"/>
      <c r="AK434" s="201"/>
      <c r="AL434" s="200"/>
    </row>
    <row r="435" spans="2:38" x14ac:dyDescent="0.35">
      <c r="B435" s="30" t="str">
        <f>IF('Uso de suelo'!B435="","",'Uso de suelo'!B435)</f>
        <v/>
      </c>
      <c r="C435" s="28"/>
      <c r="D435" s="201"/>
      <c r="E435" s="200"/>
      <c r="F435" s="28"/>
      <c r="G435" s="201"/>
      <c r="H435" s="200"/>
      <c r="I435" s="28"/>
      <c r="J435" s="201"/>
      <c r="K435" s="200"/>
      <c r="L435" s="28"/>
      <c r="M435" s="201"/>
      <c r="N435" s="200"/>
      <c r="O435" s="28"/>
      <c r="P435" s="201"/>
      <c r="Q435" s="200"/>
      <c r="R435" s="28"/>
      <c r="S435" s="201"/>
      <c r="T435" s="200"/>
      <c r="U435" s="28"/>
      <c r="V435" s="201"/>
      <c r="W435" s="200"/>
      <c r="X435" s="28"/>
      <c r="Y435" s="201"/>
      <c r="Z435" s="200"/>
      <c r="AA435" s="28"/>
      <c r="AB435" s="201"/>
      <c r="AC435" s="200"/>
      <c r="AD435" s="28"/>
      <c r="AE435" s="201"/>
      <c r="AF435" s="200"/>
      <c r="AG435" s="28"/>
      <c r="AH435" s="201"/>
      <c r="AI435" s="200"/>
      <c r="AJ435" s="28"/>
      <c r="AK435" s="201"/>
      <c r="AL435" s="200"/>
    </row>
    <row r="436" spans="2:38" x14ac:dyDescent="0.35">
      <c r="B436" s="30" t="str">
        <f>IF('Uso de suelo'!B436="","",'Uso de suelo'!B436)</f>
        <v/>
      </c>
      <c r="C436" s="28"/>
      <c r="D436" s="201"/>
      <c r="E436" s="200"/>
      <c r="F436" s="28"/>
      <c r="G436" s="201"/>
      <c r="H436" s="200"/>
      <c r="I436" s="28"/>
      <c r="J436" s="201"/>
      <c r="K436" s="200"/>
      <c r="L436" s="28"/>
      <c r="M436" s="201"/>
      <c r="N436" s="200"/>
      <c r="O436" s="28"/>
      <c r="P436" s="201"/>
      <c r="Q436" s="200"/>
      <c r="R436" s="28"/>
      <c r="S436" s="201"/>
      <c r="T436" s="200"/>
      <c r="U436" s="28"/>
      <c r="V436" s="201"/>
      <c r="W436" s="200"/>
      <c r="X436" s="28"/>
      <c r="Y436" s="201"/>
      <c r="Z436" s="200"/>
      <c r="AA436" s="28"/>
      <c r="AB436" s="201"/>
      <c r="AC436" s="200"/>
      <c r="AD436" s="28"/>
      <c r="AE436" s="201"/>
      <c r="AF436" s="200"/>
      <c r="AG436" s="28"/>
      <c r="AH436" s="201"/>
      <c r="AI436" s="200"/>
      <c r="AJ436" s="28"/>
      <c r="AK436" s="201"/>
      <c r="AL436" s="200"/>
    </row>
    <row r="437" spans="2:38" x14ac:dyDescent="0.35">
      <c r="B437" s="30" t="str">
        <f>IF('Uso de suelo'!B437="","",'Uso de suelo'!B437)</f>
        <v/>
      </c>
      <c r="C437" s="28"/>
      <c r="D437" s="201"/>
      <c r="E437" s="200"/>
      <c r="F437" s="28"/>
      <c r="G437" s="201"/>
      <c r="H437" s="200"/>
      <c r="I437" s="28"/>
      <c r="J437" s="201"/>
      <c r="K437" s="200"/>
      <c r="L437" s="28"/>
      <c r="M437" s="201"/>
      <c r="N437" s="200"/>
      <c r="O437" s="28"/>
      <c r="P437" s="201"/>
      <c r="Q437" s="200"/>
      <c r="R437" s="28"/>
      <c r="S437" s="201"/>
      <c r="T437" s="200"/>
      <c r="U437" s="28"/>
      <c r="V437" s="201"/>
      <c r="W437" s="200"/>
      <c r="X437" s="28"/>
      <c r="Y437" s="201"/>
      <c r="Z437" s="200"/>
      <c r="AA437" s="28"/>
      <c r="AB437" s="201"/>
      <c r="AC437" s="200"/>
      <c r="AD437" s="28"/>
      <c r="AE437" s="201"/>
      <c r="AF437" s="200"/>
      <c r="AG437" s="28"/>
      <c r="AH437" s="201"/>
      <c r="AI437" s="200"/>
      <c r="AJ437" s="28"/>
      <c r="AK437" s="201"/>
      <c r="AL437" s="200"/>
    </row>
    <row r="438" spans="2:38" x14ac:dyDescent="0.35">
      <c r="B438" s="30" t="str">
        <f>IF('Uso de suelo'!B438="","",'Uso de suelo'!B438)</f>
        <v/>
      </c>
      <c r="C438" s="28"/>
      <c r="D438" s="201"/>
      <c r="E438" s="200"/>
      <c r="F438" s="28"/>
      <c r="G438" s="201"/>
      <c r="H438" s="200"/>
      <c r="I438" s="28"/>
      <c r="J438" s="201"/>
      <c r="K438" s="200"/>
      <c r="L438" s="28"/>
      <c r="M438" s="201"/>
      <c r="N438" s="200"/>
      <c r="O438" s="28"/>
      <c r="P438" s="201"/>
      <c r="Q438" s="200"/>
      <c r="R438" s="28"/>
      <c r="S438" s="201"/>
      <c r="T438" s="200"/>
      <c r="U438" s="28"/>
      <c r="V438" s="201"/>
      <c r="W438" s="200"/>
      <c r="X438" s="28"/>
      <c r="Y438" s="201"/>
      <c r="Z438" s="200"/>
      <c r="AA438" s="28"/>
      <c r="AB438" s="201"/>
      <c r="AC438" s="200"/>
      <c r="AD438" s="28"/>
      <c r="AE438" s="201"/>
      <c r="AF438" s="200"/>
      <c r="AG438" s="28"/>
      <c r="AH438" s="201"/>
      <c r="AI438" s="200"/>
      <c r="AJ438" s="28"/>
      <c r="AK438" s="201"/>
      <c r="AL438" s="200"/>
    </row>
    <row r="439" spans="2:38" x14ac:dyDescent="0.35">
      <c r="B439" s="30" t="str">
        <f>IF('Uso de suelo'!B439="","",'Uso de suelo'!B439)</f>
        <v/>
      </c>
      <c r="C439" s="28"/>
      <c r="D439" s="201"/>
      <c r="E439" s="200"/>
      <c r="F439" s="28"/>
      <c r="G439" s="201"/>
      <c r="H439" s="200"/>
      <c r="I439" s="28"/>
      <c r="J439" s="201"/>
      <c r="K439" s="200"/>
      <c r="L439" s="28"/>
      <c r="M439" s="201"/>
      <c r="N439" s="200"/>
      <c r="O439" s="28"/>
      <c r="P439" s="201"/>
      <c r="Q439" s="200"/>
      <c r="R439" s="28"/>
      <c r="S439" s="201"/>
      <c r="T439" s="200"/>
      <c r="U439" s="28"/>
      <c r="V439" s="201"/>
      <c r="W439" s="200"/>
      <c r="X439" s="28"/>
      <c r="Y439" s="201"/>
      <c r="Z439" s="200"/>
      <c r="AA439" s="28"/>
      <c r="AB439" s="201"/>
      <c r="AC439" s="200"/>
      <c r="AD439" s="28"/>
      <c r="AE439" s="201"/>
      <c r="AF439" s="200"/>
      <c r="AG439" s="28"/>
      <c r="AH439" s="201"/>
      <c r="AI439" s="200"/>
      <c r="AJ439" s="28"/>
      <c r="AK439" s="201"/>
      <c r="AL439" s="200"/>
    </row>
    <row r="440" spans="2:38" x14ac:dyDescent="0.35">
      <c r="B440" s="30" t="str">
        <f>IF('Uso de suelo'!B440="","",'Uso de suelo'!B440)</f>
        <v/>
      </c>
      <c r="C440" s="28"/>
      <c r="D440" s="201"/>
      <c r="E440" s="200"/>
      <c r="F440" s="28"/>
      <c r="G440" s="201"/>
      <c r="H440" s="200"/>
      <c r="I440" s="28"/>
      <c r="J440" s="201"/>
      <c r="K440" s="200"/>
      <c r="L440" s="28"/>
      <c r="M440" s="201"/>
      <c r="N440" s="200"/>
      <c r="O440" s="28"/>
      <c r="P440" s="201"/>
      <c r="Q440" s="200"/>
      <c r="R440" s="28"/>
      <c r="S440" s="201"/>
      <c r="T440" s="200"/>
      <c r="U440" s="28"/>
      <c r="V440" s="201"/>
      <c r="W440" s="200"/>
      <c r="X440" s="28"/>
      <c r="Y440" s="201"/>
      <c r="Z440" s="200"/>
      <c r="AA440" s="28"/>
      <c r="AB440" s="201"/>
      <c r="AC440" s="200"/>
      <c r="AD440" s="28"/>
      <c r="AE440" s="201"/>
      <c r="AF440" s="200"/>
      <c r="AG440" s="28"/>
      <c r="AH440" s="201"/>
      <c r="AI440" s="200"/>
      <c r="AJ440" s="28"/>
      <c r="AK440" s="201"/>
      <c r="AL440" s="200"/>
    </row>
    <row r="441" spans="2:38" x14ac:dyDescent="0.35">
      <c r="B441" s="30" t="str">
        <f>IF('Uso de suelo'!B441="","",'Uso de suelo'!B441)</f>
        <v/>
      </c>
      <c r="C441" s="28"/>
      <c r="D441" s="201"/>
      <c r="E441" s="200"/>
      <c r="F441" s="28"/>
      <c r="G441" s="201"/>
      <c r="H441" s="200"/>
      <c r="I441" s="28"/>
      <c r="J441" s="201"/>
      <c r="K441" s="200"/>
      <c r="L441" s="28"/>
      <c r="M441" s="201"/>
      <c r="N441" s="200"/>
      <c r="O441" s="28"/>
      <c r="P441" s="201"/>
      <c r="Q441" s="200"/>
      <c r="R441" s="28"/>
      <c r="S441" s="201"/>
      <c r="T441" s="200"/>
      <c r="U441" s="28"/>
      <c r="V441" s="201"/>
      <c r="W441" s="200"/>
      <c r="X441" s="28"/>
      <c r="Y441" s="201"/>
      <c r="Z441" s="200"/>
      <c r="AA441" s="28"/>
      <c r="AB441" s="201"/>
      <c r="AC441" s="200"/>
      <c r="AD441" s="28"/>
      <c r="AE441" s="201"/>
      <c r="AF441" s="200"/>
      <c r="AG441" s="28"/>
      <c r="AH441" s="201"/>
      <c r="AI441" s="200"/>
      <c r="AJ441" s="28"/>
      <c r="AK441" s="201"/>
      <c r="AL441" s="200"/>
    </row>
    <row r="442" spans="2:38" x14ac:dyDescent="0.35">
      <c r="B442" s="30" t="str">
        <f>IF('Uso de suelo'!B442="","",'Uso de suelo'!B442)</f>
        <v/>
      </c>
      <c r="C442" s="28"/>
      <c r="D442" s="201"/>
      <c r="E442" s="200"/>
      <c r="F442" s="28"/>
      <c r="G442" s="201"/>
      <c r="H442" s="200"/>
      <c r="I442" s="28"/>
      <c r="J442" s="201"/>
      <c r="K442" s="200"/>
      <c r="L442" s="28"/>
      <c r="M442" s="201"/>
      <c r="N442" s="200"/>
      <c r="O442" s="28"/>
      <c r="P442" s="201"/>
      <c r="Q442" s="200"/>
      <c r="R442" s="28"/>
      <c r="S442" s="201"/>
      <c r="T442" s="200"/>
      <c r="U442" s="28"/>
      <c r="V442" s="201"/>
      <c r="W442" s="200"/>
      <c r="X442" s="28"/>
      <c r="Y442" s="201"/>
      <c r="Z442" s="200"/>
      <c r="AA442" s="28"/>
      <c r="AB442" s="201"/>
      <c r="AC442" s="200"/>
      <c r="AD442" s="28"/>
      <c r="AE442" s="201"/>
      <c r="AF442" s="200"/>
      <c r="AG442" s="28"/>
      <c r="AH442" s="201"/>
      <c r="AI442" s="200"/>
      <c r="AJ442" s="28"/>
      <c r="AK442" s="201"/>
      <c r="AL442" s="200"/>
    </row>
    <row r="443" spans="2:38" x14ac:dyDescent="0.35">
      <c r="B443" s="30" t="str">
        <f>IF('Uso de suelo'!B443="","",'Uso de suelo'!B443)</f>
        <v/>
      </c>
      <c r="C443" s="28"/>
      <c r="D443" s="201"/>
      <c r="E443" s="200"/>
      <c r="F443" s="28"/>
      <c r="G443" s="201"/>
      <c r="H443" s="200"/>
      <c r="I443" s="28"/>
      <c r="J443" s="201"/>
      <c r="K443" s="200"/>
      <c r="L443" s="28"/>
      <c r="M443" s="201"/>
      <c r="N443" s="200"/>
      <c r="O443" s="28"/>
      <c r="P443" s="201"/>
      <c r="Q443" s="200"/>
      <c r="R443" s="28"/>
      <c r="S443" s="201"/>
      <c r="T443" s="200"/>
      <c r="U443" s="28"/>
      <c r="V443" s="201"/>
      <c r="W443" s="200"/>
      <c r="X443" s="28"/>
      <c r="Y443" s="201"/>
      <c r="Z443" s="200"/>
      <c r="AA443" s="28"/>
      <c r="AB443" s="201"/>
      <c r="AC443" s="200"/>
      <c r="AD443" s="28"/>
      <c r="AE443" s="201"/>
      <c r="AF443" s="200"/>
      <c r="AG443" s="28"/>
      <c r="AH443" s="201"/>
      <c r="AI443" s="200"/>
      <c r="AJ443" s="28"/>
      <c r="AK443" s="201"/>
      <c r="AL443" s="200"/>
    </row>
    <row r="444" spans="2:38" x14ac:dyDescent="0.35">
      <c r="B444" s="30" t="str">
        <f>IF('Uso de suelo'!B444="","",'Uso de suelo'!B444)</f>
        <v/>
      </c>
      <c r="C444" s="28"/>
      <c r="D444" s="201"/>
      <c r="E444" s="200"/>
      <c r="F444" s="28"/>
      <c r="G444" s="201"/>
      <c r="H444" s="200"/>
      <c r="I444" s="28"/>
      <c r="J444" s="201"/>
      <c r="K444" s="200"/>
      <c r="L444" s="28"/>
      <c r="M444" s="201"/>
      <c r="N444" s="200"/>
      <c r="O444" s="28"/>
      <c r="P444" s="201"/>
      <c r="Q444" s="200"/>
      <c r="R444" s="28"/>
      <c r="S444" s="201"/>
      <c r="T444" s="200"/>
      <c r="U444" s="28"/>
      <c r="V444" s="201"/>
      <c r="W444" s="200"/>
      <c r="X444" s="28"/>
      <c r="Y444" s="201"/>
      <c r="Z444" s="200"/>
      <c r="AA444" s="28"/>
      <c r="AB444" s="201"/>
      <c r="AC444" s="200"/>
      <c r="AD444" s="28"/>
      <c r="AE444" s="201"/>
      <c r="AF444" s="200"/>
      <c r="AG444" s="28"/>
      <c r="AH444" s="201"/>
      <c r="AI444" s="200"/>
      <c r="AJ444" s="28"/>
      <c r="AK444" s="201"/>
      <c r="AL444" s="200"/>
    </row>
    <row r="445" spans="2:38" x14ac:dyDescent="0.35">
      <c r="B445" s="30" t="str">
        <f>IF('Uso de suelo'!B445="","",'Uso de suelo'!B445)</f>
        <v/>
      </c>
      <c r="C445" s="28"/>
      <c r="D445" s="201"/>
      <c r="E445" s="200"/>
      <c r="F445" s="28"/>
      <c r="G445" s="201"/>
      <c r="H445" s="200"/>
      <c r="I445" s="28"/>
      <c r="J445" s="201"/>
      <c r="K445" s="200"/>
      <c r="L445" s="28"/>
      <c r="M445" s="201"/>
      <c r="N445" s="200"/>
      <c r="O445" s="28"/>
      <c r="P445" s="201"/>
      <c r="Q445" s="200"/>
      <c r="R445" s="28"/>
      <c r="S445" s="201"/>
      <c r="T445" s="200"/>
      <c r="U445" s="28"/>
      <c r="V445" s="201"/>
      <c r="W445" s="200"/>
      <c r="X445" s="28"/>
      <c r="Y445" s="201"/>
      <c r="Z445" s="200"/>
      <c r="AA445" s="28"/>
      <c r="AB445" s="201"/>
      <c r="AC445" s="200"/>
      <c r="AD445" s="28"/>
      <c r="AE445" s="201"/>
      <c r="AF445" s="200"/>
      <c r="AG445" s="28"/>
      <c r="AH445" s="201"/>
      <c r="AI445" s="200"/>
      <c r="AJ445" s="28"/>
      <c r="AK445" s="201"/>
      <c r="AL445" s="200"/>
    </row>
    <row r="446" spans="2:38" x14ac:dyDescent="0.35">
      <c r="B446" s="30" t="str">
        <f>IF('Uso de suelo'!B446="","",'Uso de suelo'!B446)</f>
        <v/>
      </c>
      <c r="C446" s="28"/>
      <c r="D446" s="201"/>
      <c r="E446" s="200"/>
      <c r="F446" s="28"/>
      <c r="G446" s="201"/>
      <c r="H446" s="200"/>
      <c r="I446" s="28"/>
      <c r="J446" s="201"/>
      <c r="K446" s="200"/>
      <c r="L446" s="28"/>
      <c r="M446" s="201"/>
      <c r="N446" s="200"/>
      <c r="O446" s="28"/>
      <c r="P446" s="201"/>
      <c r="Q446" s="200"/>
      <c r="R446" s="28"/>
      <c r="S446" s="201"/>
      <c r="T446" s="200"/>
      <c r="U446" s="28"/>
      <c r="V446" s="201"/>
      <c r="W446" s="200"/>
      <c r="X446" s="28"/>
      <c r="Y446" s="201"/>
      <c r="Z446" s="200"/>
      <c r="AA446" s="28"/>
      <c r="AB446" s="201"/>
      <c r="AC446" s="200"/>
      <c r="AD446" s="28"/>
      <c r="AE446" s="201"/>
      <c r="AF446" s="200"/>
      <c r="AG446" s="28"/>
      <c r="AH446" s="201"/>
      <c r="AI446" s="200"/>
      <c r="AJ446" s="28"/>
      <c r="AK446" s="201"/>
      <c r="AL446" s="200"/>
    </row>
    <row r="447" spans="2:38" x14ac:dyDescent="0.35">
      <c r="B447" s="30" t="str">
        <f>IF('Uso de suelo'!B447="","",'Uso de suelo'!B447)</f>
        <v/>
      </c>
      <c r="C447" s="28"/>
      <c r="D447" s="201"/>
      <c r="E447" s="200"/>
      <c r="F447" s="28"/>
      <c r="G447" s="201"/>
      <c r="H447" s="200"/>
      <c r="I447" s="28"/>
      <c r="J447" s="201"/>
      <c r="K447" s="200"/>
      <c r="L447" s="28"/>
      <c r="M447" s="201"/>
      <c r="N447" s="200"/>
      <c r="O447" s="28"/>
      <c r="P447" s="201"/>
      <c r="Q447" s="200"/>
      <c r="R447" s="28"/>
      <c r="S447" s="201"/>
      <c r="T447" s="200"/>
      <c r="U447" s="28"/>
      <c r="V447" s="201"/>
      <c r="W447" s="200"/>
      <c r="X447" s="28"/>
      <c r="Y447" s="201"/>
      <c r="Z447" s="200"/>
      <c r="AA447" s="28"/>
      <c r="AB447" s="201"/>
      <c r="AC447" s="200"/>
      <c r="AD447" s="28"/>
      <c r="AE447" s="201"/>
      <c r="AF447" s="200"/>
      <c r="AG447" s="28"/>
      <c r="AH447" s="201"/>
      <c r="AI447" s="200"/>
      <c r="AJ447" s="28"/>
      <c r="AK447" s="201"/>
      <c r="AL447" s="200"/>
    </row>
    <row r="448" spans="2:38" x14ac:dyDescent="0.35">
      <c r="B448" s="30" t="str">
        <f>IF('Uso de suelo'!B448="","",'Uso de suelo'!B448)</f>
        <v/>
      </c>
      <c r="C448" s="28"/>
      <c r="D448" s="201"/>
      <c r="E448" s="200"/>
      <c r="F448" s="28"/>
      <c r="G448" s="201"/>
      <c r="H448" s="200"/>
      <c r="I448" s="28"/>
      <c r="J448" s="201"/>
      <c r="K448" s="200"/>
      <c r="L448" s="28"/>
      <c r="M448" s="201"/>
      <c r="N448" s="200"/>
      <c r="O448" s="28"/>
      <c r="P448" s="201"/>
      <c r="Q448" s="200"/>
      <c r="R448" s="28"/>
      <c r="S448" s="201"/>
      <c r="T448" s="200"/>
      <c r="U448" s="28"/>
      <c r="V448" s="201"/>
      <c r="W448" s="200"/>
      <c r="X448" s="28"/>
      <c r="Y448" s="201"/>
      <c r="Z448" s="200"/>
      <c r="AA448" s="28"/>
      <c r="AB448" s="201"/>
      <c r="AC448" s="200"/>
      <c r="AD448" s="28"/>
      <c r="AE448" s="201"/>
      <c r="AF448" s="200"/>
      <c r="AG448" s="28"/>
      <c r="AH448" s="201"/>
      <c r="AI448" s="200"/>
      <c r="AJ448" s="28"/>
      <c r="AK448" s="201"/>
      <c r="AL448" s="200"/>
    </row>
    <row r="449" spans="2:38" x14ac:dyDescent="0.35">
      <c r="B449" s="30" t="str">
        <f>IF('Uso de suelo'!B449="","",'Uso de suelo'!B449)</f>
        <v/>
      </c>
      <c r="C449" s="28"/>
      <c r="D449" s="201"/>
      <c r="E449" s="200"/>
      <c r="F449" s="28"/>
      <c r="G449" s="201"/>
      <c r="H449" s="200"/>
      <c r="I449" s="28"/>
      <c r="J449" s="201"/>
      <c r="K449" s="200"/>
      <c r="L449" s="28"/>
      <c r="M449" s="201"/>
      <c r="N449" s="200"/>
      <c r="O449" s="28"/>
      <c r="P449" s="201"/>
      <c r="Q449" s="200"/>
      <c r="R449" s="28"/>
      <c r="S449" s="201"/>
      <c r="T449" s="200"/>
      <c r="U449" s="28"/>
      <c r="V449" s="201"/>
      <c r="W449" s="200"/>
      <c r="X449" s="28"/>
      <c r="Y449" s="201"/>
      <c r="Z449" s="200"/>
      <c r="AA449" s="28"/>
      <c r="AB449" s="201"/>
      <c r="AC449" s="200"/>
      <c r="AD449" s="28"/>
      <c r="AE449" s="201"/>
      <c r="AF449" s="200"/>
      <c r="AG449" s="28"/>
      <c r="AH449" s="201"/>
      <c r="AI449" s="200"/>
      <c r="AJ449" s="28"/>
      <c r="AK449" s="201"/>
      <c r="AL449" s="200"/>
    </row>
    <row r="450" spans="2:38" x14ac:dyDescent="0.35">
      <c r="B450" s="30" t="str">
        <f>IF('Uso de suelo'!B450="","",'Uso de suelo'!B450)</f>
        <v/>
      </c>
      <c r="C450" s="28"/>
      <c r="D450" s="201"/>
      <c r="E450" s="200"/>
      <c r="F450" s="28"/>
      <c r="G450" s="201"/>
      <c r="H450" s="200"/>
      <c r="I450" s="28"/>
      <c r="J450" s="201"/>
      <c r="K450" s="200"/>
      <c r="L450" s="28"/>
      <c r="M450" s="201"/>
      <c r="N450" s="200"/>
      <c r="O450" s="28"/>
      <c r="P450" s="201"/>
      <c r="Q450" s="200"/>
      <c r="R450" s="28"/>
      <c r="S450" s="201"/>
      <c r="T450" s="200"/>
      <c r="U450" s="28"/>
      <c r="V450" s="201"/>
      <c r="W450" s="200"/>
      <c r="X450" s="28"/>
      <c r="Y450" s="201"/>
      <c r="Z450" s="200"/>
      <c r="AA450" s="28"/>
      <c r="AB450" s="201"/>
      <c r="AC450" s="200"/>
      <c r="AD450" s="28"/>
      <c r="AE450" s="201"/>
      <c r="AF450" s="200"/>
      <c r="AG450" s="28"/>
      <c r="AH450" s="201"/>
      <c r="AI450" s="200"/>
      <c r="AJ450" s="28"/>
      <c r="AK450" s="201"/>
      <c r="AL450" s="200"/>
    </row>
    <row r="451" spans="2:38" x14ac:dyDescent="0.35">
      <c r="B451" s="30" t="str">
        <f>IF('Uso de suelo'!B451="","",'Uso de suelo'!B451)</f>
        <v/>
      </c>
      <c r="C451" s="28"/>
      <c r="D451" s="201"/>
      <c r="E451" s="200"/>
      <c r="F451" s="28"/>
      <c r="G451" s="201"/>
      <c r="H451" s="200"/>
      <c r="I451" s="28"/>
      <c r="J451" s="201"/>
      <c r="K451" s="200"/>
      <c r="L451" s="28"/>
      <c r="M451" s="201"/>
      <c r="N451" s="200"/>
      <c r="O451" s="28"/>
      <c r="P451" s="201"/>
      <c r="Q451" s="200"/>
      <c r="R451" s="28"/>
      <c r="S451" s="201"/>
      <c r="T451" s="200"/>
      <c r="U451" s="28"/>
      <c r="V451" s="201"/>
      <c r="W451" s="200"/>
      <c r="X451" s="28"/>
      <c r="Y451" s="201"/>
      <c r="Z451" s="200"/>
      <c r="AA451" s="28"/>
      <c r="AB451" s="201"/>
      <c r="AC451" s="200"/>
      <c r="AD451" s="28"/>
      <c r="AE451" s="201"/>
      <c r="AF451" s="200"/>
      <c r="AG451" s="28"/>
      <c r="AH451" s="201"/>
      <c r="AI451" s="200"/>
      <c r="AJ451" s="28"/>
      <c r="AK451" s="201"/>
      <c r="AL451" s="200"/>
    </row>
    <row r="452" spans="2:38" x14ac:dyDescent="0.35">
      <c r="B452" s="30" t="str">
        <f>IF('Uso de suelo'!B452="","",'Uso de suelo'!B452)</f>
        <v/>
      </c>
      <c r="C452" s="28"/>
      <c r="D452" s="201"/>
      <c r="E452" s="200"/>
      <c r="F452" s="28"/>
      <c r="G452" s="201"/>
      <c r="H452" s="200"/>
      <c r="I452" s="28"/>
      <c r="J452" s="201"/>
      <c r="K452" s="200"/>
      <c r="L452" s="28"/>
      <c r="M452" s="201"/>
      <c r="N452" s="200"/>
      <c r="O452" s="28"/>
      <c r="P452" s="201"/>
      <c r="Q452" s="200"/>
      <c r="R452" s="28"/>
      <c r="S452" s="201"/>
      <c r="T452" s="200"/>
      <c r="U452" s="28"/>
      <c r="V452" s="201"/>
      <c r="W452" s="200"/>
      <c r="X452" s="28"/>
      <c r="Y452" s="201"/>
      <c r="Z452" s="200"/>
      <c r="AA452" s="28"/>
      <c r="AB452" s="201"/>
      <c r="AC452" s="200"/>
      <c r="AD452" s="28"/>
      <c r="AE452" s="201"/>
      <c r="AF452" s="200"/>
      <c r="AG452" s="28"/>
      <c r="AH452" s="201"/>
      <c r="AI452" s="200"/>
      <c r="AJ452" s="28"/>
      <c r="AK452" s="201"/>
      <c r="AL452" s="200"/>
    </row>
    <row r="453" spans="2:38" x14ac:dyDescent="0.35">
      <c r="B453" s="30" t="str">
        <f>IF('Uso de suelo'!B453="","",'Uso de suelo'!B453)</f>
        <v/>
      </c>
      <c r="C453" s="28"/>
      <c r="D453" s="201"/>
      <c r="E453" s="200"/>
      <c r="F453" s="28"/>
      <c r="G453" s="201"/>
      <c r="H453" s="200"/>
      <c r="I453" s="28"/>
      <c r="J453" s="201"/>
      <c r="K453" s="200"/>
      <c r="L453" s="28"/>
      <c r="M453" s="201"/>
      <c r="N453" s="200"/>
      <c r="O453" s="28"/>
      <c r="P453" s="201"/>
      <c r="Q453" s="200"/>
      <c r="R453" s="28"/>
      <c r="S453" s="201"/>
      <c r="T453" s="200"/>
      <c r="U453" s="28"/>
      <c r="V453" s="201"/>
      <c r="W453" s="200"/>
      <c r="X453" s="28"/>
      <c r="Y453" s="201"/>
      <c r="Z453" s="200"/>
      <c r="AA453" s="28"/>
      <c r="AB453" s="201"/>
      <c r="AC453" s="200"/>
      <c r="AD453" s="28"/>
      <c r="AE453" s="201"/>
      <c r="AF453" s="200"/>
      <c r="AG453" s="28"/>
      <c r="AH453" s="201"/>
      <c r="AI453" s="200"/>
      <c r="AJ453" s="28"/>
      <c r="AK453" s="201"/>
      <c r="AL453" s="200"/>
    </row>
    <row r="454" spans="2:38" x14ac:dyDescent="0.35">
      <c r="B454" s="30" t="str">
        <f>IF('Uso de suelo'!B454="","",'Uso de suelo'!B454)</f>
        <v/>
      </c>
      <c r="C454" s="28"/>
      <c r="D454" s="201"/>
      <c r="E454" s="200"/>
      <c r="F454" s="28"/>
      <c r="G454" s="201"/>
      <c r="H454" s="200"/>
      <c r="I454" s="28"/>
      <c r="J454" s="201"/>
      <c r="K454" s="200"/>
      <c r="L454" s="28"/>
      <c r="M454" s="201"/>
      <c r="N454" s="200"/>
      <c r="O454" s="28"/>
      <c r="P454" s="201"/>
      <c r="Q454" s="200"/>
      <c r="R454" s="28"/>
      <c r="S454" s="201"/>
      <c r="T454" s="200"/>
      <c r="U454" s="28"/>
      <c r="V454" s="201"/>
      <c r="W454" s="200"/>
      <c r="X454" s="28"/>
      <c r="Y454" s="201"/>
      <c r="Z454" s="200"/>
      <c r="AA454" s="28"/>
      <c r="AB454" s="201"/>
      <c r="AC454" s="200"/>
      <c r="AD454" s="28"/>
      <c r="AE454" s="201"/>
      <c r="AF454" s="200"/>
      <c r="AG454" s="28"/>
      <c r="AH454" s="201"/>
      <c r="AI454" s="200"/>
      <c r="AJ454" s="28"/>
      <c r="AK454" s="201"/>
      <c r="AL454" s="200"/>
    </row>
    <row r="455" spans="2:38" x14ac:dyDescent="0.35">
      <c r="B455" s="30" t="str">
        <f>IF('Uso de suelo'!B455="","",'Uso de suelo'!B455)</f>
        <v/>
      </c>
      <c r="C455" s="28"/>
      <c r="D455" s="201"/>
      <c r="E455" s="200"/>
      <c r="F455" s="28"/>
      <c r="G455" s="201"/>
      <c r="H455" s="200"/>
      <c r="I455" s="28"/>
      <c r="J455" s="201"/>
      <c r="K455" s="200"/>
      <c r="L455" s="28"/>
      <c r="M455" s="201"/>
      <c r="N455" s="200"/>
      <c r="O455" s="28"/>
      <c r="P455" s="201"/>
      <c r="Q455" s="200"/>
      <c r="R455" s="28"/>
      <c r="S455" s="201"/>
      <c r="T455" s="200"/>
      <c r="U455" s="28"/>
      <c r="V455" s="201"/>
      <c r="W455" s="200"/>
      <c r="X455" s="28"/>
      <c r="Y455" s="201"/>
      <c r="Z455" s="200"/>
      <c r="AA455" s="28"/>
      <c r="AB455" s="201"/>
      <c r="AC455" s="200"/>
      <c r="AD455" s="28"/>
      <c r="AE455" s="201"/>
      <c r="AF455" s="200"/>
      <c r="AG455" s="28"/>
      <c r="AH455" s="201"/>
      <c r="AI455" s="200"/>
      <c r="AJ455" s="28"/>
      <c r="AK455" s="201"/>
      <c r="AL455" s="200"/>
    </row>
    <row r="456" spans="2:38" x14ac:dyDescent="0.35">
      <c r="B456" s="30" t="str">
        <f>IF('Uso de suelo'!B456="","",'Uso de suelo'!B456)</f>
        <v/>
      </c>
      <c r="C456" s="28"/>
      <c r="D456" s="201"/>
      <c r="E456" s="200"/>
      <c r="F456" s="28"/>
      <c r="G456" s="201"/>
      <c r="H456" s="200"/>
      <c r="I456" s="28"/>
      <c r="J456" s="201"/>
      <c r="K456" s="200"/>
      <c r="L456" s="28"/>
      <c r="M456" s="201"/>
      <c r="N456" s="200"/>
      <c r="O456" s="28"/>
      <c r="P456" s="201"/>
      <c r="Q456" s="200"/>
      <c r="R456" s="28"/>
      <c r="S456" s="201"/>
      <c r="T456" s="200"/>
      <c r="U456" s="28"/>
      <c r="V456" s="201"/>
      <c r="W456" s="200"/>
      <c r="X456" s="28"/>
      <c r="Y456" s="201"/>
      <c r="Z456" s="200"/>
      <c r="AA456" s="28"/>
      <c r="AB456" s="201"/>
      <c r="AC456" s="200"/>
      <c r="AD456" s="28"/>
      <c r="AE456" s="201"/>
      <c r="AF456" s="200"/>
      <c r="AG456" s="28"/>
      <c r="AH456" s="201"/>
      <c r="AI456" s="200"/>
      <c r="AJ456" s="28"/>
      <c r="AK456" s="201"/>
      <c r="AL456" s="200"/>
    </row>
    <row r="457" spans="2:38" x14ac:dyDescent="0.35">
      <c r="B457" s="30" t="str">
        <f>IF('Uso de suelo'!B457="","",'Uso de suelo'!B457)</f>
        <v/>
      </c>
      <c r="C457" s="28"/>
      <c r="D457" s="201"/>
      <c r="E457" s="200"/>
      <c r="F457" s="28"/>
      <c r="G457" s="201"/>
      <c r="H457" s="200"/>
      <c r="I457" s="28"/>
      <c r="J457" s="201"/>
      <c r="K457" s="200"/>
      <c r="L457" s="28"/>
      <c r="M457" s="201"/>
      <c r="N457" s="200"/>
      <c r="O457" s="28"/>
      <c r="P457" s="201"/>
      <c r="Q457" s="200"/>
      <c r="R457" s="28"/>
      <c r="S457" s="201"/>
      <c r="T457" s="200"/>
      <c r="U457" s="28"/>
      <c r="V457" s="201"/>
      <c r="W457" s="200"/>
      <c r="X457" s="28"/>
      <c r="Y457" s="201"/>
      <c r="Z457" s="200"/>
      <c r="AA457" s="28"/>
      <c r="AB457" s="201"/>
      <c r="AC457" s="200"/>
      <c r="AD457" s="28"/>
      <c r="AE457" s="201"/>
      <c r="AF457" s="200"/>
      <c r="AG457" s="28"/>
      <c r="AH457" s="201"/>
      <c r="AI457" s="200"/>
      <c r="AJ457" s="28"/>
      <c r="AK457" s="201"/>
      <c r="AL457" s="200"/>
    </row>
    <row r="458" spans="2:38" x14ac:dyDescent="0.35">
      <c r="B458" s="30" t="str">
        <f>IF('Uso de suelo'!B458="","",'Uso de suelo'!B458)</f>
        <v/>
      </c>
      <c r="C458" s="28"/>
      <c r="D458" s="201"/>
      <c r="E458" s="200"/>
      <c r="F458" s="28"/>
      <c r="G458" s="201"/>
      <c r="H458" s="200"/>
      <c r="I458" s="28"/>
      <c r="J458" s="201"/>
      <c r="K458" s="200"/>
      <c r="L458" s="28"/>
      <c r="M458" s="201"/>
      <c r="N458" s="200"/>
      <c r="O458" s="28"/>
      <c r="P458" s="201"/>
      <c r="Q458" s="200"/>
      <c r="R458" s="28"/>
      <c r="S458" s="201"/>
      <c r="T458" s="200"/>
      <c r="U458" s="28"/>
      <c r="V458" s="201"/>
      <c r="W458" s="200"/>
      <c r="X458" s="28"/>
      <c r="Y458" s="201"/>
      <c r="Z458" s="200"/>
      <c r="AA458" s="28"/>
      <c r="AB458" s="201"/>
      <c r="AC458" s="200"/>
      <c r="AD458" s="28"/>
      <c r="AE458" s="201"/>
      <c r="AF458" s="200"/>
      <c r="AG458" s="28"/>
      <c r="AH458" s="201"/>
      <c r="AI458" s="200"/>
      <c r="AJ458" s="28"/>
      <c r="AK458" s="201"/>
      <c r="AL458" s="200"/>
    </row>
    <row r="459" spans="2:38" x14ac:dyDescent="0.35">
      <c r="B459" s="30" t="str">
        <f>IF('Uso de suelo'!B459="","",'Uso de suelo'!B459)</f>
        <v/>
      </c>
      <c r="C459" s="28"/>
      <c r="D459" s="201"/>
      <c r="E459" s="200"/>
      <c r="F459" s="28"/>
      <c r="G459" s="201"/>
      <c r="H459" s="200"/>
      <c r="I459" s="28"/>
      <c r="J459" s="201"/>
      <c r="K459" s="200"/>
      <c r="L459" s="28"/>
      <c r="M459" s="201"/>
      <c r="N459" s="200"/>
      <c r="O459" s="28"/>
      <c r="P459" s="201"/>
      <c r="Q459" s="200"/>
      <c r="R459" s="28"/>
      <c r="S459" s="201"/>
      <c r="T459" s="200"/>
      <c r="U459" s="28"/>
      <c r="V459" s="201"/>
      <c r="W459" s="200"/>
      <c r="X459" s="28"/>
      <c r="Y459" s="201"/>
      <c r="Z459" s="200"/>
      <c r="AA459" s="28"/>
      <c r="AB459" s="201"/>
      <c r="AC459" s="200"/>
      <c r="AD459" s="28"/>
      <c r="AE459" s="201"/>
      <c r="AF459" s="200"/>
      <c r="AG459" s="28"/>
      <c r="AH459" s="201"/>
      <c r="AI459" s="200"/>
      <c r="AJ459" s="28"/>
      <c r="AK459" s="201"/>
      <c r="AL459" s="200"/>
    </row>
    <row r="460" spans="2:38" x14ac:dyDescent="0.35">
      <c r="B460" s="30" t="str">
        <f>IF('Uso de suelo'!B460="","",'Uso de suelo'!B460)</f>
        <v/>
      </c>
      <c r="C460" s="28"/>
      <c r="D460" s="201"/>
      <c r="E460" s="200"/>
      <c r="F460" s="28"/>
      <c r="G460" s="201"/>
      <c r="H460" s="200"/>
      <c r="I460" s="28"/>
      <c r="J460" s="201"/>
      <c r="K460" s="200"/>
      <c r="L460" s="28"/>
      <c r="M460" s="201"/>
      <c r="N460" s="200"/>
      <c r="O460" s="28"/>
      <c r="P460" s="201"/>
      <c r="Q460" s="200"/>
      <c r="R460" s="28"/>
      <c r="S460" s="201"/>
      <c r="T460" s="200"/>
      <c r="U460" s="28"/>
      <c r="V460" s="201"/>
      <c r="W460" s="200"/>
      <c r="X460" s="28"/>
      <c r="Y460" s="201"/>
      <c r="Z460" s="200"/>
      <c r="AA460" s="28"/>
      <c r="AB460" s="201"/>
      <c r="AC460" s="200"/>
      <c r="AD460" s="28"/>
      <c r="AE460" s="201"/>
      <c r="AF460" s="200"/>
      <c r="AG460" s="28"/>
      <c r="AH460" s="201"/>
      <c r="AI460" s="200"/>
      <c r="AJ460" s="28"/>
      <c r="AK460" s="201"/>
      <c r="AL460" s="200"/>
    </row>
    <row r="461" spans="2:38" x14ac:dyDescent="0.35">
      <c r="B461" s="30" t="str">
        <f>IF('Uso de suelo'!B461="","",'Uso de suelo'!B461)</f>
        <v/>
      </c>
      <c r="C461" s="28"/>
      <c r="D461" s="201"/>
      <c r="E461" s="200"/>
      <c r="F461" s="28"/>
      <c r="G461" s="201"/>
      <c r="H461" s="200"/>
      <c r="I461" s="28"/>
      <c r="J461" s="201"/>
      <c r="K461" s="200"/>
      <c r="L461" s="28"/>
      <c r="M461" s="201"/>
      <c r="N461" s="200"/>
      <c r="O461" s="28"/>
      <c r="P461" s="201"/>
      <c r="Q461" s="200"/>
      <c r="R461" s="28"/>
      <c r="S461" s="201"/>
      <c r="T461" s="200"/>
      <c r="U461" s="28"/>
      <c r="V461" s="201"/>
      <c r="W461" s="200"/>
      <c r="X461" s="28"/>
      <c r="Y461" s="201"/>
      <c r="Z461" s="200"/>
      <c r="AA461" s="28"/>
      <c r="AB461" s="201"/>
      <c r="AC461" s="200"/>
      <c r="AD461" s="28"/>
      <c r="AE461" s="201"/>
      <c r="AF461" s="200"/>
      <c r="AG461" s="28"/>
      <c r="AH461" s="201"/>
      <c r="AI461" s="200"/>
      <c r="AJ461" s="28"/>
      <c r="AK461" s="201"/>
      <c r="AL461" s="200"/>
    </row>
    <row r="462" spans="2:38" x14ac:dyDescent="0.35">
      <c r="B462" s="30" t="str">
        <f>IF('Uso de suelo'!B462="","",'Uso de suelo'!B462)</f>
        <v/>
      </c>
      <c r="C462" s="28"/>
      <c r="D462" s="201"/>
      <c r="E462" s="200"/>
      <c r="F462" s="28"/>
      <c r="G462" s="201"/>
      <c r="H462" s="200"/>
      <c r="I462" s="28"/>
      <c r="J462" s="201"/>
      <c r="K462" s="200"/>
      <c r="L462" s="28"/>
      <c r="M462" s="201"/>
      <c r="N462" s="200"/>
      <c r="O462" s="28"/>
      <c r="P462" s="201"/>
      <c r="Q462" s="200"/>
      <c r="R462" s="28"/>
      <c r="S462" s="201"/>
      <c r="T462" s="200"/>
      <c r="U462" s="28"/>
      <c r="V462" s="201"/>
      <c r="W462" s="200"/>
      <c r="X462" s="28"/>
      <c r="Y462" s="201"/>
      <c r="Z462" s="200"/>
      <c r="AA462" s="28"/>
      <c r="AB462" s="201"/>
      <c r="AC462" s="200"/>
      <c r="AD462" s="28"/>
      <c r="AE462" s="201"/>
      <c r="AF462" s="200"/>
      <c r="AG462" s="28"/>
      <c r="AH462" s="201"/>
      <c r="AI462" s="200"/>
      <c r="AJ462" s="28"/>
      <c r="AK462" s="201"/>
      <c r="AL462" s="200"/>
    </row>
    <row r="463" spans="2:38" x14ac:dyDescent="0.35">
      <c r="B463" s="30" t="str">
        <f>IF('Uso de suelo'!B463="","",'Uso de suelo'!B463)</f>
        <v/>
      </c>
      <c r="C463" s="28"/>
      <c r="D463" s="201"/>
      <c r="E463" s="200"/>
      <c r="F463" s="28"/>
      <c r="G463" s="201"/>
      <c r="H463" s="200"/>
      <c r="I463" s="28"/>
      <c r="J463" s="201"/>
      <c r="K463" s="200"/>
      <c r="L463" s="28"/>
      <c r="M463" s="201"/>
      <c r="N463" s="200"/>
      <c r="O463" s="28"/>
      <c r="P463" s="201"/>
      <c r="Q463" s="200"/>
      <c r="R463" s="28"/>
      <c r="S463" s="201"/>
      <c r="T463" s="200"/>
      <c r="U463" s="28"/>
      <c r="V463" s="201"/>
      <c r="W463" s="200"/>
      <c r="X463" s="28"/>
      <c r="Y463" s="201"/>
      <c r="Z463" s="200"/>
      <c r="AA463" s="28"/>
      <c r="AB463" s="201"/>
      <c r="AC463" s="200"/>
      <c r="AD463" s="28"/>
      <c r="AE463" s="201"/>
      <c r="AF463" s="200"/>
      <c r="AG463" s="28"/>
      <c r="AH463" s="201"/>
      <c r="AI463" s="200"/>
      <c r="AJ463" s="28"/>
      <c r="AK463" s="201"/>
      <c r="AL463" s="200"/>
    </row>
    <row r="464" spans="2:38" x14ac:dyDescent="0.35">
      <c r="B464" s="30" t="str">
        <f>IF('Uso de suelo'!B464="","",'Uso de suelo'!B464)</f>
        <v/>
      </c>
      <c r="C464" s="28"/>
      <c r="D464" s="201"/>
      <c r="E464" s="200"/>
      <c r="F464" s="28"/>
      <c r="G464" s="201"/>
      <c r="H464" s="200"/>
      <c r="I464" s="28"/>
      <c r="J464" s="201"/>
      <c r="K464" s="200"/>
      <c r="L464" s="28"/>
      <c r="M464" s="201"/>
      <c r="N464" s="200"/>
      <c r="O464" s="28"/>
      <c r="P464" s="201"/>
      <c r="Q464" s="200"/>
      <c r="R464" s="28"/>
      <c r="S464" s="201"/>
      <c r="T464" s="200"/>
      <c r="U464" s="28"/>
      <c r="V464" s="201"/>
      <c r="W464" s="200"/>
      <c r="X464" s="28"/>
      <c r="Y464" s="201"/>
      <c r="Z464" s="200"/>
      <c r="AA464" s="28"/>
      <c r="AB464" s="201"/>
      <c r="AC464" s="200"/>
      <c r="AD464" s="28"/>
      <c r="AE464" s="201"/>
      <c r="AF464" s="200"/>
      <c r="AG464" s="28"/>
      <c r="AH464" s="201"/>
      <c r="AI464" s="200"/>
      <c r="AJ464" s="28"/>
      <c r="AK464" s="201"/>
      <c r="AL464" s="200"/>
    </row>
    <row r="465" spans="2:38" x14ac:dyDescent="0.35">
      <c r="B465" s="30" t="str">
        <f>IF('Uso de suelo'!B465="","",'Uso de suelo'!B465)</f>
        <v/>
      </c>
      <c r="C465" s="28"/>
      <c r="D465" s="201"/>
      <c r="E465" s="200"/>
      <c r="F465" s="28"/>
      <c r="G465" s="201"/>
      <c r="H465" s="200"/>
      <c r="I465" s="28"/>
      <c r="J465" s="201"/>
      <c r="K465" s="200"/>
      <c r="L465" s="28"/>
      <c r="M465" s="201"/>
      <c r="N465" s="200"/>
      <c r="O465" s="28"/>
      <c r="P465" s="201"/>
      <c r="Q465" s="200"/>
      <c r="R465" s="28"/>
      <c r="S465" s="201"/>
      <c r="T465" s="200"/>
      <c r="U465" s="28"/>
      <c r="V465" s="201"/>
      <c r="W465" s="200"/>
      <c r="X465" s="28"/>
      <c r="Y465" s="201"/>
      <c r="Z465" s="200"/>
      <c r="AA465" s="28"/>
      <c r="AB465" s="201"/>
      <c r="AC465" s="200"/>
      <c r="AD465" s="28"/>
      <c r="AE465" s="201"/>
      <c r="AF465" s="200"/>
      <c r="AG465" s="28"/>
      <c r="AH465" s="201"/>
      <c r="AI465" s="200"/>
      <c r="AJ465" s="28"/>
      <c r="AK465" s="201"/>
      <c r="AL465" s="200"/>
    </row>
    <row r="466" spans="2:38" x14ac:dyDescent="0.35">
      <c r="B466" s="30" t="str">
        <f>IF('Uso de suelo'!B466="","",'Uso de suelo'!B466)</f>
        <v/>
      </c>
      <c r="C466" s="28"/>
      <c r="D466" s="201"/>
      <c r="E466" s="200"/>
      <c r="F466" s="28"/>
      <c r="G466" s="201"/>
      <c r="H466" s="200"/>
      <c r="I466" s="28"/>
      <c r="J466" s="201"/>
      <c r="K466" s="200"/>
      <c r="L466" s="28"/>
      <c r="M466" s="201"/>
      <c r="N466" s="200"/>
      <c r="O466" s="28"/>
      <c r="P466" s="201"/>
      <c r="Q466" s="200"/>
      <c r="R466" s="28"/>
      <c r="S466" s="201"/>
      <c r="T466" s="200"/>
      <c r="U466" s="28"/>
      <c r="V466" s="201"/>
      <c r="W466" s="200"/>
      <c r="X466" s="28"/>
      <c r="Y466" s="201"/>
      <c r="Z466" s="200"/>
      <c r="AA466" s="28"/>
      <c r="AB466" s="201"/>
      <c r="AC466" s="200"/>
      <c r="AD466" s="28"/>
      <c r="AE466" s="201"/>
      <c r="AF466" s="200"/>
      <c r="AG466" s="28"/>
      <c r="AH466" s="201"/>
      <c r="AI466" s="200"/>
      <c r="AJ466" s="28"/>
      <c r="AK466" s="201"/>
      <c r="AL466" s="200"/>
    </row>
    <row r="467" spans="2:38" x14ac:dyDescent="0.35">
      <c r="B467" s="30" t="str">
        <f>IF('Uso de suelo'!B467="","",'Uso de suelo'!B467)</f>
        <v/>
      </c>
      <c r="C467" s="28"/>
      <c r="D467" s="201"/>
      <c r="E467" s="200"/>
      <c r="F467" s="28"/>
      <c r="G467" s="201"/>
      <c r="H467" s="200"/>
      <c r="I467" s="28"/>
      <c r="J467" s="201"/>
      <c r="K467" s="200"/>
      <c r="L467" s="28"/>
      <c r="M467" s="201"/>
      <c r="N467" s="200"/>
      <c r="O467" s="28"/>
      <c r="P467" s="201"/>
      <c r="Q467" s="200"/>
      <c r="R467" s="28"/>
      <c r="S467" s="201"/>
      <c r="T467" s="200"/>
      <c r="U467" s="28"/>
      <c r="V467" s="201"/>
      <c r="W467" s="200"/>
      <c r="X467" s="28"/>
      <c r="Y467" s="201"/>
      <c r="Z467" s="200"/>
      <c r="AA467" s="28"/>
      <c r="AB467" s="201"/>
      <c r="AC467" s="200"/>
      <c r="AD467" s="28"/>
      <c r="AE467" s="201"/>
      <c r="AF467" s="200"/>
      <c r="AG467" s="28"/>
      <c r="AH467" s="201"/>
      <c r="AI467" s="200"/>
      <c r="AJ467" s="28"/>
      <c r="AK467" s="201"/>
      <c r="AL467" s="200"/>
    </row>
    <row r="468" spans="2:38" x14ac:dyDescent="0.35">
      <c r="B468" s="30" t="str">
        <f>IF('Uso de suelo'!B468="","",'Uso de suelo'!B468)</f>
        <v/>
      </c>
      <c r="C468" s="28"/>
      <c r="D468" s="201"/>
      <c r="E468" s="200"/>
      <c r="F468" s="28"/>
      <c r="G468" s="201"/>
      <c r="H468" s="200"/>
      <c r="I468" s="28"/>
      <c r="J468" s="201"/>
      <c r="K468" s="200"/>
      <c r="L468" s="28"/>
      <c r="M468" s="201"/>
      <c r="N468" s="200"/>
      <c r="O468" s="28"/>
      <c r="P468" s="201"/>
      <c r="Q468" s="200"/>
      <c r="R468" s="28"/>
      <c r="S468" s="201"/>
      <c r="T468" s="200"/>
      <c r="U468" s="28"/>
      <c r="V468" s="201"/>
      <c r="W468" s="200"/>
      <c r="X468" s="28"/>
      <c r="Y468" s="201"/>
      <c r="Z468" s="200"/>
      <c r="AA468" s="28"/>
      <c r="AB468" s="201"/>
      <c r="AC468" s="200"/>
      <c r="AD468" s="28"/>
      <c r="AE468" s="201"/>
      <c r="AF468" s="200"/>
      <c r="AG468" s="28"/>
      <c r="AH468" s="201"/>
      <c r="AI468" s="200"/>
      <c r="AJ468" s="28"/>
      <c r="AK468" s="201"/>
      <c r="AL468" s="200"/>
    </row>
    <row r="469" spans="2:38" x14ac:dyDescent="0.35">
      <c r="B469" s="30" t="str">
        <f>IF('Uso de suelo'!B469="","",'Uso de suelo'!B469)</f>
        <v/>
      </c>
      <c r="C469" s="28"/>
      <c r="D469" s="201"/>
      <c r="E469" s="200"/>
      <c r="F469" s="28"/>
      <c r="G469" s="201"/>
      <c r="H469" s="200"/>
      <c r="I469" s="28"/>
      <c r="J469" s="201"/>
      <c r="K469" s="200"/>
      <c r="L469" s="28"/>
      <c r="M469" s="201"/>
      <c r="N469" s="200"/>
      <c r="O469" s="28"/>
      <c r="P469" s="201"/>
      <c r="Q469" s="200"/>
      <c r="R469" s="28"/>
      <c r="S469" s="201"/>
      <c r="T469" s="200"/>
      <c r="U469" s="28"/>
      <c r="V469" s="201"/>
      <c r="W469" s="200"/>
      <c r="X469" s="28"/>
      <c r="Y469" s="201"/>
      <c r="Z469" s="200"/>
      <c r="AA469" s="28"/>
      <c r="AB469" s="201"/>
      <c r="AC469" s="200"/>
      <c r="AD469" s="28"/>
      <c r="AE469" s="201"/>
      <c r="AF469" s="200"/>
      <c r="AG469" s="28"/>
      <c r="AH469" s="201"/>
      <c r="AI469" s="200"/>
      <c r="AJ469" s="28"/>
      <c r="AK469" s="201"/>
      <c r="AL469" s="200"/>
    </row>
    <row r="470" spans="2:38" x14ac:dyDescent="0.35">
      <c r="B470" s="30" t="str">
        <f>IF('Uso de suelo'!B470="","",'Uso de suelo'!B470)</f>
        <v/>
      </c>
      <c r="C470" s="28"/>
      <c r="D470" s="201"/>
      <c r="E470" s="200"/>
      <c r="F470" s="28"/>
      <c r="G470" s="201"/>
      <c r="H470" s="200"/>
      <c r="I470" s="28"/>
      <c r="J470" s="201"/>
      <c r="K470" s="200"/>
      <c r="L470" s="28"/>
      <c r="M470" s="201"/>
      <c r="N470" s="200"/>
      <c r="O470" s="28"/>
      <c r="P470" s="201"/>
      <c r="Q470" s="200"/>
      <c r="R470" s="28"/>
      <c r="S470" s="201"/>
      <c r="T470" s="200"/>
      <c r="U470" s="28"/>
      <c r="V470" s="201"/>
      <c r="W470" s="200"/>
      <c r="X470" s="28"/>
      <c r="Y470" s="201"/>
      <c r="Z470" s="200"/>
      <c r="AA470" s="28"/>
      <c r="AB470" s="201"/>
      <c r="AC470" s="200"/>
      <c r="AD470" s="28"/>
      <c r="AE470" s="201"/>
      <c r="AF470" s="200"/>
      <c r="AG470" s="28"/>
      <c r="AH470" s="201"/>
      <c r="AI470" s="200"/>
      <c r="AJ470" s="28"/>
      <c r="AK470" s="201"/>
      <c r="AL470" s="200"/>
    </row>
    <row r="471" spans="2:38" x14ac:dyDescent="0.35">
      <c r="B471" s="30" t="str">
        <f>IF('Uso de suelo'!B471="","",'Uso de suelo'!B471)</f>
        <v/>
      </c>
      <c r="C471" s="28"/>
      <c r="D471" s="201"/>
      <c r="E471" s="200"/>
      <c r="F471" s="28"/>
      <c r="G471" s="201"/>
      <c r="H471" s="200"/>
      <c r="I471" s="28"/>
      <c r="J471" s="201"/>
      <c r="K471" s="200"/>
      <c r="L471" s="28"/>
      <c r="M471" s="201"/>
      <c r="N471" s="200"/>
      <c r="O471" s="28"/>
      <c r="P471" s="201"/>
      <c r="Q471" s="200"/>
      <c r="R471" s="28"/>
      <c r="S471" s="201"/>
      <c r="T471" s="200"/>
      <c r="U471" s="28"/>
      <c r="V471" s="201"/>
      <c r="W471" s="200"/>
      <c r="X471" s="28"/>
      <c r="Y471" s="201"/>
      <c r="Z471" s="200"/>
      <c r="AA471" s="28"/>
      <c r="AB471" s="201"/>
      <c r="AC471" s="200"/>
      <c r="AD471" s="28"/>
      <c r="AE471" s="201"/>
      <c r="AF471" s="200"/>
      <c r="AG471" s="28"/>
      <c r="AH471" s="201"/>
      <c r="AI471" s="200"/>
      <c r="AJ471" s="28"/>
      <c r="AK471" s="201"/>
      <c r="AL471" s="200"/>
    </row>
    <row r="472" spans="2:38" x14ac:dyDescent="0.35">
      <c r="B472" s="30" t="str">
        <f>IF('Uso de suelo'!B472="","",'Uso de suelo'!B472)</f>
        <v/>
      </c>
      <c r="C472" s="28"/>
      <c r="D472" s="201"/>
      <c r="E472" s="200"/>
      <c r="F472" s="28"/>
      <c r="G472" s="201"/>
      <c r="H472" s="200"/>
      <c r="I472" s="28"/>
      <c r="J472" s="201"/>
      <c r="K472" s="200"/>
      <c r="L472" s="28"/>
      <c r="M472" s="201"/>
      <c r="N472" s="200"/>
      <c r="O472" s="28"/>
      <c r="P472" s="201"/>
      <c r="Q472" s="200"/>
      <c r="R472" s="28"/>
      <c r="S472" s="201"/>
      <c r="T472" s="200"/>
      <c r="U472" s="28"/>
      <c r="V472" s="201"/>
      <c r="W472" s="200"/>
      <c r="X472" s="28"/>
      <c r="Y472" s="201"/>
      <c r="Z472" s="200"/>
      <c r="AA472" s="28"/>
      <c r="AB472" s="201"/>
      <c r="AC472" s="200"/>
      <c r="AD472" s="28"/>
      <c r="AE472" s="201"/>
      <c r="AF472" s="200"/>
      <c r="AG472" s="28"/>
      <c r="AH472" s="201"/>
      <c r="AI472" s="200"/>
      <c r="AJ472" s="28"/>
      <c r="AK472" s="201"/>
      <c r="AL472" s="200"/>
    </row>
    <row r="473" spans="2:38" x14ac:dyDescent="0.35">
      <c r="B473" s="30" t="str">
        <f>IF('Uso de suelo'!B473="","",'Uso de suelo'!B473)</f>
        <v/>
      </c>
      <c r="C473" s="28"/>
      <c r="D473" s="201"/>
      <c r="E473" s="200"/>
      <c r="F473" s="28"/>
      <c r="G473" s="201"/>
      <c r="H473" s="200"/>
      <c r="I473" s="28"/>
      <c r="J473" s="201"/>
      <c r="K473" s="200"/>
      <c r="L473" s="28"/>
      <c r="M473" s="201"/>
      <c r="N473" s="200"/>
      <c r="O473" s="28"/>
      <c r="P473" s="201"/>
      <c r="Q473" s="200"/>
      <c r="R473" s="28"/>
      <c r="S473" s="201"/>
      <c r="T473" s="200"/>
      <c r="U473" s="28"/>
      <c r="V473" s="201"/>
      <c r="W473" s="200"/>
      <c r="X473" s="28"/>
      <c r="Y473" s="201"/>
      <c r="Z473" s="200"/>
      <c r="AA473" s="28"/>
      <c r="AB473" s="201"/>
      <c r="AC473" s="200"/>
      <c r="AD473" s="28"/>
      <c r="AE473" s="201"/>
      <c r="AF473" s="200"/>
      <c r="AG473" s="28"/>
      <c r="AH473" s="201"/>
      <c r="AI473" s="200"/>
      <c r="AJ473" s="28"/>
      <c r="AK473" s="201"/>
      <c r="AL473" s="200"/>
    </row>
    <row r="474" spans="2:38" x14ac:dyDescent="0.35">
      <c r="B474" s="30" t="str">
        <f>IF('Uso de suelo'!B474="","",'Uso de suelo'!B474)</f>
        <v/>
      </c>
      <c r="C474" s="28"/>
      <c r="D474" s="201"/>
      <c r="E474" s="200"/>
      <c r="F474" s="28"/>
      <c r="G474" s="201"/>
      <c r="H474" s="200"/>
      <c r="I474" s="28"/>
      <c r="J474" s="201"/>
      <c r="K474" s="200"/>
      <c r="L474" s="28"/>
      <c r="M474" s="201"/>
      <c r="N474" s="200"/>
      <c r="O474" s="28"/>
      <c r="P474" s="201"/>
      <c r="Q474" s="200"/>
      <c r="R474" s="28"/>
      <c r="S474" s="201"/>
      <c r="T474" s="200"/>
      <c r="U474" s="28"/>
      <c r="V474" s="201"/>
      <c r="W474" s="200"/>
      <c r="X474" s="28"/>
      <c r="Y474" s="201"/>
      <c r="Z474" s="200"/>
      <c r="AA474" s="28"/>
      <c r="AB474" s="201"/>
      <c r="AC474" s="200"/>
      <c r="AD474" s="28"/>
      <c r="AE474" s="201"/>
      <c r="AF474" s="200"/>
      <c r="AG474" s="28"/>
      <c r="AH474" s="201"/>
      <c r="AI474" s="200"/>
      <c r="AJ474" s="28"/>
      <c r="AK474" s="201"/>
      <c r="AL474" s="200"/>
    </row>
    <row r="475" spans="2:38" x14ac:dyDescent="0.35">
      <c r="B475" s="30" t="str">
        <f>IF('Uso de suelo'!B475="","",'Uso de suelo'!B475)</f>
        <v/>
      </c>
      <c r="C475" s="28"/>
      <c r="D475" s="201"/>
      <c r="E475" s="200"/>
      <c r="F475" s="28"/>
      <c r="G475" s="201"/>
      <c r="H475" s="200"/>
      <c r="I475" s="28"/>
      <c r="J475" s="201"/>
      <c r="K475" s="200"/>
      <c r="L475" s="28"/>
      <c r="M475" s="201"/>
      <c r="N475" s="200"/>
      <c r="O475" s="28"/>
      <c r="P475" s="201"/>
      <c r="Q475" s="200"/>
      <c r="R475" s="28"/>
      <c r="S475" s="201"/>
      <c r="T475" s="200"/>
      <c r="U475" s="28"/>
      <c r="V475" s="201"/>
      <c r="W475" s="200"/>
      <c r="X475" s="28"/>
      <c r="Y475" s="201"/>
      <c r="Z475" s="200"/>
      <c r="AA475" s="28"/>
      <c r="AB475" s="201"/>
      <c r="AC475" s="200"/>
      <c r="AD475" s="28"/>
      <c r="AE475" s="201"/>
      <c r="AF475" s="200"/>
      <c r="AG475" s="28"/>
      <c r="AH475" s="201"/>
      <c r="AI475" s="200"/>
      <c r="AJ475" s="28"/>
      <c r="AK475" s="201"/>
      <c r="AL475" s="200"/>
    </row>
    <row r="476" spans="2:38" x14ac:dyDescent="0.35">
      <c r="B476" s="30" t="str">
        <f>IF('Uso de suelo'!B476="","",'Uso de suelo'!B476)</f>
        <v/>
      </c>
      <c r="C476" s="28"/>
      <c r="D476" s="201"/>
      <c r="E476" s="200"/>
      <c r="F476" s="28"/>
      <c r="G476" s="201"/>
      <c r="H476" s="200"/>
      <c r="I476" s="28"/>
      <c r="J476" s="201"/>
      <c r="K476" s="200"/>
      <c r="L476" s="28"/>
      <c r="M476" s="201"/>
      <c r="N476" s="200"/>
      <c r="O476" s="28"/>
      <c r="P476" s="201"/>
      <c r="Q476" s="200"/>
      <c r="R476" s="28"/>
      <c r="S476" s="201"/>
      <c r="T476" s="200"/>
      <c r="U476" s="28"/>
      <c r="V476" s="201"/>
      <c r="W476" s="200"/>
      <c r="X476" s="28"/>
      <c r="Y476" s="201"/>
      <c r="Z476" s="200"/>
      <c r="AA476" s="28"/>
      <c r="AB476" s="201"/>
      <c r="AC476" s="200"/>
      <c r="AD476" s="28"/>
      <c r="AE476" s="201"/>
      <c r="AF476" s="200"/>
      <c r="AG476" s="28"/>
      <c r="AH476" s="201"/>
      <c r="AI476" s="200"/>
      <c r="AJ476" s="28"/>
      <c r="AK476" s="201"/>
      <c r="AL476" s="200"/>
    </row>
    <row r="477" spans="2:38" x14ac:dyDescent="0.35">
      <c r="B477" s="30" t="str">
        <f>IF('Uso de suelo'!B477="","",'Uso de suelo'!B477)</f>
        <v/>
      </c>
      <c r="C477" s="28"/>
      <c r="D477" s="201"/>
      <c r="E477" s="200"/>
      <c r="F477" s="28"/>
      <c r="G477" s="201"/>
      <c r="H477" s="200"/>
      <c r="I477" s="28"/>
      <c r="J477" s="201"/>
      <c r="K477" s="200"/>
      <c r="L477" s="28"/>
      <c r="M477" s="201"/>
      <c r="N477" s="200"/>
      <c r="O477" s="28"/>
      <c r="P477" s="201"/>
      <c r="Q477" s="200"/>
      <c r="R477" s="28"/>
      <c r="S477" s="201"/>
      <c r="T477" s="200"/>
      <c r="U477" s="28"/>
      <c r="V477" s="201"/>
      <c r="W477" s="200"/>
      <c r="X477" s="28"/>
      <c r="Y477" s="201"/>
      <c r="Z477" s="200"/>
      <c r="AA477" s="28"/>
      <c r="AB477" s="201"/>
      <c r="AC477" s="200"/>
      <c r="AD477" s="28"/>
      <c r="AE477" s="201"/>
      <c r="AF477" s="200"/>
      <c r="AG477" s="28"/>
      <c r="AH477" s="201"/>
      <c r="AI477" s="200"/>
      <c r="AJ477" s="28"/>
      <c r="AK477" s="201"/>
      <c r="AL477" s="200"/>
    </row>
    <row r="478" spans="2:38" x14ac:dyDescent="0.35">
      <c r="B478" s="30" t="str">
        <f>IF('Uso de suelo'!B478="","",'Uso de suelo'!B478)</f>
        <v/>
      </c>
      <c r="C478" s="28"/>
      <c r="D478" s="201"/>
      <c r="E478" s="200"/>
      <c r="F478" s="28"/>
      <c r="G478" s="201"/>
      <c r="H478" s="200"/>
      <c r="I478" s="28"/>
      <c r="J478" s="201"/>
      <c r="K478" s="200"/>
      <c r="L478" s="28"/>
      <c r="M478" s="201"/>
      <c r="N478" s="200"/>
      <c r="O478" s="28"/>
      <c r="P478" s="201"/>
      <c r="Q478" s="200"/>
      <c r="R478" s="28"/>
      <c r="S478" s="201"/>
      <c r="T478" s="200"/>
      <c r="U478" s="28"/>
      <c r="V478" s="201"/>
      <c r="W478" s="200"/>
      <c r="X478" s="28"/>
      <c r="Y478" s="201"/>
      <c r="Z478" s="200"/>
      <c r="AA478" s="28"/>
      <c r="AB478" s="201"/>
      <c r="AC478" s="200"/>
      <c r="AD478" s="28"/>
      <c r="AE478" s="201"/>
      <c r="AF478" s="200"/>
      <c r="AG478" s="28"/>
      <c r="AH478" s="201"/>
      <c r="AI478" s="200"/>
      <c r="AJ478" s="28"/>
      <c r="AK478" s="201"/>
      <c r="AL478" s="200"/>
    </row>
    <row r="479" spans="2:38" x14ac:dyDescent="0.35">
      <c r="B479" s="30" t="str">
        <f>IF('Uso de suelo'!B479="","",'Uso de suelo'!B479)</f>
        <v/>
      </c>
      <c r="C479" s="28"/>
      <c r="D479" s="201"/>
      <c r="E479" s="200"/>
      <c r="F479" s="28"/>
      <c r="G479" s="201"/>
      <c r="H479" s="200"/>
      <c r="I479" s="28"/>
      <c r="J479" s="201"/>
      <c r="K479" s="200"/>
      <c r="L479" s="28"/>
      <c r="M479" s="201"/>
      <c r="N479" s="200"/>
      <c r="O479" s="28"/>
      <c r="P479" s="201"/>
      <c r="Q479" s="200"/>
      <c r="R479" s="28"/>
      <c r="S479" s="201"/>
      <c r="T479" s="200"/>
      <c r="U479" s="28"/>
      <c r="V479" s="201"/>
      <c r="W479" s="200"/>
      <c r="X479" s="28"/>
      <c r="Y479" s="201"/>
      <c r="Z479" s="200"/>
      <c r="AA479" s="28"/>
      <c r="AB479" s="201"/>
      <c r="AC479" s="200"/>
      <c r="AD479" s="28"/>
      <c r="AE479" s="201"/>
      <c r="AF479" s="200"/>
      <c r="AG479" s="28"/>
      <c r="AH479" s="201"/>
      <c r="AI479" s="200"/>
      <c r="AJ479" s="28"/>
      <c r="AK479" s="201"/>
      <c r="AL479" s="200"/>
    </row>
    <row r="480" spans="2:38" x14ac:dyDescent="0.35">
      <c r="B480" s="30" t="str">
        <f>IF('Uso de suelo'!B480="","",'Uso de suelo'!B480)</f>
        <v/>
      </c>
      <c r="C480" s="28"/>
      <c r="D480" s="201"/>
      <c r="E480" s="200"/>
      <c r="F480" s="28"/>
      <c r="G480" s="201"/>
      <c r="H480" s="200"/>
      <c r="I480" s="28"/>
      <c r="J480" s="201"/>
      <c r="K480" s="200"/>
      <c r="L480" s="28"/>
      <c r="M480" s="201"/>
      <c r="N480" s="200"/>
      <c r="O480" s="28"/>
      <c r="P480" s="201"/>
      <c r="Q480" s="200"/>
      <c r="R480" s="28"/>
      <c r="S480" s="201"/>
      <c r="T480" s="200"/>
      <c r="U480" s="28"/>
      <c r="V480" s="201"/>
      <c r="W480" s="200"/>
      <c r="X480" s="28"/>
      <c r="Y480" s="201"/>
      <c r="Z480" s="200"/>
      <c r="AA480" s="28"/>
      <c r="AB480" s="201"/>
      <c r="AC480" s="200"/>
      <c r="AD480" s="28"/>
      <c r="AE480" s="201"/>
      <c r="AF480" s="200"/>
      <c r="AG480" s="28"/>
      <c r="AH480" s="201"/>
      <c r="AI480" s="200"/>
      <c r="AJ480" s="28"/>
      <c r="AK480" s="201"/>
      <c r="AL480" s="200"/>
    </row>
    <row r="481" spans="2:38" x14ac:dyDescent="0.35">
      <c r="B481" s="30" t="str">
        <f>IF('Uso de suelo'!B481="","",'Uso de suelo'!B481)</f>
        <v/>
      </c>
      <c r="C481" s="28"/>
      <c r="D481" s="201"/>
      <c r="E481" s="200"/>
      <c r="F481" s="28"/>
      <c r="G481" s="201"/>
      <c r="H481" s="200"/>
      <c r="I481" s="28"/>
      <c r="J481" s="201"/>
      <c r="K481" s="200"/>
      <c r="L481" s="28"/>
      <c r="M481" s="201"/>
      <c r="N481" s="200"/>
      <c r="O481" s="28"/>
      <c r="P481" s="201"/>
      <c r="Q481" s="200"/>
      <c r="R481" s="28"/>
      <c r="S481" s="201"/>
      <c r="T481" s="200"/>
      <c r="U481" s="28"/>
      <c r="V481" s="201"/>
      <c r="W481" s="200"/>
      <c r="X481" s="28"/>
      <c r="Y481" s="201"/>
      <c r="Z481" s="200"/>
      <c r="AA481" s="28"/>
      <c r="AB481" s="201"/>
      <c r="AC481" s="200"/>
      <c r="AD481" s="28"/>
      <c r="AE481" s="201"/>
      <c r="AF481" s="200"/>
      <c r="AG481" s="28"/>
      <c r="AH481" s="201"/>
      <c r="AI481" s="200"/>
      <c r="AJ481" s="28"/>
      <c r="AK481" s="201"/>
      <c r="AL481" s="200"/>
    </row>
    <row r="482" spans="2:38" x14ac:dyDescent="0.35">
      <c r="B482" s="30" t="str">
        <f>IF('Uso de suelo'!B482="","",'Uso de suelo'!B482)</f>
        <v/>
      </c>
      <c r="C482" s="28"/>
      <c r="D482" s="201"/>
      <c r="E482" s="200"/>
      <c r="F482" s="28"/>
      <c r="G482" s="201"/>
      <c r="H482" s="200"/>
      <c r="I482" s="28"/>
      <c r="J482" s="201"/>
      <c r="K482" s="200"/>
      <c r="L482" s="28"/>
      <c r="M482" s="201"/>
      <c r="N482" s="200"/>
      <c r="O482" s="28"/>
      <c r="P482" s="201"/>
      <c r="Q482" s="200"/>
      <c r="R482" s="28"/>
      <c r="S482" s="201"/>
      <c r="T482" s="200"/>
      <c r="U482" s="28"/>
      <c r="V482" s="201"/>
      <c r="W482" s="200"/>
      <c r="X482" s="28"/>
      <c r="Y482" s="201"/>
      <c r="Z482" s="200"/>
      <c r="AA482" s="28"/>
      <c r="AB482" s="201"/>
      <c r="AC482" s="200"/>
      <c r="AD482" s="28"/>
      <c r="AE482" s="201"/>
      <c r="AF482" s="200"/>
      <c r="AG482" s="28"/>
      <c r="AH482" s="201"/>
      <c r="AI482" s="200"/>
      <c r="AJ482" s="28"/>
      <c r="AK482" s="201"/>
      <c r="AL482" s="200"/>
    </row>
    <row r="483" spans="2:38" x14ac:dyDescent="0.35">
      <c r="B483" s="30" t="str">
        <f>IF('Uso de suelo'!B483="","",'Uso de suelo'!B483)</f>
        <v/>
      </c>
      <c r="C483" s="28"/>
      <c r="D483" s="201"/>
      <c r="E483" s="200"/>
      <c r="F483" s="28"/>
      <c r="G483" s="201"/>
      <c r="H483" s="200"/>
      <c r="I483" s="28"/>
      <c r="J483" s="201"/>
      <c r="K483" s="200"/>
      <c r="L483" s="28"/>
      <c r="M483" s="201"/>
      <c r="N483" s="200"/>
      <c r="O483" s="28"/>
      <c r="P483" s="201"/>
      <c r="Q483" s="200"/>
      <c r="R483" s="28"/>
      <c r="S483" s="201"/>
      <c r="T483" s="200"/>
      <c r="U483" s="28"/>
      <c r="V483" s="201"/>
      <c r="W483" s="200"/>
      <c r="X483" s="28"/>
      <c r="Y483" s="201"/>
      <c r="Z483" s="200"/>
      <c r="AA483" s="28"/>
      <c r="AB483" s="201"/>
      <c r="AC483" s="200"/>
      <c r="AD483" s="28"/>
      <c r="AE483" s="201"/>
      <c r="AF483" s="200"/>
      <c r="AG483" s="28"/>
      <c r="AH483" s="201"/>
      <c r="AI483" s="200"/>
      <c r="AJ483" s="28"/>
      <c r="AK483" s="201"/>
      <c r="AL483" s="200"/>
    </row>
    <row r="484" spans="2:38" x14ac:dyDescent="0.35">
      <c r="B484" s="30" t="str">
        <f>IF('Uso de suelo'!B484="","",'Uso de suelo'!B484)</f>
        <v/>
      </c>
      <c r="C484" s="28"/>
      <c r="D484" s="201"/>
      <c r="E484" s="200"/>
      <c r="F484" s="28"/>
      <c r="G484" s="201"/>
      <c r="H484" s="200"/>
      <c r="I484" s="28"/>
      <c r="J484" s="201"/>
      <c r="K484" s="200"/>
      <c r="L484" s="28"/>
      <c r="M484" s="201"/>
      <c r="N484" s="200"/>
      <c r="O484" s="28"/>
      <c r="P484" s="201"/>
      <c r="Q484" s="200"/>
      <c r="R484" s="28"/>
      <c r="S484" s="201"/>
      <c r="T484" s="200"/>
      <c r="U484" s="28"/>
      <c r="V484" s="201"/>
      <c r="W484" s="200"/>
      <c r="X484" s="28"/>
      <c r="Y484" s="201"/>
      <c r="Z484" s="200"/>
      <c r="AA484" s="28"/>
      <c r="AB484" s="201"/>
      <c r="AC484" s="200"/>
      <c r="AD484" s="28"/>
      <c r="AE484" s="201"/>
      <c r="AF484" s="200"/>
      <c r="AG484" s="28"/>
      <c r="AH484" s="201"/>
      <c r="AI484" s="200"/>
      <c r="AJ484" s="28"/>
      <c r="AK484" s="201"/>
      <c r="AL484" s="200"/>
    </row>
    <row r="485" spans="2:38" x14ac:dyDescent="0.35">
      <c r="B485" s="30" t="str">
        <f>IF('Uso de suelo'!B485="","",'Uso de suelo'!B485)</f>
        <v/>
      </c>
      <c r="C485" s="28"/>
      <c r="D485" s="201"/>
      <c r="E485" s="200"/>
      <c r="F485" s="28"/>
      <c r="G485" s="201"/>
      <c r="H485" s="200"/>
      <c r="I485" s="28"/>
      <c r="J485" s="201"/>
      <c r="K485" s="200"/>
      <c r="L485" s="28"/>
      <c r="M485" s="201"/>
      <c r="N485" s="200"/>
      <c r="O485" s="28"/>
      <c r="P485" s="201"/>
      <c r="Q485" s="200"/>
      <c r="R485" s="28"/>
      <c r="S485" s="201"/>
      <c r="T485" s="200"/>
      <c r="U485" s="28"/>
      <c r="V485" s="201"/>
      <c r="W485" s="200"/>
      <c r="X485" s="28"/>
      <c r="Y485" s="201"/>
      <c r="Z485" s="200"/>
      <c r="AA485" s="28"/>
      <c r="AB485" s="201"/>
      <c r="AC485" s="200"/>
      <c r="AD485" s="28"/>
      <c r="AE485" s="201"/>
      <c r="AF485" s="200"/>
      <c r="AG485" s="28"/>
      <c r="AH485" s="201"/>
      <c r="AI485" s="200"/>
      <c r="AJ485" s="28"/>
      <c r="AK485" s="201"/>
      <c r="AL485" s="200"/>
    </row>
    <row r="486" spans="2:38" x14ac:dyDescent="0.35">
      <c r="B486" s="30" t="str">
        <f>IF('Uso de suelo'!B486="","",'Uso de suelo'!B486)</f>
        <v/>
      </c>
      <c r="C486" s="28"/>
      <c r="D486" s="201"/>
      <c r="E486" s="200"/>
      <c r="F486" s="28"/>
      <c r="G486" s="201"/>
      <c r="H486" s="200"/>
      <c r="I486" s="28"/>
      <c r="J486" s="201"/>
      <c r="K486" s="200"/>
      <c r="L486" s="28"/>
      <c r="M486" s="201"/>
      <c r="N486" s="200"/>
      <c r="O486" s="28"/>
      <c r="P486" s="201"/>
      <c r="Q486" s="200"/>
      <c r="R486" s="28"/>
      <c r="S486" s="201"/>
      <c r="T486" s="200"/>
      <c r="U486" s="28"/>
      <c r="V486" s="201"/>
      <c r="W486" s="200"/>
      <c r="X486" s="28"/>
      <c r="Y486" s="201"/>
      <c r="Z486" s="200"/>
      <c r="AA486" s="28"/>
      <c r="AB486" s="201"/>
      <c r="AC486" s="200"/>
      <c r="AD486" s="28"/>
      <c r="AE486" s="201"/>
      <c r="AF486" s="200"/>
      <c r="AG486" s="28"/>
      <c r="AH486" s="201"/>
      <c r="AI486" s="200"/>
      <c r="AJ486" s="28"/>
      <c r="AK486" s="201"/>
      <c r="AL486" s="200"/>
    </row>
    <row r="487" spans="2:38" x14ac:dyDescent="0.35">
      <c r="B487" s="30" t="str">
        <f>IF('Uso de suelo'!B487="","",'Uso de suelo'!B487)</f>
        <v/>
      </c>
      <c r="C487" s="28"/>
      <c r="D487" s="201"/>
      <c r="E487" s="200"/>
      <c r="F487" s="28"/>
      <c r="G487" s="201"/>
      <c r="H487" s="200"/>
      <c r="I487" s="28"/>
      <c r="J487" s="201"/>
      <c r="K487" s="200"/>
      <c r="L487" s="28"/>
      <c r="M487" s="201"/>
      <c r="N487" s="200"/>
      <c r="O487" s="28"/>
      <c r="P487" s="201"/>
      <c r="Q487" s="200"/>
      <c r="R487" s="28"/>
      <c r="S487" s="201"/>
      <c r="T487" s="200"/>
      <c r="U487" s="28"/>
      <c r="V487" s="201"/>
      <c r="W487" s="200"/>
      <c r="X487" s="28"/>
      <c r="Y487" s="201"/>
      <c r="Z487" s="200"/>
      <c r="AA487" s="28"/>
      <c r="AB487" s="201"/>
      <c r="AC487" s="200"/>
      <c r="AD487" s="28"/>
      <c r="AE487" s="201"/>
      <c r="AF487" s="200"/>
      <c r="AG487" s="28"/>
      <c r="AH487" s="201"/>
      <c r="AI487" s="200"/>
      <c r="AJ487" s="28"/>
      <c r="AK487" s="201"/>
      <c r="AL487" s="200"/>
    </row>
    <row r="488" spans="2:38" x14ac:dyDescent="0.35">
      <c r="B488" s="30" t="str">
        <f>IF('Uso de suelo'!B488="","",'Uso de suelo'!B488)</f>
        <v/>
      </c>
      <c r="C488" s="28"/>
      <c r="D488" s="201"/>
      <c r="E488" s="200"/>
      <c r="F488" s="28"/>
      <c r="G488" s="201"/>
      <c r="H488" s="200"/>
      <c r="I488" s="28"/>
      <c r="J488" s="201"/>
      <c r="K488" s="200"/>
      <c r="L488" s="28"/>
      <c r="M488" s="201"/>
      <c r="N488" s="200"/>
      <c r="O488" s="28"/>
      <c r="P488" s="201"/>
      <c r="Q488" s="200"/>
      <c r="R488" s="28"/>
      <c r="S488" s="201"/>
      <c r="T488" s="200"/>
      <c r="U488" s="28"/>
      <c r="V488" s="201"/>
      <c r="W488" s="200"/>
      <c r="X488" s="28"/>
      <c r="Y488" s="201"/>
      <c r="Z488" s="200"/>
      <c r="AA488" s="28"/>
      <c r="AB488" s="201"/>
      <c r="AC488" s="200"/>
      <c r="AD488" s="28"/>
      <c r="AE488" s="201"/>
      <c r="AF488" s="200"/>
      <c r="AG488" s="28"/>
      <c r="AH488" s="201"/>
      <c r="AI488" s="200"/>
      <c r="AJ488" s="28"/>
      <c r="AK488" s="201"/>
      <c r="AL488" s="200"/>
    </row>
    <row r="489" spans="2:38" x14ac:dyDescent="0.35">
      <c r="B489" s="30" t="str">
        <f>IF('Uso de suelo'!B489="","",'Uso de suelo'!B489)</f>
        <v/>
      </c>
      <c r="C489" s="28"/>
      <c r="D489" s="201"/>
      <c r="E489" s="200"/>
      <c r="F489" s="28"/>
      <c r="G489" s="201"/>
      <c r="H489" s="200"/>
      <c r="I489" s="28"/>
      <c r="J489" s="201"/>
      <c r="K489" s="200"/>
      <c r="L489" s="28"/>
      <c r="M489" s="201"/>
      <c r="N489" s="200"/>
      <c r="O489" s="28"/>
      <c r="P489" s="201"/>
      <c r="Q489" s="200"/>
      <c r="R489" s="28"/>
      <c r="S489" s="201"/>
      <c r="T489" s="200"/>
      <c r="U489" s="28"/>
      <c r="V489" s="201"/>
      <c r="W489" s="200"/>
      <c r="X489" s="28"/>
      <c r="Y489" s="201"/>
      <c r="Z489" s="200"/>
      <c r="AA489" s="28"/>
      <c r="AB489" s="201"/>
      <c r="AC489" s="200"/>
      <c r="AD489" s="28"/>
      <c r="AE489" s="201"/>
      <c r="AF489" s="200"/>
      <c r="AG489" s="28"/>
      <c r="AH489" s="201"/>
      <c r="AI489" s="200"/>
      <c r="AJ489" s="28"/>
      <c r="AK489" s="201"/>
      <c r="AL489" s="200"/>
    </row>
    <row r="490" spans="2:38" x14ac:dyDescent="0.35">
      <c r="B490" s="30" t="str">
        <f>IF('Uso de suelo'!B490="","",'Uso de suelo'!B490)</f>
        <v/>
      </c>
      <c r="C490" s="28"/>
      <c r="D490" s="201"/>
      <c r="E490" s="200"/>
      <c r="F490" s="28"/>
      <c r="G490" s="201"/>
      <c r="H490" s="200"/>
      <c r="I490" s="28"/>
      <c r="J490" s="201"/>
      <c r="K490" s="200"/>
      <c r="L490" s="28"/>
      <c r="M490" s="201"/>
      <c r="N490" s="200"/>
      <c r="O490" s="28"/>
      <c r="P490" s="201"/>
      <c r="Q490" s="200"/>
      <c r="R490" s="28"/>
      <c r="S490" s="201"/>
      <c r="T490" s="200"/>
      <c r="U490" s="28"/>
      <c r="V490" s="201"/>
      <c r="W490" s="200"/>
      <c r="X490" s="28"/>
      <c r="Y490" s="201"/>
      <c r="Z490" s="200"/>
      <c r="AA490" s="28"/>
      <c r="AB490" s="201"/>
      <c r="AC490" s="200"/>
      <c r="AD490" s="28"/>
      <c r="AE490" s="201"/>
      <c r="AF490" s="200"/>
      <c r="AG490" s="28"/>
      <c r="AH490" s="201"/>
      <c r="AI490" s="200"/>
      <c r="AJ490" s="28"/>
      <c r="AK490" s="201"/>
      <c r="AL490" s="200"/>
    </row>
    <row r="491" spans="2:38" x14ac:dyDescent="0.35">
      <c r="B491" s="30" t="str">
        <f>IF('Uso de suelo'!B491="","",'Uso de suelo'!B491)</f>
        <v/>
      </c>
      <c r="C491" s="28"/>
      <c r="D491" s="201"/>
      <c r="E491" s="200"/>
      <c r="F491" s="28"/>
      <c r="G491" s="201"/>
      <c r="H491" s="200"/>
      <c r="I491" s="28"/>
      <c r="J491" s="201"/>
      <c r="K491" s="200"/>
      <c r="L491" s="28"/>
      <c r="M491" s="201"/>
      <c r="N491" s="200"/>
      <c r="O491" s="28"/>
      <c r="P491" s="201"/>
      <c r="Q491" s="200"/>
      <c r="R491" s="28"/>
      <c r="S491" s="201"/>
      <c r="T491" s="200"/>
      <c r="U491" s="28"/>
      <c r="V491" s="201"/>
      <c r="W491" s="200"/>
      <c r="X491" s="28"/>
      <c r="Y491" s="201"/>
      <c r="Z491" s="200"/>
      <c r="AA491" s="28"/>
      <c r="AB491" s="201"/>
      <c r="AC491" s="200"/>
      <c r="AD491" s="28"/>
      <c r="AE491" s="201"/>
      <c r="AF491" s="200"/>
      <c r="AG491" s="28"/>
      <c r="AH491" s="201"/>
      <c r="AI491" s="200"/>
      <c r="AJ491" s="28"/>
      <c r="AK491" s="201"/>
      <c r="AL491" s="200"/>
    </row>
    <row r="492" spans="2:38" x14ac:dyDescent="0.35">
      <c r="B492" s="30" t="str">
        <f>IF('Uso de suelo'!B492="","",'Uso de suelo'!B492)</f>
        <v/>
      </c>
      <c r="C492" s="28"/>
      <c r="D492" s="201"/>
      <c r="E492" s="200"/>
      <c r="F492" s="28"/>
      <c r="G492" s="201"/>
      <c r="H492" s="200"/>
      <c r="I492" s="28"/>
      <c r="J492" s="201"/>
      <c r="K492" s="200"/>
      <c r="L492" s="28"/>
      <c r="M492" s="201"/>
      <c r="N492" s="200"/>
      <c r="O492" s="28"/>
      <c r="P492" s="201"/>
      <c r="Q492" s="200"/>
      <c r="R492" s="28"/>
      <c r="S492" s="201"/>
      <c r="T492" s="200"/>
      <c r="U492" s="28"/>
      <c r="V492" s="201"/>
      <c r="W492" s="200"/>
      <c r="X492" s="28"/>
      <c r="Y492" s="201"/>
      <c r="Z492" s="200"/>
      <c r="AA492" s="28"/>
      <c r="AB492" s="201"/>
      <c r="AC492" s="200"/>
      <c r="AD492" s="28"/>
      <c r="AE492" s="201"/>
      <c r="AF492" s="200"/>
      <c r="AG492" s="28"/>
      <c r="AH492" s="201"/>
      <c r="AI492" s="200"/>
      <c r="AJ492" s="28"/>
      <c r="AK492" s="201"/>
      <c r="AL492" s="200"/>
    </row>
    <row r="493" spans="2:38" x14ac:dyDescent="0.35">
      <c r="B493" s="30" t="str">
        <f>IF('Uso de suelo'!B493="","",'Uso de suelo'!B493)</f>
        <v/>
      </c>
      <c r="C493" s="28"/>
      <c r="D493" s="201"/>
      <c r="E493" s="200"/>
      <c r="F493" s="28"/>
      <c r="G493" s="201"/>
      <c r="H493" s="200"/>
      <c r="I493" s="28"/>
      <c r="J493" s="201"/>
      <c r="K493" s="200"/>
      <c r="L493" s="28"/>
      <c r="M493" s="201"/>
      <c r="N493" s="200"/>
      <c r="O493" s="28"/>
      <c r="P493" s="201"/>
      <c r="Q493" s="200"/>
      <c r="R493" s="28"/>
      <c r="S493" s="201"/>
      <c r="T493" s="200"/>
      <c r="U493" s="28"/>
      <c r="V493" s="201"/>
      <c r="W493" s="200"/>
      <c r="X493" s="28"/>
      <c r="Y493" s="201"/>
      <c r="Z493" s="200"/>
      <c r="AA493" s="28"/>
      <c r="AB493" s="201"/>
      <c r="AC493" s="200"/>
      <c r="AD493" s="28"/>
      <c r="AE493" s="201"/>
      <c r="AF493" s="200"/>
      <c r="AG493" s="28"/>
      <c r="AH493" s="201"/>
      <c r="AI493" s="200"/>
      <c r="AJ493" s="28"/>
      <c r="AK493" s="201"/>
      <c r="AL493" s="200"/>
    </row>
    <row r="494" spans="2:38" x14ac:dyDescent="0.35">
      <c r="B494" s="30" t="str">
        <f>IF('Uso de suelo'!B494="","",'Uso de suelo'!B494)</f>
        <v/>
      </c>
      <c r="C494" s="28"/>
      <c r="D494" s="201"/>
      <c r="E494" s="200"/>
      <c r="F494" s="28"/>
      <c r="G494" s="201"/>
      <c r="H494" s="200"/>
      <c r="I494" s="28"/>
      <c r="J494" s="201"/>
      <c r="K494" s="200"/>
      <c r="L494" s="28"/>
      <c r="M494" s="201"/>
      <c r="N494" s="200"/>
      <c r="O494" s="28"/>
      <c r="P494" s="201"/>
      <c r="Q494" s="200"/>
      <c r="R494" s="28"/>
      <c r="S494" s="201"/>
      <c r="T494" s="200"/>
      <c r="U494" s="28"/>
      <c r="V494" s="201"/>
      <c r="W494" s="200"/>
      <c r="X494" s="28"/>
      <c r="Y494" s="201"/>
      <c r="Z494" s="200"/>
      <c r="AA494" s="28"/>
      <c r="AB494" s="201"/>
      <c r="AC494" s="200"/>
      <c r="AD494" s="28"/>
      <c r="AE494" s="201"/>
      <c r="AF494" s="200"/>
      <c r="AG494" s="28"/>
      <c r="AH494" s="201"/>
      <c r="AI494" s="200"/>
      <c r="AJ494" s="28"/>
      <c r="AK494" s="201"/>
      <c r="AL494" s="200"/>
    </row>
    <row r="495" spans="2:38" x14ac:dyDescent="0.35">
      <c r="B495" s="30" t="str">
        <f>IF('Uso de suelo'!B495="","",'Uso de suelo'!B495)</f>
        <v/>
      </c>
      <c r="C495" s="28"/>
      <c r="D495" s="201"/>
      <c r="E495" s="200"/>
      <c r="F495" s="28"/>
      <c r="G495" s="201"/>
      <c r="H495" s="200"/>
      <c r="I495" s="28"/>
      <c r="J495" s="201"/>
      <c r="K495" s="200"/>
      <c r="L495" s="28"/>
      <c r="M495" s="201"/>
      <c r="N495" s="200"/>
      <c r="O495" s="28"/>
      <c r="P495" s="201"/>
      <c r="Q495" s="200"/>
      <c r="R495" s="28"/>
      <c r="S495" s="201"/>
      <c r="T495" s="200"/>
      <c r="U495" s="28"/>
      <c r="V495" s="201"/>
      <c r="W495" s="200"/>
      <c r="X495" s="28"/>
      <c r="Y495" s="201"/>
      <c r="Z495" s="200"/>
      <c r="AA495" s="28"/>
      <c r="AB495" s="201"/>
      <c r="AC495" s="200"/>
      <c r="AD495" s="28"/>
      <c r="AE495" s="201"/>
      <c r="AF495" s="200"/>
      <c r="AG495" s="28"/>
      <c r="AH495" s="201"/>
      <c r="AI495" s="200"/>
      <c r="AJ495" s="28"/>
      <c r="AK495" s="201"/>
      <c r="AL495" s="200"/>
    </row>
    <row r="496" spans="2:38" x14ac:dyDescent="0.35">
      <c r="B496" s="30" t="str">
        <f>IF('Uso de suelo'!B496="","",'Uso de suelo'!B496)</f>
        <v/>
      </c>
      <c r="C496" s="28"/>
      <c r="D496" s="201"/>
      <c r="E496" s="200"/>
      <c r="F496" s="28"/>
      <c r="G496" s="201"/>
      <c r="H496" s="200"/>
      <c r="I496" s="28"/>
      <c r="J496" s="201"/>
      <c r="K496" s="200"/>
      <c r="L496" s="28"/>
      <c r="M496" s="201"/>
      <c r="N496" s="200"/>
      <c r="O496" s="28"/>
      <c r="P496" s="201"/>
      <c r="Q496" s="200"/>
      <c r="R496" s="28"/>
      <c r="S496" s="201"/>
      <c r="T496" s="200"/>
      <c r="U496" s="28"/>
      <c r="V496" s="201"/>
      <c r="W496" s="200"/>
      <c r="X496" s="28"/>
      <c r="Y496" s="201"/>
      <c r="Z496" s="200"/>
      <c r="AA496" s="28"/>
      <c r="AB496" s="201"/>
      <c r="AC496" s="200"/>
      <c r="AD496" s="28"/>
      <c r="AE496" s="201"/>
      <c r="AF496" s="200"/>
      <c r="AG496" s="28"/>
      <c r="AH496" s="201"/>
      <c r="AI496" s="200"/>
      <c r="AJ496" s="28"/>
      <c r="AK496" s="201"/>
      <c r="AL496" s="200"/>
    </row>
    <row r="497" spans="2:38" x14ac:dyDescent="0.35">
      <c r="B497" s="30" t="str">
        <f>IF('Uso de suelo'!B497="","",'Uso de suelo'!B497)</f>
        <v/>
      </c>
      <c r="C497" s="28"/>
      <c r="D497" s="201"/>
      <c r="E497" s="200"/>
      <c r="F497" s="28"/>
      <c r="G497" s="201"/>
      <c r="H497" s="200"/>
      <c r="I497" s="28"/>
      <c r="J497" s="201"/>
      <c r="K497" s="200"/>
      <c r="L497" s="28"/>
      <c r="M497" s="201"/>
      <c r="N497" s="200"/>
      <c r="O497" s="28"/>
      <c r="P497" s="201"/>
      <c r="Q497" s="200"/>
      <c r="R497" s="28"/>
      <c r="S497" s="201"/>
      <c r="T497" s="200"/>
      <c r="U497" s="28"/>
      <c r="V497" s="201"/>
      <c r="W497" s="200"/>
      <c r="X497" s="28"/>
      <c r="Y497" s="201"/>
      <c r="Z497" s="200"/>
      <c r="AA497" s="28"/>
      <c r="AB497" s="201"/>
      <c r="AC497" s="200"/>
      <c r="AD497" s="28"/>
      <c r="AE497" s="201"/>
      <c r="AF497" s="200"/>
      <c r="AG497" s="28"/>
      <c r="AH497" s="201"/>
      <c r="AI497" s="200"/>
      <c r="AJ497" s="28"/>
      <c r="AK497" s="201"/>
      <c r="AL497" s="200"/>
    </row>
    <row r="498" spans="2:38" x14ac:dyDescent="0.35">
      <c r="B498" s="30" t="str">
        <f>IF('Uso de suelo'!B498="","",'Uso de suelo'!B498)</f>
        <v/>
      </c>
      <c r="C498" s="28"/>
      <c r="D498" s="201"/>
      <c r="E498" s="200"/>
      <c r="F498" s="28"/>
      <c r="G498" s="201"/>
      <c r="H498" s="200"/>
      <c r="I498" s="28"/>
      <c r="J498" s="201"/>
      <c r="K498" s="200"/>
      <c r="L498" s="28"/>
      <c r="M498" s="201"/>
      <c r="N498" s="200"/>
      <c r="O498" s="28"/>
      <c r="P498" s="201"/>
      <c r="Q498" s="200"/>
      <c r="R498" s="28"/>
      <c r="S498" s="201"/>
      <c r="T498" s="200"/>
      <c r="U498" s="28"/>
      <c r="V498" s="201"/>
      <c r="W498" s="200"/>
      <c r="X498" s="28"/>
      <c r="Y498" s="201"/>
      <c r="Z498" s="200"/>
      <c r="AA498" s="28"/>
      <c r="AB498" s="201"/>
      <c r="AC498" s="200"/>
      <c r="AD498" s="28"/>
      <c r="AE498" s="201"/>
      <c r="AF498" s="200"/>
      <c r="AG498" s="28"/>
      <c r="AH498" s="201"/>
      <c r="AI498" s="200"/>
      <c r="AJ498" s="28"/>
      <c r="AK498" s="201"/>
      <c r="AL498" s="200"/>
    </row>
    <row r="499" spans="2:38" x14ac:dyDescent="0.35">
      <c r="B499" s="30" t="str">
        <f>IF('Uso de suelo'!B499="","",'Uso de suelo'!B499)</f>
        <v/>
      </c>
      <c r="C499" s="28"/>
      <c r="D499" s="201"/>
      <c r="E499" s="200"/>
      <c r="F499" s="28"/>
      <c r="G499" s="201"/>
      <c r="H499" s="200"/>
      <c r="I499" s="28"/>
      <c r="J499" s="201"/>
      <c r="K499" s="200"/>
      <c r="L499" s="28"/>
      <c r="M499" s="201"/>
      <c r="N499" s="200"/>
      <c r="O499" s="28"/>
      <c r="P499" s="201"/>
      <c r="Q499" s="200"/>
      <c r="R499" s="28"/>
      <c r="S499" s="201"/>
      <c r="T499" s="200"/>
      <c r="U499" s="28"/>
      <c r="V499" s="201"/>
      <c r="W499" s="200"/>
      <c r="X499" s="28"/>
      <c r="Y499" s="201"/>
      <c r="Z499" s="200"/>
      <c r="AA499" s="28"/>
      <c r="AB499" s="201"/>
      <c r="AC499" s="200"/>
      <c r="AD499" s="28"/>
      <c r="AE499" s="201"/>
      <c r="AF499" s="200"/>
      <c r="AG499" s="28"/>
      <c r="AH499" s="201"/>
      <c r="AI499" s="200"/>
      <c r="AJ499" s="28"/>
      <c r="AK499" s="201"/>
      <c r="AL499" s="200"/>
    </row>
    <row r="500" spans="2:38" x14ac:dyDescent="0.35">
      <c r="B500" s="30" t="str">
        <f>IF('Uso de suelo'!B500="","",'Uso de suelo'!B500)</f>
        <v/>
      </c>
      <c r="C500" s="28"/>
      <c r="D500" s="201"/>
      <c r="E500" s="200"/>
      <c r="F500" s="28"/>
      <c r="G500" s="201"/>
      <c r="H500" s="200"/>
      <c r="I500" s="28"/>
      <c r="J500" s="201"/>
      <c r="K500" s="200"/>
      <c r="L500" s="28"/>
      <c r="M500" s="201"/>
      <c r="N500" s="200"/>
      <c r="O500" s="28"/>
      <c r="P500" s="201"/>
      <c r="Q500" s="200"/>
      <c r="R500" s="28"/>
      <c r="S500" s="201"/>
      <c r="T500" s="200"/>
      <c r="U500" s="28"/>
      <c r="V500" s="201"/>
      <c r="W500" s="200"/>
      <c r="X500" s="28"/>
      <c r="Y500" s="201"/>
      <c r="Z500" s="200"/>
      <c r="AA500" s="28"/>
      <c r="AB500" s="201"/>
      <c r="AC500" s="200"/>
      <c r="AD500" s="28"/>
      <c r="AE500" s="201"/>
      <c r="AF500" s="200"/>
      <c r="AG500" s="28"/>
      <c r="AH500" s="201"/>
      <c r="AI500" s="200"/>
      <c r="AJ500" s="28"/>
      <c r="AK500" s="201"/>
      <c r="AL500" s="200"/>
    </row>
    <row r="501" spans="2:38" x14ac:dyDescent="0.35">
      <c r="B501" s="30" t="str">
        <f>IF('Uso de suelo'!B501="","",'Uso de suelo'!B501)</f>
        <v/>
      </c>
      <c r="C501" s="28"/>
      <c r="D501" s="201"/>
      <c r="E501" s="200"/>
      <c r="F501" s="28"/>
      <c r="G501" s="201"/>
      <c r="H501" s="200"/>
      <c r="I501" s="28"/>
      <c r="J501" s="201"/>
      <c r="K501" s="200"/>
      <c r="L501" s="28"/>
      <c r="M501" s="201"/>
      <c r="N501" s="200"/>
      <c r="O501" s="28"/>
      <c r="P501" s="201"/>
      <c r="Q501" s="200"/>
      <c r="R501" s="28"/>
      <c r="S501" s="201"/>
      <c r="T501" s="200"/>
      <c r="U501" s="28"/>
      <c r="V501" s="201"/>
      <c r="W501" s="200"/>
      <c r="X501" s="28"/>
      <c r="Y501" s="201"/>
      <c r="Z501" s="200"/>
      <c r="AA501" s="28"/>
      <c r="AB501" s="201"/>
      <c r="AC501" s="200"/>
      <c r="AD501" s="28"/>
      <c r="AE501" s="201"/>
      <c r="AF501" s="200"/>
      <c r="AG501" s="28"/>
      <c r="AH501" s="201"/>
      <c r="AI501" s="200"/>
      <c r="AJ501" s="28"/>
      <c r="AK501" s="201"/>
      <c r="AL501" s="200"/>
    </row>
    <row r="502" spans="2:38" x14ac:dyDescent="0.35">
      <c r="B502" s="30" t="str">
        <f>IF('Uso de suelo'!B502="","",'Uso de suelo'!B502)</f>
        <v/>
      </c>
      <c r="C502" s="28"/>
      <c r="D502" s="201"/>
      <c r="E502" s="200"/>
      <c r="F502" s="28"/>
      <c r="G502" s="201"/>
      <c r="H502" s="200"/>
      <c r="I502" s="28"/>
      <c r="J502" s="201"/>
      <c r="K502" s="200"/>
      <c r="L502" s="28"/>
      <c r="M502" s="201"/>
      <c r="N502" s="200"/>
      <c r="O502" s="28"/>
      <c r="P502" s="201"/>
      <c r="Q502" s="200"/>
      <c r="R502" s="28"/>
      <c r="S502" s="201"/>
      <c r="T502" s="200"/>
      <c r="U502" s="28"/>
      <c r="V502" s="201"/>
      <c r="W502" s="200"/>
      <c r="X502" s="28"/>
      <c r="Y502" s="201"/>
      <c r="Z502" s="200"/>
      <c r="AA502" s="28"/>
      <c r="AB502" s="201"/>
      <c r="AC502" s="200"/>
      <c r="AD502" s="28"/>
      <c r="AE502" s="201"/>
      <c r="AF502" s="200"/>
      <c r="AG502" s="28"/>
      <c r="AH502" s="201"/>
      <c r="AI502" s="200"/>
      <c r="AJ502" s="28"/>
      <c r="AK502" s="201"/>
      <c r="AL502" s="200"/>
    </row>
    <row r="503" spans="2:38" x14ac:dyDescent="0.35">
      <c r="B503" s="30" t="str">
        <f>IF('Uso de suelo'!B503="","",'Uso de suelo'!B503)</f>
        <v/>
      </c>
      <c r="C503" s="28"/>
      <c r="D503" s="201"/>
      <c r="E503" s="200"/>
      <c r="F503" s="28"/>
      <c r="G503" s="201"/>
      <c r="H503" s="200"/>
      <c r="I503" s="28"/>
      <c r="J503" s="201"/>
      <c r="K503" s="200"/>
      <c r="L503" s="28"/>
      <c r="M503" s="201"/>
      <c r="N503" s="200"/>
      <c r="O503" s="28"/>
      <c r="P503" s="201"/>
      <c r="Q503" s="200"/>
      <c r="R503" s="28"/>
      <c r="S503" s="201"/>
      <c r="T503" s="200"/>
      <c r="U503" s="28"/>
      <c r="V503" s="201"/>
      <c r="W503" s="200"/>
      <c r="X503" s="28"/>
      <c r="Y503" s="201"/>
      <c r="Z503" s="200"/>
      <c r="AA503" s="28"/>
      <c r="AB503" s="201"/>
      <c r="AC503" s="200"/>
      <c r="AD503" s="28"/>
      <c r="AE503" s="201"/>
      <c r="AF503" s="200"/>
      <c r="AG503" s="28"/>
      <c r="AH503" s="201"/>
      <c r="AI503" s="200"/>
      <c r="AJ503" s="28"/>
      <c r="AK503" s="201"/>
      <c r="AL503" s="200"/>
    </row>
    <row r="504" spans="2:38" x14ac:dyDescent="0.35">
      <c r="B504" s="30" t="str">
        <f>IF('Uso de suelo'!B504="","",'Uso de suelo'!B504)</f>
        <v/>
      </c>
      <c r="C504" s="28"/>
      <c r="D504" s="201"/>
      <c r="E504" s="200"/>
      <c r="F504" s="28"/>
      <c r="G504" s="201"/>
      <c r="H504" s="200"/>
      <c r="I504" s="28"/>
      <c r="J504" s="201"/>
      <c r="K504" s="200"/>
      <c r="L504" s="28"/>
      <c r="M504" s="201"/>
      <c r="N504" s="200"/>
      <c r="O504" s="28"/>
      <c r="P504" s="201"/>
      <c r="Q504" s="200"/>
      <c r="R504" s="28"/>
      <c r="S504" s="201"/>
      <c r="T504" s="200"/>
      <c r="U504" s="28"/>
      <c r="V504" s="201"/>
      <c r="W504" s="200"/>
      <c r="X504" s="28"/>
      <c r="Y504" s="201"/>
      <c r="Z504" s="200"/>
      <c r="AA504" s="28"/>
      <c r="AB504" s="201"/>
      <c r="AC504" s="200"/>
      <c r="AD504" s="28"/>
      <c r="AE504" s="201"/>
      <c r="AF504" s="200"/>
      <c r="AG504" s="28"/>
      <c r="AH504" s="201"/>
      <c r="AI504" s="200"/>
      <c r="AJ504" s="28"/>
      <c r="AK504" s="201"/>
      <c r="AL504" s="200"/>
    </row>
    <row r="505" spans="2:38" x14ac:dyDescent="0.35">
      <c r="B505" s="30" t="str">
        <f>IF('Uso de suelo'!B505="","",'Uso de suelo'!B505)</f>
        <v/>
      </c>
      <c r="C505" s="28"/>
      <c r="D505" s="201"/>
      <c r="E505" s="200"/>
      <c r="F505" s="28"/>
      <c r="G505" s="201"/>
      <c r="H505" s="200"/>
      <c r="I505" s="28"/>
      <c r="J505" s="201"/>
      <c r="K505" s="200"/>
      <c r="L505" s="28"/>
      <c r="M505" s="201"/>
      <c r="N505" s="200"/>
      <c r="O505" s="28"/>
      <c r="P505" s="201"/>
      <c r="Q505" s="200"/>
      <c r="R505" s="28"/>
      <c r="S505" s="201"/>
      <c r="T505" s="200"/>
      <c r="U505" s="28"/>
      <c r="V505" s="201"/>
      <c r="W505" s="200"/>
      <c r="X505" s="28"/>
      <c r="Y505" s="201"/>
      <c r="Z505" s="200"/>
      <c r="AA505" s="28"/>
      <c r="AB505" s="201"/>
      <c r="AC505" s="200"/>
      <c r="AD505" s="28"/>
      <c r="AE505" s="201"/>
      <c r="AF505" s="200"/>
      <c r="AG505" s="28"/>
      <c r="AH505" s="201"/>
      <c r="AI505" s="200"/>
      <c r="AJ505" s="28"/>
      <c r="AK505" s="201"/>
      <c r="AL505" s="200"/>
    </row>
    <row r="506" spans="2:38" x14ac:dyDescent="0.35">
      <c r="B506" s="30" t="str">
        <f>IF('Uso de suelo'!B506="","",'Uso de suelo'!B506)</f>
        <v/>
      </c>
      <c r="C506" s="28"/>
      <c r="D506" s="201"/>
      <c r="E506" s="200"/>
      <c r="F506" s="28"/>
      <c r="G506" s="201"/>
      <c r="H506" s="200"/>
      <c r="I506" s="28"/>
      <c r="J506" s="201"/>
      <c r="K506" s="200"/>
      <c r="L506" s="28"/>
      <c r="M506" s="201"/>
      <c r="N506" s="200"/>
      <c r="O506" s="28"/>
      <c r="P506" s="201"/>
      <c r="Q506" s="200"/>
      <c r="R506" s="28"/>
      <c r="S506" s="201"/>
      <c r="T506" s="200"/>
      <c r="U506" s="28"/>
      <c r="V506" s="201"/>
      <c r="W506" s="200"/>
      <c r="X506" s="28"/>
      <c r="Y506" s="201"/>
      <c r="Z506" s="200"/>
      <c r="AA506" s="28"/>
      <c r="AB506" s="201"/>
      <c r="AC506" s="200"/>
      <c r="AD506" s="28"/>
      <c r="AE506" s="201"/>
      <c r="AF506" s="200"/>
      <c r="AG506" s="28"/>
      <c r="AH506" s="201"/>
      <c r="AI506" s="200"/>
      <c r="AJ506" s="28"/>
      <c r="AK506" s="201"/>
      <c r="AL506" s="200"/>
    </row>
    <row r="507" spans="2:38" x14ac:dyDescent="0.35">
      <c r="B507" s="30" t="str">
        <f>IF('Uso de suelo'!B507="","",'Uso de suelo'!B507)</f>
        <v/>
      </c>
      <c r="C507" s="28"/>
      <c r="D507" s="201"/>
      <c r="E507" s="200"/>
      <c r="F507" s="28"/>
      <c r="G507" s="201"/>
      <c r="H507" s="200"/>
      <c r="I507" s="28"/>
      <c r="J507" s="201"/>
      <c r="K507" s="200"/>
      <c r="L507" s="28"/>
      <c r="M507" s="201"/>
      <c r="N507" s="200"/>
      <c r="O507" s="28"/>
      <c r="P507" s="201"/>
      <c r="Q507" s="200"/>
      <c r="R507" s="28"/>
      <c r="S507" s="201"/>
      <c r="T507" s="200"/>
      <c r="U507" s="28"/>
      <c r="V507" s="201"/>
      <c r="W507" s="200"/>
      <c r="X507" s="28"/>
      <c r="Y507" s="201"/>
      <c r="Z507" s="200"/>
      <c r="AA507" s="28"/>
      <c r="AB507" s="201"/>
      <c r="AC507" s="200"/>
      <c r="AD507" s="28"/>
      <c r="AE507" s="201"/>
      <c r="AF507" s="200"/>
      <c r="AG507" s="28"/>
      <c r="AH507" s="201"/>
      <c r="AI507" s="200"/>
      <c r="AJ507" s="28"/>
      <c r="AK507" s="201"/>
      <c r="AL507" s="200"/>
    </row>
    <row r="508" spans="2:38" x14ac:dyDescent="0.35">
      <c r="B508" s="30" t="str">
        <f>IF('Uso de suelo'!B508="","",'Uso de suelo'!B508)</f>
        <v/>
      </c>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row>
    <row r="509" spans="2:38" x14ac:dyDescent="0.35">
      <c r="B509" s="30" t="str">
        <f>IF('Uso de suelo'!B509="","",'Uso de suelo'!B509)</f>
        <v/>
      </c>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row>
    <row r="510" spans="2:38" x14ac:dyDescent="0.35">
      <c r="B510" s="30" t="str">
        <f>IF('Uso de suelo'!B510="","",'Uso de suelo'!B510)</f>
        <v/>
      </c>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row>
    <row r="511" spans="2:38" x14ac:dyDescent="0.35">
      <c r="B511" s="30" t="str">
        <f>IF('Uso de suelo'!B511="","",'Uso de suelo'!B511)</f>
        <v/>
      </c>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row>
    <row r="512" spans="2:38" x14ac:dyDescent="0.35">
      <c r="B512" s="30" t="str">
        <f>IF('Uso de suelo'!B512="","",'Uso de suelo'!B512)</f>
        <v/>
      </c>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row>
    <row r="513" spans="2:38" x14ac:dyDescent="0.35">
      <c r="B513" s="30" t="str">
        <f>IF('Uso de suelo'!B513="","",'Uso de suelo'!B513)</f>
        <v/>
      </c>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row>
    <row r="514" spans="2:38" x14ac:dyDescent="0.35">
      <c r="B514" s="30" t="str">
        <f>IF('Uso de suelo'!B514="","",'Uso de suelo'!B514)</f>
        <v/>
      </c>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row>
    <row r="515" spans="2:38" x14ac:dyDescent="0.35">
      <c r="B515" s="30" t="str">
        <f>IF('Uso de suelo'!B515="","",'Uso de suelo'!B515)</f>
        <v/>
      </c>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row>
    <row r="516" spans="2:38" x14ac:dyDescent="0.35">
      <c r="B516" s="30" t="str">
        <f>IF('Uso de suelo'!B516="","",'Uso de suelo'!B516)</f>
        <v/>
      </c>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row>
    <row r="517" spans="2:38" x14ac:dyDescent="0.35">
      <c r="B517" s="30" t="str">
        <f>IF('Uso de suelo'!B517="","",'Uso de suelo'!B517)</f>
        <v/>
      </c>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row>
    <row r="518" spans="2:38" x14ac:dyDescent="0.35">
      <c r="B518" s="30" t="str">
        <f>IF('Uso de suelo'!B518="","",'Uso de suelo'!B518)</f>
        <v/>
      </c>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row>
    <row r="519" spans="2:38" x14ac:dyDescent="0.35">
      <c r="B519" s="30" t="str">
        <f>IF('Uso de suelo'!B519="","",'Uso de suelo'!B519)</f>
        <v/>
      </c>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row>
    <row r="520" spans="2:38" x14ac:dyDescent="0.35">
      <c r="B520" s="30" t="str">
        <f>IF('Uso de suelo'!B520="","",'Uso de suelo'!B520)</f>
        <v/>
      </c>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row>
    <row r="521" spans="2:38" x14ac:dyDescent="0.35">
      <c r="B521" s="30" t="str">
        <f>IF('Uso de suelo'!B521="","",'Uso de suelo'!B521)</f>
        <v/>
      </c>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row>
    <row r="522" spans="2:38" x14ac:dyDescent="0.35">
      <c r="B522" s="30" t="str">
        <f>IF('Uso de suelo'!B522="","",'Uso de suelo'!B522)</f>
        <v/>
      </c>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row>
    <row r="523" spans="2:38" x14ac:dyDescent="0.35">
      <c r="B523" s="30" t="str">
        <f>IF('Uso de suelo'!B523="","",'Uso de suelo'!B523)</f>
        <v/>
      </c>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row>
    <row r="524" spans="2:38" x14ac:dyDescent="0.35">
      <c r="B524" s="30" t="str">
        <f>IF('Uso de suelo'!B524="","",'Uso de suelo'!B524)</f>
        <v/>
      </c>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row>
    <row r="525" spans="2:38" x14ac:dyDescent="0.35">
      <c r="B525" s="30" t="str">
        <f>IF('Uso de suelo'!B525="","",'Uso de suelo'!B525)</f>
        <v/>
      </c>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row>
    <row r="526" spans="2:38" x14ac:dyDescent="0.35">
      <c r="B526" s="30" t="str">
        <f>IF('Uso de suelo'!B526="","",'Uso de suelo'!B526)</f>
        <v/>
      </c>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row>
    <row r="527" spans="2:38" x14ac:dyDescent="0.35">
      <c r="B527" s="30" t="str">
        <f>IF('Uso de suelo'!B527="","",'Uso de suelo'!B527)</f>
        <v/>
      </c>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row>
    <row r="528" spans="2:38" x14ac:dyDescent="0.35">
      <c r="B528" s="30" t="str">
        <f>IF('Uso de suelo'!B528="","",'Uso de suelo'!B528)</f>
        <v/>
      </c>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row>
    <row r="529" spans="2:38" x14ac:dyDescent="0.35">
      <c r="B529" s="30" t="str">
        <f>IF('Uso de suelo'!B529="","",'Uso de suelo'!B529)</f>
        <v/>
      </c>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row>
    <row r="530" spans="2:38" x14ac:dyDescent="0.35">
      <c r="B530" s="30" t="str">
        <f>IF('Uso de suelo'!B530="","",'Uso de suelo'!B530)</f>
        <v/>
      </c>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row>
    <row r="531" spans="2:38" x14ac:dyDescent="0.35">
      <c r="B531" s="30" t="str">
        <f>IF('Uso de suelo'!B531="","",'Uso de suelo'!B531)</f>
        <v/>
      </c>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row>
    <row r="532" spans="2:38" x14ac:dyDescent="0.35">
      <c r="B532" s="30" t="str">
        <f>IF('Uso de suelo'!B532="","",'Uso de suelo'!B532)</f>
        <v/>
      </c>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row>
    <row r="533" spans="2:38" x14ac:dyDescent="0.35">
      <c r="B533" s="30" t="str">
        <f>IF('Uso de suelo'!B533="","",'Uso de suelo'!B533)</f>
        <v/>
      </c>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row>
    <row r="534" spans="2:38" x14ac:dyDescent="0.35">
      <c r="B534" s="30" t="str">
        <f>IF('Uso de suelo'!B534="","",'Uso de suelo'!B534)</f>
        <v/>
      </c>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row>
    <row r="535" spans="2:38" x14ac:dyDescent="0.35">
      <c r="B535" s="30" t="str">
        <f>IF('Uso de suelo'!B535="","",'Uso de suelo'!B535)</f>
        <v/>
      </c>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row>
    <row r="536" spans="2:38" x14ac:dyDescent="0.35">
      <c r="B536" s="30" t="str">
        <f>IF('Uso de suelo'!B536="","",'Uso de suelo'!B536)</f>
        <v/>
      </c>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row>
    <row r="537" spans="2:38" x14ac:dyDescent="0.35">
      <c r="B537" s="30" t="str">
        <f>IF('Uso de suelo'!B537="","",'Uso de suelo'!B537)</f>
        <v/>
      </c>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row>
    <row r="538" spans="2:38" x14ac:dyDescent="0.35">
      <c r="B538" s="30" t="str">
        <f>IF('Uso de suelo'!B538="","",'Uso de suelo'!B538)</f>
        <v/>
      </c>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row>
    <row r="539" spans="2:38" x14ac:dyDescent="0.35">
      <c r="B539" s="30" t="str">
        <f>IF('Uso de suelo'!B539="","",'Uso de suelo'!B539)</f>
        <v/>
      </c>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row>
    <row r="540" spans="2:38" x14ac:dyDescent="0.35">
      <c r="B540" s="30" t="str">
        <f>IF('Uso de suelo'!B540="","",'Uso de suelo'!B540)</f>
        <v/>
      </c>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row>
    <row r="541" spans="2:38" x14ac:dyDescent="0.35">
      <c r="B541" s="30" t="str">
        <f>IF('Uso de suelo'!B541="","",'Uso de suelo'!B541)</f>
        <v/>
      </c>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row>
    <row r="542" spans="2:38" x14ac:dyDescent="0.35">
      <c r="B542" s="30" t="str">
        <f>IF('Uso de suelo'!B542="","",'Uso de suelo'!B542)</f>
        <v/>
      </c>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row>
    <row r="543" spans="2:38" x14ac:dyDescent="0.35">
      <c r="B543" s="30" t="str">
        <f>IF('Uso de suelo'!B543="","",'Uso de suelo'!B543)</f>
        <v/>
      </c>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row>
    <row r="544" spans="2:38" x14ac:dyDescent="0.35">
      <c r="B544" s="30" t="str">
        <f>IF('Uso de suelo'!B544="","",'Uso de suelo'!B544)</f>
        <v/>
      </c>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row>
    <row r="545" spans="2:38" x14ac:dyDescent="0.35">
      <c r="B545" s="30" t="str">
        <f>IF('Uso de suelo'!B545="","",'Uso de suelo'!B545)</f>
        <v/>
      </c>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row>
    <row r="546" spans="2:38" x14ac:dyDescent="0.35">
      <c r="B546" s="30" t="str">
        <f>IF('Uso de suelo'!B546="","",'Uso de suelo'!B546)</f>
        <v/>
      </c>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row>
    <row r="547" spans="2:38" x14ac:dyDescent="0.35">
      <c r="B547" s="30" t="str">
        <f>IF('Uso de suelo'!B547="","",'Uso de suelo'!B547)</f>
        <v/>
      </c>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row>
    <row r="548" spans="2:38" x14ac:dyDescent="0.35">
      <c r="B548" s="30" t="str">
        <f>IF('Uso de suelo'!B548="","",'Uso de suelo'!B548)</f>
        <v/>
      </c>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row>
    <row r="549" spans="2:38" x14ac:dyDescent="0.35">
      <c r="B549" s="30" t="str">
        <f>IF('Uso de suelo'!B549="","",'Uso de suelo'!B549)</f>
        <v/>
      </c>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row>
    <row r="550" spans="2:38" x14ac:dyDescent="0.35">
      <c r="B550" s="30" t="str">
        <f>IF('Uso de suelo'!B550="","",'Uso de suelo'!B550)</f>
        <v/>
      </c>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row>
    <row r="551" spans="2:38" x14ac:dyDescent="0.35">
      <c r="B551" s="30" t="str">
        <f>IF('Uso de suelo'!B551="","",'Uso de suelo'!B551)</f>
        <v/>
      </c>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row>
    <row r="552" spans="2:38" x14ac:dyDescent="0.35">
      <c r="B552" s="30" t="str">
        <f>IF('Uso de suelo'!B552="","",'Uso de suelo'!B552)</f>
        <v/>
      </c>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row>
    <row r="553" spans="2:38" x14ac:dyDescent="0.35">
      <c r="B553" s="30" t="str">
        <f>IF('Uso de suelo'!B553="","",'Uso de suelo'!B553)</f>
        <v/>
      </c>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row>
    <row r="554" spans="2:38" x14ac:dyDescent="0.35">
      <c r="B554" s="30" t="str">
        <f>IF('Uso de suelo'!B554="","",'Uso de suelo'!B554)</f>
        <v/>
      </c>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row>
    <row r="555" spans="2:38" x14ac:dyDescent="0.35">
      <c r="B555" s="30" t="str">
        <f>IF('Uso de suelo'!B555="","",'Uso de suelo'!B555)</f>
        <v/>
      </c>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row>
    <row r="556" spans="2:38" x14ac:dyDescent="0.35">
      <c r="B556" s="30" t="str">
        <f>IF('Uso de suelo'!B556="","",'Uso de suelo'!B556)</f>
        <v/>
      </c>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row>
    <row r="557" spans="2:38" x14ac:dyDescent="0.35">
      <c r="B557" s="30" t="str">
        <f>IF('Uso de suelo'!B557="","",'Uso de suelo'!B557)</f>
        <v/>
      </c>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row>
    <row r="558" spans="2:38" x14ac:dyDescent="0.35">
      <c r="B558" s="30" t="str">
        <f>IF('Uso de suelo'!B558="","",'Uso de suelo'!B558)</f>
        <v/>
      </c>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row>
    <row r="559" spans="2:38" x14ac:dyDescent="0.35">
      <c r="B559" s="30" t="str">
        <f>IF('Uso de suelo'!B559="","",'Uso de suelo'!B559)</f>
        <v/>
      </c>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row>
    <row r="560" spans="2:38" x14ac:dyDescent="0.35">
      <c r="B560" s="30" t="str">
        <f>IF('Uso de suelo'!B560="","",'Uso de suelo'!B560)</f>
        <v/>
      </c>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row>
    <row r="561" spans="2:38" x14ac:dyDescent="0.35">
      <c r="B561" s="30" t="str">
        <f>IF('Uso de suelo'!B561="","",'Uso de suelo'!B561)</f>
        <v/>
      </c>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row>
    <row r="562" spans="2:38" x14ac:dyDescent="0.35">
      <c r="B562" s="30" t="str">
        <f>IF('Uso de suelo'!B562="","",'Uso de suelo'!B562)</f>
        <v/>
      </c>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row>
    <row r="563" spans="2:38" x14ac:dyDescent="0.35">
      <c r="B563" s="30" t="str">
        <f>IF('Uso de suelo'!B563="","",'Uso de suelo'!B563)</f>
        <v/>
      </c>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row>
    <row r="564" spans="2:38" x14ac:dyDescent="0.35">
      <c r="B564" s="30" t="str">
        <f>IF('Uso de suelo'!B564="","",'Uso de suelo'!B564)</f>
        <v/>
      </c>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row>
    <row r="565" spans="2:38" x14ac:dyDescent="0.35">
      <c r="B565" s="30" t="str">
        <f>IF('Uso de suelo'!B565="","",'Uso de suelo'!B565)</f>
        <v/>
      </c>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row>
    <row r="566" spans="2:38" x14ac:dyDescent="0.35">
      <c r="B566" s="30" t="str">
        <f>IF('Uso de suelo'!B566="","",'Uso de suelo'!B566)</f>
        <v/>
      </c>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row>
    <row r="567" spans="2:38" x14ac:dyDescent="0.35">
      <c r="B567" s="30" t="str">
        <f>IF('Uso de suelo'!B567="","",'Uso de suelo'!B567)</f>
        <v/>
      </c>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row>
    <row r="568" spans="2:38" x14ac:dyDescent="0.35">
      <c r="B568" s="30" t="str">
        <f>IF('Uso de suelo'!B568="","",'Uso de suelo'!B568)</f>
        <v/>
      </c>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row>
    <row r="569" spans="2:38" x14ac:dyDescent="0.35">
      <c r="B569" s="30" t="str">
        <f>IF('Uso de suelo'!B569="","",'Uso de suelo'!B569)</f>
        <v/>
      </c>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row>
    <row r="570" spans="2:38" x14ac:dyDescent="0.35">
      <c r="B570" s="30" t="str">
        <f>IF('Uso de suelo'!B570="","",'Uso de suelo'!B570)</f>
        <v/>
      </c>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row>
    <row r="571" spans="2:38" x14ac:dyDescent="0.35">
      <c r="B571" s="30" t="str">
        <f>IF('Uso de suelo'!B571="","",'Uso de suelo'!B571)</f>
        <v/>
      </c>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row>
    <row r="572" spans="2:38" x14ac:dyDescent="0.35">
      <c r="B572" s="30" t="str">
        <f>IF('Uso de suelo'!B572="","",'Uso de suelo'!B572)</f>
        <v/>
      </c>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row>
    <row r="573" spans="2:38" x14ac:dyDescent="0.35">
      <c r="B573" s="30" t="str">
        <f>IF('Uso de suelo'!B573="","",'Uso de suelo'!B573)</f>
        <v/>
      </c>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row>
    <row r="574" spans="2:38" x14ac:dyDescent="0.35">
      <c r="B574" s="30" t="str">
        <f>IF('Uso de suelo'!B574="","",'Uso de suelo'!B574)</f>
        <v/>
      </c>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row>
    <row r="575" spans="2:38" x14ac:dyDescent="0.35">
      <c r="B575" s="30" t="str">
        <f>IF('Uso de suelo'!B575="","",'Uso de suelo'!B575)</f>
        <v/>
      </c>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row>
    <row r="576" spans="2:38" x14ac:dyDescent="0.35">
      <c r="B576" s="30" t="str">
        <f>IF('Uso de suelo'!B576="","",'Uso de suelo'!B576)</f>
        <v/>
      </c>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row>
    <row r="577" spans="2:38" x14ac:dyDescent="0.35">
      <c r="B577" s="30" t="str">
        <f>IF('Uso de suelo'!B577="","",'Uso de suelo'!B577)</f>
        <v/>
      </c>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row>
    <row r="578" spans="2:38" x14ac:dyDescent="0.35">
      <c r="B578" s="30" t="str">
        <f>IF('Uso de suelo'!B578="","",'Uso de suelo'!B578)</f>
        <v/>
      </c>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row>
    <row r="579" spans="2:38" x14ac:dyDescent="0.35">
      <c r="B579" s="30" t="str">
        <f>IF('Uso de suelo'!B579="","",'Uso de suelo'!B579)</f>
        <v/>
      </c>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row>
    <row r="580" spans="2:38" x14ac:dyDescent="0.35">
      <c r="B580" s="30" t="str">
        <f>IF('Uso de suelo'!B580="","",'Uso de suelo'!B580)</f>
        <v/>
      </c>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row>
    <row r="581" spans="2:38" x14ac:dyDescent="0.35">
      <c r="B581" s="30" t="str">
        <f>IF('Uso de suelo'!B581="","",'Uso de suelo'!B581)</f>
        <v/>
      </c>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row>
    <row r="582" spans="2:38" x14ac:dyDescent="0.35">
      <c r="B582" s="30" t="str">
        <f>IF('Uso de suelo'!B582="","",'Uso de suelo'!B582)</f>
        <v/>
      </c>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row>
    <row r="583" spans="2:38" x14ac:dyDescent="0.35">
      <c r="B583" s="30" t="str">
        <f>IF('Uso de suelo'!B583="","",'Uso de suelo'!B583)</f>
        <v/>
      </c>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row>
    <row r="584" spans="2:38" x14ac:dyDescent="0.35">
      <c r="B584" s="30" t="str">
        <f>IF('Uso de suelo'!B584="","",'Uso de suelo'!B584)</f>
        <v/>
      </c>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row>
    <row r="585" spans="2:38" x14ac:dyDescent="0.35">
      <c r="B585" s="30" t="str">
        <f>IF('Uso de suelo'!B585="","",'Uso de suelo'!B585)</f>
        <v/>
      </c>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row>
    <row r="586" spans="2:38" x14ac:dyDescent="0.35">
      <c r="B586" s="30" t="str">
        <f>IF('Uso de suelo'!B586="","",'Uso de suelo'!B586)</f>
        <v/>
      </c>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row>
    <row r="587" spans="2:38" x14ac:dyDescent="0.35">
      <c r="B587" s="30" t="str">
        <f>IF('Uso de suelo'!B587="","",'Uso de suelo'!B587)</f>
        <v/>
      </c>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row>
    <row r="588" spans="2:38" x14ac:dyDescent="0.35">
      <c r="B588" s="30" t="str">
        <f>IF('Uso de suelo'!B588="","",'Uso de suelo'!B588)</f>
        <v/>
      </c>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row>
    <row r="589" spans="2:38" x14ac:dyDescent="0.35">
      <c r="B589" s="30" t="str">
        <f>IF('Uso de suelo'!B589="","",'Uso de suelo'!B589)</f>
        <v/>
      </c>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row>
    <row r="590" spans="2:38" x14ac:dyDescent="0.35">
      <c r="B590" s="30" t="str">
        <f>IF('Uso de suelo'!B590="","",'Uso de suelo'!B590)</f>
        <v/>
      </c>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row>
    <row r="591" spans="2:38" x14ac:dyDescent="0.35">
      <c r="B591" s="30" t="str">
        <f>IF('Uso de suelo'!B591="","",'Uso de suelo'!B591)</f>
        <v/>
      </c>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row>
    <row r="592" spans="2:38" x14ac:dyDescent="0.35">
      <c r="B592" s="30" t="str">
        <f>IF('Uso de suelo'!B592="","",'Uso de suelo'!B592)</f>
        <v/>
      </c>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row>
    <row r="593" spans="2:38" x14ac:dyDescent="0.35">
      <c r="B593" s="30" t="str">
        <f>IF('Uso de suelo'!B593="","",'Uso de suelo'!B593)</f>
        <v/>
      </c>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row>
    <row r="594" spans="2:38" x14ac:dyDescent="0.35">
      <c r="B594" s="30" t="str">
        <f>IF('Uso de suelo'!B594="","",'Uso de suelo'!B594)</f>
        <v/>
      </c>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row>
    <row r="595" spans="2:38" x14ac:dyDescent="0.35">
      <c r="B595" s="30" t="str">
        <f>IF('Uso de suelo'!B595="","",'Uso de suelo'!B595)</f>
        <v/>
      </c>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row>
    <row r="596" spans="2:38" x14ac:dyDescent="0.35">
      <c r="B596" s="30" t="str">
        <f>IF('Uso de suelo'!B596="","",'Uso de suelo'!B596)</f>
        <v/>
      </c>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row>
    <row r="597" spans="2:38" x14ac:dyDescent="0.35">
      <c r="B597" s="30" t="str">
        <f>IF('Uso de suelo'!B597="","",'Uso de suelo'!B597)</f>
        <v/>
      </c>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row>
    <row r="598" spans="2:38" x14ac:dyDescent="0.35">
      <c r="B598" s="30" t="str">
        <f>IF('Uso de suelo'!B598="","",'Uso de suelo'!B598)</f>
        <v/>
      </c>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row>
    <row r="599" spans="2:38" x14ac:dyDescent="0.35">
      <c r="B599" s="30" t="str">
        <f>IF('Uso de suelo'!B599="","",'Uso de suelo'!B599)</f>
        <v/>
      </c>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row>
    <row r="600" spans="2:38" x14ac:dyDescent="0.35">
      <c r="B600" s="30" t="str">
        <f>IF('Uso de suelo'!B600="","",'Uso de suelo'!B600)</f>
        <v/>
      </c>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row>
    <row r="601" spans="2:38" x14ac:dyDescent="0.35">
      <c r="B601" s="30" t="str">
        <f>IF('Uso de suelo'!B601="","",'Uso de suelo'!B601)</f>
        <v/>
      </c>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row>
    <row r="602" spans="2:38" x14ac:dyDescent="0.35">
      <c r="B602" s="30" t="str">
        <f>IF('Uso de suelo'!B602="","",'Uso de suelo'!B602)</f>
        <v/>
      </c>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row>
    <row r="603" spans="2:38" x14ac:dyDescent="0.35">
      <c r="B603" s="30" t="str">
        <f>IF('Uso de suelo'!B603="","",'Uso de suelo'!B603)</f>
        <v/>
      </c>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row>
    <row r="604" spans="2:38" x14ac:dyDescent="0.35">
      <c r="B604" s="30" t="str">
        <f>IF('Uso de suelo'!B604="","",'Uso de suelo'!B604)</f>
        <v/>
      </c>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row>
    <row r="605" spans="2:38" x14ac:dyDescent="0.35">
      <c r="B605" s="30" t="str">
        <f>IF('Uso de suelo'!B605="","",'Uso de suelo'!B605)</f>
        <v/>
      </c>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row>
    <row r="606" spans="2:38" x14ac:dyDescent="0.35">
      <c r="B606" s="30" t="str">
        <f>IF('Uso de suelo'!B606="","",'Uso de suelo'!B606)</f>
        <v/>
      </c>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row>
    <row r="607" spans="2:38" x14ac:dyDescent="0.35">
      <c r="B607" s="30" t="str">
        <f>IF('Uso de suelo'!B607="","",'Uso de suelo'!B607)</f>
        <v/>
      </c>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row>
    <row r="608" spans="2:38" x14ac:dyDescent="0.35">
      <c r="B608" s="30" t="str">
        <f>IF('Uso de suelo'!B608="","",'Uso de suelo'!B608)</f>
        <v/>
      </c>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row>
    <row r="609" spans="2:38" x14ac:dyDescent="0.35">
      <c r="B609" s="30" t="str">
        <f>IF('Uso de suelo'!B609="","",'Uso de suelo'!B609)</f>
        <v/>
      </c>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row>
    <row r="610" spans="2:38" x14ac:dyDescent="0.35">
      <c r="B610" s="30" t="str">
        <f>IF('Uso de suelo'!B610="","",'Uso de suelo'!B610)</f>
        <v/>
      </c>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row>
    <row r="611" spans="2:38" x14ac:dyDescent="0.35">
      <c r="B611" s="30" t="str">
        <f>IF('Uso de suelo'!B611="","",'Uso de suelo'!B611)</f>
        <v/>
      </c>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row>
    <row r="612" spans="2:38" x14ac:dyDescent="0.35">
      <c r="B612" s="30" t="str">
        <f>IF('Uso de suelo'!B612="","",'Uso de suelo'!B612)</f>
        <v/>
      </c>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row>
    <row r="613" spans="2:38" x14ac:dyDescent="0.35">
      <c r="B613" s="30" t="str">
        <f>IF('Uso de suelo'!B613="","",'Uso de suelo'!B613)</f>
        <v/>
      </c>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row>
    <row r="614" spans="2:38" x14ac:dyDescent="0.35">
      <c r="B614" s="30" t="str">
        <f>IF('Uso de suelo'!B614="","",'Uso de suelo'!B614)</f>
        <v/>
      </c>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row>
    <row r="615" spans="2:38" x14ac:dyDescent="0.35">
      <c r="B615" s="30" t="str">
        <f>IF('Uso de suelo'!B615="","",'Uso de suelo'!B615)</f>
        <v/>
      </c>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row>
    <row r="616" spans="2:38" x14ac:dyDescent="0.35">
      <c r="B616" s="30" t="str">
        <f>IF('Uso de suelo'!B616="","",'Uso de suelo'!B616)</f>
        <v/>
      </c>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row>
    <row r="617" spans="2:38" x14ac:dyDescent="0.35">
      <c r="B617" s="30" t="str">
        <f>IF('Uso de suelo'!B617="","",'Uso de suelo'!B617)</f>
        <v/>
      </c>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row>
    <row r="618" spans="2:38" x14ac:dyDescent="0.35">
      <c r="B618" s="30" t="str">
        <f>IF('Uso de suelo'!B618="","",'Uso de suelo'!B618)</f>
        <v/>
      </c>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row>
    <row r="619" spans="2:38" x14ac:dyDescent="0.35">
      <c r="B619" s="30" t="str">
        <f>IF('Uso de suelo'!B619="","",'Uso de suelo'!B619)</f>
        <v/>
      </c>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row>
    <row r="620" spans="2:38" x14ac:dyDescent="0.35">
      <c r="B620" s="30" t="str">
        <f>IF('Uso de suelo'!B620="","",'Uso de suelo'!B620)</f>
        <v/>
      </c>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row>
    <row r="621" spans="2:38" x14ac:dyDescent="0.35">
      <c r="B621" s="30" t="str">
        <f>IF('Uso de suelo'!B621="","",'Uso de suelo'!B621)</f>
        <v/>
      </c>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row>
    <row r="622" spans="2:38" x14ac:dyDescent="0.35">
      <c r="B622" s="30" t="str">
        <f>IF('Uso de suelo'!B622="","",'Uso de suelo'!B622)</f>
        <v/>
      </c>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row>
    <row r="623" spans="2:38" x14ac:dyDescent="0.35">
      <c r="B623" s="30" t="str">
        <f>IF('Uso de suelo'!B623="","",'Uso de suelo'!B623)</f>
        <v/>
      </c>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row>
    <row r="624" spans="2:38" x14ac:dyDescent="0.35">
      <c r="B624" s="30" t="str">
        <f>IF('Uso de suelo'!B624="","",'Uso de suelo'!B624)</f>
        <v/>
      </c>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row>
    <row r="625" spans="2:38" x14ac:dyDescent="0.35">
      <c r="B625" s="30" t="str">
        <f>IF('Uso de suelo'!B625="","",'Uso de suelo'!B625)</f>
        <v/>
      </c>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row>
    <row r="626" spans="2:38" x14ac:dyDescent="0.35">
      <c r="B626" s="30" t="str">
        <f>IF('Uso de suelo'!B626="","",'Uso de suelo'!B626)</f>
        <v/>
      </c>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row>
    <row r="627" spans="2:38" x14ac:dyDescent="0.35">
      <c r="B627" s="30" t="str">
        <f>IF('Uso de suelo'!B627="","",'Uso de suelo'!B627)</f>
        <v/>
      </c>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row>
    <row r="628" spans="2:38" x14ac:dyDescent="0.35">
      <c r="B628" s="30" t="str">
        <f>IF('Uso de suelo'!B628="","",'Uso de suelo'!B628)</f>
        <v/>
      </c>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row>
    <row r="629" spans="2:38" x14ac:dyDescent="0.35">
      <c r="B629" s="30" t="str">
        <f>IF('Uso de suelo'!B629="","",'Uso de suelo'!B629)</f>
        <v/>
      </c>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row>
    <row r="630" spans="2:38" x14ac:dyDescent="0.35">
      <c r="B630" s="30" t="str">
        <f>IF('Uso de suelo'!B630="","",'Uso de suelo'!B630)</f>
        <v/>
      </c>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row>
    <row r="631" spans="2:38" x14ac:dyDescent="0.35">
      <c r="B631" s="30" t="str">
        <f>IF('Uso de suelo'!B631="","",'Uso de suelo'!B631)</f>
        <v/>
      </c>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row>
    <row r="632" spans="2:38" x14ac:dyDescent="0.35">
      <c r="B632" s="30" t="str">
        <f>IF('Uso de suelo'!B632="","",'Uso de suelo'!B632)</f>
        <v/>
      </c>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row>
    <row r="633" spans="2:38" x14ac:dyDescent="0.35">
      <c r="B633" s="30" t="str">
        <f>IF('Uso de suelo'!B633="","",'Uso de suelo'!B633)</f>
        <v/>
      </c>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row>
    <row r="634" spans="2:38" x14ac:dyDescent="0.35">
      <c r="B634" s="30" t="str">
        <f>IF('Uso de suelo'!B634="","",'Uso de suelo'!B634)</f>
        <v/>
      </c>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row>
    <row r="635" spans="2:38" x14ac:dyDescent="0.35">
      <c r="B635" s="30" t="str">
        <f>IF('Uso de suelo'!B635="","",'Uso de suelo'!B635)</f>
        <v/>
      </c>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row>
    <row r="636" spans="2:38" x14ac:dyDescent="0.35">
      <c r="B636" s="30" t="str">
        <f>IF('Uso de suelo'!B636="","",'Uso de suelo'!B636)</f>
        <v/>
      </c>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row>
    <row r="637" spans="2:38" x14ac:dyDescent="0.35">
      <c r="B637" s="30" t="str">
        <f>IF('Uso de suelo'!B637="","",'Uso de suelo'!B637)</f>
        <v/>
      </c>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row>
    <row r="638" spans="2:38" x14ac:dyDescent="0.35">
      <c r="B638" s="30" t="str">
        <f>IF('Uso de suelo'!B638="","",'Uso de suelo'!B638)</f>
        <v/>
      </c>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row>
    <row r="639" spans="2:38" x14ac:dyDescent="0.35">
      <c r="B639" s="30" t="str">
        <f>IF('Uso de suelo'!B639="","",'Uso de suelo'!B639)</f>
        <v/>
      </c>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row>
    <row r="640" spans="2:38" x14ac:dyDescent="0.35">
      <c r="B640" s="30" t="str">
        <f>IF('Uso de suelo'!B640="","",'Uso de suelo'!B640)</f>
        <v/>
      </c>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row>
    <row r="641" spans="2:38" x14ac:dyDescent="0.35">
      <c r="B641" s="30" t="str">
        <f>IF('Uso de suelo'!B641="","",'Uso de suelo'!B641)</f>
        <v/>
      </c>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row>
    <row r="642" spans="2:38" x14ac:dyDescent="0.35">
      <c r="B642" s="30" t="str">
        <f>IF('Uso de suelo'!B642="","",'Uso de suelo'!B642)</f>
        <v/>
      </c>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row>
    <row r="643" spans="2:38" x14ac:dyDescent="0.35">
      <c r="B643" s="30" t="str">
        <f>IF('Uso de suelo'!B643="","",'Uso de suelo'!B643)</f>
        <v/>
      </c>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row>
    <row r="644" spans="2:38" x14ac:dyDescent="0.35">
      <c r="B644" s="30" t="str">
        <f>IF('Uso de suelo'!B644="","",'Uso de suelo'!B644)</f>
        <v/>
      </c>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row>
    <row r="645" spans="2:38" x14ac:dyDescent="0.35">
      <c r="B645" s="30" t="str">
        <f>IF('Uso de suelo'!B645="","",'Uso de suelo'!B645)</f>
        <v/>
      </c>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row>
    <row r="646" spans="2:38" x14ac:dyDescent="0.35">
      <c r="B646" s="30" t="str">
        <f>IF('Uso de suelo'!B646="","",'Uso de suelo'!B646)</f>
        <v/>
      </c>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row>
    <row r="647" spans="2:38" x14ac:dyDescent="0.35">
      <c r="B647" s="30" t="str">
        <f>IF('Uso de suelo'!B647="","",'Uso de suelo'!B647)</f>
        <v/>
      </c>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row>
    <row r="648" spans="2:38" x14ac:dyDescent="0.35">
      <c r="B648" s="30" t="str">
        <f>IF('Uso de suelo'!B648="","",'Uso de suelo'!B648)</f>
        <v/>
      </c>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row>
    <row r="649" spans="2:38" x14ac:dyDescent="0.35">
      <c r="B649" s="30" t="str">
        <f>IF('Uso de suelo'!B649="","",'Uso de suelo'!B649)</f>
        <v/>
      </c>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row>
    <row r="650" spans="2:38" x14ac:dyDescent="0.35">
      <c r="B650" s="30" t="str">
        <f>IF('Uso de suelo'!B650="","",'Uso de suelo'!B650)</f>
        <v/>
      </c>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row>
    <row r="651" spans="2:38" x14ac:dyDescent="0.35">
      <c r="B651" s="30" t="str">
        <f>IF('Uso de suelo'!B651="","",'Uso de suelo'!B651)</f>
        <v/>
      </c>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row>
    <row r="652" spans="2:38" x14ac:dyDescent="0.35">
      <c r="B652" s="30" t="str">
        <f>IF('Uso de suelo'!B652="","",'Uso de suelo'!B652)</f>
        <v/>
      </c>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row>
    <row r="653" spans="2:38" x14ac:dyDescent="0.35">
      <c r="B653" s="30" t="str">
        <f>IF('Uso de suelo'!B653="","",'Uso de suelo'!B653)</f>
        <v/>
      </c>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row>
    <row r="654" spans="2:38" x14ac:dyDescent="0.35">
      <c r="B654" s="30" t="str">
        <f>IF('Uso de suelo'!B654="","",'Uso de suelo'!B654)</f>
        <v/>
      </c>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row>
    <row r="655" spans="2:38" x14ac:dyDescent="0.35">
      <c r="B655" s="30" t="str">
        <f>IF('Uso de suelo'!B655="","",'Uso de suelo'!B655)</f>
        <v/>
      </c>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row>
    <row r="656" spans="2:38" x14ac:dyDescent="0.35">
      <c r="B656" s="30" t="str">
        <f>IF('Uso de suelo'!B656="","",'Uso de suelo'!B656)</f>
        <v/>
      </c>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row>
    <row r="657" spans="2:38" x14ac:dyDescent="0.35">
      <c r="B657" s="30" t="str">
        <f>IF('Uso de suelo'!B657="","",'Uso de suelo'!B657)</f>
        <v/>
      </c>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row>
    <row r="658" spans="2:38" x14ac:dyDescent="0.35">
      <c r="B658" s="30" t="str">
        <f>IF('Uso de suelo'!B658="","",'Uso de suelo'!B658)</f>
        <v/>
      </c>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row>
    <row r="659" spans="2:38" x14ac:dyDescent="0.35">
      <c r="B659" s="30" t="str">
        <f>IF('Uso de suelo'!B659="","",'Uso de suelo'!B659)</f>
        <v/>
      </c>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row>
    <row r="660" spans="2:38" x14ac:dyDescent="0.35">
      <c r="B660" s="30" t="str">
        <f>IF('Uso de suelo'!B660="","",'Uso de suelo'!B660)</f>
        <v/>
      </c>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row>
    <row r="661" spans="2:38" x14ac:dyDescent="0.35">
      <c r="B661" s="30" t="str">
        <f>IF('Uso de suelo'!B661="","",'Uso de suelo'!B661)</f>
        <v/>
      </c>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row>
    <row r="662" spans="2:38" x14ac:dyDescent="0.35">
      <c r="B662" s="30" t="str">
        <f>IF('Uso de suelo'!B662="","",'Uso de suelo'!B662)</f>
        <v/>
      </c>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row>
    <row r="663" spans="2:38" x14ac:dyDescent="0.35">
      <c r="B663" s="30" t="str">
        <f>IF('Uso de suelo'!B663="","",'Uso de suelo'!B663)</f>
        <v/>
      </c>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row>
    <row r="664" spans="2:38" x14ac:dyDescent="0.35">
      <c r="B664" s="30" t="str">
        <f>IF('Uso de suelo'!B664="","",'Uso de suelo'!B664)</f>
        <v/>
      </c>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row>
    <row r="665" spans="2:38" x14ac:dyDescent="0.35">
      <c r="B665" s="30" t="str">
        <f>IF('Uso de suelo'!B665="","",'Uso de suelo'!B665)</f>
        <v/>
      </c>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row>
    <row r="666" spans="2:38" x14ac:dyDescent="0.35">
      <c r="B666" s="30" t="str">
        <f>IF('Uso de suelo'!B666="","",'Uso de suelo'!B666)</f>
        <v/>
      </c>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row>
    <row r="667" spans="2:38" x14ac:dyDescent="0.35">
      <c r="B667" s="30" t="str">
        <f>IF('Uso de suelo'!B667="","",'Uso de suelo'!B667)</f>
        <v/>
      </c>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row>
    <row r="668" spans="2:38" x14ac:dyDescent="0.35">
      <c r="B668" s="30" t="str">
        <f>IF('Uso de suelo'!B668="","",'Uso de suelo'!B668)</f>
        <v/>
      </c>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row>
    <row r="669" spans="2:38" x14ac:dyDescent="0.35">
      <c r="B669" s="30" t="str">
        <f>IF('Uso de suelo'!B669="","",'Uso de suelo'!B669)</f>
        <v/>
      </c>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row>
    <row r="670" spans="2:38" x14ac:dyDescent="0.35">
      <c r="B670" s="30" t="str">
        <f>IF('Uso de suelo'!B670="","",'Uso de suelo'!B670)</f>
        <v/>
      </c>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row>
    <row r="671" spans="2:38" x14ac:dyDescent="0.35">
      <c r="B671" s="30" t="str">
        <f>IF('Uso de suelo'!B671="","",'Uso de suelo'!B671)</f>
        <v/>
      </c>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row>
    <row r="672" spans="2:38" x14ac:dyDescent="0.35">
      <c r="B672" s="30" t="str">
        <f>IF('Uso de suelo'!B672="","",'Uso de suelo'!B672)</f>
        <v/>
      </c>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row>
    <row r="673" spans="2:38" x14ac:dyDescent="0.35">
      <c r="B673" s="30" t="str">
        <f>IF('Uso de suelo'!B673="","",'Uso de suelo'!B673)</f>
        <v/>
      </c>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row>
    <row r="674" spans="2:38" x14ac:dyDescent="0.35">
      <c r="B674" s="30" t="str">
        <f>IF('Uso de suelo'!B674="","",'Uso de suelo'!B674)</f>
        <v/>
      </c>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row>
    <row r="675" spans="2:38" x14ac:dyDescent="0.35">
      <c r="B675" s="30" t="str">
        <f>IF('Uso de suelo'!B675="","",'Uso de suelo'!B675)</f>
        <v/>
      </c>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row>
    <row r="676" spans="2:38" x14ac:dyDescent="0.35">
      <c r="B676" s="30" t="str">
        <f>IF('Uso de suelo'!B676="","",'Uso de suelo'!B676)</f>
        <v/>
      </c>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row>
    <row r="677" spans="2:38" x14ac:dyDescent="0.35">
      <c r="B677" s="30" t="str">
        <f>IF('Uso de suelo'!B677="","",'Uso de suelo'!B677)</f>
        <v/>
      </c>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row>
    <row r="678" spans="2:38" x14ac:dyDescent="0.35">
      <c r="B678" s="30" t="str">
        <f>IF('Uso de suelo'!B678="","",'Uso de suelo'!B678)</f>
        <v/>
      </c>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row>
    <row r="679" spans="2:38" x14ac:dyDescent="0.35">
      <c r="B679" s="30" t="str">
        <f>IF('Uso de suelo'!B679="","",'Uso de suelo'!B679)</f>
        <v/>
      </c>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row>
    <row r="680" spans="2:38" x14ac:dyDescent="0.35">
      <c r="B680" s="30" t="str">
        <f>IF('Uso de suelo'!B680="","",'Uso de suelo'!B680)</f>
        <v/>
      </c>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row>
    <row r="681" spans="2:38" x14ac:dyDescent="0.35">
      <c r="B681" s="30" t="str">
        <f>IF('Uso de suelo'!B681="","",'Uso de suelo'!B681)</f>
        <v/>
      </c>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row>
    <row r="682" spans="2:38" x14ac:dyDescent="0.35">
      <c r="B682" s="30" t="str">
        <f>IF('Uso de suelo'!B682="","",'Uso de suelo'!B682)</f>
        <v/>
      </c>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row>
    <row r="683" spans="2:38" x14ac:dyDescent="0.35">
      <c r="B683" s="30" t="str">
        <f>IF('Uso de suelo'!B683="","",'Uso de suelo'!B683)</f>
        <v/>
      </c>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row>
    <row r="684" spans="2:38" x14ac:dyDescent="0.35">
      <c r="B684" s="30" t="str">
        <f>IF('Uso de suelo'!B684="","",'Uso de suelo'!B684)</f>
        <v/>
      </c>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row>
    <row r="685" spans="2:38" x14ac:dyDescent="0.35">
      <c r="B685" s="30" t="str">
        <f>IF('Uso de suelo'!B685="","",'Uso de suelo'!B685)</f>
        <v/>
      </c>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row>
    <row r="686" spans="2:38" x14ac:dyDescent="0.35">
      <c r="B686" s="30" t="str">
        <f>IF('Uso de suelo'!B686="","",'Uso de suelo'!B686)</f>
        <v/>
      </c>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row>
    <row r="687" spans="2:38" x14ac:dyDescent="0.35">
      <c r="B687" s="30" t="str">
        <f>IF('Uso de suelo'!B687="","",'Uso de suelo'!B687)</f>
        <v/>
      </c>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row>
    <row r="688" spans="2:38" x14ac:dyDescent="0.35">
      <c r="B688" s="30" t="str">
        <f>IF('Uso de suelo'!B688="","",'Uso de suelo'!B688)</f>
        <v/>
      </c>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row>
    <row r="689" spans="2:38" x14ac:dyDescent="0.35">
      <c r="B689" s="30" t="str">
        <f>IF('Uso de suelo'!B689="","",'Uso de suelo'!B689)</f>
        <v/>
      </c>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row>
    <row r="690" spans="2:38" x14ac:dyDescent="0.35">
      <c r="B690" s="30" t="str">
        <f>IF('Uso de suelo'!B690="","",'Uso de suelo'!B690)</f>
        <v/>
      </c>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row>
    <row r="691" spans="2:38" x14ac:dyDescent="0.35">
      <c r="B691" s="30" t="str">
        <f>IF('Uso de suelo'!B691="","",'Uso de suelo'!B691)</f>
        <v/>
      </c>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row>
    <row r="692" spans="2:38" x14ac:dyDescent="0.35">
      <c r="B692" s="30" t="str">
        <f>IF('Uso de suelo'!B692="","",'Uso de suelo'!B692)</f>
        <v/>
      </c>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row>
    <row r="693" spans="2:38" x14ac:dyDescent="0.35">
      <c r="B693" s="30" t="str">
        <f>IF('Uso de suelo'!B693="","",'Uso de suelo'!B693)</f>
        <v/>
      </c>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row>
    <row r="694" spans="2:38" x14ac:dyDescent="0.35">
      <c r="B694" s="30" t="str">
        <f>IF('Uso de suelo'!B694="","",'Uso de suelo'!B694)</f>
        <v/>
      </c>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row>
    <row r="695" spans="2:38" x14ac:dyDescent="0.35">
      <c r="B695" s="30" t="str">
        <f>IF('Uso de suelo'!B695="","",'Uso de suelo'!B695)</f>
        <v/>
      </c>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row>
    <row r="696" spans="2:38" x14ac:dyDescent="0.35">
      <c r="B696" s="30" t="str">
        <f>IF('Uso de suelo'!B696="","",'Uso de suelo'!B696)</f>
        <v/>
      </c>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row>
    <row r="697" spans="2:38" x14ac:dyDescent="0.35">
      <c r="B697" s="30" t="str">
        <f>IF('Uso de suelo'!B697="","",'Uso de suelo'!B697)</f>
        <v/>
      </c>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row>
    <row r="698" spans="2:38" x14ac:dyDescent="0.35">
      <c r="B698" s="30" t="str">
        <f>IF('Uso de suelo'!B698="","",'Uso de suelo'!B698)</f>
        <v/>
      </c>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row>
    <row r="699" spans="2:38" x14ac:dyDescent="0.35">
      <c r="B699" s="30" t="str">
        <f>IF('Uso de suelo'!B699="","",'Uso de suelo'!B699)</f>
        <v/>
      </c>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row>
    <row r="700" spans="2:38" x14ac:dyDescent="0.35">
      <c r="B700" s="30" t="str">
        <f>IF('Uso de suelo'!B700="","",'Uso de suelo'!B700)</f>
        <v/>
      </c>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row>
    <row r="701" spans="2:38" x14ac:dyDescent="0.35">
      <c r="B701" s="30" t="str">
        <f>IF('Uso de suelo'!B701="","",'Uso de suelo'!B701)</f>
        <v/>
      </c>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row>
    <row r="702" spans="2:38" x14ac:dyDescent="0.35">
      <c r="B702" s="30" t="str">
        <f>IF('Uso de suelo'!B702="","",'Uso de suelo'!B702)</f>
        <v/>
      </c>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row>
    <row r="703" spans="2:38" x14ac:dyDescent="0.35">
      <c r="B703" s="30" t="str">
        <f>IF('Uso de suelo'!B703="","",'Uso de suelo'!B703)</f>
        <v/>
      </c>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row>
    <row r="704" spans="2:38" x14ac:dyDescent="0.35">
      <c r="B704" s="30" t="str">
        <f>IF('Uso de suelo'!B704="","",'Uso de suelo'!B704)</f>
        <v/>
      </c>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row>
    <row r="705" spans="2:38" x14ac:dyDescent="0.35">
      <c r="B705" s="30" t="str">
        <f>IF('Uso de suelo'!B705="","",'Uso de suelo'!B705)</f>
        <v/>
      </c>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row>
    <row r="706" spans="2:38" x14ac:dyDescent="0.35">
      <c r="B706" s="30" t="str">
        <f>IF('Uso de suelo'!B706="","",'Uso de suelo'!B706)</f>
        <v/>
      </c>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row>
    <row r="707" spans="2:38" x14ac:dyDescent="0.35">
      <c r="B707" s="30" t="str">
        <f>IF('Uso de suelo'!B707="","",'Uso de suelo'!B707)</f>
        <v/>
      </c>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row>
    <row r="708" spans="2:38" x14ac:dyDescent="0.35">
      <c r="B708" s="30" t="str">
        <f>IF('Uso de suelo'!B708="","",'Uso de suelo'!B708)</f>
        <v/>
      </c>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row>
    <row r="709" spans="2:38" x14ac:dyDescent="0.35">
      <c r="B709" s="30" t="str">
        <f>IF('Uso de suelo'!B709="","",'Uso de suelo'!B709)</f>
        <v/>
      </c>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row>
    <row r="710" spans="2:38" x14ac:dyDescent="0.35">
      <c r="B710" s="30" t="str">
        <f>IF('Uso de suelo'!B710="","",'Uso de suelo'!B710)</f>
        <v/>
      </c>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row>
    <row r="711" spans="2:38" x14ac:dyDescent="0.35">
      <c r="B711" s="30" t="str">
        <f>IF('Uso de suelo'!B711="","",'Uso de suelo'!B711)</f>
        <v/>
      </c>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row>
    <row r="712" spans="2:38" x14ac:dyDescent="0.35">
      <c r="B712" s="30" t="str">
        <f>IF('Uso de suelo'!B712="","",'Uso de suelo'!B712)</f>
        <v/>
      </c>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row>
    <row r="713" spans="2:38" x14ac:dyDescent="0.35">
      <c r="B713" s="30" t="str">
        <f>IF('Uso de suelo'!B713="","",'Uso de suelo'!B713)</f>
        <v/>
      </c>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row>
    <row r="714" spans="2:38" x14ac:dyDescent="0.35">
      <c r="B714" s="30" t="str">
        <f>IF('Uso de suelo'!B714="","",'Uso de suelo'!B714)</f>
        <v/>
      </c>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row>
    <row r="715" spans="2:38" x14ac:dyDescent="0.35">
      <c r="B715" s="30" t="str">
        <f>IF('Uso de suelo'!B715="","",'Uso de suelo'!B715)</f>
        <v/>
      </c>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row>
    <row r="716" spans="2:38" x14ac:dyDescent="0.35">
      <c r="B716" s="30" t="str">
        <f>IF('Uso de suelo'!B716="","",'Uso de suelo'!B716)</f>
        <v/>
      </c>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row>
    <row r="717" spans="2:38" x14ac:dyDescent="0.35">
      <c r="B717" s="30" t="str">
        <f>IF('Uso de suelo'!B717="","",'Uso de suelo'!B717)</f>
        <v/>
      </c>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row>
    <row r="718" spans="2:38" x14ac:dyDescent="0.35">
      <c r="B718" s="30" t="str">
        <f>IF('Uso de suelo'!B718="","",'Uso de suelo'!B718)</f>
        <v/>
      </c>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row>
    <row r="719" spans="2:38" x14ac:dyDescent="0.35">
      <c r="B719" s="30" t="str">
        <f>IF('Uso de suelo'!B719="","",'Uso de suelo'!B719)</f>
        <v/>
      </c>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row>
    <row r="720" spans="2:38" x14ac:dyDescent="0.35">
      <c r="B720" s="30" t="str">
        <f>IF('Uso de suelo'!B720="","",'Uso de suelo'!B720)</f>
        <v/>
      </c>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row>
    <row r="721" spans="2:38" x14ac:dyDescent="0.35">
      <c r="B721" s="30" t="str">
        <f>IF('Uso de suelo'!B721="","",'Uso de suelo'!B721)</f>
        <v/>
      </c>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row>
    <row r="722" spans="2:38" x14ac:dyDescent="0.35">
      <c r="B722" s="30" t="str">
        <f>IF('Uso de suelo'!B722="","",'Uso de suelo'!B722)</f>
        <v/>
      </c>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row>
    <row r="723" spans="2:38" x14ac:dyDescent="0.35">
      <c r="B723" s="30" t="str">
        <f>IF('Uso de suelo'!B723="","",'Uso de suelo'!B723)</f>
        <v/>
      </c>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row>
    <row r="724" spans="2:38" x14ac:dyDescent="0.35">
      <c r="B724" s="30" t="str">
        <f>IF('Uso de suelo'!B724="","",'Uso de suelo'!B724)</f>
        <v/>
      </c>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row>
    <row r="725" spans="2:38" x14ac:dyDescent="0.35">
      <c r="B725" s="30" t="str">
        <f>IF('Uso de suelo'!B725="","",'Uso de suelo'!B725)</f>
        <v/>
      </c>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row>
    <row r="726" spans="2:38" x14ac:dyDescent="0.35">
      <c r="B726" s="30" t="str">
        <f>IF('Uso de suelo'!B726="","",'Uso de suelo'!B726)</f>
        <v/>
      </c>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row>
    <row r="727" spans="2:38" x14ac:dyDescent="0.35">
      <c r="B727" s="30" t="str">
        <f>IF('Uso de suelo'!B727="","",'Uso de suelo'!B727)</f>
        <v/>
      </c>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row>
    <row r="728" spans="2:38" x14ac:dyDescent="0.35">
      <c r="B728" s="30" t="str">
        <f>IF('Uso de suelo'!B728="","",'Uso de suelo'!B728)</f>
        <v/>
      </c>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row>
    <row r="729" spans="2:38" x14ac:dyDescent="0.35">
      <c r="B729" s="30" t="str">
        <f>IF('Uso de suelo'!B729="","",'Uso de suelo'!B729)</f>
        <v/>
      </c>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row>
    <row r="730" spans="2:38" x14ac:dyDescent="0.35">
      <c r="B730" s="30" t="str">
        <f>IF('Uso de suelo'!B730="","",'Uso de suelo'!B730)</f>
        <v/>
      </c>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row>
    <row r="731" spans="2:38" x14ac:dyDescent="0.35">
      <c r="B731" s="30" t="str">
        <f>IF('Uso de suelo'!B731="","",'Uso de suelo'!B731)</f>
        <v/>
      </c>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row>
    <row r="732" spans="2:38" x14ac:dyDescent="0.35">
      <c r="B732" s="30" t="str">
        <f>IF('Uso de suelo'!B732="","",'Uso de suelo'!B732)</f>
        <v/>
      </c>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row>
    <row r="733" spans="2:38" x14ac:dyDescent="0.35">
      <c r="B733" s="30" t="str">
        <f>IF('Uso de suelo'!B733="","",'Uso de suelo'!B733)</f>
        <v/>
      </c>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row>
    <row r="734" spans="2:38" x14ac:dyDescent="0.35">
      <c r="B734" s="30" t="str">
        <f>IF('Uso de suelo'!B734="","",'Uso de suelo'!B734)</f>
        <v/>
      </c>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row>
    <row r="735" spans="2:38" x14ac:dyDescent="0.35">
      <c r="B735" s="30" t="str">
        <f>IF('Uso de suelo'!B735="","",'Uso de suelo'!B735)</f>
        <v/>
      </c>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row>
    <row r="736" spans="2:38" x14ac:dyDescent="0.35">
      <c r="B736" s="30" t="str">
        <f>IF('Uso de suelo'!B736="","",'Uso de suelo'!B736)</f>
        <v/>
      </c>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row>
    <row r="737" spans="2:38" x14ac:dyDescent="0.35">
      <c r="B737" s="30" t="str">
        <f>IF('Uso de suelo'!B737="","",'Uso de suelo'!B737)</f>
        <v/>
      </c>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row>
    <row r="738" spans="2:38" x14ac:dyDescent="0.35">
      <c r="B738" s="30" t="str">
        <f>IF('Uso de suelo'!B738="","",'Uso de suelo'!B738)</f>
        <v/>
      </c>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row>
    <row r="739" spans="2:38" x14ac:dyDescent="0.35">
      <c r="B739" s="30" t="str">
        <f>IF('Uso de suelo'!B739="","",'Uso de suelo'!B739)</f>
        <v/>
      </c>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row>
    <row r="740" spans="2:38" x14ac:dyDescent="0.35">
      <c r="B740" s="30" t="str">
        <f>IF('Uso de suelo'!B740="","",'Uso de suelo'!B740)</f>
        <v/>
      </c>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row>
    <row r="741" spans="2:38" x14ac:dyDescent="0.35">
      <c r="B741" s="30" t="str">
        <f>IF('Uso de suelo'!B741="","",'Uso de suelo'!B741)</f>
        <v/>
      </c>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row>
    <row r="742" spans="2:38" x14ac:dyDescent="0.35">
      <c r="B742" s="30" t="str">
        <f>IF('Uso de suelo'!B742="","",'Uso de suelo'!B742)</f>
        <v/>
      </c>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row>
    <row r="743" spans="2:38" x14ac:dyDescent="0.35">
      <c r="B743" s="30" t="str">
        <f>IF('Uso de suelo'!B743="","",'Uso de suelo'!B743)</f>
        <v/>
      </c>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row>
    <row r="744" spans="2:38" x14ac:dyDescent="0.35">
      <c r="B744" s="30" t="str">
        <f>IF('Uso de suelo'!B744="","",'Uso de suelo'!B744)</f>
        <v/>
      </c>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row>
    <row r="745" spans="2:38" x14ac:dyDescent="0.35">
      <c r="B745" s="30" t="str">
        <f>IF('Uso de suelo'!B745="","",'Uso de suelo'!B745)</f>
        <v/>
      </c>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row>
    <row r="746" spans="2:38" x14ac:dyDescent="0.35">
      <c r="B746" s="30" t="str">
        <f>IF('Uso de suelo'!B746="","",'Uso de suelo'!B746)</f>
        <v/>
      </c>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row>
    <row r="747" spans="2:38" x14ac:dyDescent="0.35">
      <c r="B747" s="30" t="str">
        <f>IF('Uso de suelo'!B747="","",'Uso de suelo'!B747)</f>
        <v/>
      </c>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row>
    <row r="748" spans="2:38" x14ac:dyDescent="0.35">
      <c r="B748" s="30" t="str">
        <f>IF('Uso de suelo'!B748="","",'Uso de suelo'!B748)</f>
        <v/>
      </c>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row>
    <row r="749" spans="2:38" x14ac:dyDescent="0.35">
      <c r="B749" s="30" t="str">
        <f>IF('Uso de suelo'!B749="","",'Uso de suelo'!B749)</f>
        <v/>
      </c>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row>
    <row r="750" spans="2:38" x14ac:dyDescent="0.35">
      <c r="B750" s="30" t="str">
        <f>IF('Uso de suelo'!B750="","",'Uso de suelo'!B750)</f>
        <v/>
      </c>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row>
    <row r="751" spans="2:38" x14ac:dyDescent="0.35">
      <c r="B751" s="30" t="str">
        <f>IF('Uso de suelo'!B751="","",'Uso de suelo'!B751)</f>
        <v/>
      </c>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row>
    <row r="752" spans="2:38" x14ac:dyDescent="0.35">
      <c r="B752" s="30" t="str">
        <f>IF('Uso de suelo'!B752="","",'Uso de suelo'!B752)</f>
        <v/>
      </c>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row>
    <row r="753" spans="2:38" x14ac:dyDescent="0.35">
      <c r="B753" s="30" t="str">
        <f>IF('Uso de suelo'!B753="","",'Uso de suelo'!B753)</f>
        <v/>
      </c>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row>
    <row r="754" spans="2:38" x14ac:dyDescent="0.35">
      <c r="B754" s="30" t="str">
        <f>IF('Uso de suelo'!B754="","",'Uso de suelo'!B754)</f>
        <v/>
      </c>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row>
    <row r="755" spans="2:38" x14ac:dyDescent="0.35">
      <c r="B755" s="30" t="str">
        <f>IF('Uso de suelo'!B755="","",'Uso de suelo'!B755)</f>
        <v/>
      </c>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row>
    <row r="756" spans="2:38" x14ac:dyDescent="0.35">
      <c r="B756" s="30" t="str">
        <f>IF('Uso de suelo'!B756="","",'Uso de suelo'!B756)</f>
        <v/>
      </c>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row>
    <row r="757" spans="2:38" x14ac:dyDescent="0.35">
      <c r="B757" s="30" t="str">
        <f>IF('Uso de suelo'!B757="","",'Uso de suelo'!B757)</f>
        <v/>
      </c>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row>
    <row r="758" spans="2:38" x14ac:dyDescent="0.35">
      <c r="B758" s="30" t="str">
        <f>IF('Uso de suelo'!B758="","",'Uso de suelo'!B758)</f>
        <v/>
      </c>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row>
    <row r="759" spans="2:38" x14ac:dyDescent="0.35">
      <c r="B759" s="30" t="str">
        <f>IF('Uso de suelo'!B759="","",'Uso de suelo'!B759)</f>
        <v/>
      </c>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row>
    <row r="760" spans="2:38" x14ac:dyDescent="0.35">
      <c r="B760" s="30" t="str">
        <f>IF('Uso de suelo'!B760="","",'Uso de suelo'!B760)</f>
        <v/>
      </c>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row>
    <row r="761" spans="2:38" x14ac:dyDescent="0.35">
      <c r="B761" s="30" t="str">
        <f>IF('Uso de suelo'!B761="","",'Uso de suelo'!B761)</f>
        <v/>
      </c>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row>
    <row r="762" spans="2:38" x14ac:dyDescent="0.35">
      <c r="B762" s="30" t="str">
        <f>IF('Uso de suelo'!B762="","",'Uso de suelo'!B762)</f>
        <v/>
      </c>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row>
    <row r="763" spans="2:38" x14ac:dyDescent="0.35">
      <c r="B763" s="30" t="str">
        <f>IF('Uso de suelo'!B763="","",'Uso de suelo'!B763)</f>
        <v/>
      </c>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row>
    <row r="764" spans="2:38" x14ac:dyDescent="0.35">
      <c r="B764" s="30" t="str">
        <f>IF('Uso de suelo'!B764="","",'Uso de suelo'!B764)</f>
        <v/>
      </c>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row>
    <row r="765" spans="2:38" x14ac:dyDescent="0.35">
      <c r="B765" s="30" t="str">
        <f>IF('Uso de suelo'!B765="","",'Uso de suelo'!B765)</f>
        <v/>
      </c>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row>
    <row r="766" spans="2:38" x14ac:dyDescent="0.35">
      <c r="B766" s="30" t="str">
        <f>IF('Uso de suelo'!B766="","",'Uso de suelo'!B766)</f>
        <v/>
      </c>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row>
    <row r="767" spans="2:38" x14ac:dyDescent="0.35">
      <c r="B767" s="30" t="str">
        <f>IF('Uso de suelo'!B767="","",'Uso de suelo'!B767)</f>
        <v/>
      </c>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row>
    <row r="768" spans="2:38" x14ac:dyDescent="0.35">
      <c r="B768" s="30" t="str">
        <f>IF('Uso de suelo'!B768="","",'Uso de suelo'!B768)</f>
        <v/>
      </c>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row>
    <row r="769" spans="2:38" x14ac:dyDescent="0.35">
      <c r="B769" s="30" t="str">
        <f>IF('Uso de suelo'!B769="","",'Uso de suelo'!B769)</f>
        <v/>
      </c>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row>
    <row r="770" spans="2:38" x14ac:dyDescent="0.35">
      <c r="B770" s="30" t="str">
        <f>IF('Uso de suelo'!B770="","",'Uso de suelo'!B770)</f>
        <v/>
      </c>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row>
    <row r="771" spans="2:38" x14ac:dyDescent="0.35">
      <c r="B771" s="30" t="str">
        <f>IF('Uso de suelo'!B771="","",'Uso de suelo'!B771)</f>
        <v/>
      </c>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row>
    <row r="772" spans="2:38" x14ac:dyDescent="0.35">
      <c r="B772" s="30" t="str">
        <f>IF('Uso de suelo'!B772="","",'Uso de suelo'!B772)</f>
        <v/>
      </c>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row>
    <row r="773" spans="2:38" x14ac:dyDescent="0.35">
      <c r="B773" s="30" t="str">
        <f>IF('Uso de suelo'!B773="","",'Uso de suelo'!B773)</f>
        <v/>
      </c>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row>
    <row r="774" spans="2:38" x14ac:dyDescent="0.35">
      <c r="B774" s="30" t="str">
        <f>IF('Uso de suelo'!B774="","",'Uso de suelo'!B774)</f>
        <v/>
      </c>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row>
    <row r="775" spans="2:38" x14ac:dyDescent="0.35">
      <c r="B775" s="30" t="str">
        <f>IF('Uso de suelo'!B775="","",'Uso de suelo'!B775)</f>
        <v/>
      </c>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row>
    <row r="776" spans="2:38" x14ac:dyDescent="0.35">
      <c r="B776" s="30" t="str">
        <f>IF('Uso de suelo'!B776="","",'Uso de suelo'!B776)</f>
        <v/>
      </c>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row>
    <row r="777" spans="2:38" x14ac:dyDescent="0.35">
      <c r="B777" s="30" t="str">
        <f>IF('Uso de suelo'!B777="","",'Uso de suelo'!B777)</f>
        <v/>
      </c>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row>
    <row r="778" spans="2:38" x14ac:dyDescent="0.35">
      <c r="B778" s="30" t="str">
        <f>IF('Uso de suelo'!B778="","",'Uso de suelo'!B778)</f>
        <v/>
      </c>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row>
    <row r="779" spans="2:38" x14ac:dyDescent="0.35">
      <c r="B779" s="30" t="str">
        <f>IF('Uso de suelo'!B779="","",'Uso de suelo'!B779)</f>
        <v/>
      </c>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row>
    <row r="780" spans="2:38" x14ac:dyDescent="0.35">
      <c r="B780" s="30" t="str">
        <f>IF('Uso de suelo'!B780="","",'Uso de suelo'!B780)</f>
        <v/>
      </c>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row>
    <row r="781" spans="2:38" x14ac:dyDescent="0.35">
      <c r="B781" s="30" t="str">
        <f>IF('Uso de suelo'!B781="","",'Uso de suelo'!B781)</f>
        <v/>
      </c>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row>
    <row r="782" spans="2:38" x14ac:dyDescent="0.35">
      <c r="B782" s="30" t="str">
        <f>IF('Uso de suelo'!B782="","",'Uso de suelo'!B782)</f>
        <v/>
      </c>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row>
    <row r="783" spans="2:38" x14ac:dyDescent="0.35">
      <c r="B783" s="30" t="str">
        <f>IF('Uso de suelo'!B783="","",'Uso de suelo'!B783)</f>
        <v/>
      </c>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row>
    <row r="784" spans="2:38" x14ac:dyDescent="0.35">
      <c r="B784" s="30" t="str">
        <f>IF('Uso de suelo'!B784="","",'Uso de suelo'!B784)</f>
        <v/>
      </c>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row>
    <row r="785" spans="2:38" x14ac:dyDescent="0.35">
      <c r="B785" s="30" t="str">
        <f>IF('Uso de suelo'!B785="","",'Uso de suelo'!B785)</f>
        <v/>
      </c>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row>
    <row r="786" spans="2:38" x14ac:dyDescent="0.35">
      <c r="B786" s="30" t="str">
        <f>IF('Uso de suelo'!B786="","",'Uso de suelo'!B786)</f>
        <v/>
      </c>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row>
    <row r="787" spans="2:38" x14ac:dyDescent="0.35">
      <c r="B787" s="30" t="str">
        <f>IF('Uso de suelo'!B787="","",'Uso de suelo'!B787)</f>
        <v/>
      </c>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row>
    <row r="788" spans="2:38" x14ac:dyDescent="0.35">
      <c r="B788" s="30" t="str">
        <f>IF('Uso de suelo'!B788="","",'Uso de suelo'!B788)</f>
        <v/>
      </c>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row>
    <row r="789" spans="2:38" x14ac:dyDescent="0.35">
      <c r="B789" s="30" t="str">
        <f>IF('Uso de suelo'!B789="","",'Uso de suelo'!B789)</f>
        <v/>
      </c>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row>
    <row r="790" spans="2:38" x14ac:dyDescent="0.35">
      <c r="B790" s="30" t="str">
        <f>IF('Uso de suelo'!B790="","",'Uso de suelo'!B790)</f>
        <v/>
      </c>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row>
    <row r="791" spans="2:38" x14ac:dyDescent="0.35">
      <c r="B791" s="30" t="str">
        <f>IF('Uso de suelo'!B791="","",'Uso de suelo'!B791)</f>
        <v/>
      </c>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row>
    <row r="792" spans="2:38" x14ac:dyDescent="0.35">
      <c r="B792" s="30" t="str">
        <f>IF('Uso de suelo'!B792="","",'Uso de suelo'!B792)</f>
        <v/>
      </c>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row>
    <row r="793" spans="2:38" x14ac:dyDescent="0.35">
      <c r="B793" s="30" t="str">
        <f>IF('Uso de suelo'!B793="","",'Uso de suelo'!B793)</f>
        <v/>
      </c>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row>
    <row r="794" spans="2:38" x14ac:dyDescent="0.35">
      <c r="B794" s="30" t="str">
        <f>IF('Uso de suelo'!B794="","",'Uso de suelo'!B794)</f>
        <v/>
      </c>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row>
    <row r="795" spans="2:38" x14ac:dyDescent="0.35">
      <c r="B795" s="30" t="str">
        <f>IF('Uso de suelo'!B795="","",'Uso de suelo'!B795)</f>
        <v/>
      </c>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row>
    <row r="796" spans="2:38" x14ac:dyDescent="0.35">
      <c r="B796" s="30" t="str">
        <f>IF('Uso de suelo'!B796="","",'Uso de suelo'!B796)</f>
        <v/>
      </c>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row>
    <row r="797" spans="2:38" x14ac:dyDescent="0.35">
      <c r="B797" s="30" t="str">
        <f>IF('Uso de suelo'!B797="","",'Uso de suelo'!B797)</f>
        <v/>
      </c>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row>
    <row r="798" spans="2:38" x14ac:dyDescent="0.35">
      <c r="B798" s="30" t="str">
        <f>IF('Uso de suelo'!B798="","",'Uso de suelo'!B798)</f>
        <v/>
      </c>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row>
    <row r="799" spans="2:38" x14ac:dyDescent="0.35">
      <c r="B799" s="30" t="str">
        <f>IF('Uso de suelo'!B799="","",'Uso de suelo'!B799)</f>
        <v/>
      </c>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row>
    <row r="800" spans="2:38" x14ac:dyDescent="0.35">
      <c r="B800" s="30" t="str">
        <f>IF('Uso de suelo'!B800="","",'Uso de suelo'!B800)</f>
        <v/>
      </c>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row>
    <row r="801" spans="2:38" x14ac:dyDescent="0.35">
      <c r="B801" s="30" t="str">
        <f>IF('Uso de suelo'!B801="","",'Uso de suelo'!B801)</f>
        <v/>
      </c>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row>
    <row r="802" spans="2:38" x14ac:dyDescent="0.35">
      <c r="B802" s="30" t="str">
        <f>IF('Uso de suelo'!B802="","",'Uso de suelo'!B802)</f>
        <v/>
      </c>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row>
    <row r="803" spans="2:38" x14ac:dyDescent="0.35">
      <c r="B803" s="30" t="str">
        <f>IF('Uso de suelo'!B803="","",'Uso de suelo'!B803)</f>
        <v/>
      </c>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row>
    <row r="804" spans="2:38" x14ac:dyDescent="0.35">
      <c r="B804" s="30" t="str">
        <f>IF('Uso de suelo'!B804="","",'Uso de suelo'!B804)</f>
        <v/>
      </c>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row>
    <row r="805" spans="2:38" x14ac:dyDescent="0.35">
      <c r="B805" s="30" t="str">
        <f>IF('Uso de suelo'!B805="","",'Uso de suelo'!B805)</f>
        <v/>
      </c>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row>
    <row r="806" spans="2:38" x14ac:dyDescent="0.35">
      <c r="B806" s="30" t="str">
        <f>IF('Uso de suelo'!B806="","",'Uso de suelo'!B806)</f>
        <v/>
      </c>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row>
    <row r="807" spans="2:38" x14ac:dyDescent="0.35">
      <c r="B807" s="30" t="str">
        <f>IF('Uso de suelo'!B807="","",'Uso de suelo'!B807)</f>
        <v/>
      </c>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row>
    <row r="808" spans="2:38" x14ac:dyDescent="0.35">
      <c r="B808" s="30" t="str">
        <f>IF('Uso de suelo'!B808="","",'Uso de suelo'!B808)</f>
        <v/>
      </c>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row>
    <row r="809" spans="2:38" x14ac:dyDescent="0.35">
      <c r="B809" s="30" t="str">
        <f>IF('Uso de suelo'!B809="","",'Uso de suelo'!B809)</f>
        <v/>
      </c>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row>
    <row r="810" spans="2:38" x14ac:dyDescent="0.35">
      <c r="B810" s="30" t="str">
        <f>IF('Uso de suelo'!B810="","",'Uso de suelo'!B810)</f>
        <v/>
      </c>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row>
    <row r="811" spans="2:38" x14ac:dyDescent="0.35">
      <c r="B811" s="30" t="str">
        <f>IF('Uso de suelo'!B811="","",'Uso de suelo'!B811)</f>
        <v/>
      </c>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row>
    <row r="812" spans="2:38" x14ac:dyDescent="0.35">
      <c r="B812" s="30" t="str">
        <f>IF('Uso de suelo'!B812="","",'Uso de suelo'!B812)</f>
        <v/>
      </c>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row>
    <row r="813" spans="2:38" x14ac:dyDescent="0.35">
      <c r="B813" s="30" t="str">
        <f>IF('Uso de suelo'!B813="","",'Uso de suelo'!B813)</f>
        <v/>
      </c>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row>
    <row r="814" spans="2:38" x14ac:dyDescent="0.35">
      <c r="B814" s="30" t="str">
        <f>IF('Uso de suelo'!B814="","",'Uso de suelo'!B814)</f>
        <v/>
      </c>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row>
    <row r="815" spans="2:38" x14ac:dyDescent="0.35">
      <c r="B815" s="30" t="str">
        <f>IF('Uso de suelo'!B815="","",'Uso de suelo'!B815)</f>
        <v/>
      </c>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row>
    <row r="816" spans="2:38" x14ac:dyDescent="0.35">
      <c r="B816" s="30" t="str">
        <f>IF('Uso de suelo'!B816="","",'Uso de suelo'!B816)</f>
        <v/>
      </c>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row>
    <row r="817" spans="2:38" x14ac:dyDescent="0.35">
      <c r="B817" s="30" t="str">
        <f>IF('Uso de suelo'!B817="","",'Uso de suelo'!B817)</f>
        <v/>
      </c>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row>
    <row r="818" spans="2:38" x14ac:dyDescent="0.35">
      <c r="B818" s="30" t="str">
        <f>IF('Uso de suelo'!B818="","",'Uso de suelo'!B818)</f>
        <v/>
      </c>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row>
    <row r="819" spans="2:38" x14ac:dyDescent="0.35">
      <c r="B819" s="30" t="str">
        <f>IF('Uso de suelo'!B819="","",'Uso de suelo'!B819)</f>
        <v/>
      </c>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row>
    <row r="820" spans="2:38" x14ac:dyDescent="0.35">
      <c r="B820" s="30" t="str">
        <f>IF('Uso de suelo'!B820="","",'Uso de suelo'!B820)</f>
        <v/>
      </c>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row>
    <row r="821" spans="2:38" x14ac:dyDescent="0.35">
      <c r="B821" s="30" t="str">
        <f>IF('Uso de suelo'!B821="","",'Uso de suelo'!B821)</f>
        <v/>
      </c>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row>
    <row r="822" spans="2:38" x14ac:dyDescent="0.35">
      <c r="B822" s="30" t="str">
        <f>IF('Uso de suelo'!B822="","",'Uso de suelo'!B822)</f>
        <v/>
      </c>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row>
    <row r="823" spans="2:38" x14ac:dyDescent="0.35">
      <c r="B823" s="30" t="str">
        <f>IF('Uso de suelo'!B823="","",'Uso de suelo'!B823)</f>
        <v/>
      </c>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row>
    <row r="824" spans="2:38" x14ac:dyDescent="0.35">
      <c r="B824" s="30" t="str">
        <f>IF('Uso de suelo'!B824="","",'Uso de suelo'!B824)</f>
        <v/>
      </c>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row>
    <row r="825" spans="2:38" x14ac:dyDescent="0.35">
      <c r="B825" s="30" t="str">
        <f>IF('Uso de suelo'!B825="","",'Uso de suelo'!B825)</f>
        <v/>
      </c>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row>
    <row r="826" spans="2:38" x14ac:dyDescent="0.35">
      <c r="B826" s="30" t="str">
        <f>IF('Uso de suelo'!B826="","",'Uso de suelo'!B826)</f>
        <v/>
      </c>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row>
    <row r="827" spans="2:38" x14ac:dyDescent="0.35">
      <c r="B827" s="30" t="str">
        <f>IF('Uso de suelo'!B827="","",'Uso de suelo'!B827)</f>
        <v/>
      </c>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row>
    <row r="828" spans="2:38" x14ac:dyDescent="0.35">
      <c r="B828" s="30" t="str">
        <f>IF('Uso de suelo'!B828="","",'Uso de suelo'!B828)</f>
        <v/>
      </c>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row>
    <row r="829" spans="2:38" x14ac:dyDescent="0.35">
      <c r="B829" s="30" t="str">
        <f>IF('Uso de suelo'!B829="","",'Uso de suelo'!B829)</f>
        <v/>
      </c>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row>
    <row r="830" spans="2:38" x14ac:dyDescent="0.35">
      <c r="B830" s="30" t="str">
        <f>IF('Uso de suelo'!B830="","",'Uso de suelo'!B830)</f>
        <v/>
      </c>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row>
    <row r="831" spans="2:38" x14ac:dyDescent="0.35">
      <c r="B831" s="30" t="str">
        <f>IF('Uso de suelo'!B831="","",'Uso de suelo'!B831)</f>
        <v/>
      </c>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row>
    <row r="832" spans="2:38" x14ac:dyDescent="0.35">
      <c r="B832" s="30" t="str">
        <f>IF('Uso de suelo'!B832="","",'Uso de suelo'!B832)</f>
        <v/>
      </c>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row>
    <row r="833" spans="2:38" x14ac:dyDescent="0.35">
      <c r="B833" s="30" t="str">
        <f>IF('Uso de suelo'!B833="","",'Uso de suelo'!B833)</f>
        <v/>
      </c>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row>
    <row r="834" spans="2:38" x14ac:dyDescent="0.35">
      <c r="B834" s="30" t="str">
        <f>IF('Uso de suelo'!B834="","",'Uso de suelo'!B834)</f>
        <v/>
      </c>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row>
    <row r="835" spans="2:38" x14ac:dyDescent="0.35">
      <c r="B835" s="30" t="str">
        <f>IF('Uso de suelo'!B835="","",'Uso de suelo'!B835)</f>
        <v/>
      </c>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row>
    <row r="836" spans="2:38" x14ac:dyDescent="0.35">
      <c r="B836" s="30" t="str">
        <f>IF('Uso de suelo'!B836="","",'Uso de suelo'!B836)</f>
        <v/>
      </c>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row>
    <row r="837" spans="2:38" x14ac:dyDescent="0.35">
      <c r="B837" s="30" t="str">
        <f>IF('Uso de suelo'!B837="","",'Uso de suelo'!B837)</f>
        <v/>
      </c>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row>
    <row r="838" spans="2:38" x14ac:dyDescent="0.35">
      <c r="B838" s="30" t="str">
        <f>IF('Uso de suelo'!B838="","",'Uso de suelo'!B838)</f>
        <v/>
      </c>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row>
    <row r="839" spans="2:38" x14ac:dyDescent="0.35">
      <c r="B839" s="30" t="str">
        <f>IF('Uso de suelo'!B839="","",'Uso de suelo'!B839)</f>
        <v/>
      </c>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row>
    <row r="840" spans="2:38" x14ac:dyDescent="0.35">
      <c r="B840" s="30" t="str">
        <f>IF('Uso de suelo'!B840="","",'Uso de suelo'!B840)</f>
        <v/>
      </c>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row>
    <row r="841" spans="2:38" x14ac:dyDescent="0.35">
      <c r="B841" s="30" t="str">
        <f>IF('Uso de suelo'!B841="","",'Uso de suelo'!B841)</f>
        <v/>
      </c>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row>
    <row r="842" spans="2:38" x14ac:dyDescent="0.35">
      <c r="B842" s="30" t="str">
        <f>IF('Uso de suelo'!B842="","",'Uso de suelo'!B842)</f>
        <v/>
      </c>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row>
    <row r="843" spans="2:38" x14ac:dyDescent="0.35">
      <c r="B843" s="30" t="str">
        <f>IF('Uso de suelo'!B843="","",'Uso de suelo'!B843)</f>
        <v/>
      </c>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row>
    <row r="844" spans="2:38" x14ac:dyDescent="0.35">
      <c r="B844" s="30" t="str">
        <f>IF('Uso de suelo'!B844="","",'Uso de suelo'!B844)</f>
        <v/>
      </c>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row>
    <row r="845" spans="2:38" x14ac:dyDescent="0.35">
      <c r="B845" s="30" t="str">
        <f>IF('Uso de suelo'!B845="","",'Uso de suelo'!B845)</f>
        <v/>
      </c>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row>
    <row r="846" spans="2:38" x14ac:dyDescent="0.35">
      <c r="B846" s="30" t="str">
        <f>IF('Uso de suelo'!B846="","",'Uso de suelo'!B846)</f>
        <v/>
      </c>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row>
    <row r="847" spans="2:38" x14ac:dyDescent="0.35">
      <c r="B847" s="30" t="str">
        <f>IF('Uso de suelo'!B847="","",'Uso de suelo'!B847)</f>
        <v/>
      </c>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row>
    <row r="848" spans="2:38" x14ac:dyDescent="0.35">
      <c r="B848" s="30" t="str">
        <f>IF('Uso de suelo'!B848="","",'Uso de suelo'!B848)</f>
        <v/>
      </c>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row>
    <row r="849" spans="2:38" x14ac:dyDescent="0.35">
      <c r="B849" s="30" t="str">
        <f>IF('Uso de suelo'!B849="","",'Uso de suelo'!B849)</f>
        <v/>
      </c>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row>
    <row r="850" spans="2:38" x14ac:dyDescent="0.35">
      <c r="B850" s="30" t="str">
        <f>IF('Uso de suelo'!B850="","",'Uso de suelo'!B850)</f>
        <v/>
      </c>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row>
    <row r="851" spans="2:38" x14ac:dyDescent="0.35">
      <c r="B851" s="30" t="str">
        <f>IF('Uso de suelo'!B851="","",'Uso de suelo'!B851)</f>
        <v/>
      </c>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row>
    <row r="852" spans="2:38" x14ac:dyDescent="0.35">
      <c r="B852" s="30" t="str">
        <f>IF('Uso de suelo'!B852="","",'Uso de suelo'!B852)</f>
        <v/>
      </c>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row>
    <row r="853" spans="2:38" x14ac:dyDescent="0.35">
      <c r="B853" s="30" t="str">
        <f>IF('Uso de suelo'!B853="","",'Uso de suelo'!B853)</f>
        <v/>
      </c>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row>
    <row r="854" spans="2:38" x14ac:dyDescent="0.35">
      <c r="B854" s="30" t="str">
        <f>IF('Uso de suelo'!B854="","",'Uso de suelo'!B854)</f>
        <v/>
      </c>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row>
    <row r="855" spans="2:38" x14ac:dyDescent="0.35">
      <c r="B855" s="30" t="str">
        <f>IF('Uso de suelo'!B855="","",'Uso de suelo'!B855)</f>
        <v/>
      </c>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row>
    <row r="856" spans="2:38" x14ac:dyDescent="0.35">
      <c r="B856" s="30" t="str">
        <f>IF('Uso de suelo'!B856="","",'Uso de suelo'!B856)</f>
        <v/>
      </c>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row>
    <row r="857" spans="2:38" x14ac:dyDescent="0.35">
      <c r="B857" s="30" t="str">
        <f>IF('Uso de suelo'!B857="","",'Uso de suelo'!B857)</f>
        <v/>
      </c>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row>
    <row r="858" spans="2:38" x14ac:dyDescent="0.35">
      <c r="B858" s="30" t="str">
        <f>IF('Uso de suelo'!B858="","",'Uso de suelo'!B858)</f>
        <v/>
      </c>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row>
    <row r="859" spans="2:38" x14ac:dyDescent="0.35">
      <c r="B859" s="30" t="str">
        <f>IF('Uso de suelo'!B859="","",'Uso de suelo'!B859)</f>
        <v/>
      </c>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row>
    <row r="860" spans="2:38" x14ac:dyDescent="0.35">
      <c r="B860" s="30" t="str">
        <f>IF('Uso de suelo'!B860="","",'Uso de suelo'!B860)</f>
        <v/>
      </c>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row>
    <row r="861" spans="2:38" x14ac:dyDescent="0.35">
      <c r="B861" s="30" t="str">
        <f>IF('Uso de suelo'!B861="","",'Uso de suelo'!B861)</f>
        <v/>
      </c>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row>
    <row r="862" spans="2:38" x14ac:dyDescent="0.35">
      <c r="B862" s="30" t="str">
        <f>IF('Uso de suelo'!B862="","",'Uso de suelo'!B862)</f>
        <v/>
      </c>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row>
    <row r="863" spans="2:38" x14ac:dyDescent="0.35">
      <c r="B863" s="30" t="str">
        <f>IF('Uso de suelo'!B863="","",'Uso de suelo'!B863)</f>
        <v/>
      </c>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row>
    <row r="864" spans="2:38" x14ac:dyDescent="0.35">
      <c r="B864" s="30" t="str">
        <f>IF('Uso de suelo'!B864="","",'Uso de suelo'!B864)</f>
        <v/>
      </c>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row>
    <row r="865" spans="2:38" x14ac:dyDescent="0.35">
      <c r="B865" s="30" t="str">
        <f>IF('Uso de suelo'!B865="","",'Uso de suelo'!B865)</f>
        <v/>
      </c>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row>
    <row r="866" spans="2:38" x14ac:dyDescent="0.35">
      <c r="B866" s="30" t="str">
        <f>IF('Uso de suelo'!B866="","",'Uso de suelo'!B866)</f>
        <v/>
      </c>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row>
    <row r="867" spans="2:38" x14ac:dyDescent="0.35">
      <c r="B867" s="30" t="str">
        <f>IF('Uso de suelo'!B867="","",'Uso de suelo'!B867)</f>
        <v/>
      </c>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row>
    <row r="868" spans="2:38" x14ac:dyDescent="0.35">
      <c r="B868" s="30" t="str">
        <f>IF('Uso de suelo'!B868="","",'Uso de suelo'!B868)</f>
        <v/>
      </c>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row>
    <row r="869" spans="2:38" x14ac:dyDescent="0.35">
      <c r="B869" s="30" t="str">
        <f>IF('Uso de suelo'!B869="","",'Uso de suelo'!B869)</f>
        <v/>
      </c>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row>
    <row r="870" spans="2:38" x14ac:dyDescent="0.35">
      <c r="B870" s="30" t="str">
        <f>IF('Uso de suelo'!B870="","",'Uso de suelo'!B870)</f>
        <v/>
      </c>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row>
    <row r="871" spans="2:38" x14ac:dyDescent="0.35">
      <c r="B871" s="30" t="str">
        <f>IF('Uso de suelo'!B871="","",'Uso de suelo'!B871)</f>
        <v/>
      </c>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row>
    <row r="872" spans="2:38" x14ac:dyDescent="0.35">
      <c r="B872" s="30" t="str">
        <f>IF('Uso de suelo'!B872="","",'Uso de suelo'!B872)</f>
        <v/>
      </c>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row>
    <row r="873" spans="2:38" x14ac:dyDescent="0.35">
      <c r="B873" s="30" t="str">
        <f>IF('Uso de suelo'!B873="","",'Uso de suelo'!B873)</f>
        <v/>
      </c>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row>
    <row r="874" spans="2:38" x14ac:dyDescent="0.35">
      <c r="B874" s="30" t="str">
        <f>IF('Uso de suelo'!B874="","",'Uso de suelo'!B874)</f>
        <v/>
      </c>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row>
    <row r="875" spans="2:38" x14ac:dyDescent="0.35">
      <c r="B875" s="30" t="str">
        <f>IF('Uso de suelo'!B875="","",'Uso de suelo'!B875)</f>
        <v/>
      </c>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row>
    <row r="876" spans="2:38" x14ac:dyDescent="0.35">
      <c r="B876" s="30" t="str">
        <f>IF('Uso de suelo'!B876="","",'Uso de suelo'!B876)</f>
        <v/>
      </c>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row>
    <row r="877" spans="2:38" x14ac:dyDescent="0.35">
      <c r="B877" s="30" t="str">
        <f>IF('Uso de suelo'!B877="","",'Uso de suelo'!B877)</f>
        <v/>
      </c>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row>
    <row r="878" spans="2:38" x14ac:dyDescent="0.35">
      <c r="B878" s="30" t="str">
        <f>IF('Uso de suelo'!B878="","",'Uso de suelo'!B878)</f>
        <v/>
      </c>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row>
    <row r="879" spans="2:38" x14ac:dyDescent="0.35">
      <c r="B879" s="30" t="str">
        <f>IF('Uso de suelo'!B879="","",'Uso de suelo'!B879)</f>
        <v/>
      </c>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row>
    <row r="880" spans="2:38" x14ac:dyDescent="0.35">
      <c r="B880" s="30" t="str">
        <f>IF('Uso de suelo'!B880="","",'Uso de suelo'!B880)</f>
        <v/>
      </c>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row>
    <row r="881" spans="2:38" x14ac:dyDescent="0.35">
      <c r="B881" s="30" t="str">
        <f>IF('Uso de suelo'!B881="","",'Uso de suelo'!B881)</f>
        <v/>
      </c>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row>
    <row r="882" spans="2:38" x14ac:dyDescent="0.35">
      <c r="B882" s="30" t="str">
        <f>IF('Uso de suelo'!B882="","",'Uso de suelo'!B882)</f>
        <v/>
      </c>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row>
    <row r="883" spans="2:38" x14ac:dyDescent="0.35">
      <c r="B883" s="30" t="str">
        <f>IF('Uso de suelo'!B883="","",'Uso de suelo'!B883)</f>
        <v/>
      </c>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row>
    <row r="884" spans="2:38" x14ac:dyDescent="0.35">
      <c r="B884" s="30" t="str">
        <f>IF('Uso de suelo'!B884="","",'Uso de suelo'!B884)</f>
        <v/>
      </c>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row>
    <row r="885" spans="2:38" x14ac:dyDescent="0.35">
      <c r="B885" s="30" t="str">
        <f>IF('Uso de suelo'!B885="","",'Uso de suelo'!B885)</f>
        <v/>
      </c>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row>
    <row r="886" spans="2:38" x14ac:dyDescent="0.35">
      <c r="B886" s="30" t="str">
        <f>IF('Uso de suelo'!B886="","",'Uso de suelo'!B886)</f>
        <v/>
      </c>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row>
    <row r="887" spans="2:38" x14ac:dyDescent="0.35">
      <c r="B887" s="30" t="str">
        <f>IF('Uso de suelo'!B887="","",'Uso de suelo'!B887)</f>
        <v/>
      </c>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row>
    <row r="888" spans="2:38" x14ac:dyDescent="0.35">
      <c r="B888" s="30" t="str">
        <f>IF('Uso de suelo'!B888="","",'Uso de suelo'!B888)</f>
        <v/>
      </c>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row>
    <row r="889" spans="2:38" x14ac:dyDescent="0.35">
      <c r="B889" s="30" t="str">
        <f>IF('Uso de suelo'!B889="","",'Uso de suelo'!B889)</f>
        <v/>
      </c>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row>
    <row r="890" spans="2:38" x14ac:dyDescent="0.35">
      <c r="B890" s="30" t="str">
        <f>IF('Uso de suelo'!B890="","",'Uso de suelo'!B890)</f>
        <v/>
      </c>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row>
    <row r="891" spans="2:38" x14ac:dyDescent="0.35">
      <c r="B891" s="30" t="str">
        <f>IF('Uso de suelo'!B891="","",'Uso de suelo'!B891)</f>
        <v/>
      </c>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row>
    <row r="892" spans="2:38" x14ac:dyDescent="0.35">
      <c r="B892" s="30" t="str">
        <f>IF('Uso de suelo'!B892="","",'Uso de suelo'!B892)</f>
        <v/>
      </c>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row>
    <row r="893" spans="2:38" x14ac:dyDescent="0.35">
      <c r="B893" s="30" t="str">
        <f>IF('Uso de suelo'!B893="","",'Uso de suelo'!B893)</f>
        <v/>
      </c>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row>
    <row r="894" spans="2:38" x14ac:dyDescent="0.35">
      <c r="B894" s="30" t="str">
        <f>IF('Uso de suelo'!B894="","",'Uso de suelo'!B894)</f>
        <v/>
      </c>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row>
    <row r="895" spans="2:38" x14ac:dyDescent="0.35">
      <c r="B895" s="30" t="str">
        <f>IF('Uso de suelo'!B895="","",'Uso de suelo'!B895)</f>
        <v/>
      </c>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row>
    <row r="896" spans="2:38" x14ac:dyDescent="0.35">
      <c r="B896" s="30" t="str">
        <f>IF('Uso de suelo'!B896="","",'Uso de suelo'!B896)</f>
        <v/>
      </c>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row>
    <row r="897" spans="2:38" x14ac:dyDescent="0.35">
      <c r="B897" s="30" t="str">
        <f>IF('Uso de suelo'!B897="","",'Uso de suelo'!B897)</f>
        <v/>
      </c>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row>
    <row r="898" spans="2:38" x14ac:dyDescent="0.35">
      <c r="B898" s="30" t="str">
        <f>IF('Uso de suelo'!B898="","",'Uso de suelo'!B898)</f>
        <v/>
      </c>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row>
    <row r="899" spans="2:38" x14ac:dyDescent="0.35">
      <c r="B899" s="30" t="str">
        <f>IF('Uso de suelo'!B899="","",'Uso de suelo'!B899)</f>
        <v/>
      </c>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row>
    <row r="900" spans="2:38" x14ac:dyDescent="0.35">
      <c r="B900" s="30" t="str">
        <f>IF('Uso de suelo'!B900="","",'Uso de suelo'!B900)</f>
        <v/>
      </c>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row>
    <row r="901" spans="2:38" x14ac:dyDescent="0.35">
      <c r="B901" s="30" t="str">
        <f>IF('Uso de suelo'!B901="","",'Uso de suelo'!B901)</f>
        <v/>
      </c>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row>
    <row r="902" spans="2:38" x14ac:dyDescent="0.35">
      <c r="B902" s="30" t="str">
        <f>IF('Uso de suelo'!B902="","",'Uso de suelo'!B902)</f>
        <v/>
      </c>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row>
    <row r="903" spans="2:38" x14ac:dyDescent="0.35">
      <c r="B903" s="30" t="str">
        <f>IF('Uso de suelo'!B903="","",'Uso de suelo'!B903)</f>
        <v/>
      </c>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row>
    <row r="904" spans="2:38" x14ac:dyDescent="0.35">
      <c r="B904" s="30" t="str">
        <f>IF('Uso de suelo'!B904="","",'Uso de suelo'!B904)</f>
        <v/>
      </c>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row>
    <row r="905" spans="2:38" x14ac:dyDescent="0.35">
      <c r="B905" s="30" t="str">
        <f>IF('Uso de suelo'!B905="","",'Uso de suelo'!B905)</f>
        <v/>
      </c>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row>
    <row r="906" spans="2:38" x14ac:dyDescent="0.35">
      <c r="B906" s="30" t="str">
        <f>IF('Uso de suelo'!B906="","",'Uso de suelo'!B906)</f>
        <v/>
      </c>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row>
    <row r="907" spans="2:38" x14ac:dyDescent="0.35">
      <c r="B907" s="30" t="str">
        <f>IF('Uso de suelo'!B907="","",'Uso de suelo'!B907)</f>
        <v/>
      </c>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row>
    <row r="908" spans="2:38" x14ac:dyDescent="0.35">
      <c r="B908" s="30" t="str">
        <f>IF('Uso de suelo'!B908="","",'Uso de suelo'!B908)</f>
        <v/>
      </c>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row>
    <row r="909" spans="2:38" x14ac:dyDescent="0.35">
      <c r="B909" s="30" t="str">
        <f>IF('Uso de suelo'!B909="","",'Uso de suelo'!B909)</f>
        <v/>
      </c>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row>
    <row r="910" spans="2:38" x14ac:dyDescent="0.35">
      <c r="B910" s="30" t="str">
        <f>IF('Uso de suelo'!B910="","",'Uso de suelo'!B910)</f>
        <v/>
      </c>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row>
    <row r="911" spans="2:38" x14ac:dyDescent="0.35">
      <c r="B911" s="30" t="str">
        <f>IF('Uso de suelo'!B911="","",'Uso de suelo'!B911)</f>
        <v/>
      </c>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row>
    <row r="912" spans="2:38" x14ac:dyDescent="0.35">
      <c r="B912" s="30" t="str">
        <f>IF('Uso de suelo'!B912="","",'Uso de suelo'!B912)</f>
        <v/>
      </c>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row>
    <row r="913" spans="2:38" x14ac:dyDescent="0.35">
      <c r="B913" s="30" t="str">
        <f>IF('Uso de suelo'!B913="","",'Uso de suelo'!B913)</f>
        <v/>
      </c>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row>
    <row r="914" spans="2:38" x14ac:dyDescent="0.35">
      <c r="B914" s="30" t="str">
        <f>IF('Uso de suelo'!B914="","",'Uso de suelo'!B914)</f>
        <v/>
      </c>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row>
    <row r="915" spans="2:38" x14ac:dyDescent="0.35">
      <c r="B915" s="30" t="str">
        <f>IF('Uso de suelo'!B915="","",'Uso de suelo'!B915)</f>
        <v/>
      </c>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row>
    <row r="916" spans="2:38" x14ac:dyDescent="0.35">
      <c r="B916" s="30" t="str">
        <f>IF('Uso de suelo'!B916="","",'Uso de suelo'!B916)</f>
        <v/>
      </c>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row>
    <row r="917" spans="2:38" x14ac:dyDescent="0.35">
      <c r="B917" s="30" t="str">
        <f>IF('Uso de suelo'!B917="","",'Uso de suelo'!B917)</f>
        <v/>
      </c>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row>
    <row r="918" spans="2:38" x14ac:dyDescent="0.35">
      <c r="B918" s="30" t="str">
        <f>IF('Uso de suelo'!B918="","",'Uso de suelo'!B918)</f>
        <v/>
      </c>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row>
    <row r="919" spans="2:38" x14ac:dyDescent="0.35">
      <c r="B919" s="30" t="str">
        <f>IF('Uso de suelo'!B919="","",'Uso de suelo'!B919)</f>
        <v/>
      </c>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row>
    <row r="920" spans="2:38" x14ac:dyDescent="0.35">
      <c r="B920" s="30" t="str">
        <f>IF('Uso de suelo'!B920="","",'Uso de suelo'!B920)</f>
        <v/>
      </c>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row>
    <row r="921" spans="2:38" x14ac:dyDescent="0.35">
      <c r="B921" s="30" t="str">
        <f>IF('Uso de suelo'!B921="","",'Uso de suelo'!B921)</f>
        <v/>
      </c>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row>
    <row r="922" spans="2:38" x14ac:dyDescent="0.35">
      <c r="B922" s="30" t="str">
        <f>IF('Uso de suelo'!B922="","",'Uso de suelo'!B922)</f>
        <v/>
      </c>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row>
    <row r="923" spans="2:38" x14ac:dyDescent="0.35">
      <c r="B923" s="30" t="str">
        <f>IF('Uso de suelo'!B923="","",'Uso de suelo'!B923)</f>
        <v/>
      </c>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row>
    <row r="924" spans="2:38" x14ac:dyDescent="0.35">
      <c r="B924" s="30" t="str">
        <f>IF('Uso de suelo'!B924="","",'Uso de suelo'!B924)</f>
        <v/>
      </c>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row>
    <row r="925" spans="2:38" x14ac:dyDescent="0.35">
      <c r="B925" s="30" t="str">
        <f>IF('Uso de suelo'!B925="","",'Uso de suelo'!B925)</f>
        <v/>
      </c>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row>
    <row r="926" spans="2:38" x14ac:dyDescent="0.35">
      <c r="B926" s="30" t="str">
        <f>IF('Uso de suelo'!B926="","",'Uso de suelo'!B926)</f>
        <v/>
      </c>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row>
    <row r="927" spans="2:38" x14ac:dyDescent="0.35">
      <c r="B927" s="30" t="str">
        <f>IF('Uso de suelo'!B927="","",'Uso de suelo'!B927)</f>
        <v/>
      </c>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row>
    <row r="928" spans="2:38" x14ac:dyDescent="0.35">
      <c r="B928" s="30" t="str">
        <f>IF('Uso de suelo'!B928="","",'Uso de suelo'!B928)</f>
        <v/>
      </c>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row>
    <row r="929" spans="2:38" x14ac:dyDescent="0.35">
      <c r="B929" s="30" t="str">
        <f>IF('Uso de suelo'!B929="","",'Uso de suelo'!B929)</f>
        <v/>
      </c>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row>
    <row r="930" spans="2:38" x14ac:dyDescent="0.35">
      <c r="B930" s="30" t="str">
        <f>IF('Uso de suelo'!B930="","",'Uso de suelo'!B930)</f>
        <v/>
      </c>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row>
    <row r="931" spans="2:38" x14ac:dyDescent="0.35">
      <c r="B931" s="30" t="str">
        <f>IF('Uso de suelo'!B931="","",'Uso de suelo'!B931)</f>
        <v/>
      </c>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row>
    <row r="932" spans="2:38" x14ac:dyDescent="0.35">
      <c r="B932" s="30" t="str">
        <f>IF('Uso de suelo'!B932="","",'Uso de suelo'!B932)</f>
        <v/>
      </c>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row>
    <row r="933" spans="2:38" x14ac:dyDescent="0.35">
      <c r="B933" s="30" t="str">
        <f>IF('Uso de suelo'!B933="","",'Uso de suelo'!B933)</f>
        <v/>
      </c>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row>
    <row r="934" spans="2:38" x14ac:dyDescent="0.35">
      <c r="B934" s="30" t="str">
        <f>IF('Uso de suelo'!B934="","",'Uso de suelo'!B934)</f>
        <v/>
      </c>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row>
    <row r="935" spans="2:38" x14ac:dyDescent="0.35">
      <c r="B935" s="30" t="str">
        <f>IF('Uso de suelo'!B935="","",'Uso de suelo'!B935)</f>
        <v/>
      </c>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row>
    <row r="936" spans="2:38" x14ac:dyDescent="0.35">
      <c r="B936" s="30" t="str">
        <f>IF('Uso de suelo'!B936="","",'Uso de suelo'!B936)</f>
        <v/>
      </c>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row>
    <row r="937" spans="2:38" x14ac:dyDescent="0.35">
      <c r="B937" s="30" t="str">
        <f>IF('Uso de suelo'!B937="","",'Uso de suelo'!B937)</f>
        <v/>
      </c>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row>
    <row r="938" spans="2:38" x14ac:dyDescent="0.35">
      <c r="B938" s="30" t="str">
        <f>IF('Uso de suelo'!B938="","",'Uso de suelo'!B938)</f>
        <v/>
      </c>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row>
    <row r="939" spans="2:38" x14ac:dyDescent="0.35">
      <c r="B939" s="30" t="str">
        <f>IF('Uso de suelo'!B939="","",'Uso de suelo'!B939)</f>
        <v/>
      </c>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row>
    <row r="940" spans="2:38" x14ac:dyDescent="0.35">
      <c r="B940" s="30" t="str">
        <f>IF('Uso de suelo'!B940="","",'Uso de suelo'!B940)</f>
        <v/>
      </c>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row>
    <row r="941" spans="2:38" x14ac:dyDescent="0.35">
      <c r="B941" s="30" t="str">
        <f>IF('Uso de suelo'!B941="","",'Uso de suelo'!B941)</f>
        <v/>
      </c>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row>
    <row r="942" spans="2:38" x14ac:dyDescent="0.35">
      <c r="B942" s="30" t="str">
        <f>IF('Uso de suelo'!B942="","",'Uso de suelo'!B942)</f>
        <v/>
      </c>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row>
    <row r="943" spans="2:38" x14ac:dyDescent="0.35">
      <c r="B943" s="30" t="str">
        <f>IF('Uso de suelo'!B943="","",'Uso de suelo'!B943)</f>
        <v/>
      </c>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row>
    <row r="944" spans="2:38" x14ac:dyDescent="0.35">
      <c r="B944" s="30" t="str">
        <f>IF('Uso de suelo'!B944="","",'Uso de suelo'!B944)</f>
        <v/>
      </c>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row>
    <row r="945" spans="2:38" x14ac:dyDescent="0.35">
      <c r="B945" s="30" t="str">
        <f>IF('Uso de suelo'!B945="","",'Uso de suelo'!B945)</f>
        <v/>
      </c>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row>
    <row r="946" spans="2:38" x14ac:dyDescent="0.35">
      <c r="B946" s="30" t="str">
        <f>IF('Uso de suelo'!B946="","",'Uso de suelo'!B946)</f>
        <v/>
      </c>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row>
    <row r="947" spans="2:38" x14ac:dyDescent="0.35">
      <c r="B947" s="30" t="str">
        <f>IF('Uso de suelo'!B947="","",'Uso de suelo'!B947)</f>
        <v/>
      </c>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row>
    <row r="948" spans="2:38" x14ac:dyDescent="0.35">
      <c r="B948" s="30" t="str">
        <f>IF('Uso de suelo'!B948="","",'Uso de suelo'!B948)</f>
        <v/>
      </c>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row>
    <row r="949" spans="2:38" x14ac:dyDescent="0.35">
      <c r="B949" s="30" t="str">
        <f>IF('Uso de suelo'!B949="","",'Uso de suelo'!B949)</f>
        <v/>
      </c>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row>
    <row r="950" spans="2:38" x14ac:dyDescent="0.35">
      <c r="B950" s="30" t="str">
        <f>IF('Uso de suelo'!B950="","",'Uso de suelo'!B950)</f>
        <v/>
      </c>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row>
    <row r="951" spans="2:38" x14ac:dyDescent="0.35">
      <c r="B951" s="30" t="str">
        <f>IF('Uso de suelo'!B951="","",'Uso de suelo'!B951)</f>
        <v/>
      </c>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row>
    <row r="952" spans="2:38" x14ac:dyDescent="0.35">
      <c r="B952" s="30" t="str">
        <f>IF('Uso de suelo'!B952="","",'Uso de suelo'!B952)</f>
        <v/>
      </c>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row>
    <row r="953" spans="2:38" x14ac:dyDescent="0.35">
      <c r="B953" s="30" t="str">
        <f>IF('Uso de suelo'!B953="","",'Uso de suelo'!B953)</f>
        <v/>
      </c>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row>
    <row r="954" spans="2:38" x14ac:dyDescent="0.35">
      <c r="B954" s="30" t="str">
        <f>IF('Uso de suelo'!B954="","",'Uso de suelo'!B954)</f>
        <v/>
      </c>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row>
    <row r="955" spans="2:38" x14ac:dyDescent="0.35">
      <c r="B955" s="30" t="str">
        <f>IF('Uso de suelo'!B955="","",'Uso de suelo'!B955)</f>
        <v/>
      </c>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row>
    <row r="956" spans="2:38" x14ac:dyDescent="0.35">
      <c r="B956" s="30" t="str">
        <f>IF('Uso de suelo'!B956="","",'Uso de suelo'!B956)</f>
        <v/>
      </c>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row>
    <row r="957" spans="2:38" x14ac:dyDescent="0.35">
      <c r="B957" s="30" t="str">
        <f>IF('Uso de suelo'!B957="","",'Uso de suelo'!B957)</f>
        <v/>
      </c>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row>
    <row r="958" spans="2:38" x14ac:dyDescent="0.35">
      <c r="B958" s="30" t="str">
        <f>IF('Uso de suelo'!B958="","",'Uso de suelo'!B958)</f>
        <v/>
      </c>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row>
    <row r="959" spans="2:38" x14ac:dyDescent="0.35">
      <c r="B959" s="30" t="str">
        <f>IF('Uso de suelo'!B959="","",'Uso de suelo'!B959)</f>
        <v/>
      </c>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row>
    <row r="960" spans="2:38" x14ac:dyDescent="0.35">
      <c r="B960" s="30" t="str">
        <f>IF('Uso de suelo'!B960="","",'Uso de suelo'!B960)</f>
        <v/>
      </c>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row>
    <row r="961" spans="2:38" x14ac:dyDescent="0.35">
      <c r="B961" s="30" t="str">
        <f>IF('Uso de suelo'!B961="","",'Uso de suelo'!B961)</f>
        <v/>
      </c>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row>
    <row r="962" spans="2:38" x14ac:dyDescent="0.35">
      <c r="B962" s="30" t="str">
        <f>IF('Uso de suelo'!B962="","",'Uso de suelo'!B962)</f>
        <v/>
      </c>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row>
    <row r="963" spans="2:38" x14ac:dyDescent="0.35">
      <c r="B963" s="30" t="str">
        <f>IF('Uso de suelo'!B963="","",'Uso de suelo'!B963)</f>
        <v/>
      </c>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row>
    <row r="964" spans="2:38" x14ac:dyDescent="0.35">
      <c r="B964" s="30" t="str">
        <f>IF('Uso de suelo'!B964="","",'Uso de suelo'!B964)</f>
        <v/>
      </c>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row>
    <row r="965" spans="2:38" x14ac:dyDescent="0.35">
      <c r="B965" s="30" t="str">
        <f>IF('Uso de suelo'!B965="","",'Uso de suelo'!B965)</f>
        <v/>
      </c>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row>
    <row r="966" spans="2:38" x14ac:dyDescent="0.35">
      <c r="B966" s="30" t="str">
        <f>IF('Uso de suelo'!B966="","",'Uso de suelo'!B966)</f>
        <v/>
      </c>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row>
    <row r="967" spans="2:38" x14ac:dyDescent="0.35">
      <c r="B967" s="30" t="str">
        <f>IF('Uso de suelo'!B967="","",'Uso de suelo'!B967)</f>
        <v/>
      </c>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row>
    <row r="968" spans="2:38" x14ac:dyDescent="0.35">
      <c r="B968" s="30" t="str">
        <f>IF('Uso de suelo'!B968="","",'Uso de suelo'!B968)</f>
        <v/>
      </c>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row>
    <row r="969" spans="2:38" x14ac:dyDescent="0.35">
      <c r="B969" s="30" t="str">
        <f>IF('Uso de suelo'!B969="","",'Uso de suelo'!B969)</f>
        <v/>
      </c>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row>
    <row r="970" spans="2:38" x14ac:dyDescent="0.35">
      <c r="B970" s="30" t="str">
        <f>IF('Uso de suelo'!B970="","",'Uso de suelo'!B970)</f>
        <v/>
      </c>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row>
    <row r="971" spans="2:38" x14ac:dyDescent="0.35">
      <c r="B971" s="30" t="str">
        <f>IF('Uso de suelo'!B971="","",'Uso de suelo'!B971)</f>
        <v/>
      </c>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row>
    <row r="972" spans="2:38" x14ac:dyDescent="0.35">
      <c r="B972" s="30" t="str">
        <f>IF('Uso de suelo'!B972="","",'Uso de suelo'!B972)</f>
        <v/>
      </c>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row>
    <row r="973" spans="2:38" x14ac:dyDescent="0.35">
      <c r="B973" s="30" t="str">
        <f>IF('Uso de suelo'!B973="","",'Uso de suelo'!B973)</f>
        <v/>
      </c>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row>
    <row r="974" spans="2:38" x14ac:dyDescent="0.35">
      <c r="B974" s="30" t="str">
        <f>IF('Uso de suelo'!B974="","",'Uso de suelo'!B974)</f>
        <v/>
      </c>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row>
    <row r="975" spans="2:38" x14ac:dyDescent="0.35">
      <c r="B975" s="30" t="str">
        <f>IF('Uso de suelo'!B975="","",'Uso de suelo'!B975)</f>
        <v/>
      </c>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row>
    <row r="976" spans="2:38" x14ac:dyDescent="0.35">
      <c r="B976" s="30" t="str">
        <f>IF('Uso de suelo'!B976="","",'Uso de suelo'!B976)</f>
        <v/>
      </c>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row>
    <row r="977" spans="2:38" x14ac:dyDescent="0.35">
      <c r="B977" s="30" t="str">
        <f>IF('Uso de suelo'!B977="","",'Uso de suelo'!B977)</f>
        <v/>
      </c>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row>
    <row r="978" spans="2:38" x14ac:dyDescent="0.35">
      <c r="B978" s="30" t="str">
        <f>IF('Uso de suelo'!B978="","",'Uso de suelo'!B978)</f>
        <v/>
      </c>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row>
    <row r="979" spans="2:38" x14ac:dyDescent="0.35">
      <c r="B979" s="30" t="str">
        <f>IF('Uso de suelo'!B979="","",'Uso de suelo'!B979)</f>
        <v/>
      </c>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row>
    <row r="980" spans="2:38" x14ac:dyDescent="0.35">
      <c r="B980" s="30" t="str">
        <f>IF('Uso de suelo'!B980="","",'Uso de suelo'!B980)</f>
        <v/>
      </c>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row>
    <row r="981" spans="2:38" x14ac:dyDescent="0.35">
      <c r="B981" s="30" t="str">
        <f>IF('Uso de suelo'!B981="","",'Uso de suelo'!B981)</f>
        <v/>
      </c>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row>
    <row r="982" spans="2:38" x14ac:dyDescent="0.35">
      <c r="B982" s="30" t="str">
        <f>IF('Uso de suelo'!B982="","",'Uso de suelo'!B982)</f>
        <v/>
      </c>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row>
    <row r="983" spans="2:38" x14ac:dyDescent="0.35">
      <c r="B983" s="30" t="str">
        <f>IF('Uso de suelo'!B983="","",'Uso de suelo'!B983)</f>
        <v/>
      </c>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row>
    <row r="984" spans="2:38" x14ac:dyDescent="0.35">
      <c r="B984" s="30" t="str">
        <f>IF('Uso de suelo'!B984="","",'Uso de suelo'!B984)</f>
        <v/>
      </c>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row>
    <row r="985" spans="2:38" x14ac:dyDescent="0.35">
      <c r="B985" s="30" t="str">
        <f>IF('Uso de suelo'!B985="","",'Uso de suelo'!B985)</f>
        <v/>
      </c>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row>
    <row r="986" spans="2:38" x14ac:dyDescent="0.35">
      <c r="B986" s="30" t="str">
        <f>IF('Uso de suelo'!B986="","",'Uso de suelo'!B986)</f>
        <v/>
      </c>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row>
    <row r="987" spans="2:38" x14ac:dyDescent="0.35">
      <c r="B987" s="30" t="str">
        <f>IF('Uso de suelo'!B987="","",'Uso de suelo'!B987)</f>
        <v/>
      </c>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row>
    <row r="988" spans="2:38" x14ac:dyDescent="0.35">
      <c r="B988" s="30" t="str">
        <f>IF('Uso de suelo'!B988="","",'Uso de suelo'!B988)</f>
        <v/>
      </c>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row>
    <row r="989" spans="2:38" x14ac:dyDescent="0.35">
      <c r="B989" s="30" t="str">
        <f>IF('Uso de suelo'!B989="","",'Uso de suelo'!B989)</f>
        <v/>
      </c>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row>
    <row r="990" spans="2:38" x14ac:dyDescent="0.35">
      <c r="B990" s="30" t="str">
        <f>IF('Uso de suelo'!B990="","",'Uso de suelo'!B990)</f>
        <v/>
      </c>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row>
    <row r="991" spans="2:38" x14ac:dyDescent="0.35">
      <c r="B991" s="30" t="str">
        <f>IF('Uso de suelo'!B991="","",'Uso de suelo'!B991)</f>
        <v/>
      </c>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row>
    <row r="992" spans="2:38" x14ac:dyDescent="0.35">
      <c r="B992" s="30" t="str">
        <f>IF('Uso de suelo'!B992="","",'Uso de suelo'!B992)</f>
        <v/>
      </c>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row>
    <row r="993" spans="2:38" x14ac:dyDescent="0.35">
      <c r="B993" s="30" t="str">
        <f>IF('Uso de suelo'!B993="","",'Uso de suelo'!B993)</f>
        <v/>
      </c>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row>
    <row r="994" spans="2:38" x14ac:dyDescent="0.35">
      <c r="B994" s="30" t="str">
        <f>IF('Uso de suelo'!B994="","",'Uso de suelo'!B994)</f>
        <v/>
      </c>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row>
    <row r="995" spans="2:38" x14ac:dyDescent="0.35">
      <c r="B995" s="30" t="str">
        <f>IF('Uso de suelo'!B995="","",'Uso de suelo'!B995)</f>
        <v/>
      </c>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row>
    <row r="996" spans="2:38" x14ac:dyDescent="0.35">
      <c r="B996" s="30" t="str">
        <f>IF('Uso de suelo'!B996="","",'Uso de suelo'!B996)</f>
        <v/>
      </c>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row>
    <row r="997" spans="2:38" x14ac:dyDescent="0.35">
      <c r="B997" s="30" t="str">
        <f>IF('Uso de suelo'!B997="","",'Uso de suelo'!B997)</f>
        <v/>
      </c>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row>
    <row r="998" spans="2:38" x14ac:dyDescent="0.35">
      <c r="B998" s="30" t="str">
        <f>IF('Uso de suelo'!B998="","",'Uso de suelo'!B998)</f>
        <v/>
      </c>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row>
    <row r="999" spans="2:38" x14ac:dyDescent="0.35">
      <c r="B999" s="30" t="str">
        <f>IF('Uso de suelo'!B999="","",'Uso de suelo'!B999)</f>
        <v/>
      </c>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row>
    <row r="1000" spans="2:38" x14ac:dyDescent="0.35">
      <c r="B1000" s="30" t="str">
        <f>IF('Uso de suelo'!B1000="","",'Uso de suelo'!B1000)</f>
        <v/>
      </c>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row>
    <row r="1001" spans="2:38" x14ac:dyDescent="0.35">
      <c r="B1001" s="30" t="str">
        <f>IF('Uso de suelo'!B1001="","",'Uso de suelo'!B1001)</f>
        <v/>
      </c>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row>
    <row r="1002" spans="2:38" x14ac:dyDescent="0.35">
      <c r="B1002" s="30" t="str">
        <f>IF('Uso de suelo'!B1002="","",'Uso de suelo'!B1002)</f>
        <v/>
      </c>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row>
    <row r="1003" spans="2:38" x14ac:dyDescent="0.35">
      <c r="B1003" s="30" t="str">
        <f>IF('Uso de suelo'!B1003="","",'Uso de suelo'!B1003)</f>
        <v/>
      </c>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row>
    <row r="1004" spans="2:38" x14ac:dyDescent="0.35">
      <c r="B1004" s="30" t="str">
        <f>IF('Uso de suelo'!B1004="","",'Uso de suelo'!B1004)</f>
        <v/>
      </c>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row>
    <row r="1005" spans="2:38" x14ac:dyDescent="0.35">
      <c r="B1005" s="30" t="str">
        <f>IF('Uso de suelo'!B1005="","",'Uso de suelo'!B1005)</f>
        <v/>
      </c>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row>
    <row r="1006" spans="2:38" x14ac:dyDescent="0.35">
      <c r="B1006" s="30" t="str">
        <f>IF('Uso de suelo'!B1006="","",'Uso de suelo'!B1006)</f>
        <v/>
      </c>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row>
    <row r="1007" spans="2:38" x14ac:dyDescent="0.35">
      <c r="B1007" s="30" t="str">
        <f>IF('Uso de suelo'!B1007="","",'Uso de suelo'!B1007)</f>
        <v/>
      </c>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row>
  </sheetData>
  <sheetProtection password="CF72" sheet="1" objects="1" scenarios="1"/>
  <mergeCells count="13">
    <mergeCell ref="C2:N3"/>
    <mergeCell ref="AJ5:AL5"/>
    <mergeCell ref="C5:E5"/>
    <mergeCell ref="F5:H5"/>
    <mergeCell ref="I5:K5"/>
    <mergeCell ref="L5:N5"/>
    <mergeCell ref="O5:Q5"/>
    <mergeCell ref="R5:T5"/>
    <mergeCell ref="U5:W5"/>
    <mergeCell ref="X5:Z5"/>
    <mergeCell ref="AA5:AC5"/>
    <mergeCell ref="AD5:AF5"/>
    <mergeCell ref="AG5:AI5"/>
  </mergeCells>
  <conditionalFormatting sqref="C7:AL1007">
    <cfRule type="expression" dxfId="20" priority="3">
      <formula>AND(OR(IF(MOD(COLUMN(C6),6)=0,TRUE),IF(MOD(COLUMN(C6),6)=1,TRUE),IF(MOD(COLUMN(C6),6)=2,TRUE),),IF($B6="",FALSE,TRUE))</formula>
    </cfRule>
    <cfRule type="expression" dxfId="19" priority="4">
      <formula>AND(OR(IF(MOD(COLUMN(C6),6)=3,TRUE),IF(MOD(COLUMN(C6),6)=4,TRUE),IF(MOD(COLUMN(C6),6)=5,TRUE),),IF($B6="",FALSE,TRUE))</formula>
    </cfRule>
    <cfRule type="expression" dxfId="18" priority="5">
      <formula>IF($B7="",FALSE,TRUE)</formula>
    </cfRule>
    <cfRule type="expression" dxfId="17" priority="6">
      <formula>AND(IF($B6="",FALSE,TRUE),IF($B7="",TRUE,FALSE))</formula>
    </cfRule>
  </conditionalFormatting>
  <conditionalFormatting sqref="B7:B1007">
    <cfRule type="expression" dxfId="16" priority="25">
      <formula>AND(IF($B6="",FALSE,TRUE),IF($B7="",TRUE,FALSE))</formula>
    </cfRule>
    <cfRule type="expression" dxfId="15" priority="26">
      <formula>IF($B7="",FALSE,TRUE)</formula>
    </cfRule>
  </conditionalFormatting>
  <dataValidations xWindow="806" yWindow="280" count="3">
    <dataValidation type="decimal" allowBlank="1" showInputMessage="1" showErrorMessage="1" errorTitle="Valor no permitido" error="Está ingresando un valor en porcentaje. El mismo debe encontrarse entre 0 y 100" sqref="AL7:AL1007 T8:T1007 K7:K1007 AI8:AI1007 Q7:Q1007 N8:N1007 W7:W1007 Z7:Z1007 AC7:AC1007 AF7:AF1007 H8:H1007 E108:E1007" xr:uid="{00000000-0002-0000-0300-000000000000}">
      <formula1>0</formula1>
      <formula2>100</formula2>
    </dataValidation>
    <dataValidation type="decimal" allowBlank="1" showInputMessage="1" showErrorMessage="1" errorTitle="Valor no permitido" error="Está ingresando un valor en porcentaje. El mismo debe encontrarse entre 0 y 100" promptTitle="Ingreso del porcentaje" prompt="Los valores recomendados se encuentran entre 20 y 80" sqref="T7 H7 N7 E7:E107" xr:uid="{00000000-0002-0000-0300-000001000000}">
      <formula1>0</formula1>
      <formula2>100</formula2>
    </dataValidation>
    <dataValidation type="decimal" allowBlank="1" showInputMessage="1" showErrorMessage="1" errorTitle="Valor no permitido" error="Está ingresando un valor en porcentaje. El mismo debe encontrarse entre 0 y 100" prompt="Los valores recomendados se encuentran entre 20 y 80" sqref="AI7" xr:uid="{00000000-0002-0000-0300-000002000000}">
      <formula1>0</formula1>
      <formula2>100</formula2>
    </dataValidation>
  </dataValidations>
  <pageMargins left="0.7" right="0.7" top="0.75" bottom="0.75" header="0.3" footer="0.3"/>
  <pageSetup paperSize="9" orientation="portrait" horizontalDpi="0" verticalDpi="0" r:id="rId1"/>
  <ignoredErrors>
    <ignoredError sqref="X5:AL5 C5:Q5 R5:W5" unlockedFormula="1"/>
  </ignoredErrors>
  <extLst>
    <ext xmlns:x14="http://schemas.microsoft.com/office/spreadsheetml/2009/9/main" uri="{CCE6A557-97BC-4b89-ADB6-D9C93CAAB3DF}">
      <x14:dataValidations xmlns:xm="http://schemas.microsoft.com/office/excel/2006/main" xWindow="806" yWindow="280" count="1">
        <x14:dataValidation type="list" allowBlank="1" showInputMessage="1" showErrorMessage="1" xr:uid="{00000000-0002-0000-0300-000003000000}">
          <x14:formula1>
            <xm:f>IF($B7&lt;&gt;"",Formulas!$O$10:$O$12)</xm:f>
          </x14:formula1>
          <xm:sqref>C7:C1007 F7:F1007 I7:I1007 L7:L1007 O7:O1007 R7:R1007 U7:U1007 X7:X1007 AA7:AA1007 AD7:AD1007 AG7:AG1007 AJ7:AJ1007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M1060"/>
  <sheetViews>
    <sheetView showGridLines="0" topLeftCell="A47" zoomScaleNormal="100" workbookViewId="0">
      <pane xSplit="3" topLeftCell="W1" activePane="topRight" state="frozen"/>
      <selection pane="topRight" activeCell="B60" sqref="B60"/>
    </sheetView>
  </sheetViews>
  <sheetFormatPr baseColWidth="10" defaultColWidth="11.453125" defaultRowHeight="14.5" x14ac:dyDescent="0.35"/>
  <cols>
    <col min="1" max="1" width="2" style="2" customWidth="1"/>
    <col min="2" max="2" width="13.453125" style="2" customWidth="1"/>
    <col min="3" max="3" width="26.81640625" style="2" bestFit="1" customWidth="1"/>
    <col min="4" max="4" width="15.54296875" style="2" bestFit="1" customWidth="1"/>
    <col min="5" max="5" width="9.7265625" style="2" customWidth="1"/>
    <col min="6" max="6" width="9.7265625" style="346" customWidth="1"/>
    <col min="7" max="8" width="9.7265625" style="2" customWidth="1"/>
    <col min="9" max="9" width="9.7265625" style="346" customWidth="1"/>
    <col min="10" max="11" width="9.7265625" style="2" customWidth="1"/>
    <col min="12" max="12" width="9.7265625" style="346" customWidth="1"/>
    <col min="13" max="14" width="9.7265625" style="2" customWidth="1"/>
    <col min="15" max="15" width="9.7265625" style="346" customWidth="1"/>
    <col min="16" max="17" width="9.7265625" style="2" customWidth="1"/>
    <col min="18" max="18" width="9.7265625" style="346" customWidth="1"/>
    <col min="19" max="20" width="9.7265625" style="2" customWidth="1"/>
    <col min="21" max="21" width="9.7265625" style="346" customWidth="1"/>
    <col min="22" max="23" width="9.7265625" style="2" customWidth="1"/>
    <col min="24" max="24" width="9.7265625" style="346" customWidth="1"/>
    <col min="25" max="26" width="9.7265625" style="2" customWidth="1"/>
    <col min="27" max="27" width="9.7265625" style="346" customWidth="1"/>
    <col min="28" max="29" width="9.7265625" style="2" customWidth="1"/>
    <col min="30" max="30" width="9.7265625" style="346" customWidth="1"/>
    <col min="31" max="32" width="9.7265625" style="2" customWidth="1"/>
    <col min="33" max="33" width="9.7265625" style="346" customWidth="1"/>
    <col min="34" max="35" width="9.7265625" style="2" customWidth="1"/>
    <col min="36" max="36" width="9.7265625" style="346" customWidth="1"/>
    <col min="37" max="38" width="9.7265625" style="2" customWidth="1"/>
    <col min="39" max="39" width="9.7265625" style="346" customWidth="1"/>
    <col min="40" max="93" width="15.7265625" style="2" customWidth="1"/>
    <col min="94" max="16384" width="11.453125" style="2"/>
  </cols>
  <sheetData>
    <row r="1" spans="2:23" s="2" customFormat="1" x14ac:dyDescent="0.35"/>
    <row r="2" spans="2:23" s="2" customFormat="1" ht="15" customHeight="1" x14ac:dyDescent="0.35">
      <c r="E2" s="399" t="s">
        <v>289</v>
      </c>
      <c r="F2" s="399"/>
      <c r="G2" s="399"/>
      <c r="H2" s="399"/>
      <c r="I2" s="399"/>
      <c r="J2" s="399"/>
      <c r="K2" s="399"/>
      <c r="L2" s="399"/>
      <c r="M2" s="399"/>
      <c r="N2" s="399"/>
      <c r="O2" s="399"/>
      <c r="P2" s="399"/>
      <c r="Q2" s="399"/>
      <c r="R2" s="260"/>
      <c r="S2" s="260"/>
      <c r="T2" s="260"/>
      <c r="U2" s="260"/>
      <c r="V2" s="260"/>
      <c r="W2" s="260"/>
    </row>
    <row r="3" spans="2:23" s="2" customFormat="1" ht="15" customHeight="1" x14ac:dyDescent="0.35">
      <c r="E3" s="399"/>
      <c r="F3" s="399"/>
      <c r="G3" s="399"/>
      <c r="H3" s="399"/>
      <c r="I3" s="399"/>
      <c r="J3" s="399"/>
      <c r="K3" s="399"/>
      <c r="L3" s="399"/>
      <c r="M3" s="399"/>
      <c r="N3" s="399"/>
      <c r="O3" s="399"/>
      <c r="P3" s="399"/>
      <c r="Q3" s="399"/>
      <c r="R3" s="260"/>
      <c r="S3" s="260"/>
      <c r="T3" s="260"/>
      <c r="U3" s="260"/>
      <c r="V3" s="260"/>
      <c r="W3" s="260"/>
    </row>
    <row r="4" spans="2:23" s="2" customFormat="1" ht="15" thickBot="1" x14ac:dyDescent="0.4"/>
    <row r="5" spans="2:23" s="2" customFormat="1" ht="15" thickBot="1" x14ac:dyDescent="0.4">
      <c r="B5" s="261"/>
      <c r="C5" s="262"/>
      <c r="D5" s="263"/>
      <c r="E5" s="264">
        <f>+DATE('Uso de suelo'!$C$2,6,1)</f>
        <v>153</v>
      </c>
      <c r="F5" s="265">
        <f>+DATE('Uso de suelo'!$C$2,7,1)</f>
        <v>183</v>
      </c>
      <c r="G5" s="265">
        <f>+DATE('Uso de suelo'!$C$2,8,1)</f>
        <v>214</v>
      </c>
      <c r="H5" s="265">
        <f>+DATE('Uso de suelo'!$C$2,9,1)</f>
        <v>245</v>
      </c>
      <c r="I5" s="265">
        <f>+DATE('Uso de suelo'!$C$2,10,1)</f>
        <v>275</v>
      </c>
      <c r="J5" s="265">
        <f>+DATE('Uso de suelo'!$C$2,11,1)</f>
        <v>306</v>
      </c>
      <c r="K5" s="265">
        <f>+DATE('Uso de suelo'!$C$2,12,1)</f>
        <v>336</v>
      </c>
      <c r="L5" s="265">
        <f>+DATE('Uso de suelo'!$C$2 + 1,1,1)</f>
        <v>367</v>
      </c>
      <c r="M5" s="265">
        <f>+DATE('Uso de suelo'!$C$2 + 1,2,1)</f>
        <v>398</v>
      </c>
      <c r="N5" s="265">
        <f>+DATE('Uso de suelo'!$C$2 + 1,3,1)</f>
        <v>426</v>
      </c>
      <c r="O5" s="265">
        <f>+DATE('Uso de suelo'!$C$2 + 1,4,1)</f>
        <v>457</v>
      </c>
      <c r="P5" s="265">
        <f>+DATE('Uso de suelo'!$C$2 + 1,5,1)</f>
        <v>487</v>
      </c>
      <c r="Q5" s="266" t="s">
        <v>40</v>
      </c>
    </row>
    <row r="6" spans="2:23" s="2" customFormat="1" x14ac:dyDescent="0.35">
      <c r="B6" s="402" t="s">
        <v>29</v>
      </c>
      <c r="C6" s="403"/>
      <c r="D6" s="403"/>
      <c r="E6" s="320">
        <v>42.576000000000001</v>
      </c>
      <c r="F6" s="321">
        <v>43.05</v>
      </c>
      <c r="G6" s="322">
        <v>42.667000000000002</v>
      </c>
      <c r="H6" s="321">
        <v>42.491</v>
      </c>
      <c r="I6" s="322">
        <v>42.686999999999998</v>
      </c>
      <c r="J6" s="321">
        <v>42.722999999999999</v>
      </c>
      <c r="K6" s="322"/>
      <c r="L6" s="321"/>
      <c r="M6" s="322"/>
      <c r="N6" s="323"/>
      <c r="O6" s="322"/>
      <c r="P6" s="323"/>
      <c r="Q6" s="267">
        <f>IFERROR(AVERAGE(E6:P6),"")</f>
        <v>42.699000000000005</v>
      </c>
    </row>
    <row r="7" spans="2:23" s="2" customFormat="1" ht="15" thickBot="1" x14ac:dyDescent="0.4">
      <c r="B7" s="392" t="s">
        <v>30</v>
      </c>
      <c r="C7" s="393"/>
      <c r="D7" s="393"/>
      <c r="E7" s="324"/>
      <c r="F7" s="325"/>
      <c r="G7" s="326"/>
      <c r="H7" s="325"/>
      <c r="I7" s="326"/>
      <c r="J7" s="325"/>
      <c r="K7" s="326"/>
      <c r="L7" s="325"/>
      <c r="M7" s="326"/>
      <c r="N7" s="327"/>
      <c r="O7" s="326"/>
      <c r="P7" s="327"/>
      <c r="Q7" s="268" t="str">
        <f>IF(SUM(E7:P7)=0,"",SUM(E7:P7))</f>
        <v/>
      </c>
    </row>
    <row r="8" spans="2:23" s="2" customFormat="1" x14ac:dyDescent="0.35"/>
    <row r="9" spans="2:23" s="2" customFormat="1" ht="15" customHeight="1" x14ac:dyDescent="0.35">
      <c r="E9" s="399" t="s">
        <v>290</v>
      </c>
      <c r="F9" s="399"/>
      <c r="G9" s="399"/>
      <c r="H9" s="399"/>
      <c r="I9" s="399"/>
      <c r="J9" s="399"/>
      <c r="K9" s="399"/>
      <c r="L9" s="399"/>
      <c r="M9" s="399"/>
      <c r="N9" s="399"/>
      <c r="O9" s="399"/>
      <c r="P9" s="399"/>
      <c r="Q9" s="399"/>
      <c r="R9" s="260"/>
      <c r="S9" s="260"/>
      <c r="T9" s="260"/>
      <c r="U9" s="260"/>
      <c r="V9" s="260"/>
      <c r="W9" s="260"/>
    </row>
    <row r="10" spans="2:23" s="2" customFormat="1" ht="15" customHeight="1" x14ac:dyDescent="0.35">
      <c r="E10" s="399"/>
      <c r="F10" s="399"/>
      <c r="G10" s="399"/>
      <c r="H10" s="399"/>
      <c r="I10" s="399"/>
      <c r="J10" s="399"/>
      <c r="K10" s="399"/>
      <c r="L10" s="399"/>
      <c r="M10" s="399"/>
      <c r="N10" s="399"/>
      <c r="O10" s="399"/>
      <c r="P10" s="399"/>
      <c r="Q10" s="399"/>
      <c r="R10" s="260"/>
      <c r="S10" s="260"/>
      <c r="T10" s="260"/>
      <c r="U10" s="260"/>
      <c r="V10" s="260"/>
      <c r="W10" s="260"/>
    </row>
    <row r="11" spans="2:23" s="2" customFormat="1" ht="15" thickBot="1" x14ac:dyDescent="0.4"/>
    <row r="12" spans="2:23" s="2" customFormat="1" ht="15" thickBot="1" x14ac:dyDescent="0.4">
      <c r="B12" s="404"/>
      <c r="C12" s="405"/>
      <c r="D12" s="406"/>
      <c r="E12" s="269">
        <f>+E5</f>
        <v>153</v>
      </c>
      <c r="F12" s="269">
        <f t="shared" ref="F12:P12" si="0">+F5</f>
        <v>183</v>
      </c>
      <c r="G12" s="269">
        <f t="shared" si="0"/>
        <v>214</v>
      </c>
      <c r="H12" s="269">
        <f t="shared" si="0"/>
        <v>245</v>
      </c>
      <c r="I12" s="269">
        <f t="shared" si="0"/>
        <v>275</v>
      </c>
      <c r="J12" s="269">
        <f t="shared" si="0"/>
        <v>306</v>
      </c>
      <c r="K12" s="269">
        <f t="shared" si="0"/>
        <v>336</v>
      </c>
      <c r="L12" s="269">
        <f t="shared" si="0"/>
        <v>367</v>
      </c>
      <c r="M12" s="269">
        <f t="shared" si="0"/>
        <v>398</v>
      </c>
      <c r="N12" s="269">
        <f t="shared" si="0"/>
        <v>426</v>
      </c>
      <c r="O12" s="269">
        <f t="shared" si="0"/>
        <v>457</v>
      </c>
      <c r="P12" s="269">
        <f t="shared" si="0"/>
        <v>487</v>
      </c>
      <c r="Q12" s="270" t="s">
        <v>53</v>
      </c>
    </row>
    <row r="13" spans="2:23" s="2" customFormat="1" ht="15" customHeight="1" x14ac:dyDescent="0.35">
      <c r="B13" s="383" t="s">
        <v>12</v>
      </c>
      <c r="C13" s="384"/>
      <c r="D13" s="271" t="s">
        <v>13</v>
      </c>
      <c r="E13" s="136"/>
      <c r="F13" s="137"/>
      <c r="G13" s="136"/>
      <c r="H13" s="137"/>
      <c r="I13" s="136"/>
      <c r="J13" s="137"/>
      <c r="K13" s="136"/>
      <c r="L13" s="137"/>
      <c r="M13" s="136"/>
      <c r="N13" s="137"/>
      <c r="O13" s="136"/>
      <c r="P13" s="137"/>
      <c r="Q13" s="272" t="str">
        <f>IF(SUM(E13:P13)=0,"",SUM(E13:P13))</f>
        <v/>
      </c>
    </row>
    <row r="14" spans="2:23" s="2" customFormat="1" x14ac:dyDescent="0.35">
      <c r="B14" s="385"/>
      <c r="C14" s="386"/>
      <c r="D14" s="273" t="s">
        <v>14</v>
      </c>
      <c r="E14" s="138"/>
      <c r="F14" s="139"/>
      <c r="G14" s="138"/>
      <c r="H14" s="139"/>
      <c r="I14" s="138"/>
      <c r="J14" s="139"/>
      <c r="K14" s="138"/>
      <c r="L14" s="139"/>
      <c r="M14" s="138"/>
      <c r="N14" s="139"/>
      <c r="O14" s="138"/>
      <c r="P14" s="139"/>
      <c r="Q14" s="274" t="str">
        <f>IF(SUM(E14:P14)=0,"",SUM(E14:P14))</f>
        <v/>
      </c>
    </row>
    <row r="15" spans="2:23" s="2" customFormat="1" x14ac:dyDescent="0.35">
      <c r="B15" s="381" t="s">
        <v>15</v>
      </c>
      <c r="C15" s="382"/>
      <c r="D15" s="275" t="s">
        <v>16</v>
      </c>
      <c r="E15" s="140"/>
      <c r="F15" s="141"/>
      <c r="G15" s="140"/>
      <c r="H15" s="141"/>
      <c r="I15" s="140"/>
      <c r="J15" s="141"/>
      <c r="K15" s="140"/>
      <c r="L15" s="141"/>
      <c r="M15" s="140"/>
      <c r="N15" s="141"/>
      <c r="O15" s="140"/>
      <c r="P15" s="141"/>
      <c r="Q15" s="276" t="str">
        <f>IF(SUM(E15:P15)=0,"",AVERAGE(E15:P15))</f>
        <v/>
      </c>
    </row>
    <row r="16" spans="2:23" s="2" customFormat="1" ht="15" thickBot="1" x14ac:dyDescent="0.4">
      <c r="B16" s="385"/>
      <c r="C16" s="386"/>
      <c r="D16" s="273" t="s">
        <v>17</v>
      </c>
      <c r="E16" s="142"/>
      <c r="F16" s="143"/>
      <c r="G16" s="142"/>
      <c r="H16" s="143"/>
      <c r="I16" s="142"/>
      <c r="J16" s="143"/>
      <c r="K16" s="142"/>
      <c r="L16" s="143"/>
      <c r="M16" s="142"/>
      <c r="N16" s="143"/>
      <c r="O16" s="142"/>
      <c r="P16" s="143"/>
      <c r="Q16" s="277" t="str">
        <f>IF(SUM(E16:P16)=0,"",SUM(E16:P16))</f>
        <v/>
      </c>
    </row>
    <row r="17" spans="2:23" s="2" customFormat="1" ht="15" thickBot="1" x14ac:dyDescent="0.4">
      <c r="B17" s="389" t="s">
        <v>32</v>
      </c>
      <c r="C17" s="390"/>
      <c r="D17" s="391"/>
      <c r="E17" s="278" t="str">
        <f>+IFERROR(E15/(E15+E16),"")</f>
        <v/>
      </c>
      <c r="F17" s="278" t="str">
        <f t="shared" ref="F17:P17" si="1">+IFERROR(F15/(F15+F16),"")</f>
        <v/>
      </c>
      <c r="G17" s="278" t="str">
        <f t="shared" si="1"/>
        <v/>
      </c>
      <c r="H17" s="278" t="str">
        <f t="shared" si="1"/>
        <v/>
      </c>
      <c r="I17" s="278" t="str">
        <f t="shared" si="1"/>
        <v/>
      </c>
      <c r="J17" s="278" t="str">
        <f t="shared" si="1"/>
        <v/>
      </c>
      <c r="K17" s="278" t="str">
        <f t="shared" si="1"/>
        <v/>
      </c>
      <c r="L17" s="278" t="str">
        <f t="shared" si="1"/>
        <v/>
      </c>
      <c r="M17" s="278" t="str">
        <f t="shared" si="1"/>
        <v/>
      </c>
      <c r="N17" s="278" t="str">
        <f t="shared" si="1"/>
        <v/>
      </c>
      <c r="O17" s="278" t="str">
        <f t="shared" si="1"/>
        <v/>
      </c>
      <c r="P17" s="278" t="str">
        <f t="shared" si="1"/>
        <v/>
      </c>
      <c r="Q17" s="279" t="str">
        <f>IFERROR(SUM(E15:P15)/SUM(E15:P16),"")</f>
        <v/>
      </c>
    </row>
    <row r="18" spans="2:23" s="280" customFormat="1" ht="15" thickBot="1" x14ac:dyDescent="0.4">
      <c r="B18" s="261"/>
      <c r="C18" s="262"/>
      <c r="D18" s="263"/>
      <c r="E18" s="395">
        <v>43983</v>
      </c>
      <c r="F18" s="396"/>
      <c r="G18" s="396"/>
      <c r="H18" s="395">
        <v>44075</v>
      </c>
      <c r="I18" s="396"/>
      <c r="J18" s="396"/>
      <c r="K18" s="395">
        <v>44166</v>
      </c>
      <c r="L18" s="396"/>
      <c r="M18" s="396"/>
      <c r="N18" s="395">
        <v>43891</v>
      </c>
      <c r="O18" s="396"/>
      <c r="P18" s="396"/>
      <c r="Q18" s="263" t="s">
        <v>87</v>
      </c>
    </row>
    <row r="19" spans="2:23" s="280" customFormat="1" ht="15" thickBot="1" x14ac:dyDescent="0.4">
      <c r="B19" s="392" t="s">
        <v>134</v>
      </c>
      <c r="C19" s="393"/>
      <c r="D19" s="394"/>
      <c r="E19" s="397"/>
      <c r="F19" s="398"/>
      <c r="G19" s="398"/>
      <c r="H19" s="410"/>
      <c r="I19" s="410"/>
      <c r="J19" s="410"/>
      <c r="K19" s="398"/>
      <c r="L19" s="398"/>
      <c r="M19" s="398"/>
      <c r="N19" s="410"/>
      <c r="O19" s="410"/>
      <c r="P19" s="410"/>
      <c r="Q19" s="281" t="str">
        <f>IFERROR(AVERAGE(E19:P19),"")</f>
        <v/>
      </c>
    </row>
    <row r="20" spans="2:23" s="2" customFormat="1" x14ac:dyDescent="0.35"/>
    <row r="21" spans="2:23" s="2" customFormat="1" ht="15" customHeight="1" x14ac:dyDescent="0.35">
      <c r="E21" s="399" t="s">
        <v>291</v>
      </c>
      <c r="F21" s="399"/>
      <c r="G21" s="399"/>
      <c r="H21" s="399"/>
      <c r="I21" s="399"/>
      <c r="J21" s="399"/>
      <c r="K21" s="399"/>
      <c r="L21" s="399"/>
      <c r="M21" s="399"/>
      <c r="N21" s="399"/>
      <c r="O21" s="399"/>
      <c r="P21" s="399"/>
      <c r="Q21" s="399"/>
      <c r="R21" s="260"/>
      <c r="S21" s="260"/>
      <c r="T21" s="260"/>
      <c r="U21" s="260"/>
      <c r="V21" s="260"/>
      <c r="W21" s="260"/>
    </row>
    <row r="22" spans="2:23" s="2" customFormat="1" ht="15" customHeight="1" x14ac:dyDescent="0.35">
      <c r="E22" s="399"/>
      <c r="F22" s="399"/>
      <c r="G22" s="399"/>
      <c r="H22" s="399"/>
      <c r="I22" s="399"/>
      <c r="J22" s="399"/>
      <c r="K22" s="399"/>
      <c r="L22" s="399"/>
      <c r="M22" s="399"/>
      <c r="N22" s="399"/>
      <c r="O22" s="399"/>
      <c r="P22" s="399"/>
      <c r="Q22" s="399"/>
      <c r="R22" s="260"/>
      <c r="S22" s="260"/>
      <c r="T22" s="260"/>
      <c r="U22" s="260"/>
      <c r="V22" s="260"/>
      <c r="W22" s="260"/>
    </row>
    <row r="23" spans="2:23" s="2" customFormat="1" ht="15.75" customHeight="1" thickBot="1" x14ac:dyDescent="0.4">
      <c r="E23" s="260"/>
      <c r="F23" s="260"/>
      <c r="G23" s="260"/>
      <c r="H23" s="260"/>
      <c r="I23" s="260"/>
      <c r="J23" s="260"/>
      <c r="K23" s="260"/>
      <c r="L23" s="260"/>
      <c r="M23" s="260"/>
      <c r="N23" s="260"/>
      <c r="O23" s="260"/>
      <c r="P23" s="260"/>
      <c r="Q23" s="260"/>
      <c r="R23" s="260"/>
      <c r="S23" s="260"/>
      <c r="T23" s="260"/>
      <c r="U23" s="260"/>
      <c r="V23" s="260"/>
      <c r="W23" s="260"/>
    </row>
    <row r="24" spans="2:23" s="2" customFormat="1" ht="15" thickBot="1" x14ac:dyDescent="0.4">
      <c r="B24" s="407"/>
      <c r="C24" s="408"/>
      <c r="D24" s="409"/>
      <c r="E24" s="282">
        <f>+E12</f>
        <v>153</v>
      </c>
      <c r="F24" s="269">
        <f>+F12</f>
        <v>183</v>
      </c>
      <c r="G24" s="269">
        <f t="shared" ref="G24:P24" si="2">+G12</f>
        <v>214</v>
      </c>
      <c r="H24" s="269">
        <f t="shared" si="2"/>
        <v>245</v>
      </c>
      <c r="I24" s="269">
        <f t="shared" si="2"/>
        <v>275</v>
      </c>
      <c r="J24" s="269">
        <f t="shared" si="2"/>
        <v>306</v>
      </c>
      <c r="K24" s="269">
        <f t="shared" si="2"/>
        <v>336</v>
      </c>
      <c r="L24" s="269">
        <f t="shared" si="2"/>
        <v>367</v>
      </c>
      <c r="M24" s="269">
        <f t="shared" si="2"/>
        <v>398</v>
      </c>
      <c r="N24" s="269">
        <f t="shared" si="2"/>
        <v>426</v>
      </c>
      <c r="O24" s="269">
        <f t="shared" si="2"/>
        <v>457</v>
      </c>
      <c r="P24" s="269">
        <f t="shared" si="2"/>
        <v>487</v>
      </c>
      <c r="Q24" s="270" t="s">
        <v>40</v>
      </c>
    </row>
    <row r="25" spans="2:23" s="2" customFormat="1" ht="15" customHeight="1" x14ac:dyDescent="0.35">
      <c r="B25" s="400" t="s">
        <v>37</v>
      </c>
      <c r="C25" s="401"/>
      <c r="D25" s="283" t="s">
        <v>49</v>
      </c>
      <c r="E25" s="144"/>
      <c r="F25" s="137"/>
      <c r="G25" s="136"/>
      <c r="H25" s="137"/>
      <c r="I25" s="136"/>
      <c r="J25" s="137"/>
      <c r="K25" s="136"/>
      <c r="L25" s="137"/>
      <c r="M25" s="136"/>
      <c r="N25" s="137"/>
      <c r="O25" s="136"/>
      <c r="P25" s="137"/>
      <c r="Q25" s="272" t="str">
        <f>IF(SUM(E25:P25)=0,"",SUM(E16:P16))</f>
        <v/>
      </c>
    </row>
    <row r="26" spans="2:23" s="2" customFormat="1" x14ac:dyDescent="0.35">
      <c r="B26" s="383"/>
      <c r="C26" s="384"/>
      <c r="D26" s="284" t="s">
        <v>18</v>
      </c>
      <c r="E26" s="145"/>
      <c r="F26" s="141"/>
      <c r="G26" s="140"/>
      <c r="H26" s="141"/>
      <c r="I26" s="140"/>
      <c r="J26" s="141"/>
      <c r="K26" s="140"/>
      <c r="L26" s="141"/>
      <c r="M26" s="140"/>
      <c r="N26" s="141"/>
      <c r="O26" s="140"/>
      <c r="P26" s="141"/>
      <c r="Q26" s="276" t="str">
        <f>IF(SUM(E26:P26)=0,"",SUM(E26:P26))</f>
        <v/>
      </c>
    </row>
    <row r="27" spans="2:23" s="2" customFormat="1" x14ac:dyDescent="0.35">
      <c r="B27" s="383"/>
      <c r="C27" s="384"/>
      <c r="D27" s="284" t="s">
        <v>50</v>
      </c>
      <c r="E27" s="145"/>
      <c r="F27" s="141"/>
      <c r="G27" s="140"/>
      <c r="H27" s="141"/>
      <c r="I27" s="140"/>
      <c r="J27" s="141"/>
      <c r="K27" s="140"/>
      <c r="L27" s="141"/>
      <c r="M27" s="140"/>
      <c r="N27" s="141"/>
      <c r="O27" s="140"/>
      <c r="P27" s="141"/>
      <c r="Q27" s="276" t="str">
        <f>IF(SUM(E27:P27)=0,"",SUM(E27:P27))</f>
        <v/>
      </c>
    </row>
    <row r="28" spans="2:23" s="2" customFormat="1" x14ac:dyDescent="0.35">
      <c r="B28" s="383"/>
      <c r="C28" s="384"/>
      <c r="D28" s="284" t="s">
        <v>112</v>
      </c>
      <c r="E28" s="146"/>
      <c r="F28" s="147"/>
      <c r="G28" s="148"/>
      <c r="H28" s="147"/>
      <c r="I28" s="148"/>
      <c r="J28" s="147"/>
      <c r="K28" s="148"/>
      <c r="L28" s="147"/>
      <c r="M28" s="148"/>
      <c r="N28" s="147"/>
      <c r="O28" s="148"/>
      <c r="P28" s="147"/>
      <c r="Q28" s="285" t="str">
        <f>IF(SUM(E28:P28)=0,"",SUM(E28:P28))</f>
        <v/>
      </c>
    </row>
    <row r="29" spans="2:23" s="2" customFormat="1" ht="15" customHeight="1" x14ac:dyDescent="0.35">
      <c r="B29" s="385"/>
      <c r="C29" s="386"/>
      <c r="D29" s="286" t="s">
        <v>53</v>
      </c>
      <c r="E29" s="287" t="str">
        <f>IF(SUM(E25:E28)=0,"",SUM(E25:E28))</f>
        <v/>
      </c>
      <c r="F29" s="288" t="str">
        <f t="shared" ref="F29:Q29" si="3">IF(SUM(F25:F28)=0,"",SUM(F25:F28))</f>
        <v/>
      </c>
      <c r="G29" s="288" t="str">
        <f t="shared" si="3"/>
        <v/>
      </c>
      <c r="H29" s="288" t="str">
        <f t="shared" si="3"/>
        <v/>
      </c>
      <c r="I29" s="288" t="str">
        <f t="shared" si="3"/>
        <v/>
      </c>
      <c r="J29" s="288" t="str">
        <f t="shared" si="3"/>
        <v/>
      </c>
      <c r="K29" s="288" t="str">
        <f t="shared" si="3"/>
        <v/>
      </c>
      <c r="L29" s="288" t="str">
        <f t="shared" si="3"/>
        <v/>
      </c>
      <c r="M29" s="288" t="str">
        <f t="shared" si="3"/>
        <v/>
      </c>
      <c r="N29" s="288" t="str">
        <f t="shared" si="3"/>
        <v/>
      </c>
      <c r="O29" s="288" t="str">
        <f t="shared" si="3"/>
        <v/>
      </c>
      <c r="P29" s="288" t="str">
        <f t="shared" si="3"/>
        <v/>
      </c>
      <c r="Q29" s="289" t="str">
        <f t="shared" si="3"/>
        <v/>
      </c>
    </row>
    <row r="30" spans="2:23" s="2" customFormat="1" ht="15" customHeight="1" x14ac:dyDescent="0.35">
      <c r="B30" s="381" t="s">
        <v>19</v>
      </c>
      <c r="C30" s="382"/>
      <c r="D30" s="290" t="s">
        <v>20</v>
      </c>
      <c r="E30" s="149"/>
      <c r="F30" s="150"/>
      <c r="G30" s="151"/>
      <c r="H30" s="150"/>
      <c r="I30" s="151"/>
      <c r="J30" s="150"/>
      <c r="K30" s="151"/>
      <c r="L30" s="150"/>
      <c r="M30" s="151"/>
      <c r="N30" s="150"/>
      <c r="O30" s="151"/>
      <c r="P30" s="150"/>
      <c r="Q30" s="291" t="str">
        <f>IF(SUM(E30:P30)=0,"",AVERAGE(E30:P30))</f>
        <v/>
      </c>
    </row>
    <row r="31" spans="2:23" s="2" customFormat="1" x14ac:dyDescent="0.35">
      <c r="B31" s="383"/>
      <c r="C31" s="384"/>
      <c r="D31" s="292" t="s">
        <v>21</v>
      </c>
      <c r="E31" s="152"/>
      <c r="F31" s="153"/>
      <c r="G31" s="154"/>
      <c r="H31" s="153"/>
      <c r="I31" s="154"/>
      <c r="J31" s="153"/>
      <c r="K31" s="154"/>
      <c r="L31" s="153"/>
      <c r="M31" s="154"/>
      <c r="N31" s="153"/>
      <c r="O31" s="154"/>
      <c r="P31" s="153"/>
      <c r="Q31" s="293" t="str">
        <f t="shared" ref="Q31:Q33" si="4">IF(SUM(E31:P31)=0,"",AVERAGE(E31:P31))</f>
        <v/>
      </c>
    </row>
    <row r="32" spans="2:23" s="2" customFormat="1" x14ac:dyDescent="0.35">
      <c r="B32" s="383"/>
      <c r="C32" s="384"/>
      <c r="D32" s="292" t="s">
        <v>22</v>
      </c>
      <c r="E32" s="145"/>
      <c r="F32" s="141"/>
      <c r="G32" s="140"/>
      <c r="H32" s="141"/>
      <c r="I32" s="140"/>
      <c r="J32" s="141"/>
      <c r="K32" s="140"/>
      <c r="L32" s="141"/>
      <c r="M32" s="140"/>
      <c r="N32" s="141"/>
      <c r="O32" s="140"/>
      <c r="P32" s="141"/>
      <c r="Q32" s="276" t="str">
        <f t="shared" si="4"/>
        <v/>
      </c>
    </row>
    <row r="33" spans="2:34" s="2" customFormat="1" ht="15.75" customHeight="1" x14ac:dyDescent="0.35">
      <c r="B33" s="385"/>
      <c r="C33" s="386"/>
      <c r="D33" s="294" t="s">
        <v>23</v>
      </c>
      <c r="E33" s="155"/>
      <c r="F33" s="139"/>
      <c r="G33" s="138"/>
      <c r="H33" s="139"/>
      <c r="I33" s="138"/>
      <c r="J33" s="139"/>
      <c r="K33" s="138"/>
      <c r="L33" s="139"/>
      <c r="M33" s="138"/>
      <c r="N33" s="139"/>
      <c r="O33" s="138"/>
      <c r="P33" s="139"/>
      <c r="Q33" s="274" t="str">
        <f t="shared" si="4"/>
        <v/>
      </c>
    </row>
    <row r="34" spans="2:34" s="2" customFormat="1" ht="15.75" customHeight="1" thickBot="1" x14ac:dyDescent="0.4">
      <c r="B34" s="387" t="s">
        <v>24</v>
      </c>
      <c r="C34" s="388"/>
      <c r="D34" s="388"/>
      <c r="E34" s="156"/>
      <c r="F34" s="157"/>
      <c r="G34" s="158"/>
      <c r="H34" s="157"/>
      <c r="I34" s="158"/>
      <c r="J34" s="157"/>
      <c r="K34" s="158"/>
      <c r="L34" s="157"/>
      <c r="M34" s="158"/>
      <c r="N34" s="157"/>
      <c r="O34" s="158"/>
      <c r="P34" s="157"/>
      <c r="Q34" s="295" t="str">
        <f>IF(SUM(E34:P34)=0,"",AVERAGE(E34:P34))</f>
        <v/>
      </c>
    </row>
    <row r="35" spans="2:34" s="280" customFormat="1" ht="15.75" customHeight="1" x14ac:dyDescent="0.35"/>
    <row r="36" spans="2:34" s="280" customFormat="1" ht="15.75" customHeight="1" x14ac:dyDescent="0.35"/>
    <row r="37" spans="2:34" s="2" customFormat="1" ht="15.75" customHeight="1" x14ac:dyDescent="0.35"/>
    <row r="38" spans="2:34" s="2" customFormat="1" ht="15.75" customHeight="1" x14ac:dyDescent="0.35">
      <c r="B38" s="296"/>
      <c r="C38" s="296"/>
      <c r="D38" s="455" t="s">
        <v>292</v>
      </c>
      <c r="E38" s="455"/>
      <c r="F38" s="455"/>
      <c r="G38" s="455"/>
      <c r="H38" s="455"/>
      <c r="I38" s="455"/>
      <c r="J38" s="455"/>
      <c r="K38" s="455"/>
    </row>
    <row r="39" spans="2:34" s="2" customFormat="1" ht="15.75" customHeight="1" thickBot="1" x14ac:dyDescent="0.4">
      <c r="B39" s="297"/>
      <c r="C39" s="297"/>
      <c r="D39" s="456"/>
      <c r="E39" s="456"/>
      <c r="F39" s="456"/>
      <c r="G39" s="456"/>
      <c r="H39" s="456"/>
      <c r="I39" s="456"/>
      <c r="J39" s="456"/>
      <c r="K39" s="456"/>
    </row>
    <row r="40" spans="2:34" s="280" customFormat="1" ht="15.75" customHeight="1" thickBot="1" x14ac:dyDescent="0.4">
      <c r="B40" s="414" t="s">
        <v>113</v>
      </c>
      <c r="C40" s="415"/>
      <c r="D40" s="416" t="s">
        <v>114</v>
      </c>
      <c r="E40" s="396"/>
      <c r="F40" s="396"/>
      <c r="G40" s="396"/>
      <c r="H40" s="414" t="s">
        <v>242</v>
      </c>
      <c r="I40" s="396"/>
      <c r="J40" s="396"/>
      <c r="K40" s="396"/>
      <c r="L40" s="433" t="s">
        <v>243</v>
      </c>
      <c r="M40" s="434"/>
      <c r="N40" s="434"/>
      <c r="O40" s="434"/>
      <c r="P40" s="434"/>
      <c r="Q40" s="435"/>
    </row>
    <row r="41" spans="2:34" s="2" customFormat="1" ht="15.75" customHeight="1" x14ac:dyDescent="0.35">
      <c r="B41" s="419" t="s">
        <v>31</v>
      </c>
      <c r="C41" s="420"/>
      <c r="D41" s="423"/>
      <c r="E41" s="424"/>
      <c r="F41" s="424"/>
      <c r="G41" s="425"/>
      <c r="H41" s="429" t="str">
        <f>IFERROR(VLOOKUP(D41,Formulas!B2:C5,2),"")</f>
        <v/>
      </c>
      <c r="I41" s="430"/>
      <c r="J41" s="451"/>
      <c r="K41" s="452"/>
      <c r="L41" s="436"/>
      <c r="M41" s="437"/>
      <c r="N41" s="437"/>
      <c r="O41" s="437"/>
      <c r="P41" s="437"/>
      <c r="Q41" s="438"/>
    </row>
    <row r="42" spans="2:34" s="2" customFormat="1" ht="15.75" customHeight="1" thickBot="1" x14ac:dyDescent="0.4">
      <c r="B42" s="421" t="s">
        <v>175</v>
      </c>
      <c r="C42" s="422"/>
      <c r="D42" s="426"/>
      <c r="E42" s="427"/>
      <c r="F42" s="427"/>
      <c r="G42" s="428"/>
      <c r="H42" s="431" t="str">
        <f>IFERROR(VLOOKUP(D42,Formulas!B2:C5,2),"")</f>
        <v/>
      </c>
      <c r="I42" s="432"/>
      <c r="J42" s="453"/>
      <c r="K42" s="454"/>
      <c r="L42" s="436"/>
      <c r="M42" s="437"/>
      <c r="N42" s="437"/>
      <c r="O42" s="437"/>
      <c r="P42" s="437"/>
      <c r="Q42" s="438"/>
    </row>
    <row r="43" spans="2:34" s="2" customFormat="1" ht="15.75" customHeight="1" x14ac:dyDescent="0.45">
      <c r="C43" s="298"/>
      <c r="D43" s="298"/>
      <c r="L43" s="439"/>
      <c r="M43" s="440"/>
      <c r="N43" s="440"/>
      <c r="O43" s="440"/>
      <c r="P43" s="440"/>
      <c r="Q43" s="441"/>
    </row>
    <row r="44" spans="2:34" s="2" customFormat="1" ht="15.75" customHeight="1" x14ac:dyDescent="0.45">
      <c r="C44" s="298"/>
      <c r="D44" s="298"/>
    </row>
    <row r="45" spans="2:34" s="2" customFormat="1" ht="15.75" customHeight="1" x14ac:dyDescent="0.6">
      <c r="D45" s="447" t="s">
        <v>293</v>
      </c>
      <c r="E45" s="447"/>
      <c r="F45" s="447"/>
      <c r="G45" s="447"/>
      <c r="H45" s="447"/>
      <c r="I45" s="447"/>
      <c r="J45" s="447"/>
      <c r="K45" s="447"/>
      <c r="L45" s="447"/>
      <c r="M45" s="299"/>
      <c r="N45" s="299"/>
      <c r="O45" s="299"/>
      <c r="P45" s="299"/>
      <c r="Q45" s="299"/>
      <c r="R45" s="300"/>
      <c r="S45" s="300"/>
      <c r="T45" s="300"/>
      <c r="U45" s="300"/>
      <c r="V45" s="300"/>
      <c r="W45" s="300"/>
      <c r="X45" s="300"/>
      <c r="Y45" s="300"/>
      <c r="Z45" s="300"/>
      <c r="AA45" s="300"/>
      <c r="AB45" s="300"/>
      <c r="AC45" s="300"/>
      <c r="AD45" s="300"/>
      <c r="AE45" s="300"/>
      <c r="AF45" s="300"/>
      <c r="AG45" s="300"/>
      <c r="AH45" s="300"/>
    </row>
    <row r="46" spans="2:34" s="2" customFormat="1" ht="15.75" customHeight="1" x14ac:dyDescent="0.6">
      <c r="D46" s="447"/>
      <c r="E46" s="447"/>
      <c r="F46" s="447"/>
      <c r="G46" s="447"/>
      <c r="H46" s="447"/>
      <c r="I46" s="447"/>
      <c r="J46" s="447"/>
      <c r="K46" s="447"/>
      <c r="L46" s="447"/>
      <c r="M46" s="299"/>
      <c r="N46" s="299"/>
      <c r="O46" s="299"/>
      <c r="P46" s="299"/>
      <c r="Q46" s="299"/>
      <c r="R46" s="300"/>
      <c r="S46" s="300"/>
      <c r="T46" s="300"/>
      <c r="U46" s="300"/>
      <c r="V46" s="300"/>
      <c r="W46" s="300"/>
      <c r="X46" s="300"/>
      <c r="Y46" s="300"/>
      <c r="Z46" s="300"/>
      <c r="AA46" s="300"/>
      <c r="AB46" s="300"/>
      <c r="AC46" s="300"/>
      <c r="AD46" s="300"/>
      <c r="AE46" s="300"/>
      <c r="AF46" s="300"/>
      <c r="AG46" s="300"/>
      <c r="AH46" s="300"/>
    </row>
    <row r="47" spans="2:34" s="2" customFormat="1" ht="15.75" customHeight="1" x14ac:dyDescent="0.6">
      <c r="D47" s="448" t="s">
        <v>294</v>
      </c>
      <c r="E47" s="448"/>
      <c r="F47" s="448"/>
      <c r="G47" s="448"/>
      <c r="H47" s="448"/>
      <c r="I47" s="448"/>
      <c r="J47" s="448"/>
      <c r="K47" s="448"/>
      <c r="L47" s="448"/>
      <c r="M47" s="448"/>
      <c r="N47" s="448"/>
      <c r="O47" s="448"/>
      <c r="P47" s="299"/>
      <c r="Q47" s="299"/>
      <c r="R47" s="300"/>
      <c r="S47" s="300"/>
      <c r="T47" s="300"/>
      <c r="U47" s="300"/>
      <c r="V47" s="300"/>
      <c r="W47" s="300"/>
      <c r="X47" s="300"/>
      <c r="Y47" s="300"/>
      <c r="Z47" s="300"/>
      <c r="AA47" s="300"/>
      <c r="AB47" s="300"/>
      <c r="AC47" s="300"/>
      <c r="AD47" s="300"/>
      <c r="AE47" s="300"/>
      <c r="AF47" s="300"/>
      <c r="AG47" s="300"/>
      <c r="AH47" s="300"/>
    </row>
    <row r="48" spans="2:34" s="2" customFormat="1" ht="15.75" customHeight="1" x14ac:dyDescent="0.6">
      <c r="D48" s="448"/>
      <c r="E48" s="448"/>
      <c r="F48" s="448"/>
      <c r="G48" s="448"/>
      <c r="H48" s="448"/>
      <c r="I48" s="448"/>
      <c r="J48" s="448"/>
      <c r="K48" s="448"/>
      <c r="L48" s="448"/>
      <c r="M48" s="448"/>
      <c r="N48" s="448"/>
      <c r="O48" s="448"/>
      <c r="P48" s="299"/>
      <c r="Q48" s="299"/>
      <c r="R48" s="300"/>
      <c r="S48" s="300"/>
      <c r="T48" s="300"/>
      <c r="U48" s="300"/>
      <c r="V48" s="300"/>
      <c r="W48" s="300"/>
      <c r="X48" s="300"/>
      <c r="Y48" s="300"/>
      <c r="Z48" s="300"/>
      <c r="AA48" s="300"/>
      <c r="AB48" s="300"/>
      <c r="AC48" s="300"/>
      <c r="AD48" s="300"/>
      <c r="AE48" s="300"/>
      <c r="AF48" s="300"/>
      <c r="AG48" s="300"/>
      <c r="AH48" s="300"/>
    </row>
    <row r="49" spans="1:39" ht="15.75" customHeight="1" thickBot="1" x14ac:dyDescent="0.65">
      <c r="E49" s="299"/>
      <c r="F49" s="301"/>
      <c r="G49" s="301"/>
      <c r="H49" s="301"/>
      <c r="I49" s="301"/>
      <c r="J49" s="301"/>
      <c r="K49" s="301"/>
      <c r="L49" s="301"/>
      <c r="M49" s="301"/>
      <c r="N49" s="302"/>
      <c r="O49" s="303"/>
      <c r="P49" s="303"/>
      <c r="Q49" s="303"/>
      <c r="R49" s="300"/>
      <c r="S49" s="300"/>
      <c r="T49" s="300"/>
      <c r="U49" s="300"/>
      <c r="V49" s="300"/>
      <c r="W49" s="300"/>
      <c r="X49" s="300"/>
      <c r="Y49" s="300"/>
      <c r="Z49" s="300"/>
      <c r="AA49" s="300"/>
      <c r="AB49" s="300"/>
      <c r="AC49" s="300"/>
      <c r="AD49" s="300"/>
      <c r="AE49" s="300"/>
      <c r="AF49" s="300"/>
      <c r="AG49" s="300"/>
      <c r="AH49" s="300"/>
      <c r="AJ49" s="2"/>
      <c r="AM49" s="2"/>
    </row>
    <row r="50" spans="1:39" ht="15.75" customHeight="1" thickBot="1" x14ac:dyDescent="0.4">
      <c r="B50" s="304"/>
      <c r="C50" s="305"/>
      <c r="D50" s="417">
        <f>+Reservas!C5</f>
        <v>153</v>
      </c>
      <c r="E50" s="418"/>
      <c r="F50" s="418"/>
      <c r="G50" s="418">
        <f>+Reservas!F5</f>
        <v>183</v>
      </c>
      <c r="H50" s="418"/>
      <c r="I50" s="418"/>
      <c r="J50" s="418">
        <f>+Reservas!I5</f>
        <v>214</v>
      </c>
      <c r="K50" s="418"/>
      <c r="L50" s="418"/>
      <c r="M50" s="418">
        <f>+Reservas!L5</f>
        <v>245</v>
      </c>
      <c r="N50" s="418"/>
      <c r="O50" s="418"/>
      <c r="P50" s="418">
        <f>+Reservas!O5</f>
        <v>275</v>
      </c>
      <c r="Q50" s="418"/>
      <c r="R50" s="418"/>
      <c r="S50" s="418">
        <f>+Reservas!R5</f>
        <v>306</v>
      </c>
      <c r="T50" s="418"/>
      <c r="U50" s="418"/>
      <c r="V50" s="418">
        <f>+Reservas!U5</f>
        <v>336</v>
      </c>
      <c r="W50" s="418"/>
      <c r="X50" s="418"/>
      <c r="Y50" s="418">
        <f>+Reservas!X5</f>
        <v>367</v>
      </c>
      <c r="Z50" s="418"/>
      <c r="AA50" s="418"/>
      <c r="AB50" s="418">
        <f>+Reservas!AA5</f>
        <v>398</v>
      </c>
      <c r="AC50" s="418"/>
      <c r="AD50" s="418"/>
      <c r="AE50" s="418">
        <f>+Reservas!AD5</f>
        <v>426</v>
      </c>
      <c r="AF50" s="418"/>
      <c r="AG50" s="418"/>
      <c r="AH50" s="418">
        <f>+Reservas!AG5</f>
        <v>457</v>
      </c>
      <c r="AI50" s="418"/>
      <c r="AJ50" s="418"/>
      <c r="AK50" s="418">
        <f>+Reservas!AJ5</f>
        <v>487</v>
      </c>
      <c r="AL50" s="418"/>
      <c r="AM50" s="446"/>
    </row>
    <row r="51" spans="1:39" ht="15.75" customHeight="1" x14ac:dyDescent="0.35">
      <c r="B51" s="306"/>
      <c r="C51" s="307"/>
      <c r="D51" s="308" t="s">
        <v>38</v>
      </c>
      <c r="E51" s="308" t="s">
        <v>39</v>
      </c>
      <c r="F51" s="308" t="s">
        <v>52</v>
      </c>
      <c r="G51" s="309" t="s">
        <v>38</v>
      </c>
      <c r="H51" s="308" t="s">
        <v>39</v>
      </c>
      <c r="I51" s="308" t="s">
        <v>52</v>
      </c>
      <c r="J51" s="309" t="s">
        <v>38</v>
      </c>
      <c r="K51" s="308" t="s">
        <v>39</v>
      </c>
      <c r="L51" s="308" t="s">
        <v>52</v>
      </c>
      <c r="M51" s="309" t="s">
        <v>38</v>
      </c>
      <c r="N51" s="308" t="s">
        <v>39</v>
      </c>
      <c r="O51" s="308" t="s">
        <v>52</v>
      </c>
      <c r="P51" s="309" t="s">
        <v>38</v>
      </c>
      <c r="Q51" s="308" t="s">
        <v>39</v>
      </c>
      <c r="R51" s="308" t="s">
        <v>52</v>
      </c>
      <c r="S51" s="309" t="s">
        <v>38</v>
      </c>
      <c r="T51" s="308" t="s">
        <v>39</v>
      </c>
      <c r="U51" s="308" t="s">
        <v>52</v>
      </c>
      <c r="V51" s="309" t="s">
        <v>38</v>
      </c>
      <c r="W51" s="308" t="s">
        <v>39</v>
      </c>
      <c r="X51" s="308" t="s">
        <v>52</v>
      </c>
      <c r="Y51" s="309" t="s">
        <v>38</v>
      </c>
      <c r="Z51" s="308" t="s">
        <v>39</v>
      </c>
      <c r="AA51" s="308" t="s">
        <v>52</v>
      </c>
      <c r="AB51" s="309" t="s">
        <v>38</v>
      </c>
      <c r="AC51" s="308" t="s">
        <v>39</v>
      </c>
      <c r="AD51" s="308" t="s">
        <v>52</v>
      </c>
      <c r="AE51" s="309" t="s">
        <v>38</v>
      </c>
      <c r="AF51" s="308" t="s">
        <v>39</v>
      </c>
      <c r="AG51" s="308" t="s">
        <v>52</v>
      </c>
      <c r="AH51" s="309" t="s">
        <v>38</v>
      </c>
      <c r="AI51" s="308" t="s">
        <v>39</v>
      </c>
      <c r="AJ51" s="308" t="s">
        <v>52</v>
      </c>
      <c r="AK51" s="309" t="s">
        <v>38</v>
      </c>
      <c r="AL51" s="308" t="s">
        <v>39</v>
      </c>
      <c r="AM51" s="310" t="s">
        <v>52</v>
      </c>
    </row>
    <row r="52" spans="1:39" ht="15.75" customHeight="1" x14ac:dyDescent="0.35">
      <c r="B52" s="442" t="s">
        <v>44</v>
      </c>
      <c r="C52" s="443"/>
      <c r="D52" s="311" t="str">
        <f>IFERROR(SUMIF($B$60:$B$1060,Formulas!$R$10,D60:D1060)/E15/Formulas!M2,"")</f>
        <v/>
      </c>
      <c r="E52" s="311" t="str">
        <f>IFERROR(SUMIF($B$60:$B$1060,Formulas!$R$10,E60:E1060)/E16/Formulas!M2,"")</f>
        <v/>
      </c>
      <c r="F52" s="342">
        <f>IFERROR((SUMPRODUCT(F60:F1060,D60:D1060,--($B$60:$B$1060=Formulas!$R$10))+SUMPRODUCT(F60:F1060,E60:E1060,--($B$60:$B$1060=Formulas!$R$10)))/((SUMIF($B$60:$B$1060,Formulas!$R$10,'Prod y alimentación'!D60:D1060)+SUMIF($B$60:$B$1060,Formulas!$R$10,'Prod y alimentación'!E60:E1060))),0)</f>
        <v>0</v>
      </c>
      <c r="G52" s="311" t="str">
        <f>IFERROR(SUMIF($B$60:$B$1060,Formulas!$R$10,G60:G1060)/F15/Formulas!N2,"")</f>
        <v/>
      </c>
      <c r="H52" s="311" t="str">
        <f>IFERROR(SUMIF($B$60:$B$1060,Formulas!$R$10,H60:H1060)/F16/Formulas!N2,"")</f>
        <v/>
      </c>
      <c r="I52" s="342">
        <f>IFERROR((SUMPRODUCT(I60:I1060,G60:G1060,--($B$60:$B$1060=Formulas!$R$10))+SUMPRODUCT(I60:I1060,H60:H1060,--($B$60:$B$1060=Formulas!$R$10)))/((SUMIF($B$60:$B$1060,Formulas!$R$10,'Prod y alimentación'!G60:G1060)+SUMIF($B$60:$B$1060,Formulas!$R$10,'Prod y alimentación'!H60:H1060))),0)</f>
        <v>0</v>
      </c>
      <c r="J52" s="311" t="str">
        <f>IFERROR(SUMIF($B$60:$B$1060,Formulas!$R$10,J60:J1060)/G15/Formulas!O2,"")</f>
        <v/>
      </c>
      <c r="K52" s="311" t="str">
        <f>IFERROR(SUMIF($B$60:$B$1060,Formulas!$R$10,K60:K1060)/G16/Formulas!O2,"")</f>
        <v/>
      </c>
      <c r="L52" s="342">
        <f>IFERROR((SUMPRODUCT(L60:L1060,J60:J1060,--($B$60:$B$1060=Formulas!$R$10))+SUMPRODUCT(L60:L1060,K60:K1060,--($B$60:$B$1060=Formulas!$R$10)))/((SUMIF($B$60:$B$1060,Formulas!$R$10,'Prod y alimentación'!J60:J1060)+SUMIF($B$60:$B$1060,Formulas!$R$10,'Prod y alimentación'!K60:K1060))),0)</f>
        <v>0</v>
      </c>
      <c r="M52" s="311" t="str">
        <f>IFERROR(SUMIF($B$60:$B$1060,Formulas!$R$10,M60:M1060)/H15/Formulas!P2,"")</f>
        <v/>
      </c>
      <c r="N52" s="311" t="str">
        <f>IFERROR(SUMIF($B$60:$B$1060,Formulas!$R$10,N60:N1060)/H16/Formulas!P2,"")</f>
        <v/>
      </c>
      <c r="O52" s="342">
        <f>IFERROR((SUMPRODUCT(O60:O1060,M60:M1060,--($B$60:$B$1060=Formulas!$R$10))+SUMPRODUCT(O60:O1060,N60:N1060,--($B$60:$B$1060=Formulas!$R$10)))/((SUMIF($B$60:$B$1060,Formulas!$R$10,'Prod y alimentación'!M60:M1060)+SUMIF($B$60:$B$1060,Formulas!$R$10,'Prod y alimentación'!N60:N1060))),0)</f>
        <v>0</v>
      </c>
      <c r="P52" s="311" t="str">
        <f>IFERROR(SUMIF($B$60:$B$1060,Formulas!$R$10,P60:P1060)/I15/Formulas!Q2,"")</f>
        <v/>
      </c>
      <c r="Q52" s="311" t="str">
        <f>IFERROR(SUMIF($B$60:$B$1060,Formulas!$R$10,Q60:Q1060)/I16/Formulas!Q2,"")</f>
        <v/>
      </c>
      <c r="R52" s="342">
        <f>IFERROR((SUMPRODUCT(R60:R1060,P60:P1060,--($B$60:$B$1060=Formulas!$R$10))+SUMPRODUCT(R60:R1060,Q60:Q1060,--($B$60:$B$1060=Formulas!$R$10)))/((SUMIF($B$60:$B$1060,Formulas!$R$10,'Prod y alimentación'!P60:P1060)+SUMIF($B$60:$B$1060,Formulas!$R$10,'Prod y alimentación'!Q60:Q1060))),0)</f>
        <v>0</v>
      </c>
      <c r="S52" s="311" t="str">
        <f>IFERROR(SUMIF($B$60:$B$1060,Formulas!$R$10,S60:S1060)/J15/Formulas!R2,"")</f>
        <v/>
      </c>
      <c r="T52" s="311" t="str">
        <f>IFERROR(SUMIF($B$60:$B$1060,Formulas!$R$10,T60:T1060)/J16/Formulas!R2,"")</f>
        <v/>
      </c>
      <c r="U52" s="342">
        <f>IFERROR((SUMPRODUCT(U60:U1060,S60:S1060,--($B$60:$B$1060=Formulas!$R$10))+SUMPRODUCT(U60:U1060,T60:T1060,--($B$60:$B$1060=Formulas!$R$10)))/((SUMIF($B$60:$B$1060,Formulas!$R$10,'Prod y alimentación'!S60:S1060)+SUMIF($B$60:$B$1060,Formulas!$R$10,'Prod y alimentación'!T60:T1060))),0)</f>
        <v>0</v>
      </c>
      <c r="V52" s="311" t="str">
        <f>IFERROR(SUMIF($B$60:$B$1060,Formulas!$R$10,V60:V1060)/K15/Formulas!S2,"")</f>
        <v/>
      </c>
      <c r="W52" s="311" t="str">
        <f>IFERROR(SUMIF($B$60:$B$1060,Formulas!$R$10,W60:W1060)/K16/Formulas!S2,"")</f>
        <v/>
      </c>
      <c r="X52" s="342">
        <f>IFERROR((SUMPRODUCT(X60:X1060,V60:V1060,--($B$60:$B$1060=Formulas!$R$10))+SUMPRODUCT(X60:X1060,W60:W1060,--($B$60:$B$1060=Formulas!$R$10)))/((SUMIF($B$60:$B$1060,Formulas!$R$10,'Prod y alimentación'!V60:V1060)+SUMIF($B$60:$B$1060,Formulas!$R$10,'Prod y alimentación'!W60:W1060))),0)</f>
        <v>0</v>
      </c>
      <c r="Y52" s="311" t="str">
        <f>IFERROR(SUMIF($B$60:$B$1060,Formulas!$R$10,Y60:Y1060)/L15/Formulas!T2,"")</f>
        <v/>
      </c>
      <c r="Z52" s="311" t="str">
        <f>IFERROR((SUMIF($B$60:$B$1060,Formulas!$R$10,Z60:Z1060))/L15/Formulas!T2,"")</f>
        <v/>
      </c>
      <c r="AA52" s="342">
        <f>IFERROR((SUMPRODUCT(AA60:AA1060,Y60:Y1060,--($B$60:$B$1060=Formulas!$R$10))+SUMPRODUCT(AA60:AA1060,Z60:Z1060,--($B$60:$B$1060=Formulas!$R$10)))/((SUMIF($B$60:$B$1060,Formulas!$R$10,'Prod y alimentación'!Y60:Y1060)+SUMIF($B$60:$B$1060,Formulas!$R$10,'Prod y alimentación'!Z60:Z1060))),0)</f>
        <v>0</v>
      </c>
      <c r="AB52" s="311" t="str">
        <f>IFERROR(SUMIF($B$60:$B$1060,Formulas!$R$10,AB60:AB1060)/M15/Formulas!U2,"")</f>
        <v/>
      </c>
      <c r="AC52" s="311" t="str">
        <f>IFERROR(SUMIF($B$60:$B$1060,Formulas!$R$10,AC60:AC1060)/M16/Formulas!U2,"")</f>
        <v/>
      </c>
      <c r="AD52" s="342">
        <f>IFERROR((SUMPRODUCT(AD60:AD1060,AB60:AB1060,--($B$60:$B$1060=Formulas!$R$10))+SUMPRODUCT(AD60:AD1060,AC60:AC1060,--($B$60:$B$1060=Formulas!$R$10)))/((SUMIF($B$60:$B$1060,Formulas!$R$10,'Prod y alimentación'!AB60:AB1060)+SUMIF($B$60:$B$1060,Formulas!$R$10,'Prod y alimentación'!AC60:AC1060))),0)</f>
        <v>0</v>
      </c>
      <c r="AE52" s="311" t="str">
        <f>IFERROR(SUMIF($B$60:$B$1060,Formulas!$R$10,AE60:AE1060)/N15/Formulas!V2,"")</f>
        <v/>
      </c>
      <c r="AF52" s="311" t="str">
        <f>IFERROR(SUMIF($B$60:$B$1060,Formulas!$R$10,AF60:AF1060)/N16/Formulas!V2,"")</f>
        <v/>
      </c>
      <c r="AG52" s="342">
        <f>IFERROR((SUMPRODUCT(AG60:AG1060,AE60:AE1060,--($B$60:$B$1060=Formulas!$R$10))+SUMPRODUCT(AG60:AG1060,AF60:AF1060,--($B$60:$B$1060=Formulas!$R$10)))/((SUMIF($B$60:$B$1060,Formulas!$R$10,'Prod y alimentación'!AE60:AE1060)+SUMIF($B$60:$B$1060,Formulas!$R$10,'Prod y alimentación'!AF60:AF1060))),0)</f>
        <v>0</v>
      </c>
      <c r="AH52" s="311" t="str">
        <f>IFERROR(SUMIF($B$60:$B$1060,Formulas!$R$10,AH60:AH1060)/O15/Formulas!W2,"")</f>
        <v/>
      </c>
      <c r="AI52" s="311" t="str">
        <f>IFERROR(SUMIF($B$60:$B$1060,Formulas!$R$10,AI60:AI1060)/O16/Formulas!W2,"")</f>
        <v/>
      </c>
      <c r="AJ52" s="342">
        <f>IFERROR((SUMPRODUCT(AJ60:AJ1060,AH60:AH1060,--($B$60:$B$1060=Formulas!$R$10))+SUMPRODUCT(AJ60:AJ1060,AI60:AI1060,--($B$60:$B$1060=Formulas!$R$10)))/((SUMIF($B$60:$B$1060,Formulas!$R$10,'Prod y alimentación'!AH60:AH1060)+SUMIF($B$60:$B$1060,Formulas!$R$10,'Prod y alimentación'!AI60:AI1060))),0)</f>
        <v>0</v>
      </c>
      <c r="AK52" s="311" t="str">
        <f>IFERROR(SUMIF($B$60:$B$1060,Formulas!$R$10,AK60:AK1060)/P15/Formulas!X2,"")</f>
        <v/>
      </c>
      <c r="AL52" s="311" t="str">
        <f>IFERROR(SUMIF($B$60:$B$1060,Formulas!$R$10,AL60:AL1060)/P16/Formulas!X2,"")</f>
        <v/>
      </c>
      <c r="AM52" s="344">
        <f>IFERROR((SUMPRODUCT(AM60:AM1060,AK60:AK1060,--($B$60:$B$1060=Formulas!$R$10))+SUMPRODUCT(AM60:AM1060,AL60:AL1060,--($B$60:$B$1060=Formulas!$R$10)))/((SUMIF($B$60:$B$1060,Formulas!$R$10,'Prod y alimentación'!AK60:AK1060)+SUMIF($B$60:$B$1060,Formulas!$R$10,'Prod y alimentación'!AL60:AL1060))),0)</f>
        <v>0</v>
      </c>
    </row>
    <row r="53" spans="1:39" ht="15.75" customHeight="1" thickBot="1" x14ac:dyDescent="0.4">
      <c r="B53" s="444" t="s">
        <v>115</v>
      </c>
      <c r="C53" s="445"/>
      <c r="D53" s="312" t="str">
        <f>IFERROR((SUMIF($B$60:$B$1060,Formulas!$R$11,D60:D1060)+SUMIF($B$60:$B$1060,Formulas!$R$12,D60:D1060))/E15/Formulas!M2,"")</f>
        <v/>
      </c>
      <c r="E53" s="312" t="str">
        <f>IFERROR(((SUMIF($B$60:$B$1060,Formulas!$R$11,E60:E1060)+SUMIF($B$60:$B$1060,Formulas!$R$12,E60:E1060)))/E16/Formulas!M2,"")</f>
        <v/>
      </c>
      <c r="F53" s="343">
        <f>IFERROR((SUMPRODUCT(F60:F1060,D60:D1060,--($B$60:$B$1060=Formulas!$R$11))+SUMPRODUCT(F60:F1060,E60:E1060,--($B$60:$B$1060=Formulas!$R$11))+SUMPRODUCT(F60:F1060,D60:D1060,--($B$60:$B$1060=Formulas!$R$12))+SUMPRODUCT(F60:F1060,E60:E1060,--($B$60:$B$1060=Formulas!$R$12)))/(SUMIF($B$60:$B$1060,Formulas!$R$11,'Prod y alimentación'!D60:D1060)+SUMIF($B$60:$B$1060,Formulas!$R$11,'Prod y alimentación'!E60:E1060)+SUMIF($B$60:$B$1060,Formulas!$R$12,'Prod y alimentación'!D60:D1060)+SUMIF($B$60:$B$1060,Formulas!$R$12,'Prod y alimentación'!E60:E1060)),0)</f>
        <v>0</v>
      </c>
      <c r="G53" s="312" t="str">
        <f>IFERROR((SUMIF($B$60:$B$1060,Formulas!$R$11,G60:G1060)+SUMIF($B$60:$B$1060,Formulas!$R$12,G60:G1060))/F15/Formulas!N2,"")</f>
        <v/>
      </c>
      <c r="H53" s="312" t="str">
        <f>IFERROR(((SUMIF($B$60:$B$1060,Formulas!$R$11,H60:H1060)+SUMIF($B$60:$B$1060,Formulas!$R$12,H60:H1060)))/F16/Formulas!N2,"")</f>
        <v/>
      </c>
      <c r="I53" s="343">
        <f>IFERROR((SUMPRODUCT(I60:I1060,G60:G1060,--($B$60:$B$1060=Formulas!$R$11))+SUMPRODUCT(I60:I1060,H60:H1060,--($B$60:$B$1060=Formulas!$R$11))+SUMPRODUCT(I60:I1060,G60:G1060,--($B$60:$B$1060=Formulas!$R$12))+SUMPRODUCT(I60:I1060,H60:H1060,--($B$60:$B$1060=Formulas!$R$12)))/(SUMIF($B$60:$B$1060,Formulas!$R$11,'Prod y alimentación'!G60:G1060)+SUMIF($B$60:$B$1060,Formulas!$R$11,'Prod y alimentación'!H60:H1060)+SUMIF($B$60:$B$1060,Formulas!$R$12,'Prod y alimentación'!G60:G1060)+SUMIF($B$60:$B$1060,Formulas!$R$12,'Prod y alimentación'!H60:H1060)),0)</f>
        <v>0</v>
      </c>
      <c r="J53" s="312" t="str">
        <f>IFERROR((SUMIF($B$60:$B$1060,Formulas!$R$11,J60:J1060)+SUMIF($B$60:$B$1060,Formulas!$R$12,J60:J1060))/G15/Formulas!O2,"")</f>
        <v/>
      </c>
      <c r="K53" s="312" t="str">
        <f>IFERROR(((SUMIF($B$60:$B$1060,Formulas!$R$11,K60:K1060)+SUMIF($B$60:$B$1060,Formulas!$R$12,K60:K1060)))/G16/Formulas!O2,"")</f>
        <v/>
      </c>
      <c r="L53" s="343">
        <f>IFERROR((SUMPRODUCT(L60:L1060,J60:J1060,--($B$60:$B$1060=Formulas!$R$11))+SUMPRODUCT(L60:L1060,K60:K1060,--($B$60:$B$1060=Formulas!$R$11))+SUMPRODUCT(L60:L1060,J60:J1060,--($B$60:$B$1060=Formulas!$R$12))+SUMPRODUCT(L60:L1060,K60:K1060,--($B$60:$B$1060=Formulas!$R$12)))/(SUMIF($B$60:$B$1060,Formulas!$R$11,'Prod y alimentación'!J60:J1060)+SUMIF($B$60:$B$1060,Formulas!$R$11,'Prod y alimentación'!K60:K1060)+SUMIF($B$60:$B$1060,Formulas!$R$12,'Prod y alimentación'!J60:J1060)+SUMIF($B$60:$B$1060,Formulas!$R$12,'Prod y alimentación'!K60:K1060)),0)</f>
        <v>0</v>
      </c>
      <c r="M53" s="312" t="str">
        <f>IFERROR((SUMIF($B$60:$B$1060,Formulas!$R$11,M60:M1060)+SUMIF($B$60:$B$1060,Formulas!$R$12,M60:M1060))/H15/Formulas!P2,"")</f>
        <v/>
      </c>
      <c r="N53" s="312" t="str">
        <f>IFERROR(((SUMIF($B$60:$B$1060,Formulas!$R$11,N60:N1060)+SUMIF($B$60:$B$1060,Formulas!$R$12,N60:N1060)))/H16/Formulas!P2,"")</f>
        <v/>
      </c>
      <c r="O53" s="343">
        <f>IFERROR((SUMPRODUCT(O60:O1060,M60:M1060,--($B$60:$B$1060=Formulas!$R$11))+SUMPRODUCT(O60:O1060,N60:N1060,--($B$60:$B$1060=Formulas!$R$11))+SUMPRODUCT(O60:O1060,M60:M1060,--($B$60:$B$1060=Formulas!$R$12))+SUMPRODUCT(O60:O1060,N60:N1060,--($B$60:$B$1060=Formulas!$R$12)))/(SUMIF($B$60:$B$1060,Formulas!$R$11,'Prod y alimentación'!M60:M1060)+SUMIF($B$60:$B$1060,Formulas!$R$11,'Prod y alimentación'!N60:N1060)+SUMIF($B$60:$B$1060,Formulas!$R$12,'Prod y alimentación'!M60:M1060)+SUMIF($B$60:$B$1060,Formulas!$R$12,'Prod y alimentación'!N60:N1060)),0)</f>
        <v>0</v>
      </c>
      <c r="P53" s="312" t="str">
        <f>IFERROR((SUMIF($B$60:$B$1060,Formulas!$R$11,P60:P1060)+SUMIF($B$60:$B$1060,Formulas!$R$12,P60:P1060))/I15/Formulas!Q2,"")</f>
        <v/>
      </c>
      <c r="Q53" s="312" t="str">
        <f>IFERROR((SUMIF($B$60:$B$1060,Formulas!$R$11,Q60:Q1060)+SUMIF($B$60:$B$1060,Formulas!$R$12,Q60:Q1060))/I16/Formulas!Q2,"")</f>
        <v/>
      </c>
      <c r="R53" s="343">
        <f>IFERROR((SUMPRODUCT(R60:R1060,P60:P1060,--($B$60:$B$1060=Formulas!$R$11))+SUMPRODUCT(R60:R1060,Q60:Q1060,--($B$60:$B$1060=Formulas!$R$11))+SUMPRODUCT(R60:R1060,P60:P1060,--($B$60:$B$1060=Formulas!$R$12))+SUMPRODUCT(R60:R1060,Q60:Q1060,--($B$60:$B$1060=Formulas!$R$12)))/(SUMIF($B$60:$B$1060,Formulas!$R$11,'Prod y alimentación'!P60:P1060)+SUMIF($B$60:$B$1060,Formulas!$R$11,'Prod y alimentación'!Q60:Q1060)+SUMIF($B$60:$B$1060,Formulas!$R$12,'Prod y alimentación'!P60:P1060)+SUMIF($B$60:$B$1060,Formulas!$R$12,'Prod y alimentación'!Q60:Q1060)),0)</f>
        <v>0</v>
      </c>
      <c r="S53" s="312" t="str">
        <f>IFERROR((SUMIF($B$60:$B$1060,Formulas!$R$11,S60:S1060)+SUMIF($B$60:$B$1060,Formulas!$R$12,S60:S1060))/J15/Formulas!R2,"")</f>
        <v/>
      </c>
      <c r="T53" s="312" t="str">
        <f>IFERROR(((SUMIF($B$60:$B$1060,Formulas!$R$11,T60:T1060)+SUMIF($B$60:$B$1060,Formulas!$R$12,T60:T1060)))/J16/Formulas!R2,"")</f>
        <v/>
      </c>
      <c r="U53" s="343">
        <f>IFERROR((SUMPRODUCT(U60:U1060,S60:S1060,--($B$60:$B$1060=Formulas!$R$11))+SUMPRODUCT(U60:U1060,T60:T1060,--($B$60:$B$1060=Formulas!$R$11))+SUMPRODUCT(U60:U1060,S60:S1060,--($B$60:$B$1060=Formulas!$R$12))+SUMPRODUCT(U60:U1060,T60:T1060,--($B$60:$B$1060=Formulas!$R$12)))/(SUMIF($B$60:$B$1060,Formulas!$R$11,'Prod y alimentación'!S60:S1060)+SUMIF($B$60:$B$1060,Formulas!$R$11,'Prod y alimentación'!T60:T1060)+SUMIF($B$60:$B$1060,Formulas!$R$12,'Prod y alimentación'!S60:S1060)+SUMIF($B$60:$B$1060,Formulas!$R$12,'Prod y alimentación'!T60:T1060)),0)</f>
        <v>0</v>
      </c>
      <c r="V53" s="312" t="str">
        <f>IFERROR((SUMIF($B$60:$B$1060,Formulas!$R$11,V60:V1060)+SUMIF($B$60:$B$1060,Formulas!$R$12,V60:V1060))/K15/Formulas!S2,"")</f>
        <v/>
      </c>
      <c r="W53" s="312" t="str">
        <f>IFERROR(((SUMIF($B$60:$B$1060,Formulas!$R$11,W60:W1060)+SUMIF($B$60:$B$1060,Formulas!$R$12,W60:W1060)))/K16/Formulas!S2,"")</f>
        <v/>
      </c>
      <c r="X53" s="343">
        <f>IFERROR((SUMPRODUCT(X60:X1060,V60:V1060,--($B$60:$B$1060=Formulas!$R$11))+SUMPRODUCT(X60:X1060,W60:W1060,--($B$60:$B$1060=Formulas!$R$11))+SUMPRODUCT(X60:X1060,V60:V1060,--($B$60:$B$1060=Formulas!$R$12))+SUMPRODUCT(X60:X1060,W60:W1060,--($B$60:$B$1060=Formulas!$R$12)))/(SUMIF($B$60:$B$1060,Formulas!$R$11,'Prod y alimentación'!V60:V1060)+SUMIF($B$60:$B$1060,Formulas!$R$11,'Prod y alimentación'!W60:W1060)+SUMIF($B$60:$B$1060,Formulas!$R$12,'Prod y alimentación'!V60:V1060)+SUMIF($B$60:$B$1060,Formulas!$R$12,'Prod y alimentación'!W60:W1060)),0)</f>
        <v>0</v>
      </c>
      <c r="Y53" s="312" t="str">
        <f>IFERROR((SUMIF($B$60:$B$1060,Formulas!$R$11,Y60:Y1060)+SUMIF($B$60:$B$1060,Formulas!$R$12,Y60:Y1060))/L15/Formulas!T2,"")</f>
        <v/>
      </c>
      <c r="Z53" s="312" t="str">
        <f>IFERROR(((SUMIF($B$60:$B$1060,Formulas!$R$11,Z60:Z1060)+SUMIF($B$60:$B$1060,Formulas!$R$12,Z60:Z1060)))/L16/Formulas!T2,"")</f>
        <v/>
      </c>
      <c r="AA53" s="343">
        <f>IFERROR((SUMPRODUCT(AA60:AA1060,Y60:Y1060,--($B$60:$B$1060=Formulas!$R$11))+SUMPRODUCT(AA60:AA1060,Z60:Z1060,--($B$60:$B$1060=Formulas!$R$11))+SUMPRODUCT(AA60:AA1060,Y60:Y1060,--($B$60:$B$1060=Formulas!$R$12))+SUMPRODUCT(AA60:AA1060,Z60:Z1060,--($B$60:$B$1060=Formulas!$R$12)))/(SUMIF($B$60:$B$1060,Formulas!$R$11,'Prod y alimentación'!Y60:Y1060)+SUMIF($B$60:$B$1060,Formulas!$R$11,'Prod y alimentación'!Z60:Z1060)+SUMIF($B$60:$B$1060,Formulas!$R$12,'Prod y alimentación'!Y60:Y1060)+SUMIF($B$60:$B$1060,Formulas!$R$12,'Prod y alimentación'!Z60:Z1060)),0)</f>
        <v>0</v>
      </c>
      <c r="AB53" s="312" t="str">
        <f>IFERROR((SUMIF($B$60:$B$1060,Formulas!$R$11,AB60:AB1060)+SUMIF($B$60:$B$1060,Formulas!$R$12,AB60:AB1060))/M15/Formulas!U2,"")</f>
        <v/>
      </c>
      <c r="AC53" s="312" t="str">
        <f>IFERROR(((SUMIF($B$60:$B$1060,Formulas!$R$11,AC60:AC1060)+SUMIF($B$60:$B$1060,Formulas!$R$12,AC60:AC1060)))/M16/Formulas!U2,"")</f>
        <v/>
      </c>
      <c r="AD53" s="343">
        <f>IFERROR((SUMPRODUCT(AD60:AD1060,AB60:AB1060,--($B$60:$B$1060=Formulas!$R$11))+SUMPRODUCT(AD60:AD1060,AC60:AC1060,--($B$60:$B$1060=Formulas!$R$11))+SUMPRODUCT(AD60:AD1060,AB60:AB1060,--($B$60:$B$1060=Formulas!$R$12))+SUMPRODUCT(AD60:AD1060,AC60:AC1060,--($B$60:$B$1060=Formulas!$R$12)))/(SUMIF($B$60:$B$1060,Formulas!$R$11,'Prod y alimentación'!AB60:AB1060)+SUMIF($B$60:$B$1060,Formulas!$R$11,'Prod y alimentación'!AC60:AC1060)+SUMIF($B$60:$B$1060,Formulas!$R$12,'Prod y alimentación'!AB60:AB1060)+SUMIF($B$60:$B$1060,Formulas!$R$12,'Prod y alimentación'!AC60:AC1060)),0)</f>
        <v>0</v>
      </c>
      <c r="AE53" s="312" t="str">
        <f>IFERROR((SUMIF($B$60:$B$1060,Formulas!$R$11,AE60:AE1060)+SUMIF($B$60:$B$1060,Formulas!$R$12,AE60:AE1060))/N15/Formulas!V2,"")</f>
        <v/>
      </c>
      <c r="AF53" s="312" t="str">
        <f>IFERROR(((SUMIF($B$60:$B$1060,Formulas!$R$11,AF60:AF1060)+SUMIF($B$60:$B$1060,Formulas!$R$12,AF60:AF1060)))/N16/Formulas!V2,"")</f>
        <v/>
      </c>
      <c r="AG53" s="343">
        <f>IFERROR((SUMPRODUCT(AG60:AG1060,AE60:AE1060,--($B$60:$B$1060=Formulas!$R$11))+SUMPRODUCT(AG60:AG1060,AF60:AF1060,--($B$60:$B$1060=Formulas!$R$11))+SUMPRODUCT(AG60:AG1060,AE60:AE1060,--($B$60:$B$1060=Formulas!$R$12))+SUMPRODUCT(AG60:AG1060,AF60:AF1060,--($B$60:$B$1060=Formulas!$R$12)))/(SUMIF($B$60:$B$1060,Formulas!$R$11,'Prod y alimentación'!AE60:AE1060)+SUMIF($B$60:$B$1060,Formulas!$R$11,'Prod y alimentación'!AF60:AF1060)+SUMIF($B$60:$B$1060,Formulas!$R$12,'Prod y alimentación'!AE60:AE1060)+SUMIF($B$60:$B$1060,Formulas!$R$12,'Prod y alimentación'!AF60:AF1060)),0)</f>
        <v>0</v>
      </c>
      <c r="AH53" s="312" t="str">
        <f>IFERROR((SUMIF($B$60:$B$1060,Formulas!$R$11,AH60:AH1060)+SUMIF($B$60:$B$1060,Formulas!$R$12,AH60:AH1060))/O15/Formulas!W2,"")</f>
        <v/>
      </c>
      <c r="AI53" s="312" t="str">
        <f>IFERROR(((SUMIF($B$60:$B$1060,Formulas!$R$11,AI60:AI1060)+SUMIF($B$60:$B$1060,Formulas!$R$12,AI60:AI1060)))/O16/Formulas!W2,"")</f>
        <v/>
      </c>
      <c r="AJ53" s="343">
        <f>IFERROR((SUMPRODUCT(AJ60:AJ1060,AH60:AH1060,--($B$60:$B$1060=Formulas!$R$11))+SUMPRODUCT(AJ60:AJ1060,AI60:AI1060,--($B$60:$B$1060=Formulas!$R$11))+SUMPRODUCT(AJ60:AJ1060,AH60:AH1060,--($B$60:$B$1060=Formulas!$R$12))+SUMPRODUCT(AJ60:AJ1060,AI60:AI1060,--($B$60:$B$1060=Formulas!$R$12)))/(SUMIF($B$60:$B$1060,Formulas!$R$11,'Prod y alimentación'!AH60:AH1060)+SUMIF($B$60:$B$1060,Formulas!$R$11,'Prod y alimentación'!AI60:AI1060)+SUMIF($B$60:$B$1060,Formulas!$R$12,'Prod y alimentación'!AH60:AH1060)+SUMIF($B$60:$B$1060,Formulas!$R$12,'Prod y alimentación'!AI60:AI1060)),0)</f>
        <v>0</v>
      </c>
      <c r="AK53" s="312" t="str">
        <f>IFERROR((SUMIF($B$60:$B$1060,Formulas!$R$11,AK60:AK1060)+SUMIF($B$60:$B$1060,Formulas!$R$12,AK60:AK1060))/P15/Formulas!X2,"")</f>
        <v/>
      </c>
      <c r="AL53" s="312" t="str">
        <f>IFERROR(((SUMIF($B$60:$B$1060,Formulas!$R$11,AL60:AL1060)+SUMIF($B$60:$B$1060,Formulas!$R$12,AL60:AL1060)))/P16/Formulas!X2,"")</f>
        <v/>
      </c>
      <c r="AM53" s="345">
        <f>IFERROR((SUMPRODUCT(AM60:AM1060,AK60:AK1060,--($B$60:$B$1060=Formulas!$R$11))+SUMPRODUCT(AM60:AM1060,AL60:AL1060,--($B$60:$B$1060=Formulas!$R$11))+SUMPRODUCT(AM60:AM1060,AK60:AK1060,--($B$60:$B$1060=Formulas!$R$12))+SUMPRODUCT(AM60:AM1060,AL60:AL1060,--($B$60:$B$1060=Formulas!$R$12)))/(SUMIF($B$60:$B$1060,Formulas!$R$11,'Prod y alimentación'!AK60:AK1060)+SUMIF($B$60:$B$1060,Formulas!$R$11,'Prod y alimentación'!AL60:AL1060)+SUMIF($B$60:$B$1060,Formulas!$R$12,'Prod y alimentación'!AK60:AK1060)+SUMIF($B$60:$B$1060,Formulas!$R$12,'Prod y alimentación'!AL60:AL1060)),0)</f>
        <v>0</v>
      </c>
    </row>
    <row r="54" spans="1:39" s="280" customFormat="1" ht="15.75" customHeight="1" x14ac:dyDescent="0.35">
      <c r="AA54" s="313"/>
    </row>
    <row r="55" spans="1:39" s="280" customFormat="1" ht="15.75" customHeight="1" x14ac:dyDescent="0.35">
      <c r="D55" s="314"/>
    </row>
    <row r="56" spans="1:39" s="280" customFormat="1" ht="15.75" customHeight="1" x14ac:dyDescent="0.55000000000000004">
      <c r="D56" s="449" t="s">
        <v>295</v>
      </c>
      <c r="E56" s="449"/>
      <c r="F56" s="449"/>
      <c r="G56" s="449"/>
      <c r="H56" s="449"/>
      <c r="I56" s="449"/>
      <c r="J56" s="449"/>
      <c r="K56" s="449"/>
      <c r="L56" s="449"/>
      <c r="M56" s="449"/>
      <c r="N56" s="449"/>
      <c r="O56" s="315"/>
    </row>
    <row r="57" spans="1:39" s="280" customFormat="1" ht="15.75" customHeight="1" thickBot="1" x14ac:dyDescent="0.6">
      <c r="D57" s="450"/>
      <c r="E57" s="450"/>
      <c r="F57" s="450"/>
      <c r="G57" s="450"/>
      <c r="H57" s="450"/>
      <c r="I57" s="450"/>
      <c r="J57" s="450"/>
      <c r="K57" s="450"/>
      <c r="L57" s="450"/>
      <c r="M57" s="450"/>
      <c r="N57" s="450"/>
      <c r="O57" s="302"/>
    </row>
    <row r="58" spans="1:39" ht="15.75" customHeight="1" thickBot="1" x14ac:dyDescent="0.4">
      <c r="A58" s="316"/>
      <c r="B58" s="261"/>
      <c r="C58" s="262"/>
      <c r="D58" s="412">
        <f>+D50</f>
        <v>153</v>
      </c>
      <c r="E58" s="396"/>
      <c r="F58" s="396"/>
      <c r="G58" s="411">
        <f t="shared" ref="G58" si="5">+G50</f>
        <v>183</v>
      </c>
      <c r="H58" s="396"/>
      <c r="I58" s="396"/>
      <c r="J58" s="411">
        <f t="shared" ref="J58" si="6">+J50</f>
        <v>214</v>
      </c>
      <c r="K58" s="396"/>
      <c r="L58" s="396"/>
      <c r="M58" s="411">
        <f t="shared" ref="M58" si="7">+M50</f>
        <v>245</v>
      </c>
      <c r="N58" s="396"/>
      <c r="O58" s="396"/>
      <c r="P58" s="411">
        <f t="shared" ref="P58" si="8">+P50</f>
        <v>275</v>
      </c>
      <c r="Q58" s="396"/>
      <c r="R58" s="396"/>
      <c r="S58" s="411">
        <f t="shared" ref="S58" si="9">+S50</f>
        <v>306</v>
      </c>
      <c r="T58" s="396"/>
      <c r="U58" s="396"/>
      <c r="V58" s="411">
        <f t="shared" ref="V58" si="10">+V50</f>
        <v>336</v>
      </c>
      <c r="W58" s="396"/>
      <c r="X58" s="396"/>
      <c r="Y58" s="411">
        <f t="shared" ref="Y58" si="11">+Y50</f>
        <v>367</v>
      </c>
      <c r="Z58" s="396"/>
      <c r="AA58" s="396"/>
      <c r="AB58" s="411">
        <f t="shared" ref="AB58" si="12">+AB50</f>
        <v>398</v>
      </c>
      <c r="AC58" s="396"/>
      <c r="AD58" s="396"/>
      <c r="AE58" s="411">
        <f t="shared" ref="AE58" si="13">+AE50</f>
        <v>426</v>
      </c>
      <c r="AF58" s="396"/>
      <c r="AG58" s="396"/>
      <c r="AH58" s="411">
        <f t="shared" ref="AH58" si="14">+AH50</f>
        <v>457</v>
      </c>
      <c r="AI58" s="396"/>
      <c r="AJ58" s="396"/>
      <c r="AK58" s="411">
        <f t="shared" ref="AK58" si="15">+AK50</f>
        <v>487</v>
      </c>
      <c r="AL58" s="396"/>
      <c r="AM58" s="413"/>
    </row>
    <row r="59" spans="1:39" ht="15.75" customHeight="1" x14ac:dyDescent="0.35">
      <c r="B59" s="317" t="s">
        <v>25</v>
      </c>
      <c r="C59" s="318" t="s">
        <v>26</v>
      </c>
      <c r="D59" s="309" t="s">
        <v>38</v>
      </c>
      <c r="E59" s="308" t="s">
        <v>39</v>
      </c>
      <c r="F59" s="308" t="s">
        <v>52</v>
      </c>
      <c r="G59" s="309" t="s">
        <v>38</v>
      </c>
      <c r="H59" s="308" t="s">
        <v>39</v>
      </c>
      <c r="I59" s="308" t="s">
        <v>52</v>
      </c>
      <c r="J59" s="309" t="s">
        <v>38</v>
      </c>
      <c r="K59" s="308" t="s">
        <v>39</v>
      </c>
      <c r="L59" s="308" t="s">
        <v>52</v>
      </c>
      <c r="M59" s="309" t="s">
        <v>38</v>
      </c>
      <c r="N59" s="308" t="s">
        <v>39</v>
      </c>
      <c r="O59" s="308" t="s">
        <v>52</v>
      </c>
      <c r="P59" s="309" t="s">
        <v>38</v>
      </c>
      <c r="Q59" s="308" t="s">
        <v>39</v>
      </c>
      <c r="R59" s="308" t="s">
        <v>52</v>
      </c>
      <c r="S59" s="309" t="s">
        <v>38</v>
      </c>
      <c r="T59" s="308" t="s">
        <v>39</v>
      </c>
      <c r="U59" s="308" t="s">
        <v>52</v>
      </c>
      <c r="V59" s="309" t="s">
        <v>38</v>
      </c>
      <c r="W59" s="308" t="s">
        <v>39</v>
      </c>
      <c r="X59" s="308" t="s">
        <v>52</v>
      </c>
      <c r="Y59" s="309" t="s">
        <v>38</v>
      </c>
      <c r="Z59" s="308" t="s">
        <v>39</v>
      </c>
      <c r="AA59" s="308" t="s">
        <v>52</v>
      </c>
      <c r="AB59" s="309" t="s">
        <v>38</v>
      </c>
      <c r="AC59" s="308" t="s">
        <v>39</v>
      </c>
      <c r="AD59" s="308" t="s">
        <v>52</v>
      </c>
      <c r="AE59" s="309" t="s">
        <v>38</v>
      </c>
      <c r="AF59" s="308" t="s">
        <v>39</v>
      </c>
      <c r="AG59" s="308" t="s">
        <v>52</v>
      </c>
      <c r="AH59" s="309" t="s">
        <v>38</v>
      </c>
      <c r="AI59" s="308" t="s">
        <v>39</v>
      </c>
      <c r="AJ59" s="308" t="s">
        <v>52</v>
      </c>
      <c r="AK59" s="309" t="s">
        <v>38</v>
      </c>
      <c r="AL59" s="308" t="s">
        <v>39</v>
      </c>
      <c r="AM59" s="319" t="s">
        <v>52</v>
      </c>
    </row>
    <row r="60" spans="1:39" x14ac:dyDescent="0.35">
      <c r="B60" s="1"/>
      <c r="C60" s="1"/>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row>
    <row r="61" spans="1:39" x14ac:dyDescent="0.35">
      <c r="B61" s="1"/>
      <c r="C61" s="1"/>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row>
    <row r="62" spans="1:39" x14ac:dyDescent="0.35">
      <c r="B62" s="1"/>
      <c r="C62" s="1"/>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row>
    <row r="63" spans="1:39" x14ac:dyDescent="0.35">
      <c r="B63" s="1"/>
      <c r="C63" s="1"/>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row>
    <row r="64" spans="1:39" x14ac:dyDescent="0.35">
      <c r="B64" s="1"/>
      <c r="C64" s="1"/>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row>
    <row r="65" spans="2:39" x14ac:dyDescent="0.35">
      <c r="B65" s="1"/>
      <c r="C65" s="1"/>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row>
    <row r="66" spans="2:39" x14ac:dyDescent="0.35">
      <c r="B66" s="1"/>
      <c r="C66" s="1"/>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row>
    <row r="67" spans="2:39" x14ac:dyDescent="0.35">
      <c r="B67" s="1"/>
      <c r="C67" s="1"/>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row>
    <row r="68" spans="2:39" x14ac:dyDescent="0.35">
      <c r="B68" s="1"/>
      <c r="C68" s="1"/>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row>
    <row r="69" spans="2:39" x14ac:dyDescent="0.35">
      <c r="B69" s="1"/>
      <c r="C69" s="1"/>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row>
    <row r="70" spans="2:39" x14ac:dyDescent="0.35">
      <c r="B70" s="1"/>
      <c r="C70" s="1"/>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row>
    <row r="71" spans="2:39" x14ac:dyDescent="0.35">
      <c r="B71" s="1"/>
      <c r="C71" s="1"/>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row>
    <row r="72" spans="2:39" x14ac:dyDescent="0.35">
      <c r="B72" s="1"/>
      <c r="C72" s="1"/>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row>
    <row r="73" spans="2:39" x14ac:dyDescent="0.35">
      <c r="B73" s="1"/>
      <c r="C73" s="1"/>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row>
    <row r="74" spans="2:39" x14ac:dyDescent="0.35">
      <c r="B74" s="1"/>
      <c r="C74" s="1"/>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row>
    <row r="75" spans="2:39" x14ac:dyDescent="0.35">
      <c r="B75" s="1"/>
      <c r="C75" s="1"/>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row>
    <row r="76" spans="2:39" x14ac:dyDescent="0.35">
      <c r="B76" s="1"/>
      <c r="C76" s="1"/>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row>
    <row r="77" spans="2:39" x14ac:dyDescent="0.35">
      <c r="B77" s="1"/>
      <c r="C77" s="1"/>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row>
    <row r="78" spans="2:39" x14ac:dyDescent="0.35">
      <c r="B78" s="1"/>
      <c r="C78" s="1"/>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row>
    <row r="79" spans="2:39" x14ac:dyDescent="0.35">
      <c r="B79" s="1"/>
      <c r="C79" s="1"/>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row>
    <row r="80" spans="2:39" x14ac:dyDescent="0.35">
      <c r="B80" s="1"/>
      <c r="C80" s="1"/>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row>
    <row r="81" spans="2:39" x14ac:dyDescent="0.35">
      <c r="B81" s="1"/>
      <c r="C81" s="1"/>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row>
    <row r="82" spans="2:39" x14ac:dyDescent="0.35">
      <c r="B82" s="1"/>
      <c r="C82" s="1"/>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row>
    <row r="83" spans="2:39" x14ac:dyDescent="0.35">
      <c r="B83" s="1"/>
      <c r="C83" s="1"/>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row>
    <row r="84" spans="2:39" x14ac:dyDescent="0.35">
      <c r="B84" s="1"/>
      <c r="C84" s="1"/>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row>
    <row r="85" spans="2:39" x14ac:dyDescent="0.35">
      <c r="B85" s="1"/>
      <c r="C85" s="1"/>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row>
    <row r="86" spans="2:39" x14ac:dyDescent="0.35">
      <c r="B86" s="1"/>
      <c r="C86" s="1"/>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row>
    <row r="87" spans="2:39" x14ac:dyDescent="0.35">
      <c r="B87" s="1"/>
      <c r="C87" s="1"/>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row>
    <row r="88" spans="2:39" x14ac:dyDescent="0.35">
      <c r="B88" s="1"/>
      <c r="C88" s="1"/>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row>
    <row r="89" spans="2:39" x14ac:dyDescent="0.35">
      <c r="B89" s="1"/>
      <c r="C89" s="1"/>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row>
    <row r="90" spans="2:39" x14ac:dyDescent="0.35">
      <c r="B90" s="1"/>
      <c r="C90" s="1"/>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row>
    <row r="91" spans="2:39" x14ac:dyDescent="0.35">
      <c r="B91" s="1"/>
      <c r="C91" s="1"/>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row>
    <row r="92" spans="2:39" x14ac:dyDescent="0.35">
      <c r="B92" s="1"/>
      <c r="C92" s="1"/>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row>
    <row r="93" spans="2:39" x14ac:dyDescent="0.35">
      <c r="B93" s="1"/>
      <c r="C93" s="1"/>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row>
    <row r="94" spans="2:39" x14ac:dyDescent="0.35">
      <c r="B94" s="1"/>
      <c r="C94" s="1"/>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row>
    <row r="95" spans="2:39" x14ac:dyDescent="0.35">
      <c r="B95" s="1"/>
      <c r="C95" s="1"/>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row>
    <row r="96" spans="2:39" x14ac:dyDescent="0.35">
      <c r="B96" s="1"/>
      <c r="C96" s="1"/>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row>
    <row r="97" spans="2:39" x14ac:dyDescent="0.35">
      <c r="B97" s="1"/>
      <c r="C97" s="1"/>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row>
    <row r="98" spans="2:39" x14ac:dyDescent="0.35">
      <c r="B98" s="1"/>
      <c r="C98" s="1"/>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row>
    <row r="99" spans="2:39" x14ac:dyDescent="0.35">
      <c r="B99" s="1"/>
      <c r="C99" s="1"/>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row>
    <row r="100" spans="2:39" x14ac:dyDescent="0.35">
      <c r="B100" s="1"/>
      <c r="C100" s="1"/>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row>
    <row r="101" spans="2:39" x14ac:dyDescent="0.35">
      <c r="B101" s="1"/>
      <c r="C101" s="1"/>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row>
    <row r="102" spans="2:39" x14ac:dyDescent="0.35">
      <c r="B102" s="1"/>
      <c r="C102" s="1"/>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row>
    <row r="103" spans="2:39" x14ac:dyDescent="0.35">
      <c r="B103" s="1"/>
      <c r="C103" s="1"/>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row>
    <row r="104" spans="2:39" x14ac:dyDescent="0.35">
      <c r="B104" s="1"/>
      <c r="C104" s="1"/>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row>
    <row r="105" spans="2:39" x14ac:dyDescent="0.35">
      <c r="B105" s="1"/>
      <c r="C105" s="1"/>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row>
    <row r="106" spans="2:39" x14ac:dyDescent="0.35">
      <c r="B106" s="1"/>
      <c r="C106" s="1"/>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row>
    <row r="107" spans="2:39" x14ac:dyDescent="0.35">
      <c r="B107" s="1"/>
      <c r="C107" s="1"/>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row>
    <row r="108" spans="2:39" x14ac:dyDescent="0.35">
      <c r="B108" s="1"/>
      <c r="C108" s="1"/>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row>
    <row r="109" spans="2:39" x14ac:dyDescent="0.35">
      <c r="B109" s="1"/>
      <c r="C109" s="1"/>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row>
    <row r="110" spans="2:39" x14ac:dyDescent="0.35">
      <c r="B110" s="1"/>
      <c r="C110" s="1"/>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row>
    <row r="111" spans="2:39" x14ac:dyDescent="0.35">
      <c r="B111" s="1"/>
      <c r="C111" s="1"/>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row>
    <row r="112" spans="2:39" x14ac:dyDescent="0.35">
      <c r="B112" s="1"/>
      <c r="C112" s="1"/>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row>
    <row r="113" spans="2:39" x14ac:dyDescent="0.35">
      <c r="B113" s="1"/>
      <c r="C113" s="1"/>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row>
    <row r="114" spans="2:39" x14ac:dyDescent="0.35">
      <c r="B114" s="1"/>
      <c r="C114" s="1"/>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row>
    <row r="115" spans="2:39" x14ac:dyDescent="0.35">
      <c r="B115" s="1"/>
      <c r="C115" s="1"/>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row>
    <row r="116" spans="2:39" x14ac:dyDescent="0.35">
      <c r="B116" s="1"/>
      <c r="C116" s="1"/>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row>
    <row r="117" spans="2:39" x14ac:dyDescent="0.35">
      <c r="B117" s="1"/>
      <c r="C117" s="1"/>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row>
    <row r="118" spans="2:39" x14ac:dyDescent="0.35">
      <c r="B118" s="1"/>
      <c r="C118" s="1"/>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row>
    <row r="119" spans="2:39" x14ac:dyDescent="0.35">
      <c r="B119" s="1"/>
      <c r="C119" s="1"/>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row>
    <row r="120" spans="2:39" x14ac:dyDescent="0.35">
      <c r="B120" s="1"/>
      <c r="C120" s="1"/>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row>
    <row r="121" spans="2:39" x14ac:dyDescent="0.35">
      <c r="B121" s="1"/>
      <c r="C121" s="1"/>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row>
    <row r="122" spans="2:39" x14ac:dyDescent="0.35">
      <c r="B122" s="1"/>
      <c r="C122" s="1"/>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row>
    <row r="123" spans="2:39" x14ac:dyDescent="0.35">
      <c r="B123" s="1"/>
      <c r="C123" s="1"/>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row>
    <row r="124" spans="2:39" x14ac:dyDescent="0.35">
      <c r="B124" s="1"/>
      <c r="C124" s="1"/>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row>
    <row r="125" spans="2:39" x14ac:dyDescent="0.35">
      <c r="B125" s="1"/>
      <c r="C125" s="1"/>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row>
    <row r="126" spans="2:39" x14ac:dyDescent="0.35">
      <c r="B126" s="1"/>
      <c r="C126" s="1"/>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row>
    <row r="127" spans="2:39" x14ac:dyDescent="0.35">
      <c r="B127" s="1"/>
      <c r="C127" s="1"/>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row>
    <row r="128" spans="2:39" x14ac:dyDescent="0.35">
      <c r="B128" s="1"/>
      <c r="C128" s="1"/>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row>
    <row r="129" spans="2:39" x14ac:dyDescent="0.35">
      <c r="B129" s="1"/>
      <c r="C129" s="1"/>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row>
    <row r="130" spans="2:39" x14ac:dyDescent="0.35">
      <c r="B130" s="1"/>
      <c r="C130" s="1"/>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row>
    <row r="131" spans="2:39" x14ac:dyDescent="0.35">
      <c r="B131" s="1"/>
      <c r="C131" s="1"/>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row>
    <row r="132" spans="2:39" x14ac:dyDescent="0.35">
      <c r="B132" s="1"/>
      <c r="C132" s="1"/>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row>
    <row r="133" spans="2:39" x14ac:dyDescent="0.35">
      <c r="B133" s="1"/>
      <c r="C133" s="1"/>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row>
    <row r="134" spans="2:39" x14ac:dyDescent="0.35">
      <c r="B134" s="1"/>
      <c r="C134" s="1"/>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row>
    <row r="135" spans="2:39" x14ac:dyDescent="0.35">
      <c r="B135" s="1"/>
      <c r="C135" s="1"/>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row>
    <row r="136" spans="2:39" x14ac:dyDescent="0.35">
      <c r="B136" s="1"/>
      <c r="C136" s="1"/>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row>
    <row r="137" spans="2:39" x14ac:dyDescent="0.35">
      <c r="B137" s="1"/>
      <c r="C137" s="1"/>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row>
    <row r="138" spans="2:39" x14ac:dyDescent="0.35">
      <c r="B138" s="1"/>
      <c r="C138" s="1"/>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row>
    <row r="139" spans="2:39" x14ac:dyDescent="0.35">
      <c r="B139" s="1"/>
      <c r="C139" s="1"/>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row>
    <row r="140" spans="2:39" x14ac:dyDescent="0.35">
      <c r="B140" s="1"/>
      <c r="C140" s="1"/>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row>
    <row r="141" spans="2:39" x14ac:dyDescent="0.35">
      <c r="B141" s="1"/>
      <c r="C141" s="1"/>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row>
    <row r="142" spans="2:39" x14ac:dyDescent="0.35">
      <c r="B142" s="1"/>
      <c r="C142" s="1"/>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row>
    <row r="143" spans="2:39" x14ac:dyDescent="0.35">
      <c r="B143" s="1"/>
      <c r="C143" s="1"/>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row>
    <row r="144" spans="2:39" x14ac:dyDescent="0.35">
      <c r="B144" s="1"/>
      <c r="C144" s="1"/>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row>
    <row r="145" spans="2:39" x14ac:dyDescent="0.35">
      <c r="B145" s="1"/>
      <c r="C145" s="1"/>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row>
    <row r="146" spans="2:39" x14ac:dyDescent="0.35">
      <c r="B146" s="1"/>
      <c r="C146" s="1"/>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row>
    <row r="147" spans="2:39" x14ac:dyDescent="0.35">
      <c r="B147" s="1"/>
      <c r="C147" s="1"/>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row>
    <row r="148" spans="2:39" x14ac:dyDescent="0.35">
      <c r="B148" s="1"/>
      <c r="C148" s="1"/>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row>
    <row r="149" spans="2:39" x14ac:dyDescent="0.35">
      <c r="B149" s="1"/>
      <c r="C149" s="1"/>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row>
    <row r="150" spans="2:39" x14ac:dyDescent="0.35">
      <c r="B150" s="1"/>
      <c r="C150" s="1"/>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row>
    <row r="151" spans="2:39" x14ac:dyDescent="0.35">
      <c r="B151" s="1"/>
      <c r="C151" s="1"/>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row>
    <row r="152" spans="2:39" x14ac:dyDescent="0.35">
      <c r="B152" s="1"/>
      <c r="C152" s="1"/>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row>
    <row r="153" spans="2:39" x14ac:dyDescent="0.35">
      <c r="B153" s="1"/>
      <c r="C153" s="1"/>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row>
    <row r="154" spans="2:39" x14ac:dyDescent="0.35">
      <c r="B154" s="1"/>
      <c r="C154" s="1"/>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row>
    <row r="155" spans="2:39" x14ac:dyDescent="0.35">
      <c r="B155" s="1"/>
      <c r="C155" s="1"/>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row>
    <row r="156" spans="2:39" x14ac:dyDescent="0.35">
      <c r="B156" s="1"/>
      <c r="C156" s="1"/>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row>
    <row r="157" spans="2:39" x14ac:dyDescent="0.35">
      <c r="B157" s="1"/>
      <c r="C157" s="1"/>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row>
    <row r="158" spans="2:39" x14ac:dyDescent="0.35">
      <c r="B158" s="1"/>
      <c r="C158" s="1"/>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row>
    <row r="159" spans="2:39" x14ac:dyDescent="0.35">
      <c r="B159" s="1"/>
      <c r="C159" s="1"/>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row>
    <row r="160" spans="2:39" x14ac:dyDescent="0.35">
      <c r="B160" s="1"/>
      <c r="C160" s="1"/>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row>
    <row r="161" spans="2:39" x14ac:dyDescent="0.35">
      <c r="B161" s="1"/>
      <c r="C161" s="1"/>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row>
    <row r="162" spans="2:39" x14ac:dyDescent="0.35">
      <c r="B162" s="1"/>
      <c r="C162" s="1"/>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row>
    <row r="163" spans="2:39" x14ac:dyDescent="0.35">
      <c r="B163" s="1"/>
      <c r="C163" s="1"/>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row>
    <row r="164" spans="2:39" x14ac:dyDescent="0.35">
      <c r="B164" s="1"/>
      <c r="C164" s="1"/>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row>
    <row r="165" spans="2:39" x14ac:dyDescent="0.35">
      <c r="B165" s="1"/>
      <c r="C165" s="1"/>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row>
    <row r="166" spans="2:39" x14ac:dyDescent="0.35">
      <c r="B166" s="1"/>
      <c r="C166" s="1"/>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row>
    <row r="167" spans="2:39" x14ac:dyDescent="0.35">
      <c r="B167" s="1"/>
      <c r="C167" s="1"/>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row>
    <row r="168" spans="2:39" x14ac:dyDescent="0.35">
      <c r="B168" s="1"/>
      <c r="C168" s="1"/>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row>
    <row r="169" spans="2:39" x14ac:dyDescent="0.35">
      <c r="B169" s="1"/>
      <c r="C169" s="1"/>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row>
    <row r="170" spans="2:39" x14ac:dyDescent="0.35">
      <c r="B170" s="1"/>
      <c r="C170" s="1"/>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row>
    <row r="171" spans="2:39" x14ac:dyDescent="0.35">
      <c r="B171" s="1"/>
      <c r="C171" s="1"/>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row>
    <row r="172" spans="2:39" x14ac:dyDescent="0.35">
      <c r="B172" s="1"/>
      <c r="C172" s="1"/>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row>
    <row r="173" spans="2:39" x14ac:dyDescent="0.35">
      <c r="B173" s="1"/>
      <c r="C173" s="1"/>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row>
    <row r="174" spans="2:39" x14ac:dyDescent="0.35">
      <c r="B174" s="1"/>
      <c r="C174" s="1"/>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row>
    <row r="175" spans="2:39" x14ac:dyDescent="0.35">
      <c r="B175" s="1"/>
      <c r="C175" s="1"/>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row>
    <row r="176" spans="2:39" x14ac:dyDescent="0.35">
      <c r="B176" s="1"/>
      <c r="C176" s="1"/>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row>
    <row r="177" spans="2:39" x14ac:dyDescent="0.35">
      <c r="B177" s="1"/>
      <c r="C177" s="1"/>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row>
    <row r="178" spans="2:39" x14ac:dyDescent="0.35">
      <c r="B178" s="1"/>
      <c r="C178" s="1"/>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row>
    <row r="179" spans="2:39" x14ac:dyDescent="0.35">
      <c r="B179" s="1"/>
      <c r="C179" s="1"/>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row>
    <row r="180" spans="2:39" x14ac:dyDescent="0.35">
      <c r="B180" s="1"/>
      <c r="C180" s="1"/>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row>
    <row r="181" spans="2:39" x14ac:dyDescent="0.35">
      <c r="B181" s="1"/>
      <c r="C181" s="1"/>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row>
    <row r="182" spans="2:39" x14ac:dyDescent="0.35">
      <c r="B182" s="1"/>
      <c r="C182" s="1"/>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row>
    <row r="183" spans="2:39" x14ac:dyDescent="0.35">
      <c r="B183" s="1"/>
      <c r="C183" s="1"/>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row>
    <row r="184" spans="2:39" x14ac:dyDescent="0.35">
      <c r="B184" s="1"/>
      <c r="C184" s="1"/>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row>
    <row r="185" spans="2:39" x14ac:dyDescent="0.35">
      <c r="B185" s="1"/>
      <c r="C185" s="1"/>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row>
    <row r="186" spans="2:39" x14ac:dyDescent="0.35">
      <c r="B186" s="1"/>
      <c r="C186" s="1"/>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row>
    <row r="187" spans="2:39" x14ac:dyDescent="0.35">
      <c r="B187" s="1"/>
      <c r="C187" s="1"/>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row>
    <row r="188" spans="2:39" x14ac:dyDescent="0.35">
      <c r="B188" s="1"/>
      <c r="C188" s="1"/>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row>
    <row r="189" spans="2:39" x14ac:dyDescent="0.35">
      <c r="B189" s="1"/>
      <c r="C189" s="1"/>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row>
    <row r="190" spans="2:39" x14ac:dyDescent="0.35">
      <c r="B190" s="1"/>
      <c r="C190" s="1"/>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row>
    <row r="191" spans="2:39" x14ac:dyDescent="0.35">
      <c r="B191" s="1"/>
      <c r="C191" s="1"/>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row>
    <row r="192" spans="2:39" x14ac:dyDescent="0.35">
      <c r="B192" s="1"/>
      <c r="C192" s="1"/>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row>
    <row r="193" spans="2:39" x14ac:dyDescent="0.35">
      <c r="B193" s="1"/>
      <c r="C193" s="1"/>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row>
    <row r="194" spans="2:39" x14ac:dyDescent="0.35">
      <c r="B194" s="1"/>
      <c r="C194" s="1"/>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row>
    <row r="195" spans="2:39" x14ac:dyDescent="0.35">
      <c r="B195" s="1"/>
      <c r="C195" s="1"/>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row>
    <row r="196" spans="2:39" x14ac:dyDescent="0.35">
      <c r="B196" s="1"/>
      <c r="C196" s="1"/>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row>
    <row r="197" spans="2:39" x14ac:dyDescent="0.35">
      <c r="B197" s="1"/>
      <c r="C197" s="1"/>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row>
    <row r="198" spans="2:39" x14ac:dyDescent="0.35">
      <c r="B198" s="1"/>
      <c r="C198" s="1"/>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row>
    <row r="199" spans="2:39" x14ac:dyDescent="0.35">
      <c r="B199" s="1"/>
      <c r="C199" s="1"/>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row>
    <row r="200" spans="2:39" x14ac:dyDescent="0.35">
      <c r="B200" s="1"/>
      <c r="C200" s="1"/>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row>
    <row r="201" spans="2:39" x14ac:dyDescent="0.35">
      <c r="B201" s="1"/>
      <c r="C201" s="1"/>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row>
    <row r="202" spans="2:39" x14ac:dyDescent="0.35">
      <c r="B202" s="1"/>
      <c r="C202" s="1"/>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row>
    <row r="203" spans="2:39" x14ac:dyDescent="0.35">
      <c r="B203" s="1"/>
      <c r="C203" s="1"/>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row>
    <row r="204" spans="2:39" x14ac:dyDescent="0.35">
      <c r="B204" s="1"/>
      <c r="C204" s="1"/>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row>
    <row r="205" spans="2:39" x14ac:dyDescent="0.35">
      <c r="B205" s="1"/>
      <c r="C205" s="1"/>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row>
    <row r="206" spans="2:39" x14ac:dyDescent="0.35">
      <c r="B206" s="1"/>
      <c r="C206" s="1"/>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row>
    <row r="207" spans="2:39" x14ac:dyDescent="0.35">
      <c r="B207" s="1"/>
      <c r="C207" s="1"/>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row>
    <row r="208" spans="2:39" x14ac:dyDescent="0.35">
      <c r="B208" s="1"/>
      <c r="C208" s="1"/>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row>
    <row r="209" spans="2:39" x14ac:dyDescent="0.35">
      <c r="B209" s="1"/>
      <c r="C209" s="1"/>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row>
    <row r="210" spans="2:39" x14ac:dyDescent="0.35">
      <c r="B210" s="1"/>
      <c r="C210" s="1"/>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row>
    <row r="211" spans="2:39" x14ac:dyDescent="0.35">
      <c r="B211" s="1"/>
      <c r="C211" s="1"/>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row>
    <row r="212" spans="2:39" x14ac:dyDescent="0.35">
      <c r="B212" s="1"/>
      <c r="C212" s="1"/>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row>
    <row r="213" spans="2:39" x14ac:dyDescent="0.35">
      <c r="B213" s="1"/>
      <c r="C213" s="1"/>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row>
    <row r="214" spans="2:39" x14ac:dyDescent="0.35">
      <c r="B214" s="1"/>
      <c r="C214" s="1"/>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row>
    <row r="215" spans="2:39" x14ac:dyDescent="0.35">
      <c r="B215" s="1"/>
      <c r="C215" s="1"/>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row>
    <row r="216" spans="2:39" x14ac:dyDescent="0.35">
      <c r="B216" s="1"/>
      <c r="C216" s="1"/>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row>
    <row r="217" spans="2:39" x14ac:dyDescent="0.35">
      <c r="B217" s="1"/>
      <c r="C217" s="1"/>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row>
    <row r="218" spans="2:39" x14ac:dyDescent="0.35">
      <c r="B218" s="1"/>
      <c r="C218" s="1"/>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row>
    <row r="219" spans="2:39" x14ac:dyDescent="0.35">
      <c r="B219" s="1"/>
      <c r="C219" s="1"/>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row>
    <row r="220" spans="2:39" x14ac:dyDescent="0.35">
      <c r="B220" s="1"/>
      <c r="C220" s="1"/>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row>
    <row r="221" spans="2:39" x14ac:dyDescent="0.35">
      <c r="B221" s="1"/>
      <c r="C221" s="1"/>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row>
    <row r="222" spans="2:39" x14ac:dyDescent="0.35">
      <c r="B222" s="1"/>
      <c r="C222" s="1"/>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row>
    <row r="223" spans="2:39" x14ac:dyDescent="0.35">
      <c r="B223" s="1"/>
      <c r="C223" s="1"/>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row>
    <row r="224" spans="2:39" x14ac:dyDescent="0.35">
      <c r="B224" s="1"/>
      <c r="C224" s="1"/>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row>
    <row r="225" spans="2:39" x14ac:dyDescent="0.35">
      <c r="B225" s="1"/>
      <c r="C225" s="1"/>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row>
    <row r="226" spans="2:39" x14ac:dyDescent="0.35">
      <c r="B226" s="1"/>
      <c r="C226" s="1"/>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row>
    <row r="227" spans="2:39" x14ac:dyDescent="0.35">
      <c r="B227" s="1"/>
      <c r="C227" s="1"/>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row>
    <row r="228" spans="2:39" x14ac:dyDescent="0.35">
      <c r="B228" s="1"/>
      <c r="C228" s="1"/>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row>
    <row r="229" spans="2:39" x14ac:dyDescent="0.35">
      <c r="B229" s="1"/>
      <c r="C229" s="1"/>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row>
    <row r="230" spans="2:39" x14ac:dyDescent="0.35">
      <c r="B230" s="1"/>
      <c r="C230" s="1"/>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row>
    <row r="231" spans="2:39" x14ac:dyDescent="0.35">
      <c r="B231" s="1"/>
      <c r="C231" s="1"/>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row>
    <row r="232" spans="2:39" x14ac:dyDescent="0.35">
      <c r="B232" s="1"/>
      <c r="C232" s="1"/>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row>
    <row r="233" spans="2:39" x14ac:dyDescent="0.35">
      <c r="B233" s="1"/>
      <c r="C233" s="1"/>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row>
    <row r="234" spans="2:39" x14ac:dyDescent="0.35">
      <c r="B234" s="1"/>
      <c r="C234" s="1"/>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row>
    <row r="235" spans="2:39" x14ac:dyDescent="0.35">
      <c r="B235" s="1"/>
      <c r="C235" s="1"/>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row>
    <row r="236" spans="2:39" x14ac:dyDescent="0.35">
      <c r="B236" s="1"/>
      <c r="C236" s="1"/>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row>
    <row r="237" spans="2:39" x14ac:dyDescent="0.35">
      <c r="B237" s="1"/>
      <c r="C237" s="1"/>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row>
    <row r="238" spans="2:39" x14ac:dyDescent="0.35">
      <c r="B238" s="1"/>
      <c r="C238" s="1"/>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row>
    <row r="239" spans="2:39" x14ac:dyDescent="0.35">
      <c r="B239" s="1"/>
      <c r="C239" s="1"/>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row>
    <row r="240" spans="2:39" x14ac:dyDescent="0.35">
      <c r="B240" s="1"/>
      <c r="C240" s="1"/>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row>
    <row r="241" spans="2:39" x14ac:dyDescent="0.35">
      <c r="B241" s="1"/>
      <c r="C241" s="1"/>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row>
    <row r="242" spans="2:39" x14ac:dyDescent="0.35">
      <c r="B242" s="1"/>
      <c r="C242" s="1"/>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row>
    <row r="243" spans="2:39" x14ac:dyDescent="0.35">
      <c r="B243" s="1"/>
      <c r="C243" s="1"/>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row>
    <row r="244" spans="2:39" x14ac:dyDescent="0.35">
      <c r="B244" s="1"/>
      <c r="C244" s="1"/>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row>
    <row r="245" spans="2:39" x14ac:dyDescent="0.35">
      <c r="B245" s="1"/>
      <c r="C245" s="1"/>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row>
    <row r="246" spans="2:39" x14ac:dyDescent="0.35">
      <c r="B246" s="1"/>
      <c r="C246" s="1"/>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row>
    <row r="247" spans="2:39" x14ac:dyDescent="0.35">
      <c r="B247" s="1"/>
      <c r="C247" s="1"/>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row>
    <row r="248" spans="2:39" x14ac:dyDescent="0.35">
      <c r="B248" s="1"/>
      <c r="C248" s="1"/>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row>
    <row r="249" spans="2:39" x14ac:dyDescent="0.35">
      <c r="B249" s="1"/>
      <c r="C249" s="1"/>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row>
    <row r="250" spans="2:39" x14ac:dyDescent="0.35">
      <c r="B250" s="1"/>
      <c r="C250" s="1"/>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row>
    <row r="251" spans="2:39" x14ac:dyDescent="0.35">
      <c r="B251" s="1"/>
      <c r="C251" s="1"/>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row>
    <row r="252" spans="2:39" x14ac:dyDescent="0.35">
      <c r="B252" s="1"/>
      <c r="C252" s="1"/>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row>
    <row r="253" spans="2:39" x14ac:dyDescent="0.35">
      <c r="B253" s="1"/>
      <c r="C253" s="1"/>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row>
    <row r="254" spans="2:39" x14ac:dyDescent="0.35">
      <c r="B254" s="1"/>
      <c r="C254" s="1"/>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row>
    <row r="255" spans="2:39" x14ac:dyDescent="0.35">
      <c r="B255" s="1"/>
      <c r="C255" s="1"/>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row>
    <row r="256" spans="2:39" x14ac:dyDescent="0.35">
      <c r="B256" s="1"/>
      <c r="C256" s="1"/>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row>
    <row r="257" spans="2:39" x14ac:dyDescent="0.35">
      <c r="B257" s="1"/>
      <c r="C257" s="1"/>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row>
    <row r="258" spans="2:39" x14ac:dyDescent="0.35">
      <c r="B258" s="1"/>
      <c r="C258" s="1"/>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row>
    <row r="259" spans="2:39" x14ac:dyDescent="0.35">
      <c r="B259" s="1"/>
      <c r="C259" s="1"/>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row>
    <row r="260" spans="2:39" x14ac:dyDescent="0.35">
      <c r="B260" s="1"/>
      <c r="C260" s="1"/>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row>
    <row r="261" spans="2:39" x14ac:dyDescent="0.35">
      <c r="B261" s="1"/>
      <c r="C261" s="1"/>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row>
    <row r="262" spans="2:39" x14ac:dyDescent="0.35">
      <c r="B262" s="1"/>
      <c r="C262" s="1"/>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row>
    <row r="263" spans="2:39" x14ac:dyDescent="0.35">
      <c r="B263" s="1"/>
      <c r="C263" s="1"/>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row>
    <row r="264" spans="2:39" x14ac:dyDescent="0.35">
      <c r="B264" s="1"/>
      <c r="C264" s="1"/>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row>
    <row r="265" spans="2:39" x14ac:dyDescent="0.35">
      <c r="B265" s="1"/>
      <c r="C265" s="1"/>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row>
    <row r="266" spans="2:39" x14ac:dyDescent="0.35">
      <c r="B266" s="1"/>
      <c r="C266" s="1"/>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row>
    <row r="267" spans="2:39" x14ac:dyDescent="0.35">
      <c r="B267" s="1"/>
      <c r="C267" s="1"/>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row>
    <row r="268" spans="2:39" x14ac:dyDescent="0.35">
      <c r="B268" s="1"/>
      <c r="C268" s="1"/>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row>
    <row r="269" spans="2:39" x14ac:dyDescent="0.35">
      <c r="B269" s="1"/>
      <c r="C269" s="1"/>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row>
    <row r="270" spans="2:39" x14ac:dyDescent="0.35">
      <c r="B270" s="1"/>
      <c r="C270" s="1"/>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row>
    <row r="271" spans="2:39" x14ac:dyDescent="0.35">
      <c r="B271" s="1"/>
      <c r="C271" s="1"/>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row>
    <row r="272" spans="2:39" x14ac:dyDescent="0.35">
      <c r="B272" s="1"/>
      <c r="C272" s="1"/>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row>
    <row r="273" spans="2:39" x14ac:dyDescent="0.35">
      <c r="B273" s="1"/>
      <c r="C273" s="1"/>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row>
    <row r="274" spans="2:39" x14ac:dyDescent="0.35">
      <c r="B274" s="1"/>
      <c r="C274" s="1"/>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row>
    <row r="275" spans="2:39" x14ac:dyDescent="0.35">
      <c r="B275" s="1"/>
      <c r="C275" s="1"/>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row>
    <row r="276" spans="2:39" x14ac:dyDescent="0.35">
      <c r="B276" s="1"/>
      <c r="C276" s="1"/>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row>
    <row r="277" spans="2:39" x14ac:dyDescent="0.35">
      <c r="B277" s="1"/>
      <c r="C277" s="1"/>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row>
    <row r="278" spans="2:39" x14ac:dyDescent="0.35">
      <c r="B278" s="1"/>
      <c r="C278" s="1"/>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row>
    <row r="279" spans="2:39" x14ac:dyDescent="0.35">
      <c r="B279" s="1"/>
      <c r="C279" s="1"/>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row>
    <row r="280" spans="2:39" x14ac:dyDescent="0.35">
      <c r="B280" s="1"/>
      <c r="C280" s="1"/>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row>
    <row r="281" spans="2:39" x14ac:dyDescent="0.35">
      <c r="B281" s="1"/>
      <c r="C281" s="1"/>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row>
    <row r="282" spans="2:39" x14ac:dyDescent="0.35">
      <c r="B282" s="1"/>
      <c r="C282" s="1"/>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row>
    <row r="283" spans="2:39" x14ac:dyDescent="0.35">
      <c r="B283" s="1"/>
      <c r="C283" s="1"/>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row>
    <row r="284" spans="2:39" x14ac:dyDescent="0.35">
      <c r="B284" s="1"/>
      <c r="C284" s="1"/>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row>
    <row r="285" spans="2:39" x14ac:dyDescent="0.35">
      <c r="B285" s="1"/>
      <c r="C285" s="1"/>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row>
    <row r="286" spans="2:39" x14ac:dyDescent="0.35">
      <c r="B286" s="1"/>
      <c r="C286" s="1"/>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row>
    <row r="287" spans="2:39" x14ac:dyDescent="0.35">
      <c r="B287" s="1"/>
      <c r="C287" s="1"/>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row>
    <row r="288" spans="2:39" x14ac:dyDescent="0.35">
      <c r="B288" s="1"/>
      <c r="C288" s="1"/>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row>
    <row r="289" spans="2:39" x14ac:dyDescent="0.35">
      <c r="B289" s="1"/>
      <c r="C289" s="1"/>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row>
    <row r="290" spans="2:39" x14ac:dyDescent="0.35">
      <c r="B290" s="1"/>
      <c r="C290" s="1"/>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row>
    <row r="291" spans="2:39" x14ac:dyDescent="0.35">
      <c r="B291" s="1"/>
      <c r="C291" s="1"/>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row>
    <row r="292" spans="2:39" x14ac:dyDescent="0.35">
      <c r="B292" s="1"/>
      <c r="C292" s="1"/>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row>
    <row r="293" spans="2:39" x14ac:dyDescent="0.35">
      <c r="B293" s="1"/>
      <c r="C293" s="1"/>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row>
    <row r="294" spans="2:39" x14ac:dyDescent="0.35">
      <c r="B294" s="1"/>
      <c r="C294" s="1"/>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row>
    <row r="295" spans="2:39" x14ac:dyDescent="0.35">
      <c r="B295" s="1"/>
      <c r="C295" s="1"/>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row>
    <row r="296" spans="2:39" x14ac:dyDescent="0.35">
      <c r="B296" s="1"/>
      <c r="C296" s="1"/>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row>
    <row r="297" spans="2:39" x14ac:dyDescent="0.35">
      <c r="B297" s="1"/>
      <c r="C297" s="1"/>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row>
    <row r="298" spans="2:39" x14ac:dyDescent="0.35">
      <c r="B298" s="1"/>
      <c r="C298" s="1"/>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row>
    <row r="299" spans="2:39" x14ac:dyDescent="0.35">
      <c r="B299" s="1"/>
      <c r="C299" s="1"/>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row>
    <row r="300" spans="2:39" x14ac:dyDescent="0.35">
      <c r="B300" s="1"/>
      <c r="C300" s="1"/>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row>
    <row r="301" spans="2:39" x14ac:dyDescent="0.35">
      <c r="B301" s="1"/>
      <c r="C301" s="1"/>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row>
    <row r="302" spans="2:39" x14ac:dyDescent="0.35">
      <c r="B302" s="1"/>
      <c r="C302" s="1"/>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row>
    <row r="303" spans="2:39" x14ac:dyDescent="0.35">
      <c r="B303" s="1"/>
      <c r="C303" s="1"/>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row>
    <row r="304" spans="2:39" x14ac:dyDescent="0.35">
      <c r="B304" s="1"/>
      <c r="C304" s="1"/>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row>
    <row r="305" spans="2:39" x14ac:dyDescent="0.35">
      <c r="B305" s="1"/>
      <c r="C305" s="1"/>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row>
    <row r="306" spans="2:39" x14ac:dyDescent="0.35">
      <c r="B306" s="1"/>
      <c r="C306" s="1"/>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row>
    <row r="307" spans="2:39" x14ac:dyDescent="0.35">
      <c r="B307" s="1"/>
      <c r="C307" s="1"/>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row>
    <row r="308" spans="2:39" x14ac:dyDescent="0.35">
      <c r="B308" s="1"/>
      <c r="C308" s="1"/>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row>
    <row r="309" spans="2:39" x14ac:dyDescent="0.35">
      <c r="B309" s="1"/>
      <c r="C309" s="1"/>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row>
    <row r="310" spans="2:39" x14ac:dyDescent="0.35">
      <c r="B310" s="1"/>
      <c r="C310" s="1"/>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row>
    <row r="311" spans="2:39" x14ac:dyDescent="0.35">
      <c r="B311" s="1"/>
      <c r="C311" s="1"/>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row>
    <row r="312" spans="2:39" x14ac:dyDescent="0.35">
      <c r="B312" s="1"/>
      <c r="C312" s="1"/>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row>
    <row r="313" spans="2:39" x14ac:dyDescent="0.35">
      <c r="B313" s="1"/>
      <c r="C313" s="1"/>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row>
    <row r="314" spans="2:39" x14ac:dyDescent="0.35">
      <c r="B314" s="1"/>
      <c r="C314" s="1"/>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row>
    <row r="315" spans="2:39" x14ac:dyDescent="0.35">
      <c r="B315" s="1"/>
      <c r="C315" s="1"/>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row>
    <row r="316" spans="2:39" x14ac:dyDescent="0.35">
      <c r="B316" s="1"/>
      <c r="C316" s="1"/>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row>
    <row r="317" spans="2:39" x14ac:dyDescent="0.35">
      <c r="B317" s="1"/>
      <c r="C317" s="1"/>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row>
    <row r="318" spans="2:39" x14ac:dyDescent="0.35">
      <c r="B318" s="1"/>
      <c r="C318" s="1"/>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row>
    <row r="319" spans="2:39" x14ac:dyDescent="0.35">
      <c r="B319" s="1"/>
      <c r="C319" s="1"/>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row>
    <row r="320" spans="2:39" x14ac:dyDescent="0.35">
      <c r="B320" s="1"/>
      <c r="C320" s="1"/>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row>
    <row r="321" spans="2:39" x14ac:dyDescent="0.35">
      <c r="B321" s="1"/>
      <c r="C321" s="1"/>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row>
    <row r="322" spans="2:39" x14ac:dyDescent="0.35">
      <c r="B322" s="1"/>
      <c r="C322" s="1"/>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row>
    <row r="323" spans="2:39" x14ac:dyDescent="0.35">
      <c r="B323" s="1"/>
      <c r="C323" s="1"/>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row>
    <row r="324" spans="2:39" x14ac:dyDescent="0.35">
      <c r="B324" s="1"/>
      <c r="C324" s="1"/>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row>
    <row r="325" spans="2:39" x14ac:dyDescent="0.35">
      <c r="B325" s="1"/>
      <c r="C325" s="1"/>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row>
    <row r="326" spans="2:39" x14ac:dyDescent="0.35">
      <c r="B326" s="1"/>
      <c r="C326" s="1"/>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row>
    <row r="327" spans="2:39" x14ac:dyDescent="0.35">
      <c r="B327" s="1"/>
      <c r="C327" s="1"/>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row>
    <row r="328" spans="2:39" x14ac:dyDescent="0.35">
      <c r="B328" s="1"/>
      <c r="C328" s="1"/>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row>
    <row r="329" spans="2:39" x14ac:dyDescent="0.35">
      <c r="B329" s="1"/>
      <c r="C329" s="1"/>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row>
    <row r="330" spans="2:39" x14ac:dyDescent="0.35">
      <c r="B330" s="1"/>
      <c r="C330" s="1"/>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row>
    <row r="331" spans="2:39" x14ac:dyDescent="0.35">
      <c r="B331" s="1"/>
      <c r="C331" s="1"/>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row>
    <row r="332" spans="2:39" x14ac:dyDescent="0.35">
      <c r="B332" s="1"/>
      <c r="C332" s="1"/>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row>
    <row r="333" spans="2:39" x14ac:dyDescent="0.35">
      <c r="B333" s="1"/>
      <c r="C333" s="1"/>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row>
    <row r="334" spans="2:39" x14ac:dyDescent="0.35">
      <c r="B334" s="1"/>
      <c r="C334" s="1"/>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row>
    <row r="335" spans="2:39" x14ac:dyDescent="0.35">
      <c r="B335" s="1"/>
      <c r="C335" s="1"/>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row>
    <row r="336" spans="2:39" x14ac:dyDescent="0.35">
      <c r="B336" s="1"/>
      <c r="C336" s="1"/>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row>
    <row r="337" spans="2:39" x14ac:dyDescent="0.35">
      <c r="B337" s="1"/>
      <c r="C337" s="1"/>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row>
    <row r="338" spans="2:39" x14ac:dyDescent="0.35">
      <c r="B338" s="1"/>
      <c r="C338" s="1"/>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row>
    <row r="339" spans="2:39" x14ac:dyDescent="0.35">
      <c r="B339" s="1"/>
      <c r="C339" s="1"/>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row>
    <row r="340" spans="2:39" x14ac:dyDescent="0.35">
      <c r="B340" s="1"/>
      <c r="C340" s="1"/>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row>
    <row r="341" spans="2:39" x14ac:dyDescent="0.35">
      <c r="B341" s="1"/>
      <c r="C341" s="1"/>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row>
    <row r="342" spans="2:39" x14ac:dyDescent="0.35">
      <c r="B342" s="1"/>
      <c r="C342" s="1"/>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row>
    <row r="343" spans="2:39" x14ac:dyDescent="0.35">
      <c r="B343" s="1"/>
      <c r="C343" s="1"/>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row>
    <row r="344" spans="2:39" x14ac:dyDescent="0.35">
      <c r="B344" s="1"/>
      <c r="C344" s="1"/>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row>
    <row r="345" spans="2:39" x14ac:dyDescent="0.35">
      <c r="B345" s="1"/>
      <c r="C345" s="1"/>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row>
    <row r="346" spans="2:39" x14ac:dyDescent="0.35">
      <c r="B346" s="1"/>
      <c r="C346" s="1"/>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row>
    <row r="347" spans="2:39" x14ac:dyDescent="0.35">
      <c r="B347" s="1"/>
      <c r="C347" s="1"/>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row>
    <row r="348" spans="2:39" x14ac:dyDescent="0.35">
      <c r="B348" s="1"/>
      <c r="C348" s="1"/>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row>
    <row r="349" spans="2:39" x14ac:dyDescent="0.35">
      <c r="B349" s="1"/>
      <c r="C349" s="1"/>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row>
    <row r="350" spans="2:39" x14ac:dyDescent="0.35">
      <c r="B350" s="1"/>
      <c r="C350" s="1"/>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row>
    <row r="351" spans="2:39" x14ac:dyDescent="0.35">
      <c r="B351" s="1"/>
      <c r="C351" s="1"/>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row>
    <row r="352" spans="2:39" x14ac:dyDescent="0.35">
      <c r="B352" s="1"/>
      <c r="C352" s="1"/>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row>
    <row r="353" spans="2:39" x14ac:dyDescent="0.35">
      <c r="B353" s="1"/>
      <c r="C353" s="1"/>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row>
    <row r="354" spans="2:39" x14ac:dyDescent="0.35">
      <c r="B354" s="1"/>
      <c r="C354" s="1"/>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row>
    <row r="355" spans="2:39" x14ac:dyDescent="0.35">
      <c r="B355" s="1"/>
      <c r="C355" s="1"/>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row>
    <row r="356" spans="2:39" x14ac:dyDescent="0.35">
      <c r="B356" s="1"/>
      <c r="C356" s="1"/>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row>
    <row r="357" spans="2:39" x14ac:dyDescent="0.35">
      <c r="B357" s="1"/>
      <c r="C357" s="1"/>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row>
    <row r="358" spans="2:39" x14ac:dyDescent="0.35">
      <c r="B358" s="1"/>
      <c r="C358" s="1"/>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row>
    <row r="359" spans="2:39" x14ac:dyDescent="0.35">
      <c r="B359" s="1"/>
      <c r="C359" s="1"/>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row>
    <row r="360" spans="2:39" x14ac:dyDescent="0.35">
      <c r="B360" s="1"/>
      <c r="C360" s="1"/>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row>
    <row r="361" spans="2:39" x14ac:dyDescent="0.35">
      <c r="B361" s="1"/>
      <c r="C361" s="1"/>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row>
    <row r="362" spans="2:39" x14ac:dyDescent="0.35">
      <c r="B362" s="1"/>
      <c r="C362" s="1"/>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row>
    <row r="363" spans="2:39" x14ac:dyDescent="0.35">
      <c r="B363" s="1"/>
      <c r="C363" s="1"/>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row>
    <row r="364" spans="2:39" x14ac:dyDescent="0.35">
      <c r="B364" s="1"/>
      <c r="C364" s="1"/>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row>
    <row r="365" spans="2:39" x14ac:dyDescent="0.35">
      <c r="B365" s="1"/>
      <c r="C365" s="1"/>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row>
    <row r="366" spans="2:39" x14ac:dyDescent="0.35">
      <c r="B366" s="1"/>
      <c r="C366" s="1"/>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row>
    <row r="367" spans="2:39" x14ac:dyDescent="0.35">
      <c r="B367" s="1"/>
      <c r="C367" s="1"/>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row>
    <row r="368" spans="2:39" x14ac:dyDescent="0.35">
      <c r="B368" s="1"/>
      <c r="C368" s="1"/>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row>
    <row r="369" spans="2:39" x14ac:dyDescent="0.35">
      <c r="B369" s="1"/>
      <c r="C369" s="1"/>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row>
    <row r="370" spans="2:39" x14ac:dyDescent="0.35">
      <c r="B370" s="1"/>
      <c r="C370" s="1"/>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row>
    <row r="371" spans="2:39" x14ac:dyDescent="0.35">
      <c r="B371" s="1"/>
      <c r="C371" s="1"/>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row>
    <row r="372" spans="2:39" x14ac:dyDescent="0.35">
      <c r="B372" s="1"/>
      <c r="C372" s="1"/>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row>
    <row r="373" spans="2:39" x14ac:dyDescent="0.35">
      <c r="B373" s="1"/>
      <c r="C373" s="1"/>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row>
    <row r="374" spans="2:39" x14ac:dyDescent="0.35">
      <c r="B374" s="1"/>
      <c r="C374" s="1"/>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row>
    <row r="375" spans="2:39" x14ac:dyDescent="0.35">
      <c r="B375" s="1"/>
      <c r="C375" s="1"/>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row>
    <row r="376" spans="2:39" x14ac:dyDescent="0.35">
      <c r="B376" s="1"/>
      <c r="C376" s="1"/>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row>
    <row r="377" spans="2:39" x14ac:dyDescent="0.35">
      <c r="B377" s="1"/>
      <c r="C377" s="1"/>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row>
    <row r="378" spans="2:39" x14ac:dyDescent="0.35">
      <c r="B378" s="1"/>
      <c r="C378" s="1"/>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row>
    <row r="379" spans="2:39" x14ac:dyDescent="0.35">
      <c r="B379" s="1"/>
      <c r="C379" s="1"/>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row>
    <row r="380" spans="2:39" x14ac:dyDescent="0.35">
      <c r="B380" s="1"/>
      <c r="C380" s="1"/>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row>
    <row r="381" spans="2:39" x14ac:dyDescent="0.35">
      <c r="B381" s="1"/>
      <c r="C381" s="1"/>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row>
    <row r="382" spans="2:39" x14ac:dyDescent="0.35">
      <c r="B382" s="1"/>
      <c r="C382" s="1"/>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row>
    <row r="383" spans="2:39" x14ac:dyDescent="0.35">
      <c r="B383" s="1"/>
      <c r="C383" s="1"/>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row>
    <row r="384" spans="2:39" x14ac:dyDescent="0.35">
      <c r="B384" s="1"/>
      <c r="C384" s="1"/>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row>
    <row r="385" spans="2:39" x14ac:dyDescent="0.35">
      <c r="B385" s="1"/>
      <c r="C385" s="1"/>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row>
    <row r="386" spans="2:39" x14ac:dyDescent="0.35">
      <c r="B386" s="1"/>
      <c r="C386" s="1"/>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row>
    <row r="387" spans="2:39" x14ac:dyDescent="0.35">
      <c r="B387" s="1"/>
      <c r="C387" s="1"/>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row>
    <row r="388" spans="2:39" x14ac:dyDescent="0.35">
      <c r="B388" s="1"/>
      <c r="C388" s="1"/>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row>
    <row r="389" spans="2:39" x14ac:dyDescent="0.35">
      <c r="B389" s="1"/>
      <c r="C389" s="1"/>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row>
    <row r="390" spans="2:39" x14ac:dyDescent="0.35">
      <c r="B390" s="1"/>
      <c r="C390" s="1"/>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row>
    <row r="391" spans="2:39" x14ac:dyDescent="0.35">
      <c r="B391" s="1"/>
      <c r="C391" s="1"/>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row>
    <row r="392" spans="2:39" x14ac:dyDescent="0.35">
      <c r="B392" s="1"/>
      <c r="C392" s="1"/>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row>
    <row r="393" spans="2:39" x14ac:dyDescent="0.35">
      <c r="B393" s="1"/>
      <c r="C393" s="1"/>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row>
    <row r="394" spans="2:39" x14ac:dyDescent="0.35">
      <c r="B394" s="1"/>
      <c r="C394" s="1"/>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row>
    <row r="395" spans="2:39" x14ac:dyDescent="0.35">
      <c r="B395" s="1"/>
      <c r="C395" s="1"/>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row>
    <row r="396" spans="2:39" x14ac:dyDescent="0.35">
      <c r="B396" s="1"/>
      <c r="C396" s="1"/>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row>
    <row r="397" spans="2:39" x14ac:dyDescent="0.35">
      <c r="B397" s="1"/>
      <c r="C397" s="1"/>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row>
    <row r="398" spans="2:39" x14ac:dyDescent="0.35">
      <c r="B398" s="1"/>
      <c r="C398" s="1"/>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row>
    <row r="399" spans="2:39" x14ac:dyDescent="0.35">
      <c r="B399" s="1"/>
      <c r="C399" s="1"/>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row>
    <row r="400" spans="2:39" x14ac:dyDescent="0.35">
      <c r="B400" s="1"/>
      <c r="C400" s="1"/>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row>
    <row r="401" spans="2:39" x14ac:dyDescent="0.35">
      <c r="B401" s="1"/>
      <c r="C401" s="1"/>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row>
    <row r="402" spans="2:39" x14ac:dyDescent="0.35">
      <c r="B402" s="1"/>
      <c r="C402" s="1"/>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row>
    <row r="403" spans="2:39" x14ac:dyDescent="0.35">
      <c r="B403" s="1"/>
      <c r="C403" s="1"/>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row>
    <row r="404" spans="2:39" x14ac:dyDescent="0.35">
      <c r="B404" s="1"/>
      <c r="C404" s="1"/>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row>
    <row r="405" spans="2:39" x14ac:dyDescent="0.35">
      <c r="B405" s="1"/>
      <c r="C405" s="1"/>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row>
    <row r="406" spans="2:39" x14ac:dyDescent="0.35">
      <c r="B406" s="1"/>
      <c r="C406" s="1"/>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row>
    <row r="407" spans="2:39" x14ac:dyDescent="0.35">
      <c r="B407" s="1"/>
      <c r="C407" s="1"/>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row>
    <row r="408" spans="2:39" x14ac:dyDescent="0.35">
      <c r="B408" s="1"/>
      <c r="C408" s="1"/>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row>
    <row r="409" spans="2:39" x14ac:dyDescent="0.35">
      <c r="B409" s="1"/>
      <c r="C409" s="1"/>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row>
    <row r="410" spans="2:39" x14ac:dyDescent="0.35">
      <c r="B410" s="1"/>
      <c r="C410" s="1"/>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row>
    <row r="411" spans="2:39" x14ac:dyDescent="0.35">
      <c r="B411" s="1"/>
      <c r="C411" s="1"/>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row>
    <row r="412" spans="2:39" x14ac:dyDescent="0.35">
      <c r="B412" s="1"/>
      <c r="C412" s="1"/>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row>
    <row r="413" spans="2:39" x14ac:dyDescent="0.35">
      <c r="B413" s="1"/>
      <c r="C413" s="1"/>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row>
    <row r="414" spans="2:39" x14ac:dyDescent="0.35">
      <c r="B414" s="1"/>
      <c r="C414" s="1"/>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row>
    <row r="415" spans="2:39" x14ac:dyDescent="0.35">
      <c r="B415" s="1"/>
      <c r="C415" s="1"/>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row>
    <row r="416" spans="2:39" x14ac:dyDescent="0.35">
      <c r="B416" s="1"/>
      <c r="C416" s="1"/>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row>
    <row r="417" spans="2:39" x14ac:dyDescent="0.35">
      <c r="B417" s="1"/>
      <c r="C417" s="1"/>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row>
    <row r="418" spans="2:39" x14ac:dyDescent="0.35">
      <c r="B418" s="1"/>
      <c r="C418" s="1"/>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row>
    <row r="419" spans="2:39" x14ac:dyDescent="0.35">
      <c r="B419" s="1"/>
      <c r="C419" s="1"/>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row>
    <row r="420" spans="2:39" x14ac:dyDescent="0.35">
      <c r="B420" s="1"/>
      <c r="C420" s="1"/>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row>
    <row r="421" spans="2:39" x14ac:dyDescent="0.35">
      <c r="B421" s="1"/>
      <c r="C421" s="1"/>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row>
    <row r="422" spans="2:39" x14ac:dyDescent="0.35">
      <c r="B422" s="1"/>
      <c r="C422" s="1"/>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row>
    <row r="423" spans="2:39" x14ac:dyDescent="0.35">
      <c r="B423" s="1"/>
      <c r="C423" s="1"/>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row>
    <row r="424" spans="2:39" x14ac:dyDescent="0.35">
      <c r="B424" s="1"/>
      <c r="C424" s="1"/>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row>
    <row r="425" spans="2:39" x14ac:dyDescent="0.35">
      <c r="B425" s="1"/>
      <c r="C425" s="1"/>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row>
    <row r="426" spans="2:39" x14ac:dyDescent="0.35">
      <c r="B426" s="1"/>
      <c r="C426" s="1"/>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row>
    <row r="427" spans="2:39" x14ac:dyDescent="0.35">
      <c r="B427" s="1"/>
      <c r="C427" s="1"/>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row>
    <row r="428" spans="2:39" x14ac:dyDescent="0.35">
      <c r="B428" s="1"/>
      <c r="C428" s="1"/>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row>
    <row r="429" spans="2:39" x14ac:dyDescent="0.35">
      <c r="B429" s="1"/>
      <c r="C429" s="1"/>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row>
    <row r="430" spans="2:39" x14ac:dyDescent="0.35">
      <c r="B430" s="1"/>
      <c r="C430" s="1"/>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row>
    <row r="431" spans="2:39" x14ac:dyDescent="0.35">
      <c r="B431" s="1"/>
      <c r="C431" s="1"/>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row>
    <row r="432" spans="2:39" x14ac:dyDescent="0.35">
      <c r="B432" s="1"/>
      <c r="C432" s="1"/>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row>
    <row r="433" spans="2:39" x14ac:dyDescent="0.35">
      <c r="B433" s="1"/>
      <c r="C433" s="1"/>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row>
    <row r="434" spans="2:39" x14ac:dyDescent="0.35">
      <c r="B434" s="1"/>
      <c r="C434" s="1"/>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row>
    <row r="435" spans="2:39" x14ac:dyDescent="0.35">
      <c r="B435" s="1"/>
      <c r="C435" s="1"/>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row>
    <row r="436" spans="2:39" x14ac:dyDescent="0.35">
      <c r="B436" s="1"/>
      <c r="C436" s="1"/>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row>
    <row r="437" spans="2:39" x14ac:dyDescent="0.35">
      <c r="B437" s="1"/>
      <c r="C437" s="1"/>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row>
    <row r="438" spans="2:39" x14ac:dyDescent="0.35">
      <c r="B438" s="1"/>
      <c r="C438" s="1"/>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row>
    <row r="439" spans="2:39" x14ac:dyDescent="0.35">
      <c r="B439" s="1"/>
      <c r="C439" s="1"/>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row>
    <row r="440" spans="2:39" x14ac:dyDescent="0.35">
      <c r="B440" s="1"/>
      <c r="C440" s="1"/>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row>
    <row r="441" spans="2:39" x14ac:dyDescent="0.35">
      <c r="B441" s="1"/>
      <c r="C441" s="1"/>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row>
    <row r="442" spans="2:39" x14ac:dyDescent="0.35">
      <c r="B442" s="1"/>
      <c r="C442" s="1"/>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row>
    <row r="443" spans="2:39" x14ac:dyDescent="0.35">
      <c r="B443" s="1"/>
      <c r="C443" s="1"/>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row>
    <row r="444" spans="2:39" x14ac:dyDescent="0.35">
      <c r="B444" s="1"/>
      <c r="C444" s="1"/>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row>
    <row r="445" spans="2:39" x14ac:dyDescent="0.35">
      <c r="B445" s="1"/>
      <c r="C445" s="1"/>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row>
    <row r="446" spans="2:39" x14ac:dyDescent="0.35">
      <c r="B446" s="1"/>
      <c r="C446" s="1"/>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row>
    <row r="447" spans="2:39" x14ac:dyDescent="0.35">
      <c r="B447" s="1"/>
      <c r="C447" s="1"/>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row>
    <row r="448" spans="2:39" x14ac:dyDescent="0.35">
      <c r="B448" s="1"/>
      <c r="C448" s="1"/>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row>
    <row r="449" spans="2:39" x14ac:dyDescent="0.35">
      <c r="B449" s="1"/>
      <c r="C449" s="1"/>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row>
    <row r="450" spans="2:39" x14ac:dyDescent="0.35">
      <c r="B450" s="1"/>
      <c r="C450" s="1"/>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row>
    <row r="451" spans="2:39" x14ac:dyDescent="0.35">
      <c r="B451" s="1"/>
      <c r="C451" s="1"/>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row>
    <row r="452" spans="2:39" x14ac:dyDescent="0.35">
      <c r="B452" s="1"/>
      <c r="C452" s="1"/>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row>
    <row r="453" spans="2:39" x14ac:dyDescent="0.35">
      <c r="B453" s="1"/>
      <c r="C453" s="1"/>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row>
    <row r="454" spans="2:39" x14ac:dyDescent="0.35">
      <c r="B454" s="1"/>
      <c r="C454" s="1"/>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row>
    <row r="455" spans="2:39" x14ac:dyDescent="0.35">
      <c r="B455" s="1"/>
      <c r="C455" s="1"/>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row>
    <row r="456" spans="2:39" x14ac:dyDescent="0.35">
      <c r="B456" s="1"/>
      <c r="C456" s="1"/>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row>
    <row r="457" spans="2:39" x14ac:dyDescent="0.35">
      <c r="B457" s="1"/>
      <c r="C457" s="1"/>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row>
    <row r="458" spans="2:39" x14ac:dyDescent="0.35">
      <c r="B458" s="1"/>
      <c r="C458" s="1"/>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row>
    <row r="459" spans="2:39" x14ac:dyDescent="0.35">
      <c r="B459" s="1"/>
      <c r="C459" s="1"/>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row>
    <row r="460" spans="2:39" x14ac:dyDescent="0.35">
      <c r="B460" s="1"/>
      <c r="C460" s="1"/>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row>
    <row r="461" spans="2:39" x14ac:dyDescent="0.35">
      <c r="B461" s="1"/>
      <c r="C461" s="1"/>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row>
    <row r="462" spans="2:39" x14ac:dyDescent="0.35">
      <c r="B462" s="1"/>
      <c r="C462" s="1"/>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row>
    <row r="463" spans="2:39" x14ac:dyDescent="0.35">
      <c r="B463" s="1"/>
      <c r="C463" s="1"/>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row>
    <row r="464" spans="2:39" x14ac:dyDescent="0.35">
      <c r="B464" s="1"/>
      <c r="C464" s="1"/>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row>
    <row r="465" spans="2:39" x14ac:dyDescent="0.35">
      <c r="B465" s="1"/>
      <c r="C465" s="1"/>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row>
    <row r="466" spans="2:39" x14ac:dyDescent="0.35">
      <c r="B466" s="1"/>
      <c r="C466" s="1"/>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row>
    <row r="467" spans="2:39" x14ac:dyDescent="0.35">
      <c r="B467" s="1"/>
      <c r="C467" s="1"/>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row>
    <row r="468" spans="2:39" x14ac:dyDescent="0.35">
      <c r="B468" s="1"/>
      <c r="C468" s="1"/>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row>
    <row r="469" spans="2:39" x14ac:dyDescent="0.35">
      <c r="B469" s="1"/>
      <c r="C469" s="1"/>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row>
    <row r="470" spans="2:39" x14ac:dyDescent="0.35">
      <c r="B470" s="1"/>
      <c r="C470" s="1"/>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row>
    <row r="471" spans="2:39" x14ac:dyDescent="0.35">
      <c r="B471" s="1"/>
      <c r="C471" s="1"/>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row>
    <row r="472" spans="2:39" x14ac:dyDescent="0.35">
      <c r="B472" s="1"/>
      <c r="C472" s="1"/>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row>
    <row r="473" spans="2:39" x14ac:dyDescent="0.35">
      <c r="B473" s="1"/>
      <c r="C473" s="1"/>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row>
    <row r="474" spans="2:39" x14ac:dyDescent="0.35">
      <c r="B474" s="1"/>
      <c r="C474" s="1"/>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row>
    <row r="475" spans="2:39" x14ac:dyDescent="0.35">
      <c r="B475" s="1"/>
      <c r="C475" s="1"/>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row>
    <row r="476" spans="2:39" x14ac:dyDescent="0.35">
      <c r="B476" s="1"/>
      <c r="C476" s="1"/>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row>
    <row r="477" spans="2:39" x14ac:dyDescent="0.35">
      <c r="B477" s="1"/>
      <c r="C477" s="1"/>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row>
    <row r="478" spans="2:39" x14ac:dyDescent="0.35">
      <c r="B478" s="1"/>
      <c r="C478" s="1"/>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row>
    <row r="479" spans="2:39" x14ac:dyDescent="0.35">
      <c r="B479" s="1"/>
      <c r="C479" s="1"/>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row>
    <row r="480" spans="2:39" x14ac:dyDescent="0.35">
      <c r="B480" s="1"/>
      <c r="C480" s="1"/>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row>
    <row r="481" spans="2:39" x14ac:dyDescent="0.35">
      <c r="B481" s="1"/>
      <c r="C481" s="1"/>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row>
    <row r="482" spans="2:39" x14ac:dyDescent="0.35">
      <c r="B482" s="1"/>
      <c r="C482" s="1"/>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row>
    <row r="483" spans="2:39" x14ac:dyDescent="0.35">
      <c r="B483" s="1"/>
      <c r="C483" s="1"/>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row>
    <row r="484" spans="2:39" x14ac:dyDescent="0.35">
      <c r="B484" s="1"/>
      <c r="C484" s="1"/>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row>
    <row r="485" spans="2:39" x14ac:dyDescent="0.35">
      <c r="B485" s="1"/>
      <c r="C485" s="1"/>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row>
    <row r="486" spans="2:39" x14ac:dyDescent="0.35">
      <c r="B486" s="1"/>
      <c r="C486" s="1"/>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row>
    <row r="487" spans="2:39" x14ac:dyDescent="0.35">
      <c r="B487" s="1"/>
      <c r="C487" s="1"/>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row>
    <row r="488" spans="2:39" x14ac:dyDescent="0.35">
      <c r="B488" s="1"/>
      <c r="C488" s="1"/>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row>
    <row r="489" spans="2:39" x14ac:dyDescent="0.35">
      <c r="B489" s="1"/>
      <c r="C489" s="1"/>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row>
    <row r="490" spans="2:39" x14ac:dyDescent="0.35">
      <c r="B490" s="1"/>
      <c r="C490" s="1"/>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row>
    <row r="491" spans="2:39" x14ac:dyDescent="0.35">
      <c r="B491" s="1"/>
      <c r="C491" s="1"/>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row>
    <row r="492" spans="2:39" x14ac:dyDescent="0.35">
      <c r="B492" s="1"/>
      <c r="C492" s="1"/>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row>
    <row r="493" spans="2:39" x14ac:dyDescent="0.35">
      <c r="B493" s="1"/>
      <c r="C493" s="1"/>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row>
    <row r="494" spans="2:39" x14ac:dyDescent="0.35">
      <c r="B494" s="1"/>
      <c r="C494" s="1"/>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row>
    <row r="495" spans="2:39" x14ac:dyDescent="0.35">
      <c r="B495" s="1"/>
      <c r="C495" s="1"/>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row>
    <row r="496" spans="2:39" x14ac:dyDescent="0.35">
      <c r="B496" s="1"/>
      <c r="C496" s="1"/>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row>
    <row r="497" spans="2:39" x14ac:dyDescent="0.35">
      <c r="B497" s="1"/>
      <c r="C497" s="1"/>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row>
    <row r="498" spans="2:39" x14ac:dyDescent="0.35">
      <c r="B498" s="1"/>
      <c r="C498" s="1"/>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row>
    <row r="499" spans="2:39" x14ac:dyDescent="0.35">
      <c r="B499" s="1"/>
      <c r="C499" s="1"/>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row>
    <row r="500" spans="2:39" x14ac:dyDescent="0.35">
      <c r="B500" s="1"/>
      <c r="C500" s="1"/>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row>
    <row r="501" spans="2:39" x14ac:dyDescent="0.35">
      <c r="B501" s="1"/>
      <c r="C501" s="1"/>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row>
    <row r="502" spans="2:39" x14ac:dyDescent="0.35">
      <c r="B502" s="1"/>
      <c r="C502" s="1"/>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row>
    <row r="503" spans="2:39" x14ac:dyDescent="0.35">
      <c r="B503" s="1"/>
      <c r="C503" s="1"/>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row>
    <row r="504" spans="2:39" x14ac:dyDescent="0.35">
      <c r="B504" s="1"/>
      <c r="C504" s="1"/>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row>
    <row r="505" spans="2:39" x14ac:dyDescent="0.35">
      <c r="B505" s="1"/>
      <c r="C505" s="1"/>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row>
    <row r="506" spans="2:39" x14ac:dyDescent="0.35">
      <c r="B506" s="1"/>
      <c r="C506" s="1"/>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row>
    <row r="507" spans="2:39" x14ac:dyDescent="0.35">
      <c r="B507" s="1"/>
      <c r="C507" s="1"/>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row>
    <row r="508" spans="2:39" x14ac:dyDescent="0.35">
      <c r="B508" s="1"/>
      <c r="C508" s="1"/>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row>
    <row r="509" spans="2:39" x14ac:dyDescent="0.35">
      <c r="B509" s="1"/>
      <c r="C509" s="1"/>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row>
    <row r="510" spans="2:39" x14ac:dyDescent="0.35">
      <c r="B510" s="1"/>
      <c r="C510" s="1"/>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row>
    <row r="511" spans="2:39" x14ac:dyDescent="0.35">
      <c r="B511" s="1"/>
      <c r="C511" s="1"/>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row>
    <row r="512" spans="2:39" x14ac:dyDescent="0.35">
      <c r="B512" s="1"/>
      <c r="C512" s="1"/>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row>
    <row r="513" spans="2:39" x14ac:dyDescent="0.35">
      <c r="B513" s="1"/>
      <c r="C513" s="1"/>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row>
    <row r="514" spans="2:39" x14ac:dyDescent="0.35">
      <c r="B514" s="1"/>
      <c r="C514" s="1"/>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row>
    <row r="515" spans="2:39" x14ac:dyDescent="0.35">
      <c r="B515" s="1"/>
      <c r="C515" s="1"/>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row>
    <row r="516" spans="2:39" x14ac:dyDescent="0.35">
      <c r="B516" s="1"/>
      <c r="C516" s="1"/>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row>
    <row r="517" spans="2:39" x14ac:dyDescent="0.35">
      <c r="B517" s="1"/>
      <c r="C517" s="1"/>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row>
    <row r="518" spans="2:39" x14ac:dyDescent="0.35">
      <c r="B518" s="1"/>
      <c r="C518" s="1"/>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row>
    <row r="519" spans="2:39" x14ac:dyDescent="0.35">
      <c r="B519" s="1"/>
      <c r="C519" s="1"/>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row>
    <row r="520" spans="2:39" x14ac:dyDescent="0.35">
      <c r="B520" s="1"/>
      <c r="C520" s="1"/>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row>
    <row r="521" spans="2:39" x14ac:dyDescent="0.35">
      <c r="B521" s="1"/>
      <c r="C521" s="1"/>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row>
    <row r="522" spans="2:39" x14ac:dyDescent="0.35">
      <c r="B522" s="1"/>
      <c r="C522" s="1"/>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row>
    <row r="523" spans="2:39" x14ac:dyDescent="0.35">
      <c r="B523" s="1"/>
      <c r="C523" s="1"/>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row>
    <row r="524" spans="2:39" x14ac:dyDescent="0.35">
      <c r="B524" s="1"/>
      <c r="C524" s="1"/>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row>
    <row r="525" spans="2:39" x14ac:dyDescent="0.35">
      <c r="B525" s="1"/>
      <c r="C525" s="1"/>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row>
    <row r="526" spans="2:39" x14ac:dyDescent="0.35">
      <c r="B526" s="1"/>
      <c r="C526" s="1"/>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row>
    <row r="527" spans="2:39" x14ac:dyDescent="0.35">
      <c r="B527" s="1"/>
      <c r="C527" s="1"/>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row>
    <row r="528" spans="2:39" x14ac:dyDescent="0.35">
      <c r="B528" s="1"/>
      <c r="C528" s="1"/>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row>
    <row r="529" spans="2:39" x14ac:dyDescent="0.35">
      <c r="B529" s="1"/>
      <c r="C529" s="1"/>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row>
    <row r="530" spans="2:39" x14ac:dyDescent="0.35">
      <c r="B530" s="1"/>
      <c r="C530" s="1"/>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row>
    <row r="531" spans="2:39" x14ac:dyDescent="0.35">
      <c r="B531" s="1"/>
      <c r="C531" s="1"/>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row>
    <row r="532" spans="2:39" x14ac:dyDescent="0.35">
      <c r="B532" s="1"/>
      <c r="C532" s="1"/>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row>
    <row r="533" spans="2:39" x14ac:dyDescent="0.35">
      <c r="B533" s="1"/>
      <c r="C533" s="1"/>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row>
    <row r="534" spans="2:39" x14ac:dyDescent="0.35">
      <c r="B534" s="1"/>
      <c r="C534" s="1"/>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row>
    <row r="535" spans="2:39" x14ac:dyDescent="0.35">
      <c r="B535" s="1"/>
      <c r="C535" s="1"/>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row>
    <row r="536" spans="2:39" x14ac:dyDescent="0.35">
      <c r="B536" s="1"/>
      <c r="C536" s="1"/>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row>
    <row r="537" spans="2:39" x14ac:dyDescent="0.35">
      <c r="B537" s="1"/>
      <c r="C537" s="1"/>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row>
    <row r="538" spans="2:39" x14ac:dyDescent="0.35">
      <c r="B538" s="1"/>
      <c r="C538" s="1"/>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row>
    <row r="539" spans="2:39" x14ac:dyDescent="0.35">
      <c r="B539" s="1"/>
      <c r="C539" s="1"/>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row>
    <row r="540" spans="2:39" x14ac:dyDescent="0.35">
      <c r="B540" s="1"/>
      <c r="C540" s="1"/>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row>
    <row r="541" spans="2:39" x14ac:dyDescent="0.35">
      <c r="B541" s="1"/>
      <c r="C541" s="1"/>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row>
    <row r="542" spans="2:39" x14ac:dyDescent="0.35">
      <c r="B542" s="1"/>
      <c r="C542" s="1"/>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row>
    <row r="543" spans="2:39" x14ac:dyDescent="0.35">
      <c r="B543" s="1"/>
      <c r="C543" s="1"/>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row>
    <row r="544" spans="2:39" x14ac:dyDescent="0.35">
      <c r="B544" s="1"/>
      <c r="C544" s="1"/>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row>
    <row r="545" spans="2:39" x14ac:dyDescent="0.35">
      <c r="B545" s="1"/>
      <c r="C545" s="1"/>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row>
    <row r="546" spans="2:39" x14ac:dyDescent="0.35">
      <c r="B546" s="1"/>
      <c r="C546" s="1"/>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row>
    <row r="547" spans="2:39" x14ac:dyDescent="0.35">
      <c r="B547" s="1"/>
      <c r="C547" s="1"/>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row>
    <row r="548" spans="2:39" x14ac:dyDescent="0.35">
      <c r="B548" s="1"/>
      <c r="C548" s="1"/>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row>
    <row r="549" spans="2:39" x14ac:dyDescent="0.35">
      <c r="B549" s="1"/>
      <c r="C549" s="1"/>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row>
    <row r="550" spans="2:39" x14ac:dyDescent="0.35">
      <c r="B550" s="1"/>
      <c r="C550" s="1"/>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row>
    <row r="551" spans="2:39" x14ac:dyDescent="0.35">
      <c r="B551" s="1"/>
      <c r="C551" s="1"/>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row>
    <row r="552" spans="2:39" x14ac:dyDescent="0.35">
      <c r="B552" s="1"/>
      <c r="C552" s="1"/>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row>
    <row r="553" spans="2:39" x14ac:dyDescent="0.35">
      <c r="B553" s="1"/>
      <c r="C553" s="1"/>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row>
    <row r="554" spans="2:39" x14ac:dyDescent="0.35">
      <c r="B554" s="1"/>
      <c r="C554" s="1"/>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row>
    <row r="555" spans="2:39" x14ac:dyDescent="0.35">
      <c r="B555" s="1"/>
      <c r="C555" s="1"/>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row>
    <row r="556" spans="2:39" x14ac:dyDescent="0.35">
      <c r="B556" s="1"/>
      <c r="C556" s="1"/>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row>
    <row r="557" spans="2:39" x14ac:dyDescent="0.35">
      <c r="B557" s="1"/>
      <c r="C557" s="1"/>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row>
    <row r="558" spans="2:39" x14ac:dyDescent="0.35">
      <c r="B558" s="1"/>
      <c r="C558" s="1"/>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row>
    <row r="559" spans="2:39" x14ac:dyDescent="0.35">
      <c r="B559" s="1"/>
      <c r="C559" s="1"/>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row>
    <row r="560" spans="2:39" x14ac:dyDescent="0.35">
      <c r="B560" s="1"/>
      <c r="C560" s="1"/>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row>
    <row r="561" spans="2:39" x14ac:dyDescent="0.35">
      <c r="B561" s="1"/>
      <c r="C561" s="1"/>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row>
    <row r="562" spans="2:39" x14ac:dyDescent="0.35">
      <c r="B562" s="1"/>
      <c r="C562" s="1"/>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row>
    <row r="563" spans="2:39" x14ac:dyDescent="0.35">
      <c r="B563" s="1"/>
      <c r="C563" s="1"/>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row>
    <row r="564" spans="2:39" x14ac:dyDescent="0.35">
      <c r="B564" s="1"/>
      <c r="C564" s="1"/>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row>
    <row r="565" spans="2:39" x14ac:dyDescent="0.35">
      <c r="B565" s="1"/>
      <c r="C565" s="1"/>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row>
    <row r="566" spans="2:39" x14ac:dyDescent="0.35">
      <c r="B566" s="1"/>
      <c r="C566" s="1"/>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row>
    <row r="567" spans="2:39" x14ac:dyDescent="0.35">
      <c r="B567" s="1"/>
      <c r="C567" s="1"/>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row>
    <row r="568" spans="2:39" x14ac:dyDescent="0.35">
      <c r="B568" s="1"/>
      <c r="C568" s="1"/>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row>
    <row r="569" spans="2:39" x14ac:dyDescent="0.35">
      <c r="B569" s="1"/>
      <c r="C569" s="1"/>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row>
    <row r="570" spans="2:39" x14ac:dyDescent="0.35">
      <c r="B570" s="1"/>
      <c r="C570" s="1"/>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row>
    <row r="571" spans="2:39" x14ac:dyDescent="0.35">
      <c r="B571" s="1"/>
      <c r="C571" s="1"/>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row>
    <row r="572" spans="2:39" x14ac:dyDescent="0.35">
      <c r="B572" s="1"/>
      <c r="C572" s="1"/>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row>
    <row r="573" spans="2:39" x14ac:dyDescent="0.35">
      <c r="B573" s="1"/>
      <c r="C573" s="1"/>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row>
    <row r="574" spans="2:39" x14ac:dyDescent="0.35">
      <c r="B574" s="1"/>
      <c r="C574" s="1"/>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row>
    <row r="575" spans="2:39" x14ac:dyDescent="0.35">
      <c r="B575" s="1"/>
      <c r="C575" s="1"/>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row>
    <row r="576" spans="2:39" x14ac:dyDescent="0.35">
      <c r="B576" s="1"/>
      <c r="C576" s="1"/>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row>
    <row r="577" spans="2:39" x14ac:dyDescent="0.35">
      <c r="B577" s="1"/>
      <c r="C577" s="1"/>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row>
    <row r="578" spans="2:39" x14ac:dyDescent="0.35">
      <c r="B578" s="1"/>
      <c r="C578" s="1"/>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row>
    <row r="579" spans="2:39" x14ac:dyDescent="0.35">
      <c r="B579" s="1"/>
      <c r="C579" s="1"/>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row>
    <row r="580" spans="2:39" x14ac:dyDescent="0.35">
      <c r="B580" s="1"/>
      <c r="C580" s="1"/>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row>
    <row r="581" spans="2:39" x14ac:dyDescent="0.35">
      <c r="B581" s="1"/>
      <c r="C581" s="1"/>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row>
    <row r="582" spans="2:39" x14ac:dyDescent="0.35">
      <c r="B582" s="1"/>
      <c r="C582" s="1"/>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row>
    <row r="583" spans="2:39" x14ac:dyDescent="0.35">
      <c r="B583" s="1"/>
      <c r="C583" s="1"/>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row>
    <row r="584" spans="2:39" x14ac:dyDescent="0.35">
      <c r="B584" s="1"/>
      <c r="C584" s="1"/>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row>
    <row r="585" spans="2:39" x14ac:dyDescent="0.35">
      <c r="B585" s="1"/>
      <c r="C585" s="1"/>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row>
    <row r="586" spans="2:39" x14ac:dyDescent="0.35">
      <c r="B586" s="1"/>
      <c r="C586" s="1"/>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row>
    <row r="587" spans="2:39" x14ac:dyDescent="0.35">
      <c r="B587" s="1"/>
      <c r="C587" s="1"/>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row>
    <row r="588" spans="2:39" x14ac:dyDescent="0.35">
      <c r="B588" s="1"/>
      <c r="C588" s="1"/>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row>
    <row r="589" spans="2:39" x14ac:dyDescent="0.35">
      <c r="B589" s="1"/>
      <c r="C589" s="1"/>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row>
    <row r="590" spans="2:39" x14ac:dyDescent="0.35">
      <c r="B590" s="1"/>
      <c r="C590" s="1"/>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row>
    <row r="591" spans="2:39" x14ac:dyDescent="0.35">
      <c r="B591" s="1"/>
      <c r="C591" s="1"/>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row>
    <row r="592" spans="2:39" x14ac:dyDescent="0.35">
      <c r="B592" s="1"/>
      <c r="C592" s="1"/>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row>
    <row r="593" spans="2:39" x14ac:dyDescent="0.35">
      <c r="B593" s="1"/>
      <c r="C593" s="1"/>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row>
    <row r="594" spans="2:39" x14ac:dyDescent="0.35">
      <c r="B594" s="1"/>
      <c r="C594" s="1"/>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row>
    <row r="595" spans="2:39" x14ac:dyDescent="0.35">
      <c r="B595" s="1"/>
      <c r="C595" s="1"/>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row>
    <row r="596" spans="2:39" x14ac:dyDescent="0.35">
      <c r="B596" s="1"/>
      <c r="C596" s="1"/>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row>
    <row r="597" spans="2:39" x14ac:dyDescent="0.35">
      <c r="B597" s="1"/>
      <c r="C597" s="1"/>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row>
    <row r="598" spans="2:39" x14ac:dyDescent="0.35">
      <c r="B598" s="1"/>
      <c r="C598" s="1"/>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row>
    <row r="599" spans="2:39" x14ac:dyDescent="0.35">
      <c r="B599" s="1"/>
      <c r="C599" s="1"/>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row>
    <row r="600" spans="2:39" x14ac:dyDescent="0.35">
      <c r="B600" s="1"/>
      <c r="C600" s="1"/>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row>
    <row r="601" spans="2:39" x14ac:dyDescent="0.35">
      <c r="B601" s="1"/>
      <c r="C601" s="1"/>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row>
    <row r="602" spans="2:39" x14ac:dyDescent="0.35">
      <c r="B602" s="1"/>
      <c r="C602" s="1"/>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row>
    <row r="603" spans="2:39" x14ac:dyDescent="0.35">
      <c r="B603" s="1"/>
      <c r="C603" s="1"/>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row>
    <row r="604" spans="2:39" x14ac:dyDescent="0.35">
      <c r="B604" s="1"/>
      <c r="C604" s="1"/>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row>
    <row r="605" spans="2:39" x14ac:dyDescent="0.35">
      <c r="B605" s="1"/>
      <c r="C605" s="1"/>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row>
    <row r="606" spans="2:39" x14ac:dyDescent="0.35">
      <c r="B606" s="1"/>
      <c r="C606" s="1"/>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row>
    <row r="607" spans="2:39" x14ac:dyDescent="0.35">
      <c r="B607" s="1"/>
      <c r="C607" s="1"/>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row>
    <row r="608" spans="2:39" x14ac:dyDescent="0.35">
      <c r="B608" s="1"/>
      <c r="C608" s="1"/>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row>
    <row r="609" spans="2:39" x14ac:dyDescent="0.35">
      <c r="B609" s="1"/>
      <c r="C609" s="1"/>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row>
    <row r="610" spans="2:39" x14ac:dyDescent="0.35">
      <c r="B610" s="1"/>
      <c r="C610" s="1"/>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row>
    <row r="611" spans="2:39" x14ac:dyDescent="0.35">
      <c r="B611" s="1"/>
      <c r="C611" s="1"/>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row>
    <row r="612" spans="2:39" x14ac:dyDescent="0.35">
      <c r="B612" s="1"/>
      <c r="C612" s="1"/>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row>
    <row r="613" spans="2:39" x14ac:dyDescent="0.35">
      <c r="B613" s="1"/>
      <c r="C613" s="1"/>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row>
    <row r="614" spans="2:39" x14ac:dyDescent="0.35">
      <c r="B614" s="1"/>
      <c r="C614" s="1"/>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row>
    <row r="615" spans="2:39" x14ac:dyDescent="0.35">
      <c r="B615" s="1"/>
      <c r="C615" s="1"/>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row>
    <row r="616" spans="2:39" x14ac:dyDescent="0.35">
      <c r="B616" s="1"/>
      <c r="C616" s="1"/>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row>
    <row r="617" spans="2:39" x14ac:dyDescent="0.35">
      <c r="B617" s="1"/>
      <c r="C617" s="1"/>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row>
    <row r="618" spans="2:39" x14ac:dyDescent="0.35">
      <c r="B618" s="1"/>
      <c r="C618" s="1"/>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row>
    <row r="619" spans="2:39" x14ac:dyDescent="0.35">
      <c r="B619" s="1"/>
      <c r="C619" s="1"/>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row>
    <row r="620" spans="2:39" x14ac:dyDescent="0.35">
      <c r="B620" s="1"/>
      <c r="C620" s="1"/>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row>
    <row r="621" spans="2:39" x14ac:dyDescent="0.35">
      <c r="B621" s="1"/>
      <c r="C621" s="1"/>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row>
    <row r="622" spans="2:39" x14ac:dyDescent="0.35">
      <c r="B622" s="1"/>
      <c r="C622" s="1"/>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row>
    <row r="623" spans="2:39" x14ac:dyDescent="0.35">
      <c r="B623" s="1"/>
      <c r="C623" s="1"/>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row>
    <row r="624" spans="2:39" x14ac:dyDescent="0.35">
      <c r="B624" s="1"/>
      <c r="C624" s="1"/>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row>
    <row r="625" spans="2:39" x14ac:dyDescent="0.35">
      <c r="B625" s="1"/>
      <c r="C625" s="1"/>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row>
    <row r="626" spans="2:39" x14ac:dyDescent="0.35">
      <c r="B626" s="1"/>
      <c r="C626" s="1"/>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row>
    <row r="627" spans="2:39" x14ac:dyDescent="0.35">
      <c r="B627" s="1"/>
      <c r="C627" s="1"/>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row>
    <row r="628" spans="2:39" x14ac:dyDescent="0.35">
      <c r="B628" s="1"/>
      <c r="C628" s="1"/>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row>
    <row r="629" spans="2:39" x14ac:dyDescent="0.35">
      <c r="B629" s="1"/>
      <c r="C629" s="1"/>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row>
    <row r="630" spans="2:39" x14ac:dyDescent="0.35">
      <c r="B630" s="1"/>
      <c r="C630" s="1"/>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row>
    <row r="631" spans="2:39" x14ac:dyDescent="0.35">
      <c r="B631" s="1"/>
      <c r="C631" s="1"/>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row>
    <row r="632" spans="2:39" x14ac:dyDescent="0.35">
      <c r="B632" s="1"/>
      <c r="C632" s="1"/>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row>
    <row r="633" spans="2:39" x14ac:dyDescent="0.35">
      <c r="B633" s="1"/>
      <c r="C633" s="1"/>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row>
    <row r="634" spans="2:39" x14ac:dyDescent="0.35">
      <c r="B634" s="1"/>
      <c r="C634" s="1"/>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row>
    <row r="635" spans="2:39" x14ac:dyDescent="0.35">
      <c r="B635" s="1"/>
      <c r="C635" s="1"/>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row>
    <row r="636" spans="2:39" x14ac:dyDescent="0.35">
      <c r="B636" s="1"/>
      <c r="C636" s="1"/>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row>
    <row r="637" spans="2:39" x14ac:dyDescent="0.35">
      <c r="B637" s="1"/>
      <c r="C637" s="1"/>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row>
    <row r="638" spans="2:39" x14ac:dyDescent="0.35">
      <c r="B638" s="1"/>
      <c r="C638" s="1"/>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row>
    <row r="639" spans="2:39" x14ac:dyDescent="0.35">
      <c r="B639" s="1"/>
      <c r="C639" s="1"/>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row>
    <row r="640" spans="2:39" x14ac:dyDescent="0.35">
      <c r="B640" s="1"/>
      <c r="C640" s="1"/>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row>
    <row r="641" spans="2:39" x14ac:dyDescent="0.35">
      <c r="B641" s="1"/>
      <c r="C641" s="1"/>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row>
    <row r="642" spans="2:39" x14ac:dyDescent="0.35">
      <c r="B642" s="1"/>
      <c r="C642" s="1"/>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row>
    <row r="643" spans="2:39" x14ac:dyDescent="0.35">
      <c r="B643" s="1"/>
      <c r="C643" s="1"/>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row>
    <row r="644" spans="2:39" x14ac:dyDescent="0.35">
      <c r="B644" s="1"/>
      <c r="C644" s="1"/>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row>
    <row r="645" spans="2:39" x14ac:dyDescent="0.35">
      <c r="B645" s="1"/>
      <c r="C645" s="1"/>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row>
    <row r="646" spans="2:39" x14ac:dyDescent="0.35">
      <c r="B646" s="1"/>
      <c r="C646" s="1"/>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row>
    <row r="647" spans="2:39" x14ac:dyDescent="0.35">
      <c r="B647" s="1"/>
      <c r="C647" s="1"/>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row>
    <row r="648" spans="2:39" x14ac:dyDescent="0.35">
      <c r="B648" s="1"/>
      <c r="C648" s="1"/>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row>
    <row r="649" spans="2:39" x14ac:dyDescent="0.35">
      <c r="B649" s="1"/>
      <c r="C649" s="1"/>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row>
    <row r="650" spans="2:39" x14ac:dyDescent="0.35">
      <c r="B650" s="1"/>
      <c r="C650" s="1"/>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row>
    <row r="651" spans="2:39" x14ac:dyDescent="0.35">
      <c r="B651" s="1"/>
      <c r="C651" s="1"/>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row>
    <row r="652" spans="2:39" x14ac:dyDescent="0.35">
      <c r="B652" s="1"/>
      <c r="C652" s="1"/>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row>
    <row r="653" spans="2:39" x14ac:dyDescent="0.35">
      <c r="B653" s="1"/>
      <c r="C653" s="1"/>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row>
    <row r="654" spans="2:39" x14ac:dyDescent="0.35">
      <c r="B654" s="1"/>
      <c r="C654" s="1"/>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row>
    <row r="655" spans="2:39" x14ac:dyDescent="0.35">
      <c r="B655" s="1"/>
      <c r="C655" s="1"/>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row>
    <row r="656" spans="2:39" x14ac:dyDescent="0.35">
      <c r="B656" s="1"/>
      <c r="C656" s="1"/>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row>
    <row r="657" spans="2:39" x14ac:dyDescent="0.35">
      <c r="B657" s="1"/>
      <c r="C657" s="1"/>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row>
    <row r="658" spans="2:39" x14ac:dyDescent="0.35">
      <c r="B658" s="1"/>
      <c r="C658" s="1"/>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row>
    <row r="659" spans="2:39" x14ac:dyDescent="0.35">
      <c r="B659" s="1"/>
      <c r="C659" s="1"/>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row>
    <row r="660" spans="2:39" x14ac:dyDescent="0.35">
      <c r="B660" s="1"/>
      <c r="C660" s="1"/>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row>
    <row r="661" spans="2:39" x14ac:dyDescent="0.35">
      <c r="B661" s="1"/>
      <c r="C661" s="1"/>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row>
    <row r="662" spans="2:39" x14ac:dyDescent="0.35">
      <c r="B662" s="1"/>
      <c r="C662" s="1"/>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row>
    <row r="663" spans="2:39" x14ac:dyDescent="0.35">
      <c r="B663" s="1"/>
      <c r="C663" s="1"/>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row>
    <row r="664" spans="2:39" x14ac:dyDescent="0.35">
      <c r="B664" s="1"/>
      <c r="C664" s="1"/>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row>
    <row r="665" spans="2:39" x14ac:dyDescent="0.35">
      <c r="B665" s="1"/>
      <c r="C665" s="1"/>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row>
    <row r="666" spans="2:39" x14ac:dyDescent="0.35">
      <c r="B666" s="1"/>
      <c r="C666" s="1"/>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row>
    <row r="667" spans="2:39" x14ac:dyDescent="0.35">
      <c r="B667" s="1"/>
      <c r="C667" s="1"/>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row>
    <row r="668" spans="2:39" x14ac:dyDescent="0.35">
      <c r="B668" s="1"/>
      <c r="C668" s="1"/>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row>
    <row r="669" spans="2:39" x14ac:dyDescent="0.35">
      <c r="B669" s="1"/>
      <c r="C669" s="1"/>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row>
    <row r="670" spans="2:39" x14ac:dyDescent="0.35">
      <c r="B670" s="1"/>
      <c r="C670" s="1"/>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row>
    <row r="671" spans="2:39" x14ac:dyDescent="0.35">
      <c r="B671" s="1"/>
      <c r="C671" s="1"/>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row>
    <row r="672" spans="2:39" x14ac:dyDescent="0.35">
      <c r="B672" s="1"/>
      <c r="C672" s="1"/>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row>
    <row r="673" spans="2:39" x14ac:dyDescent="0.35">
      <c r="B673" s="1"/>
      <c r="C673" s="1"/>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row>
    <row r="674" spans="2:39" x14ac:dyDescent="0.35">
      <c r="B674" s="1"/>
      <c r="C674" s="1"/>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row>
    <row r="675" spans="2:39" x14ac:dyDescent="0.35">
      <c r="B675" s="1"/>
      <c r="C675" s="1"/>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row>
    <row r="676" spans="2:39" x14ac:dyDescent="0.35">
      <c r="B676" s="1"/>
      <c r="C676" s="1"/>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row>
    <row r="677" spans="2:39" x14ac:dyDescent="0.35">
      <c r="B677" s="1"/>
      <c r="C677" s="1"/>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row>
    <row r="678" spans="2:39" x14ac:dyDescent="0.35">
      <c r="B678" s="1"/>
      <c r="C678" s="1"/>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row>
    <row r="679" spans="2:39" x14ac:dyDescent="0.35">
      <c r="B679" s="1"/>
      <c r="C679" s="1"/>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row>
    <row r="680" spans="2:39" x14ac:dyDescent="0.35">
      <c r="B680" s="1"/>
      <c r="C680" s="1"/>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row>
    <row r="681" spans="2:39" x14ac:dyDescent="0.35">
      <c r="B681" s="1"/>
      <c r="C681" s="1"/>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row>
    <row r="682" spans="2:39" x14ac:dyDescent="0.35">
      <c r="B682" s="1"/>
      <c r="C682" s="1"/>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row>
    <row r="683" spans="2:39" x14ac:dyDescent="0.35">
      <c r="B683" s="1"/>
      <c r="C683" s="1"/>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row>
    <row r="684" spans="2:39" x14ac:dyDescent="0.35">
      <c r="B684" s="1"/>
      <c r="C684" s="1"/>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row>
    <row r="685" spans="2:39" x14ac:dyDescent="0.35">
      <c r="B685" s="1"/>
      <c r="C685" s="1"/>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row>
    <row r="686" spans="2:39" x14ac:dyDescent="0.35">
      <c r="B686" s="1"/>
      <c r="C686" s="1"/>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row>
    <row r="687" spans="2:39" x14ac:dyDescent="0.35">
      <c r="B687" s="1"/>
      <c r="C687" s="1"/>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row>
    <row r="688" spans="2:39" x14ac:dyDescent="0.35">
      <c r="B688" s="1"/>
      <c r="C688" s="1"/>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row>
    <row r="689" spans="2:39" x14ac:dyDescent="0.35">
      <c r="B689" s="1"/>
      <c r="C689" s="1"/>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row>
    <row r="690" spans="2:39" x14ac:dyDescent="0.35">
      <c r="B690" s="1"/>
      <c r="C690" s="1"/>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row>
    <row r="691" spans="2:39" x14ac:dyDescent="0.35">
      <c r="B691" s="1"/>
      <c r="C691" s="1"/>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row>
    <row r="692" spans="2:39" x14ac:dyDescent="0.35">
      <c r="B692" s="1"/>
      <c r="C692" s="1"/>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row>
    <row r="693" spans="2:39" x14ac:dyDescent="0.35">
      <c r="B693" s="1"/>
      <c r="C693" s="1"/>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row>
    <row r="694" spans="2:39" x14ac:dyDescent="0.35">
      <c r="B694" s="1"/>
      <c r="C694" s="1"/>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row>
    <row r="695" spans="2:39" x14ac:dyDescent="0.35">
      <c r="B695" s="1"/>
      <c r="C695" s="1"/>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row>
    <row r="696" spans="2:39" x14ac:dyDescent="0.35">
      <c r="B696" s="1"/>
      <c r="C696" s="1"/>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row>
    <row r="697" spans="2:39" x14ac:dyDescent="0.35">
      <c r="B697" s="1"/>
      <c r="C697" s="1"/>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row>
    <row r="698" spans="2:39" x14ac:dyDescent="0.35">
      <c r="B698" s="1"/>
      <c r="C698" s="1"/>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row>
    <row r="699" spans="2:39" x14ac:dyDescent="0.35">
      <c r="B699" s="1"/>
      <c r="C699" s="1"/>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row>
    <row r="700" spans="2:39" x14ac:dyDescent="0.35">
      <c r="B700" s="1"/>
      <c r="C700" s="1"/>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row>
    <row r="701" spans="2:39" x14ac:dyDescent="0.35">
      <c r="B701" s="1"/>
      <c r="C701" s="1"/>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row>
    <row r="702" spans="2:39" x14ac:dyDescent="0.35">
      <c r="B702" s="1"/>
      <c r="C702" s="1"/>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row>
    <row r="703" spans="2:39" x14ac:dyDescent="0.35">
      <c r="B703" s="1"/>
      <c r="C703" s="1"/>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row>
    <row r="704" spans="2:39" x14ac:dyDescent="0.35">
      <c r="B704" s="1"/>
      <c r="C704" s="1"/>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row>
    <row r="705" spans="2:39" x14ac:dyDescent="0.35">
      <c r="B705" s="1"/>
      <c r="C705" s="1"/>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row>
    <row r="706" spans="2:39" x14ac:dyDescent="0.35">
      <c r="B706" s="1"/>
      <c r="C706" s="1"/>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row>
    <row r="707" spans="2:39" x14ac:dyDescent="0.35">
      <c r="B707" s="1"/>
      <c r="C707" s="1"/>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row>
    <row r="708" spans="2:39" x14ac:dyDescent="0.35">
      <c r="B708" s="1"/>
      <c r="C708" s="1"/>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row>
    <row r="709" spans="2:39" x14ac:dyDescent="0.35">
      <c r="B709" s="1"/>
      <c r="C709" s="1"/>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row>
    <row r="710" spans="2:39" x14ac:dyDescent="0.35">
      <c r="B710" s="1"/>
      <c r="C710" s="1"/>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row>
    <row r="711" spans="2:39" x14ac:dyDescent="0.35">
      <c r="B711" s="1"/>
      <c r="C711" s="1"/>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row>
    <row r="712" spans="2:39" x14ac:dyDescent="0.35">
      <c r="B712" s="1"/>
      <c r="C712" s="1"/>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row>
    <row r="713" spans="2:39" x14ac:dyDescent="0.35">
      <c r="B713" s="1"/>
      <c r="C713" s="1"/>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row>
    <row r="714" spans="2:39" x14ac:dyDescent="0.35">
      <c r="B714" s="1"/>
      <c r="C714" s="1"/>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row>
    <row r="715" spans="2:39" x14ac:dyDescent="0.35">
      <c r="B715" s="1"/>
      <c r="C715" s="1"/>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row>
    <row r="716" spans="2:39" x14ac:dyDescent="0.35">
      <c r="B716" s="1"/>
      <c r="C716" s="1"/>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row>
    <row r="717" spans="2:39" x14ac:dyDescent="0.35">
      <c r="B717" s="1"/>
      <c r="C717" s="1"/>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row>
    <row r="718" spans="2:39" x14ac:dyDescent="0.35">
      <c r="B718" s="1"/>
      <c r="C718" s="1"/>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row>
    <row r="719" spans="2:39" x14ac:dyDescent="0.35">
      <c r="B719" s="1"/>
      <c r="C719" s="1"/>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row>
    <row r="720" spans="2:39" x14ac:dyDescent="0.35">
      <c r="B720" s="1"/>
      <c r="C720" s="1"/>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row>
    <row r="721" spans="2:39" x14ac:dyDescent="0.35">
      <c r="B721" s="1"/>
      <c r="C721" s="1"/>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row>
    <row r="722" spans="2:39" x14ac:dyDescent="0.35">
      <c r="B722" s="1"/>
      <c r="C722" s="1"/>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row>
    <row r="723" spans="2:39" x14ac:dyDescent="0.35">
      <c r="B723" s="1"/>
      <c r="C723" s="1"/>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row>
    <row r="724" spans="2:39" x14ac:dyDescent="0.35">
      <c r="B724" s="1"/>
      <c r="C724" s="1"/>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row>
    <row r="725" spans="2:39" x14ac:dyDescent="0.35">
      <c r="B725" s="1"/>
      <c r="C725" s="1"/>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row>
    <row r="726" spans="2:39" x14ac:dyDescent="0.35">
      <c r="B726" s="1"/>
      <c r="C726" s="1"/>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row>
    <row r="727" spans="2:39" x14ac:dyDescent="0.35">
      <c r="B727" s="1"/>
      <c r="C727" s="1"/>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row>
    <row r="728" spans="2:39" x14ac:dyDescent="0.35">
      <c r="B728" s="1"/>
      <c r="C728" s="1"/>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row>
    <row r="729" spans="2:39" x14ac:dyDescent="0.35">
      <c r="B729" s="1"/>
      <c r="C729" s="1"/>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row>
    <row r="730" spans="2:39" x14ac:dyDescent="0.35">
      <c r="B730" s="1"/>
      <c r="C730" s="1"/>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row>
    <row r="731" spans="2:39" x14ac:dyDescent="0.35">
      <c r="B731" s="1"/>
      <c r="C731" s="1"/>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row>
    <row r="732" spans="2:39" x14ac:dyDescent="0.35">
      <c r="B732" s="1"/>
      <c r="C732" s="1"/>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row>
    <row r="733" spans="2:39" x14ac:dyDescent="0.35">
      <c r="B733" s="1"/>
      <c r="C733" s="1"/>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row>
    <row r="734" spans="2:39" x14ac:dyDescent="0.35">
      <c r="B734" s="1"/>
      <c r="C734" s="1"/>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row>
    <row r="735" spans="2:39" x14ac:dyDescent="0.35">
      <c r="B735" s="1"/>
      <c r="C735" s="1"/>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row>
    <row r="736" spans="2:39" x14ac:dyDescent="0.35">
      <c r="B736" s="1"/>
      <c r="C736" s="1"/>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row>
    <row r="737" spans="2:39" x14ac:dyDescent="0.35">
      <c r="B737" s="1"/>
      <c r="C737" s="1"/>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row>
    <row r="738" spans="2:39" x14ac:dyDescent="0.35">
      <c r="B738" s="1"/>
      <c r="C738" s="1"/>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row>
    <row r="739" spans="2:39" x14ac:dyDescent="0.35">
      <c r="B739" s="1"/>
      <c r="C739" s="1"/>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row>
    <row r="740" spans="2:39" x14ac:dyDescent="0.35">
      <c r="B740" s="1"/>
      <c r="C740" s="1"/>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row>
    <row r="741" spans="2:39" x14ac:dyDescent="0.35">
      <c r="B741" s="1"/>
      <c r="C741" s="1"/>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row>
    <row r="742" spans="2:39" x14ac:dyDescent="0.35">
      <c r="B742" s="1"/>
      <c r="C742" s="1"/>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row>
    <row r="743" spans="2:39" x14ac:dyDescent="0.35">
      <c r="B743" s="1"/>
      <c r="C743" s="1"/>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row>
    <row r="744" spans="2:39" x14ac:dyDescent="0.35">
      <c r="B744" s="1"/>
      <c r="C744" s="1"/>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row>
    <row r="745" spans="2:39" x14ac:dyDescent="0.35">
      <c r="B745" s="1"/>
      <c r="C745" s="1"/>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row>
    <row r="746" spans="2:39" x14ac:dyDescent="0.35">
      <c r="B746" s="1"/>
      <c r="C746" s="1"/>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row>
    <row r="747" spans="2:39" x14ac:dyDescent="0.35">
      <c r="B747" s="1"/>
      <c r="C747" s="1"/>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row>
    <row r="748" spans="2:39" x14ac:dyDescent="0.35">
      <c r="B748" s="1"/>
      <c r="C748" s="1"/>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row>
    <row r="749" spans="2:39" x14ac:dyDescent="0.35">
      <c r="B749" s="1"/>
      <c r="C749" s="1"/>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row>
    <row r="750" spans="2:39" x14ac:dyDescent="0.35">
      <c r="B750" s="1"/>
      <c r="C750" s="1"/>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row>
    <row r="751" spans="2:39" x14ac:dyDescent="0.35">
      <c r="B751" s="1"/>
      <c r="C751" s="1"/>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row>
    <row r="752" spans="2:39" x14ac:dyDescent="0.35">
      <c r="B752" s="1"/>
      <c r="C752" s="1"/>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row>
    <row r="753" spans="2:39" x14ac:dyDescent="0.35">
      <c r="B753" s="1"/>
      <c r="C753" s="1"/>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row>
    <row r="754" spans="2:39" x14ac:dyDescent="0.35">
      <c r="B754" s="1"/>
      <c r="C754" s="1"/>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row>
    <row r="755" spans="2:39" x14ac:dyDescent="0.35">
      <c r="B755" s="1"/>
      <c r="C755" s="1"/>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row>
    <row r="756" spans="2:39" x14ac:dyDescent="0.35">
      <c r="B756" s="1"/>
      <c r="C756" s="1"/>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row>
    <row r="757" spans="2:39" x14ac:dyDescent="0.35">
      <c r="B757" s="1"/>
      <c r="C757" s="1"/>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row>
    <row r="758" spans="2:39" x14ac:dyDescent="0.35">
      <c r="B758" s="1"/>
      <c r="C758" s="1"/>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row>
    <row r="759" spans="2:39" x14ac:dyDescent="0.35">
      <c r="B759" s="1"/>
      <c r="C759" s="1"/>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row>
    <row r="760" spans="2:39" x14ac:dyDescent="0.35">
      <c r="B760" s="1"/>
      <c r="C760" s="1"/>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row>
    <row r="761" spans="2:39" x14ac:dyDescent="0.35">
      <c r="B761" s="1"/>
      <c r="C761" s="1"/>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row>
    <row r="762" spans="2:39" x14ac:dyDescent="0.35">
      <c r="B762" s="1"/>
      <c r="C762" s="1"/>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row>
    <row r="763" spans="2:39" x14ac:dyDescent="0.35">
      <c r="B763" s="1"/>
      <c r="C763" s="1"/>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row>
    <row r="764" spans="2:39" x14ac:dyDescent="0.35">
      <c r="B764" s="1"/>
      <c r="C764" s="1"/>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row>
    <row r="765" spans="2:39" x14ac:dyDescent="0.35">
      <c r="B765" s="1"/>
      <c r="C765" s="1"/>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row>
    <row r="766" spans="2:39" x14ac:dyDescent="0.35">
      <c r="B766" s="1"/>
      <c r="C766" s="1"/>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row>
    <row r="767" spans="2:39" x14ac:dyDescent="0.35">
      <c r="B767" s="1"/>
      <c r="C767" s="1"/>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row>
    <row r="768" spans="2:39" x14ac:dyDescent="0.35">
      <c r="B768" s="1"/>
      <c r="C768" s="1"/>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row>
    <row r="769" spans="2:39" x14ac:dyDescent="0.35">
      <c r="B769" s="1"/>
      <c r="C769" s="1"/>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row>
    <row r="770" spans="2:39" x14ac:dyDescent="0.35">
      <c r="B770" s="1"/>
      <c r="C770" s="1"/>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row>
    <row r="771" spans="2:39" x14ac:dyDescent="0.35">
      <c r="B771" s="1"/>
      <c r="C771" s="1"/>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row>
    <row r="772" spans="2:39" x14ac:dyDescent="0.35">
      <c r="B772" s="1"/>
      <c r="C772" s="1"/>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row>
    <row r="773" spans="2:39" x14ac:dyDescent="0.35">
      <c r="B773" s="1"/>
      <c r="C773" s="1"/>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row>
    <row r="774" spans="2:39" x14ac:dyDescent="0.35">
      <c r="B774" s="1"/>
      <c r="C774" s="1"/>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row>
    <row r="775" spans="2:39" x14ac:dyDescent="0.35">
      <c r="B775" s="1"/>
      <c r="C775" s="1"/>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row>
    <row r="776" spans="2:39" x14ac:dyDescent="0.35">
      <c r="B776" s="1"/>
      <c r="C776" s="1"/>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row>
    <row r="777" spans="2:39" x14ac:dyDescent="0.35">
      <c r="B777" s="1"/>
      <c r="C777" s="1"/>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row>
    <row r="778" spans="2:39" x14ac:dyDescent="0.35">
      <c r="B778" s="1"/>
      <c r="C778" s="1"/>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row>
    <row r="779" spans="2:39" x14ac:dyDescent="0.35">
      <c r="B779" s="1"/>
      <c r="C779" s="1"/>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row>
    <row r="780" spans="2:39" x14ac:dyDescent="0.35">
      <c r="B780" s="1"/>
      <c r="C780" s="1"/>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row>
    <row r="781" spans="2:39" x14ac:dyDescent="0.35">
      <c r="B781" s="1"/>
      <c r="C781" s="1"/>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row>
    <row r="782" spans="2:39" x14ac:dyDescent="0.35">
      <c r="B782" s="1"/>
      <c r="C782" s="1"/>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row>
    <row r="783" spans="2:39" x14ac:dyDescent="0.35">
      <c r="B783" s="1"/>
      <c r="C783" s="1"/>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row>
    <row r="784" spans="2:39" x14ac:dyDescent="0.35">
      <c r="B784" s="1"/>
      <c r="C784" s="1"/>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row>
    <row r="785" spans="2:39" x14ac:dyDescent="0.35">
      <c r="B785" s="1"/>
      <c r="C785" s="1"/>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row>
    <row r="786" spans="2:39" x14ac:dyDescent="0.35">
      <c r="B786" s="1"/>
      <c r="C786" s="1"/>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row>
    <row r="787" spans="2:39" x14ac:dyDescent="0.35">
      <c r="B787" s="1"/>
      <c r="C787" s="1"/>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row>
    <row r="788" spans="2:39" x14ac:dyDescent="0.35">
      <c r="B788" s="1"/>
      <c r="C788" s="1"/>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row>
    <row r="789" spans="2:39" x14ac:dyDescent="0.35">
      <c r="B789" s="1"/>
      <c r="C789" s="1"/>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row>
    <row r="790" spans="2:39" x14ac:dyDescent="0.35">
      <c r="B790" s="1"/>
      <c r="C790" s="1"/>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row>
    <row r="791" spans="2:39" x14ac:dyDescent="0.35">
      <c r="B791" s="1"/>
      <c r="C791" s="1"/>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row>
    <row r="792" spans="2:39" x14ac:dyDescent="0.35">
      <c r="B792" s="1"/>
      <c r="C792" s="1"/>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row>
    <row r="793" spans="2:39" x14ac:dyDescent="0.35">
      <c r="B793" s="1"/>
      <c r="C793" s="1"/>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row>
    <row r="794" spans="2:39" x14ac:dyDescent="0.35">
      <c r="B794" s="1"/>
      <c r="C794" s="1"/>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row>
    <row r="795" spans="2:39" x14ac:dyDescent="0.35">
      <c r="B795" s="1"/>
      <c r="C795" s="1"/>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row>
    <row r="796" spans="2:39" x14ac:dyDescent="0.35">
      <c r="B796" s="1"/>
      <c r="C796" s="1"/>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row>
    <row r="797" spans="2:39" x14ac:dyDescent="0.35">
      <c r="B797" s="1"/>
      <c r="C797" s="1"/>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row>
    <row r="798" spans="2:39" x14ac:dyDescent="0.35">
      <c r="B798" s="1"/>
      <c r="C798" s="1"/>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row>
    <row r="799" spans="2:39" x14ac:dyDescent="0.35">
      <c r="B799" s="1"/>
      <c r="C799" s="1"/>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row>
    <row r="800" spans="2:39" x14ac:dyDescent="0.35">
      <c r="B800" s="1"/>
      <c r="C800" s="1"/>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row>
    <row r="801" spans="2:39" x14ac:dyDescent="0.35">
      <c r="B801" s="1"/>
      <c r="C801" s="1"/>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row>
    <row r="802" spans="2:39" x14ac:dyDescent="0.35">
      <c r="B802" s="1"/>
      <c r="C802" s="1"/>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row>
    <row r="803" spans="2:39" x14ac:dyDescent="0.35">
      <c r="B803" s="1"/>
      <c r="C803" s="1"/>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row>
    <row r="804" spans="2:39" x14ac:dyDescent="0.35">
      <c r="B804" s="1"/>
      <c r="C804" s="1"/>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row>
    <row r="805" spans="2:39" x14ac:dyDescent="0.35">
      <c r="B805" s="1"/>
      <c r="C805" s="1"/>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row>
    <row r="806" spans="2:39" x14ac:dyDescent="0.35">
      <c r="B806" s="1"/>
      <c r="C806" s="1"/>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row>
    <row r="807" spans="2:39" x14ac:dyDescent="0.35">
      <c r="B807" s="1"/>
      <c r="C807" s="1"/>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row>
    <row r="808" spans="2:39" x14ac:dyDescent="0.35">
      <c r="B808" s="1"/>
      <c r="C808" s="1"/>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row>
    <row r="809" spans="2:39" x14ac:dyDescent="0.35">
      <c r="B809" s="1"/>
      <c r="C809" s="1"/>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row>
    <row r="810" spans="2:39" x14ac:dyDescent="0.35">
      <c r="B810" s="1"/>
      <c r="C810" s="1"/>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row>
    <row r="811" spans="2:39" x14ac:dyDescent="0.35">
      <c r="B811" s="1"/>
      <c r="C811" s="1"/>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row>
    <row r="812" spans="2:39" x14ac:dyDescent="0.35">
      <c r="B812" s="1"/>
      <c r="C812" s="1"/>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row>
    <row r="813" spans="2:39" x14ac:dyDescent="0.35">
      <c r="B813" s="1"/>
      <c r="C813" s="1"/>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row>
    <row r="814" spans="2:39" x14ac:dyDescent="0.35">
      <c r="B814" s="1"/>
      <c r="C814" s="1"/>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row>
    <row r="815" spans="2:39" x14ac:dyDescent="0.35">
      <c r="B815" s="1"/>
      <c r="C815" s="1"/>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row>
    <row r="816" spans="2:39" x14ac:dyDescent="0.35">
      <c r="B816" s="1"/>
      <c r="C816" s="1"/>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row>
    <row r="817" spans="2:39" x14ac:dyDescent="0.35">
      <c r="B817" s="1"/>
      <c r="C817" s="1"/>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row>
    <row r="818" spans="2:39" x14ac:dyDescent="0.35">
      <c r="B818" s="1"/>
      <c r="C818" s="1"/>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row>
    <row r="819" spans="2:39" x14ac:dyDescent="0.35">
      <c r="B819" s="1"/>
      <c r="C819" s="1"/>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row>
    <row r="820" spans="2:39" x14ac:dyDescent="0.35">
      <c r="B820" s="1"/>
      <c r="C820" s="1"/>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row>
    <row r="821" spans="2:39" x14ac:dyDescent="0.35">
      <c r="B821" s="1"/>
      <c r="C821" s="1"/>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row>
    <row r="822" spans="2:39" x14ac:dyDescent="0.35">
      <c r="B822" s="1"/>
      <c r="C822" s="1"/>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row>
    <row r="823" spans="2:39" x14ac:dyDescent="0.35">
      <c r="B823" s="1"/>
      <c r="C823" s="1"/>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row>
    <row r="824" spans="2:39" x14ac:dyDescent="0.35">
      <c r="B824" s="1"/>
      <c r="C824" s="1"/>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row>
    <row r="825" spans="2:39" x14ac:dyDescent="0.35">
      <c r="B825" s="1"/>
      <c r="C825" s="1"/>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row>
    <row r="826" spans="2:39" x14ac:dyDescent="0.35">
      <c r="B826" s="1"/>
      <c r="C826" s="1"/>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row>
    <row r="827" spans="2:39" x14ac:dyDescent="0.35">
      <c r="B827" s="1"/>
      <c r="C827" s="1"/>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row>
    <row r="828" spans="2:39" x14ac:dyDescent="0.35">
      <c r="B828" s="1"/>
      <c r="C828" s="1"/>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row>
    <row r="829" spans="2:39" x14ac:dyDescent="0.35">
      <c r="B829" s="1"/>
      <c r="C829" s="1"/>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row>
    <row r="830" spans="2:39" x14ac:dyDescent="0.35">
      <c r="B830" s="1"/>
      <c r="C830" s="1"/>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row>
    <row r="831" spans="2:39" x14ac:dyDescent="0.35">
      <c r="B831" s="1"/>
      <c r="C831" s="1"/>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row>
    <row r="832" spans="2:39" x14ac:dyDescent="0.35">
      <c r="B832" s="1"/>
      <c r="C832" s="1"/>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row>
    <row r="833" spans="2:39" x14ac:dyDescent="0.35">
      <c r="B833" s="1"/>
      <c r="C833" s="1"/>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row>
    <row r="834" spans="2:39" x14ac:dyDescent="0.35">
      <c r="B834" s="1"/>
      <c r="C834" s="1"/>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row>
    <row r="835" spans="2:39" x14ac:dyDescent="0.35">
      <c r="B835" s="1"/>
      <c r="C835" s="1"/>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row>
    <row r="836" spans="2:39" x14ac:dyDescent="0.35">
      <c r="B836" s="1"/>
      <c r="C836" s="1"/>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row>
    <row r="837" spans="2:39" x14ac:dyDescent="0.35">
      <c r="B837" s="1"/>
      <c r="C837" s="1"/>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row>
    <row r="838" spans="2:39" x14ac:dyDescent="0.35">
      <c r="B838" s="1"/>
      <c r="C838" s="1"/>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row>
    <row r="839" spans="2:39" x14ac:dyDescent="0.35">
      <c r="B839" s="1"/>
      <c r="C839" s="1"/>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row>
    <row r="840" spans="2:39" x14ac:dyDescent="0.35">
      <c r="B840" s="1"/>
      <c r="C840" s="1"/>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row>
    <row r="841" spans="2:39" x14ac:dyDescent="0.35">
      <c r="B841" s="1"/>
      <c r="C841" s="1"/>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row>
    <row r="842" spans="2:39" x14ac:dyDescent="0.35">
      <c r="B842" s="1"/>
      <c r="C842" s="1"/>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row>
    <row r="843" spans="2:39" x14ac:dyDescent="0.35">
      <c r="B843" s="1"/>
      <c r="C843" s="1"/>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row>
    <row r="844" spans="2:39" x14ac:dyDescent="0.35">
      <c r="B844" s="1"/>
      <c r="C844" s="1"/>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row>
    <row r="845" spans="2:39" x14ac:dyDescent="0.35">
      <c r="B845" s="1"/>
      <c r="C845" s="1"/>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row>
    <row r="846" spans="2:39" x14ac:dyDescent="0.35">
      <c r="B846" s="1"/>
      <c r="C846" s="1"/>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row>
    <row r="847" spans="2:39" x14ac:dyDescent="0.35">
      <c r="B847" s="1"/>
      <c r="C847" s="1"/>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row>
    <row r="848" spans="2:39" x14ac:dyDescent="0.35">
      <c r="B848" s="1"/>
      <c r="C848" s="1"/>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row>
    <row r="849" spans="2:39" x14ac:dyDescent="0.35">
      <c r="B849" s="1"/>
      <c r="C849" s="1"/>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row>
    <row r="850" spans="2:39" x14ac:dyDescent="0.35">
      <c r="B850" s="1"/>
      <c r="C850" s="1"/>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row>
    <row r="851" spans="2:39" x14ac:dyDescent="0.35">
      <c r="B851" s="1"/>
      <c r="C851" s="1"/>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row>
    <row r="852" spans="2:39" x14ac:dyDescent="0.35">
      <c r="B852" s="1"/>
      <c r="C852" s="1"/>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row>
    <row r="853" spans="2:39" x14ac:dyDescent="0.35">
      <c r="B853" s="1"/>
      <c r="C853" s="1"/>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row>
    <row r="854" spans="2:39" x14ac:dyDescent="0.35">
      <c r="B854" s="1"/>
      <c r="C854" s="1"/>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row>
    <row r="855" spans="2:39" x14ac:dyDescent="0.35">
      <c r="B855" s="1"/>
      <c r="C855" s="1"/>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row>
    <row r="856" spans="2:39" x14ac:dyDescent="0.35">
      <c r="B856" s="1"/>
      <c r="C856" s="1"/>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row>
    <row r="857" spans="2:39" x14ac:dyDescent="0.35">
      <c r="B857" s="1"/>
      <c r="C857" s="1"/>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row>
    <row r="858" spans="2:39" x14ac:dyDescent="0.35">
      <c r="B858" s="1"/>
      <c r="C858" s="1"/>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row>
    <row r="859" spans="2:39" x14ac:dyDescent="0.35">
      <c r="B859" s="1"/>
      <c r="C859" s="1"/>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row>
    <row r="860" spans="2:39" x14ac:dyDescent="0.35">
      <c r="B860" s="1"/>
      <c r="C860" s="1"/>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row>
    <row r="861" spans="2:39" x14ac:dyDescent="0.35">
      <c r="B861" s="1"/>
      <c r="C861" s="1"/>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row>
    <row r="862" spans="2:39" x14ac:dyDescent="0.35">
      <c r="B862" s="1"/>
      <c r="C862" s="1"/>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row>
    <row r="863" spans="2:39" x14ac:dyDescent="0.35">
      <c r="B863" s="1"/>
      <c r="C863" s="1"/>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row>
    <row r="864" spans="2:39" x14ac:dyDescent="0.35">
      <c r="B864" s="1"/>
      <c r="C864" s="1"/>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row>
    <row r="865" spans="2:39" x14ac:dyDescent="0.35">
      <c r="B865" s="1"/>
      <c r="C865" s="1"/>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row>
    <row r="866" spans="2:39" x14ac:dyDescent="0.35">
      <c r="B866" s="1"/>
      <c r="C866" s="1"/>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row>
    <row r="867" spans="2:39" x14ac:dyDescent="0.35">
      <c r="B867" s="1"/>
      <c r="C867" s="1"/>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row>
    <row r="868" spans="2:39" x14ac:dyDescent="0.35">
      <c r="B868" s="1"/>
      <c r="C868" s="1"/>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row>
    <row r="869" spans="2:39" x14ac:dyDescent="0.35">
      <c r="B869" s="1"/>
      <c r="C869" s="1"/>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row>
    <row r="870" spans="2:39" x14ac:dyDescent="0.35">
      <c r="B870" s="1"/>
      <c r="C870" s="1"/>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row>
    <row r="871" spans="2:39" x14ac:dyDescent="0.35">
      <c r="B871" s="1"/>
      <c r="C871" s="1"/>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row>
    <row r="872" spans="2:39" x14ac:dyDescent="0.35">
      <c r="B872" s="1"/>
      <c r="C872" s="1"/>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row>
    <row r="873" spans="2:39" x14ac:dyDescent="0.35">
      <c r="B873" s="1"/>
      <c r="C873" s="1"/>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row>
    <row r="874" spans="2:39" x14ac:dyDescent="0.35">
      <c r="B874" s="1"/>
      <c r="C874" s="1"/>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row>
    <row r="875" spans="2:39" x14ac:dyDescent="0.35">
      <c r="B875" s="1"/>
      <c r="C875" s="1"/>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row>
    <row r="876" spans="2:39" x14ac:dyDescent="0.35">
      <c r="B876" s="1"/>
      <c r="C876" s="1"/>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row>
    <row r="877" spans="2:39" x14ac:dyDescent="0.35">
      <c r="B877" s="1"/>
      <c r="C877" s="1"/>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row>
    <row r="878" spans="2:39" x14ac:dyDescent="0.35">
      <c r="B878" s="1"/>
      <c r="C878" s="1"/>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row>
    <row r="879" spans="2:39" x14ac:dyDescent="0.35">
      <c r="B879" s="1"/>
      <c r="C879" s="1"/>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row>
    <row r="880" spans="2:39" x14ac:dyDescent="0.35">
      <c r="B880" s="1"/>
      <c r="C880" s="1"/>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row>
    <row r="881" spans="2:39" x14ac:dyDescent="0.35">
      <c r="B881" s="1"/>
      <c r="C881" s="1"/>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row>
    <row r="882" spans="2:39" x14ac:dyDescent="0.35">
      <c r="B882" s="1"/>
      <c r="C882" s="1"/>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row>
    <row r="883" spans="2:39" x14ac:dyDescent="0.35">
      <c r="B883" s="1"/>
      <c r="C883" s="1"/>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row>
    <row r="884" spans="2:39" x14ac:dyDescent="0.35">
      <c r="B884" s="1"/>
      <c r="C884" s="1"/>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row>
    <row r="885" spans="2:39" x14ac:dyDescent="0.35">
      <c r="B885" s="1"/>
      <c r="C885" s="1"/>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row>
    <row r="886" spans="2:39" x14ac:dyDescent="0.35">
      <c r="B886" s="1"/>
      <c r="C886" s="1"/>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row>
    <row r="887" spans="2:39" x14ac:dyDescent="0.35">
      <c r="B887" s="1"/>
      <c r="C887" s="1"/>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row>
    <row r="888" spans="2:39" x14ac:dyDescent="0.35">
      <c r="B888" s="1"/>
      <c r="C888" s="1"/>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row>
    <row r="889" spans="2:39" x14ac:dyDescent="0.35">
      <c r="B889" s="1"/>
      <c r="C889" s="1"/>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row>
    <row r="890" spans="2:39" x14ac:dyDescent="0.35">
      <c r="B890" s="1"/>
      <c r="C890" s="1"/>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row>
    <row r="891" spans="2:39" x14ac:dyDescent="0.35">
      <c r="B891" s="1"/>
      <c r="C891" s="1"/>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row>
    <row r="892" spans="2:39" x14ac:dyDescent="0.35">
      <c r="B892" s="1"/>
      <c r="C892" s="1"/>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row>
    <row r="893" spans="2:39" x14ac:dyDescent="0.35">
      <c r="B893" s="1"/>
      <c r="C893" s="1"/>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row>
    <row r="894" spans="2:39" x14ac:dyDescent="0.35">
      <c r="B894" s="1"/>
      <c r="C894" s="1"/>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row>
    <row r="895" spans="2:39" x14ac:dyDescent="0.35">
      <c r="B895" s="1"/>
      <c r="C895" s="1"/>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row>
    <row r="896" spans="2:39" x14ac:dyDescent="0.35">
      <c r="B896" s="1"/>
      <c r="C896" s="1"/>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row>
    <row r="897" spans="2:39" x14ac:dyDescent="0.35">
      <c r="B897" s="1"/>
      <c r="C897" s="1"/>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row>
    <row r="898" spans="2:39" x14ac:dyDescent="0.35">
      <c r="B898" s="1"/>
      <c r="C898" s="1"/>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row>
    <row r="899" spans="2:39" x14ac:dyDescent="0.35">
      <c r="B899" s="1"/>
      <c r="C899" s="1"/>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row>
    <row r="900" spans="2:39" x14ac:dyDescent="0.35">
      <c r="B900" s="1"/>
      <c r="C900" s="1"/>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row>
    <row r="901" spans="2:39" x14ac:dyDescent="0.35">
      <c r="B901" s="1"/>
      <c r="C901" s="1"/>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row>
    <row r="902" spans="2:39" x14ac:dyDescent="0.35">
      <c r="B902" s="1"/>
      <c r="C902" s="1"/>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row>
    <row r="903" spans="2:39" x14ac:dyDescent="0.35">
      <c r="B903" s="1"/>
      <c r="C903" s="1"/>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row>
    <row r="904" spans="2:39" x14ac:dyDescent="0.35">
      <c r="B904" s="1"/>
      <c r="C904" s="1"/>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row>
    <row r="905" spans="2:39" x14ac:dyDescent="0.35">
      <c r="B905" s="1"/>
      <c r="C905" s="1"/>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row>
    <row r="906" spans="2:39" x14ac:dyDescent="0.35">
      <c r="B906" s="1"/>
      <c r="C906" s="1"/>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row>
    <row r="907" spans="2:39" x14ac:dyDescent="0.35">
      <c r="B907" s="1"/>
      <c r="C907" s="1"/>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row>
    <row r="908" spans="2:39" x14ac:dyDescent="0.35">
      <c r="B908" s="1"/>
      <c r="C908" s="1"/>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row>
    <row r="909" spans="2:39" x14ac:dyDescent="0.35">
      <c r="B909" s="1"/>
      <c r="C909" s="1"/>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row>
    <row r="910" spans="2:39" x14ac:dyDescent="0.35">
      <c r="B910" s="1"/>
      <c r="C910" s="1"/>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row>
    <row r="911" spans="2:39" x14ac:dyDescent="0.35">
      <c r="B911" s="1"/>
      <c r="C911" s="1"/>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row>
    <row r="912" spans="2:39" x14ac:dyDescent="0.35">
      <c r="B912" s="1"/>
      <c r="C912" s="1"/>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row>
    <row r="913" spans="2:39" x14ac:dyDescent="0.35">
      <c r="B913" s="1"/>
      <c r="C913" s="1"/>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row>
    <row r="914" spans="2:39" x14ac:dyDescent="0.35">
      <c r="B914" s="1"/>
      <c r="C914" s="1"/>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row>
    <row r="915" spans="2:39" x14ac:dyDescent="0.35">
      <c r="B915" s="1"/>
      <c r="C915" s="1"/>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row>
    <row r="916" spans="2:39" x14ac:dyDescent="0.35">
      <c r="B916" s="1"/>
      <c r="C916" s="1"/>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row>
    <row r="917" spans="2:39" x14ac:dyDescent="0.35">
      <c r="B917" s="1"/>
      <c r="C917" s="1"/>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row>
    <row r="918" spans="2:39" x14ac:dyDescent="0.35">
      <c r="B918" s="1"/>
      <c r="C918" s="1"/>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row>
    <row r="919" spans="2:39" x14ac:dyDescent="0.35">
      <c r="B919" s="1"/>
      <c r="C919" s="1"/>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row>
    <row r="920" spans="2:39" x14ac:dyDescent="0.35">
      <c r="B920" s="1"/>
      <c r="C920" s="1"/>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row>
    <row r="921" spans="2:39" x14ac:dyDescent="0.35">
      <c r="B921" s="1"/>
      <c r="C921" s="1"/>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row>
    <row r="922" spans="2:39" x14ac:dyDescent="0.35">
      <c r="B922" s="1"/>
      <c r="C922" s="1"/>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row>
    <row r="923" spans="2:39" x14ac:dyDescent="0.35">
      <c r="B923" s="1"/>
      <c r="C923" s="1"/>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row>
    <row r="924" spans="2:39" x14ac:dyDescent="0.35">
      <c r="B924" s="1"/>
      <c r="C924" s="1"/>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row>
    <row r="925" spans="2:39" x14ac:dyDescent="0.35">
      <c r="B925" s="1"/>
      <c r="C925" s="1"/>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row>
    <row r="926" spans="2:39" x14ac:dyDescent="0.35">
      <c r="B926" s="1"/>
      <c r="C926" s="1"/>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row>
    <row r="927" spans="2:39" x14ac:dyDescent="0.35">
      <c r="B927" s="1"/>
      <c r="C927" s="1"/>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row>
    <row r="928" spans="2:39" x14ac:dyDescent="0.35">
      <c r="B928" s="1"/>
      <c r="C928" s="1"/>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row>
    <row r="929" spans="2:39" x14ac:dyDescent="0.35">
      <c r="B929" s="1"/>
      <c r="C929" s="1"/>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row>
    <row r="930" spans="2:39" x14ac:dyDescent="0.35">
      <c r="B930" s="1"/>
      <c r="C930" s="1"/>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row>
    <row r="931" spans="2:39" x14ac:dyDescent="0.35">
      <c r="B931" s="1"/>
      <c r="C931" s="1"/>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row>
    <row r="932" spans="2:39" x14ac:dyDescent="0.35">
      <c r="B932" s="1"/>
      <c r="C932" s="1"/>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row>
    <row r="933" spans="2:39" x14ac:dyDescent="0.35">
      <c r="B933" s="1"/>
      <c r="C933" s="1"/>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row>
    <row r="934" spans="2:39" x14ac:dyDescent="0.35">
      <c r="B934" s="1"/>
      <c r="C934" s="1"/>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row>
    <row r="935" spans="2:39" x14ac:dyDescent="0.35">
      <c r="B935" s="1"/>
      <c r="C935" s="1"/>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row>
    <row r="936" spans="2:39" x14ac:dyDescent="0.35">
      <c r="B936" s="1"/>
      <c r="C936" s="1"/>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row>
    <row r="937" spans="2:39" x14ac:dyDescent="0.35">
      <c r="B937" s="1"/>
      <c r="C937" s="1"/>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row>
    <row r="938" spans="2:39" x14ac:dyDescent="0.35">
      <c r="B938" s="1"/>
      <c r="C938" s="1"/>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row>
    <row r="939" spans="2:39" x14ac:dyDescent="0.35">
      <c r="B939" s="1"/>
      <c r="C939" s="1"/>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row>
    <row r="940" spans="2:39" x14ac:dyDescent="0.35">
      <c r="B940" s="1"/>
      <c r="C940" s="1"/>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row>
    <row r="941" spans="2:39" x14ac:dyDescent="0.35">
      <c r="B941" s="1"/>
      <c r="C941" s="1"/>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row>
    <row r="942" spans="2:39" x14ac:dyDescent="0.35">
      <c r="B942" s="1"/>
      <c r="C942" s="1"/>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row>
    <row r="943" spans="2:39" x14ac:dyDescent="0.35">
      <c r="B943" s="1"/>
      <c r="C943" s="1"/>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row>
    <row r="944" spans="2:39" x14ac:dyDescent="0.35">
      <c r="B944" s="1"/>
      <c r="C944" s="1"/>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row>
    <row r="945" spans="2:39" x14ac:dyDescent="0.35">
      <c r="B945" s="1"/>
      <c r="C945" s="1"/>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row>
    <row r="946" spans="2:39" x14ac:dyDescent="0.35">
      <c r="B946" s="1"/>
      <c r="C946" s="1"/>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row>
    <row r="947" spans="2:39" x14ac:dyDescent="0.35">
      <c r="B947" s="1"/>
      <c r="C947" s="1"/>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row>
    <row r="948" spans="2:39" x14ac:dyDescent="0.35">
      <c r="B948" s="1"/>
      <c r="C948" s="1"/>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row>
    <row r="949" spans="2:39" x14ac:dyDescent="0.35">
      <c r="B949" s="1"/>
      <c r="C949" s="1"/>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row>
    <row r="950" spans="2:39" x14ac:dyDescent="0.35">
      <c r="B950" s="1"/>
      <c r="C950" s="1"/>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row>
    <row r="951" spans="2:39" x14ac:dyDescent="0.35">
      <c r="B951" s="1"/>
      <c r="C951" s="1"/>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row>
    <row r="952" spans="2:39" x14ac:dyDescent="0.35">
      <c r="B952" s="1"/>
      <c r="C952" s="1"/>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row>
    <row r="953" spans="2:39" x14ac:dyDescent="0.35">
      <c r="B953" s="1"/>
      <c r="C953" s="1"/>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row>
    <row r="954" spans="2:39" x14ac:dyDescent="0.35">
      <c r="B954" s="1"/>
      <c r="C954" s="1"/>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row>
    <row r="955" spans="2:39" x14ac:dyDescent="0.35">
      <c r="B955" s="1"/>
      <c r="C955" s="1"/>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row>
    <row r="956" spans="2:39" x14ac:dyDescent="0.35">
      <c r="B956" s="1"/>
      <c r="C956" s="1"/>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row>
    <row r="957" spans="2:39" x14ac:dyDescent="0.35">
      <c r="B957" s="1"/>
      <c r="C957" s="1"/>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row>
    <row r="958" spans="2:39" x14ac:dyDescent="0.35">
      <c r="B958" s="1"/>
      <c r="C958" s="1"/>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row>
    <row r="959" spans="2:39" x14ac:dyDescent="0.35">
      <c r="B959" s="1"/>
      <c r="C959" s="1"/>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row>
    <row r="960" spans="2:39" x14ac:dyDescent="0.35">
      <c r="B960" s="1"/>
      <c r="C960" s="1"/>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row>
    <row r="961" spans="2:39" x14ac:dyDescent="0.35">
      <c r="B961" s="1"/>
      <c r="C961" s="1"/>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row>
    <row r="962" spans="2:39" x14ac:dyDescent="0.35">
      <c r="B962" s="1"/>
      <c r="C962" s="1"/>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row>
    <row r="963" spans="2:39" x14ac:dyDescent="0.35">
      <c r="B963" s="1"/>
      <c r="C963" s="1"/>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row>
    <row r="964" spans="2:39" x14ac:dyDescent="0.35">
      <c r="B964" s="1"/>
      <c r="C964" s="1"/>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row>
    <row r="965" spans="2:39" x14ac:dyDescent="0.35">
      <c r="B965" s="1"/>
      <c r="C965" s="1"/>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row>
    <row r="966" spans="2:39" x14ac:dyDescent="0.35">
      <c r="B966" s="1"/>
      <c r="C966" s="1"/>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row>
    <row r="967" spans="2:39" x14ac:dyDescent="0.35">
      <c r="B967" s="1"/>
      <c r="C967" s="1"/>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row>
    <row r="968" spans="2:39" x14ac:dyDescent="0.35">
      <c r="B968" s="1"/>
      <c r="C968" s="1"/>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row>
    <row r="969" spans="2:39" x14ac:dyDescent="0.35">
      <c r="B969" s="1"/>
      <c r="C969" s="1"/>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row>
    <row r="970" spans="2:39" x14ac:dyDescent="0.35">
      <c r="B970" s="1"/>
      <c r="C970" s="1"/>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row>
    <row r="971" spans="2:39" x14ac:dyDescent="0.35">
      <c r="B971" s="1"/>
      <c r="C971" s="1"/>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row>
    <row r="972" spans="2:39" x14ac:dyDescent="0.35">
      <c r="B972" s="1"/>
      <c r="C972" s="1"/>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row>
    <row r="973" spans="2:39" x14ac:dyDescent="0.35">
      <c r="B973" s="1"/>
      <c r="C973" s="1"/>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row>
    <row r="974" spans="2:39" x14ac:dyDescent="0.35">
      <c r="B974" s="1"/>
      <c r="C974" s="1"/>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row>
    <row r="975" spans="2:39" x14ac:dyDescent="0.35">
      <c r="B975" s="1"/>
      <c r="C975" s="1"/>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row>
    <row r="976" spans="2:39" x14ac:dyDescent="0.35">
      <c r="B976" s="1"/>
      <c r="C976" s="1"/>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row>
    <row r="977" spans="2:39" x14ac:dyDescent="0.35">
      <c r="B977" s="1"/>
      <c r="C977" s="1"/>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row>
    <row r="978" spans="2:39" x14ac:dyDescent="0.35">
      <c r="B978" s="1"/>
      <c r="C978" s="1"/>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row>
    <row r="979" spans="2:39" x14ac:dyDescent="0.35">
      <c r="B979" s="1"/>
      <c r="C979" s="1"/>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row>
    <row r="980" spans="2:39" x14ac:dyDescent="0.35">
      <c r="B980" s="1"/>
      <c r="C980" s="1"/>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row>
    <row r="981" spans="2:39" x14ac:dyDescent="0.35">
      <c r="B981" s="1"/>
      <c r="C981" s="1"/>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row>
    <row r="982" spans="2:39" x14ac:dyDescent="0.35">
      <c r="B982" s="1"/>
      <c r="C982" s="1"/>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row>
    <row r="983" spans="2:39" x14ac:dyDescent="0.35">
      <c r="B983" s="1"/>
      <c r="C983" s="1"/>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row>
    <row r="984" spans="2:39" x14ac:dyDescent="0.35">
      <c r="B984" s="1"/>
      <c r="C984" s="1"/>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row>
    <row r="985" spans="2:39" x14ac:dyDescent="0.35">
      <c r="B985" s="1"/>
      <c r="C985" s="1"/>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row>
    <row r="986" spans="2:39" x14ac:dyDescent="0.35">
      <c r="B986" s="1"/>
      <c r="C986" s="1"/>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row>
    <row r="987" spans="2:39" x14ac:dyDescent="0.35">
      <c r="B987" s="1"/>
      <c r="C987" s="1"/>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row>
    <row r="988" spans="2:39" x14ac:dyDescent="0.35">
      <c r="B988" s="1"/>
      <c r="C988" s="1"/>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row>
    <row r="989" spans="2:39" x14ac:dyDescent="0.35">
      <c r="B989" s="1"/>
      <c r="C989" s="1"/>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row>
    <row r="990" spans="2:39" x14ac:dyDescent="0.35">
      <c r="B990" s="1"/>
      <c r="C990" s="1"/>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row>
    <row r="991" spans="2:39" x14ac:dyDescent="0.35">
      <c r="B991" s="1"/>
      <c r="C991" s="1"/>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row>
    <row r="992" spans="2:39" x14ac:dyDescent="0.35">
      <c r="B992" s="1"/>
      <c r="C992" s="1"/>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row>
    <row r="993" spans="2:39" x14ac:dyDescent="0.35">
      <c r="B993" s="1"/>
      <c r="C993" s="1"/>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row>
    <row r="994" spans="2:39" x14ac:dyDescent="0.35">
      <c r="B994" s="1"/>
      <c r="C994" s="1"/>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row>
    <row r="995" spans="2:39" x14ac:dyDescent="0.35">
      <c r="B995" s="1"/>
      <c r="C995" s="1"/>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row>
    <row r="996" spans="2:39" x14ac:dyDescent="0.35">
      <c r="B996" s="1"/>
      <c r="C996" s="1"/>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row>
    <row r="997" spans="2:39" x14ac:dyDescent="0.35">
      <c r="B997" s="1"/>
      <c r="C997" s="1"/>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row>
    <row r="998" spans="2:39" x14ac:dyDescent="0.35">
      <c r="B998" s="1"/>
      <c r="C998" s="1"/>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row>
    <row r="999" spans="2:39" x14ac:dyDescent="0.35">
      <c r="B999" s="1"/>
      <c r="C999" s="1"/>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row>
    <row r="1000" spans="2:39" x14ac:dyDescent="0.35">
      <c r="B1000" s="1"/>
      <c r="C1000" s="1"/>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c r="AG1000" s="159"/>
      <c r="AH1000" s="159"/>
      <c r="AI1000" s="159"/>
      <c r="AJ1000" s="159"/>
      <c r="AK1000" s="159"/>
      <c r="AL1000" s="159"/>
      <c r="AM1000" s="159"/>
    </row>
    <row r="1001" spans="2:39" x14ac:dyDescent="0.35">
      <c r="B1001" s="1"/>
      <c r="C1001" s="1"/>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c r="AA1001" s="159"/>
      <c r="AB1001" s="159"/>
      <c r="AC1001" s="159"/>
      <c r="AD1001" s="159"/>
      <c r="AE1001" s="159"/>
      <c r="AF1001" s="159"/>
      <c r="AG1001" s="159"/>
      <c r="AH1001" s="159"/>
      <c r="AI1001" s="159"/>
      <c r="AJ1001" s="159"/>
      <c r="AK1001" s="159"/>
      <c r="AL1001" s="159"/>
      <c r="AM1001" s="159"/>
    </row>
    <row r="1002" spans="2:39" x14ac:dyDescent="0.35">
      <c r="B1002" s="1"/>
      <c r="C1002" s="1"/>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c r="AA1002" s="159"/>
      <c r="AB1002" s="159"/>
      <c r="AC1002" s="159"/>
      <c r="AD1002" s="159"/>
      <c r="AE1002" s="159"/>
      <c r="AF1002" s="159"/>
      <c r="AG1002" s="159"/>
      <c r="AH1002" s="159"/>
      <c r="AI1002" s="159"/>
      <c r="AJ1002" s="159"/>
      <c r="AK1002" s="159"/>
      <c r="AL1002" s="159"/>
      <c r="AM1002" s="159"/>
    </row>
    <row r="1003" spans="2:39" x14ac:dyDescent="0.35">
      <c r="B1003" s="1"/>
      <c r="C1003" s="1"/>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c r="Z1003" s="159"/>
      <c r="AA1003" s="159"/>
      <c r="AB1003" s="159"/>
      <c r="AC1003" s="159"/>
      <c r="AD1003" s="159"/>
      <c r="AE1003" s="159"/>
      <c r="AF1003" s="159"/>
      <c r="AG1003" s="159"/>
      <c r="AH1003" s="159"/>
      <c r="AI1003" s="159"/>
      <c r="AJ1003" s="159"/>
      <c r="AK1003" s="159"/>
      <c r="AL1003" s="159"/>
      <c r="AM1003" s="159"/>
    </row>
    <row r="1004" spans="2:39" x14ac:dyDescent="0.35">
      <c r="B1004" s="1"/>
      <c r="C1004" s="1"/>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c r="Z1004" s="159"/>
      <c r="AA1004" s="159"/>
      <c r="AB1004" s="159"/>
      <c r="AC1004" s="159"/>
      <c r="AD1004" s="159"/>
      <c r="AE1004" s="159"/>
      <c r="AF1004" s="159"/>
      <c r="AG1004" s="159"/>
      <c r="AH1004" s="159"/>
      <c r="AI1004" s="159"/>
      <c r="AJ1004" s="159"/>
      <c r="AK1004" s="159"/>
      <c r="AL1004" s="159"/>
      <c r="AM1004" s="159"/>
    </row>
    <row r="1005" spans="2:39" x14ac:dyDescent="0.35">
      <c r="B1005" s="1"/>
      <c r="C1005" s="1"/>
      <c r="D1005" s="159"/>
      <c r="E1005" s="159"/>
      <c r="F1005" s="159"/>
      <c r="G1005" s="159"/>
      <c r="H1005" s="159"/>
      <c r="I1005" s="159"/>
      <c r="J1005" s="159"/>
      <c r="K1005" s="159"/>
      <c r="L1005" s="159"/>
      <c r="M1005" s="159"/>
      <c r="N1005" s="159"/>
      <c r="O1005" s="159"/>
      <c r="P1005" s="159"/>
      <c r="Q1005" s="159"/>
      <c r="R1005" s="159"/>
      <c r="S1005" s="159"/>
      <c r="T1005" s="159"/>
      <c r="U1005" s="159"/>
      <c r="V1005" s="159"/>
      <c r="W1005" s="159"/>
      <c r="X1005" s="159"/>
      <c r="Y1005" s="159"/>
      <c r="Z1005" s="159"/>
      <c r="AA1005" s="159"/>
      <c r="AB1005" s="159"/>
      <c r="AC1005" s="159"/>
      <c r="AD1005" s="159"/>
      <c r="AE1005" s="159"/>
      <c r="AF1005" s="159"/>
      <c r="AG1005" s="159"/>
      <c r="AH1005" s="159"/>
      <c r="AI1005" s="159"/>
      <c r="AJ1005" s="159"/>
      <c r="AK1005" s="159"/>
      <c r="AL1005" s="159"/>
      <c r="AM1005" s="159"/>
    </row>
    <row r="1006" spans="2:39" x14ac:dyDescent="0.35">
      <c r="B1006" s="1"/>
      <c r="C1006" s="1"/>
      <c r="D1006" s="159"/>
      <c r="E1006" s="159"/>
      <c r="F1006" s="159"/>
      <c r="G1006" s="159"/>
      <c r="H1006" s="159"/>
      <c r="I1006" s="159"/>
      <c r="J1006" s="159"/>
      <c r="K1006" s="159"/>
      <c r="L1006" s="159"/>
      <c r="M1006" s="159"/>
      <c r="N1006" s="159"/>
      <c r="O1006" s="159"/>
      <c r="P1006" s="159"/>
      <c r="Q1006" s="159"/>
      <c r="R1006" s="159"/>
      <c r="S1006" s="159"/>
      <c r="T1006" s="159"/>
      <c r="U1006" s="159"/>
      <c r="V1006" s="159"/>
      <c r="W1006" s="159"/>
      <c r="X1006" s="159"/>
      <c r="Y1006" s="159"/>
      <c r="Z1006" s="159"/>
      <c r="AA1006" s="159"/>
      <c r="AB1006" s="159"/>
      <c r="AC1006" s="159"/>
      <c r="AD1006" s="159"/>
      <c r="AE1006" s="159"/>
      <c r="AF1006" s="159"/>
      <c r="AG1006" s="159"/>
      <c r="AH1006" s="159"/>
      <c r="AI1006" s="159"/>
      <c r="AJ1006" s="159"/>
      <c r="AK1006" s="159"/>
      <c r="AL1006" s="159"/>
      <c r="AM1006" s="159"/>
    </row>
    <row r="1007" spans="2:39" x14ac:dyDescent="0.35">
      <c r="B1007" s="1"/>
      <c r="C1007" s="1"/>
      <c r="D1007" s="159"/>
      <c r="E1007" s="159"/>
      <c r="F1007" s="159"/>
      <c r="G1007" s="159"/>
      <c r="H1007" s="159"/>
      <c r="I1007" s="159"/>
      <c r="J1007" s="159"/>
      <c r="K1007" s="159"/>
      <c r="L1007" s="159"/>
      <c r="M1007" s="159"/>
      <c r="N1007" s="159"/>
      <c r="O1007" s="159"/>
      <c r="P1007" s="159"/>
      <c r="Q1007" s="159"/>
      <c r="R1007" s="159"/>
      <c r="S1007" s="159"/>
      <c r="T1007" s="159"/>
      <c r="U1007" s="159"/>
      <c r="V1007" s="159"/>
      <c r="W1007" s="159"/>
      <c r="X1007" s="159"/>
      <c r="Y1007" s="159"/>
      <c r="Z1007" s="159"/>
      <c r="AA1007" s="159"/>
      <c r="AB1007" s="159"/>
      <c r="AC1007" s="159"/>
      <c r="AD1007" s="159"/>
      <c r="AE1007" s="159"/>
      <c r="AF1007" s="159"/>
      <c r="AG1007" s="159"/>
      <c r="AH1007" s="159"/>
      <c r="AI1007" s="159"/>
      <c r="AJ1007" s="159"/>
      <c r="AK1007" s="159"/>
      <c r="AL1007" s="159"/>
      <c r="AM1007" s="159"/>
    </row>
    <row r="1008" spans="2:39" x14ac:dyDescent="0.35">
      <c r="B1008" s="1"/>
      <c r="C1008" s="1"/>
      <c r="D1008" s="159"/>
      <c r="E1008" s="159"/>
      <c r="F1008" s="159"/>
      <c r="G1008" s="159"/>
      <c r="H1008" s="159"/>
      <c r="I1008" s="159"/>
      <c r="J1008" s="159"/>
      <c r="K1008" s="159"/>
      <c r="L1008" s="159"/>
      <c r="M1008" s="159"/>
      <c r="N1008" s="159"/>
      <c r="O1008" s="159"/>
      <c r="P1008" s="159"/>
      <c r="Q1008" s="159"/>
      <c r="R1008" s="159"/>
      <c r="S1008" s="159"/>
      <c r="T1008" s="159"/>
      <c r="U1008" s="159"/>
      <c r="V1008" s="159"/>
      <c r="W1008" s="159"/>
      <c r="X1008" s="159"/>
      <c r="Y1008" s="159"/>
      <c r="Z1008" s="159"/>
      <c r="AA1008" s="159"/>
      <c r="AB1008" s="159"/>
      <c r="AC1008" s="159"/>
      <c r="AD1008" s="159"/>
      <c r="AE1008" s="159"/>
      <c r="AF1008" s="159"/>
      <c r="AG1008" s="159"/>
      <c r="AH1008" s="159"/>
      <c r="AI1008" s="159"/>
      <c r="AJ1008" s="159"/>
      <c r="AK1008" s="159"/>
      <c r="AL1008" s="159"/>
      <c r="AM1008" s="159"/>
    </row>
    <row r="1009" spans="2:39" x14ac:dyDescent="0.35">
      <c r="B1009" s="1"/>
      <c r="C1009" s="1"/>
      <c r="D1009" s="159"/>
      <c r="E1009" s="159"/>
      <c r="F1009" s="159"/>
      <c r="G1009" s="159"/>
      <c r="H1009" s="159"/>
      <c r="I1009" s="159"/>
      <c r="J1009" s="159"/>
      <c r="K1009" s="159"/>
      <c r="L1009" s="159"/>
      <c r="M1009" s="159"/>
      <c r="N1009" s="159"/>
      <c r="O1009" s="159"/>
      <c r="P1009" s="159"/>
      <c r="Q1009" s="159"/>
      <c r="R1009" s="159"/>
      <c r="S1009" s="159"/>
      <c r="T1009" s="159"/>
      <c r="U1009" s="159"/>
      <c r="V1009" s="159"/>
      <c r="W1009" s="159"/>
      <c r="X1009" s="159"/>
      <c r="Y1009" s="159"/>
      <c r="Z1009" s="159"/>
      <c r="AA1009" s="159"/>
      <c r="AB1009" s="159"/>
      <c r="AC1009" s="159"/>
      <c r="AD1009" s="159"/>
      <c r="AE1009" s="159"/>
      <c r="AF1009" s="159"/>
      <c r="AG1009" s="159"/>
      <c r="AH1009" s="159"/>
      <c r="AI1009" s="159"/>
      <c r="AJ1009" s="159"/>
      <c r="AK1009" s="159"/>
      <c r="AL1009" s="159"/>
      <c r="AM1009" s="159"/>
    </row>
    <row r="1010" spans="2:39" x14ac:dyDescent="0.35">
      <c r="B1010" s="1"/>
      <c r="C1010" s="1"/>
      <c r="D1010" s="159"/>
      <c r="E1010" s="159"/>
      <c r="F1010" s="159"/>
      <c r="G1010" s="159"/>
      <c r="H1010" s="159"/>
      <c r="I1010" s="159"/>
      <c r="J1010" s="159"/>
      <c r="K1010" s="159"/>
      <c r="L1010" s="159"/>
      <c r="M1010" s="159"/>
      <c r="N1010" s="159"/>
      <c r="O1010" s="159"/>
      <c r="P1010" s="159"/>
      <c r="Q1010" s="159"/>
      <c r="R1010" s="159"/>
      <c r="S1010" s="159"/>
      <c r="T1010" s="159"/>
      <c r="U1010" s="159"/>
      <c r="V1010" s="159"/>
      <c r="W1010" s="159"/>
      <c r="X1010" s="159"/>
      <c r="Y1010" s="159"/>
      <c r="Z1010" s="159"/>
      <c r="AA1010" s="159"/>
      <c r="AB1010" s="159"/>
      <c r="AC1010" s="159"/>
      <c r="AD1010" s="159"/>
      <c r="AE1010" s="159"/>
      <c r="AF1010" s="159"/>
      <c r="AG1010" s="159"/>
      <c r="AH1010" s="159"/>
      <c r="AI1010" s="159"/>
      <c r="AJ1010" s="159"/>
      <c r="AK1010" s="159"/>
      <c r="AL1010" s="159"/>
      <c r="AM1010" s="159"/>
    </row>
    <row r="1011" spans="2:39" x14ac:dyDescent="0.35">
      <c r="B1011" s="1"/>
      <c r="C1011" s="1"/>
      <c r="D1011" s="159"/>
      <c r="E1011" s="159"/>
      <c r="F1011" s="159"/>
      <c r="G1011" s="159"/>
      <c r="H1011" s="159"/>
      <c r="I1011" s="159"/>
      <c r="J1011" s="159"/>
      <c r="K1011" s="159"/>
      <c r="L1011" s="159"/>
      <c r="M1011" s="159"/>
      <c r="N1011" s="159"/>
      <c r="O1011" s="159"/>
      <c r="P1011" s="159"/>
      <c r="Q1011" s="159"/>
      <c r="R1011" s="159"/>
      <c r="S1011" s="159"/>
      <c r="T1011" s="159"/>
      <c r="U1011" s="159"/>
      <c r="V1011" s="159"/>
      <c r="W1011" s="159"/>
      <c r="X1011" s="159"/>
      <c r="Y1011" s="159"/>
      <c r="Z1011" s="159"/>
      <c r="AA1011" s="159"/>
      <c r="AB1011" s="159"/>
      <c r="AC1011" s="159"/>
      <c r="AD1011" s="159"/>
      <c r="AE1011" s="159"/>
      <c r="AF1011" s="159"/>
      <c r="AG1011" s="159"/>
      <c r="AH1011" s="159"/>
      <c r="AI1011" s="159"/>
      <c r="AJ1011" s="159"/>
      <c r="AK1011" s="159"/>
      <c r="AL1011" s="159"/>
      <c r="AM1011" s="159"/>
    </row>
    <row r="1012" spans="2:39" x14ac:dyDescent="0.35">
      <c r="B1012" s="1"/>
      <c r="C1012" s="1"/>
      <c r="D1012" s="159"/>
      <c r="E1012" s="159"/>
      <c r="F1012" s="159"/>
      <c r="G1012" s="159"/>
      <c r="H1012" s="159"/>
      <c r="I1012" s="159"/>
      <c r="J1012" s="159"/>
      <c r="K1012" s="159"/>
      <c r="L1012" s="159"/>
      <c r="M1012" s="159"/>
      <c r="N1012" s="159"/>
      <c r="O1012" s="159"/>
      <c r="P1012" s="159"/>
      <c r="Q1012" s="159"/>
      <c r="R1012" s="159"/>
      <c r="S1012" s="159"/>
      <c r="T1012" s="159"/>
      <c r="U1012" s="159"/>
      <c r="V1012" s="159"/>
      <c r="W1012" s="159"/>
      <c r="X1012" s="159"/>
      <c r="Y1012" s="159"/>
      <c r="Z1012" s="159"/>
      <c r="AA1012" s="159"/>
      <c r="AB1012" s="159"/>
      <c r="AC1012" s="159"/>
      <c r="AD1012" s="159"/>
      <c r="AE1012" s="159"/>
      <c r="AF1012" s="159"/>
      <c r="AG1012" s="159"/>
      <c r="AH1012" s="159"/>
      <c r="AI1012" s="159"/>
      <c r="AJ1012" s="159"/>
      <c r="AK1012" s="159"/>
      <c r="AL1012" s="159"/>
      <c r="AM1012" s="159"/>
    </row>
    <row r="1013" spans="2:39" x14ac:dyDescent="0.35">
      <c r="B1013" s="1"/>
      <c r="C1013" s="1"/>
      <c r="D1013" s="159"/>
      <c r="E1013" s="159"/>
      <c r="F1013" s="159"/>
      <c r="G1013" s="159"/>
      <c r="H1013" s="159"/>
      <c r="I1013" s="159"/>
      <c r="J1013" s="159"/>
      <c r="K1013" s="159"/>
      <c r="L1013" s="159"/>
      <c r="M1013" s="159"/>
      <c r="N1013" s="159"/>
      <c r="O1013" s="159"/>
      <c r="P1013" s="159"/>
      <c r="Q1013" s="159"/>
      <c r="R1013" s="159"/>
      <c r="S1013" s="159"/>
      <c r="T1013" s="159"/>
      <c r="U1013" s="159"/>
      <c r="V1013" s="159"/>
      <c r="W1013" s="159"/>
      <c r="X1013" s="159"/>
      <c r="Y1013" s="159"/>
      <c r="Z1013" s="159"/>
      <c r="AA1013" s="159"/>
      <c r="AB1013" s="159"/>
      <c r="AC1013" s="159"/>
      <c r="AD1013" s="159"/>
      <c r="AE1013" s="159"/>
      <c r="AF1013" s="159"/>
      <c r="AG1013" s="159"/>
      <c r="AH1013" s="159"/>
      <c r="AI1013" s="159"/>
      <c r="AJ1013" s="159"/>
      <c r="AK1013" s="159"/>
      <c r="AL1013" s="159"/>
      <c r="AM1013" s="159"/>
    </row>
    <row r="1014" spans="2:39" x14ac:dyDescent="0.35">
      <c r="B1014" s="1"/>
      <c r="C1014" s="1"/>
      <c r="D1014" s="159"/>
      <c r="E1014" s="159"/>
      <c r="F1014" s="159"/>
      <c r="G1014" s="159"/>
      <c r="H1014" s="159"/>
      <c r="I1014" s="159"/>
      <c r="J1014" s="159"/>
      <c r="K1014" s="159"/>
      <c r="L1014" s="159"/>
      <c r="M1014" s="159"/>
      <c r="N1014" s="159"/>
      <c r="O1014" s="159"/>
      <c r="P1014" s="159"/>
      <c r="Q1014" s="159"/>
      <c r="R1014" s="159"/>
      <c r="S1014" s="159"/>
      <c r="T1014" s="159"/>
      <c r="U1014" s="159"/>
      <c r="V1014" s="159"/>
      <c r="W1014" s="159"/>
      <c r="X1014" s="159"/>
      <c r="Y1014" s="159"/>
      <c r="Z1014" s="159"/>
      <c r="AA1014" s="159"/>
      <c r="AB1014" s="159"/>
      <c r="AC1014" s="159"/>
      <c r="AD1014" s="159"/>
      <c r="AE1014" s="159"/>
      <c r="AF1014" s="159"/>
      <c r="AG1014" s="159"/>
      <c r="AH1014" s="159"/>
      <c r="AI1014" s="159"/>
      <c r="AJ1014" s="159"/>
      <c r="AK1014" s="159"/>
      <c r="AL1014" s="159"/>
      <c r="AM1014" s="159"/>
    </row>
    <row r="1015" spans="2:39" x14ac:dyDescent="0.35">
      <c r="B1015" s="1"/>
      <c r="C1015" s="1"/>
      <c r="D1015" s="159"/>
      <c r="E1015" s="159"/>
      <c r="F1015" s="159"/>
      <c r="G1015" s="159"/>
      <c r="H1015" s="159"/>
      <c r="I1015" s="159"/>
      <c r="J1015" s="159"/>
      <c r="K1015" s="159"/>
      <c r="L1015" s="159"/>
      <c r="M1015" s="159"/>
      <c r="N1015" s="159"/>
      <c r="O1015" s="159"/>
      <c r="P1015" s="159"/>
      <c r="Q1015" s="159"/>
      <c r="R1015" s="159"/>
      <c r="S1015" s="159"/>
      <c r="T1015" s="159"/>
      <c r="U1015" s="159"/>
      <c r="V1015" s="159"/>
      <c r="W1015" s="159"/>
      <c r="X1015" s="159"/>
      <c r="Y1015" s="159"/>
      <c r="Z1015" s="159"/>
      <c r="AA1015" s="159"/>
      <c r="AB1015" s="159"/>
      <c r="AC1015" s="159"/>
      <c r="AD1015" s="159"/>
      <c r="AE1015" s="159"/>
      <c r="AF1015" s="159"/>
      <c r="AG1015" s="159"/>
      <c r="AH1015" s="159"/>
      <c r="AI1015" s="159"/>
      <c r="AJ1015" s="159"/>
      <c r="AK1015" s="159"/>
      <c r="AL1015" s="159"/>
      <c r="AM1015" s="159"/>
    </row>
    <row r="1016" spans="2:39" x14ac:dyDescent="0.35">
      <c r="B1016" s="1"/>
      <c r="C1016" s="1"/>
      <c r="D1016" s="159"/>
      <c r="E1016" s="159"/>
      <c r="F1016" s="159"/>
      <c r="G1016" s="159"/>
      <c r="H1016" s="159"/>
      <c r="I1016" s="159"/>
      <c r="J1016" s="159"/>
      <c r="K1016" s="159"/>
      <c r="L1016" s="159"/>
      <c r="M1016" s="159"/>
      <c r="N1016" s="159"/>
      <c r="O1016" s="159"/>
      <c r="P1016" s="159"/>
      <c r="Q1016" s="159"/>
      <c r="R1016" s="159"/>
      <c r="S1016" s="159"/>
      <c r="T1016" s="159"/>
      <c r="U1016" s="159"/>
      <c r="V1016" s="159"/>
      <c r="W1016" s="159"/>
      <c r="X1016" s="159"/>
      <c r="Y1016" s="159"/>
      <c r="Z1016" s="159"/>
      <c r="AA1016" s="159"/>
      <c r="AB1016" s="159"/>
      <c r="AC1016" s="159"/>
      <c r="AD1016" s="159"/>
      <c r="AE1016" s="159"/>
      <c r="AF1016" s="159"/>
      <c r="AG1016" s="159"/>
      <c r="AH1016" s="159"/>
      <c r="AI1016" s="159"/>
      <c r="AJ1016" s="159"/>
      <c r="AK1016" s="159"/>
      <c r="AL1016" s="159"/>
      <c r="AM1016" s="159"/>
    </row>
    <row r="1017" spans="2:39" x14ac:dyDescent="0.35">
      <c r="B1017" s="1"/>
      <c r="C1017" s="1"/>
      <c r="D1017" s="159"/>
      <c r="E1017" s="159"/>
      <c r="F1017" s="159"/>
      <c r="G1017" s="159"/>
      <c r="H1017" s="159"/>
      <c r="I1017" s="159"/>
      <c r="J1017" s="159"/>
      <c r="K1017" s="159"/>
      <c r="L1017" s="159"/>
      <c r="M1017" s="159"/>
      <c r="N1017" s="159"/>
      <c r="O1017" s="159"/>
      <c r="P1017" s="159"/>
      <c r="Q1017" s="159"/>
      <c r="R1017" s="159"/>
      <c r="S1017" s="159"/>
      <c r="T1017" s="159"/>
      <c r="U1017" s="159"/>
      <c r="V1017" s="159"/>
      <c r="W1017" s="159"/>
      <c r="X1017" s="159"/>
      <c r="Y1017" s="159"/>
      <c r="Z1017" s="159"/>
      <c r="AA1017" s="159"/>
      <c r="AB1017" s="159"/>
      <c r="AC1017" s="159"/>
      <c r="AD1017" s="159"/>
      <c r="AE1017" s="159"/>
      <c r="AF1017" s="159"/>
      <c r="AG1017" s="159"/>
      <c r="AH1017" s="159"/>
      <c r="AI1017" s="159"/>
      <c r="AJ1017" s="159"/>
      <c r="AK1017" s="159"/>
      <c r="AL1017" s="159"/>
      <c r="AM1017" s="159"/>
    </row>
    <row r="1018" spans="2:39" x14ac:dyDescent="0.35">
      <c r="B1018" s="1"/>
      <c r="C1018" s="1"/>
      <c r="D1018" s="159"/>
      <c r="E1018" s="159"/>
      <c r="F1018" s="159"/>
      <c r="G1018" s="159"/>
      <c r="H1018" s="159"/>
      <c r="I1018" s="159"/>
      <c r="J1018" s="159"/>
      <c r="K1018" s="159"/>
      <c r="L1018" s="159"/>
      <c r="M1018" s="159"/>
      <c r="N1018" s="159"/>
      <c r="O1018" s="159"/>
      <c r="P1018" s="159"/>
      <c r="Q1018" s="159"/>
      <c r="R1018" s="159"/>
      <c r="S1018" s="159"/>
      <c r="T1018" s="159"/>
      <c r="U1018" s="159"/>
      <c r="V1018" s="159"/>
      <c r="W1018" s="159"/>
      <c r="X1018" s="159"/>
      <c r="Y1018" s="159"/>
      <c r="Z1018" s="159"/>
      <c r="AA1018" s="159"/>
      <c r="AB1018" s="159"/>
      <c r="AC1018" s="159"/>
      <c r="AD1018" s="159"/>
      <c r="AE1018" s="159"/>
      <c r="AF1018" s="159"/>
      <c r="AG1018" s="159"/>
      <c r="AH1018" s="159"/>
      <c r="AI1018" s="159"/>
      <c r="AJ1018" s="159"/>
      <c r="AK1018" s="159"/>
      <c r="AL1018" s="159"/>
      <c r="AM1018" s="159"/>
    </row>
    <row r="1019" spans="2:39" x14ac:dyDescent="0.35">
      <c r="B1019" s="1"/>
      <c r="C1019" s="1"/>
      <c r="D1019" s="159"/>
      <c r="E1019" s="159"/>
      <c r="F1019" s="159"/>
      <c r="G1019" s="159"/>
      <c r="H1019" s="159"/>
      <c r="I1019" s="159"/>
      <c r="J1019" s="159"/>
      <c r="K1019" s="159"/>
      <c r="L1019" s="159"/>
      <c r="M1019" s="159"/>
      <c r="N1019" s="159"/>
      <c r="O1019" s="159"/>
      <c r="P1019" s="159"/>
      <c r="Q1019" s="159"/>
      <c r="R1019" s="159"/>
      <c r="S1019" s="159"/>
      <c r="T1019" s="159"/>
      <c r="U1019" s="159"/>
      <c r="V1019" s="159"/>
      <c r="W1019" s="159"/>
      <c r="X1019" s="159"/>
      <c r="Y1019" s="159"/>
      <c r="Z1019" s="159"/>
      <c r="AA1019" s="159"/>
      <c r="AB1019" s="159"/>
      <c r="AC1019" s="159"/>
      <c r="AD1019" s="159"/>
      <c r="AE1019" s="159"/>
      <c r="AF1019" s="159"/>
      <c r="AG1019" s="159"/>
      <c r="AH1019" s="159"/>
      <c r="AI1019" s="159"/>
      <c r="AJ1019" s="159"/>
      <c r="AK1019" s="159"/>
      <c r="AL1019" s="159"/>
      <c r="AM1019" s="159"/>
    </row>
    <row r="1020" spans="2:39" x14ac:dyDescent="0.35">
      <c r="B1020" s="1"/>
      <c r="C1020" s="1"/>
      <c r="D1020" s="159"/>
      <c r="E1020" s="159"/>
      <c r="F1020" s="159"/>
      <c r="G1020" s="159"/>
      <c r="H1020" s="159"/>
      <c r="I1020" s="159"/>
      <c r="J1020" s="159"/>
      <c r="K1020" s="159"/>
      <c r="L1020" s="159"/>
      <c r="M1020" s="159"/>
      <c r="N1020" s="159"/>
      <c r="O1020" s="159"/>
      <c r="P1020" s="159"/>
      <c r="Q1020" s="159"/>
      <c r="R1020" s="159"/>
      <c r="S1020" s="159"/>
      <c r="T1020" s="159"/>
      <c r="U1020" s="159"/>
      <c r="V1020" s="159"/>
      <c r="W1020" s="159"/>
      <c r="X1020" s="159"/>
      <c r="Y1020" s="159"/>
      <c r="Z1020" s="159"/>
      <c r="AA1020" s="159"/>
      <c r="AB1020" s="159"/>
      <c r="AC1020" s="159"/>
      <c r="AD1020" s="159"/>
      <c r="AE1020" s="159"/>
      <c r="AF1020" s="159"/>
      <c r="AG1020" s="159"/>
      <c r="AH1020" s="159"/>
      <c r="AI1020" s="159"/>
      <c r="AJ1020" s="159"/>
      <c r="AK1020" s="159"/>
      <c r="AL1020" s="159"/>
      <c r="AM1020" s="159"/>
    </row>
    <row r="1021" spans="2:39" x14ac:dyDescent="0.35">
      <c r="B1021" s="1"/>
      <c r="C1021" s="1"/>
      <c r="D1021" s="159"/>
      <c r="E1021" s="159"/>
      <c r="F1021" s="159"/>
      <c r="G1021" s="159"/>
      <c r="H1021" s="159"/>
      <c r="I1021" s="159"/>
      <c r="J1021" s="159"/>
      <c r="K1021" s="159"/>
      <c r="L1021" s="159"/>
      <c r="M1021" s="159"/>
      <c r="N1021" s="159"/>
      <c r="O1021" s="159"/>
      <c r="P1021" s="159"/>
      <c r="Q1021" s="159"/>
      <c r="R1021" s="159"/>
      <c r="S1021" s="159"/>
      <c r="T1021" s="159"/>
      <c r="U1021" s="159"/>
      <c r="V1021" s="159"/>
      <c r="W1021" s="159"/>
      <c r="X1021" s="159"/>
      <c r="Y1021" s="159"/>
      <c r="Z1021" s="159"/>
      <c r="AA1021" s="159"/>
      <c r="AB1021" s="159"/>
      <c r="AC1021" s="159"/>
      <c r="AD1021" s="159"/>
      <c r="AE1021" s="159"/>
      <c r="AF1021" s="159"/>
      <c r="AG1021" s="159"/>
      <c r="AH1021" s="159"/>
      <c r="AI1021" s="159"/>
      <c r="AJ1021" s="159"/>
      <c r="AK1021" s="159"/>
      <c r="AL1021" s="159"/>
      <c r="AM1021" s="159"/>
    </row>
    <row r="1022" spans="2:39" x14ac:dyDescent="0.35">
      <c r="B1022" s="1"/>
      <c r="C1022" s="1"/>
      <c r="D1022" s="159"/>
      <c r="E1022" s="159"/>
      <c r="F1022" s="159"/>
      <c r="G1022" s="159"/>
      <c r="H1022" s="159"/>
      <c r="I1022" s="159"/>
      <c r="J1022" s="159"/>
      <c r="K1022" s="159"/>
      <c r="L1022" s="159"/>
      <c r="M1022" s="159"/>
      <c r="N1022" s="159"/>
      <c r="O1022" s="159"/>
      <c r="P1022" s="159"/>
      <c r="Q1022" s="159"/>
      <c r="R1022" s="159"/>
      <c r="S1022" s="159"/>
      <c r="T1022" s="159"/>
      <c r="U1022" s="159"/>
      <c r="V1022" s="159"/>
      <c r="W1022" s="159"/>
      <c r="X1022" s="159"/>
      <c r="Y1022" s="159"/>
      <c r="Z1022" s="159"/>
      <c r="AA1022" s="159"/>
      <c r="AB1022" s="159"/>
      <c r="AC1022" s="159"/>
      <c r="AD1022" s="159"/>
      <c r="AE1022" s="159"/>
      <c r="AF1022" s="159"/>
      <c r="AG1022" s="159"/>
      <c r="AH1022" s="159"/>
      <c r="AI1022" s="159"/>
      <c r="AJ1022" s="159"/>
      <c r="AK1022" s="159"/>
      <c r="AL1022" s="159"/>
      <c r="AM1022" s="159"/>
    </row>
    <row r="1023" spans="2:39" x14ac:dyDescent="0.35">
      <c r="B1023" s="1"/>
      <c r="C1023" s="1"/>
      <c r="D1023" s="159"/>
      <c r="E1023" s="159"/>
      <c r="F1023" s="159"/>
      <c r="G1023" s="159"/>
      <c r="H1023" s="159"/>
      <c r="I1023" s="159"/>
      <c r="J1023" s="159"/>
      <c r="K1023" s="159"/>
      <c r="L1023" s="159"/>
      <c r="M1023" s="159"/>
      <c r="N1023" s="159"/>
      <c r="O1023" s="159"/>
      <c r="P1023" s="159"/>
      <c r="Q1023" s="159"/>
      <c r="R1023" s="159"/>
      <c r="S1023" s="159"/>
      <c r="T1023" s="159"/>
      <c r="U1023" s="159"/>
      <c r="V1023" s="159"/>
      <c r="W1023" s="159"/>
      <c r="X1023" s="159"/>
      <c r="Y1023" s="159"/>
      <c r="Z1023" s="159"/>
      <c r="AA1023" s="159"/>
      <c r="AB1023" s="159"/>
      <c r="AC1023" s="159"/>
      <c r="AD1023" s="159"/>
      <c r="AE1023" s="159"/>
      <c r="AF1023" s="159"/>
      <c r="AG1023" s="159"/>
      <c r="AH1023" s="159"/>
      <c r="AI1023" s="159"/>
      <c r="AJ1023" s="159"/>
      <c r="AK1023" s="159"/>
      <c r="AL1023" s="159"/>
      <c r="AM1023" s="159"/>
    </row>
    <row r="1024" spans="2:39" x14ac:dyDescent="0.35">
      <c r="B1024" s="1"/>
      <c r="C1024" s="1"/>
      <c r="D1024" s="159"/>
      <c r="E1024" s="159"/>
      <c r="F1024" s="159"/>
      <c r="G1024" s="159"/>
      <c r="H1024" s="159"/>
      <c r="I1024" s="159"/>
      <c r="J1024" s="159"/>
      <c r="K1024" s="159"/>
      <c r="L1024" s="159"/>
      <c r="M1024" s="159"/>
      <c r="N1024" s="159"/>
      <c r="O1024" s="159"/>
      <c r="P1024" s="159"/>
      <c r="Q1024" s="159"/>
      <c r="R1024" s="159"/>
      <c r="S1024" s="159"/>
      <c r="T1024" s="159"/>
      <c r="U1024" s="159"/>
      <c r="V1024" s="159"/>
      <c r="W1024" s="159"/>
      <c r="X1024" s="159"/>
      <c r="Y1024" s="159"/>
      <c r="Z1024" s="159"/>
      <c r="AA1024" s="159"/>
      <c r="AB1024" s="159"/>
      <c r="AC1024" s="159"/>
      <c r="AD1024" s="159"/>
      <c r="AE1024" s="159"/>
      <c r="AF1024" s="159"/>
      <c r="AG1024" s="159"/>
      <c r="AH1024" s="159"/>
      <c r="AI1024" s="159"/>
      <c r="AJ1024" s="159"/>
      <c r="AK1024" s="159"/>
      <c r="AL1024" s="159"/>
      <c r="AM1024" s="159"/>
    </row>
    <row r="1025" spans="2:39" x14ac:dyDescent="0.35">
      <c r="B1025" s="1"/>
      <c r="C1025" s="1"/>
      <c r="D1025" s="159"/>
      <c r="E1025" s="159"/>
      <c r="F1025" s="159"/>
      <c r="G1025" s="159"/>
      <c r="H1025" s="159"/>
      <c r="I1025" s="159"/>
      <c r="J1025" s="159"/>
      <c r="K1025" s="159"/>
      <c r="L1025" s="159"/>
      <c r="M1025" s="159"/>
      <c r="N1025" s="159"/>
      <c r="O1025" s="159"/>
      <c r="P1025" s="159"/>
      <c r="Q1025" s="159"/>
      <c r="R1025" s="159"/>
      <c r="S1025" s="159"/>
      <c r="T1025" s="159"/>
      <c r="U1025" s="159"/>
      <c r="V1025" s="159"/>
      <c r="W1025" s="159"/>
      <c r="X1025" s="159"/>
      <c r="Y1025" s="159"/>
      <c r="Z1025" s="159"/>
      <c r="AA1025" s="159"/>
      <c r="AB1025" s="159"/>
      <c r="AC1025" s="159"/>
      <c r="AD1025" s="159"/>
      <c r="AE1025" s="159"/>
      <c r="AF1025" s="159"/>
      <c r="AG1025" s="159"/>
      <c r="AH1025" s="159"/>
      <c r="AI1025" s="159"/>
      <c r="AJ1025" s="159"/>
      <c r="AK1025" s="159"/>
      <c r="AL1025" s="159"/>
      <c r="AM1025" s="159"/>
    </row>
    <row r="1026" spans="2:39" x14ac:dyDescent="0.35">
      <c r="B1026" s="1"/>
      <c r="C1026" s="1"/>
      <c r="D1026" s="159"/>
      <c r="E1026" s="159"/>
      <c r="F1026" s="159"/>
      <c r="G1026" s="159"/>
      <c r="H1026" s="159"/>
      <c r="I1026" s="159"/>
      <c r="J1026" s="159"/>
      <c r="K1026" s="159"/>
      <c r="L1026" s="159"/>
      <c r="M1026" s="159"/>
      <c r="N1026" s="159"/>
      <c r="O1026" s="159"/>
      <c r="P1026" s="159"/>
      <c r="Q1026" s="159"/>
      <c r="R1026" s="159"/>
      <c r="S1026" s="159"/>
      <c r="T1026" s="159"/>
      <c r="U1026" s="159"/>
      <c r="V1026" s="159"/>
      <c r="W1026" s="159"/>
      <c r="X1026" s="159"/>
      <c r="Y1026" s="159"/>
      <c r="Z1026" s="159"/>
      <c r="AA1026" s="159"/>
      <c r="AB1026" s="159"/>
      <c r="AC1026" s="159"/>
      <c r="AD1026" s="159"/>
      <c r="AE1026" s="159"/>
      <c r="AF1026" s="159"/>
      <c r="AG1026" s="159"/>
      <c r="AH1026" s="159"/>
      <c r="AI1026" s="159"/>
      <c r="AJ1026" s="159"/>
      <c r="AK1026" s="159"/>
      <c r="AL1026" s="159"/>
      <c r="AM1026" s="159"/>
    </row>
    <row r="1027" spans="2:39" x14ac:dyDescent="0.35">
      <c r="B1027" s="1"/>
      <c r="C1027" s="1"/>
      <c r="D1027" s="159"/>
      <c r="E1027" s="159"/>
      <c r="F1027" s="159"/>
      <c r="G1027" s="159"/>
      <c r="H1027" s="159"/>
      <c r="I1027" s="159"/>
      <c r="J1027" s="159"/>
      <c r="K1027" s="159"/>
      <c r="L1027" s="159"/>
      <c r="M1027" s="159"/>
      <c r="N1027" s="159"/>
      <c r="O1027" s="159"/>
      <c r="P1027" s="159"/>
      <c r="Q1027" s="159"/>
      <c r="R1027" s="159"/>
      <c r="S1027" s="159"/>
      <c r="T1027" s="159"/>
      <c r="U1027" s="159"/>
      <c r="V1027" s="159"/>
      <c r="W1027" s="159"/>
      <c r="X1027" s="159"/>
      <c r="Y1027" s="159"/>
      <c r="Z1027" s="159"/>
      <c r="AA1027" s="159"/>
      <c r="AB1027" s="159"/>
      <c r="AC1027" s="159"/>
      <c r="AD1027" s="159"/>
      <c r="AE1027" s="159"/>
      <c r="AF1027" s="159"/>
      <c r="AG1027" s="159"/>
      <c r="AH1027" s="159"/>
      <c r="AI1027" s="159"/>
      <c r="AJ1027" s="159"/>
      <c r="AK1027" s="159"/>
      <c r="AL1027" s="159"/>
      <c r="AM1027" s="159"/>
    </row>
    <row r="1028" spans="2:39" x14ac:dyDescent="0.35">
      <c r="B1028" s="1"/>
      <c r="C1028" s="1"/>
      <c r="D1028" s="159"/>
      <c r="E1028" s="159"/>
      <c r="F1028" s="159"/>
      <c r="G1028" s="159"/>
      <c r="H1028" s="159"/>
      <c r="I1028" s="159"/>
      <c r="J1028" s="159"/>
      <c r="K1028" s="159"/>
      <c r="L1028" s="159"/>
      <c r="M1028" s="159"/>
      <c r="N1028" s="159"/>
      <c r="O1028" s="159"/>
      <c r="P1028" s="159"/>
      <c r="Q1028" s="159"/>
      <c r="R1028" s="159"/>
      <c r="S1028" s="159"/>
      <c r="T1028" s="159"/>
      <c r="U1028" s="159"/>
      <c r="V1028" s="159"/>
      <c r="W1028" s="159"/>
      <c r="X1028" s="159"/>
      <c r="Y1028" s="159"/>
      <c r="Z1028" s="159"/>
      <c r="AA1028" s="159"/>
      <c r="AB1028" s="159"/>
      <c r="AC1028" s="159"/>
      <c r="AD1028" s="159"/>
      <c r="AE1028" s="159"/>
      <c r="AF1028" s="159"/>
      <c r="AG1028" s="159"/>
      <c r="AH1028" s="159"/>
      <c r="AI1028" s="159"/>
      <c r="AJ1028" s="159"/>
      <c r="AK1028" s="159"/>
      <c r="AL1028" s="159"/>
      <c r="AM1028" s="159"/>
    </row>
    <row r="1029" spans="2:39" x14ac:dyDescent="0.35">
      <c r="B1029" s="1"/>
      <c r="C1029" s="1"/>
      <c r="D1029" s="159"/>
      <c r="E1029" s="159"/>
      <c r="F1029" s="159"/>
      <c r="G1029" s="159"/>
      <c r="H1029" s="159"/>
      <c r="I1029" s="159"/>
      <c r="J1029" s="159"/>
      <c r="K1029" s="159"/>
      <c r="L1029" s="159"/>
      <c r="M1029" s="159"/>
      <c r="N1029" s="159"/>
      <c r="O1029" s="159"/>
      <c r="P1029" s="159"/>
      <c r="Q1029" s="159"/>
      <c r="R1029" s="159"/>
      <c r="S1029" s="159"/>
      <c r="T1029" s="159"/>
      <c r="U1029" s="159"/>
      <c r="V1029" s="159"/>
      <c r="W1029" s="159"/>
      <c r="X1029" s="159"/>
      <c r="Y1029" s="159"/>
      <c r="Z1029" s="159"/>
      <c r="AA1029" s="159"/>
      <c r="AB1029" s="159"/>
      <c r="AC1029" s="159"/>
      <c r="AD1029" s="159"/>
      <c r="AE1029" s="159"/>
      <c r="AF1029" s="159"/>
      <c r="AG1029" s="159"/>
      <c r="AH1029" s="159"/>
      <c r="AI1029" s="159"/>
      <c r="AJ1029" s="159"/>
      <c r="AK1029" s="159"/>
      <c r="AL1029" s="159"/>
      <c r="AM1029" s="159"/>
    </row>
    <row r="1030" spans="2:39" x14ac:dyDescent="0.35">
      <c r="B1030" s="1"/>
      <c r="C1030" s="1"/>
      <c r="D1030" s="159"/>
      <c r="E1030" s="159"/>
      <c r="F1030" s="159"/>
      <c r="G1030" s="159"/>
      <c r="H1030" s="159"/>
      <c r="I1030" s="159"/>
      <c r="J1030" s="159"/>
      <c r="K1030" s="159"/>
      <c r="L1030" s="159"/>
      <c r="M1030" s="159"/>
      <c r="N1030" s="159"/>
      <c r="O1030" s="159"/>
      <c r="P1030" s="159"/>
      <c r="Q1030" s="159"/>
      <c r="R1030" s="159"/>
      <c r="S1030" s="159"/>
      <c r="T1030" s="159"/>
      <c r="U1030" s="159"/>
      <c r="V1030" s="159"/>
      <c r="W1030" s="159"/>
      <c r="X1030" s="159"/>
      <c r="Y1030" s="159"/>
      <c r="Z1030" s="159"/>
      <c r="AA1030" s="159"/>
      <c r="AB1030" s="159"/>
      <c r="AC1030" s="159"/>
      <c r="AD1030" s="159"/>
      <c r="AE1030" s="159"/>
      <c r="AF1030" s="159"/>
      <c r="AG1030" s="159"/>
      <c r="AH1030" s="159"/>
      <c r="AI1030" s="159"/>
      <c r="AJ1030" s="159"/>
      <c r="AK1030" s="159"/>
      <c r="AL1030" s="159"/>
      <c r="AM1030" s="159"/>
    </row>
    <row r="1031" spans="2:39" x14ac:dyDescent="0.35">
      <c r="B1031" s="1"/>
      <c r="C1031" s="1"/>
      <c r="D1031" s="159"/>
      <c r="E1031" s="159"/>
      <c r="F1031" s="159"/>
      <c r="G1031" s="159"/>
      <c r="H1031" s="159"/>
      <c r="I1031" s="159"/>
      <c r="J1031" s="159"/>
      <c r="K1031" s="159"/>
      <c r="L1031" s="159"/>
      <c r="M1031" s="159"/>
      <c r="N1031" s="159"/>
      <c r="O1031" s="159"/>
      <c r="P1031" s="159"/>
      <c r="Q1031" s="159"/>
      <c r="R1031" s="159"/>
      <c r="S1031" s="159"/>
      <c r="T1031" s="159"/>
      <c r="U1031" s="159"/>
      <c r="V1031" s="159"/>
      <c r="W1031" s="159"/>
      <c r="X1031" s="159"/>
      <c r="Y1031" s="159"/>
      <c r="Z1031" s="159"/>
      <c r="AA1031" s="159"/>
      <c r="AB1031" s="159"/>
      <c r="AC1031" s="159"/>
      <c r="AD1031" s="159"/>
      <c r="AE1031" s="159"/>
      <c r="AF1031" s="159"/>
      <c r="AG1031" s="159"/>
      <c r="AH1031" s="159"/>
      <c r="AI1031" s="159"/>
      <c r="AJ1031" s="159"/>
      <c r="AK1031" s="159"/>
      <c r="AL1031" s="159"/>
      <c r="AM1031" s="159"/>
    </row>
    <row r="1032" spans="2:39" x14ac:dyDescent="0.35">
      <c r="B1032" s="1"/>
      <c r="C1032" s="1"/>
      <c r="D1032" s="159"/>
      <c r="E1032" s="159"/>
      <c r="F1032" s="159"/>
      <c r="G1032" s="159"/>
      <c r="H1032" s="159"/>
      <c r="I1032" s="159"/>
      <c r="J1032" s="159"/>
      <c r="K1032" s="159"/>
      <c r="L1032" s="159"/>
      <c r="M1032" s="159"/>
      <c r="N1032" s="159"/>
      <c r="O1032" s="159"/>
      <c r="P1032" s="159"/>
      <c r="Q1032" s="159"/>
      <c r="R1032" s="159"/>
      <c r="S1032" s="159"/>
      <c r="T1032" s="159"/>
      <c r="U1032" s="159"/>
      <c r="V1032" s="159"/>
      <c r="W1032" s="159"/>
      <c r="X1032" s="159"/>
      <c r="Y1032" s="159"/>
      <c r="Z1032" s="159"/>
      <c r="AA1032" s="159"/>
      <c r="AB1032" s="159"/>
      <c r="AC1032" s="159"/>
      <c r="AD1032" s="159"/>
      <c r="AE1032" s="159"/>
      <c r="AF1032" s="159"/>
      <c r="AG1032" s="159"/>
      <c r="AH1032" s="159"/>
      <c r="AI1032" s="159"/>
      <c r="AJ1032" s="159"/>
      <c r="AK1032" s="159"/>
      <c r="AL1032" s="159"/>
      <c r="AM1032" s="159"/>
    </row>
    <row r="1033" spans="2:39" x14ac:dyDescent="0.35">
      <c r="B1033" s="1"/>
      <c r="C1033" s="1"/>
      <c r="D1033" s="159"/>
      <c r="E1033" s="159"/>
      <c r="F1033" s="159"/>
      <c r="G1033" s="159"/>
      <c r="H1033" s="159"/>
      <c r="I1033" s="159"/>
      <c r="J1033" s="159"/>
      <c r="K1033" s="159"/>
      <c r="L1033" s="159"/>
      <c r="M1033" s="159"/>
      <c r="N1033" s="159"/>
      <c r="O1033" s="159"/>
      <c r="P1033" s="159"/>
      <c r="Q1033" s="159"/>
      <c r="R1033" s="159"/>
      <c r="S1033" s="159"/>
      <c r="T1033" s="159"/>
      <c r="U1033" s="159"/>
      <c r="V1033" s="159"/>
      <c r="W1033" s="159"/>
      <c r="X1033" s="159"/>
      <c r="Y1033" s="159"/>
      <c r="Z1033" s="159"/>
      <c r="AA1033" s="159"/>
      <c r="AB1033" s="159"/>
      <c r="AC1033" s="159"/>
      <c r="AD1033" s="159"/>
      <c r="AE1033" s="159"/>
      <c r="AF1033" s="159"/>
      <c r="AG1033" s="159"/>
      <c r="AH1033" s="159"/>
      <c r="AI1033" s="159"/>
      <c r="AJ1033" s="159"/>
      <c r="AK1033" s="159"/>
      <c r="AL1033" s="159"/>
      <c r="AM1033" s="159"/>
    </row>
    <row r="1034" spans="2:39" x14ac:dyDescent="0.35">
      <c r="B1034" s="1"/>
      <c r="C1034" s="1"/>
      <c r="D1034" s="159"/>
      <c r="E1034" s="159"/>
      <c r="F1034" s="159"/>
      <c r="G1034" s="159"/>
      <c r="H1034" s="159"/>
      <c r="I1034" s="159"/>
      <c r="J1034" s="159"/>
      <c r="K1034" s="159"/>
      <c r="L1034" s="159"/>
      <c r="M1034" s="159"/>
      <c r="N1034" s="159"/>
      <c r="O1034" s="159"/>
      <c r="P1034" s="159"/>
      <c r="Q1034" s="159"/>
      <c r="R1034" s="159"/>
      <c r="S1034" s="159"/>
      <c r="T1034" s="159"/>
      <c r="U1034" s="159"/>
      <c r="V1034" s="159"/>
      <c r="W1034" s="159"/>
      <c r="X1034" s="159"/>
      <c r="Y1034" s="159"/>
      <c r="Z1034" s="159"/>
      <c r="AA1034" s="159"/>
      <c r="AB1034" s="159"/>
      <c r="AC1034" s="159"/>
      <c r="AD1034" s="159"/>
      <c r="AE1034" s="159"/>
      <c r="AF1034" s="159"/>
      <c r="AG1034" s="159"/>
      <c r="AH1034" s="159"/>
      <c r="AI1034" s="159"/>
      <c r="AJ1034" s="159"/>
      <c r="AK1034" s="159"/>
      <c r="AL1034" s="159"/>
      <c r="AM1034" s="159"/>
    </row>
    <row r="1035" spans="2:39" x14ac:dyDescent="0.35">
      <c r="B1035" s="1"/>
      <c r="C1035" s="1"/>
      <c r="D1035" s="159"/>
      <c r="E1035" s="159"/>
      <c r="F1035" s="159"/>
      <c r="G1035" s="159"/>
      <c r="H1035" s="159"/>
      <c r="I1035" s="159"/>
      <c r="J1035" s="159"/>
      <c r="K1035" s="159"/>
      <c r="L1035" s="159"/>
      <c r="M1035" s="159"/>
      <c r="N1035" s="159"/>
      <c r="O1035" s="159"/>
      <c r="P1035" s="159"/>
      <c r="Q1035" s="159"/>
      <c r="R1035" s="159"/>
      <c r="S1035" s="159"/>
      <c r="T1035" s="159"/>
      <c r="U1035" s="159"/>
      <c r="V1035" s="159"/>
      <c r="W1035" s="159"/>
      <c r="X1035" s="159"/>
      <c r="Y1035" s="159"/>
      <c r="Z1035" s="159"/>
      <c r="AA1035" s="159"/>
      <c r="AB1035" s="159"/>
      <c r="AC1035" s="159"/>
      <c r="AD1035" s="159"/>
      <c r="AE1035" s="159"/>
      <c r="AF1035" s="159"/>
      <c r="AG1035" s="159"/>
      <c r="AH1035" s="159"/>
      <c r="AI1035" s="159"/>
      <c r="AJ1035" s="159"/>
      <c r="AK1035" s="159"/>
      <c r="AL1035" s="159"/>
      <c r="AM1035" s="159"/>
    </row>
    <row r="1036" spans="2:39" x14ac:dyDescent="0.35">
      <c r="B1036" s="1"/>
      <c r="C1036" s="1"/>
      <c r="D1036" s="159"/>
      <c r="E1036" s="159"/>
      <c r="F1036" s="159"/>
      <c r="G1036" s="159"/>
      <c r="H1036" s="159"/>
      <c r="I1036" s="159"/>
      <c r="J1036" s="159"/>
      <c r="K1036" s="159"/>
      <c r="L1036" s="159"/>
      <c r="M1036" s="159"/>
      <c r="N1036" s="159"/>
      <c r="O1036" s="159"/>
      <c r="P1036" s="159"/>
      <c r="Q1036" s="159"/>
      <c r="R1036" s="159"/>
      <c r="S1036" s="159"/>
      <c r="T1036" s="159"/>
      <c r="U1036" s="159"/>
      <c r="V1036" s="159"/>
      <c r="W1036" s="159"/>
      <c r="X1036" s="159"/>
      <c r="Y1036" s="159"/>
      <c r="Z1036" s="159"/>
      <c r="AA1036" s="159"/>
      <c r="AB1036" s="159"/>
      <c r="AC1036" s="159"/>
      <c r="AD1036" s="159"/>
      <c r="AE1036" s="159"/>
      <c r="AF1036" s="159"/>
      <c r="AG1036" s="159"/>
      <c r="AH1036" s="159"/>
      <c r="AI1036" s="159"/>
      <c r="AJ1036" s="159"/>
      <c r="AK1036" s="159"/>
      <c r="AL1036" s="159"/>
      <c r="AM1036" s="159"/>
    </row>
    <row r="1037" spans="2:39" x14ac:dyDescent="0.35">
      <c r="B1037" s="1"/>
      <c r="C1037" s="1"/>
      <c r="D1037" s="159"/>
      <c r="E1037" s="159"/>
      <c r="F1037" s="159"/>
      <c r="G1037" s="159"/>
      <c r="H1037" s="159"/>
      <c r="I1037" s="159"/>
      <c r="J1037" s="159"/>
      <c r="K1037" s="159"/>
      <c r="L1037" s="159"/>
      <c r="M1037" s="159"/>
      <c r="N1037" s="159"/>
      <c r="O1037" s="159"/>
      <c r="P1037" s="159"/>
      <c r="Q1037" s="159"/>
      <c r="R1037" s="159"/>
      <c r="S1037" s="159"/>
      <c r="T1037" s="159"/>
      <c r="U1037" s="159"/>
      <c r="V1037" s="159"/>
      <c r="W1037" s="159"/>
      <c r="X1037" s="159"/>
      <c r="Y1037" s="159"/>
      <c r="Z1037" s="159"/>
      <c r="AA1037" s="159"/>
      <c r="AB1037" s="159"/>
      <c r="AC1037" s="159"/>
      <c r="AD1037" s="159"/>
      <c r="AE1037" s="159"/>
      <c r="AF1037" s="159"/>
      <c r="AG1037" s="159"/>
      <c r="AH1037" s="159"/>
      <c r="AI1037" s="159"/>
      <c r="AJ1037" s="159"/>
      <c r="AK1037" s="159"/>
      <c r="AL1037" s="159"/>
      <c r="AM1037" s="159"/>
    </row>
    <row r="1038" spans="2:39" x14ac:dyDescent="0.35">
      <c r="B1038" s="1"/>
      <c r="C1038" s="1"/>
      <c r="D1038" s="159"/>
      <c r="E1038" s="159"/>
      <c r="F1038" s="159"/>
      <c r="G1038" s="159"/>
      <c r="H1038" s="159"/>
      <c r="I1038" s="159"/>
      <c r="J1038" s="159"/>
      <c r="K1038" s="159"/>
      <c r="L1038" s="159"/>
      <c r="M1038" s="159"/>
      <c r="N1038" s="159"/>
      <c r="O1038" s="159"/>
      <c r="P1038" s="159"/>
      <c r="Q1038" s="159"/>
      <c r="R1038" s="159"/>
      <c r="S1038" s="159"/>
      <c r="T1038" s="159"/>
      <c r="U1038" s="159"/>
      <c r="V1038" s="159"/>
      <c r="W1038" s="159"/>
      <c r="X1038" s="159"/>
      <c r="Y1038" s="159"/>
      <c r="Z1038" s="159"/>
      <c r="AA1038" s="159"/>
      <c r="AB1038" s="159"/>
      <c r="AC1038" s="159"/>
      <c r="AD1038" s="159"/>
      <c r="AE1038" s="159"/>
      <c r="AF1038" s="159"/>
      <c r="AG1038" s="159"/>
      <c r="AH1038" s="159"/>
      <c r="AI1038" s="159"/>
      <c r="AJ1038" s="159"/>
      <c r="AK1038" s="159"/>
      <c r="AL1038" s="159"/>
      <c r="AM1038" s="159"/>
    </row>
    <row r="1039" spans="2:39" x14ac:dyDescent="0.35">
      <c r="B1039" s="1"/>
      <c r="C1039" s="1"/>
      <c r="D1039" s="159"/>
      <c r="E1039" s="159"/>
      <c r="F1039" s="159"/>
      <c r="G1039" s="159"/>
      <c r="H1039" s="159"/>
      <c r="I1039" s="159"/>
      <c r="J1039" s="159"/>
      <c r="K1039" s="159"/>
      <c r="L1039" s="159"/>
      <c r="M1039" s="159"/>
      <c r="N1039" s="159"/>
      <c r="O1039" s="159"/>
      <c r="P1039" s="159"/>
      <c r="Q1039" s="159"/>
      <c r="R1039" s="159"/>
      <c r="S1039" s="159"/>
      <c r="T1039" s="159"/>
      <c r="U1039" s="159"/>
      <c r="V1039" s="159"/>
      <c r="W1039" s="159"/>
      <c r="X1039" s="159"/>
      <c r="Y1039" s="159"/>
      <c r="Z1039" s="159"/>
      <c r="AA1039" s="159"/>
      <c r="AB1039" s="159"/>
      <c r="AC1039" s="159"/>
      <c r="AD1039" s="159"/>
      <c r="AE1039" s="159"/>
      <c r="AF1039" s="159"/>
      <c r="AG1039" s="159"/>
      <c r="AH1039" s="159"/>
      <c r="AI1039" s="159"/>
      <c r="AJ1039" s="159"/>
      <c r="AK1039" s="159"/>
      <c r="AL1039" s="159"/>
      <c r="AM1039" s="159"/>
    </row>
    <row r="1040" spans="2:39" x14ac:dyDescent="0.35">
      <c r="B1040" s="1"/>
      <c r="C1040" s="1"/>
      <c r="D1040" s="159"/>
      <c r="E1040" s="159"/>
      <c r="F1040" s="159"/>
      <c r="G1040" s="159"/>
      <c r="H1040" s="159"/>
      <c r="I1040" s="159"/>
      <c r="J1040" s="159"/>
      <c r="K1040" s="159"/>
      <c r="L1040" s="159"/>
      <c r="M1040" s="159"/>
      <c r="N1040" s="159"/>
      <c r="O1040" s="159"/>
      <c r="P1040" s="159"/>
      <c r="Q1040" s="159"/>
      <c r="R1040" s="159"/>
      <c r="S1040" s="159"/>
      <c r="T1040" s="159"/>
      <c r="U1040" s="159"/>
      <c r="V1040" s="159"/>
      <c r="W1040" s="159"/>
      <c r="X1040" s="159"/>
      <c r="Y1040" s="159"/>
      <c r="Z1040" s="159"/>
      <c r="AA1040" s="159"/>
      <c r="AB1040" s="159"/>
      <c r="AC1040" s="159"/>
      <c r="AD1040" s="159"/>
      <c r="AE1040" s="159"/>
      <c r="AF1040" s="159"/>
      <c r="AG1040" s="159"/>
      <c r="AH1040" s="159"/>
      <c r="AI1040" s="159"/>
      <c r="AJ1040" s="159"/>
      <c r="AK1040" s="159"/>
      <c r="AL1040" s="159"/>
      <c r="AM1040" s="159"/>
    </row>
    <row r="1041" spans="2:39" x14ac:dyDescent="0.35">
      <c r="B1041" s="1"/>
      <c r="C1041" s="1"/>
      <c r="D1041" s="159"/>
      <c r="E1041" s="159"/>
      <c r="F1041" s="159"/>
      <c r="G1041" s="159"/>
      <c r="H1041" s="159"/>
      <c r="I1041" s="159"/>
      <c r="J1041" s="159"/>
      <c r="K1041" s="159"/>
      <c r="L1041" s="159"/>
      <c r="M1041" s="159"/>
      <c r="N1041" s="159"/>
      <c r="O1041" s="159"/>
      <c r="P1041" s="159"/>
      <c r="Q1041" s="159"/>
      <c r="R1041" s="159"/>
      <c r="S1041" s="159"/>
      <c r="T1041" s="159"/>
      <c r="U1041" s="159"/>
      <c r="V1041" s="159"/>
      <c r="W1041" s="159"/>
      <c r="X1041" s="159"/>
      <c r="Y1041" s="159"/>
      <c r="Z1041" s="159"/>
      <c r="AA1041" s="159"/>
      <c r="AB1041" s="159"/>
      <c r="AC1041" s="159"/>
      <c r="AD1041" s="159"/>
      <c r="AE1041" s="159"/>
      <c r="AF1041" s="159"/>
      <c r="AG1041" s="159"/>
      <c r="AH1041" s="159"/>
      <c r="AI1041" s="159"/>
      <c r="AJ1041" s="159"/>
      <c r="AK1041" s="159"/>
      <c r="AL1041" s="159"/>
      <c r="AM1041" s="159"/>
    </row>
    <row r="1042" spans="2:39" x14ac:dyDescent="0.35">
      <c r="B1042" s="1"/>
      <c r="C1042" s="1"/>
      <c r="D1042" s="159"/>
      <c r="E1042" s="159"/>
      <c r="F1042" s="159"/>
      <c r="G1042" s="159"/>
      <c r="H1042" s="159"/>
      <c r="I1042" s="159"/>
      <c r="J1042" s="159"/>
      <c r="K1042" s="159"/>
      <c r="L1042" s="159"/>
      <c r="M1042" s="159"/>
      <c r="N1042" s="159"/>
      <c r="O1042" s="159"/>
      <c r="P1042" s="159"/>
      <c r="Q1042" s="159"/>
      <c r="R1042" s="159"/>
      <c r="S1042" s="159"/>
      <c r="T1042" s="159"/>
      <c r="U1042" s="159"/>
      <c r="V1042" s="159"/>
      <c r="W1042" s="159"/>
      <c r="X1042" s="159"/>
      <c r="Y1042" s="159"/>
      <c r="Z1042" s="159"/>
      <c r="AA1042" s="159"/>
      <c r="AB1042" s="159"/>
      <c r="AC1042" s="159"/>
      <c r="AD1042" s="159"/>
      <c r="AE1042" s="159"/>
      <c r="AF1042" s="159"/>
      <c r="AG1042" s="159"/>
      <c r="AH1042" s="159"/>
      <c r="AI1042" s="159"/>
      <c r="AJ1042" s="159"/>
      <c r="AK1042" s="159"/>
      <c r="AL1042" s="159"/>
      <c r="AM1042" s="159"/>
    </row>
    <row r="1043" spans="2:39" x14ac:dyDescent="0.35">
      <c r="B1043" s="1"/>
      <c r="C1043" s="1"/>
      <c r="D1043" s="159"/>
      <c r="E1043" s="159"/>
      <c r="F1043" s="159"/>
      <c r="G1043" s="159"/>
      <c r="H1043" s="159"/>
      <c r="I1043" s="159"/>
      <c r="J1043" s="159"/>
      <c r="K1043" s="159"/>
      <c r="L1043" s="159"/>
      <c r="M1043" s="159"/>
      <c r="N1043" s="159"/>
      <c r="O1043" s="159"/>
      <c r="P1043" s="159"/>
      <c r="Q1043" s="159"/>
      <c r="R1043" s="159"/>
      <c r="S1043" s="159"/>
      <c r="T1043" s="159"/>
      <c r="U1043" s="159"/>
      <c r="V1043" s="159"/>
      <c r="W1043" s="159"/>
      <c r="X1043" s="159"/>
      <c r="Y1043" s="159"/>
      <c r="Z1043" s="159"/>
      <c r="AA1043" s="159"/>
      <c r="AB1043" s="159"/>
      <c r="AC1043" s="159"/>
      <c r="AD1043" s="159"/>
      <c r="AE1043" s="159"/>
      <c r="AF1043" s="159"/>
      <c r="AG1043" s="159"/>
      <c r="AH1043" s="159"/>
      <c r="AI1043" s="159"/>
      <c r="AJ1043" s="159"/>
      <c r="AK1043" s="159"/>
      <c r="AL1043" s="159"/>
      <c r="AM1043" s="159"/>
    </row>
    <row r="1044" spans="2:39" x14ac:dyDescent="0.35">
      <c r="B1044" s="1"/>
      <c r="C1044" s="1"/>
      <c r="D1044" s="159"/>
      <c r="E1044" s="159"/>
      <c r="F1044" s="159"/>
      <c r="G1044" s="159"/>
      <c r="H1044" s="159"/>
      <c r="I1044" s="159"/>
      <c r="J1044" s="159"/>
      <c r="K1044" s="159"/>
      <c r="L1044" s="159"/>
      <c r="M1044" s="159"/>
      <c r="N1044" s="159"/>
      <c r="O1044" s="159"/>
      <c r="P1044" s="159"/>
      <c r="Q1044" s="159"/>
      <c r="R1044" s="159"/>
      <c r="S1044" s="159"/>
      <c r="T1044" s="159"/>
      <c r="U1044" s="159"/>
      <c r="V1044" s="159"/>
      <c r="W1044" s="159"/>
      <c r="X1044" s="159"/>
      <c r="Y1044" s="159"/>
      <c r="Z1044" s="159"/>
      <c r="AA1044" s="159"/>
      <c r="AB1044" s="159"/>
      <c r="AC1044" s="159"/>
      <c r="AD1044" s="159"/>
      <c r="AE1044" s="159"/>
      <c r="AF1044" s="159"/>
      <c r="AG1044" s="159"/>
      <c r="AH1044" s="159"/>
      <c r="AI1044" s="159"/>
      <c r="AJ1044" s="159"/>
      <c r="AK1044" s="159"/>
      <c r="AL1044" s="159"/>
      <c r="AM1044" s="159"/>
    </row>
    <row r="1045" spans="2:39" x14ac:dyDescent="0.35">
      <c r="B1045" s="1"/>
      <c r="C1045" s="1"/>
      <c r="D1045" s="159"/>
      <c r="E1045" s="159"/>
      <c r="F1045" s="159"/>
      <c r="G1045" s="159"/>
      <c r="H1045" s="159"/>
      <c r="I1045" s="159"/>
      <c r="J1045" s="159"/>
      <c r="K1045" s="159"/>
      <c r="L1045" s="159"/>
      <c r="M1045" s="159"/>
      <c r="N1045" s="159"/>
      <c r="O1045" s="159"/>
      <c r="P1045" s="159"/>
      <c r="Q1045" s="159"/>
      <c r="R1045" s="159"/>
      <c r="S1045" s="159"/>
      <c r="T1045" s="159"/>
      <c r="U1045" s="159"/>
      <c r="V1045" s="159"/>
      <c r="W1045" s="159"/>
      <c r="X1045" s="159"/>
      <c r="Y1045" s="159"/>
      <c r="Z1045" s="159"/>
      <c r="AA1045" s="159"/>
      <c r="AB1045" s="159"/>
      <c r="AC1045" s="159"/>
      <c r="AD1045" s="159"/>
      <c r="AE1045" s="159"/>
      <c r="AF1045" s="159"/>
      <c r="AG1045" s="159"/>
      <c r="AH1045" s="159"/>
      <c r="AI1045" s="159"/>
      <c r="AJ1045" s="159"/>
      <c r="AK1045" s="159"/>
      <c r="AL1045" s="159"/>
      <c r="AM1045" s="159"/>
    </row>
    <row r="1046" spans="2:39" x14ac:dyDescent="0.35">
      <c r="B1046" s="1"/>
      <c r="C1046" s="1"/>
      <c r="D1046" s="159"/>
      <c r="E1046" s="159"/>
      <c r="F1046" s="159"/>
      <c r="G1046" s="159"/>
      <c r="H1046" s="159"/>
      <c r="I1046" s="159"/>
      <c r="J1046" s="159"/>
      <c r="K1046" s="159"/>
      <c r="L1046" s="159"/>
      <c r="M1046" s="159"/>
      <c r="N1046" s="159"/>
      <c r="O1046" s="159"/>
      <c r="P1046" s="159"/>
      <c r="Q1046" s="159"/>
      <c r="R1046" s="159"/>
      <c r="S1046" s="159"/>
      <c r="T1046" s="159"/>
      <c r="U1046" s="159"/>
      <c r="V1046" s="159"/>
      <c r="W1046" s="159"/>
      <c r="X1046" s="159"/>
      <c r="Y1046" s="159"/>
      <c r="Z1046" s="159"/>
      <c r="AA1046" s="159"/>
      <c r="AB1046" s="159"/>
      <c r="AC1046" s="159"/>
      <c r="AD1046" s="159"/>
      <c r="AE1046" s="159"/>
      <c r="AF1046" s="159"/>
      <c r="AG1046" s="159"/>
      <c r="AH1046" s="159"/>
      <c r="AI1046" s="159"/>
      <c r="AJ1046" s="159"/>
      <c r="AK1046" s="159"/>
      <c r="AL1046" s="159"/>
      <c r="AM1046" s="159"/>
    </row>
    <row r="1047" spans="2:39" x14ac:dyDescent="0.35">
      <c r="B1047" s="1"/>
      <c r="C1047" s="1"/>
      <c r="D1047" s="159"/>
      <c r="E1047" s="159"/>
      <c r="F1047" s="159"/>
      <c r="G1047" s="159"/>
      <c r="H1047" s="159"/>
      <c r="I1047" s="159"/>
      <c r="J1047" s="159"/>
      <c r="K1047" s="159"/>
      <c r="L1047" s="159"/>
      <c r="M1047" s="159"/>
      <c r="N1047" s="159"/>
      <c r="O1047" s="159"/>
      <c r="P1047" s="159"/>
      <c r="Q1047" s="159"/>
      <c r="R1047" s="159"/>
      <c r="S1047" s="159"/>
      <c r="T1047" s="159"/>
      <c r="U1047" s="159"/>
      <c r="V1047" s="159"/>
      <c r="W1047" s="159"/>
      <c r="X1047" s="159"/>
      <c r="Y1047" s="159"/>
      <c r="Z1047" s="159"/>
      <c r="AA1047" s="159"/>
      <c r="AB1047" s="159"/>
      <c r="AC1047" s="159"/>
      <c r="AD1047" s="159"/>
      <c r="AE1047" s="159"/>
      <c r="AF1047" s="159"/>
      <c r="AG1047" s="159"/>
      <c r="AH1047" s="159"/>
      <c r="AI1047" s="159"/>
      <c r="AJ1047" s="159"/>
      <c r="AK1047" s="159"/>
      <c r="AL1047" s="159"/>
      <c r="AM1047" s="159"/>
    </row>
    <row r="1048" spans="2:39" x14ac:dyDescent="0.35">
      <c r="B1048" s="1"/>
      <c r="C1048" s="1"/>
      <c r="D1048" s="159"/>
      <c r="E1048" s="159"/>
      <c r="F1048" s="159"/>
      <c r="G1048" s="159"/>
      <c r="H1048" s="159"/>
      <c r="I1048" s="159"/>
      <c r="J1048" s="159"/>
      <c r="K1048" s="159"/>
      <c r="L1048" s="159"/>
      <c r="M1048" s="159"/>
      <c r="N1048" s="159"/>
      <c r="O1048" s="159"/>
      <c r="P1048" s="159"/>
      <c r="Q1048" s="159"/>
      <c r="R1048" s="159"/>
      <c r="S1048" s="159"/>
      <c r="T1048" s="159"/>
      <c r="U1048" s="159"/>
      <c r="V1048" s="159"/>
      <c r="W1048" s="159"/>
      <c r="X1048" s="159"/>
      <c r="Y1048" s="159"/>
      <c r="Z1048" s="159"/>
      <c r="AA1048" s="159"/>
      <c r="AB1048" s="159"/>
      <c r="AC1048" s="159"/>
      <c r="AD1048" s="159"/>
      <c r="AE1048" s="159"/>
      <c r="AF1048" s="159"/>
      <c r="AG1048" s="159"/>
      <c r="AH1048" s="159"/>
      <c r="AI1048" s="159"/>
      <c r="AJ1048" s="159"/>
      <c r="AK1048" s="159"/>
      <c r="AL1048" s="159"/>
      <c r="AM1048" s="159"/>
    </row>
    <row r="1049" spans="2:39" x14ac:dyDescent="0.35">
      <c r="B1049" s="1"/>
      <c r="C1049" s="1"/>
      <c r="D1049" s="159"/>
      <c r="E1049" s="159"/>
      <c r="F1049" s="159"/>
      <c r="G1049" s="159"/>
      <c r="H1049" s="159"/>
      <c r="I1049" s="159"/>
      <c r="J1049" s="159"/>
      <c r="K1049" s="159"/>
      <c r="L1049" s="159"/>
      <c r="M1049" s="159"/>
      <c r="N1049" s="159"/>
      <c r="O1049" s="159"/>
      <c r="P1049" s="159"/>
      <c r="Q1049" s="159"/>
      <c r="R1049" s="159"/>
      <c r="S1049" s="159"/>
      <c r="T1049" s="159"/>
      <c r="U1049" s="159"/>
      <c r="V1049" s="159"/>
      <c r="W1049" s="159"/>
      <c r="X1049" s="159"/>
      <c r="Y1049" s="159"/>
      <c r="Z1049" s="159"/>
      <c r="AA1049" s="159"/>
      <c r="AB1049" s="159"/>
      <c r="AC1049" s="159"/>
      <c r="AD1049" s="159"/>
      <c r="AE1049" s="159"/>
      <c r="AF1049" s="159"/>
      <c r="AG1049" s="159"/>
      <c r="AH1049" s="159"/>
      <c r="AI1049" s="159"/>
      <c r="AJ1049" s="159"/>
      <c r="AK1049" s="159"/>
      <c r="AL1049" s="159"/>
      <c r="AM1049" s="159"/>
    </row>
    <row r="1050" spans="2:39" x14ac:dyDescent="0.35">
      <c r="B1050" s="1"/>
      <c r="C1050" s="1"/>
      <c r="D1050" s="159"/>
      <c r="E1050" s="159"/>
      <c r="F1050" s="159"/>
      <c r="G1050" s="159"/>
      <c r="H1050" s="159"/>
      <c r="I1050" s="159"/>
      <c r="J1050" s="159"/>
      <c r="K1050" s="159"/>
      <c r="L1050" s="159"/>
      <c r="M1050" s="159"/>
      <c r="N1050" s="159"/>
      <c r="O1050" s="159"/>
      <c r="P1050" s="159"/>
      <c r="Q1050" s="159"/>
      <c r="R1050" s="159"/>
      <c r="S1050" s="159"/>
      <c r="T1050" s="159"/>
      <c r="U1050" s="159"/>
      <c r="V1050" s="159"/>
      <c r="W1050" s="159"/>
      <c r="X1050" s="159"/>
      <c r="Y1050" s="159"/>
      <c r="Z1050" s="159"/>
      <c r="AA1050" s="159"/>
      <c r="AB1050" s="159"/>
      <c r="AC1050" s="159"/>
      <c r="AD1050" s="159"/>
      <c r="AE1050" s="159"/>
      <c r="AF1050" s="159"/>
      <c r="AG1050" s="159"/>
      <c r="AH1050" s="159"/>
      <c r="AI1050" s="159"/>
      <c r="AJ1050" s="159"/>
      <c r="AK1050" s="159"/>
      <c r="AL1050" s="159"/>
      <c r="AM1050" s="159"/>
    </row>
    <row r="1051" spans="2:39" x14ac:dyDescent="0.35">
      <c r="B1051" s="1"/>
      <c r="C1051" s="1"/>
      <c r="D1051" s="159"/>
      <c r="E1051" s="159"/>
      <c r="F1051" s="159"/>
      <c r="G1051" s="159"/>
      <c r="H1051" s="159"/>
      <c r="I1051" s="159"/>
      <c r="J1051" s="159"/>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59"/>
    </row>
    <row r="1052" spans="2:39" x14ac:dyDescent="0.35">
      <c r="B1052" s="1"/>
      <c r="C1052" s="1"/>
      <c r="D1052" s="159"/>
      <c r="E1052" s="159"/>
      <c r="F1052" s="159"/>
      <c r="G1052" s="159"/>
      <c r="H1052" s="159"/>
      <c r="I1052" s="159"/>
      <c r="J1052" s="159"/>
      <c r="K1052" s="159"/>
      <c r="L1052" s="159"/>
      <c r="M1052" s="159"/>
      <c r="N1052" s="159"/>
      <c r="O1052" s="159"/>
      <c r="P1052" s="159"/>
      <c r="Q1052" s="159"/>
      <c r="R1052" s="159"/>
      <c r="S1052" s="159"/>
      <c r="T1052" s="159"/>
      <c r="U1052" s="159"/>
      <c r="V1052" s="159"/>
      <c r="W1052" s="159"/>
      <c r="X1052" s="159"/>
      <c r="Y1052" s="159"/>
      <c r="Z1052" s="159"/>
      <c r="AA1052" s="159"/>
      <c r="AB1052" s="159"/>
      <c r="AC1052" s="159"/>
      <c r="AD1052" s="159"/>
      <c r="AE1052" s="159"/>
      <c r="AF1052" s="159"/>
      <c r="AG1052" s="159"/>
      <c r="AH1052" s="159"/>
      <c r="AI1052" s="159"/>
      <c r="AJ1052" s="159"/>
      <c r="AK1052" s="159"/>
      <c r="AL1052" s="159"/>
      <c r="AM1052" s="159"/>
    </row>
    <row r="1053" spans="2:39" x14ac:dyDescent="0.35">
      <c r="B1053" s="1"/>
      <c r="C1053" s="1"/>
      <c r="D1053" s="159"/>
      <c r="E1053" s="159"/>
      <c r="F1053" s="159"/>
      <c r="G1053" s="159"/>
      <c r="H1053" s="159"/>
      <c r="I1053" s="159"/>
      <c r="J1053" s="159"/>
      <c r="K1053" s="159"/>
      <c r="L1053" s="159"/>
      <c r="M1053" s="159"/>
      <c r="N1053" s="159"/>
      <c r="O1053" s="159"/>
      <c r="P1053" s="159"/>
      <c r="Q1053" s="159"/>
      <c r="R1053" s="159"/>
      <c r="S1053" s="159"/>
      <c r="T1053" s="159"/>
      <c r="U1053" s="159"/>
      <c r="V1053" s="159"/>
      <c r="W1053" s="159"/>
      <c r="X1053" s="159"/>
      <c r="Y1053" s="159"/>
      <c r="Z1053" s="159"/>
      <c r="AA1053" s="159"/>
      <c r="AB1053" s="159"/>
      <c r="AC1053" s="159"/>
      <c r="AD1053" s="159"/>
      <c r="AE1053" s="159"/>
      <c r="AF1053" s="159"/>
      <c r="AG1053" s="159"/>
      <c r="AH1053" s="159"/>
      <c r="AI1053" s="159"/>
      <c r="AJ1053" s="159"/>
      <c r="AK1053" s="159"/>
      <c r="AL1053" s="159"/>
      <c r="AM1053" s="159"/>
    </row>
    <row r="1054" spans="2:39" x14ac:dyDescent="0.35">
      <c r="B1054" s="1"/>
      <c r="C1054" s="1"/>
      <c r="D1054" s="159"/>
      <c r="E1054" s="159"/>
      <c r="F1054" s="159"/>
      <c r="G1054" s="159"/>
      <c r="H1054" s="159"/>
      <c r="I1054" s="159"/>
      <c r="J1054" s="159"/>
      <c r="K1054" s="159"/>
      <c r="L1054" s="159"/>
      <c r="M1054" s="159"/>
      <c r="N1054" s="159"/>
      <c r="O1054" s="159"/>
      <c r="P1054" s="159"/>
      <c r="Q1054" s="159"/>
      <c r="R1054" s="159"/>
      <c r="S1054" s="159"/>
      <c r="T1054" s="159"/>
      <c r="U1054" s="159"/>
      <c r="V1054" s="159"/>
      <c r="W1054" s="159"/>
      <c r="X1054" s="159"/>
      <c r="Y1054" s="159"/>
      <c r="Z1054" s="159"/>
      <c r="AA1054" s="159"/>
      <c r="AB1054" s="159"/>
      <c r="AC1054" s="159"/>
      <c r="AD1054" s="159"/>
      <c r="AE1054" s="159"/>
      <c r="AF1054" s="159"/>
      <c r="AG1054" s="159"/>
      <c r="AH1054" s="159"/>
      <c r="AI1054" s="159"/>
      <c r="AJ1054" s="159"/>
      <c r="AK1054" s="159"/>
      <c r="AL1054" s="159"/>
      <c r="AM1054" s="159"/>
    </row>
    <row r="1055" spans="2:39" x14ac:dyDescent="0.35">
      <c r="B1055" s="1"/>
      <c r="C1055" s="1"/>
      <c r="D1055" s="159"/>
      <c r="E1055" s="159"/>
      <c r="F1055" s="159"/>
      <c r="G1055" s="159"/>
      <c r="H1055" s="159"/>
      <c r="I1055" s="159"/>
      <c r="J1055" s="159"/>
      <c r="K1055" s="159"/>
      <c r="L1055" s="159"/>
      <c r="M1055" s="159"/>
      <c r="N1055" s="159"/>
      <c r="O1055" s="159"/>
      <c r="P1055" s="159"/>
      <c r="Q1055" s="159"/>
      <c r="R1055" s="159"/>
      <c r="S1055" s="159"/>
      <c r="T1055" s="159"/>
      <c r="U1055" s="159"/>
      <c r="V1055" s="159"/>
      <c r="W1055" s="159"/>
      <c r="X1055" s="159"/>
      <c r="Y1055" s="159"/>
      <c r="Z1055" s="159"/>
      <c r="AA1055" s="159"/>
      <c r="AB1055" s="159"/>
      <c r="AC1055" s="159"/>
      <c r="AD1055" s="159"/>
      <c r="AE1055" s="159"/>
      <c r="AF1055" s="159"/>
      <c r="AG1055" s="159"/>
      <c r="AH1055" s="159"/>
      <c r="AI1055" s="159"/>
      <c r="AJ1055" s="159"/>
      <c r="AK1055" s="159"/>
      <c r="AL1055" s="159"/>
      <c r="AM1055" s="159"/>
    </row>
    <row r="1056" spans="2:39" x14ac:dyDescent="0.35">
      <c r="B1056" s="1"/>
      <c r="C1056" s="1"/>
      <c r="D1056" s="159"/>
      <c r="E1056" s="159"/>
      <c r="F1056" s="159"/>
      <c r="G1056" s="159"/>
      <c r="H1056" s="159"/>
      <c r="I1056" s="159"/>
      <c r="J1056" s="159"/>
      <c r="K1056" s="159"/>
      <c r="L1056" s="159"/>
      <c r="M1056" s="159"/>
      <c r="N1056" s="159"/>
      <c r="O1056" s="159"/>
      <c r="P1056" s="159"/>
      <c r="Q1056" s="159"/>
      <c r="R1056" s="159"/>
      <c r="S1056" s="159"/>
      <c r="T1056" s="159"/>
      <c r="U1056" s="159"/>
      <c r="V1056" s="159"/>
      <c r="W1056" s="159"/>
      <c r="X1056" s="159"/>
      <c r="Y1056" s="159"/>
      <c r="Z1056" s="159"/>
      <c r="AA1056" s="159"/>
      <c r="AB1056" s="159"/>
      <c r="AC1056" s="159"/>
      <c r="AD1056" s="159"/>
      <c r="AE1056" s="159"/>
      <c r="AF1056" s="159"/>
      <c r="AG1056" s="159"/>
      <c r="AH1056" s="159"/>
      <c r="AI1056" s="159"/>
      <c r="AJ1056" s="159"/>
      <c r="AK1056" s="159"/>
      <c r="AL1056" s="159"/>
      <c r="AM1056" s="159"/>
    </row>
    <row r="1057" spans="2:39" x14ac:dyDescent="0.35">
      <c r="B1057" s="1"/>
      <c r="C1057" s="1"/>
      <c r="D1057" s="159"/>
      <c r="E1057" s="159"/>
      <c r="F1057" s="159"/>
      <c r="G1057" s="159"/>
      <c r="H1057" s="159"/>
      <c r="I1057" s="159"/>
      <c r="J1057" s="159"/>
      <c r="K1057" s="159"/>
      <c r="L1057" s="159"/>
      <c r="M1057" s="159"/>
      <c r="N1057" s="159"/>
      <c r="O1057" s="159"/>
      <c r="P1057" s="159"/>
      <c r="Q1057" s="159"/>
      <c r="R1057" s="159"/>
      <c r="S1057" s="159"/>
      <c r="T1057" s="159"/>
      <c r="U1057" s="159"/>
      <c r="V1057" s="159"/>
      <c r="W1057" s="159"/>
      <c r="X1057" s="159"/>
      <c r="Y1057" s="159"/>
      <c r="Z1057" s="159"/>
      <c r="AA1057" s="159"/>
      <c r="AB1057" s="159"/>
      <c r="AC1057" s="159"/>
      <c r="AD1057" s="159"/>
      <c r="AE1057" s="159"/>
      <c r="AF1057" s="159"/>
      <c r="AG1057" s="159"/>
      <c r="AH1057" s="159"/>
      <c r="AI1057" s="159"/>
      <c r="AJ1057" s="159"/>
      <c r="AK1057" s="159"/>
      <c r="AL1057" s="159"/>
      <c r="AM1057" s="159"/>
    </row>
    <row r="1058" spans="2:39" x14ac:dyDescent="0.35">
      <c r="B1058" s="1"/>
      <c r="C1058" s="1"/>
      <c r="D1058" s="159"/>
      <c r="E1058" s="159"/>
      <c r="F1058" s="159"/>
      <c r="G1058" s="159"/>
      <c r="H1058" s="159"/>
      <c r="I1058" s="159"/>
      <c r="J1058" s="159"/>
      <c r="K1058" s="159"/>
      <c r="L1058" s="159"/>
      <c r="M1058" s="159"/>
      <c r="N1058" s="159"/>
      <c r="O1058" s="159"/>
      <c r="P1058" s="159"/>
      <c r="Q1058" s="159"/>
      <c r="R1058" s="159"/>
      <c r="S1058" s="159"/>
      <c r="T1058" s="159"/>
      <c r="U1058" s="159"/>
      <c r="V1058" s="159"/>
      <c r="W1058" s="159"/>
      <c r="X1058" s="159"/>
      <c r="Y1058" s="159"/>
      <c r="Z1058" s="159"/>
      <c r="AA1058" s="159"/>
      <c r="AB1058" s="159"/>
      <c r="AC1058" s="159"/>
      <c r="AD1058" s="159"/>
      <c r="AE1058" s="159"/>
      <c r="AF1058" s="159"/>
      <c r="AG1058" s="159"/>
      <c r="AH1058" s="159"/>
      <c r="AI1058" s="159"/>
      <c r="AJ1058" s="159"/>
      <c r="AK1058" s="159"/>
      <c r="AL1058" s="159"/>
      <c r="AM1058" s="159"/>
    </row>
    <row r="1059" spans="2:39" x14ac:dyDescent="0.35">
      <c r="B1059" s="1"/>
      <c r="C1059" s="1"/>
      <c r="D1059" s="159"/>
      <c r="E1059" s="159"/>
      <c r="F1059" s="159"/>
      <c r="G1059" s="159"/>
      <c r="H1059" s="159"/>
      <c r="I1059" s="159"/>
      <c r="J1059" s="159"/>
      <c r="K1059" s="159"/>
      <c r="L1059" s="159"/>
      <c r="M1059" s="159"/>
      <c r="N1059" s="159"/>
      <c r="O1059" s="159"/>
      <c r="P1059" s="159"/>
      <c r="Q1059" s="159"/>
      <c r="R1059" s="159"/>
      <c r="S1059" s="159"/>
      <c r="T1059" s="159"/>
      <c r="U1059" s="159"/>
      <c r="V1059" s="159"/>
      <c r="W1059" s="159"/>
      <c r="X1059" s="159"/>
      <c r="Y1059" s="159"/>
      <c r="Z1059" s="159"/>
      <c r="AA1059" s="159"/>
      <c r="AB1059" s="159"/>
      <c r="AC1059" s="159"/>
      <c r="AD1059" s="159"/>
      <c r="AE1059" s="159"/>
      <c r="AF1059" s="159"/>
      <c r="AG1059" s="159"/>
      <c r="AH1059" s="159"/>
      <c r="AI1059" s="159"/>
      <c r="AJ1059" s="159"/>
      <c r="AK1059" s="159"/>
      <c r="AL1059" s="159"/>
      <c r="AM1059" s="159"/>
    </row>
    <row r="1060" spans="2:39" x14ac:dyDescent="0.35">
      <c r="B1060" s="1"/>
      <c r="C1060" s="1"/>
      <c r="D1060" s="159"/>
      <c r="E1060" s="159"/>
      <c r="F1060" s="159"/>
      <c r="G1060" s="159"/>
      <c r="H1060" s="159"/>
      <c r="I1060" s="159"/>
      <c r="J1060" s="159"/>
      <c r="K1060" s="159"/>
      <c r="L1060" s="159"/>
      <c r="M1060" s="159"/>
      <c r="N1060" s="159"/>
      <c r="O1060" s="159"/>
      <c r="P1060" s="159"/>
      <c r="Q1060" s="159"/>
      <c r="R1060" s="159"/>
      <c r="S1060" s="159"/>
      <c r="T1060" s="159"/>
      <c r="U1060" s="159"/>
      <c r="V1060" s="159"/>
      <c r="W1060" s="159"/>
      <c r="X1060" s="159"/>
      <c r="Y1060" s="159"/>
      <c r="Z1060" s="159"/>
      <c r="AA1060" s="159"/>
      <c r="AB1060" s="159"/>
      <c r="AC1060" s="159"/>
      <c r="AD1060" s="159"/>
      <c r="AE1060" s="159"/>
      <c r="AF1060" s="159"/>
      <c r="AG1060" s="159"/>
      <c r="AH1060" s="159"/>
      <c r="AI1060" s="159"/>
      <c r="AJ1060" s="159"/>
      <c r="AK1060" s="159"/>
      <c r="AL1060" s="159"/>
      <c r="AM1060" s="159"/>
    </row>
  </sheetData>
  <sheetProtection algorithmName="SHA-512" hashValue="3ljvXyg/XcvcUrgRyXvTWQs6ipibH8Yvk8IrYT/bzvce++qzDx4W3na8ROlonGqLFN6oSQW7zId1wBW3yDaWmQ==" saltValue="c4uHbVfaA61kO+T0splZOg==" spinCount="100000" sheet="1" objects="1" scenarios="1"/>
  <dataConsolidate/>
  <mergeCells count="64">
    <mergeCell ref="D56:N57"/>
    <mergeCell ref="J41:K41"/>
    <mergeCell ref="J42:K42"/>
    <mergeCell ref="D38:K39"/>
    <mergeCell ref="AH50:AJ50"/>
    <mergeCell ref="AK50:AM50"/>
    <mergeCell ref="AB50:AD50"/>
    <mergeCell ref="AE50:AG50"/>
    <mergeCell ref="D45:L46"/>
    <mergeCell ref="D47:O48"/>
    <mergeCell ref="B52:C52"/>
    <mergeCell ref="B53:C53"/>
    <mergeCell ref="S50:U50"/>
    <mergeCell ref="V50:X50"/>
    <mergeCell ref="Y50:AA50"/>
    <mergeCell ref="P50:R50"/>
    <mergeCell ref="M50:O50"/>
    <mergeCell ref="B40:C40"/>
    <mergeCell ref="D40:G40"/>
    <mergeCell ref="D50:F50"/>
    <mergeCell ref="G50:I50"/>
    <mergeCell ref="J50:L50"/>
    <mergeCell ref="B41:C41"/>
    <mergeCell ref="B42:C42"/>
    <mergeCell ref="D41:G41"/>
    <mergeCell ref="D42:G42"/>
    <mergeCell ref="H41:I41"/>
    <mergeCell ref="H42:I42"/>
    <mergeCell ref="H40:K40"/>
    <mergeCell ref="L40:Q43"/>
    <mergeCell ref="AH58:AJ58"/>
    <mergeCell ref="AK58:AM58"/>
    <mergeCell ref="S58:U58"/>
    <mergeCell ref="V58:X58"/>
    <mergeCell ref="Y58:AA58"/>
    <mergeCell ref="AB58:AD58"/>
    <mergeCell ref="AE58:AG58"/>
    <mergeCell ref="P58:R58"/>
    <mergeCell ref="G58:I58"/>
    <mergeCell ref="D58:F58"/>
    <mergeCell ref="J58:L58"/>
    <mergeCell ref="M58:O58"/>
    <mergeCell ref="E2:Q3"/>
    <mergeCell ref="E9:Q10"/>
    <mergeCell ref="E21:Q22"/>
    <mergeCell ref="B25:C29"/>
    <mergeCell ref="B15:C16"/>
    <mergeCell ref="B6:D6"/>
    <mergeCell ref="B7:D7"/>
    <mergeCell ref="B12:D12"/>
    <mergeCell ref="B13:C14"/>
    <mergeCell ref="B24:D24"/>
    <mergeCell ref="H18:J18"/>
    <mergeCell ref="K18:M18"/>
    <mergeCell ref="N18:P18"/>
    <mergeCell ref="H19:J19"/>
    <mergeCell ref="K19:M19"/>
    <mergeCell ref="N19:P19"/>
    <mergeCell ref="B30:C33"/>
    <mergeCell ref="B34:D34"/>
    <mergeCell ref="B17:D17"/>
    <mergeCell ref="B19:D19"/>
    <mergeCell ref="E18:G18"/>
    <mergeCell ref="E19:G19"/>
  </mergeCells>
  <conditionalFormatting sqref="AM66:AM1060">
    <cfRule type="expression" dxfId="14" priority="38">
      <formula>IF(ISBLANK($C66),FALSE,TRUE)</formula>
    </cfRule>
  </conditionalFormatting>
  <conditionalFormatting sqref="B60:B1060">
    <cfRule type="expression" dxfId="13" priority="9">
      <formula>IF(ISBLANK($B60),FALSE,TRUE)</formula>
    </cfRule>
    <cfRule type="expression" dxfId="12" priority="10">
      <formula>AND(IF(ISBLANK($B60),TRUE),IF(ISBLANK($B59),FALSE,TRUE))</formula>
    </cfRule>
  </conditionalFormatting>
  <conditionalFormatting sqref="AM60:AM1060">
    <cfRule type="expression" dxfId="11" priority="5">
      <formula>IF(ISBLANK($B59),FALSE,TRUE)</formula>
    </cfRule>
    <cfRule type="expression" dxfId="10" priority="35">
      <formula>AND(IF(ISBLANK($B60),TRUE),IF(ISBLANK($B59),FALSE,TRUE))</formula>
    </cfRule>
  </conditionalFormatting>
  <conditionalFormatting sqref="C60">
    <cfRule type="expression" dxfId="9" priority="6">
      <formula>AND(IF(ISBLANK($B60),TRUE),IF(ISBLANK($B59),FALSE,TRUE))</formula>
    </cfRule>
    <cfRule type="expression" dxfId="8" priority="7">
      <formula>IF(ISBLANK($B60),FALSE,TRUE)</formula>
    </cfRule>
  </conditionalFormatting>
  <conditionalFormatting sqref="D60:AM1060">
    <cfRule type="expression" dxfId="7" priority="11">
      <formula>IF(ISBLANK($B60),FALSE,TRUE)</formula>
    </cfRule>
    <cfRule type="expression" dxfId="6" priority="12">
      <formula>AND(IF(ISBLANK($B60),TRUE),IF(ISBLANK($B59),FALSE,TRUE))</formula>
    </cfRule>
    <cfRule type="expression" dxfId="5" priority="31">
      <formula>AND(OR(IF(MOD(COLUMN(D60),6)=0,TRUE),IF(MOD(COLUMN(D60),6)=4,TRUE),IF(MOD(COLUMN(D60),6)=5,TRUE)),IF(ISBLANK($B59),FALSE,TRUE))</formula>
    </cfRule>
    <cfRule type="expression" dxfId="4" priority="32">
      <formula>AND(OR(IF(MOD(COLUMN(D60),6)=1,TRUE),IF(MOD(COLUMN(D60),6)=2,TRUE),IF(MOD(COLUMN(D60),6)=3,TRUE)),IF(ISBLANK($B59),FALSE,TRUE))</formula>
    </cfRule>
  </conditionalFormatting>
  <conditionalFormatting sqref="C1061">
    <cfRule type="expression" dxfId="3" priority="3">
      <formula>AND(IF(ISBLANK($B1061),TRUE),IF(ISBLANK($B1060),FALSE,TRUE))</formula>
    </cfRule>
    <cfRule type="expression" dxfId="2" priority="4">
      <formula>IF(ISBLANK($B1061),FALSE,TRUE)</formula>
    </cfRule>
  </conditionalFormatting>
  <conditionalFormatting sqref="C61:C1060">
    <cfRule type="expression" dxfId="1" priority="1">
      <formula>AND(IF(ISBLANK($B61),TRUE),IF(ISBLANK($B60),FALSE,TRUE))</formula>
    </cfRule>
    <cfRule type="expression" dxfId="0" priority="2">
      <formula>IF(ISBLANK($B61),FALSE,TRUE)</formula>
    </cfRule>
  </conditionalFormatting>
  <pageMargins left="0.7" right="0.7" top="0.75" bottom="0.75" header="0.3" footer="0.3"/>
  <pageSetup paperSize="9" orientation="portrait" horizontalDpi="0" verticalDpi="0" r:id="rId1"/>
  <ignoredErrors>
    <ignoredError sqref="Q13:Q14 Q25 Q16" unlockedFormula="1"/>
    <ignoredError sqref="F53 F52 I52 L52 O52 R52 U52 X52 AA52 AD52 AG52 AJ52 AM52 I53 L53 O53 R53 U53 X53 AA53 AD53 AG53 AJ53 AM53" formula="1"/>
    <ignoredError sqref="Q15" formula="1"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Formulas!$B$2:$B$5</xm:f>
          </x14:formula1>
          <xm:sqref>D41:G42</xm:sqref>
        </x14:dataValidation>
        <x14:dataValidation type="list" allowBlank="1" showInputMessage="1" showErrorMessage="1" xr:uid="{00000000-0002-0000-0400-000001000000}">
          <x14:formula1>
            <xm:f>IF($B59&lt;&gt;"",Formulas!$R$10:$R$12)</xm:f>
          </x14:formula1>
          <xm:sqref>B60:B10012</xm:sqref>
        </x14:dataValidation>
        <x14:dataValidation type="list" allowBlank="1" showInputMessage="1" showErrorMessage="1" xr:uid="{00000000-0002-0000-0400-000002000000}">
          <x14:formula1>
            <xm:f>IF($B60=Formulas!$R$10,listareservas,IF($B60=Formulas!$R$11,listaconcentrados,IF($B60=Formulas!$R$12,listaaditivos)))</xm:f>
          </x14:formula1>
          <xm:sqref>C60:C1060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E126"/>
  <sheetViews>
    <sheetView showGridLines="0" zoomScaleNormal="100" workbookViewId="0">
      <pane xSplit="2" topLeftCell="C1" activePane="topRight" state="frozen"/>
      <selection pane="topRight" activeCell="N60" sqref="C60:N60"/>
    </sheetView>
  </sheetViews>
  <sheetFormatPr baseColWidth="10" defaultColWidth="11.453125" defaultRowHeight="20.149999999999999" customHeight="1" x14ac:dyDescent="0.35"/>
  <cols>
    <col min="1" max="1" width="0.453125" style="9" customWidth="1"/>
    <col min="2" max="2" width="44.81640625" style="9" bestFit="1" customWidth="1"/>
    <col min="3" max="14" width="11.1796875" style="241" customWidth="1"/>
    <col min="15" max="15" width="11.54296875" style="241" bestFit="1" customWidth="1"/>
    <col min="16" max="16384" width="11.453125" style="9"/>
  </cols>
  <sheetData>
    <row r="1" spans="1:21" ht="20.149999999999999" customHeight="1" x14ac:dyDescent="0.35">
      <c r="A1" s="8"/>
      <c r="B1" s="8"/>
      <c r="C1" s="9"/>
      <c r="D1" s="17"/>
      <c r="E1" s="17"/>
      <c r="F1" s="17"/>
      <c r="G1" s="17"/>
      <c r="H1" s="17"/>
      <c r="I1" s="17"/>
      <c r="J1" s="17"/>
      <c r="K1" s="17"/>
      <c r="L1" s="17"/>
      <c r="M1" s="17"/>
      <c r="N1" s="17"/>
      <c r="O1" s="17"/>
      <c r="Q1" s="458" t="s">
        <v>150</v>
      </c>
      <c r="R1" s="458"/>
      <c r="S1" s="458"/>
      <c r="T1" s="458"/>
      <c r="U1" s="109"/>
    </row>
    <row r="2" spans="1:21" ht="20.149999999999999" customHeight="1" x14ac:dyDescent="0.35">
      <c r="A2" s="8"/>
      <c r="B2" s="108" t="s">
        <v>149</v>
      </c>
      <c r="C2" s="17"/>
      <c r="D2" s="17"/>
      <c r="E2" s="17"/>
      <c r="F2" s="460" t="s">
        <v>135</v>
      </c>
      <c r="G2" s="460"/>
      <c r="H2" s="460"/>
      <c r="I2" s="460"/>
      <c r="J2" s="460"/>
      <c r="K2" s="460"/>
      <c r="L2" s="17"/>
      <c r="M2" s="17"/>
      <c r="N2" s="17"/>
      <c r="O2" s="17"/>
      <c r="Q2" s="458" t="s">
        <v>151</v>
      </c>
      <c r="R2" s="458"/>
      <c r="S2" s="458"/>
      <c r="T2" s="458"/>
      <c r="U2" s="109"/>
    </row>
    <row r="3" spans="1:21" ht="20.149999999999999" customHeight="1" thickBot="1" x14ac:dyDescent="0.4">
      <c r="F3" s="460"/>
      <c r="G3" s="460"/>
      <c r="H3" s="460"/>
      <c r="I3" s="460"/>
      <c r="J3" s="460"/>
      <c r="K3" s="460"/>
      <c r="L3" s="17"/>
      <c r="M3" s="17"/>
    </row>
    <row r="4" spans="1:21" ht="20.149999999999999" customHeight="1" thickBot="1" x14ac:dyDescent="0.4">
      <c r="B4" s="106" t="s">
        <v>45</v>
      </c>
      <c r="C4" s="355">
        <f>+'Prod y alimentación'!E5</f>
        <v>153</v>
      </c>
      <c r="D4" s="355">
        <f>+'Prod y alimentación'!F5</f>
        <v>183</v>
      </c>
      <c r="E4" s="355">
        <f>+'Prod y alimentación'!G5</f>
        <v>214</v>
      </c>
      <c r="F4" s="355">
        <f>+'Prod y alimentación'!H5</f>
        <v>245</v>
      </c>
      <c r="G4" s="355">
        <f>+'Prod y alimentación'!I5</f>
        <v>275</v>
      </c>
      <c r="H4" s="355">
        <f>+'Prod y alimentación'!J5</f>
        <v>306</v>
      </c>
      <c r="I4" s="355">
        <f>+'Prod y alimentación'!K5</f>
        <v>336</v>
      </c>
      <c r="J4" s="355">
        <f>+'Prod y alimentación'!L5</f>
        <v>367</v>
      </c>
      <c r="K4" s="355">
        <f>+'Prod y alimentación'!M5</f>
        <v>398</v>
      </c>
      <c r="L4" s="355">
        <f>+'Prod y alimentación'!N5</f>
        <v>426</v>
      </c>
      <c r="M4" s="355">
        <f>+'Prod y alimentación'!O5</f>
        <v>457</v>
      </c>
      <c r="N4" s="355">
        <f>+'Prod y alimentación'!P5</f>
        <v>487</v>
      </c>
      <c r="O4" s="52" t="s">
        <v>87</v>
      </c>
    </row>
    <row r="5" spans="1:21" ht="20.149999999999999" customHeight="1" x14ac:dyDescent="0.35">
      <c r="B5" s="88" t="s">
        <v>255</v>
      </c>
      <c r="C5" s="208">
        <f>+SUM('Uso de suelo'!$C$7:$C$1007)</f>
        <v>0</v>
      </c>
      <c r="D5" s="208">
        <f>+SUM('Uso de suelo'!$C$7:$C$1007)</f>
        <v>0</v>
      </c>
      <c r="E5" s="208">
        <f>+SUM('Uso de suelo'!$C$7:$C$1007)</f>
        <v>0</v>
      </c>
      <c r="F5" s="208">
        <f>+SUM('Uso de suelo'!$C$7:$C$1007)</f>
        <v>0</v>
      </c>
      <c r="G5" s="208">
        <f>+SUM('Uso de suelo'!$C$7:$C$1007)</f>
        <v>0</v>
      </c>
      <c r="H5" s="208">
        <f>+SUM('Uso de suelo'!$C$7:$C$1007)</f>
        <v>0</v>
      </c>
      <c r="I5" s="208">
        <f>+SUM('Uso de suelo'!$C$7:$C$1007)</f>
        <v>0</v>
      </c>
      <c r="J5" s="208">
        <f>+SUM('Uso de suelo'!$C$7:$C$1007)</f>
        <v>0</v>
      </c>
      <c r="K5" s="208">
        <f>+SUM('Uso de suelo'!$C$7:$C$1007)</f>
        <v>0</v>
      </c>
      <c r="L5" s="208">
        <f>+SUM('Uso de suelo'!$C$7:$C$1007)</f>
        <v>0</v>
      </c>
      <c r="M5" s="208">
        <f>+SUM('Uso de suelo'!$C$7:$C$1007)</f>
        <v>0</v>
      </c>
      <c r="N5" s="209">
        <f>+SUM('Uso de suelo'!$C$7:$C$1007)</f>
        <v>0</v>
      </c>
      <c r="O5" s="210">
        <f t="shared" ref="O5:O9" si="0">IFERROR(AVERAGE(C5:N5),"")</f>
        <v>0</v>
      </c>
      <c r="P5" s="227"/>
    </row>
    <row r="6" spans="1:21" ht="20.149999999999999" customHeight="1" x14ac:dyDescent="0.35">
      <c r="B6" s="89" t="s">
        <v>232</v>
      </c>
      <c r="C6" s="43">
        <f>SUM('Uso de suelo'!$C$7:$C$1007)-SUMIF('Uso de suelo'!E7:E1007,"",'Uso de suelo'!$C$7:$C$1007)-SUMIF('Uso de suelo'!E7:E1007,Formulas!$W$14,'Uso de suelo'!$C$7:$C$1007)-SUMIF('Uso de suelo'!E7:E1007,Formulas!$W$15,'Uso de suelo'!$C$7:$C$1007)-SUMIF('Uso de suelo'!E7:E1007,Formulas!$W$16,'Uso de suelo'!$C$7:$C$1007)</f>
        <v>0</v>
      </c>
      <c r="D6" s="43">
        <f>SUM('Uso de suelo'!$C$7:$C$1007)-SUMIF('Uso de suelo'!F7:F1007,"",'Uso de suelo'!$C$7:$C$1007)-SUMIF('Uso de suelo'!F7:F1007,Formulas!$W$14,'Uso de suelo'!$C$7:$C$1007)-SUMIF('Uso de suelo'!F7:F1007,Formulas!$W$15,'Uso de suelo'!$C$7:$C$1007)-SUMIF('Uso de suelo'!F7:F1007,Formulas!$W$16,'Uso de suelo'!$C$7:$C$1007)</f>
        <v>0</v>
      </c>
      <c r="E6" s="43">
        <f>SUM('Uso de suelo'!$C$7:$C$1007)-SUMIF('Uso de suelo'!G7:G1007,"",'Uso de suelo'!$C$7:$C$1007)-SUMIF('Uso de suelo'!G7:G1007,Formulas!$W$14,'Uso de suelo'!$C$7:$C$1007)-SUMIF('Uso de suelo'!G7:G1007,Formulas!$W$15,'Uso de suelo'!$C$7:$C$1007)-SUMIF('Uso de suelo'!G7:G1007,Formulas!$W$16,'Uso de suelo'!$C$7:$C$1007)</f>
        <v>0</v>
      </c>
      <c r="F6" s="43">
        <f>SUM('Uso de suelo'!$C$7:$C$1007)-SUMIF('Uso de suelo'!H7:H1007,"",'Uso de suelo'!$C$7:$C$1007)-SUMIF('Uso de suelo'!H7:H1007,Formulas!$W$14,'Uso de suelo'!$C$7:$C$1007)-SUMIF('Uso de suelo'!H7:H1007,Formulas!$W$15,'Uso de suelo'!$C$7:$C$1007)-SUMIF('Uso de suelo'!H7:H1007,Formulas!$W$16,'Uso de suelo'!$C$7:$C$1007)</f>
        <v>0</v>
      </c>
      <c r="G6" s="43">
        <f>SUM('Uso de suelo'!$C$7:$C$1007)-SUMIF('Uso de suelo'!I7:I1007,"",'Uso de suelo'!$C$7:$C$1007)-SUMIF('Uso de suelo'!I7:I1007,Formulas!$W$14,'Uso de suelo'!$C$7:$C$1007)-SUMIF('Uso de suelo'!I7:I1007,Formulas!$W$15,'Uso de suelo'!$C$7:$C$1007)-SUMIF('Uso de suelo'!I7:I1007,Formulas!$W$16,'Uso de suelo'!$C$7:$C$1007)</f>
        <v>0</v>
      </c>
      <c r="H6" s="43">
        <f>SUM('Uso de suelo'!$C$7:$C$1007)-SUMIF('Uso de suelo'!J7:J1007,"",'Uso de suelo'!$C$7:$C$1007)-SUMIF('Uso de suelo'!J7:J1007,Formulas!$W$14,'Uso de suelo'!$C$7:$C$1007)-SUMIF('Uso de suelo'!J7:J1007,Formulas!$W$15,'Uso de suelo'!$C$7:$C$1007)-SUMIF('Uso de suelo'!J7:J1007,Formulas!$W$16,'Uso de suelo'!$C$7:$C$1007)</f>
        <v>0</v>
      </c>
      <c r="I6" s="43">
        <f>SUM('Uso de suelo'!$C$7:$C$1007)-SUMIF('Uso de suelo'!K7:K1007,"",'Uso de suelo'!$C$7:$C$1007)-SUMIF('Uso de suelo'!K7:K1007,Formulas!$W$14,'Uso de suelo'!$C$7:$C$1007)-SUMIF('Uso de suelo'!K7:K1007,Formulas!$W$15,'Uso de suelo'!$C$7:$C$1007)-SUMIF('Uso de suelo'!K7:K1007,Formulas!$W$16,'Uso de suelo'!$C$7:$C$1007)</f>
        <v>0</v>
      </c>
      <c r="J6" s="43">
        <f>SUM('Uso de suelo'!$C$7:$C$1007)-SUMIF('Uso de suelo'!L7:L1007,"",'Uso de suelo'!$C$7:$C$1007)-SUMIF('Uso de suelo'!L7:L1007,Formulas!$W$14,'Uso de suelo'!$C$7:$C$1007)-SUMIF('Uso de suelo'!L7:L1007,Formulas!$W$15,'Uso de suelo'!$C$7:$C$1007)-SUMIF('Uso de suelo'!L7:L1007,Formulas!$W$16,'Uso de suelo'!$C$7:$C$1007)</f>
        <v>0</v>
      </c>
      <c r="K6" s="43">
        <f>SUM('Uso de suelo'!$C$7:$C$1007)-SUMIF('Uso de suelo'!M7:M1007,"",'Uso de suelo'!$C$7:$C$1007)-SUMIF('Uso de suelo'!M7:M1007,Formulas!$W$14,'Uso de suelo'!$C$7:$C$1007)-SUMIF('Uso de suelo'!M7:M1007,Formulas!$W$15,'Uso de suelo'!$C$7:$C$1007)-SUMIF('Uso de suelo'!M7:M1007,Formulas!$W$16,'Uso de suelo'!$C$7:$C$1007)</f>
        <v>0</v>
      </c>
      <c r="L6" s="43">
        <f>SUM('Uso de suelo'!$C$7:$C$1007)-SUMIF('Uso de suelo'!N7:N1007,"",'Uso de suelo'!$C$7:$C$1007)-SUMIF('Uso de suelo'!N7:N1007,Formulas!$W$14,'Uso de suelo'!$C$7:$C$1007)-SUMIF('Uso de suelo'!N7:N1007,Formulas!$W$15,'Uso de suelo'!$C$7:$C$1007)-SUMIF('Uso de suelo'!N7:N1007,Formulas!$W$16,'Uso de suelo'!$C$7:$C$1007)</f>
        <v>0</v>
      </c>
      <c r="M6" s="43">
        <f>SUM('Uso de suelo'!$C$7:$C$1007)-SUMIF('Uso de suelo'!O7:O1007,"",'Uso de suelo'!$C$7:$C$1007)-SUMIF('Uso de suelo'!O7:O1007,Formulas!$W$14,'Uso de suelo'!$C$7:$C$1007)-SUMIF('Uso de suelo'!O7:O1007,Formulas!$W$15,'Uso de suelo'!$C$7:$C$1007)-SUMIF('Uso de suelo'!O7:O1007,Formulas!$W$16,'Uso de suelo'!$C$7:$C$1007)</f>
        <v>0</v>
      </c>
      <c r="N6" s="75">
        <f>SUM('Uso de suelo'!$C$7:$C$1007)-SUMIF('Uso de suelo'!P7:P1007,"",'Uso de suelo'!$C$7:$C$1007)-SUMIF('Uso de suelo'!P7:P1007,Formulas!$W$14,'Uso de suelo'!$C$7:$C$1007)-SUMIF('Uso de suelo'!P7:P1007,Formulas!$W$15,'Uso de suelo'!$C$7:$C$1007)-SUMIF('Uso de suelo'!P7:P1007,Formulas!$W$16,'Uso de suelo'!$C$7:$C$1007)</f>
        <v>0</v>
      </c>
      <c r="O6" s="45">
        <f t="shared" si="0"/>
        <v>0</v>
      </c>
      <c r="P6" s="23"/>
    </row>
    <row r="7" spans="1:21" ht="20.149999999999999" customHeight="1" x14ac:dyDescent="0.35">
      <c r="B7" s="89" t="s">
        <v>233</v>
      </c>
      <c r="C7" s="26">
        <f>IF(C6="","",SUMIF('Uso de suelo'!E7:E1007,Formulas!$W$12,'Uso de suelo'!$C$7:$C$1007))+C8</f>
        <v>0</v>
      </c>
      <c r="D7" s="26">
        <f>IF(D6="","",SUMIF('Uso de suelo'!G7:G1007,Formulas!$W$12,'Uso de suelo'!$C$7:$C$1007))+D8</f>
        <v>0</v>
      </c>
      <c r="E7" s="26">
        <f>IF(E6="","",SUMIF('Uso de suelo'!I7:I1007,Formulas!$W$12,'Uso de suelo'!$C$7:$C$1007))+E8</f>
        <v>0</v>
      </c>
      <c r="F7" s="26">
        <f>IF(F6="","",SUMIF('Uso de suelo'!K7:K1007,Formulas!$W$12,'Uso de suelo'!$C$7:$C$1007))+F8</f>
        <v>0</v>
      </c>
      <c r="G7" s="26">
        <f>IF(G6="","",SUMIF('Uso de suelo'!M7:M1007,Formulas!$W$12,'Uso de suelo'!$C$7:$C$1007))+G8</f>
        <v>0</v>
      </c>
      <c r="H7" s="26">
        <f>IF(H6="","",SUMIF('Uso de suelo'!O7:O1007,Formulas!$W$12,'Uso de suelo'!$C$7:$C$1007))+H8</f>
        <v>0</v>
      </c>
      <c r="I7" s="26">
        <f>IF(I6="","",SUMIF('Uso de suelo'!Q7:Q1007,Formulas!$W$12,'Uso de suelo'!$C$7:$C$1007))+I8</f>
        <v>0</v>
      </c>
      <c r="J7" s="26">
        <f>IF(J6="","",SUMIF('Uso de suelo'!S7:S1007,Formulas!$W$12,'Uso de suelo'!$C$7:$C$1007))+J8</f>
        <v>0</v>
      </c>
      <c r="K7" s="26">
        <f>IF(K6="","",SUMIF('Uso de suelo'!U7:U1007,Formulas!$W$12,'Uso de suelo'!$C$7:$C$1007))+K8</f>
        <v>0</v>
      </c>
      <c r="L7" s="26">
        <f>IF(L6="","",SUMIF('Uso de suelo'!W7:W1007,Formulas!$W$12,'Uso de suelo'!$C$7:$C$1007))+L8</f>
        <v>0</v>
      </c>
      <c r="M7" s="26">
        <f>IF(M6="","",SUMIF('Uso de suelo'!Y7:Y1007,Formulas!$W$12,'Uso de suelo'!$C$7:$C$1007))+M8</f>
        <v>0</v>
      </c>
      <c r="N7" s="74">
        <f>IF(N6="","",SUMIF('Uso de suelo'!AA7:AA1007,Formulas!$W$12,'Uso de suelo'!$C$7:$C$1007))+N8</f>
        <v>0</v>
      </c>
      <c r="O7" s="27">
        <f t="shared" si="0"/>
        <v>0</v>
      </c>
      <c r="P7" s="23"/>
    </row>
    <row r="8" spans="1:21" ht="20.149999999999999" customHeight="1" x14ac:dyDescent="0.35">
      <c r="B8" s="89" t="s">
        <v>57</v>
      </c>
      <c r="C8" s="43">
        <f>+IF(C6="","",SUMIF('Uso de suelo'!E7:E1007,Formulas!$W$11,'Uso de suelo'!$C$7:$C$1007)+C9)</f>
        <v>0</v>
      </c>
      <c r="D8" s="43">
        <f>+IF(D6="","",SUMIF('Uso de suelo'!G7:G1007,Formulas!$W$11,'Uso de suelo'!$C$7:$C$1007)+D9)</f>
        <v>0</v>
      </c>
      <c r="E8" s="43">
        <f>+IF(E6="","",SUMIF('Uso de suelo'!I7:I1007,Formulas!$W$11,'Uso de suelo'!$C$7:$C$1007)+E9)</f>
        <v>0</v>
      </c>
      <c r="F8" s="43">
        <f>+IF(F6="","",SUMIF('Uso de suelo'!K7:K1007,Formulas!$W$11,'Uso de suelo'!$C$7:$C$1007)+F9)</f>
        <v>0</v>
      </c>
      <c r="G8" s="43">
        <f>+IF(G6="","",SUMIF('Uso de suelo'!M7:M1007,Formulas!$W$11,'Uso de suelo'!$C$7:$C$1007)+G9)</f>
        <v>0</v>
      </c>
      <c r="H8" s="43">
        <f>+IF(H6="","",SUMIF('Uso de suelo'!O7:O1007,Formulas!$W$11,'Uso de suelo'!$C$7:$C$1007)+H9)</f>
        <v>0</v>
      </c>
      <c r="I8" s="43">
        <f>+IF(I6="","",SUMIF('Uso de suelo'!Q7:Q1007,Formulas!$W$11,'Uso de suelo'!$C$7:$C$1007)+I9)</f>
        <v>0</v>
      </c>
      <c r="J8" s="43">
        <f>+IF(J6="","",SUMIF('Uso de suelo'!S7:S1007,Formulas!$W$11,'Uso de suelo'!$C$7:$C$1007)+J9)</f>
        <v>0</v>
      </c>
      <c r="K8" s="43">
        <f>+IF(K6="","",SUMIF('Uso de suelo'!U7:U1007,Formulas!$W$11,'Uso de suelo'!$C$7:$C$1007)+K9)</f>
        <v>0</v>
      </c>
      <c r="L8" s="43">
        <f>+IF(L6="","",SUMIF('Uso de suelo'!W7:W1007,Formulas!$W$11,'Uso de suelo'!$C$7:$C$1007)+L9)</f>
        <v>0</v>
      </c>
      <c r="M8" s="43">
        <f>+IF(M6="","",SUMIF('Uso de suelo'!Y7:Y1007,Formulas!$W$11,'Uso de suelo'!$C$7:$C$1007)+M9)</f>
        <v>0</v>
      </c>
      <c r="N8" s="75">
        <f>+IF(N6="","",SUMIF('Uso de suelo'!AA7:AA1007,Formulas!$W$11,'Uso de suelo'!$C$7:$C$1007)+N9)</f>
        <v>0</v>
      </c>
      <c r="O8" s="45">
        <f t="shared" si="0"/>
        <v>0</v>
      </c>
      <c r="P8" s="23"/>
    </row>
    <row r="9" spans="1:21" ht="20.149999999999999" customHeight="1" x14ac:dyDescent="0.35">
      <c r="B9" s="89" t="s">
        <v>234</v>
      </c>
      <c r="C9" s="229">
        <f>IF(C6="","",SUMIF('Uso de suelo'!E7:E1007,Formulas!$W$10,'Uso de suelo'!$C$7:$C$1007))</f>
        <v>0</v>
      </c>
      <c r="D9" s="229">
        <f>IF(D6="","",SUMIF('Uso de suelo'!G7:G1007,Formulas!$W$10,'Uso de suelo'!$C$7:$C$1007))</f>
        <v>0</v>
      </c>
      <c r="E9" s="229">
        <f>IF(E6="","",SUMIF('Uso de suelo'!I7:I1007,Formulas!$W$10,'Uso de suelo'!$C$7:$C$1007))</f>
        <v>0</v>
      </c>
      <c r="F9" s="229">
        <f>IF(F6="","",SUMIF('Uso de suelo'!K7:K1007,Formulas!$W$10,'Uso de suelo'!$C$7:$C$1007))</f>
        <v>0</v>
      </c>
      <c r="G9" s="229">
        <f>IF(G6="","",SUMIF('Uso de suelo'!M7:M1007,Formulas!$W$10,'Uso de suelo'!$C$7:$C$1007))</f>
        <v>0</v>
      </c>
      <c r="H9" s="229">
        <f>IF(H6="","",SUMIF('Uso de suelo'!O7:O1007,Formulas!$W$10,'Uso de suelo'!$C$7:$C$1007))</f>
        <v>0</v>
      </c>
      <c r="I9" s="229">
        <f>IF(I6="","",SUMIF('Uso de suelo'!Q7:Q1007,Formulas!$W$10,'Uso de suelo'!$C$7:$C$1007))</f>
        <v>0</v>
      </c>
      <c r="J9" s="229">
        <f>IF(J6="","",SUMIF('Uso de suelo'!S7:S1007,Formulas!$W$10,'Uso de suelo'!$C$7:$C$1007))</f>
        <v>0</v>
      </c>
      <c r="K9" s="229">
        <f>IF(K6="","",SUMIF('Uso de suelo'!U7:U1007,Formulas!$W$10,'Uso de suelo'!$C$7:$C$1007))</f>
        <v>0</v>
      </c>
      <c r="L9" s="229">
        <f>IF(L6="","",SUMIF('Uso de suelo'!W7:W1007,Formulas!$W$10,'Uso de suelo'!$C$7:$C$1007))</f>
        <v>0</v>
      </c>
      <c r="M9" s="229">
        <f>IF(M6="","",SUMIF('Uso de suelo'!Y7:Y1007,Formulas!$W$10,'Uso de suelo'!$C$7:$C$1007))</f>
        <v>0</v>
      </c>
      <c r="N9" s="230">
        <f>IF(N6="","",SUMIF('Uso de suelo'!AA7:AA1007,Formulas!$W$10,'Uso de suelo'!$C$7:$C$1007))</f>
        <v>0</v>
      </c>
      <c r="O9" s="231">
        <f t="shared" si="0"/>
        <v>0</v>
      </c>
      <c r="P9" s="23"/>
    </row>
    <row r="10" spans="1:21" customFormat="1" ht="20.149999999999999" customHeight="1" x14ac:dyDescent="0.35">
      <c r="B10" s="89" t="s">
        <v>235</v>
      </c>
      <c r="C10" s="232" t="str">
        <f t="shared" ref="C10:N10" si="1">IFERROR(IF(C9/C8=0,"",C9/C8),"")</f>
        <v/>
      </c>
      <c r="D10" s="232" t="str">
        <f t="shared" si="1"/>
        <v/>
      </c>
      <c r="E10" s="232" t="str">
        <f t="shared" si="1"/>
        <v/>
      </c>
      <c r="F10" s="232" t="str">
        <f t="shared" si="1"/>
        <v/>
      </c>
      <c r="G10" s="232" t="str">
        <f t="shared" si="1"/>
        <v/>
      </c>
      <c r="H10" s="232" t="str">
        <f t="shared" si="1"/>
        <v/>
      </c>
      <c r="I10" s="232" t="str">
        <f t="shared" si="1"/>
        <v/>
      </c>
      <c r="J10" s="232" t="str">
        <f t="shared" si="1"/>
        <v/>
      </c>
      <c r="K10" s="232" t="str">
        <f t="shared" si="1"/>
        <v/>
      </c>
      <c r="L10" s="232" t="str">
        <f t="shared" si="1"/>
        <v/>
      </c>
      <c r="M10" s="232" t="str">
        <f t="shared" si="1"/>
        <v/>
      </c>
      <c r="N10" s="233" t="str">
        <f t="shared" si="1"/>
        <v/>
      </c>
      <c r="O10" s="234" t="str">
        <f>IFERROR(SUM(C9:N9)/SUM(C8:N8),"")</f>
        <v/>
      </c>
    </row>
    <row r="11" spans="1:21" customFormat="1" ht="20.149999999999999" customHeight="1" thickBot="1" x14ac:dyDescent="0.4">
      <c r="B11" s="90" t="s">
        <v>240</v>
      </c>
      <c r="C11" s="235">
        <f>+C6</f>
        <v>0</v>
      </c>
      <c r="D11" s="235">
        <f t="shared" ref="D11:O11" si="2">+D6</f>
        <v>0</v>
      </c>
      <c r="E11" s="235">
        <f t="shared" si="2"/>
        <v>0</v>
      </c>
      <c r="F11" s="235">
        <f t="shared" si="2"/>
        <v>0</v>
      </c>
      <c r="G11" s="235">
        <f t="shared" si="2"/>
        <v>0</v>
      </c>
      <c r="H11" s="235">
        <f t="shared" si="2"/>
        <v>0</v>
      </c>
      <c r="I11" s="235">
        <f t="shared" si="2"/>
        <v>0</v>
      </c>
      <c r="J11" s="235">
        <f t="shared" si="2"/>
        <v>0</v>
      </c>
      <c r="K11" s="235">
        <f t="shared" si="2"/>
        <v>0</v>
      </c>
      <c r="L11" s="235">
        <f t="shared" si="2"/>
        <v>0</v>
      </c>
      <c r="M11" s="235">
        <f t="shared" si="2"/>
        <v>0</v>
      </c>
      <c r="N11" s="236">
        <f t="shared" si="2"/>
        <v>0</v>
      </c>
      <c r="O11" s="237">
        <f t="shared" si="2"/>
        <v>0</v>
      </c>
    </row>
    <row r="12" spans="1:21" customFormat="1" ht="20.149999999999999" customHeight="1" x14ac:dyDescent="0.35"/>
    <row r="13" spans="1:21" ht="20.149999999999999" customHeight="1" x14ac:dyDescent="0.35">
      <c r="B13"/>
      <c r="C13"/>
      <c r="D13"/>
      <c r="E13"/>
      <c r="F13" s="460" t="s">
        <v>136</v>
      </c>
      <c r="G13" s="460"/>
      <c r="H13" s="460"/>
      <c r="I13" s="460"/>
      <c r="J13" s="460"/>
      <c r="K13" s="460"/>
      <c r="L13"/>
      <c r="M13"/>
      <c r="N13"/>
      <c r="O13"/>
    </row>
    <row r="14" spans="1:21" ht="20.149999999999999" customHeight="1" thickBot="1" x14ac:dyDescent="0.4">
      <c r="A14" s="8"/>
      <c r="C14"/>
      <c r="D14"/>
      <c r="E14"/>
      <c r="F14" s="460"/>
      <c r="G14" s="460"/>
      <c r="H14" s="460"/>
      <c r="I14" s="460"/>
      <c r="J14" s="460"/>
      <c r="K14" s="460"/>
      <c r="L14"/>
      <c r="M14"/>
      <c r="N14"/>
      <c r="O14"/>
    </row>
    <row r="15" spans="1:21" ht="20.149999999999999" customHeight="1" thickBot="1" x14ac:dyDescent="0.4">
      <c r="A15" s="8"/>
      <c r="B15" s="106" t="s">
        <v>131</v>
      </c>
      <c r="C15" s="355">
        <f>+C4</f>
        <v>153</v>
      </c>
      <c r="D15" s="355">
        <f t="shared" ref="D15:N15" si="3">+D4</f>
        <v>183</v>
      </c>
      <c r="E15" s="355">
        <f t="shared" si="3"/>
        <v>214</v>
      </c>
      <c r="F15" s="355">
        <f t="shared" si="3"/>
        <v>245</v>
      </c>
      <c r="G15" s="355">
        <f t="shared" si="3"/>
        <v>275</v>
      </c>
      <c r="H15" s="355">
        <f t="shared" si="3"/>
        <v>306</v>
      </c>
      <c r="I15" s="355">
        <f t="shared" si="3"/>
        <v>336</v>
      </c>
      <c r="J15" s="355">
        <f t="shared" si="3"/>
        <v>367</v>
      </c>
      <c r="K15" s="355">
        <f t="shared" si="3"/>
        <v>398</v>
      </c>
      <c r="L15" s="355">
        <f t="shared" si="3"/>
        <v>426</v>
      </c>
      <c r="M15" s="355">
        <f t="shared" si="3"/>
        <v>457</v>
      </c>
      <c r="N15" s="355">
        <f t="shared" si="3"/>
        <v>487</v>
      </c>
      <c r="O15" s="52" t="s">
        <v>53</v>
      </c>
    </row>
    <row r="16" spans="1:21" ht="20.149999999999999" customHeight="1" x14ac:dyDescent="0.35">
      <c r="A16" s="8"/>
      <c r="B16" s="88" t="s">
        <v>54</v>
      </c>
      <c r="C16" s="26" t="str">
        <f>+'Prod y alimentación'!E29</f>
        <v/>
      </c>
      <c r="D16" s="26" t="str">
        <f>+'Prod y alimentación'!F29</f>
        <v/>
      </c>
      <c r="E16" s="26" t="str">
        <f>+'Prod y alimentación'!G29</f>
        <v/>
      </c>
      <c r="F16" s="26" t="str">
        <f>+'Prod y alimentación'!H29</f>
        <v/>
      </c>
      <c r="G16" s="26" t="str">
        <f>+'Prod y alimentación'!I29</f>
        <v/>
      </c>
      <c r="H16" s="26" t="str">
        <f>+'Prod y alimentación'!J29</f>
        <v/>
      </c>
      <c r="I16" s="26" t="str">
        <f>+'Prod y alimentación'!K29</f>
        <v/>
      </c>
      <c r="J16" s="26" t="str">
        <f>+'Prod y alimentación'!L29</f>
        <v/>
      </c>
      <c r="K16" s="26" t="str">
        <f>+'Prod y alimentación'!M29</f>
        <v/>
      </c>
      <c r="L16" s="26" t="str">
        <f>+'Prod y alimentación'!N29</f>
        <v/>
      </c>
      <c r="M16" s="26" t="str">
        <f>+'Prod y alimentación'!O29</f>
        <v/>
      </c>
      <c r="N16" s="74" t="str">
        <f>+'Prod y alimentación'!P29</f>
        <v/>
      </c>
      <c r="O16" s="27" t="str">
        <f>IF(SUM(C16:N16)=0,"",SUM(C16:N16))</f>
        <v/>
      </c>
    </row>
    <row r="17" spans="1:31" ht="20.149999999999999" customHeight="1" x14ac:dyDescent="0.35">
      <c r="A17" s="8"/>
      <c r="B17" s="89" t="s">
        <v>58</v>
      </c>
      <c r="C17" s="43" t="str">
        <f>IFERROR('Prod y alimentación'!E29*'Prod y alimentación'!E30+'Prod y alimentación'!E29*'Prod y alimentación'!E31,"")</f>
        <v/>
      </c>
      <c r="D17" s="43" t="str">
        <f>IFERROR('Prod y alimentación'!F29*'Prod y alimentación'!F30+'Prod y alimentación'!F29*'Prod y alimentación'!F31,"")</f>
        <v/>
      </c>
      <c r="E17" s="43" t="str">
        <f>IFERROR('Prod y alimentación'!G29*'Prod y alimentación'!G30+'Prod y alimentación'!G29*'Prod y alimentación'!G31,"")</f>
        <v/>
      </c>
      <c r="F17" s="43" t="str">
        <f>IFERROR('Prod y alimentación'!H29*'Prod y alimentación'!H30+'Prod y alimentación'!H29*'Prod y alimentación'!H31,"")</f>
        <v/>
      </c>
      <c r="G17" s="43" t="str">
        <f>IFERROR('Prod y alimentación'!I29*'Prod y alimentación'!I30+'Prod y alimentación'!I29*'Prod y alimentación'!I31,"")</f>
        <v/>
      </c>
      <c r="H17" s="43" t="str">
        <f>IFERROR('Prod y alimentación'!J29*'Prod y alimentación'!J30+'Prod y alimentación'!J29*'Prod y alimentación'!J31,"")</f>
        <v/>
      </c>
      <c r="I17" s="43" t="str">
        <f>IFERROR('Prod y alimentación'!K29*'Prod y alimentación'!K30+'Prod y alimentación'!K29*'Prod y alimentación'!K31,"")</f>
        <v/>
      </c>
      <c r="J17" s="43" t="str">
        <f>IFERROR('Prod y alimentación'!L29*'Prod y alimentación'!L30+'Prod y alimentación'!L29*'Prod y alimentación'!L31,"")</f>
        <v/>
      </c>
      <c r="K17" s="43" t="str">
        <f>IFERROR('Prod y alimentación'!M29*'Prod y alimentación'!M30+'Prod y alimentación'!M29*'Prod y alimentación'!M31,"")</f>
        <v/>
      </c>
      <c r="L17" s="43" t="str">
        <f>IFERROR('Prod y alimentación'!N29*'Prod y alimentación'!N30+'Prod y alimentación'!N29*'Prod y alimentación'!N31,"")</f>
        <v/>
      </c>
      <c r="M17" s="43" t="str">
        <f>IFERROR('Prod y alimentación'!O29*'Prod y alimentación'!O30+'Prod y alimentación'!O29*'Prod y alimentación'!O31,"")</f>
        <v/>
      </c>
      <c r="N17" s="75" t="str">
        <f>IFERROR('Prod y alimentación'!P29*'Prod y alimentación'!P30+'Prod y alimentación'!P29*'Prod y alimentación'!P31,"")</f>
        <v/>
      </c>
      <c r="O17" s="45" t="str">
        <f>IF(SUM(C17:N17)=0,"",SUM(C17:N17))</f>
        <v/>
      </c>
    </row>
    <row r="18" spans="1:31" ht="20.149999999999999" customHeight="1" thickBot="1" x14ac:dyDescent="0.4">
      <c r="A18" s="8"/>
      <c r="B18" s="90" t="s">
        <v>236</v>
      </c>
      <c r="C18" s="26" t="str">
        <f>IFERROR(C16*(0.1226*C20*100+0.0776*C21*100+0.2534),"")</f>
        <v/>
      </c>
      <c r="D18" s="26" t="str">
        <f t="shared" ref="D18:M18" si="4">IFERROR(D16*(0.1226*D20*100+0.0776*D21*100+0.2534),"")</f>
        <v/>
      </c>
      <c r="E18" s="26" t="str">
        <f t="shared" si="4"/>
        <v/>
      </c>
      <c r="F18" s="26" t="str">
        <f t="shared" si="4"/>
        <v/>
      </c>
      <c r="G18" s="26" t="str">
        <f t="shared" si="4"/>
        <v/>
      </c>
      <c r="H18" s="26" t="str">
        <f t="shared" si="4"/>
        <v/>
      </c>
      <c r="I18" s="26" t="str">
        <f t="shared" si="4"/>
        <v/>
      </c>
      <c r="J18" s="26" t="str">
        <f t="shared" si="4"/>
        <v/>
      </c>
      <c r="K18" s="26" t="str">
        <f t="shared" si="4"/>
        <v/>
      </c>
      <c r="L18" s="26" t="str">
        <f t="shared" si="4"/>
        <v/>
      </c>
      <c r="M18" s="26" t="str">
        <f t="shared" si="4"/>
        <v/>
      </c>
      <c r="N18" s="74" t="str">
        <f>IFERROR(N16*(0.1226*N20*100+0.0776*N21*100+0.2534),"")</f>
        <v/>
      </c>
      <c r="O18" s="27" t="str">
        <f>IF(SUM(C18:N18)=0,"",SUM(C18:N18))</f>
        <v/>
      </c>
    </row>
    <row r="19" spans="1:31" ht="20.149999999999999" customHeight="1" thickBot="1" x14ac:dyDescent="0.4">
      <c r="A19" s="8"/>
      <c r="B19" s="106" t="s">
        <v>19</v>
      </c>
      <c r="C19" s="51"/>
      <c r="D19" s="51"/>
      <c r="E19" s="51"/>
      <c r="F19" s="51"/>
      <c r="G19" s="51"/>
      <c r="H19" s="51"/>
      <c r="I19" s="51"/>
      <c r="J19" s="51"/>
      <c r="K19" s="51"/>
      <c r="L19" s="51"/>
      <c r="M19" s="51"/>
      <c r="N19" s="63"/>
      <c r="O19" s="52" t="s">
        <v>87</v>
      </c>
    </row>
    <row r="20" spans="1:31" ht="20.149999999999999" customHeight="1" x14ac:dyDescent="0.35">
      <c r="A20" s="8"/>
      <c r="B20" s="88" t="s">
        <v>55</v>
      </c>
      <c r="C20" s="160" t="str">
        <f>IF('Prod y alimentación'!E30="","",'Prod y alimentación'!E30)</f>
        <v/>
      </c>
      <c r="D20" s="160" t="str">
        <f>IF('Prod y alimentación'!F30="","",'Prod y alimentación'!F30)</f>
        <v/>
      </c>
      <c r="E20" s="160" t="str">
        <f>IF('Prod y alimentación'!G30="","",'Prod y alimentación'!G30)</f>
        <v/>
      </c>
      <c r="F20" s="160" t="str">
        <f>IF('Prod y alimentación'!H30="","",'Prod y alimentación'!H30)</f>
        <v/>
      </c>
      <c r="G20" s="160" t="str">
        <f>IF('Prod y alimentación'!I30="","",'Prod y alimentación'!I30)</f>
        <v/>
      </c>
      <c r="H20" s="160" t="str">
        <f>IF('Prod y alimentación'!J30="","",'Prod y alimentación'!J30)</f>
        <v/>
      </c>
      <c r="I20" s="160" t="str">
        <f>IF('Prod y alimentación'!K30="","",'Prod y alimentación'!K30)</f>
        <v/>
      </c>
      <c r="J20" s="160" t="str">
        <f>IF('Prod y alimentación'!L30="","",'Prod y alimentación'!L30)</f>
        <v/>
      </c>
      <c r="K20" s="160" t="str">
        <f>IF('Prod y alimentación'!M30="","",'Prod y alimentación'!M30)</f>
        <v/>
      </c>
      <c r="L20" s="160" t="str">
        <f>IF('Prod y alimentación'!N30="","",'Prod y alimentación'!N30)</f>
        <v/>
      </c>
      <c r="M20" s="160" t="str">
        <f>IF('Prod y alimentación'!O30="","",'Prod y alimentación'!O30)</f>
        <v/>
      </c>
      <c r="N20" s="161" t="str">
        <f>IF('Prod y alimentación'!P30="","",'Prod y alimentación'!P30)</f>
        <v/>
      </c>
      <c r="O20" s="162" t="str">
        <f>IFERROR(AVERAGE(C20:N20),"")</f>
        <v/>
      </c>
    </row>
    <row r="21" spans="1:31" ht="20.149999999999999" customHeight="1" x14ac:dyDescent="0.35">
      <c r="A21" s="8"/>
      <c r="B21" s="89" t="s">
        <v>56</v>
      </c>
      <c r="C21" s="163" t="str">
        <f>IF('Prod y alimentación'!E31="","",'Prod y alimentación'!E31)</f>
        <v/>
      </c>
      <c r="D21" s="163" t="str">
        <f>IF('Prod y alimentación'!F31="","",'Prod y alimentación'!F31)</f>
        <v/>
      </c>
      <c r="E21" s="163" t="str">
        <f>IF('Prod y alimentación'!G31="","",'Prod y alimentación'!G31)</f>
        <v/>
      </c>
      <c r="F21" s="163" t="str">
        <f>IF('Prod y alimentación'!H31="","",'Prod y alimentación'!H31)</f>
        <v/>
      </c>
      <c r="G21" s="163" t="str">
        <f>IF('Prod y alimentación'!I31="","",'Prod y alimentación'!I31)</f>
        <v/>
      </c>
      <c r="H21" s="163" t="str">
        <f>IF('Prod y alimentación'!J31="","",'Prod y alimentación'!J31)</f>
        <v/>
      </c>
      <c r="I21" s="163" t="str">
        <f>IF('Prod y alimentación'!K31="","",'Prod y alimentación'!K31)</f>
        <v/>
      </c>
      <c r="J21" s="163" t="str">
        <f>IF('Prod y alimentación'!L31="","",'Prod y alimentación'!L31)</f>
        <v/>
      </c>
      <c r="K21" s="163" t="str">
        <f>IF('Prod y alimentación'!M31="","",'Prod y alimentación'!M31)</f>
        <v/>
      </c>
      <c r="L21" s="163" t="str">
        <f>IF('Prod y alimentación'!N31="","",'Prod y alimentación'!N31)</f>
        <v/>
      </c>
      <c r="M21" s="163" t="str">
        <f>IF('Prod y alimentación'!O31="","",'Prod y alimentación'!O31)</f>
        <v/>
      </c>
      <c r="N21" s="164" t="str">
        <f>IF('Prod y alimentación'!P31="","",'Prod y alimentación'!P31)</f>
        <v/>
      </c>
      <c r="O21" s="165" t="str">
        <f t="shared" ref="O21:O23" si="5">IFERROR(AVERAGE(C21:N21),"")</f>
        <v/>
      </c>
      <c r="Q21" s="458" t="s">
        <v>152</v>
      </c>
      <c r="R21" s="458"/>
      <c r="S21" s="458"/>
      <c r="T21" s="458"/>
      <c r="U21" s="458"/>
      <c r="AE21" s="457"/>
    </row>
    <row r="22" spans="1:31" ht="20.149999999999999" customHeight="1" x14ac:dyDescent="0.35">
      <c r="A22" s="8"/>
      <c r="B22" s="89" t="s">
        <v>108</v>
      </c>
      <c r="C22" s="26" t="str">
        <f>IF('Prod y alimentación'!E32="","",'Prod y alimentación'!E32)</f>
        <v/>
      </c>
      <c r="D22" s="26" t="str">
        <f>IF('Prod y alimentación'!F32="","",'Prod y alimentación'!F32)</f>
        <v/>
      </c>
      <c r="E22" s="26" t="str">
        <f>IF('Prod y alimentación'!G32="","",'Prod y alimentación'!G32)</f>
        <v/>
      </c>
      <c r="F22" s="26" t="str">
        <f>IF('Prod y alimentación'!H32="","",'Prod y alimentación'!H32)</f>
        <v/>
      </c>
      <c r="G22" s="26" t="str">
        <f>IF('Prod y alimentación'!I32="","",'Prod y alimentación'!I32)</f>
        <v/>
      </c>
      <c r="H22" s="26" t="str">
        <f>IF('Prod y alimentación'!J32="","",'Prod y alimentación'!J32)</f>
        <v/>
      </c>
      <c r="I22" s="26" t="str">
        <f>IF('Prod y alimentación'!K32="","",'Prod y alimentación'!K32)</f>
        <v/>
      </c>
      <c r="J22" s="26" t="str">
        <f>IF('Prod y alimentación'!L32="","",'Prod y alimentación'!L32)</f>
        <v/>
      </c>
      <c r="K22" s="26" t="str">
        <f>IF('Prod y alimentación'!M32="","",'Prod y alimentación'!M32)</f>
        <v/>
      </c>
      <c r="L22" s="26" t="str">
        <f>IF('Prod y alimentación'!N32="","",'Prod y alimentación'!N32)</f>
        <v/>
      </c>
      <c r="M22" s="26" t="str">
        <f>IF('Prod y alimentación'!O32="","",'Prod y alimentación'!O32)</f>
        <v/>
      </c>
      <c r="N22" s="74" t="str">
        <f>IF('Prod y alimentación'!P32="","",'Prod y alimentación'!P32)</f>
        <v/>
      </c>
      <c r="O22" s="27" t="str">
        <f t="shared" si="5"/>
        <v/>
      </c>
      <c r="Q22" s="458" t="s">
        <v>88</v>
      </c>
      <c r="R22" s="458"/>
      <c r="S22" s="458"/>
      <c r="T22" s="458"/>
      <c r="AE22" s="457"/>
    </row>
    <row r="23" spans="1:31" ht="20.149999999999999" customHeight="1" thickBot="1" x14ac:dyDescent="0.4">
      <c r="A23" s="8"/>
      <c r="B23" s="90" t="s">
        <v>132</v>
      </c>
      <c r="C23" s="43" t="str">
        <f>IF('Prod y alimentación'!E33="","",'Prod y alimentación'!E33)</f>
        <v/>
      </c>
      <c r="D23" s="43" t="str">
        <f>IF('Prod y alimentación'!F33="","",'Prod y alimentación'!F33)</f>
        <v/>
      </c>
      <c r="E23" s="43" t="str">
        <f>IF('Prod y alimentación'!G33="","",'Prod y alimentación'!G33)</f>
        <v/>
      </c>
      <c r="F23" s="43" t="str">
        <f>IF('Prod y alimentación'!H33="","",'Prod y alimentación'!H33)</f>
        <v/>
      </c>
      <c r="G23" s="43" t="str">
        <f>IF('Prod y alimentación'!I33="","",'Prod y alimentación'!I33)</f>
        <v/>
      </c>
      <c r="H23" s="43" t="str">
        <f>IF('Prod y alimentación'!J33="","",'Prod y alimentación'!J33)</f>
        <v/>
      </c>
      <c r="I23" s="43" t="str">
        <f>IF('Prod y alimentación'!K33="","",'Prod y alimentación'!K33)</f>
        <v/>
      </c>
      <c r="J23" s="43" t="str">
        <f>IF('Prod y alimentación'!L33="","",'Prod y alimentación'!L33)</f>
        <v/>
      </c>
      <c r="K23" s="43" t="str">
        <f>IF('Prod y alimentación'!M33="","",'Prod y alimentación'!M33)</f>
        <v/>
      </c>
      <c r="L23" s="43" t="str">
        <f>IF('Prod y alimentación'!N33="","",'Prod y alimentación'!N33)</f>
        <v/>
      </c>
      <c r="M23" s="43" t="str">
        <f>IF('Prod y alimentación'!O33="","",'Prod y alimentación'!O33)</f>
        <v/>
      </c>
      <c r="N23" s="75" t="str">
        <f>IF('Prod y alimentación'!P33="","",'Prod y alimentación'!P33)</f>
        <v/>
      </c>
      <c r="O23" s="45" t="str">
        <f t="shared" si="5"/>
        <v/>
      </c>
      <c r="AE23" s="457"/>
    </row>
    <row r="24" spans="1:31" ht="20.149999999999999" customHeight="1" thickBot="1" x14ac:dyDescent="0.4">
      <c r="A24" s="8"/>
      <c r="B24" s="106" t="s">
        <v>13</v>
      </c>
      <c r="C24" s="51"/>
      <c r="D24" s="51"/>
      <c r="E24" s="51"/>
      <c r="F24" s="51"/>
      <c r="G24" s="51"/>
      <c r="H24" s="51"/>
      <c r="I24" s="51"/>
      <c r="J24" s="51"/>
      <c r="K24" s="51"/>
      <c r="L24" s="51"/>
      <c r="M24" s="51"/>
      <c r="N24" s="63"/>
      <c r="O24" s="52" t="s">
        <v>87</v>
      </c>
      <c r="AE24" s="457"/>
    </row>
    <row r="25" spans="1:31" ht="20.149999999999999" customHeight="1" x14ac:dyDescent="0.35">
      <c r="A25" s="8"/>
      <c r="B25" s="88" t="s">
        <v>237</v>
      </c>
      <c r="C25" s="26" t="str">
        <f>IF('Prod y alimentación'!E15="","",'Prod y alimentación'!E15)</f>
        <v/>
      </c>
      <c r="D25" s="25" t="str">
        <f>IF('Prod y alimentación'!F15="","",'Prod y alimentación'!F15)</f>
        <v/>
      </c>
      <c r="E25" s="25" t="str">
        <f>IF('Prod y alimentación'!G15="","",'Prod y alimentación'!G15)</f>
        <v/>
      </c>
      <c r="F25" s="25" t="str">
        <f>IF('Prod y alimentación'!H15="","",'Prod y alimentación'!H15)</f>
        <v/>
      </c>
      <c r="G25" s="25" t="str">
        <f>IF('Prod y alimentación'!I15="","",'Prod y alimentación'!I15)</f>
        <v/>
      </c>
      <c r="H25" s="25" t="str">
        <f>IF('Prod y alimentación'!J15="","",'Prod y alimentación'!J15)</f>
        <v/>
      </c>
      <c r="I25" s="25" t="str">
        <f>IF('Prod y alimentación'!K15="","",'Prod y alimentación'!K15)</f>
        <v/>
      </c>
      <c r="J25" s="25" t="str">
        <f>IF('Prod y alimentación'!L15="","",'Prod y alimentación'!L15)</f>
        <v/>
      </c>
      <c r="K25" s="25" t="str">
        <f>IF('Prod y alimentación'!M15="","",'Prod y alimentación'!M15)</f>
        <v/>
      </c>
      <c r="L25" s="25" t="str">
        <f>IF('Prod y alimentación'!N15="","",'Prod y alimentación'!N15)</f>
        <v/>
      </c>
      <c r="M25" s="25" t="str">
        <f>IF('Prod y alimentación'!O15="","",'Prod y alimentación'!O15)</f>
        <v/>
      </c>
      <c r="N25" s="76" t="str">
        <f>IF('Prod y alimentación'!P15="","",'Prod y alimentación'!P15)</f>
        <v/>
      </c>
      <c r="O25" s="27" t="str">
        <f>IFERROR(AVERAGE(C25:N25),"")</f>
        <v/>
      </c>
      <c r="AE25" s="457"/>
    </row>
    <row r="26" spans="1:31" ht="20.149999999999999" customHeight="1" x14ac:dyDescent="0.35">
      <c r="B26" s="89" t="s">
        <v>238</v>
      </c>
      <c r="C26" s="44" t="str">
        <f>IF(C25="","",IF('Prod y alimentación'!E16="",0,'Prod y alimentación'!E16))</f>
        <v/>
      </c>
      <c r="D26" s="44" t="str">
        <f>IF(D25="","",IF('Prod y alimentación'!F16="",0,'Prod y alimentación'!F16))</f>
        <v/>
      </c>
      <c r="E26" s="44" t="str">
        <f>IF(E25="","",IF('Prod y alimentación'!G16="",0,'Prod y alimentación'!G16))</f>
        <v/>
      </c>
      <c r="F26" s="44" t="str">
        <f>IF(F25="","",IF('Prod y alimentación'!H16="",0,'Prod y alimentación'!H16))</f>
        <v/>
      </c>
      <c r="G26" s="44" t="str">
        <f>IF(G25="","",IF('Prod y alimentación'!I16="",0,'Prod y alimentación'!I16))</f>
        <v/>
      </c>
      <c r="H26" s="44" t="str">
        <f>IF(H25="","",IF('Prod y alimentación'!J16="",0,'Prod y alimentación'!J16))</f>
        <v/>
      </c>
      <c r="I26" s="44" t="str">
        <f>IF(I25="","",IF('Prod y alimentación'!K16="",0,'Prod y alimentación'!K16))</f>
        <v/>
      </c>
      <c r="J26" s="44" t="str">
        <f>IF(J25="","",IF('Prod y alimentación'!L16="",0,'Prod y alimentación'!L16))</f>
        <v/>
      </c>
      <c r="K26" s="44" t="str">
        <f>IF(K25="","",IF('Prod y alimentación'!M16="",0,'Prod y alimentación'!M16))</f>
        <v/>
      </c>
      <c r="L26" s="44" t="str">
        <f>IF(L25="","",IF('Prod y alimentación'!N16="",0,'Prod y alimentación'!N16))</f>
        <v/>
      </c>
      <c r="M26" s="44" t="str">
        <f>IF(M25="","",IF('Prod y alimentación'!O16="",0,'Prod y alimentación'!O16))</f>
        <v/>
      </c>
      <c r="N26" s="77" t="str">
        <f>IF(N25="","",IF('Prod y alimentación'!P16="",0,'Prod y alimentación'!P16))</f>
        <v/>
      </c>
      <c r="O26" s="45" t="str">
        <f>IFERROR(AVERAGE(C26:N26),"")</f>
        <v/>
      </c>
      <c r="AE26" s="457"/>
    </row>
    <row r="27" spans="1:31" ht="20.149999999999999" customHeight="1" thickBot="1" x14ac:dyDescent="0.4">
      <c r="B27" s="90" t="s">
        <v>62</v>
      </c>
      <c r="C27" s="166" t="str">
        <f>IFERROR(C25/(C25+C26),"")</f>
        <v/>
      </c>
      <c r="D27" s="166" t="str">
        <f t="shared" ref="D27:N27" si="6">IFERROR(D25/(D25+D26),"")</f>
        <v/>
      </c>
      <c r="E27" s="166" t="str">
        <f t="shared" si="6"/>
        <v/>
      </c>
      <c r="F27" s="166" t="str">
        <f t="shared" si="6"/>
        <v/>
      </c>
      <c r="G27" s="166" t="str">
        <f t="shared" si="6"/>
        <v/>
      </c>
      <c r="H27" s="166" t="str">
        <f t="shared" si="6"/>
        <v/>
      </c>
      <c r="I27" s="166" t="str">
        <f t="shared" si="6"/>
        <v/>
      </c>
      <c r="J27" s="166" t="str">
        <f t="shared" si="6"/>
        <v/>
      </c>
      <c r="K27" s="166" t="str">
        <f t="shared" si="6"/>
        <v/>
      </c>
      <c r="L27" s="166" t="str">
        <f t="shared" si="6"/>
        <v/>
      </c>
      <c r="M27" s="166" t="str">
        <f t="shared" si="6"/>
        <v/>
      </c>
      <c r="N27" s="167" t="str">
        <f t="shared" si="6"/>
        <v/>
      </c>
      <c r="O27" s="168" t="str">
        <f>IFERROR(SUM(C25:N25)/(SUM(C25:N25)+SUM(C26:N26)),"")</f>
        <v/>
      </c>
      <c r="AE27" s="457"/>
    </row>
    <row r="28" spans="1:31" ht="20.149999999999999" customHeight="1" thickBot="1" x14ac:dyDescent="0.4">
      <c r="B28" s="106" t="s">
        <v>77</v>
      </c>
      <c r="C28" s="51"/>
      <c r="D28" s="51"/>
      <c r="E28" s="51"/>
      <c r="F28" s="51"/>
      <c r="G28" s="51"/>
      <c r="H28" s="51"/>
      <c r="I28" s="51"/>
      <c r="J28" s="51"/>
      <c r="K28" s="51"/>
      <c r="L28" s="51"/>
      <c r="M28" s="51"/>
      <c r="N28" s="63"/>
      <c r="O28" s="52" t="s">
        <v>87</v>
      </c>
      <c r="AE28" s="457"/>
    </row>
    <row r="29" spans="1:31" ht="20.149999999999999" customHeight="1" x14ac:dyDescent="0.35">
      <c r="B29" s="91" t="s">
        <v>78</v>
      </c>
      <c r="C29" s="53" t="str">
        <f>IFERROR(C30/(C20+C21),"")</f>
        <v/>
      </c>
      <c r="D29" s="53" t="str">
        <f t="shared" ref="D29:N29" si="7">IFERROR(D30/(D20+D21),"")</f>
        <v/>
      </c>
      <c r="E29" s="53" t="str">
        <f t="shared" si="7"/>
        <v/>
      </c>
      <c r="F29" s="53" t="str">
        <f t="shared" si="7"/>
        <v/>
      </c>
      <c r="G29" s="53" t="str">
        <f t="shared" si="7"/>
        <v/>
      </c>
      <c r="H29" s="53" t="str">
        <f t="shared" si="7"/>
        <v/>
      </c>
      <c r="I29" s="53" t="str">
        <f t="shared" si="7"/>
        <v/>
      </c>
      <c r="J29" s="53" t="str">
        <f t="shared" si="7"/>
        <v/>
      </c>
      <c r="K29" s="53" t="str">
        <f t="shared" si="7"/>
        <v/>
      </c>
      <c r="L29" s="53" t="str">
        <f t="shared" si="7"/>
        <v/>
      </c>
      <c r="M29" s="53" t="str">
        <f t="shared" si="7"/>
        <v/>
      </c>
      <c r="N29" s="78" t="str">
        <f t="shared" si="7"/>
        <v/>
      </c>
      <c r="O29" s="54" t="str">
        <f>IFERROR(AVERAGE(C29:N29),"")</f>
        <v/>
      </c>
      <c r="P29" s="62"/>
      <c r="AE29" s="457"/>
    </row>
    <row r="30" spans="1:31" ht="20.149999999999999" customHeight="1" x14ac:dyDescent="0.35">
      <c r="B30" s="92" t="s">
        <v>79</v>
      </c>
      <c r="C30" s="40">
        <f>IFERROR('Prod y alimentación'!E34/'Prod y alimentación'!E6,"")</f>
        <v>0</v>
      </c>
      <c r="D30" s="40">
        <f>IFERROR('Prod y alimentación'!F34/'Prod y alimentación'!F6,"")</f>
        <v>0</v>
      </c>
      <c r="E30" s="40">
        <f>IFERROR('Prod y alimentación'!G34/'Prod y alimentación'!G6,"")</f>
        <v>0</v>
      </c>
      <c r="F30" s="40">
        <f>IFERROR('Prod y alimentación'!H34/'Prod y alimentación'!H6,"")</f>
        <v>0</v>
      </c>
      <c r="G30" s="40">
        <f>IFERROR('Prod y alimentación'!I34/'Prod y alimentación'!I6,"")</f>
        <v>0</v>
      </c>
      <c r="H30" s="40">
        <f>IFERROR('Prod y alimentación'!J34/'Prod y alimentación'!J6,"")</f>
        <v>0</v>
      </c>
      <c r="I30" s="40" t="str">
        <f>IFERROR('Prod y alimentación'!K34/'Prod y alimentación'!K6,"")</f>
        <v/>
      </c>
      <c r="J30" s="40" t="str">
        <f>IFERROR('Prod y alimentación'!L34/'Prod y alimentación'!L6,"")</f>
        <v/>
      </c>
      <c r="K30" s="40" t="str">
        <f>IFERROR('Prod y alimentación'!M34/'Prod y alimentación'!M6,"")</f>
        <v/>
      </c>
      <c r="L30" s="40" t="str">
        <f>IFERROR('Prod y alimentación'!N34/'Prod y alimentación'!N6,"")</f>
        <v/>
      </c>
      <c r="M30" s="40" t="str">
        <f>IFERROR('Prod y alimentación'!O34/'Prod y alimentación'!O6,"")</f>
        <v/>
      </c>
      <c r="N30" s="73" t="str">
        <f>IFERROR('Prod y alimentación'!P34/'Prod y alimentación'!P6,"")</f>
        <v/>
      </c>
      <c r="O30" s="41">
        <f t="shared" ref="O30" si="8">IFERROR(AVERAGE(C30:N30),"")</f>
        <v>0</v>
      </c>
      <c r="AE30" s="457"/>
    </row>
    <row r="31" spans="1:31" ht="20.149999999999999" customHeight="1" x14ac:dyDescent="0.35">
      <c r="B31" s="89" t="s">
        <v>81</v>
      </c>
      <c r="C31" s="182" t="str">
        <f>IFERROR(IF('Prod y alimentación'!F52=0,"",'Prod y alimentación'!F52/(SUMIF(Formulas!$AN$2:$AN$1002,Formulas!$R$10,Formulas!BO2:BO1002)/SUMIF('Prod y alimentación'!$B$60:$B$1060,Formulas!$R$10,'Prod y alimentación'!D60:D1060))),"")</f>
        <v/>
      </c>
      <c r="D31" s="182" t="str">
        <f>IFERROR(IF('Prod y alimentación'!I52=0,"",'Prod y alimentación'!I52/(SUMIF(Formulas!$AN$2:$AN$1002,Formulas!$R$10,Formulas!BP2:BP1002)/SUMIF('Prod y alimentación'!$B$60:$B$1060,Formulas!$R$10,'Prod y alimentación'!G60:G1060))),"")</f>
        <v/>
      </c>
      <c r="E31" s="182" t="str">
        <f>IFERROR(IF('Prod y alimentación'!L52=0,"",'Prod y alimentación'!L52/(SUMIF(Formulas!$AN$2:$AN$1002,Formulas!$R$10,Formulas!BQ2:BQ1002)/SUMIF('Prod y alimentación'!$B$60:$B$1060,Formulas!$R$10,'Prod y alimentación'!J60:J1060))),"")</f>
        <v/>
      </c>
      <c r="F31" s="182" t="str">
        <f>IFERROR(IF('Prod y alimentación'!O52=0,"",'Prod y alimentación'!O52/(SUMIF(Formulas!$AN$2:$AN$1002,Formulas!$R$10,Formulas!BR2:BR1002)/SUMIF('Prod y alimentación'!$B$60:$B$1060,Formulas!$R$10,'Prod y alimentación'!M60:M1060))),"")</f>
        <v/>
      </c>
      <c r="G31" s="182" t="str">
        <f>IFERROR(IF('Prod y alimentación'!R52=0,"",'Prod y alimentación'!R52/(SUMIF(Formulas!$AN$2:$AN$1002,Formulas!$R$10,Formulas!BS2:BS1002)/SUMIF('Prod y alimentación'!$B$60:$B$1060,Formulas!$R$10,'Prod y alimentación'!P60:P1060))),"")</f>
        <v/>
      </c>
      <c r="H31" s="182" t="str">
        <f>IFERROR(IF('Prod y alimentación'!U52=0,"",'Prod y alimentación'!U52/(SUMIF(Formulas!$AN$2:$AN$1002,Formulas!$R$10,Formulas!BT2:BT1002)/SUMIF('Prod y alimentación'!$B$60:$B$1060,Formulas!$R$10,'Prod y alimentación'!S60:S1060))),"")</f>
        <v/>
      </c>
      <c r="I31" s="182" t="str">
        <f>IFERROR(IF('Prod y alimentación'!X52=0,"",'Prod y alimentación'!X52/(SUMIF(Formulas!$AN$2:$AN$1002,Formulas!$R$10,Formulas!BU2:BU1002)/SUMIF('Prod y alimentación'!$B$60:$B$1060,Formulas!$R$10,'Prod y alimentación'!V60:V1060))),"")</f>
        <v/>
      </c>
      <c r="J31" s="182" t="str">
        <f>IFERROR(IF('Prod y alimentación'!AA52=0,"",'Prod y alimentación'!AA52/(SUMIF(Formulas!$AN$2:$AN$1002,Formulas!$R$10,Formulas!BV2:BV1002)/SUMIF('Prod y alimentación'!$B$60:$B$1060,Formulas!$R$10,'Prod y alimentación'!Y60:Y1060))),"")</f>
        <v/>
      </c>
      <c r="K31" s="182" t="str">
        <f>IFERROR(IF('Prod y alimentación'!AD52=0,"",'Prod y alimentación'!AD52/(SUMIF(Formulas!$AN$2:$AN$1002,Formulas!$R$10,Formulas!BW2:BW1002)/SUMIF('Prod y alimentación'!$B$60:$B$1060,Formulas!$R$10,'Prod y alimentación'!AB60:AB1060))),"")</f>
        <v/>
      </c>
      <c r="L31" s="182" t="str">
        <f>IFERROR(IF('Prod y alimentación'!AG52=0,"",'Prod y alimentación'!AG52/(SUMIF(Formulas!$AN$2:$AN$1002,Formulas!$R$10,Formulas!BX2:BX1002)/SUMIF('Prod y alimentación'!$B$60:$B$1060,Formulas!$R$10,'Prod y alimentación'!AE60:AE1060))),"")</f>
        <v/>
      </c>
      <c r="M31" s="182" t="str">
        <f>IFERROR(IF('Prod y alimentación'!AJ52=0,"",'Prod y alimentación'!AJ52/(SUMIF(Formulas!$AN$2:$AN$1002,Formulas!$R$10,Formulas!BY2:BY1002)/SUMIF('Prod y alimentación'!$B$60:$B$1060,Formulas!$R$10,'Prod y alimentación'!AH60:AH1060))),"")</f>
        <v/>
      </c>
      <c r="N31" s="347" t="str">
        <f>IFERROR(IF('Prod y alimentación'!AM52=0,"",'Prod y alimentación'!AM52/(SUMIF(Formulas!$AN$2:$AN$1002,Formulas!$R$10,Formulas!BZ2:BZ1002)/SUMIF('Prod y alimentación'!$B$60:$B$1060,Formulas!$R$10,'Prod y alimentación'!AK60:AK1060))),"")</f>
        <v/>
      </c>
      <c r="O31" s="183" t="str">
        <f>IFERROR(((SUMIF('Prod y alimentación'!B60:B1060,Formulas!R10,'Prod y alimentación'!D60:D1060)+SUMIF('Prod y alimentación'!B60:B1060,Formulas!R10,'Prod y alimentación'!E60:E1060))*C31+(SUMIF('Prod y alimentación'!B60:B1060,Formulas!R10,'Prod y alimentación'!G60:G1060)+SUMIF('Prod y alimentación'!B60:B1060,Formulas!R10,'Prod y alimentación'!H60:H1060))*D31+(SUMIF('Prod y alimentación'!B60:B1060,Formulas!R10,'Prod y alimentación'!J60:J1060)+SUMIF('Prod y alimentación'!B60:B1060,Formulas!R10,'Prod y alimentación'!K60:K1060))*E31+(SUMIF('Prod y alimentación'!B60:B1060,Formulas!R10,'Prod y alimentación'!M60:M1060)+SUMIF('Prod y alimentación'!B60:B1060,Formulas!R10,'Prod y alimentación'!N60:N1060))*F31+(SUMIF('Prod y alimentación'!B60:B1060,Formulas!R10,'Prod y alimentación'!P60:P1060)+SUMIF('Prod y alimentación'!B60:B1060,Formulas!R10,'Prod y alimentación'!Q60:Q1060))*G31+(SUMIF('Prod y alimentación'!B60:B1060,Formulas!R10,'Prod y alimentación'!S60:S1060)+SUMIF('Prod y alimentación'!B60:B1060,Formulas!R10,'Prod y alimentación'!T60:T1060))*H31+(SUMIF('Prod y alimentación'!B60:B1060,Formulas!R10,'Prod y alimentación'!V60:V1060)+SUMIF('Prod y alimentación'!B60:B1060,Formulas!R10,'Prod y alimentación'!W60:W1060))*I31+(SUMIF('Prod y alimentación'!B60:B1060,Formulas!R10,'Prod y alimentación'!Y60:Y1060)+SUMIF('Prod y alimentación'!B60:B1060,Formulas!R10,'Prod y alimentación'!Z60:Z1060))*J31+(SUMIF('Prod y alimentación'!B60:B1060,Formulas!R10,'Prod y alimentación'!AB60:AB1060)+SUMIF('Prod y alimentación'!B60:B1060,Formulas!R10,'Prod y alimentación'!AC60:AC1060))*K31+(SUMIF('Prod y alimentación'!B60:B1060,Formulas!R10,'Prod y alimentación'!AE60:AE1060)+SUMIF('Prod y alimentación'!B60:B1060,Formulas!R10,'Prod y alimentación'!AF60:AF1060))*L31+(SUMIF('Prod y alimentación'!B60:B1060,Formulas!R10,'Prod y alimentación'!AH60:AH1060)+SUMIF('Prod y alimentación'!B60:B1060,Formulas!R10,'Prod y alimentación'!AI60:AI1060))*M31+(SUMIF('Prod y alimentación'!B60:B1060,Formulas!R10,'Prod y alimentación'!AK60:AK1060)+SUMIF('Prod y alimentación'!B60:B1060,Formulas!R10,'Prod y alimentación'!AL60:AL1060))*N31)/(SUMIF('Prod y alimentación'!B60:B1060,Formulas!R10,'Prod y alimentación'!D60:D1060)+SUMIF('Prod y alimentación'!B60:B1060,Formulas!R10,'Prod y alimentación'!E60:E1060)+SUMIF('Prod y alimentación'!B60:B1060,Formulas!R10,'Prod y alimentación'!G60:G1060)+SUMIF('Prod y alimentación'!B60:B1060,Formulas!R10,'Prod y alimentación'!H60:H1060)+SUMIF('Prod y alimentación'!B60:B1060,Formulas!R10,'Prod y alimentación'!J60:J1060)+SUMIF('Prod y alimentación'!B60:B1060,Formulas!R10,'Prod y alimentación'!K60:K1060)+SUMIF('Prod y alimentación'!M60:M1060,Formulas!R10,'Prod y alimentación'!N60:N1060)+SUMIF('Prod y alimentación'!B60:B1060,Formulas!R10,'Prod y alimentación'!P60:P1060)+SUMIF('Prod y alimentación'!B60:B1060,Formulas!R10,'Prod y alimentación'!Q60:Q1060)+SUMIF('Prod y alimentación'!B60:B1060,Formulas!R10,'Prod y alimentación'!S60:S1060)+SUMIF('Prod y alimentación'!B60:B1060,Formulas!R10,'Prod y alimentación'!T60:T1060)+SUMIF('Prod y alimentación'!B60:B1060,Formulas!R10,'Prod y alimentación'!V60:V1060)+SUMIF('Prod y alimentación'!B60:B1060,Formulas!R10,'Prod y alimentación'!W60:W1060)+SUMIF('Prod y alimentación'!B60:B1060,Formulas!R10,'Prod y alimentación'!Y60:Y1060)+SUMIF('Prod y alimentación'!B60:B1060,Formulas!R10,'Prod y alimentación'!Z60:Z1060)+SUMIF('Prod y alimentación'!B60:B1060,Formulas!R10,'Prod y alimentación'!AB60:AB1060)+SUMIF('Prod y alimentación'!B60:B1060,Formulas!R10,'Prod y alimentación'!AC60:AC1060)+SUMIF('Prod y alimentación'!B60:B1060,Formulas!R10,'Prod y alimentación'!AE60:AE1060)+SUMIF('Prod y alimentación'!B60:B1060,Formulas!R10,'Prod y alimentación'!AF60:AF1060)+SUMIF('Prod y alimentación'!B60:B1060,Formulas!R10,'Prod y alimentación'!AH60:AH1060)+SUMIF('Prod y alimentación'!B60:B1060,Formulas!R10,'Prod y alimentación'!AI60:AI1060)+SUMIF('Prod y alimentación'!B60:B1060,Formulas!R10,'Prod y alimentación'!AK60:AK1060)+SUMIF('Prod y alimentación'!B60:B1060,Formulas!R10,'Prod y alimentación'!AL60:AL1060)),"")</f>
        <v/>
      </c>
      <c r="AE31" s="457"/>
    </row>
    <row r="32" spans="1:31" ht="20.149999999999999" customHeight="1" thickBot="1" x14ac:dyDescent="0.4">
      <c r="A32" s="457"/>
      <c r="B32" s="90" t="s">
        <v>133</v>
      </c>
      <c r="C32" s="348" t="str">
        <f>IF('Prod y alimentación'!F53=0,"",'Prod y alimentación'!F53/((SUM(Formulas!BO2:BO1002)-SUMIF(Formulas!$AN$2:$AN$1002,Formulas!$R$10,Formulas!BO2:BO1002))/(SUM('Prod y alimentación'!D60:D1060)-SUMIF('Prod y alimentación'!$B$60:$B$1060,Formulas!$R$10,'Prod y alimentación'!D60:D1060))))</f>
        <v/>
      </c>
      <c r="D32" s="348" t="str">
        <f>IF('Prod y alimentación'!I53=0,"",'Prod y alimentación'!I53/((SUM(Formulas!BP2:BP1002)-SUMIF(Formulas!$AN$2:$AN$1002,Formulas!$R$10,Formulas!BP2:BP1002))/(SUM('Prod y alimentación'!G60:G1060)-SUMIF('Prod y alimentación'!$B$60:$B$1060,Formulas!$R$10,'Prod y alimentación'!G60:G1060))))</f>
        <v/>
      </c>
      <c r="E32" s="348" t="str">
        <f>IF('Prod y alimentación'!L53=0,"",'Prod y alimentación'!L53/((SUM(Formulas!BQ2:BQ1002)-SUMIF(Formulas!$AN$2:$AN$1002,Formulas!$R$10,Formulas!BQ2:BQ1002))/(SUM('Prod y alimentación'!J60:J1060)-SUMIF('Prod y alimentación'!$B$60:$B$1060,Formulas!$R$10,'Prod y alimentación'!J60:J1060))))</f>
        <v/>
      </c>
      <c r="F32" s="348" t="str">
        <f>IF('Prod y alimentación'!O53=0,"",'Prod y alimentación'!O53/((SUM(Formulas!BR2:BR1002)-SUMIF(Formulas!$AN$2:$AN$1002,Formulas!$R$10,Formulas!BR2:BR1002))/(SUM('Prod y alimentación'!M60:M1060)-SUMIF('Prod y alimentación'!$B$60:$B$1060,Formulas!$R$10,'Prod y alimentación'!M60:M1060))))</f>
        <v/>
      </c>
      <c r="G32" s="348" t="str">
        <f>IF('Prod y alimentación'!R53=0,"",'Prod y alimentación'!R53/((SUM(Formulas!BS2:BS1002)-SUMIF(Formulas!$AN$2:$AN$1002,Formulas!$R$10,Formulas!BS2:BS1002))/(SUM('Prod y alimentación'!P60:P1060)-SUMIF('Prod y alimentación'!$B$60:$B$1060,Formulas!$R$10,'Prod y alimentación'!P60:P1060))))</f>
        <v/>
      </c>
      <c r="H32" s="348" t="str">
        <f>IF('Prod y alimentación'!U53=0,"",'Prod y alimentación'!U53/((SUM(Formulas!BT2:BT1002)-SUMIF(Formulas!$AN$2:$AN$1002,Formulas!$R$10,Formulas!BT2:BT1002))/(SUM('Prod y alimentación'!S60:S1060)-SUMIF('Prod y alimentación'!$B$60:$B$1060,Formulas!$R$10,'Prod y alimentación'!S60:SI1060))))</f>
        <v/>
      </c>
      <c r="I32" s="348" t="str">
        <f>IF('Prod y alimentación'!X53=0,"",'Prod y alimentación'!X53/((SUM(Formulas!BU2:BU1002)-SUMIF(Formulas!$AN$2:$AN$1002,Formulas!$R$10,Formulas!BU2:BU1002))/(SUM('Prod y alimentación'!V60:V1060)-SUMIF('Prod y alimentación'!$B$60:$B$1060,Formulas!$R$10,'Prod y alimentación'!V60:V1060))))</f>
        <v/>
      </c>
      <c r="J32" s="348" t="str">
        <f>IF('Prod y alimentación'!AA53=0,"",'Prod y alimentación'!AA53/((SUM(Formulas!BV2:BV1002)-SUMIF(Formulas!$AN$2:$AN$1002,Formulas!$R$10,Formulas!BV2:BV1002))/(SUM('Prod y alimentación'!Y60:Y1060)-SUMIF('Prod y alimentación'!$B$60:$B$1060,Formulas!$R$10,'Prod y alimentación'!Y60:Y1060))))</f>
        <v/>
      </c>
      <c r="K32" s="348" t="str">
        <f>IF('Prod y alimentación'!AD53=0,"",'Prod y alimentación'!AD53/((SUM(Formulas!BW2:BW1002)-SUMIF(Formulas!$AN$2:$AN$1002,Formulas!$R$10,Formulas!BW2:BW1002))/(SUM('Prod y alimentación'!AB60:AB1060)-SUMIF('Prod y alimentación'!$B$60:$B$1060,Formulas!$R$10,'Prod y alimentación'!AB60:AB1060))))</f>
        <v/>
      </c>
      <c r="L32" s="348" t="str">
        <f>IF('Prod y alimentación'!AG53=0,"",'Prod y alimentación'!AG53/((SUM(Formulas!BX2:BX1002)-SUMIF(Formulas!$AN$2:$AN$1002,Formulas!$R$10,Formulas!BX2:BX1002))/(SUM('Prod y alimentación'!AE60:AE1060)-SUMIF('Prod y alimentación'!$B$60:$B$1060,Formulas!$R$10,'Prod y alimentación'!AE60:AE1060))))</f>
        <v/>
      </c>
      <c r="M32" s="348" t="str">
        <f>IF('Prod y alimentación'!AJ53=0,"",'Prod y alimentación'!AJ53/((SUM(Formulas!BY2:BY1002)-SUMIF(Formulas!$AN$2:$AN$1002,Formulas!$R$10,Formulas!BY2:BY1002))/(SUM('Prod y alimentación'!AH60:AH1060)-SUMIF('Prod y alimentación'!$B$60:$B$1060,Formulas!$R$10,'Prod y alimentación'!AH60:AH1060))))</f>
        <v/>
      </c>
      <c r="N32" s="349" t="str">
        <f>IF('Prod y alimentación'!AM53=0,"",'Prod y alimentación'!AM53/((SUM(Formulas!BZ2:BZ1002)-SUMIF(Formulas!$AN$2:$AN$1002,Formulas!$R$10,Formulas!BZ2:BZ1002))/(SUM('Prod y alimentación'!AK60:AK1060)-SUMIF('Prod y alimentación'!$B$60:$B$1060,Formulas!$R$10,'Prod y alimentación'!AK60:AK1060))))</f>
        <v/>
      </c>
      <c r="O32" s="350" t="str">
        <f>IFERROR(Formulas!F2/Formulas!F3,"")</f>
        <v/>
      </c>
      <c r="AE32" s="457"/>
    </row>
    <row r="33" spans="1:31" ht="20.149999999999999" customHeight="1" x14ac:dyDescent="0.35">
      <c r="A33" s="457"/>
      <c r="C33" s="9"/>
      <c r="D33" s="9"/>
      <c r="E33" s="9"/>
      <c r="F33" s="17"/>
      <c r="G33" s="17"/>
      <c r="H33" s="17"/>
      <c r="I33" s="17"/>
      <c r="J33" s="17"/>
      <c r="K33" s="17"/>
      <c r="L33" s="17"/>
      <c r="M33" s="17"/>
      <c r="N33" s="17"/>
      <c r="O33" s="17"/>
      <c r="AE33" s="457"/>
    </row>
    <row r="34" spans="1:31" ht="20.149999999999999" customHeight="1" x14ac:dyDescent="0.35">
      <c r="A34" s="457"/>
      <c r="B34" s="108" t="s">
        <v>149</v>
      </c>
      <c r="C34" s="62"/>
      <c r="D34" s="228"/>
      <c r="E34" s="17"/>
      <c r="G34" s="17"/>
      <c r="H34" s="17"/>
      <c r="I34" s="17"/>
      <c r="J34" s="17"/>
      <c r="K34" s="9"/>
      <c r="L34" s="9"/>
      <c r="M34" s="17"/>
      <c r="N34" s="17"/>
      <c r="O34" s="17"/>
      <c r="Q34" s="57"/>
      <c r="R34" s="57"/>
      <c r="S34" s="57"/>
      <c r="AE34" s="457"/>
    </row>
    <row r="35" spans="1:31" ht="20.149999999999999" customHeight="1" x14ac:dyDescent="0.35">
      <c r="A35" s="457"/>
      <c r="B35" s="459" t="s">
        <v>167</v>
      </c>
      <c r="C35" s="459"/>
      <c r="D35" s="459"/>
      <c r="E35" s="242"/>
      <c r="F35" s="460" t="s">
        <v>110</v>
      </c>
      <c r="G35" s="460"/>
      <c r="H35" s="460"/>
      <c r="I35" s="460"/>
      <c r="J35" s="460"/>
      <c r="K35" s="9"/>
      <c r="L35" s="9"/>
      <c r="M35" s="242"/>
      <c r="N35" s="242"/>
      <c r="O35" s="242"/>
      <c r="AE35" s="457"/>
    </row>
    <row r="36" spans="1:31" ht="20.149999999999999" customHeight="1" thickBot="1" x14ac:dyDescent="0.4">
      <c r="A36" s="457"/>
      <c r="B36" s="108"/>
      <c r="C36" s="242"/>
      <c r="D36" s="242"/>
      <c r="E36" s="242"/>
      <c r="F36" s="461"/>
      <c r="G36" s="461"/>
      <c r="H36" s="461"/>
      <c r="I36" s="461"/>
      <c r="J36" s="461"/>
      <c r="K36" s="9"/>
      <c r="L36" s="9"/>
      <c r="M36" s="242"/>
      <c r="N36" s="242"/>
      <c r="O36" s="242"/>
      <c r="AE36" s="457"/>
    </row>
    <row r="37" spans="1:31" ht="20.149999999999999" customHeight="1" thickBot="1" x14ac:dyDescent="0.4">
      <c r="A37" s="457"/>
      <c r="B37" s="106" t="s">
        <v>59</v>
      </c>
      <c r="C37" s="355">
        <f>+C4</f>
        <v>153</v>
      </c>
      <c r="D37" s="355">
        <f t="shared" ref="D37:N37" si="9">+D4</f>
        <v>183</v>
      </c>
      <c r="E37" s="355">
        <f t="shared" si="9"/>
        <v>214</v>
      </c>
      <c r="F37" s="355">
        <f t="shared" si="9"/>
        <v>245</v>
      </c>
      <c r="G37" s="355">
        <f t="shared" si="9"/>
        <v>275</v>
      </c>
      <c r="H37" s="355">
        <f t="shared" si="9"/>
        <v>306</v>
      </c>
      <c r="I37" s="355">
        <f t="shared" si="9"/>
        <v>336</v>
      </c>
      <c r="J37" s="355">
        <f t="shared" si="9"/>
        <v>367</v>
      </c>
      <c r="K37" s="355">
        <f t="shared" si="9"/>
        <v>398</v>
      </c>
      <c r="L37" s="355">
        <f t="shared" si="9"/>
        <v>426</v>
      </c>
      <c r="M37" s="355">
        <f t="shared" si="9"/>
        <v>457</v>
      </c>
      <c r="N37" s="355">
        <f t="shared" si="9"/>
        <v>487</v>
      </c>
      <c r="O37" s="52" t="s">
        <v>53</v>
      </c>
      <c r="AE37" s="457"/>
    </row>
    <row r="38" spans="1:31" ht="20.149999999999999" customHeight="1" x14ac:dyDescent="0.35">
      <c r="A38" s="457"/>
      <c r="B38" s="88" t="s">
        <v>64</v>
      </c>
      <c r="C38" s="13" t="str">
        <f t="shared" ref="C38:N38" si="10">IFERROR(C16/C6,"")</f>
        <v/>
      </c>
      <c r="D38" s="13" t="str">
        <f t="shared" si="10"/>
        <v/>
      </c>
      <c r="E38" s="13" t="str">
        <f t="shared" si="10"/>
        <v/>
      </c>
      <c r="F38" s="13" t="str">
        <f t="shared" si="10"/>
        <v/>
      </c>
      <c r="G38" s="13" t="str">
        <f t="shared" si="10"/>
        <v/>
      </c>
      <c r="H38" s="13" t="str">
        <f t="shared" si="10"/>
        <v/>
      </c>
      <c r="I38" s="13" t="str">
        <f t="shared" si="10"/>
        <v/>
      </c>
      <c r="J38" s="13" t="str">
        <f t="shared" si="10"/>
        <v/>
      </c>
      <c r="K38" s="13" t="str">
        <f t="shared" si="10"/>
        <v/>
      </c>
      <c r="L38" s="13" t="str">
        <f t="shared" si="10"/>
        <v/>
      </c>
      <c r="M38" s="13" t="str">
        <f t="shared" si="10"/>
        <v/>
      </c>
      <c r="N38" s="67" t="str">
        <f t="shared" si="10"/>
        <v/>
      </c>
      <c r="O38" s="14" t="str">
        <f>IFERROR(IF(O16/O6=0,"",O16/O6),"")</f>
        <v/>
      </c>
      <c r="AE38" s="457"/>
    </row>
    <row r="39" spans="1:31" ht="20.149999999999999" customHeight="1" x14ac:dyDescent="0.35">
      <c r="A39" s="457"/>
      <c r="B39" s="89" t="s">
        <v>63</v>
      </c>
      <c r="C39" s="37" t="str">
        <f t="shared" ref="C39:N39" si="11">IFERROR(C16/C8,"")</f>
        <v/>
      </c>
      <c r="D39" s="37" t="str">
        <f t="shared" si="11"/>
        <v/>
      </c>
      <c r="E39" s="37" t="str">
        <f t="shared" si="11"/>
        <v/>
      </c>
      <c r="F39" s="37" t="str">
        <f t="shared" si="11"/>
        <v/>
      </c>
      <c r="G39" s="37" t="str">
        <f t="shared" si="11"/>
        <v/>
      </c>
      <c r="H39" s="37" t="str">
        <f t="shared" si="11"/>
        <v/>
      </c>
      <c r="I39" s="37" t="str">
        <f t="shared" si="11"/>
        <v/>
      </c>
      <c r="J39" s="37" t="str">
        <f t="shared" si="11"/>
        <v/>
      </c>
      <c r="K39" s="37" t="str">
        <f t="shared" si="11"/>
        <v/>
      </c>
      <c r="L39" s="37" t="str">
        <f t="shared" si="11"/>
        <v/>
      </c>
      <c r="M39" s="37" t="str">
        <f t="shared" si="11"/>
        <v/>
      </c>
      <c r="N39" s="68" t="str">
        <f t="shared" si="11"/>
        <v/>
      </c>
      <c r="O39" s="38" t="str">
        <f>IFERROR(SUM(C16:N16)/O8,"")</f>
        <v/>
      </c>
      <c r="P39" s="23"/>
      <c r="AE39" s="457"/>
    </row>
    <row r="40" spans="1:31" ht="20.149999999999999" customHeight="1" thickBot="1" x14ac:dyDescent="0.4">
      <c r="A40" s="457"/>
      <c r="B40" s="90" t="s">
        <v>75</v>
      </c>
      <c r="C40" s="15" t="str">
        <f t="shared" ref="C40:N40" si="12">IFERROR(C16/C9,"")</f>
        <v/>
      </c>
      <c r="D40" s="15" t="str">
        <f t="shared" si="12"/>
        <v/>
      </c>
      <c r="E40" s="15" t="str">
        <f t="shared" si="12"/>
        <v/>
      </c>
      <c r="F40" s="15" t="str">
        <f t="shared" si="12"/>
        <v/>
      </c>
      <c r="G40" s="15" t="str">
        <f t="shared" si="12"/>
        <v/>
      </c>
      <c r="H40" s="15" t="str">
        <f t="shared" si="12"/>
        <v/>
      </c>
      <c r="I40" s="15" t="str">
        <f t="shared" si="12"/>
        <v/>
      </c>
      <c r="J40" s="15" t="str">
        <f t="shared" si="12"/>
        <v/>
      </c>
      <c r="K40" s="15" t="str">
        <f t="shared" si="12"/>
        <v/>
      </c>
      <c r="L40" s="15" t="str">
        <f t="shared" si="12"/>
        <v/>
      </c>
      <c r="M40" s="15" t="str">
        <f t="shared" si="12"/>
        <v/>
      </c>
      <c r="N40" s="69" t="str">
        <f t="shared" si="12"/>
        <v/>
      </c>
      <c r="O40" s="16" t="str">
        <f>IFERROR(SUM(C16:N16)/O9,"")</f>
        <v/>
      </c>
      <c r="P40" s="23"/>
      <c r="AE40" s="457"/>
    </row>
    <row r="41" spans="1:31" ht="20.149999999999999" customHeight="1" thickBot="1" x14ac:dyDescent="0.4">
      <c r="A41" s="457"/>
      <c r="B41" s="50" t="s">
        <v>60</v>
      </c>
      <c r="C41" s="60"/>
      <c r="D41" s="60"/>
      <c r="E41" s="60"/>
      <c r="F41" s="60"/>
      <c r="G41" s="60"/>
      <c r="H41" s="60"/>
      <c r="I41" s="60"/>
      <c r="J41" s="60"/>
      <c r="K41" s="60"/>
      <c r="L41" s="60"/>
      <c r="M41" s="60"/>
      <c r="N41" s="65"/>
      <c r="O41" s="52" t="s">
        <v>87</v>
      </c>
      <c r="P41" s="23"/>
    </row>
    <row r="42" spans="1:31" ht="20.149999999999999" customHeight="1" x14ac:dyDescent="0.35">
      <c r="A42" s="457"/>
      <c r="B42" s="88" t="s">
        <v>33</v>
      </c>
      <c r="C42" s="10" t="str">
        <f>IFERROR((C25+C26)/C6,"")</f>
        <v/>
      </c>
      <c r="D42" s="10" t="str">
        <f t="shared" ref="D42:N42" si="13">IFERROR((D25+D26)/D6,"")</f>
        <v/>
      </c>
      <c r="E42" s="10" t="str">
        <f t="shared" si="13"/>
        <v/>
      </c>
      <c r="F42" s="10" t="str">
        <f t="shared" si="13"/>
        <v/>
      </c>
      <c r="G42" s="10" t="str">
        <f t="shared" si="13"/>
        <v/>
      </c>
      <c r="H42" s="10" t="str">
        <f t="shared" si="13"/>
        <v/>
      </c>
      <c r="I42" s="10" t="str">
        <f t="shared" si="13"/>
        <v/>
      </c>
      <c r="J42" s="10" t="str">
        <f t="shared" si="13"/>
        <v/>
      </c>
      <c r="K42" s="10" t="str">
        <f t="shared" si="13"/>
        <v/>
      </c>
      <c r="L42" s="10" t="str">
        <f t="shared" si="13"/>
        <v/>
      </c>
      <c r="M42" s="10" t="str">
        <f t="shared" si="13"/>
        <v/>
      </c>
      <c r="N42" s="70" t="str">
        <f t="shared" si="13"/>
        <v/>
      </c>
      <c r="O42" s="11" t="str">
        <f>IFERROR((SUM(C25:N25)+SUM(C26:N26))/SUM(C6:N6),"")</f>
        <v/>
      </c>
      <c r="P42" s="23"/>
    </row>
    <row r="43" spans="1:31" ht="20.149999999999999" customHeight="1" x14ac:dyDescent="0.35">
      <c r="A43" s="457"/>
      <c r="B43" s="89" t="s">
        <v>101</v>
      </c>
      <c r="C43" s="39" t="str">
        <f>+IFERROR((C25+C26)/(C7+C8),"")</f>
        <v/>
      </c>
      <c r="D43" s="39" t="str">
        <f>+IFERROR((D25+D26)/(D7),"")</f>
        <v/>
      </c>
      <c r="E43" s="39" t="str">
        <f t="shared" ref="E43:N43" si="14">+IFERROR((E25+E26)/(E7),"")</f>
        <v/>
      </c>
      <c r="F43" s="39" t="str">
        <f t="shared" si="14"/>
        <v/>
      </c>
      <c r="G43" s="39" t="str">
        <f t="shared" si="14"/>
        <v/>
      </c>
      <c r="H43" s="39" t="str">
        <f t="shared" si="14"/>
        <v/>
      </c>
      <c r="I43" s="39" t="str">
        <f t="shared" si="14"/>
        <v/>
      </c>
      <c r="J43" s="39" t="str">
        <f t="shared" si="14"/>
        <v/>
      </c>
      <c r="K43" s="39" t="str">
        <f t="shared" si="14"/>
        <v/>
      </c>
      <c r="L43" s="39" t="str">
        <f t="shared" si="14"/>
        <v/>
      </c>
      <c r="M43" s="39" t="str">
        <f t="shared" si="14"/>
        <v/>
      </c>
      <c r="N43" s="71" t="str">
        <f t="shared" si="14"/>
        <v/>
      </c>
      <c r="O43" s="80" t="str">
        <f>+IFERROR((SUM(C25:N25)+SUM(C26:N26))/(SUM(C7:N7)),"")</f>
        <v/>
      </c>
      <c r="P43" s="23"/>
    </row>
    <row r="44" spans="1:31" ht="20.149999999999999" customHeight="1" x14ac:dyDescent="0.35">
      <c r="A44" s="457"/>
      <c r="B44" s="89" t="s">
        <v>102</v>
      </c>
      <c r="C44" s="12" t="str">
        <f t="shared" ref="C44:N44" si="15">+IFERROR(C25/C8,"")</f>
        <v/>
      </c>
      <c r="D44" s="12" t="str">
        <f t="shared" si="15"/>
        <v/>
      </c>
      <c r="E44" s="12" t="str">
        <f t="shared" si="15"/>
        <v/>
      </c>
      <c r="F44" s="12" t="str">
        <f t="shared" si="15"/>
        <v/>
      </c>
      <c r="G44" s="12" t="str">
        <f t="shared" si="15"/>
        <v/>
      </c>
      <c r="H44" s="12" t="str">
        <f t="shared" si="15"/>
        <v/>
      </c>
      <c r="I44" s="12" t="str">
        <f t="shared" si="15"/>
        <v/>
      </c>
      <c r="J44" s="12" t="str">
        <f t="shared" si="15"/>
        <v/>
      </c>
      <c r="K44" s="12" t="str">
        <f t="shared" si="15"/>
        <v/>
      </c>
      <c r="L44" s="12" t="str">
        <f t="shared" si="15"/>
        <v/>
      </c>
      <c r="M44" s="12" t="str">
        <f t="shared" si="15"/>
        <v/>
      </c>
      <c r="N44" s="72" t="str">
        <f t="shared" si="15"/>
        <v/>
      </c>
      <c r="O44" s="81" t="str">
        <f>+IFERROR(SUM(C25:N25)/SUM(C8:N8),"")</f>
        <v/>
      </c>
    </row>
    <row r="45" spans="1:31" ht="20.149999999999999" customHeight="1" thickBot="1" x14ac:dyDescent="0.4">
      <c r="A45" s="457"/>
      <c r="B45" s="93" t="s">
        <v>103</v>
      </c>
      <c r="C45" s="40" t="str">
        <f t="shared" ref="C45:N45" si="16">+IFERROR(C25/C9,"")</f>
        <v/>
      </c>
      <c r="D45" s="40" t="str">
        <f t="shared" si="16"/>
        <v/>
      </c>
      <c r="E45" s="40" t="str">
        <f t="shared" si="16"/>
        <v/>
      </c>
      <c r="F45" s="40" t="str">
        <f t="shared" si="16"/>
        <v/>
      </c>
      <c r="G45" s="40" t="str">
        <f t="shared" si="16"/>
        <v/>
      </c>
      <c r="H45" s="40" t="str">
        <f t="shared" si="16"/>
        <v/>
      </c>
      <c r="I45" s="40" t="str">
        <f t="shared" si="16"/>
        <v/>
      </c>
      <c r="J45" s="40" t="str">
        <f t="shared" si="16"/>
        <v/>
      </c>
      <c r="K45" s="40" t="str">
        <f t="shared" si="16"/>
        <v/>
      </c>
      <c r="L45" s="40" t="str">
        <f t="shared" si="16"/>
        <v/>
      </c>
      <c r="M45" s="40" t="str">
        <f t="shared" si="16"/>
        <v/>
      </c>
      <c r="N45" s="73" t="str">
        <f t="shared" si="16"/>
        <v/>
      </c>
      <c r="O45" s="41" t="str">
        <f>+IFERROR(SUM(C25:N25)/SUM(C9:N9),"")</f>
        <v/>
      </c>
    </row>
    <row r="46" spans="1:31" ht="20.149999999999999" customHeight="1" thickBot="1" x14ac:dyDescent="0.4">
      <c r="A46" s="457"/>
      <c r="B46" s="106" t="s">
        <v>61</v>
      </c>
      <c r="C46" s="60"/>
      <c r="D46" s="60"/>
      <c r="E46" s="60"/>
      <c r="F46" s="60"/>
      <c r="G46" s="60"/>
      <c r="H46" s="60"/>
      <c r="I46" s="60"/>
      <c r="J46" s="60"/>
      <c r="K46" s="60"/>
      <c r="L46" s="60"/>
      <c r="M46" s="60"/>
      <c r="N46" s="65"/>
      <c r="O46" s="52" t="s">
        <v>87</v>
      </c>
    </row>
    <row r="47" spans="1:31" ht="20.149999999999999" customHeight="1" x14ac:dyDescent="0.35">
      <c r="A47" s="457"/>
      <c r="B47" s="88" t="s">
        <v>239</v>
      </c>
      <c r="C47" s="86" t="str">
        <f>IFERROR(C17/C25/Formulas!M2,"")</f>
        <v/>
      </c>
      <c r="D47" s="86" t="str">
        <f>IFERROR(D17/D25/Formulas!N2,"")</f>
        <v/>
      </c>
      <c r="E47" s="86" t="str">
        <f>IFERROR(E17/E25/Formulas!O2,"")</f>
        <v/>
      </c>
      <c r="F47" s="86" t="str">
        <f>IFERROR(F17/F25/Formulas!P2,"")</f>
        <v/>
      </c>
      <c r="G47" s="86" t="str">
        <f>IFERROR(G17/G25/Formulas!Q2,"")</f>
        <v/>
      </c>
      <c r="H47" s="86" t="str">
        <f>IFERROR(H17/H25/Formulas!R2,"")</f>
        <v/>
      </c>
      <c r="I47" s="86" t="str">
        <f>IFERROR(I17/I25/Formulas!S2,"")</f>
        <v/>
      </c>
      <c r="J47" s="86" t="str">
        <f>IFERROR(J17/J25/Formulas!T2,"")</f>
        <v/>
      </c>
      <c r="K47" s="86" t="str">
        <f>IFERROR(K17/K25/Formulas!U2,"")</f>
        <v/>
      </c>
      <c r="L47" s="86" t="str">
        <f>IFERROR(L17/L25/Formulas!V2,"")</f>
        <v/>
      </c>
      <c r="M47" s="86" t="str">
        <f>IFERROR(M17/M25/Formulas!W2,"")</f>
        <v/>
      </c>
      <c r="N47" s="211" t="str">
        <f>IFERROR(N17/N25/Formulas!X2,"")</f>
        <v/>
      </c>
      <c r="O47" s="87" t="str">
        <f>IFERROR(SUMPRODUCT(C47:N47,C25:N25,Formulas!M2:X2)/O25/SUM(Formulas!M2:X2),"")</f>
        <v/>
      </c>
      <c r="Q47" s="465" t="s">
        <v>88</v>
      </c>
      <c r="R47" s="465"/>
      <c r="S47" s="465"/>
      <c r="T47" s="465"/>
      <c r="AE47" s="457"/>
    </row>
    <row r="48" spans="1:31" ht="20.149999999999999" customHeight="1" thickBot="1" x14ac:dyDescent="0.4">
      <c r="A48" s="457"/>
      <c r="B48" s="93" t="s">
        <v>65</v>
      </c>
      <c r="C48" s="55" t="str">
        <f>IFERROR(C16/C25/Formulas!M2,"")</f>
        <v/>
      </c>
      <c r="D48" s="55" t="str">
        <f>IFERROR(D16/D25/Formulas!N2,"")</f>
        <v/>
      </c>
      <c r="E48" s="55" t="str">
        <f>IFERROR(E16/E25/Formulas!O2,"")</f>
        <v/>
      </c>
      <c r="F48" s="55" t="str">
        <f>IFERROR(F16/F25/Formulas!P2,"")</f>
        <v/>
      </c>
      <c r="G48" s="55" t="str">
        <f>IFERROR(G16/G25/Formulas!Q2,"")</f>
        <v/>
      </c>
      <c r="H48" s="55" t="str">
        <f>IFERROR(H16/H25/Formulas!R2,"")</f>
        <v/>
      </c>
      <c r="I48" s="55" t="str">
        <f>IFERROR(I16/I25/Formulas!S2,"")</f>
        <v/>
      </c>
      <c r="J48" s="55" t="str">
        <f>IFERROR(J16/J25/Formulas!T2,"")</f>
        <v/>
      </c>
      <c r="K48" s="55" t="str">
        <f>IFERROR(K16/K25/Formulas!U2,"")</f>
        <v/>
      </c>
      <c r="L48" s="55" t="str">
        <f>IFERROR(L16/L25/Formulas!V2,"")</f>
        <v/>
      </c>
      <c r="M48" s="55" t="str">
        <f>IFERROR(M16/M25/Formulas!W2,"")</f>
        <v/>
      </c>
      <c r="N48" s="79" t="str">
        <f>IFERROR(N16/N25/Formulas!X2,"")</f>
        <v/>
      </c>
      <c r="O48" s="56" t="str">
        <f>IFERROR(SUM(C16:N16)/O25/SUM(Formulas!M2:X2),"")</f>
        <v/>
      </c>
      <c r="AE48" s="457"/>
    </row>
    <row r="49" spans="1:31" ht="20.149999999999999" customHeight="1" x14ac:dyDescent="0.35">
      <c r="A49" s="457"/>
      <c r="AE49" s="457"/>
    </row>
    <row r="50" spans="1:31" ht="20.149999999999999" customHeight="1" x14ac:dyDescent="0.35">
      <c r="A50" s="457"/>
      <c r="B50" s="459" t="s">
        <v>168</v>
      </c>
      <c r="C50" s="459"/>
      <c r="D50" s="459"/>
      <c r="E50" s="181"/>
      <c r="F50" s="18"/>
      <c r="G50" s="18"/>
      <c r="H50" s="18"/>
      <c r="I50" s="18"/>
      <c r="J50" s="18"/>
      <c r="K50" s="215"/>
      <c r="L50" s="181"/>
      <c r="M50" s="18"/>
      <c r="N50" s="18"/>
      <c r="O50" s="18"/>
      <c r="AE50" s="457"/>
    </row>
    <row r="51" spans="1:31" ht="20.149999999999999" customHeight="1" x14ac:dyDescent="0.35">
      <c r="A51" s="457"/>
      <c r="B51" s="459" t="s">
        <v>165</v>
      </c>
      <c r="C51" s="459"/>
      <c r="D51" s="18"/>
      <c r="E51" s="18"/>
      <c r="F51" s="466" t="s">
        <v>109</v>
      </c>
      <c r="G51" s="466"/>
      <c r="H51" s="466"/>
      <c r="I51" s="466"/>
      <c r="J51" s="466"/>
      <c r="K51" s="9"/>
      <c r="L51" s="9"/>
      <c r="M51" s="18"/>
      <c r="N51" s="18"/>
      <c r="O51" s="18"/>
      <c r="AE51" s="457"/>
    </row>
    <row r="52" spans="1:31" ht="20.149999999999999" customHeight="1" thickBot="1" x14ac:dyDescent="0.4">
      <c r="A52" s="457"/>
      <c r="F52" s="461"/>
      <c r="G52" s="461"/>
      <c r="H52" s="461"/>
      <c r="I52" s="461"/>
      <c r="J52" s="461"/>
      <c r="K52" s="9"/>
      <c r="L52" s="9"/>
      <c r="AE52" s="457"/>
    </row>
    <row r="53" spans="1:31" ht="20.149999999999999" customHeight="1" thickBot="1" x14ac:dyDescent="0.4">
      <c r="A53" s="457"/>
      <c r="B53" s="106" t="s">
        <v>138</v>
      </c>
      <c r="C53" s="355">
        <f>+C4</f>
        <v>153</v>
      </c>
      <c r="D53" s="355">
        <f t="shared" ref="D53:N53" si="17">+D4</f>
        <v>183</v>
      </c>
      <c r="E53" s="355">
        <f t="shared" si="17"/>
        <v>214</v>
      </c>
      <c r="F53" s="355">
        <f t="shared" si="17"/>
        <v>245</v>
      </c>
      <c r="G53" s="355">
        <f t="shared" si="17"/>
        <v>275</v>
      </c>
      <c r="H53" s="355">
        <f t="shared" si="17"/>
        <v>306</v>
      </c>
      <c r="I53" s="355">
        <f t="shared" si="17"/>
        <v>336</v>
      </c>
      <c r="J53" s="355">
        <f t="shared" si="17"/>
        <v>367</v>
      </c>
      <c r="K53" s="355">
        <f t="shared" si="17"/>
        <v>398</v>
      </c>
      <c r="L53" s="355">
        <f t="shared" si="17"/>
        <v>426</v>
      </c>
      <c r="M53" s="355">
        <f t="shared" si="17"/>
        <v>457</v>
      </c>
      <c r="N53" s="355">
        <f t="shared" si="17"/>
        <v>487</v>
      </c>
      <c r="O53" s="52" t="s">
        <v>87</v>
      </c>
      <c r="AE53" s="457"/>
    </row>
    <row r="54" spans="1:31" ht="20.149999999999999" customHeight="1" x14ac:dyDescent="0.35">
      <c r="A54" s="457"/>
      <c r="B54" s="94" t="s">
        <v>142</v>
      </c>
      <c r="C54" s="169" t="str">
        <f>IFERROR(IF(C25="","",IF('Prod y alimentación'!D52=0,"",'Prod y alimentación'!D52*(SUMIF(Formulas!$AN$2:$AN$102,Formulas!$R$10,Formulas!BO2:BO102)/SUMIF('Prod y alimentación'!$B$60:$B$160,Formulas!$R$10,'Prod y alimentación'!D60:D160))*(1-IF('Prod y alimentación'!$J$41="",'Prod y alimentación'!$H$41,'Prod y alimentación'!$J$41)))),"")</f>
        <v/>
      </c>
      <c r="D54" s="169" t="str">
        <f>IFERROR(IF(D25="","",IF('Prod y alimentación'!G52=0,"",'Prod y alimentación'!G52*(SUMIF(Formulas!$AN$2:$AN$102,Formulas!$R$10,Formulas!BP2:BP102)/SUMIF('Prod y alimentación'!$B$60:$B$160,Formulas!$R$10,'Prod y alimentación'!G60:G160))*(1-IF('Prod y alimentación'!$J$41="",'Prod y alimentación'!$H$41,'Prod y alimentación'!$J$41)))),"")</f>
        <v/>
      </c>
      <c r="E54" s="169" t="str">
        <f>IFERROR(IF(E25="","",IF('Prod y alimentación'!J52=0,"",'Prod y alimentación'!J52*(SUMIF(Formulas!$AN$2:$AN$102,Formulas!$R$10,Formulas!BQ2:BQ102)/SUMIF('Prod y alimentación'!$B$60:$B$160,Formulas!$R$10,'Prod y alimentación'!J60:J160))*(1-IF('Prod y alimentación'!$J$41="",'Prod y alimentación'!$H$41,'Prod y alimentación'!$J$41)))),"")</f>
        <v/>
      </c>
      <c r="F54" s="169" t="str">
        <f>IFERROR(IF(F25="","",IF('Prod y alimentación'!M52=0,"",'Prod y alimentación'!M52*(SUMIF(Formulas!$AN$2:$AN$102,Formulas!$R$10,Formulas!BR2:BR102)/SUMIF('Prod y alimentación'!$B$60:$B$160,Formulas!$R$10,'Prod y alimentación'!M60:M160))*(1-IF('Prod y alimentación'!$J$41="",'Prod y alimentación'!$H$41,'Prod y alimentación'!$J$41)))),"")</f>
        <v/>
      </c>
      <c r="G54" s="169" t="str">
        <f>IFERROR(IF(G25="","",IF('Prod y alimentación'!P52=0,"",'Prod y alimentación'!P52*(SUMIF(Formulas!$AN$2:$AN$102,Formulas!$R$10,Formulas!BS2:BS102)/SUMIF('Prod y alimentación'!$B$60:$B$160,Formulas!$R$10,'Prod y alimentación'!P60:P160))*(1-IF('Prod y alimentación'!$J$41="",'Prod y alimentación'!$H$41,'Prod y alimentación'!$J$41)))),"")</f>
        <v/>
      </c>
      <c r="H54" s="169" t="str">
        <f>IFERROR(IF(H25="","",IF('Prod y alimentación'!S52=0,"",'Prod y alimentación'!S52*(SUMIF(Formulas!$AN$2:$AN$102,Formulas!$R$10,Formulas!BT2:BT102)/SUMIF('Prod y alimentación'!$B$60:$B$160,Formulas!$R$10,'Prod y alimentación'!S60:S160))*(1-IF('Prod y alimentación'!$J$41="",'Prod y alimentación'!$H$41,'Prod y alimentación'!$J$41)))),"")</f>
        <v/>
      </c>
      <c r="I54" s="169" t="str">
        <f>IFERROR(IF(I25="","",IF('Prod y alimentación'!V52=0,"",'Prod y alimentación'!V52*(SUMIF(Formulas!$AN$2:$AN$102,Formulas!$R$10,Formulas!BU2:BU102)/SUMIF('Prod y alimentación'!$B$60:$B$160,Formulas!$R$10,'Prod y alimentación'!V60:V160))*(1-IF('Prod y alimentación'!$J$41="",'Prod y alimentación'!$H$41,'Prod y alimentación'!$J$41)))),"")</f>
        <v/>
      </c>
      <c r="J54" s="169" t="str">
        <f>IFERROR(IF(J25="","",IF('Prod y alimentación'!Y52=0,"",'Prod y alimentación'!Y52*(SUMIF(Formulas!$AN$2:$AN$102,Formulas!$R$10,Formulas!BV2:BV102)/SUMIF('Prod y alimentación'!$B$60:$B$160,Formulas!$R$10,'Prod y alimentación'!Y60:Y160))*(1-IF('Prod y alimentación'!$J$41="",'Prod y alimentación'!$H$41,'Prod y alimentación'!$J$41)))),"")</f>
        <v/>
      </c>
      <c r="K54" s="169" t="str">
        <f>IFERROR(IF(K25="","",IF('Prod y alimentación'!AB52=0,"",'Prod y alimentación'!AB52*(SUMIF(Formulas!$AN$2:$AN$102,Formulas!$R$10,Formulas!BW2:BW102)/SUMIF('Prod y alimentación'!$B$60:$B$160,Formulas!$R$10,'Prod y alimentación'!AB60:AB160))*(1-IF('Prod y alimentación'!$J$41="",'Prod y alimentación'!$H$41,'Prod y alimentación'!$J$41)))),"")</f>
        <v/>
      </c>
      <c r="L54" s="169" t="str">
        <f>IFERROR(IF(L25="","",IF('Prod y alimentación'!AE52=0,"",'Prod y alimentación'!AE52*(SUMIF(Formulas!$AN$2:$AN$102,Formulas!$R$10,Formulas!BX2:BX102)/SUMIF('Prod y alimentación'!$B$60:$B$160,Formulas!$R$10,'Prod y alimentación'!AE60:AE160))*(1-IF('Prod y alimentación'!$J$41="",'Prod y alimentación'!$H$41,'Prod y alimentación'!$J$41)))),"")</f>
        <v/>
      </c>
      <c r="M54" s="169" t="str">
        <f>IFERROR(IF(M25="","",IF('Prod y alimentación'!AH52=0,"",'Prod y alimentación'!AH52*(SUMIF(Formulas!$AN$2:$AN$102,Formulas!$R$10,Formulas!BY2:BY102)/SUMIF('Prod y alimentación'!$B$60:$B$160,Formulas!$R$10,'Prod y alimentación'!AH60:AH160))*(1-IF('Prod y alimentación'!$J$41="",'Prod y alimentación'!$H$41,'Prod y alimentación'!$J$41)))),"")</f>
        <v/>
      </c>
      <c r="N54" s="170" t="str">
        <f>IFERROR(IF(N25="","",IF('Prod y alimentación'!AK52=0,"",'Prod y alimentación'!AK52*(SUMIF(Formulas!$AN$2:$AN$102,Formulas!$R$10,Formulas!BZ2:BZ102)/SUMIF('Prod y alimentación'!$B$60:$B$160,Formulas!$R$10,'Prod y alimentación'!AK60:AK160))*(1-IF('Prod y alimentación'!$J$41="",'Prod y alimentación'!$H$41,'Prod y alimentación'!$J$41)))),"")</f>
        <v/>
      </c>
      <c r="O54" s="171" t="str">
        <f>IFERROR(SUMPRODUCT(C54:N54,$C$25:$N$25,Formulas!$M$2:$X$2)/O25/(SUM(Formulas!$M$2:$X$2)),"")</f>
        <v/>
      </c>
      <c r="AE54" s="457"/>
    </row>
    <row r="55" spans="1:31" ht="20.149999999999999" customHeight="1" x14ac:dyDescent="0.35">
      <c r="A55" s="457"/>
      <c r="B55" s="95" t="s">
        <v>141</v>
      </c>
      <c r="C55" s="172" t="str">
        <f>IFERROR(IF(C25="","",IF('Prod y alimentación'!D53=0,"",('Prod y alimentación'!D53)*(((SUMIF(Formulas!$AN$2:$AN$102,Formulas!$R$11,Formulas!BO2:BO102)+SUMIF(Formulas!$AN$2:$AN$102,Formulas!$R$12,Formulas!BO2:BO102)))/((SUMIF('Prod y alimentación'!$B$60:$B$160,Formulas!$R$11,'Prod y alimentación'!D60:D160))+SUMIF('Prod y alimentación'!$B$60:$B$160,Formulas!$R$12,'Prod y alimentación'!D60:D160)))*(1-IF('Prod y alimentación'!$J$42="",'Prod y alimentación'!$H$42,'Prod y alimentación'!$J$42)))),"")</f>
        <v/>
      </c>
      <c r="D55" s="172" t="str">
        <f>IFERROR(IF(D25="","",IF('Prod y alimentación'!G53=0,"",('Prod y alimentación'!G53)*(((SUMIF(Formulas!$AN$2:$AN$102,Formulas!$R$11,Formulas!BP2:BP102)+SUMIF(Formulas!$AN$2:$AN$102,Formulas!$R$12,Formulas!BP2:BP102)))/((SUMIF('Prod y alimentación'!$B$60:$B$160,Formulas!$R$11,'Prod y alimentación'!G60:G160))+SUMIF('Prod y alimentación'!$B$60:$B$160,Formulas!$R$12,'Prod y alimentación'!G60:G160)))*(1-IF('Prod y alimentación'!$J$42="",'Prod y alimentación'!$H$42,'Prod y alimentación'!$J$42)))),"")</f>
        <v/>
      </c>
      <c r="E55" s="172" t="str">
        <f>IFERROR(IF(E25="","",IF('Prod y alimentación'!J53=0,"",('Prod y alimentación'!J53)*(((SUMIF(Formulas!$AN$2:$AN$102,Formulas!$R$11,Formulas!BQ2:BQ102)+SUMIF(Formulas!$AN$2:$AN$102,Formulas!$R$12,Formulas!BQ2:BQ102)))/((SUMIF('Prod y alimentación'!$B$60:$B$160,Formulas!$R$11,'Prod y alimentación'!J60:J160))+SUMIF('Prod y alimentación'!$B$60:$B$160,Formulas!$R$12,'Prod y alimentación'!J60:J160)))*(1-IF('Prod y alimentación'!$J$42="",'Prod y alimentación'!$H$42,'Prod y alimentación'!$J$42)))),"")</f>
        <v/>
      </c>
      <c r="F55" s="172" t="str">
        <f>IFERROR(IF(F25="","",IF('Prod y alimentación'!M53=0,"",('Prod y alimentación'!M53)*(((SUMIF(Formulas!$AN$2:$AN$102,Formulas!$R$11,Formulas!BR2:BR102)+SUMIF(Formulas!$AN$2:$AN$102,Formulas!$R$12,Formulas!BR2:BR102)))/((SUMIF('Prod y alimentación'!$B$60:$B$160,Formulas!$R$11,'Prod y alimentación'!M60:M160))+SUMIF('Prod y alimentación'!$B$60:$B$160,Formulas!$R$12,'Prod y alimentación'!M60:M160)))*(1-IF('Prod y alimentación'!$J$42="",'Prod y alimentación'!$H$42,'Prod y alimentación'!$J$42)))),"")</f>
        <v/>
      </c>
      <c r="G55" s="172" t="str">
        <f>IFERROR(IF(G25="","",IF('Prod y alimentación'!P53=0,"",('Prod y alimentación'!P53)*(((SUMIF(Formulas!$AN$2:$AN$102,Formulas!$R$11,Formulas!BS2:BS102)+SUMIF(Formulas!$AN$2:$AN$102,Formulas!$R$12,Formulas!BS2:BS102)))/((SUMIF('Prod y alimentación'!$B$60:$B$160,Formulas!$R$11,'Prod y alimentación'!P60:P160))+SUMIF('Prod y alimentación'!$B$60:$B$160,Formulas!$R$12,'Prod y alimentación'!P60:P160)))*(1-IF('Prod y alimentación'!$J$42="",'Prod y alimentación'!$H$42,'Prod y alimentación'!$J$42)))),"")</f>
        <v/>
      </c>
      <c r="H55" s="172" t="str">
        <f>IFERROR(IF(H25="","",IF('Prod y alimentación'!S53=0,"",('Prod y alimentación'!S53)*(((SUMIF(Formulas!$AN$2:$AN$102,Formulas!$R$11,Formulas!BT2:BT102)+SUMIF(Formulas!$AN$2:$AN$102,Formulas!$R$12,Formulas!BT2:BT102)))/((SUMIF('Prod y alimentación'!$B$60:$B$160,Formulas!$R$11,'Prod y alimentación'!S60:S160))+SUMIF('Prod y alimentación'!$B$60:$B$160,Formulas!$R$12,'Prod y alimentación'!S60:S160)))*(1-IF('Prod y alimentación'!$J$42="",'Prod y alimentación'!$H$42,'Prod y alimentación'!$J$42)))),"")</f>
        <v/>
      </c>
      <c r="I55" s="172" t="str">
        <f>IFERROR(IF(I25="","",IF('Prod y alimentación'!V53=0,"",('Prod y alimentación'!V53)*(((SUMIF(Formulas!$AN$2:$AN$102,Formulas!$R$11,Formulas!BU2:BU102)+SUMIF(Formulas!$AN$2:$AN$102,Formulas!$R$12,Formulas!BU2:BU102)))/((SUMIF('Prod y alimentación'!$B$60:$B$160,Formulas!$R$11,'Prod y alimentación'!V60:V160))+SUMIF('Prod y alimentación'!$B$60:$B$160,Formulas!$R$12,'Prod y alimentación'!V60:V160)))*(1-IF('Prod y alimentación'!$J$42="",'Prod y alimentación'!$H$42,'Prod y alimentación'!$J$42)))),"")</f>
        <v/>
      </c>
      <c r="J55" s="172" t="str">
        <f>IFERROR(IF(J25="","",IF('Prod y alimentación'!Y53=0,"",('Prod y alimentación'!Y53)*(((SUMIF(Formulas!$AN$2:$AN$102,Formulas!$R$11,Formulas!BV2:BV102)+SUMIF(Formulas!$AN$2:$AN$102,Formulas!$R$12,Formulas!BV2:BV102)))/((SUMIF('Prod y alimentación'!$B$60:$B$160,Formulas!$R$11,'Prod y alimentación'!Y60:Y160))+SUMIF('Prod y alimentación'!$B$60:$B$160,Formulas!$R$12,'Prod y alimentación'!Y60:Y160)))*(1-IF('Prod y alimentación'!$J$42="",'Prod y alimentación'!$H$42,'Prod y alimentación'!$J$42)))),"")</f>
        <v/>
      </c>
      <c r="K55" s="172" t="str">
        <f>IFERROR(IF(K25="","",IF('Prod y alimentación'!AB53=0,"",('Prod y alimentación'!AB53)*(((SUMIF(Formulas!$AN$2:$AN$102,Formulas!$R$11,Formulas!BW2:BW102)+SUMIF(Formulas!$AN$2:$AN$102,Formulas!$R$12,Formulas!BW2:BW102)))/((SUMIF('Prod y alimentación'!$B$60:$B$160,Formulas!$R$11,'Prod y alimentación'!AB60:AB160))+SUMIF('Prod y alimentación'!$B$60:$B$160,Formulas!$R$12,'Prod y alimentación'!AB60:AB160)))*(1-IF('Prod y alimentación'!$J$42="",'Prod y alimentación'!$H$42,'Prod y alimentación'!$J$42)))),"")</f>
        <v/>
      </c>
      <c r="L55" s="172" t="str">
        <f>IFERROR(IF(L25="","",IF('Prod y alimentación'!AE53=0,"",('Prod y alimentación'!AE53)*(((SUMIF(Formulas!$AN$2:$AN$102,Formulas!$R$11,Formulas!BX2:BX102)+SUMIF(Formulas!$AN$2:$AN$102,Formulas!$R$12,Formulas!BX2:BX102)))/((SUMIF('Prod y alimentación'!$B$60:$B$160,Formulas!$R$11,'Prod y alimentación'!AE60:AE160))+SUMIF('Prod y alimentación'!$B$60:$B$160,Formulas!$R$12,'Prod y alimentación'!AE60:AE160)))*(1-IF('Prod y alimentación'!$J$42="",'Prod y alimentación'!$H$42,'Prod y alimentación'!$J$42)))),"")</f>
        <v/>
      </c>
      <c r="M55" s="172" t="str">
        <f>IFERROR(IF(M25="","",IF('Prod y alimentación'!AH53=0,"",('Prod y alimentación'!AH53)*(((SUMIF(Formulas!$AN$2:$AN$102,Formulas!$R$11,Formulas!BY2:BY102)+SUMIF(Formulas!$AN$2:$AN$102,Formulas!$R$12,Formulas!BY2:BY102)))/((SUMIF('Prod y alimentación'!$B$60:$B$160,Formulas!$R$11,'Prod y alimentación'!AH60:AH160))+SUMIF('Prod y alimentación'!$B$60:$B$160,Formulas!$R$12,'Prod y alimentación'!AH60:AH160)))*(1-IF('Prod y alimentación'!$J$42="",'Prod y alimentación'!$H$42,'Prod y alimentación'!$J$42)))),"")</f>
        <v/>
      </c>
      <c r="N55" s="173" t="str">
        <f>IFERROR(IF(N25="","",IF('Prod y alimentación'!AK53=0,"",('Prod y alimentación'!AK53)*(((SUMIF(Formulas!$AN$2:$AN$102,Formulas!$R$11,Formulas!BZ2:BZ102)+SUMIF(Formulas!$AN$2:$AN$102,Formulas!$R$12,Formulas!BZ2:BZ102)))/((SUMIF('Prod y alimentación'!$B$60:$B$160,Formulas!$R$11,'Prod y alimentación'!AK60:AK160))+SUMIF('Prod y alimentación'!$B$60:$B$160,Formulas!$R$12,'Prod y alimentación'!AK60:AK160)))*(1-IF('Prod y alimentación'!$J$42="",'Prod y alimentación'!$H$42,'Prod y alimentación'!$J$42)))),"")</f>
        <v/>
      </c>
      <c r="O55" s="174" t="str">
        <f>IFERROR(SUMPRODUCT(C55:N55,$C$25:$N$25,Formulas!$M$2:$X$2)/O25/(SUM(Formulas!$M$2:$X$2)),"")</f>
        <v/>
      </c>
      <c r="AE55" s="457"/>
    </row>
    <row r="56" spans="1:31" ht="20.149999999999999" customHeight="1" x14ac:dyDescent="0.35">
      <c r="A56" s="457"/>
      <c r="B56" s="129" t="s">
        <v>143</v>
      </c>
      <c r="C56" s="175" t="str">
        <f>IFERROR(((2.0344828+0.768+0.08*'Prod y alimentación'!E19^0.75+(0.08*'Prod y alimentación'!E19^0.75)*0.2+C48*(0.0962*C20*100+0.3512))-((SUMIF(Formulas!$AN$2:$AN$102,Formulas!$R$10,Formulas!AP2:AP102)*(1-IF('Prod y alimentación'!$J$41="",'Prod y alimentación'!$H$41,'Prod y alimentación'!$J$41))+(SUMIF(Formulas!$AN$2:$AN$102,Formulas!$R$11,Formulas!AP2:AP102)*(1-IF('Prod y alimentación'!$J$42="",'Prod y alimentación'!$H$42,'Prod y alimentación'!$J$42)))+(SUMIF(Formulas!$AN$2:$AN$102,Formulas!$R$12,Formulas!AP2:AP102)*(1-IF('Prod y alimentación'!$J$42="",'Prod y alimentación'!$H$42,'Prod y alimentación'!$J$42))))/Formulas!M2/C25))/Formulas!M5,"")</f>
        <v/>
      </c>
      <c r="D56" s="175" t="str">
        <f>IFERROR(((2.0344828+0.768+0.08*'Prod y alimentación'!E19^0.75+(0.08*'Prod y alimentación'!E19^0.75)*0.2+D48*(0.0962*D20*100+0.3512))-((SUMIF(Formulas!$AN$2:$AN$102,Formulas!$R$10,Formulas!AR2:AR102)*(1-IF('Prod y alimentación'!$J$41="",'Prod y alimentación'!$H$41,'Prod y alimentación'!$J$41))+(SUMIF(Formulas!$AN$2:$AN$102,Formulas!$R$11,Formulas!AR2:AR102)*(1-IF('Prod y alimentación'!$J$42="",'Prod y alimentación'!$H$42,'Prod y alimentación'!$J$42)))+(SUMIF(Formulas!$AN$2:$AN$102,Formulas!$R$12,Formulas!AR2:AR102)*(1-IF('Prod y alimentación'!$J$42="",'Prod y alimentación'!$H$42,'Prod y alimentación'!$J$42))))/Formulas!N2/D25))/Formulas!N5,"")</f>
        <v/>
      </c>
      <c r="E56" s="175" t="str">
        <f>IFERROR(((2.0344828+0.768+0.08*'Prod y alimentación'!E19^0.75+(0.08*'Prod y alimentación'!E19^0.75)*0.2+E48*(0.0962*E20*100+0.3512))-((SUMIF(Formulas!$AN$2:$AN$102,Formulas!$R$10,Formulas!AT2:AT102)*(1-IF('Prod y alimentación'!$J$41="",'Prod y alimentación'!$H$41,'Prod y alimentación'!$J$41))+(SUMIF(Formulas!$AN$2:$AN$102,Formulas!$R$11,Formulas!AT2:AT102)*(1-IF('Prod y alimentación'!$J$42="",'Prod y alimentación'!$H$42,'Prod y alimentación'!$J$42)))+(SUMIF(Formulas!$AN$2:$AN$102,Formulas!$R$12,Formulas!AT2:AT102)*(1-IF('Prod y alimentación'!$J$42="",'Prod y alimentación'!$H$42,'Prod y alimentación'!$J$42))))/Formulas!O2/E25))/Formulas!O5,"")</f>
        <v/>
      </c>
      <c r="F56" s="175" t="str">
        <f>IFERROR(((2.0344828+0.768+0.08*'Prod y alimentación'!H19^0.75+(0.08*'Prod y alimentación'!H19^0.75)*0.2+F48*(0.0962*F20*100+0.3512))-((SUMIF(Formulas!$AN$2:$AN$102,Formulas!$R$10,Formulas!AV2:AV102)*(1-IF('Prod y alimentación'!$J$41="",'Prod y alimentación'!$H$41,'Prod y alimentación'!$J$41))+(SUMIF(Formulas!$AN$2:$AN$102,Formulas!$R$11,Formulas!AV2:AV102)*(1-IF('Prod y alimentación'!$J$42="",'Prod y alimentación'!$H$42,'Prod y alimentación'!$J$42)))+(SUMIF(Formulas!$AN$2:$AN$102,Formulas!$R$12,Formulas!AV2:AV102)*(1-IF('Prod y alimentación'!$J$42="",'Prod y alimentación'!$H$42,'Prod y alimentación'!$J$42))))/Formulas!P2/F25))/Formulas!P5,"")</f>
        <v/>
      </c>
      <c r="G56" s="175" t="str">
        <f>IFERROR(((2.0344828+0.768+0.08*'Prod y alimentación'!H19^0.75+(0.08*'Prod y alimentación'!H19^0.75)*0.2+G48*(0.0962*G20*100+0.3512))-((SUMIF(Formulas!$AN$2:$AN$102,Formulas!$R$10,Formulas!AX2:AX102)*(1-IF('Prod y alimentación'!$J$41="",'Prod y alimentación'!$H$41,'Prod y alimentación'!$J$41))+(SUMIF(Formulas!$AN$2:$AN$102,Formulas!$R$11,Formulas!AX2:AX102)*(1-IF('Prod y alimentación'!$J$42="",'Prod y alimentación'!$H$42,'Prod y alimentación'!$J$42)))+(SUMIF(Formulas!$AN$2:$AN$102,Formulas!$R$12,Formulas!AX2:AX102)*(1-IF('Prod y alimentación'!$J$42="",'Prod y alimentación'!$H$42,'Prod y alimentación'!$J$42))))/Formulas!Q2/G25))/Formulas!Q5,"")</f>
        <v/>
      </c>
      <c r="H56" s="175" t="str">
        <f>IFERROR(((2.0344828+0.768+0.08*'Prod y alimentación'!H19^0.75+(0.08*'Prod y alimentación'!H19^0.75)*0.2+H48*(0.0962*H20*100+0.3512))-((SUMIF(Formulas!$AN$2:$AN$102,Formulas!$R$10,Formulas!AZ2:AZ102)*(1-IF('Prod y alimentación'!$J$41="",'Prod y alimentación'!$H$41,'Prod y alimentación'!$J$41))+(SUMIF(Formulas!$AN$2:$AN$102,Formulas!$R$11,Formulas!AZ2:AZ102)*(1-IF('Prod y alimentación'!$J$42="",'Prod y alimentación'!$H$42,'Prod y alimentación'!$J$42)))+(SUMIF(Formulas!$AN$2:$AN$102,Formulas!$R$12,Formulas!AZ2:AZ102)*(1-IF('Prod y alimentación'!$J$42="",'Prod y alimentación'!$H$42,'Prod y alimentación'!$J$42))))/Formulas!R2/H25))/Formulas!R5,"")</f>
        <v/>
      </c>
      <c r="I56" s="175" t="str">
        <f>IFERROR(((2.0344828+0.768+0.08*'Prod y alimentación'!K19^0.75+(0.08*'Prod y alimentación'!K19^0.75)*0.2+I48*(0.0962*I20*100+0.3512))-((SUMIF(Formulas!$AN$2:$AN$102,Formulas!$R$10,Formulas!BB2:BB102)*(1-IF('Prod y alimentación'!$J$41="",'Prod y alimentación'!$H$41,'Prod y alimentación'!$J$41))+(SUMIF(Formulas!$AN$2:$AN$102,Formulas!$R$11,Formulas!BB2:BB102)*(1-IF('Prod y alimentación'!$J$42="",'Prod y alimentación'!$H$42,'Prod y alimentación'!$J$42)))+(SUMIF(Formulas!$AN$2:$AN$102,Formulas!$R$12,Formulas!BB2:BB102)*(1-IF('Prod y alimentación'!$J$42="",'Prod y alimentación'!$H$42,'Prod y alimentación'!$J$42))))/Formulas!S2/I25))/Formulas!S5,"")</f>
        <v/>
      </c>
      <c r="J56" s="175" t="str">
        <f>IFERROR(((2.0344828+0.768+0.08*'Prod y alimentación'!K19^0.75+(0.08*'Prod y alimentación'!K19^0.75)*0.2+J48*(0.0962*J20*100+0.3512))-((SUMIF(Formulas!$AN$2:$AN$102,Formulas!$R$10,Formulas!BD2:BD102)*(1-IF('Prod y alimentación'!$J$41="",'Prod y alimentación'!$H$41,'Prod y alimentación'!$J$41))+(SUMIF(Formulas!$AN$2:$AN$102,Formulas!$R$11,Formulas!BD2:BD102)*(1-IF('Prod y alimentación'!$J$42="",'Prod y alimentación'!$H$42,'Prod y alimentación'!$J$42)))+(SUMIF(Formulas!$AN$2:$AN$102,Formulas!$R$12,Formulas!BD2:BD102)*(1-IF('Prod y alimentación'!$J$42="",'Prod y alimentación'!$H$42,'Prod y alimentación'!$J$42))))/Formulas!T2/J25))/Formulas!T5,"")</f>
        <v/>
      </c>
      <c r="K56" s="175" t="str">
        <f>IFERROR(((2.0344828+0.768+0.08*'Prod y alimentación'!K19^0.75+(0.08*'Prod y alimentación'!K19^0.75)*0.2+K48*(0.0962*K20*100+0.3512))-((SUMIF(Formulas!$AN$2:$AN$102,Formulas!$R$10,Formulas!BF2:BF102)*(1-IF('Prod y alimentación'!$J$41="",'Prod y alimentación'!$H$41,'Prod y alimentación'!$J$41))+(SUMIF(Formulas!$AN$2:$AN$102,Formulas!$R$11,Formulas!BF2:BF102)*(1-IF('Prod y alimentación'!$J$42="",'Prod y alimentación'!$H$42,'Prod y alimentación'!$J$42)))+(SUMIF(Formulas!$AN$2:$AN$102,Formulas!$R$12,Formulas!BF2:BF102)*(1-IF('Prod y alimentación'!$J$42="",'Prod y alimentación'!$H$42,'Prod y alimentación'!$J$42))))/Formulas!U2/K25))/Formulas!U5,"")</f>
        <v/>
      </c>
      <c r="L56" s="175" t="str">
        <f>IFERROR(((2.0344828+0.768+0.08*'Prod y alimentación'!N19^0.75+(0.08*'Prod y alimentación'!N19^0.75)*0.2+L48*(0.0962*L20*100+0.3512))-((SUMIF(Formulas!$AN$2:$AN$102,Formulas!$R$10,Formulas!BH2:BH102)*(1-IF('Prod y alimentación'!$J$41="",'Prod y alimentación'!$H$41,'Prod y alimentación'!$J$41))+(SUMIF(Formulas!$AN$2:$AN$102,Formulas!$R$11,Formulas!BH2:BH102)*(1-IF('Prod y alimentación'!$J$42="",'Prod y alimentación'!$H$42,'Prod y alimentación'!$J$42)))+(SUMIF(Formulas!$AN$2:$AN$102,Formulas!$R$12,Formulas!BH2:BH102)*(1-IF('Prod y alimentación'!$J$42="",'Prod y alimentación'!$H$42,'Prod y alimentación'!$J$42))))/Formulas!V2/L25))/Formulas!V5,"")</f>
        <v/>
      </c>
      <c r="M56" s="175" t="str">
        <f>IFERROR(((2.0344828+0.768+0.08*'Prod y alimentación'!N19^0.75+(0.08*'Prod y alimentación'!N19^0.75)*0.2+M48*(0.0962*M20*100+0.3512))-((SUMIF(Formulas!$AN$2:$AN$102,Formulas!$R$10,Formulas!BJ2:BJ102)*(1-IF('Prod y alimentación'!$J$41="",'Prod y alimentación'!$H$41,'Prod y alimentación'!$J$41))+(SUMIF(Formulas!$AN$2:$AN$102,Formulas!$R$11,Formulas!BJ2:BJ102)*(1-IF('Prod y alimentación'!$J$42="",'Prod y alimentación'!$H$42,'Prod y alimentación'!$J$42)))+(SUMIF(Formulas!$AN$2:$AN$102,Formulas!$R$12,Formulas!BJ2:BJ102)*(1-IF('Prod y alimentación'!$J$42="",'Prod y alimentación'!$H$42,'Prod y alimentación'!$J$42))))/Formulas!W2/M25))/Formulas!W5,"")</f>
        <v/>
      </c>
      <c r="N56" s="176" t="str">
        <f>IFERROR(((2.0344828+0.768+0.08*'Prod y alimentación'!N19^0.75+(0.08*'Prod y alimentación'!N19^0.75)*0.2+N48*(0.0962*N20*100+0.3512))-((SUMIF(Formulas!$AN$2:$AN$102,Formulas!$R$10,Formulas!BL2:BL102)*(1-IF('Prod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alimentación'!$J$42))))/Formulas!X2/N25))/Formulas!X5,"")</f>
        <v/>
      </c>
      <c r="O56" s="177" t="str">
        <f>IFERROR(SUMPRODUCT(C56:N56,$C$25:$N$25,Formulas!$M$2:$X$2)/O25/(SUM(Formulas!$M$2:$X$2)),"")</f>
        <v/>
      </c>
      <c r="AE56" s="457"/>
    </row>
    <row r="57" spans="1:31" ht="20.149999999999999" customHeight="1" x14ac:dyDescent="0.35">
      <c r="A57" s="457"/>
      <c r="B57" s="202" t="s">
        <v>144</v>
      </c>
      <c r="C57" s="178" t="str">
        <f>IF(SUM(C54:C56)=0,"",SUM(C54:C56))</f>
        <v/>
      </c>
      <c r="D57" s="178" t="str">
        <f t="shared" ref="D57:N57" si="18">IF(SUM(D54:D56)=0,"",SUM(D54:D56))</f>
        <v/>
      </c>
      <c r="E57" s="178" t="str">
        <f t="shared" si="18"/>
        <v/>
      </c>
      <c r="F57" s="178" t="str">
        <f t="shared" si="18"/>
        <v/>
      </c>
      <c r="G57" s="178" t="str">
        <f t="shared" si="18"/>
        <v/>
      </c>
      <c r="H57" s="178" t="str">
        <f t="shared" si="18"/>
        <v/>
      </c>
      <c r="I57" s="178" t="str">
        <f t="shared" si="18"/>
        <v/>
      </c>
      <c r="J57" s="178" t="str">
        <f t="shared" si="18"/>
        <v/>
      </c>
      <c r="K57" s="178" t="str">
        <f t="shared" si="18"/>
        <v/>
      </c>
      <c r="L57" s="178" t="str">
        <f t="shared" si="18"/>
        <v/>
      </c>
      <c r="M57" s="178" t="str">
        <f t="shared" si="18"/>
        <v/>
      </c>
      <c r="N57" s="179" t="str">
        <f t="shared" si="18"/>
        <v/>
      </c>
      <c r="O57" s="180" t="str">
        <f>IF(SUM(O54:O56)=0,"",SUM(O54:O56))</f>
        <v/>
      </c>
      <c r="AE57" s="457"/>
    </row>
    <row r="58" spans="1:31" ht="20.149999999999999" customHeight="1" thickBot="1" x14ac:dyDescent="0.4">
      <c r="A58" s="457"/>
      <c r="B58" s="93" t="s">
        <v>140</v>
      </c>
      <c r="C58" s="58" t="str">
        <f>IFERROR(((((SUMIF(Formulas!$AN$2:$AN$102,Formulas!$R$10,Formulas!AP2:AP102))*(1-IF('Prod y alimentación'!$J$41="",'Prod y alimentación'!$H$41,'Prod y alimentación'!$J$41))+(SUMIF(Formulas!$AN$2:$AN$102,Formulas!$R$11,Formulas!AP2:AP102))*(1-IF('Prod y alimentación'!$J$42="",'Prod y alimentación'!$H$42,'Prod y alimentación'!$J$42))+(SUMIF(Formulas!$AN$2:$AN$102,Formulas!$R$12,Formulas!AP2:AP102))*(1-IF('Prod y alimentación'!$J$42="",'Prod y alimentación'!$H$42,'Prod y alimentación'!$J$42)))/Formulas!M2/C25)+C56*Formulas!M5)/C57,"")</f>
        <v/>
      </c>
      <c r="D58" s="58" t="str">
        <f>IFERROR(((((SUMIF(Formulas!$AN$2:$AN$102,Formulas!$R$10,Formulas!AR2:AR102))*(1-IF('Prod y alimentación'!$J$41="",'Prod y alimentación'!$H$41,'Prod y alimentación'!$J$41))+(SUMIF(Formulas!$AN$2:$AN$102,Formulas!$R$11,Formulas!AR2:AR102))*(1-IF('Prod y alimentación'!$J$42="",'Prod y alimentación'!$H$42,'Prod y alimentación'!$J$42))+(SUMIF(Formulas!$AN$2:$AN$102,Formulas!$R$12,Formulas!AR2:AR102))*(1-IF('Prod y alimentación'!$J$42="",'Prod y alimentación'!$H$42,'Prod y alimentación'!$J$42)))/Formulas!N2/D25)+D56*Formulas!N5)/D57,"")</f>
        <v/>
      </c>
      <c r="E58" s="58" t="str">
        <f>IFERROR(((((SUMIF(Formulas!$AN$2:$AN$102,Formulas!$R$10,Formulas!AT2:AT102))*(1-IF('Prod y alimentación'!$J$41="",'Prod y alimentación'!$H$41,'Prod y alimentación'!$J$41))+(SUMIF(Formulas!$AN$2:$AN$102,Formulas!$R$11,Formulas!AT2:AT102))*(1-IF('Prod y alimentación'!$J$42="",'Prod y alimentación'!$H$42,'Prod y alimentación'!$J$42))+(SUMIF(Formulas!$AN$2:$AN$102,Formulas!$R$12,Formulas!AT2:AT102))*(1-IF('Prod y alimentación'!$J$42="",'Prod y alimentación'!$H$42,'Prod y alimentación'!$J$42)))/Formulas!O2/E25)+E56*Formulas!O5)/E57,"")</f>
        <v/>
      </c>
      <c r="F58" s="58" t="str">
        <f>IFERROR(((((SUMIF(Formulas!$AN$2:$AN$102,Formulas!$R$10,Formulas!AV2:AV102))*(1-IF('Prod y alimentación'!$J$41="",'Prod y alimentación'!$H$41,'Prod y alimentación'!$J$41))+(SUMIF(Formulas!$AN$2:$AN$102,Formulas!$R$11,Formulas!AV2:AV102))*(1-IF('Prod y alimentación'!$J$42="",'Prod y alimentación'!$H$42,'Prod y alimentación'!$J$42))+(SUMIF(Formulas!$AN$2:$AN$102,Formulas!$R$12,Formulas!AV2:AV102))*(1-IF('Prod y alimentación'!$J$42="",'Prod y alimentación'!$H$42,'Prod y alimentación'!$J$42)))/Formulas!P2/F25)+F56*Formulas!P5)/F57,"")</f>
        <v/>
      </c>
      <c r="G58" s="58" t="str">
        <f>IFERROR(((((SUMIF(Formulas!$AN$2:$AN$102,Formulas!$R$10,Formulas!AX2:AX102))*(1-IF('Prod y alimentación'!$J$41="",'Prod y alimentación'!$H$41,'Prod y alimentación'!$J$41))+(SUMIF(Formulas!$AN$2:$AN$102,Formulas!$R$11,Formulas!AX2:AX102))*(1-IF('Prod y alimentación'!$J$42="",'Prod y alimentación'!$H$42,'Prod y alimentación'!$J$42))+(SUMIF(Formulas!$AN$2:$AN$102,Formulas!$R$12,Formulas!AX2:AX102))*(1-IF('Prod y alimentación'!$J$42="",'Prod y alimentación'!$H$42,'Prod y alimentación'!$J$42)))/Formulas!Q2/G25)+G56*Formulas!Q5)/G57,"")</f>
        <v/>
      </c>
      <c r="H58" s="58" t="str">
        <f>IFERROR(((((SUMIF(Formulas!$AN$2:$AN$102,Formulas!$R$10,Formulas!AZ2:AZ102))*(1-IF('Prod y alimentación'!$J$41="",'Prod y alimentación'!$H$41,'Prod y alimentación'!$J$41))+(SUMIF(Formulas!$AN$2:$AN$102,Formulas!$R$11,Formulas!AZ2:AZ102))*(1-IF('Prod y alimentación'!$J$42="",'Prod y alimentación'!$H$42,'Prod y alimentación'!$J$42))+(SUMIF(Formulas!$AN$2:$AN$102,Formulas!$R$12,Formulas!AZ2:AZ102))*(1-IF('Prod y alimentación'!$J$42="",'Prod y alimentación'!$H$42,'Prod y alimentación'!$J$42)))/Formulas!R2/H25)+H56*Formulas!R5)/H57,"")</f>
        <v/>
      </c>
      <c r="I58" s="58" t="str">
        <f>IFERROR(((((SUMIF(Formulas!$AN$2:$AN$102,Formulas!$R$10,Formulas!BB2:BB102))*(1-IF('Prod y alimentación'!$J$41="",'Prod y alimentación'!$H$41,'Prod y alimentación'!$J$41))+(SUMIF(Formulas!$AN$2:$AN$102,Formulas!$R$11,Formulas!BB2:BB102))*(1-IF('Prod y alimentación'!$J$42="",'Prod y alimentación'!$H$42,'Prod y alimentación'!$J$42))+(SUMIF(Formulas!$AN$2:$AN$102,Formulas!$R$12,Formulas!BB2:BB102))*(1-IF('Prod y alimentación'!$J$42="",'Prod y alimentación'!$H$42,'Prod y alimentación'!$J$42)))/Formulas!S2/I25)+I56*Formulas!S5)/I57,"")</f>
        <v/>
      </c>
      <c r="J58" s="58" t="str">
        <f>IFERROR(((((SUMIF(Formulas!$AN$2:$AN$102,Formulas!$R$10,Formulas!BD2:BD102))*(1-IF('Prod y alimentación'!$J$41="",'Prod y alimentación'!$H$41,'Prod y alimentación'!$J$41))+(SUMIF(Formulas!$AN$2:$AN$102,Formulas!$R$11,Formulas!BD2:BD102))*(1-IF('Prod y alimentación'!$J$42="",'Prod y alimentación'!$H$42,'Prod y alimentación'!$J$42))+(SUMIF(Formulas!$AN$2:$AN$102,Formulas!$R$12,Formulas!BD2:BD102))*(1-IF('Prod y alimentación'!$J$42="",'Prod y alimentación'!$H$42,'Prod y alimentación'!$J$42)))/Formulas!T2/J25)+J56*Formulas!T5)/J57,"")</f>
        <v/>
      </c>
      <c r="K58" s="58" t="str">
        <f>IFERROR(((((SUMIF(Formulas!$AN$2:$AN$102,Formulas!$R$10,Formulas!BF2:BF102))*(1-IF('Prod y alimentación'!$J$41="",'Prod y alimentación'!$H$41,'Prod y alimentación'!$J$41))+(SUMIF(Formulas!$AN$2:$AN$102,Formulas!$R$11,Formulas!BF2:BF102))*(1-IF('Prod y alimentación'!$J$42="",'Prod y alimentación'!$H$42,'Prod y alimentación'!$J$42))+(SUMIF(Formulas!$AN$2:$AN$102,Formulas!$R$12,Formulas!BF2:BF102))*(1-IF('Prod y alimentación'!$J$42="",'Prod y alimentación'!$H$42,'Prod y alimentación'!$J$42)))/Formulas!U2/K25)+K56*Formulas!U5)/K57,"")</f>
        <v/>
      </c>
      <c r="L58" s="58" t="str">
        <f>IFERROR(((((SUMIF(Formulas!$AN$2:$AN$102,Formulas!$R$10,Formulas!BH2:BH102))*(1-IF('Prod y alimentación'!$J$41="",'Prod y alimentación'!$H$41,'Prod y alimentación'!$J$41))+(SUMIF(Formulas!$AN$2:$AN$102,Formulas!$R$11,Formulas!BH2:BH102))*(1-IF('Prod y alimentación'!$J$42="",'Prod y alimentación'!$H$42,'Prod y alimentación'!$J$42))+(SUMIF(Formulas!$AN$2:$AN$102,Formulas!$R$12,Formulas!BH2:BH102))*(1-IF('Prod y alimentación'!$J$42="",'Prod y alimentación'!$H$42,'Prod y alimentación'!$J$42)))/Formulas!V2/L25)+L56*Formulas!V5)/L57,"")</f>
        <v/>
      </c>
      <c r="M58" s="58" t="str">
        <f>IFERROR(((((SUMIF(Formulas!$AN$2:$AN$102,Formulas!$R$10,Formulas!BJ2:BJ102))*(1-IF('Prod y alimentación'!$J$41="",'Prod y alimentación'!$H$41,'Prod y alimentación'!$J$41))+(SUMIF(Formulas!$AN$2:$AN$102,Formulas!$R$11,Formulas!BJ2:BJ102))*(1-IF('Prod y alimentación'!$J$42="",'Prod y alimentación'!$H$42,'Prod y alimentación'!$J$42))+(SUMIF(Formulas!$AN$2:$AN$102,Formulas!$R$12,Formulas!BJ2:BJ102))*(1-IF('Prod y alimentación'!$J$42="",'Prod y alimentación'!$H$42,'Prod y alimentación'!$J$42)))/Formulas!W2/M25)+M56*Formulas!W5)/M57,"")</f>
        <v/>
      </c>
      <c r="N58" s="66" t="str">
        <f>IFERROR(((((SUMIF(Formulas!$AN$2:$AN$102,Formulas!$R$10,Formulas!BL2:BL102))*(1-IF('Prod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alimentación'!$J$42)))/Formulas!X2/N25)+N56*Formulas!X5)/N57,"")</f>
        <v/>
      </c>
      <c r="O58" s="59" t="str">
        <f>IFERROR((SUM(Formulas!AP2:BL1002)+SUMPRODUCT(C56:N56,Formulas!M2:X2,C25:N25)*Formulas!M5)/SUMPRODUCT(C57:N57,Formulas!M2:X2,C25:N25),"")</f>
        <v/>
      </c>
      <c r="AE58" s="457"/>
    </row>
    <row r="59" spans="1:31" ht="20.149999999999999" customHeight="1" thickBot="1" x14ac:dyDescent="0.4">
      <c r="A59" s="457"/>
      <c r="B59" s="106" t="s">
        <v>270</v>
      </c>
      <c r="C59" s="51"/>
      <c r="D59" s="51"/>
      <c r="E59" s="51"/>
      <c r="F59" s="51"/>
      <c r="G59" s="51"/>
      <c r="H59" s="51"/>
      <c r="I59" s="51"/>
      <c r="J59" s="51"/>
      <c r="K59" s="51"/>
      <c r="L59" s="51"/>
      <c r="M59" s="51"/>
      <c r="N59" s="63"/>
      <c r="O59" s="52"/>
      <c r="AE59" s="457"/>
    </row>
    <row r="60" spans="1:31" ht="20.149999999999999" customHeight="1" x14ac:dyDescent="0.35">
      <c r="A60" s="457"/>
      <c r="B60" s="94" t="s">
        <v>271</v>
      </c>
      <c r="C60" s="169" t="str">
        <f>IFERROR(IF(C25="","",IF(AND('Prod y alimentación'!E52=0,'Prod y alimentación'!D52=0),"",IFERROR(('Prod y alimentación'!E52*(SUMIF(Formulas!$AN$2:$AN$102,Formulas!$R$10,Formulas!CO2:CO102)/SUMIF('Prod y alimentación'!$B$60:$B$160,Formulas!$R$10,'Prod y alimentación'!E60:E160))*(1-IF('Prod y alimentación'!$J$41="",'Prod y alimentación'!$H$41,'Prod y alimentación'!$J$41))),0)*C26+C54*C25)/(C25+C26)),"")</f>
        <v/>
      </c>
      <c r="D60" s="169" t="str">
        <f>IFERROR(IF(D25="","",IF(AND('Prod y alimentación'!G52=0,'Prod y alimentación'!H52=0),"",IFERROR(('Prod y alimentación'!G52*(SUMIF(Formulas!$AN$2:$AN$102,Formulas!$R$10,Formulas!CP2:CP102)/SUMIF('Prod y alimentación'!$B$60:$B$160,Formulas!$R$10,'Prod y alimentación'!H60:H160))*(1-IF('Prod y alimentación'!$J$41="",'Prod y alimentación'!$H$41,'Prod y alimentación'!$J$41))),0)*D26+D54*D25)/(D25+D26)),"")</f>
        <v/>
      </c>
      <c r="E60" s="169" t="str">
        <f>IFERROR(IF(E25="","",IF(AND('Prod y alimentación'!J52=0,'Prod y alimentación'!K52=0),"",IFERROR(('Prod y alimentación'!J52*(SUMIF(Formulas!$AN$2:$AN$102,Formulas!$R$10,Formulas!CQ2:CQ102)/SUMIF('Prod y alimentación'!$B$60:$B$160,Formulas!$R$10,'Prod y alimentación'!K60:K160))*(1-IF('Prod y alimentación'!$J$41="",'Prod y alimentación'!$H$41,'Prod y alimentación'!$J$41))),0)*E26+E54*E25)/(E25+E26)),"")</f>
        <v/>
      </c>
      <c r="F60" s="169" t="str">
        <f>IFERROR(IF(F25="","",IF(AND('Prod y alimentación'!M52=0,'Prod y alimentación'!N52=0),"",IFERROR(('Prod y alimentación'!M52*(SUMIF(Formulas!$AN$2:$AN$102,Formulas!$R$10,Formulas!CR2:CR102)/SUMIF('Prod y alimentación'!$B$60:$B$160,Formulas!$R$10,'Prod y alimentación'!N60:N160))*(1-IF('Prod y alimentación'!$J$41="",'Prod y alimentación'!$H$41,'Prod y alimentación'!$J$41))),0)*F26+F54*F25)/(F25+F26)),"")</f>
        <v/>
      </c>
      <c r="G60" s="169" t="str">
        <f>IFERROR(IF(G25="","",IF(AND('Prod y alimentación'!P52=0,'Prod y alimentación'!Q52=0),"",IFERROR(('Prod y alimentación'!P52*(SUMIF(Formulas!$AN$2:$AN$102,Formulas!$R$10,Formulas!CS2:CS102)/SUMIF('Prod y alimentación'!$B$60:$B$160,Formulas!$R$10,'Prod y alimentación'!Q60:Q160))*(1-IF('Prod y alimentación'!$J$41="",'Prod y alimentación'!$H$41,'Prod y alimentación'!$J$41))),0)*G26+G54*G25)/(G25+G26)),"")</f>
        <v/>
      </c>
      <c r="H60" s="169" t="str">
        <f>IFERROR(IF(H25="","",IF(AND('Prod y alimentación'!S52=0,'Prod y alimentación'!T52=0),"",IFERROR(('Prod y alimentación'!S52*(SUMIF(Formulas!$AN$2:$AN$102,Formulas!$R$10,Formulas!CT2:CT102)/SUMIF('Prod y alimentación'!$B$60:$B$160,Formulas!$R$10,'Prod y alimentación'!T60:T160))*(1-IF('Prod y alimentación'!$J$41="",'Prod y alimentación'!$H$41,'Prod y alimentación'!$J$41))),0)*H26+H54*H25)/(H25+H26)),"")</f>
        <v/>
      </c>
      <c r="I60" s="169" t="str">
        <f>IFERROR(IF(I25="","",IF(AND('Prod y alimentación'!V52=0,'Prod y alimentación'!W52=0),"",IFERROR(('Prod y alimentación'!V52*(SUMIF(Formulas!$AN$2:$AN$102,Formulas!$R$10,Formulas!CU2:CU102)/SUMIF('Prod y alimentación'!$B$60:$B$160,Formulas!$R$10,'Prod y alimentación'!W60:W160))*(1-IF('Prod y alimentación'!$J$41="",'Prod y alimentación'!$H$41,'Prod y alimentación'!$J$41))),0)*I26+I54*I25)/(I25+I26)),"")</f>
        <v/>
      </c>
      <c r="J60" s="169" t="str">
        <f>IFERROR(IF(J25="","",IF(AND('Prod y alimentación'!Y52=0,'Prod y alimentación'!Z52=0),"",IFERROR(('Prod y alimentación'!Y52*(SUMIF(Formulas!$AN$2:$AN$102,Formulas!$R$10,Formulas!CV2:CV102)/SUMIF('Prod y alimentación'!$B$60:$B$160,Formulas!$R$10,'Prod y alimentación'!Z60:Z160))*(1-IF('Prod y alimentación'!$J$41="",'Prod y alimentación'!$H$41,'Prod y alimentación'!$J$41))),0)*J26+J54*J25)/(J25+J26)),"")</f>
        <v/>
      </c>
      <c r="K60" s="169" t="str">
        <f>IFERROR(IF(K25="","",IF(AND('Prod y alimentación'!AB52=0,'Prod y alimentación'!AC52=0),"",IFERROR(('Prod y alimentación'!AB52*(SUMIF(Formulas!$AN$2:$AN$102,Formulas!$R$10,Formulas!CW2:CW102)/SUMIF('Prod y alimentación'!$B$60:$B$160,Formulas!$R$10,'Prod y alimentación'!AC60:AC160))*(1-IF('Prod y alimentación'!$J$41="",'Prod y alimentación'!$H$41,'Prod y alimentación'!$J$41))),0)*K26+K54*K25)/(K25+K26)),"")</f>
        <v/>
      </c>
      <c r="L60" s="169" t="str">
        <f>IFERROR(IF(L25="","",IF(AND('Prod y alimentación'!AE52=0,'Prod y alimentación'!AF52=0),"",IFERROR(('Prod y alimentación'!AE52*(SUMIF(Formulas!$AN$2:$AN$102,Formulas!$R$10,Formulas!CX2:CX102)/SUMIF('Prod y alimentación'!$B$60:$B$160,Formulas!$R$10,'Prod y alimentación'!AF60:AF160))*(1-IF('Prod y alimentación'!$J$41="",'Prod y alimentación'!$H$41,'Prod y alimentación'!$J$41))),0)*L26+L54*L25)/(L25+L26)),"")</f>
        <v/>
      </c>
      <c r="M60" s="169" t="str">
        <f>IFERROR(IF(M25="","",IF(AND('Prod y alimentación'!AH52=0,'Prod y alimentación'!AI52=0),"",IFERROR(('Prod y alimentación'!AH52*(SUMIF(Formulas!$AN$2:$AN$102,Formulas!$R$10,Formulas!CY2:CY102)/SUMIF('Prod y alimentación'!$B$60:$B$160,Formulas!$R$10,'Prod y alimentación'!AI60:AI160))*(1-IF('Prod y alimentación'!$J$41="",'Prod y alimentación'!$H$41,'Prod y alimentación'!$J$41))),0)*M26+M54*M25)/(M25+M26)),"")</f>
        <v/>
      </c>
      <c r="N60" s="170" t="str">
        <f>IFERROR(IF(N25="","",IF(AND('Prod y alimentación'!AK52=0,'Prod y alimentación'!AL52=0),"",IFERROR(('Prod y alimentación'!AK52*(SUMIF(Formulas!$AN$2:$AN$102,Formulas!$R$10,Formulas!CZ2:CZ102)/SUMIF('Prod y alimentación'!$B$60:$B$160,Formulas!$R$10,'Prod y alimentación'!AL60:AL160))*(1-IF('Prod y alimentación'!$J$41="",'Prod y alimentación'!$H$41,'Prod y alimentación'!$J$41))),0)*N26+N54*N25)/(N25+N26)),"")</f>
        <v/>
      </c>
      <c r="O60" s="171" t="str">
        <f>IFERROR((C60*(C26+C25)*Formulas!M2+D60*(D26+D25)*Formulas!N2+E60*(E26+E25)*Formulas!O2+F60*(F26+F25)*Formulas!P2+G60*(G26+G25)*Formulas!Q2+H60*(H26+H25)*Formulas!R2+I60*(I26+I25)*Formulas!S2+J60*(J26+J25)*Formulas!T2+K60*(K26+K25)*Formulas!U2+L60*(L26+L25)*Formulas!V2+M60*(M26+M25)*Formulas!W2+N60*(N26+N25)*Formulas!X2)/(O25+O26)/SUM(Formulas!M2:X2),"")</f>
        <v/>
      </c>
      <c r="AE60" s="457"/>
    </row>
    <row r="61" spans="1:31" ht="20.149999999999999" customHeight="1" x14ac:dyDescent="0.35">
      <c r="A61" s="457"/>
      <c r="B61" s="95" t="s">
        <v>272</v>
      </c>
      <c r="C61" s="339" t="str">
        <f>IFERROR(IF(C25="","",IF(AND('Prod y alimentación'!E53=0,'Prod y alimentación'!D53=0),"",(('Prod y alimentación'!E53)*IFERROR((((SUMIF(Formulas!$AN$2:$AN$102,Formulas!$R$11,Formulas!CO2:CO102)+SUMIF(Formulas!$AN$2:$AN$102,Formulas!$R$12,Formulas!CO2:CO102)))/((SUMIF('Prod y alimentación'!$B$60:$B$160,Formulas!$R$11,'Prod y alimentación'!E60:E160))+SUMIF('Prod y alimentación'!$B$60:$B$160,Formulas!$R$12,'Prod y alimentación'!E60:E160))),0)*(1-IF('Prod y alimentación'!$J$42="",'Prod y alimentación'!$H$42,'Prod y alimentación'!$J$42))*C26+C55*C25)/(C25+C26))),"")</f>
        <v/>
      </c>
      <c r="D61" s="340" t="str">
        <f>IFERROR(IF(D25="","",IF(AND('Prod y alimentación'!F53=0,'Prod y alimentación'!E53=0),"",(('Prod y alimentación'!H53)*IFERROR((((SUMIF(Formulas!$AN$2:$AN$102,Formulas!$R$11,Formulas!CP2:CP102)+SUMIF(Formulas!$AN$2:$AN$102,Formulas!$R$12,Formulas!CP2:CP102)))/((SUMIF('Prod y alimentación'!$B$60:$B$160,Formulas!$R$11,'Prod y alimentación'!H60:H160))+SUMIF('Prod y alimentación'!$B$60:$B$160,Formulas!$R$12,'Prod y alimentación'!H60:H160))),0)*(1-IF('Prod y alimentación'!$J$42="",'Prod y alimentación'!$H$42,'Prod y alimentación'!$J$42))*D26+D55*D25)/(D25+D26))),"")</f>
        <v/>
      </c>
      <c r="E61" s="340" t="str">
        <f>IFERROR(IF(E25="","",IF(AND('Prod y alimentación'!G53=0,'Prod y alimentación'!F53=0),"",(('Prod y alimentación'!K53)*IFERROR((((SUMIF(Formulas!$AN$2:$AN$102,Formulas!$R$11,Formulas!CQ2:CQ102)+SUMIF(Formulas!$AN$2:$AN$102,Formulas!$R$12,Formulas!CQ2:CQ102)))/((SUMIF('Prod y alimentación'!$B$60:$B$160,Formulas!$R$11,'Prod y alimentación'!K60:K160))+SUMIF('Prod y alimentación'!$B$60:$B$160,Formulas!$R$12,'Prod y alimentación'!K60:K160))),0)*(1-IF('Prod y alimentación'!$J$42="",'Prod y alimentación'!$H$42,'Prod y alimentación'!$J$42))*E26+E55*E25)/(E25+E26))),"")</f>
        <v/>
      </c>
      <c r="F61" s="340" t="str">
        <f>IFERROR(IF(F25="","",IF(AND('Prod y alimentación'!H53=0,'Prod y alimentación'!G53=0),"",(('Prod y alimentación'!N53)*IFERROR((((SUMIF(Formulas!$AN$2:$AN$102,Formulas!$R$11,Formulas!CR2:CR102)+SUMIF(Formulas!$AN$2:$AN$102,Formulas!$R$12,Formulas!CR2:CR102)))/((SUMIF('Prod y alimentación'!$B$60:$B$160,Formulas!$R$11,'Prod y alimentación'!N60:N160))+SUMIF('Prod y alimentación'!$B$60:$B$160,Formulas!$R$12,'Prod y alimentación'!N60:N160))),0)*(1-IF('Prod y alimentación'!$J$42="",'Prod y alimentación'!$H$42,'Prod y alimentación'!$J$42))*F26+F55*F25)/(F25+F26))),"")</f>
        <v/>
      </c>
      <c r="G61" s="340" t="str">
        <f>IFERROR(IF(G25="","",IF(AND('Prod y alimentación'!I53=0,'Prod y alimentación'!H53=0),"",(('Prod y alimentación'!Q53)*IFERROR((((SUMIF(Formulas!$AN$2:$AN$102,Formulas!$R$11,Formulas!CS2:CS102)+SUMIF(Formulas!$AN$2:$AN$102,Formulas!$R$12,Formulas!CS2:CS102)))/((SUMIF('Prod y alimentación'!$B$60:$B$160,Formulas!$R$11,'Prod y alimentación'!Q60:Q160))+SUMIF('Prod y alimentación'!$B$60:$B$160,Formulas!$R$12,'Prod y alimentación'!Q60:Q160))),0)*(1-IF('Prod y alimentación'!$J$42="",'Prod y alimentación'!$H$42,'Prod y alimentación'!$J$42))*G26+G55*G25)/(G25+G26))),"")</f>
        <v/>
      </c>
      <c r="H61" s="340" t="str">
        <f>IFERROR(IF(H25="","",IF(AND('Prod y alimentación'!J53=0,'Prod y alimentación'!I53=0),"",(('Prod y alimentación'!T53)*IFERROR((((SUMIF(Formulas!$AN$2:$AN$102,Formulas!$R$11,Formulas!CT2:CT102)+SUMIF(Formulas!$AN$2:$AN$102,Formulas!$R$12,Formulas!CT2:CT102)))/((SUMIF('Prod y alimentación'!$B$60:$B$160,Formulas!$R$11,'Prod y alimentación'!T60:T160))+SUMIF('Prod y alimentación'!$B$60:$B$160,Formulas!$R$12,'Prod y alimentación'!T60:T160))),0)*(1-IF('Prod y alimentación'!$J$42="",'Prod y alimentación'!$H$42,'Prod y alimentación'!$J$42))*H26+H55*H25)/(H25+H26))),"")</f>
        <v/>
      </c>
      <c r="I61" s="340" t="str">
        <f>IFERROR(IF(I25="","",IF(AND('Prod y alimentación'!K53=0,'Prod y alimentación'!J53=0),"",(('Prod y alimentación'!W53)*IFERROR((((SUMIF(Formulas!$AN$2:$AN$102,Formulas!$R$11,Formulas!CU2:CU102)+SUMIF(Formulas!$AN$2:$AN$102,Formulas!$R$12,Formulas!CU2:CU102)))/((SUMIF('Prod y alimentación'!$B$60:$B$160,Formulas!$R$11,'Prod y alimentación'!W60:W160))+SUMIF('Prod y alimentación'!$B$60:$B$160,Formulas!$R$12,'Prod y alimentación'!W60:W160))),0)*(1-IF('Prod y alimentación'!$J$42="",'Prod y alimentación'!$H$42,'Prod y alimentación'!$J$42))*I26+I55*I25)/(I25+I26))),"")</f>
        <v/>
      </c>
      <c r="J61" s="340" t="str">
        <f>IFERROR(IF(J25="","",IF(AND('Prod y alimentación'!L53=0,'Prod y alimentación'!K53=0),"",(('Prod y alimentación'!Z53)*IFERROR((((SUMIF(Formulas!$AN$2:$AN$102,Formulas!$R$11,Formulas!CV2:CV102)+SUMIF(Formulas!$AN$2:$AN$102,Formulas!$R$12,Formulas!CV2:CV102)))/((SUMIF('Prod y alimentación'!$B$60:$B$160,Formulas!$R$11,'Prod y alimentación'!Z60:Z160))+SUMIF('Prod y alimentación'!$B$60:$B$160,Formulas!$R$12,'Prod y alimentación'!Z60:Z160))),0)*(1-IF('Prod y alimentación'!$J$42="",'Prod y alimentación'!$H$42,'Prod y alimentación'!$J$42))*J26+J55*J25)/(J25+J26))),"")</f>
        <v/>
      </c>
      <c r="K61" s="340" t="str">
        <f>IFERROR(IF(K25="","",IF(AND('Prod y alimentación'!M53=0,'Prod y alimentación'!L53=0),"",(('Prod y alimentación'!AC53)*IFERROR((((SUMIF(Formulas!$AN$2:$AN$102,Formulas!$R$11,Formulas!CW2:CW102)+SUMIF(Formulas!$AN$2:$AN$102,Formulas!$R$12,Formulas!CW2:CW102)))/((SUMIF('Prod y alimentación'!$B$60:$B$160,Formulas!$R$11,'Prod y alimentación'!AC60:AC160))+SUMIF('Prod y alimentación'!$B$60:$B$160,Formulas!$R$12,'Prod y alimentación'!AC60:AC160))),0)*(1-IF('Prod y alimentación'!$J$42="",'Prod y alimentación'!$H$42,'Prod y alimentación'!$J$42))*K26+K55*K25)/(K25+K26))),"")</f>
        <v/>
      </c>
      <c r="L61" s="340" t="str">
        <f>IFERROR(IF(L25="","",IF(AND('Prod y alimentación'!N53=0,'Prod y alimentación'!M53=0),"",(('Prod y alimentación'!AF53)*IFERROR((((SUMIF(Formulas!$AN$2:$AN$102,Formulas!$R$11,Formulas!CX2:CX102)+SUMIF(Formulas!$AN$2:$AN$102,Formulas!$R$12,Formulas!CX2:CX102)))/((SUMIF('Prod y alimentación'!$B$60:$B$160,Formulas!$R$11,'Prod y alimentación'!AF60:AF160))+SUMIF('Prod y alimentación'!$B$60:$B$160,Formulas!$R$12,'Prod y alimentación'!AF60:AF160))),0)*(1-IF('Prod y alimentación'!$J$42="",'Prod y alimentación'!$H$42,'Prod y alimentación'!$J$42))*L26+L55*L25)/(L25+L26))),"")</f>
        <v/>
      </c>
      <c r="M61" s="340" t="str">
        <f>IFERROR(IF(M25="","",IF(AND('Prod y alimentación'!O53=0,'Prod y alimentación'!N53=0),"",(('Prod y alimentación'!AI53)*IFERROR((((SUMIF(Formulas!$AN$2:$AN$102,Formulas!$R$11,Formulas!CY2:CY102)+SUMIF(Formulas!$AN$2:$AN$102,Formulas!$R$12,Formulas!CY2:CY102)))/((SUMIF('Prod y alimentación'!$B$60:$B$160,Formulas!$R$11,'Prod y alimentación'!AI60:AI160))+SUMIF('Prod y alimentación'!$B$60:$B$160,Formulas!$R$12,'Prod y alimentación'!AI60:AI160))),0)*(1-IF('Prod y alimentación'!$J$42="",'Prod y alimentación'!$H$42,'Prod y alimentación'!$J$42))*M26+M55*M25)/(M25+M26))),"")</f>
        <v/>
      </c>
      <c r="N61" s="341" t="str">
        <f>IFERROR(IF(N25="","",IF(AND('Prod y alimentación'!P53=0,'Prod y alimentación'!O53=0),"",(('Prod y alimentación'!AL53)*IFERROR((((SUMIF(Formulas!$AN$2:$AN$102,Formulas!$R$11,Formulas!CZ2:CZ102)+SUMIF(Formulas!$AN$2:$AN$102,Formulas!$R$12,Formulas!CZ2:CZ102)))/((SUMIF('Prod y alimentación'!$B$60:$B$160,Formulas!$R$11,'Prod y alimentación'!AL60:AL160))+SUMIF('Prod y alimentación'!$B$60:$B$160,Formulas!$R$12,'Prod y alimentación'!AL60:AL160))),0)*(1-IF('Prod y alimentación'!$J$42="",'Prod y alimentación'!$H$42,'Prod y alimentación'!$J$42))*N26+N55*N25)/(N25+N26))),"")</f>
        <v/>
      </c>
      <c r="O61" s="174" t="str">
        <f>IFERROR((C61*(C26+C25)*Formulas!M2+D61*(D26+D25)*Formulas!N2+E61*(E26+E25)*Formulas!O2+F61*(F26+F25)*Formulas!P2+G61*(G26+G25)*Formulas!Q2+H61*(H26+H25)*Formulas!R2+I61*(I26+I25)*Formulas!S2+J61*(J26+J25)*Formulas!T2+K61*(K26+K25)*Formulas!U2+L61*(L26+L25)*Formulas!V2+M61*(M26+M25)*Formulas!W2+N61*(N26+N25)*Formulas!X2)/(O25+O26)/SUM(Formulas!M2:X2),"")</f>
        <v/>
      </c>
      <c r="AE61" s="457"/>
    </row>
    <row r="62" spans="1:31" ht="20.149999999999999" customHeight="1" thickBot="1" x14ac:dyDescent="0.4">
      <c r="A62" s="457"/>
      <c r="B62" s="243" t="s">
        <v>280</v>
      </c>
      <c r="C62" s="337" t="str">
        <f>IFERROR(((((0.08*'Prod y alimentación'!E19^0.75+(0.08*'Prod y alimentación'!E19^0.75)*0.2)-((SUMIF(Formulas!$AN$2:$AN$102,Formulas!$R$10,Formulas!AQ2:AQ102)*(1-IF('Prod y alimentación'!$J$41="",'Prod y alimentación'!$H$41,'Prod y alimentación'!$J$41))+(SUMIF(Formulas!$AN$2:$AN$102,Formulas!$R$11,Formulas!AQ2:AQ102)*(1-IF('Prod y alimentación'!$J$42="",'Prod y alimentación'!$H$42,'Prod y alimentación'!$J$42)))+(SUMIF(Formulas!$AN$2:$AN$102,Formulas!$R$12,Formulas!AQ2:AQ102)*(1-IF('Prod y alimentación'!$J$42="",'Prod y alimentación'!$H$42,'Prod y alimentación'!$J$42))))/Formulas!M2/C25))/Formulas!M5)*C26+C56*C25)/(C26+C25),"")</f>
        <v/>
      </c>
      <c r="D62" s="337" t="str">
        <f>IFERROR(((((0.08*'Prod y alimentación'!E19^0.75+(0.08*'Prod y alimentación'!E19^0.75)*0.2)-((SUMIF(Formulas!$AN$2:$AN$102,Formulas!$R$10,Formulas!AS2:AS102)*(1-IF('Prod y alimentación'!$J$41="",'Prod y alimentación'!$H$41,'Prod y alimentación'!$J$41))+(SUMIF(Formulas!$AN$2:$AN$102,Formulas!$R$11,Formulas!AS2:AS102)*(1-IF('Prod y alimentación'!$J$42="",'Prod y alimentación'!$H$42,'Prod y alimentación'!$J$42)))+(SUMIF(Formulas!$AN$2:$AN$102,Formulas!$R$12,Formulas!AS2:AS102)*(1-IF('Prod y alimentación'!$J$42="",'Prod y alimentación'!$H$42,'Prod y alimentación'!$J$42))))/Formulas!N2/D25))/Formulas!N5)*D26+D56*D25)/(D25+D26),"")</f>
        <v/>
      </c>
      <c r="E62" s="337" t="str">
        <f>IFERROR(((((0.08*'Prod y alimentación'!E19^0.75+(0.08*'Prod y alimentación'!E19^0.75)*0.2)-((SUMIF(Formulas!$AN$2:$AN$102,Formulas!$R$10,Formulas!AU2:AU102)*(1-IF('Prod y alimentación'!$J$41="",'Prod y alimentación'!$H$41,'Prod y alimentación'!$J$41))+(SUMIF(Formulas!$AN$2:$AN$102,Formulas!$R$11,Formulas!AU2:AU102)*(1-IF('Prod y alimentación'!$J$42="",'Prod y alimentación'!$H$42,'Prod y alimentación'!$J$42)))+(SUMIF(Formulas!$AN$2:$AN$102,Formulas!$R$12,Formulas!AU2:AU102)*(1-IF('Prod y alimentación'!$J$42="",'Prod y alimentación'!$H$42,'Prod y alimentación'!$J$42))))/Formulas!O2/E25))/Formulas!O5)*E26+E56*E25)/(E25+E26),"")</f>
        <v/>
      </c>
      <c r="F62" s="337" t="str">
        <f>IFERROR(((((0.08*'Prod y alimentación'!H19^0.75+(0.08*'Prod y alimentación'!H19^0.75)*0.2)-((SUMIF(Formulas!$AN$2:$AN$102,Formulas!$R$10,Formulas!AW2:AW102)*(1-IF('Prod y alimentación'!$J$41="",'Prod y alimentación'!$H$41,'Prod y alimentación'!$J$41))+(SUMIF(Formulas!$AN$2:$AN$102,Formulas!$R$11,Formulas!AW2:AW102)*(1-IF('Prod y alimentación'!$J$42="",'Prod y alimentación'!$H$42,'Prod y alimentación'!$J$42)))+(SUMIF(Formulas!$AN$2:$AN$102,Formulas!$R$12,Formulas!AW2:AW102)*(1-IF('Prod y alimentación'!$J$42="",'Prod y alimentación'!$H$42,'Prod y alimentación'!$J$42))))/Formulas!P2/F25))/Formulas!P5)*F26+F56*F25)/(F25+F26),"")</f>
        <v/>
      </c>
      <c r="G62" s="337" t="str">
        <f>IFERROR(((((0.08*'Prod y alimentación'!H19^0.75+(0.08*'Prod y alimentación'!H19^0.75)*0.2)-((SUMIF(Formulas!$AN$2:$AN$102,Formulas!$R$10,Formulas!AY2:AY102)*(1-IF('Prod y alimentación'!$J$41="",'Prod y alimentación'!$H$41,'Prod y alimentación'!$J$41))+(SUMIF(Formulas!$AN$2:$AN$102,Formulas!$R$11,Formulas!AY2:AY102)*(1-IF('Prod y alimentación'!$J$42="",'Prod y alimentación'!$H$42,'Prod y alimentación'!$J$42)))+(SUMIF(Formulas!$AN$2:$AN$102,Formulas!$R$12,Formulas!AY2:AY102)*(1-IF('Prod y alimentación'!$J$42="",'Prod y alimentación'!$H$42,'Prod y alimentación'!$J$42))))/Formulas!Q2/G25))/Formulas!Q5)*G26+G56*G25)/(G25+G26),"")</f>
        <v/>
      </c>
      <c r="H62" s="337" t="str">
        <f>IFERROR(((((0.08*'Prod y alimentación'!H19^0.75+(0.08*'Prod y alimentación'!H19^0.75)*0.2)-((SUMIF(Formulas!$AN$2:$AN$102,Formulas!$R$10,Formulas!BA2:BA102)*(1-IF('Prod y alimentación'!$J$41="",'Prod y alimentación'!$H$41,'Prod y alimentación'!$J$41))+(SUMIF(Formulas!$AN$2:$AN$102,Formulas!$R$11,Formulas!BA2:BA102)*(1-IF('Prod y alimentación'!$J$42="",'Prod y alimentación'!$H$42,'Prod y alimentación'!$J$42)))+(SUMIF(Formulas!$AN$2:$AN$102,Formulas!$R$12,Formulas!BA2:BA102)*(1-IF('Prod y alimentación'!$J$42="",'Prod y alimentación'!$H$42,'Prod y alimentación'!$J$42))))/Formulas!R2/H25))/Formulas!R5)*H26+H56*H25)/(H25+H26),"")</f>
        <v/>
      </c>
      <c r="I62" s="337" t="str">
        <f>IFERROR(((((0.08*'Prod y alimentación'!K19^0.75+(0.08*'Prod y alimentación'!K19^0.75)*0.2)-((SUMIF(Formulas!$AN$2:$AN$102,Formulas!$R$10,Formulas!BC2:BC102)*(1-IF('Prod y alimentación'!$J$41="",'Prod y alimentación'!$H$41,'Prod y alimentación'!$J$41))+(SUMIF(Formulas!$AN$2:$AN$102,Formulas!$R$11,Formulas!BC2:BC102)*(1-IF('Prod y alimentación'!$J$42="",'Prod y alimentación'!$H$42,'Prod y alimentación'!$J$42)))+(SUMIF(Formulas!$AN$2:$AN$102,Formulas!$R$12,Formulas!BC2:BC102)*(1-IF('Prod y alimentación'!$J$42="",'Prod y alimentación'!$H$42,'Prod y alimentación'!$J$42))))/Formulas!S2/I25))/Formulas!S5)*I26+I56*I25)/(I25+I26),"")</f>
        <v/>
      </c>
      <c r="J62" s="337" t="str">
        <f>IFERROR(((((0.08*'Prod y alimentación'!K19^0.75+(0.08*'Prod y alimentación'!K19^0.75)*0.2)-((SUMIF(Formulas!$AN$2:$AN$102,Formulas!$R$10,Formulas!BE2:BE102)*(1-IF('Prod y alimentación'!$J$41="",'Prod y alimentación'!$H$41,'Prod y alimentación'!$J$41))+(SUMIF(Formulas!$AN$2:$AN$102,Formulas!$R$11,Formulas!BE2:BE102)*(1-IF('Prod y alimentación'!$J$42="",'Prod y alimentación'!$H$42,'Prod y alimentación'!$J$42)))+(SUMIF(Formulas!$AN$2:$AN$102,Formulas!$R$12,Formulas!BE2:BE102)*(1-IF('Prod y alimentación'!$J$42="",'Prod y alimentación'!$H$42,'Prod y alimentación'!$J$42))))/Formulas!T2/J25))/Formulas!T5)*J26+J56*J25)/(J25+J26),"")</f>
        <v/>
      </c>
      <c r="K62" s="337" t="str">
        <f>IFERROR(((((0.08*'Prod y alimentación'!K19^0.75+(0.08*'Prod y alimentación'!K19^0.75)*0.2)-((SUMIF(Formulas!$AN$2:$AN$102,Formulas!$R$10,Formulas!BG2:BG102)*(1-IF('Prod y alimentación'!$J$41="",'Prod y alimentación'!$H$41,'Prod y alimentación'!$J$41))+(SUMIF(Formulas!$AN$2:$AN$102,Formulas!$R$11,Formulas!BG2:BG102)*(1-IF('Prod y alimentación'!$J$42="",'Prod y alimentación'!$H$42,'Prod y alimentación'!$J$42)))+(SUMIF(Formulas!$AN$2:$AN$102,Formulas!$R$12,Formulas!BG2:BG102)*(1-IF('Prod y alimentación'!$J$42="",'Prod y alimentación'!$H$42,'Prod y alimentación'!$J$42))))/Formulas!U2/K25))/Formulas!U5)*K26+K56*K25)/(K25+K26),"")</f>
        <v/>
      </c>
      <c r="L62" s="337" t="str">
        <f>IFERROR(((((0.08*'Prod y alimentación'!N19^0.75+(0.08*'Prod y alimentación'!N19^0.75)*0.2)-((SUMIF(Formulas!$AN$2:$AN$102,Formulas!$R$10,Formulas!BI2:BI102)*(1-IF('Prod y alimentación'!$J$41="",'Prod y alimentación'!$H$41,'Prod y alimentación'!$J$41))+(SUMIF(Formulas!$AN$2:$AN$102,Formulas!$R$11,Formulas!BI2:BI102)*(1-IF('Prod y alimentación'!$J$42="",'Prod y alimentación'!$H$42,'Prod y alimentación'!$J$42)))+(SUMIF(Formulas!$AN$2:$AN$102,Formulas!$R$12,Formulas!BI2:BI102)*(1-IF('Prod y alimentación'!$J$42="",'Prod y alimentación'!$H$42,'Prod y alimentación'!$J$42))))/Formulas!V2/L25))/Formulas!V5)*L26+L56*L25)/(L25+L26),"")</f>
        <v/>
      </c>
      <c r="M62" s="337" t="str">
        <f>IFERROR(((((0.08*'Prod y alimentación'!N19^0.75+(0.08*'Prod y alimentación'!N19^0.75)*0.2)-((SUMIF(Formulas!$AN$2:$AN$102,Formulas!$R$10,Formulas!BK2:BK102)*(1-IF('Prod y alimentación'!$J$41="",'Prod y alimentación'!$H$41,'Prod y alimentación'!$J$41))+(SUMIF(Formulas!$AN$2:$AN$102,Formulas!$R$11,Formulas!BK2:BK102)*(1-IF('Prod y alimentación'!$J$42="",'Prod y alimentación'!$H$42,'Prod y alimentación'!$J$42)))+(SUMIF(Formulas!$AN$2:$AN$102,Formulas!$R$12,Formulas!BK2:BK102)*(1-IF('Prod y alimentación'!$J$42="",'Prod y alimentación'!$H$42,'Prod y alimentación'!$J$42))))/Formulas!W2/M25))/Formulas!W5)*M26+M56*M25)/(M25+M26),"")</f>
        <v/>
      </c>
      <c r="N62" s="338" t="str">
        <f>IFERROR(((((0.08*'Prod y alimentación'!N19^0.75+(0.08*'Prod y alimentación'!N19^0.75)*0.2)-((SUMIF(Formulas!$AN$2:$AN$102,Formulas!$R$10,Formulas!BM2:BM102)*(1-IF('Prod y alimentación'!$J$41="",'Prod y alimentación'!$H$41,'Prod y alimentación'!$J$41))+(SUMIF(Formulas!$AN$2:$AN$102,Formulas!$R$11,Formulas!BM2:BM102)*(1-IF('Prod y alimentación'!$J$42="",'Prod y alimentación'!$H$42,'Prod y alimentación'!$J$42)))+(SUMIF(Formulas!$AN$2:$AN$102,Formulas!$R$12,Formulas!BM2:BM102)*(1-IF('Prod y alimentación'!$J$42="",'Prod y alimentación'!$H$42,'Prod y alimentación'!$J$42))))/Formulas!X2/N25))/Formulas!X5)*N26+N56*N25)/(N25+N26),"")</f>
        <v/>
      </c>
      <c r="O62" s="212" t="str">
        <f>IFERROR((C62*(C26+C25)*Formulas!M2+D62*(D26+D25)*Formulas!N2+E62*(E26+E25)*Formulas!O2+F62*(F26+F25)*Formulas!P2+G62*(G26+G25)*Formulas!Q2+H62*(H26+H25)*Formulas!R2+I62*(I26+I25)*Formulas!S2+J62*(J26+J25)*Formulas!T2+K62*(K26+K25)*Formulas!U2+L62*(L26+L25)*Formulas!V2+M62*(M26+M25)*Formulas!W2+N62*(N26+N25)*Formulas!X2)/(O25+O26)/SUM(Formulas!M2:X2),"")</f>
        <v/>
      </c>
      <c r="AE62" s="457"/>
    </row>
    <row r="63" spans="1:31" ht="20.149999999999999" customHeight="1" thickBot="1" x14ac:dyDescent="0.4">
      <c r="A63" s="457"/>
      <c r="B63" s="106" t="s">
        <v>69</v>
      </c>
      <c r="C63" s="60"/>
      <c r="D63" s="60"/>
      <c r="E63" s="60"/>
      <c r="F63" s="60"/>
      <c r="G63" s="60"/>
      <c r="H63" s="60"/>
      <c r="I63" s="60"/>
      <c r="J63" s="60"/>
      <c r="K63" s="60"/>
      <c r="L63" s="60"/>
      <c r="M63" s="60"/>
      <c r="N63" s="65"/>
      <c r="O63" s="52" t="s">
        <v>87</v>
      </c>
      <c r="AE63" s="457"/>
    </row>
    <row r="64" spans="1:31" ht="20.149999999999999" customHeight="1" x14ac:dyDescent="0.35">
      <c r="A64" s="457"/>
      <c r="B64" s="88" t="s">
        <v>153</v>
      </c>
      <c r="C64" s="186" t="str">
        <f t="shared" ref="C64:N64" si="19">IFERROR(C65*C16/C17/1000,"")</f>
        <v/>
      </c>
      <c r="D64" s="10" t="str">
        <f t="shared" si="19"/>
        <v/>
      </c>
      <c r="E64" s="10" t="str">
        <f t="shared" si="19"/>
        <v/>
      </c>
      <c r="F64" s="10" t="str">
        <f t="shared" si="19"/>
        <v/>
      </c>
      <c r="G64" s="10" t="str">
        <f t="shared" si="19"/>
        <v/>
      </c>
      <c r="H64" s="10" t="str">
        <f t="shared" si="19"/>
        <v/>
      </c>
      <c r="I64" s="10" t="str">
        <f t="shared" si="19"/>
        <v/>
      </c>
      <c r="J64" s="10" t="str">
        <f t="shared" si="19"/>
        <v/>
      </c>
      <c r="K64" s="10" t="str">
        <f t="shared" si="19"/>
        <v/>
      </c>
      <c r="L64" s="10" t="str">
        <f t="shared" si="19"/>
        <v/>
      </c>
      <c r="M64" s="10" t="str">
        <f t="shared" si="19"/>
        <v/>
      </c>
      <c r="N64" s="70" t="str">
        <f t="shared" si="19"/>
        <v/>
      </c>
      <c r="O64" s="11" t="str">
        <f>IFERROR((SUMPRODUCT(C65:N65,C16:N16)/1000)/SUM(C17:N17),"")</f>
        <v/>
      </c>
      <c r="AE64" s="457"/>
    </row>
    <row r="65" spans="1:31" ht="20.149999999999999" customHeight="1" thickBot="1" x14ac:dyDescent="0.4">
      <c r="A65" s="457"/>
      <c r="B65" s="89" t="s">
        <v>231</v>
      </c>
      <c r="C65" s="216" t="str">
        <f>IFERROR(C55*C25*Formulas!M2/0.86/C16/(1-IF('Prod y alimentación'!$J$42="",'Prod y alimentación'!$H$42,'Prod y alimentación'!$J$42))*1000,"")</f>
        <v/>
      </c>
      <c r="D65" s="216" t="str">
        <f>IFERROR(D55*D25*Formulas!N2/0.86/D16/(1-IF('Prod y alimentación'!$J$42="",'Prod y alimentación'!$H$42,'Prod y alimentación'!$J$42))*1000,"")</f>
        <v/>
      </c>
      <c r="E65" s="216" t="str">
        <f>IFERROR(E55*E25*Formulas!O2/0.86/E16/(1-IF('Prod y alimentación'!$J$42="",'Prod y alimentación'!$H$42,'Prod y alimentación'!$J$42))*1000,"")</f>
        <v/>
      </c>
      <c r="F65" s="216" t="str">
        <f>IFERROR(F55*F25*Formulas!P2/0.86/F16/(1-IF('Prod y alimentación'!$J$42="",'Prod y alimentación'!$H$42,'Prod y alimentación'!$J$42))*1000,"")</f>
        <v/>
      </c>
      <c r="G65" s="216" t="str">
        <f>IFERROR(G55*G25*Formulas!Q2/0.86/G16/(1-IF('Prod y alimentación'!$J$42="",'Prod y alimentación'!$H$42,'Prod y alimentación'!$J$42))*1000,"")</f>
        <v/>
      </c>
      <c r="H65" s="216" t="str">
        <f>IFERROR(H55*H25*Formulas!R2/0.86/H16/(1-IF('Prod y alimentación'!$J$42="",'Prod y alimentación'!$H$42,'Prod y alimentación'!$J$42))*1000,"")</f>
        <v/>
      </c>
      <c r="I65" s="216" t="str">
        <f>IFERROR(I55*I25*Formulas!S2/0.86/I16/(1-IF('Prod y alimentación'!$J$42="",'Prod y alimentación'!$H$42,'Prod y alimentación'!$J$42))*1000,"")</f>
        <v/>
      </c>
      <c r="J65" s="216" t="str">
        <f>IFERROR(J55*J25*Formulas!T2/0.86/J16/(1-IF('Prod y alimentación'!$J$42="",'Prod y alimentación'!$H$42,'Prod y alimentación'!$J$42))*1000,"")</f>
        <v/>
      </c>
      <c r="K65" s="216" t="str">
        <f>IFERROR(K55*K25*Formulas!U2/0.86/K16/(1-IF('Prod y alimentación'!$J$42="",'Prod y alimentación'!$H$42,'Prod y alimentación'!$J$42))*1000,"")</f>
        <v/>
      </c>
      <c r="L65" s="216" t="str">
        <f>IFERROR(L55*L25*Formulas!V2/0.86/L16/(1-IF('Prod y alimentación'!$J$42="",'Prod y alimentación'!$H$42,'Prod y alimentación'!$J$42))*1000,"")</f>
        <v/>
      </c>
      <c r="M65" s="216" t="str">
        <f>IFERROR(M55*M25*Formulas!W2/0.86/M16/(1-IF('Prod y alimentación'!$J$42="",'Prod y alimentación'!$H$42,'Prod y alimentación'!$J$42))*1000,"")</f>
        <v/>
      </c>
      <c r="N65" s="217" t="str">
        <f>IFERROR(N55*N25*Formulas!X2/0.86/N16/(1-IF('Prod y alimentación'!$J$42="",'Prod y alimentación'!$H$42,'Prod y alimentación'!$J$42))*1000,"")</f>
        <v/>
      </c>
      <c r="O65" s="218" t="str">
        <f>IFERROR(SUMPRODUCT(C55:N55*C25:N25*Formulas!M2:X2)/0.86/SUM(C16:N16)/(1-IF('Prod y alimentación'!$J$42="",'Prod y alimentación'!$H$42,'Prod y alimentación'!$J$42))*1000,"")</f>
        <v/>
      </c>
      <c r="AE65" s="457"/>
    </row>
    <row r="66" spans="1:31" customFormat="1" ht="20.149999999999999" customHeight="1" thickBot="1" x14ac:dyDescent="0.4">
      <c r="A66" s="457"/>
      <c r="B66" s="107" t="s">
        <v>139</v>
      </c>
      <c r="C66" s="462" t="s">
        <v>71</v>
      </c>
      <c r="D66" s="462"/>
      <c r="E66" s="462"/>
      <c r="F66" s="462" t="s">
        <v>72</v>
      </c>
      <c r="G66" s="462"/>
      <c r="H66" s="462"/>
      <c r="I66" s="462" t="s">
        <v>73</v>
      </c>
      <c r="J66" s="462"/>
      <c r="K66" s="462"/>
      <c r="L66" s="462" t="s">
        <v>74</v>
      </c>
      <c r="M66" s="462"/>
      <c r="N66" s="463"/>
      <c r="O66" s="52" t="s">
        <v>87</v>
      </c>
      <c r="P66" s="123"/>
      <c r="AD66" s="9"/>
      <c r="AE66" s="457"/>
    </row>
    <row r="67" spans="1:31" customFormat="1" ht="20.149999999999999" customHeight="1" x14ac:dyDescent="0.35">
      <c r="A67" s="467"/>
      <c r="B67" s="94" t="s">
        <v>66</v>
      </c>
      <c r="C67" s="6"/>
      <c r="D67" s="12" t="str">
        <f>IFERROR(SUMPRODUCT(C54:E54,C25:E25,Formulas!M2:O2)/AVERAGE(C25:E25)/(SUM(Formulas!M2:O2)),"")</f>
        <v/>
      </c>
      <c r="E67" s="12"/>
      <c r="F67" s="12"/>
      <c r="G67" s="12" t="str">
        <f>IFERROR(SUMPRODUCT(F54:H54,F25:H25,Formulas!P2:R2)/AVERAGE(F25:H25)/(SUM(Formulas!P2:R2)),"")</f>
        <v/>
      </c>
      <c r="H67" s="12"/>
      <c r="I67" s="12"/>
      <c r="J67" s="12" t="str">
        <f>IFERROR(SUMPRODUCT(I54:K54,I25:K25,Formulas!S2:U2)/AVERAGE(I25:K25)/(SUM(Formulas!S2:U2)),"")</f>
        <v/>
      </c>
      <c r="K67" s="12"/>
      <c r="L67" s="12"/>
      <c r="M67" s="12" t="str">
        <f>IFERROR(SUMPRODUCT(L54:N54,L25:N25,Formulas!V2:X2)/AVERAGE(L25:N25)/(SUM(Formulas!V2:X2)),"")</f>
        <v/>
      </c>
      <c r="N67" s="64"/>
      <c r="O67" s="212" t="str">
        <f>+O54</f>
        <v/>
      </c>
      <c r="P67" s="123"/>
      <c r="AD67" s="9"/>
      <c r="AE67" s="457"/>
    </row>
    <row r="68" spans="1:31" customFormat="1" ht="20.149999999999999" customHeight="1" x14ac:dyDescent="0.35">
      <c r="A68" s="467"/>
      <c r="B68" s="95" t="s">
        <v>137</v>
      </c>
      <c r="C68" s="82"/>
      <c r="D68" s="42" t="str">
        <f>IFERROR(SUMPRODUCT(C55:E55,C$25:E$25,Formulas!M$2:O$2)/AVERAGE(C$25:E$25)/(SUM(Formulas!M$2:O$2)),"")</f>
        <v/>
      </c>
      <c r="E68" s="42"/>
      <c r="F68" s="42"/>
      <c r="G68" s="42" t="str">
        <f>IFERROR(SUMPRODUCT(F55:H55,F$25:H$25,Formulas!P$2:R$2)/AVERAGE(F$25:H$25)/(SUM(Formulas!P$2:R$2)),"")</f>
        <v/>
      </c>
      <c r="H68" s="42"/>
      <c r="I68" s="42"/>
      <c r="J68" s="42" t="str">
        <f>IFERROR(SUMPRODUCT(I55:K55,I$25:K$25,Formulas!S$2:U$2)/AVERAGE(I$25:K$25)/(SUM(Formulas!S$2:U$2)),"")</f>
        <v/>
      </c>
      <c r="K68" s="42"/>
      <c r="L68" s="42"/>
      <c r="M68" s="42" t="str">
        <f>IFERROR(SUMPRODUCT(L55:N55,L$25:N$25,Formulas!V$2:X$2)/AVERAGE(L$25:N$25)/(SUM(Formulas!V$2:X$2)),"")</f>
        <v/>
      </c>
      <c r="N68" s="83"/>
      <c r="O68" s="174" t="str">
        <f>+O55</f>
        <v/>
      </c>
      <c r="P68" s="123"/>
      <c r="AD68" s="9"/>
      <c r="AE68" s="457"/>
    </row>
    <row r="69" spans="1:31" ht="20.149999999999999" customHeight="1" x14ac:dyDescent="0.35">
      <c r="A69" s="467"/>
      <c r="B69" s="96" t="s">
        <v>67</v>
      </c>
      <c r="C69" s="6"/>
      <c r="D69" s="12" t="str">
        <f>IFERROR(SUMPRODUCT(C56:E56,C$25:E$25,Formulas!M$2:O$2)/AVERAGE(C$25:E$25)/(SUM(Formulas!M$2:O$2)),"")</f>
        <v/>
      </c>
      <c r="E69" s="12"/>
      <c r="F69" s="12"/>
      <c r="G69" s="12" t="str">
        <f>IFERROR(SUMPRODUCT(F56:H56,F$25:H$25,Formulas!P$2:R$2)/AVERAGE(F$25:H$25)/(SUM(Formulas!P$2:R$2)),"")</f>
        <v/>
      </c>
      <c r="H69" s="12"/>
      <c r="I69" s="12"/>
      <c r="J69" s="12" t="str">
        <f>IFERROR(SUMPRODUCT(I56:K56,I$25:K$25,Formulas!S$2:U$2)/AVERAGE(I$25:K$25)/(SUM(Formulas!S$2:U$2)),"")</f>
        <v/>
      </c>
      <c r="K69" s="12"/>
      <c r="L69" s="12"/>
      <c r="M69" s="12" t="str">
        <f>IFERROR(SUMPRODUCT(L56:N56,L$25:N$25,Formulas!V$2:X$2)/AVERAGE(L$25:N$25)/(SUM(Formulas!V$2:X$2)),"")</f>
        <v/>
      </c>
      <c r="N69" s="64"/>
      <c r="O69" s="177" t="str">
        <f>+O56</f>
        <v/>
      </c>
      <c r="AE69" s="457"/>
    </row>
    <row r="70" spans="1:31" ht="20.149999999999999" customHeight="1" thickBot="1" x14ac:dyDescent="0.4">
      <c r="A70" s="467"/>
      <c r="B70" s="220" t="s">
        <v>68</v>
      </c>
      <c r="C70" s="84"/>
      <c r="D70" s="185" t="str">
        <f>IF(SUM(D67:D69)=0,"",SUM(D67:D69))</f>
        <v/>
      </c>
      <c r="E70" s="185"/>
      <c r="F70" s="185"/>
      <c r="G70" s="185" t="str">
        <f t="shared" ref="G70:M70" si="20">IF(SUM(G67:G69)=0,"",SUM(G67:G69))</f>
        <v/>
      </c>
      <c r="H70" s="185"/>
      <c r="I70" s="185"/>
      <c r="J70" s="185" t="str">
        <f t="shared" si="20"/>
        <v/>
      </c>
      <c r="K70" s="185"/>
      <c r="L70" s="185"/>
      <c r="M70" s="185" t="str">
        <f t="shared" si="20"/>
        <v/>
      </c>
      <c r="N70" s="85"/>
      <c r="O70" s="219" t="str">
        <f>+O57</f>
        <v/>
      </c>
      <c r="AE70" s="457"/>
    </row>
    <row r="71" spans="1:31" ht="20.149999999999999" customHeight="1" x14ac:dyDescent="0.35">
      <c r="A71" s="467"/>
      <c r="B71" s="123"/>
      <c r="C71" s="123"/>
      <c r="D71" s="123"/>
      <c r="E71" s="123"/>
      <c r="F71" s="123"/>
      <c r="G71" s="123"/>
      <c r="H71" s="123"/>
      <c r="I71" s="123"/>
      <c r="J71" s="123"/>
      <c r="K71" s="123"/>
      <c r="L71" s="123"/>
      <c r="M71" s="123"/>
      <c r="N71" s="123"/>
      <c r="O71" s="123"/>
      <c r="P71" s="184"/>
      <c r="AE71" s="457"/>
    </row>
    <row r="72" spans="1:31" ht="20.149999999999999" customHeight="1" x14ac:dyDescent="0.35">
      <c r="A72" s="467"/>
      <c r="B72" s="459" t="s">
        <v>241</v>
      </c>
      <c r="C72" s="459"/>
      <c r="D72" s="123"/>
      <c r="E72" s="123"/>
      <c r="F72" s="464" t="s">
        <v>296</v>
      </c>
      <c r="G72" s="464"/>
      <c r="H72" s="464"/>
      <c r="I72" s="464"/>
      <c r="J72" s="464"/>
      <c r="K72" s="464"/>
      <c r="L72" s="464"/>
      <c r="M72" s="123"/>
      <c r="N72" s="123"/>
      <c r="O72" s="123"/>
      <c r="P72" s="184"/>
      <c r="AE72" s="457"/>
    </row>
    <row r="73" spans="1:31" ht="20.149999999999999" customHeight="1" thickBot="1" x14ac:dyDescent="0.4">
      <c r="A73" s="467"/>
      <c r="B73" s="123"/>
      <c r="C73" s="123"/>
      <c r="D73" s="123"/>
      <c r="E73" s="123"/>
      <c r="F73" s="464"/>
      <c r="G73" s="464"/>
      <c r="H73" s="464"/>
      <c r="I73" s="464"/>
      <c r="J73" s="464"/>
      <c r="K73" s="464"/>
      <c r="L73" s="464"/>
      <c r="M73" s="123"/>
      <c r="N73" s="123"/>
      <c r="O73" s="123"/>
      <c r="P73" s="184"/>
      <c r="AE73" s="457"/>
    </row>
    <row r="74" spans="1:31" ht="20.149999999999999" customHeight="1" thickBot="1" x14ac:dyDescent="0.4">
      <c r="A74" s="467"/>
      <c r="B74" s="106" t="s">
        <v>244</v>
      </c>
      <c r="C74" s="355">
        <f>+C4</f>
        <v>153</v>
      </c>
      <c r="D74" s="355">
        <f t="shared" ref="D74:N74" si="21">+D4</f>
        <v>183</v>
      </c>
      <c r="E74" s="355">
        <f t="shared" si="21"/>
        <v>214</v>
      </c>
      <c r="F74" s="355">
        <f t="shared" si="21"/>
        <v>245</v>
      </c>
      <c r="G74" s="355">
        <f t="shared" si="21"/>
        <v>275</v>
      </c>
      <c r="H74" s="355">
        <f t="shared" si="21"/>
        <v>306</v>
      </c>
      <c r="I74" s="355">
        <f t="shared" si="21"/>
        <v>336</v>
      </c>
      <c r="J74" s="355">
        <f t="shared" si="21"/>
        <v>367</v>
      </c>
      <c r="K74" s="355">
        <f t="shared" si="21"/>
        <v>398</v>
      </c>
      <c r="L74" s="355">
        <f t="shared" si="21"/>
        <v>426</v>
      </c>
      <c r="M74" s="355">
        <f t="shared" si="21"/>
        <v>457</v>
      </c>
      <c r="N74" s="355">
        <f t="shared" si="21"/>
        <v>487</v>
      </c>
      <c r="O74" s="52" t="s">
        <v>53</v>
      </c>
      <c r="AE74" s="457"/>
    </row>
    <row r="75" spans="1:31" ht="20.149999999999999" customHeight="1" thickBot="1" x14ac:dyDescent="0.4">
      <c r="A75" s="467"/>
      <c r="B75" s="91" t="str">
        <f>+'Prod y alimentación'!B7:D7</f>
        <v>Precipitaciones (mm)</v>
      </c>
      <c r="C75" s="182" t="str">
        <f>IF('Prod y alimentación'!E7="","",'Prod y alimentación'!E7)</f>
        <v/>
      </c>
      <c r="D75" s="182" t="str">
        <f>IF('Prod y alimentación'!F7="","",'Prod y alimentación'!F7)</f>
        <v/>
      </c>
      <c r="E75" s="182" t="str">
        <f>IF('Prod y alimentación'!G7="","",'Prod y alimentación'!G7)</f>
        <v/>
      </c>
      <c r="F75" s="182" t="str">
        <f>IF('Prod y alimentación'!H7="","",'Prod y alimentación'!H7)</f>
        <v/>
      </c>
      <c r="G75" s="182" t="str">
        <f>IF('Prod y alimentación'!I7="","",'Prod y alimentación'!I7)</f>
        <v/>
      </c>
      <c r="H75" s="182" t="str">
        <f>IF('Prod y alimentación'!J7="","",'Prod y alimentación'!J7)</f>
        <v/>
      </c>
      <c r="I75" s="182" t="str">
        <f>IF('Prod y alimentación'!K7="","",'Prod y alimentación'!K7)</f>
        <v/>
      </c>
      <c r="J75" s="182" t="str">
        <f>IF('Prod y alimentación'!L7="","",'Prod y alimentación'!L7)</f>
        <v/>
      </c>
      <c r="K75" s="182" t="str">
        <f>IF('Prod y alimentación'!M7="","",'Prod y alimentación'!M7)</f>
        <v/>
      </c>
      <c r="L75" s="182" t="str">
        <f>IF('Prod y alimentación'!N7="","",'Prod y alimentación'!N7)</f>
        <v/>
      </c>
      <c r="M75" s="182" t="str">
        <f>IF('Prod y alimentación'!O7="","",'Prod y alimentación'!O7)</f>
        <v/>
      </c>
      <c r="N75" s="182" t="str">
        <f>IF('Prod y alimentación'!P7="","",'Prod y alimentación'!P7)</f>
        <v/>
      </c>
      <c r="O75" s="183" t="str">
        <f>IF('Prod y alimentación'!Q7="","",'Prod y alimentación'!Q7)</f>
        <v/>
      </c>
    </row>
    <row r="76" spans="1:31" ht="20.149999999999999" customHeight="1" thickBot="1" x14ac:dyDescent="0.4">
      <c r="A76" s="467"/>
      <c r="B76" s="106" t="s">
        <v>155</v>
      </c>
      <c r="C76" s="51"/>
      <c r="D76" s="51"/>
      <c r="E76" s="51"/>
      <c r="F76" s="51"/>
      <c r="G76" s="51"/>
      <c r="H76" s="51"/>
      <c r="I76" s="51"/>
      <c r="J76" s="51"/>
      <c r="K76" s="51"/>
      <c r="L76" s="51"/>
      <c r="M76" s="51"/>
      <c r="N76" s="51"/>
      <c r="O76" s="52" t="s">
        <v>53</v>
      </c>
      <c r="Q76" s="468" t="s">
        <v>169</v>
      </c>
      <c r="R76" s="468"/>
      <c r="S76" s="468"/>
      <c r="T76" s="468"/>
      <c r="AE76" s="457"/>
    </row>
    <row r="77" spans="1:31" ht="20.149999999999999" customHeight="1" x14ac:dyDescent="0.35">
      <c r="A77" s="467"/>
      <c r="B77" s="129" t="s">
        <v>70</v>
      </c>
      <c r="C77" s="37" t="str">
        <f>IFERROR(C56*C25*Formulas!M2/C8,"")</f>
        <v/>
      </c>
      <c r="D77" s="37" t="str">
        <f>IFERROR(D56*D25*Formulas!N2/D8,"")</f>
        <v/>
      </c>
      <c r="E77" s="37" t="str">
        <f>IFERROR(E56*E25*Formulas!O2/E8,"")</f>
        <v/>
      </c>
      <c r="F77" s="37" t="str">
        <f>IFERROR(F56*F25*Formulas!P2/F8,"")</f>
        <v/>
      </c>
      <c r="G77" s="37" t="str">
        <f>IFERROR(G56*G25*Formulas!Q2/G8,"")</f>
        <v/>
      </c>
      <c r="H77" s="37" t="str">
        <f>IFERROR(H56*H25*Formulas!R2/H8,"")</f>
        <v/>
      </c>
      <c r="I77" s="37" t="str">
        <f>IFERROR(I56*I25*Formulas!S2/I8,"")</f>
        <v/>
      </c>
      <c r="J77" s="37" t="str">
        <f>IFERROR(J56*J25*Formulas!T2/J8,"")</f>
        <v/>
      </c>
      <c r="K77" s="37" t="str">
        <f>IFERROR(K56*K25*Formulas!U2/K8,"")</f>
        <v/>
      </c>
      <c r="L77" s="37" t="str">
        <f>IFERROR(L56*L25*Formulas!V2/L8,"")</f>
        <v/>
      </c>
      <c r="M77" s="37" t="str">
        <f>IFERROR(M56*M25*Formulas!W2/M8,"")</f>
        <v/>
      </c>
      <c r="N77" s="37" t="str">
        <f>IFERROR(N56*N25*Formulas!X2/N8,"")</f>
        <v/>
      </c>
      <c r="O77" s="38" t="str">
        <f>IFERROR((SUMPRODUCT(C77:N77,C8:N8))/O8,"")</f>
        <v/>
      </c>
      <c r="Q77" s="468"/>
      <c r="R77" s="468"/>
      <c r="S77" s="468"/>
      <c r="T77" s="468"/>
      <c r="AE77" s="457"/>
    </row>
    <row r="78" spans="1:31" customFormat="1" ht="20.149999999999999" customHeight="1" x14ac:dyDescent="0.35">
      <c r="A78" s="467"/>
      <c r="B78" s="96" t="s">
        <v>148</v>
      </c>
      <c r="C78" s="190" t="str">
        <f>IFERROR(SUMPRODUCT(Reservas!D7:D1007,Formulas!CB2:CB1002)/C8,"")</f>
        <v/>
      </c>
      <c r="D78" s="190" t="str">
        <f>IFERROR(SUMPRODUCT(Reservas!G7:G1007,Formulas!CC2:CC1002)/D8,"")</f>
        <v/>
      </c>
      <c r="E78" s="190" t="str">
        <f>IFERROR(SUMPRODUCT(Reservas!J7:J1007,Formulas!CD2:CD1002)/E8,"")</f>
        <v/>
      </c>
      <c r="F78" s="190" t="str">
        <f>IFERROR(SUMPRODUCT(Reservas!M7:M1007,Formulas!CE2:CE1002)/F8,"")</f>
        <v/>
      </c>
      <c r="G78" s="190" t="str">
        <f>IFERROR(SUMPRODUCT(Reservas!P7:P1007,Formulas!CF2:CF1002)/G8,"")</f>
        <v/>
      </c>
      <c r="H78" s="190" t="str">
        <f>IFERROR(SUMPRODUCT(Reservas!S7:S1007,Formulas!CG2:CG1002)/H8,"")</f>
        <v/>
      </c>
      <c r="I78" s="190" t="str">
        <f>IFERROR(SUMPRODUCT(Reservas!V7:V1007,Formulas!CH2:CH1002)/I8,"")</f>
        <v/>
      </c>
      <c r="J78" s="190" t="str">
        <f>IFERROR(SUMPRODUCT(Reservas!Y7:Y1007,Formulas!CI2:CI1002)/J8,"")</f>
        <v/>
      </c>
      <c r="K78" s="190" t="str">
        <f>IFERROR(SUMPRODUCT(Reservas!AB7:AB1007,Formulas!CJ2:CJ1002)/K8,"")</f>
        <v/>
      </c>
      <c r="L78" s="190" t="str">
        <f>IFERROR(SUMPRODUCT(Reservas!AE7:AE1007,Formulas!CK2:CK1002)/L8,"")</f>
        <v/>
      </c>
      <c r="M78" s="190" t="str">
        <f>IFERROR(SUMPRODUCT(Reservas!AH7:AH1007,Formulas!CL2:CL1002)/M8,"")</f>
        <v/>
      </c>
      <c r="N78" s="190" t="str">
        <f>IFERROR(SUMPRODUCT(Reservas!AK7:AK1007,Formulas!CM2:CM1002)/N8,"")</f>
        <v/>
      </c>
      <c r="O78" s="191" t="str">
        <f>IFERROR((SUMPRODUCT(C78:N78,C9:N9))/O9,"")</f>
        <v/>
      </c>
      <c r="AD78" s="9"/>
      <c r="AE78" s="457"/>
    </row>
    <row r="79" spans="1:31" customFormat="1" ht="20.149999999999999" customHeight="1" thickBot="1" x14ac:dyDescent="0.4">
      <c r="A79" s="467"/>
      <c r="B79" s="221" t="s">
        <v>145</v>
      </c>
      <c r="C79" s="203" t="str">
        <f>IF(SUM(C77:C78)=0,"",SUM(C77:C78))</f>
        <v/>
      </c>
      <c r="D79" s="203" t="str">
        <f t="shared" ref="D79:N79" si="22">IF(SUM(D77:D78)=0,"",SUM(D77:D78))</f>
        <v/>
      </c>
      <c r="E79" s="203" t="str">
        <f t="shared" si="22"/>
        <v/>
      </c>
      <c r="F79" s="203" t="str">
        <f t="shared" si="22"/>
        <v/>
      </c>
      <c r="G79" s="203" t="str">
        <f t="shared" si="22"/>
        <v/>
      </c>
      <c r="H79" s="203" t="str">
        <f t="shared" si="22"/>
        <v/>
      </c>
      <c r="I79" s="203" t="str">
        <f t="shared" si="22"/>
        <v/>
      </c>
      <c r="J79" s="203" t="str">
        <f t="shared" si="22"/>
        <v/>
      </c>
      <c r="K79" s="203" t="str">
        <f t="shared" si="22"/>
        <v/>
      </c>
      <c r="L79" s="203" t="str">
        <f t="shared" si="22"/>
        <v/>
      </c>
      <c r="M79" s="203" t="str">
        <f t="shared" si="22"/>
        <v/>
      </c>
      <c r="N79" s="203" t="str">
        <f t="shared" si="22"/>
        <v/>
      </c>
      <c r="O79" s="204" t="str">
        <f>IF(SUM(O77:O78)=0,"",SUM(O77:O78))</f>
        <v/>
      </c>
      <c r="AD79" s="9"/>
      <c r="AE79" s="457"/>
    </row>
    <row r="80" spans="1:31" customFormat="1" ht="20.149999999999999" customHeight="1" thickBot="1" x14ac:dyDescent="0.4">
      <c r="A80" s="467"/>
      <c r="B80" s="107" t="s">
        <v>156</v>
      </c>
      <c r="C80" s="462" t="s">
        <v>71</v>
      </c>
      <c r="D80" s="462"/>
      <c r="E80" s="462"/>
      <c r="F80" s="462" t="s">
        <v>72</v>
      </c>
      <c r="G80" s="462"/>
      <c r="H80" s="462"/>
      <c r="I80" s="462" t="s">
        <v>73</v>
      </c>
      <c r="J80" s="462"/>
      <c r="K80" s="462"/>
      <c r="L80" s="462" t="s">
        <v>74</v>
      </c>
      <c r="M80" s="462"/>
      <c r="N80" s="462"/>
      <c r="O80" s="52" t="s">
        <v>87</v>
      </c>
      <c r="AD80" s="9"/>
      <c r="AE80" s="457"/>
    </row>
    <row r="81" spans="1:31" customFormat="1" ht="20.149999999999999" customHeight="1" x14ac:dyDescent="0.35">
      <c r="A81" s="467"/>
      <c r="B81" s="205" t="s">
        <v>70</v>
      </c>
      <c r="C81" s="5"/>
      <c r="D81" s="13">
        <f>+SUM(C77:E77)</f>
        <v>0</v>
      </c>
      <c r="E81" s="13"/>
      <c r="F81" s="13"/>
      <c r="G81" s="13">
        <f t="shared" ref="G81:M81" si="23">+SUM(F77:H77)</f>
        <v>0</v>
      </c>
      <c r="H81" s="13"/>
      <c r="I81" s="13"/>
      <c r="J81" s="13">
        <f t="shared" si="23"/>
        <v>0</v>
      </c>
      <c r="K81" s="13"/>
      <c r="L81" s="13"/>
      <c r="M81" s="13">
        <f t="shared" si="23"/>
        <v>0</v>
      </c>
      <c r="N81" s="13"/>
      <c r="O81" s="14" t="str">
        <f>+O77</f>
        <v/>
      </c>
      <c r="AD81" s="9"/>
      <c r="AE81" s="457"/>
    </row>
    <row r="82" spans="1:31" customFormat="1" ht="20.149999999999999" customHeight="1" x14ac:dyDescent="0.35">
      <c r="A82" s="467"/>
      <c r="B82" s="98" t="s">
        <v>148</v>
      </c>
      <c r="C82" s="97"/>
      <c r="D82" s="37">
        <f t="shared" ref="D82:D83" si="24">+SUM(C78:E78)</f>
        <v>0</v>
      </c>
      <c r="E82" s="192"/>
      <c r="F82" s="192"/>
      <c r="G82" s="192">
        <f t="shared" ref="G82:M82" si="25">+SUM(F78:H78)</f>
        <v>0</v>
      </c>
      <c r="H82" s="192"/>
      <c r="I82" s="192"/>
      <c r="J82" s="192">
        <f t="shared" si="25"/>
        <v>0</v>
      </c>
      <c r="K82" s="192"/>
      <c r="L82" s="192"/>
      <c r="M82" s="192">
        <f t="shared" si="25"/>
        <v>0</v>
      </c>
      <c r="N82" s="192"/>
      <c r="O82" s="193" t="str">
        <f t="shared" ref="O82:O83" si="26">+O78</f>
        <v/>
      </c>
      <c r="AD82" s="9"/>
      <c r="AE82" s="457"/>
    </row>
    <row r="83" spans="1:31" customFormat="1" ht="20.149999999999999" customHeight="1" thickBot="1" x14ac:dyDescent="0.4">
      <c r="A83" s="467"/>
      <c r="B83" s="221" t="s">
        <v>76</v>
      </c>
      <c r="C83" s="7"/>
      <c r="D83" s="194">
        <f t="shared" si="24"/>
        <v>0</v>
      </c>
      <c r="E83" s="194"/>
      <c r="F83" s="194"/>
      <c r="G83" s="194">
        <f t="shared" ref="G83:M83" si="27">+SUM(F79:H79)</f>
        <v>0</v>
      </c>
      <c r="H83" s="194"/>
      <c r="I83" s="194"/>
      <c r="J83" s="194">
        <f t="shared" si="27"/>
        <v>0</v>
      </c>
      <c r="K83" s="194"/>
      <c r="L83" s="194"/>
      <c r="M83" s="194">
        <f t="shared" si="27"/>
        <v>0</v>
      </c>
      <c r="N83" s="194"/>
      <c r="O83" s="195" t="str">
        <f t="shared" si="26"/>
        <v/>
      </c>
      <c r="AD83" s="9"/>
      <c r="AE83" s="457"/>
    </row>
    <row r="84" spans="1:31" customFormat="1" ht="20.149999999999999" customHeight="1" thickBot="1" x14ac:dyDescent="0.4">
      <c r="A84" s="467"/>
      <c r="B84" s="106" t="s">
        <v>311</v>
      </c>
      <c r="C84" s="355">
        <f>+C4</f>
        <v>153</v>
      </c>
      <c r="D84" s="355">
        <f t="shared" ref="D84:N84" si="28">+D4</f>
        <v>183</v>
      </c>
      <c r="E84" s="355">
        <f t="shared" si="28"/>
        <v>214</v>
      </c>
      <c r="F84" s="355">
        <f t="shared" si="28"/>
        <v>245</v>
      </c>
      <c r="G84" s="355">
        <f t="shared" si="28"/>
        <v>275</v>
      </c>
      <c r="H84" s="355">
        <f t="shared" si="28"/>
        <v>306</v>
      </c>
      <c r="I84" s="355">
        <f t="shared" si="28"/>
        <v>336</v>
      </c>
      <c r="J84" s="355">
        <f t="shared" si="28"/>
        <v>367</v>
      </c>
      <c r="K84" s="355">
        <f t="shared" si="28"/>
        <v>398</v>
      </c>
      <c r="L84" s="355">
        <f t="shared" si="28"/>
        <v>426</v>
      </c>
      <c r="M84" s="355">
        <f t="shared" si="28"/>
        <v>457</v>
      </c>
      <c r="N84" s="355">
        <f t="shared" si="28"/>
        <v>487</v>
      </c>
      <c r="O84" s="52" t="s">
        <v>87</v>
      </c>
      <c r="AD84" s="9"/>
      <c r="AE84" s="457"/>
    </row>
    <row r="85" spans="1:31" customFormat="1" ht="20.149999999999999" customHeight="1" x14ac:dyDescent="0.35">
      <c r="A85" s="467"/>
      <c r="B85" s="91" t="s">
        <v>261</v>
      </c>
      <c r="C85" s="24" t="str">
        <f ca="1">IFERROR(SUMIF(Formulas!AB2:AB1002,Formulas!$L$11,Formulas!$AA$2:$AA$1002)/SUM(Formulas!$AA$2:$AA$1002),"")</f>
        <v/>
      </c>
      <c r="D85" s="24" t="str">
        <f ca="1">IFERROR(SUMIF(Formulas!AC2:AC1002,Formulas!$L$11,Formulas!$AA$2:$AA$1002)/SUM(Formulas!$AA$2:$AA$1002),"")</f>
        <v/>
      </c>
      <c r="E85" s="24" t="str">
        <f ca="1">IFERROR(SUMIF(Formulas!AD2:AD1002,Formulas!$L$11,Formulas!$AA$2:$AA$1002)/SUM(Formulas!$AA$2:$AA$1002),"")</f>
        <v/>
      </c>
      <c r="F85" s="24" t="str">
        <f ca="1">IFERROR(SUMIF(Formulas!AE2:AE1002,Formulas!$L$11,Formulas!$AA$2:$AA$1002)/SUM(Formulas!$AA$2:$AA$1002),"")</f>
        <v/>
      </c>
      <c r="G85" s="24" t="str">
        <f ca="1">IFERROR(SUMIF(Formulas!AF2:AF1002,Formulas!$L$11,Formulas!$AA$2:$AA$1002)/SUM(Formulas!$AA$2:$AA$1002),"")</f>
        <v/>
      </c>
      <c r="H85" s="24" t="str">
        <f ca="1">IFERROR(SUMIF(Formulas!AG2:AG1002,Formulas!$L$11,Formulas!$AA$2:$AA$1002)/SUM(Formulas!$AA$2:$AA$1002),"")</f>
        <v/>
      </c>
      <c r="I85" s="24" t="str">
        <f ca="1">IFERROR(SUMIF(Formulas!AH2:AH1002,Formulas!$L$11,Formulas!$AA$2:$AA$1002)/SUM(Formulas!$AA$2:$AA$1002),"")</f>
        <v/>
      </c>
      <c r="J85" s="24" t="str">
        <f ca="1">IFERROR(SUMIF(Formulas!AI2:AI1002,Formulas!$L$11,Formulas!$AA$2:$AA$1002)/SUM(Formulas!$AA$2:$AA$1002),"")</f>
        <v/>
      </c>
      <c r="K85" s="24" t="str">
        <f ca="1">IFERROR(SUMIF(Formulas!AJ2:AJ1002,Formulas!$L$11,Formulas!$AA$2:$AA$1002)/SUM(Formulas!$AA$2:$AA$1002),"")</f>
        <v/>
      </c>
      <c r="L85" s="24" t="str">
        <f ca="1">IFERROR(SUMIF(Formulas!AK2:AK1002,Formulas!$L$11,Formulas!$AA$2:$AA$1002)/SUM(Formulas!$AA$2:$AA$1002),"")</f>
        <v/>
      </c>
      <c r="M85" s="24" t="str">
        <f ca="1">IFERROR(SUMIF(Formulas!AL2:AL1002,Formulas!$L$11,Formulas!$AA$2:$AA$1002)/SUM(Formulas!$AA$2:$AA$1002),"")</f>
        <v/>
      </c>
      <c r="N85" s="24" t="str">
        <f ca="1">IFERROR(SUMIF(Formulas!AM2:AM1002,Formulas!$L$11,Formulas!$AA$2:$AA$1002)/SUM(Formulas!$AA$2:$AA$1002),"")</f>
        <v/>
      </c>
      <c r="O85" s="187" t="str">
        <f t="shared" ref="O85:O91" ca="1" si="29">IFERROR(SUMPRODUCT(C85:N85,$C$5:$N$5)/SUM($C$5:$N$5),"")</f>
        <v/>
      </c>
      <c r="AD85" s="9"/>
      <c r="AE85" s="457"/>
    </row>
    <row r="86" spans="1:31" customFormat="1" ht="20.149999999999999" customHeight="1" x14ac:dyDescent="0.35">
      <c r="A86" s="467"/>
      <c r="B86" s="222" t="s">
        <v>262</v>
      </c>
      <c r="C86" s="117" t="str">
        <f ca="1">IFERROR(SUMIF(Formulas!AB2:AB1002,Formulas!$T$18,Formulas!$AA$2:$AA$1002)/SUM(Formulas!$AA$2:$AA$1002),"")</f>
        <v/>
      </c>
      <c r="D86" s="117" t="str">
        <f ca="1">IFERROR(SUMIF(Formulas!AC2:AC1002,Formulas!$T$18,Formulas!$AA$2:$AA$1002)/SUM(Formulas!$AA$2:$AA$1002),"")</f>
        <v/>
      </c>
      <c r="E86" s="117" t="str">
        <f ca="1">IFERROR(SUMIF(Formulas!AD2:AD1002,Formulas!$T$18,Formulas!$AA$2:$AA$1002)/SUM(Formulas!$AA$2:$AA$1002),"")</f>
        <v/>
      </c>
      <c r="F86" s="117" t="str">
        <f ca="1">IFERROR(SUMIF(Formulas!AE2:AE1002,Formulas!$T$18,Formulas!$AA$2:$AA$1002)/SUM(Formulas!$AA$2:$AA$1002),"")</f>
        <v/>
      </c>
      <c r="G86" s="117" t="str">
        <f ca="1">IFERROR(SUMIF(Formulas!AF2:AF1002,Formulas!$T$18,Formulas!$AA$2:$AA$1002)/SUM(Formulas!$AA$2:$AA$1002),"")</f>
        <v/>
      </c>
      <c r="H86" s="117" t="str">
        <f ca="1">IFERROR(SUMIF(Formulas!AG2:AG1002,Formulas!$T$18,Formulas!$AA$2:$AA$1002)/SUM(Formulas!$AA$2:$AA$1002),"")</f>
        <v/>
      </c>
      <c r="I86" s="117" t="str">
        <f ca="1">IFERROR(SUMIF(Formulas!AH2:AH1002,Formulas!$T$18,Formulas!$AA$2:$AA$1002)/SUM(Formulas!$AA$2:$AA$1002),"")</f>
        <v/>
      </c>
      <c r="J86" s="117" t="str">
        <f ca="1">IFERROR(SUMIF(Formulas!AI2:AI1002,Formulas!$T$18,Formulas!$AA$2:$AA$1002)/SUM(Formulas!$AA$2:$AA$1002),"")</f>
        <v/>
      </c>
      <c r="K86" s="117" t="str">
        <f ca="1">IFERROR(SUMIF(Formulas!AJ2:AJ1002,Formulas!$T$18,Formulas!$AA$2:$AA$1002)/SUM(Formulas!$AA$2:$AA$1002),"")</f>
        <v/>
      </c>
      <c r="L86" s="117" t="str">
        <f ca="1">IFERROR(SUMIF(Formulas!AK2:AK1002,Formulas!$T$18,Formulas!$AA$2:$AA$1002)/SUM(Formulas!$AA$2:$AA$1002),"")</f>
        <v/>
      </c>
      <c r="M86" s="117" t="str">
        <f ca="1">IFERROR(SUMIF(Formulas!AL2:AL1002,Formulas!$T$18,Formulas!$AA$2:$AA$1002)/SUM(Formulas!$AA$2:$AA$1002),"")</f>
        <v/>
      </c>
      <c r="N86" s="117" t="str">
        <f ca="1">IFERROR(SUMIF(Formulas!AM2:AM1002,Formulas!$T$18,Formulas!$AA$2:$AA$1002)/SUM(Formulas!$AA$2:$AA$1002),"")</f>
        <v/>
      </c>
      <c r="O86" s="188" t="str">
        <f t="shared" ca="1" si="29"/>
        <v/>
      </c>
      <c r="AD86" s="9"/>
      <c r="AE86" s="457"/>
    </row>
    <row r="87" spans="1:31" customFormat="1" ht="20.149999999999999" customHeight="1" x14ac:dyDescent="0.35">
      <c r="A87" s="467"/>
      <c r="B87" s="222" t="s">
        <v>157</v>
      </c>
      <c r="C87" s="24" t="str">
        <f>IFERROR(IF(COUNTA('Uso de suelo'!D7:D507)=0,"",(SUMIFS('Uso de suelo'!$C$7:$C$107,Formulas!AB2:AB102,Formulas!$T$10,'Uso de suelo'!E7:E107,Formulas!$W$10)+SUMIFS('Uso de suelo'!$C$7:$C$107,Formulas!AB2:AB102,Formulas!$T$11,'Uso de suelo'!E7:E107,Formulas!$W$10))/SUM('Uso de suelo'!$C$7:$C$107)),"")</f>
        <v/>
      </c>
      <c r="D87" s="24" t="str">
        <f>IFERROR(IF(COUNTA('Uso de suelo'!F7:F507)=0,"",(SUMIFS('Uso de suelo'!$C$7:$C$107,Formulas!AC2:AC102,Formulas!$T$10,'Uso de suelo'!G7:G107,Formulas!$W$10)+SUMIFS('Uso de suelo'!$C$7:$C$107,Formulas!AC2:AC102,Formulas!$T$11,'Uso de suelo'!G7:G107,Formulas!$W$10))/SUM('Uso de suelo'!$C$7:$C$107)),"")</f>
        <v/>
      </c>
      <c r="E87" s="24" t="str">
        <f>IFERROR(IF(COUNTA('Uso de suelo'!H7:H507)=0,"",(SUMIFS('Uso de suelo'!$C$7:$C$107,Formulas!AD2:AD102,Formulas!$T$10,'Uso de suelo'!I7:I107,Formulas!$W$10)+SUMIFS('Uso de suelo'!$C$7:$C$107,Formulas!AD2:AD102,Formulas!$T$11,'Uso de suelo'!I7:I107,Formulas!$W$10))/SUM('Uso de suelo'!$C$7:$C$107)),"")</f>
        <v/>
      </c>
      <c r="F87" s="24" t="str">
        <f>IFERROR(IF(COUNTA('Uso de suelo'!J7:J507)=0,"",(SUMIFS('Uso de suelo'!$C$7:$C$107,Formulas!AE2:AE102,Formulas!$T$10,'Uso de suelo'!K7:K107,Formulas!$W$10)+SUMIFS('Uso de suelo'!$C$7:$C$107,Formulas!AE2:AE102,Formulas!$T$11,'Uso de suelo'!K7:K107,Formulas!$W$10))/SUM('Uso de suelo'!$C$7:$C$107)),"")</f>
        <v/>
      </c>
      <c r="G87" s="24" t="str">
        <f>IFERROR(IF(COUNTA('Uso de suelo'!L7:L507)=0,"",(SUMIFS('Uso de suelo'!$C$7:$C$107,Formulas!AF2:AF102,Formulas!$T$10,'Uso de suelo'!M7:M107,Formulas!$W$10)+SUMIFS('Uso de suelo'!$C$7:$C$107,Formulas!AF2:AF102,Formulas!$T$11,'Uso de suelo'!I7:I107,Formulas!$W$10))/SUM('Uso de suelo'!$C$7:$C$107)),"")</f>
        <v/>
      </c>
      <c r="H87" s="24" t="str">
        <f>IFERROR(IF(COUNTA('Uso de suelo'!N7:N507)=0,"",(SUMIFS('Uso de suelo'!$C$7:$C$107,Formulas!AG2:AG102,Formulas!$T$10,'Uso de suelo'!O7:O107,Formulas!$W$10)+SUMIFS('Uso de suelo'!$C$7:$C$107,Formulas!AG2:AG102,Formulas!$T$11,'Uso de suelo'!O7:O107,Formulas!$W$10))/SUM('Uso de suelo'!$C$7:$C$107)),"")</f>
        <v/>
      </c>
      <c r="I87" s="24" t="str">
        <f>IFERROR(IF(COUNTA('Uso de suelo'!P7:P507)=0,"",(SUMIFS('Uso de suelo'!$C$7:$C$107,Formulas!AH2:AH102,Formulas!$T$10,'Uso de suelo'!Q7:Q107,Formulas!$W$10)+SUMIFS('Uso de suelo'!$C$7:$C$107,Formulas!AH2:AH102,Formulas!$T$11,'Uso de suelo'!Q7:Q107,Formulas!$W$10))/SUM('Uso de suelo'!$C$7:$C$107)),"")</f>
        <v/>
      </c>
      <c r="J87" s="24" t="str">
        <f>IFERROR(IF(COUNTA('Uso de suelo'!R7:R507)=0,"",(SUMIFS('Uso de suelo'!$C$7:$C$107,Formulas!AI2:AI102,Formulas!$T$10,'Uso de suelo'!S7:S107,Formulas!$W$10)+SUMIFS('Uso de suelo'!$C$7:$C$107,Formulas!AI2:AI102,Formulas!$T$11,'Uso de suelo'!S7:S107,Formulas!$W$10))/SUM('Uso de suelo'!$C$7:$C$107)),"")</f>
        <v/>
      </c>
      <c r="K87" s="24" t="str">
        <f>IFERROR(IF(COUNTA('Uso de suelo'!T7:T507)=0,"",(SUMIFS('Uso de suelo'!$C$7:$C$107,Formulas!AJ2:AJ102,Formulas!$T$10,'Uso de suelo'!U7:U107,Formulas!$W$10)+SUMIFS('Uso de suelo'!$C$7:$C$107,Formulas!AJ2:AJ102,Formulas!$T$11,'Uso de suelo'!U7:U107,Formulas!$W$10))/SUM('Uso de suelo'!$C$7:$C$107)),"")</f>
        <v/>
      </c>
      <c r="L87" s="24" t="str">
        <f>IFERROR(IF(COUNTA('Uso de suelo'!V7:V507)=0,"",(SUMIFS('Uso de suelo'!$C$7:$C$107,Formulas!AK2:AK102,Formulas!$T$10,'Uso de suelo'!W7:W107,Formulas!$W$10)+SUMIFS('Uso de suelo'!$C$7:$C$107,Formulas!AK2:AK102,Formulas!$T$11,'Uso de suelo'!W7:W107,Formulas!$W$10))/SUM('Uso de suelo'!$C$7:$C$107)),"")</f>
        <v/>
      </c>
      <c r="M87" s="24" t="str">
        <f>IFERROR(IF(COUNTA('Uso de suelo'!X7:X507)=0,"",(SUMIFS('Uso de suelo'!$C$7:$C$107,Formulas!AL2:AL102,Formulas!$T$10,'Uso de suelo'!Y7:Y107,Formulas!$W$10)+SUMIFS('Uso de suelo'!$C$7:$C$107,Formulas!AL2:AL102,Formulas!$T$11,'Uso de suelo'!Y7:Y107,Formulas!$W$10))/SUM('Uso de suelo'!$C$7:$C$107)),"")</f>
        <v/>
      </c>
      <c r="N87" s="24" t="str">
        <f>IFERROR(IF(COUNTA('Uso de suelo'!Z7:Z507)=0,"",(SUMIFS('Uso de suelo'!$C$7:$C$107,Formulas!AM2:AM102,Formulas!$T$10,'Uso de suelo'!A7:A107,Formulas!$W$10)+SUMIFS('Uso de suelo'!$C$7:$C$107,Formulas!AM2:AM102,Formulas!$T$11,'Uso de suelo'!A7:A107,Formulas!$W$10))/SUM('Uso de suelo'!$C$7:$C$107)),"")</f>
        <v/>
      </c>
      <c r="O87" s="187" t="str">
        <f t="shared" si="29"/>
        <v/>
      </c>
      <c r="AD87" s="9"/>
      <c r="AE87" s="457"/>
    </row>
    <row r="88" spans="1:31" customFormat="1" ht="20.149999999999999" customHeight="1" x14ac:dyDescent="0.35">
      <c r="B88" s="116" t="s">
        <v>158</v>
      </c>
      <c r="C88" s="117" t="str">
        <f>IFERROR(IF(COUNTA('Uso de suelo'!D7:D507)=0,"",(SUMIFS('Uso de suelo'!$C$7:$C$107,Formulas!$AB$2:$AB$102,Formulas!$T$12,'Uso de suelo'!E7:E107,Formulas!$W$10)+SUMIFS('Uso de suelo'!$C$7:$C$107,Formulas!$AB$2:$AB$102,Formulas!$T$13,'Uso de suelo'!E7:E107,Formulas!$W$10))/SUM('Uso de suelo'!$C$7:$C$107)),"")</f>
        <v/>
      </c>
      <c r="D88" s="117" t="str">
        <f>IFERROR(IF(COUNTA('Uso de suelo'!F7:F507)=0,"",(SUMIFS('Uso de suelo'!$C$7:$C$107,Formulas!$AB$2:$AB$102,Formulas!$T$12,'Uso de suelo'!G7:G107,Formulas!$W$10)+SUMIFS('Uso de suelo'!$C$7:$C$107,Formulas!$AB$2:$AB$102,Formulas!$T$13,'Uso de suelo'!G7:G107,Formulas!$W$10))/SUM('Uso de suelo'!$C$7:$C$107)),"")</f>
        <v/>
      </c>
      <c r="E88" s="117" t="str">
        <f>IFERROR(IF(COUNTA('Uso de suelo'!H7:H507)=0,"",(SUMIFS('Uso de suelo'!$C$7:$C$107,Formulas!$AB$2:$AB$102,Formulas!$T$12,'Uso de suelo'!I7:I107,Formulas!$W$10)+SUMIFS('Uso de suelo'!$C$7:$C$107,Formulas!$AB$2:$AB$102,Formulas!$T$13,'Uso de suelo'!I7:I107,Formulas!$W$10))/SUM('Uso de suelo'!$C$7:$C$107)),"")</f>
        <v/>
      </c>
      <c r="F88" s="117" t="str">
        <f>IFERROR(IF(COUNTA('Uso de suelo'!J7:J507)=0,"",(SUMIFS('Uso de suelo'!$C$7:$C$107,Formulas!$AB$2:$AB$102,Formulas!$T$12,'Uso de suelo'!K7:K107,Formulas!$W$10)+SUMIFS('Uso de suelo'!$C$7:$C$107,Formulas!$AB$2:$AB$102,Formulas!$T$13,'Uso de suelo'!K7:K107,Formulas!$W$10))/SUM('Uso de suelo'!$C$7:$C$107)),"")</f>
        <v/>
      </c>
      <c r="G88" s="117" t="str">
        <f>IFERROR(IF(COUNTA('Uso de suelo'!L7:L507)=0,"",(SUMIFS('Uso de suelo'!$C$7:$C$107,Formulas!$AB$2:$AB$102,Formulas!$T$12,'Uso de suelo'!M7:M107,Formulas!$W$10)+SUMIFS('Uso de suelo'!$C$7:$C$107,Formulas!$AB$2:$AB$102,Formulas!$T$13,'Uso de suelo'!M7:M107,Formulas!$W$10))/SUM('Uso de suelo'!$C$7:$C$107)),"")</f>
        <v/>
      </c>
      <c r="H88" s="117" t="str">
        <f>IFERROR(IF(COUNTA('Uso de suelo'!N7:N507)=0,"",(SUMIFS('Uso de suelo'!$C$7:$C$107,Formulas!$AB$2:$AB$102,Formulas!$T$12,'Uso de suelo'!O7:O107,Formulas!$W$10)+SUMIFS('Uso de suelo'!$C$7:$C$107,Formulas!$AB$2:$AB$102,Formulas!$T$13,'Uso de suelo'!O7:O107,Formulas!$W$10))/SUM('Uso de suelo'!$C$7:$C$107)),"")</f>
        <v/>
      </c>
      <c r="I88" s="117" t="str">
        <f>IFERROR(IF(COUNTA('Uso de suelo'!P7:P507)=0,"",(SUMIFS('Uso de suelo'!$C$7:$C$107,Formulas!$AB$2:$AB$102,Formulas!$T$12,'Uso de suelo'!Q7:Q107,Formulas!$W$10)+SUMIFS('Uso de suelo'!$C$7:$C$107,Formulas!$AB$2:$AB$102,Formulas!$T$13,'Uso de suelo'!Q7:Q107,Formulas!$W$10))/SUM('Uso de suelo'!$C$7:$C$107)),"")</f>
        <v/>
      </c>
      <c r="J88" s="117" t="str">
        <f>IFERROR(IF(COUNTA('Uso de suelo'!R7:R507)=0,"",(SUMIFS('Uso de suelo'!$C$7:$C$107,Formulas!$AB$2:$AB$102,Formulas!$T$12,'Uso de suelo'!S7:S107,Formulas!$W$10)+SUMIFS('Uso de suelo'!$C$7:$C$107,Formulas!$AB$2:$AB$102,Formulas!$T$13,'Uso de suelo'!S7:S107,Formulas!$W$10))/SUM('Uso de suelo'!$C$7:$C$107)),"")</f>
        <v/>
      </c>
      <c r="K88" s="117" t="str">
        <f>IFERROR(IF(COUNTA('Uso de suelo'!T7:T507)=0,"",(SUMIFS('Uso de suelo'!$C$7:$C$107,Formulas!$AB$2:$AB$102,Formulas!$T$12,'Uso de suelo'!U7:U107,Formulas!$W$10)+SUMIFS('Uso de suelo'!$C$7:$C$107,Formulas!$AB$2:$AB$102,Formulas!$T$13,'Uso de suelo'!U7:U107,Formulas!$W$10))/SUM('Uso de suelo'!$C$7:$C$107)),"")</f>
        <v/>
      </c>
      <c r="L88" s="117" t="str">
        <f>IFERROR(IF(COUNTA('Uso de suelo'!V7:V507)=0,"",(SUMIFS('Uso de suelo'!$C$7:$C$107,Formulas!$AB$2:$AB$102,Formulas!$T$12,'Uso de suelo'!W7:W107,Formulas!$W$10)+SUMIFS('Uso de suelo'!$C$7:$C$107,Formulas!$AB$2:$AB$102,Formulas!$T$13,'Uso de suelo'!W7:W107,Formulas!$W$10))/SUM('Uso de suelo'!$C$7:$C$107)),"")</f>
        <v/>
      </c>
      <c r="M88" s="117" t="str">
        <f>IFERROR(IF(COUNTA('Uso de suelo'!X7:X507)=0,"",(SUMIFS('Uso de suelo'!$C$7:$C$107,Formulas!$AB$2:$AB$102,Formulas!$T$12,'Uso de suelo'!Y7:Y107,Formulas!$W$10)+SUMIFS('Uso de suelo'!$C$7:$C$107,Formulas!$AB$2:$AB$102,Formulas!$T$13,'Uso de suelo'!Y7:Y107,Formulas!$W$10))/SUM('Uso de suelo'!$C$7:$C$107)),"")</f>
        <v/>
      </c>
      <c r="N88" s="117" t="str">
        <f>IFERROR(IF(COUNTA('Uso de suelo'!Z7:Z507)=0,"",(SUMIFS('Uso de suelo'!$C$7:$C$107,Formulas!$AB$2:$AB$102,Formulas!$T$12,'Uso de suelo'!AA7:AA107,Formulas!$W$10)+SUMIFS('Uso de suelo'!$C$7:$C$107,Formulas!$AB$2:$AB$102,Formulas!$T$13,'Uso de suelo'!AA7:AA107,Formulas!$W$10))/SUM('Uso de suelo'!$C$7:$C$107)),"")</f>
        <v/>
      </c>
      <c r="O88" s="188" t="str">
        <f t="shared" si="29"/>
        <v/>
      </c>
      <c r="AD88" s="9"/>
      <c r="AE88" s="457"/>
    </row>
    <row r="89" spans="1:31" customFormat="1" ht="20.149999999999999" customHeight="1" x14ac:dyDescent="0.35">
      <c r="B89" s="96" t="s">
        <v>159</v>
      </c>
      <c r="C89" s="118" t="str">
        <f>IFERROR(IF(COUNTA('Uso de suelo'!D7:D507)=0,"",((SUMIFS('Uso de suelo'!$C$7:$C$107,Formulas!$AB$2:$AB$102,Formulas!$T$14,'Uso de suelo'!E7:E107,Formulas!$W$10)+SUMIFS('Uso de suelo'!$C$7:$C$107,Formulas!$AB$2:$AB$102,Formulas!$T$15,'Uso de suelo'!E7:E107,Formulas!$W$10))+(SUMIFS('Uso de suelo'!$C$7:$C$107,Formulas!$AB$2:$AB$102,Formulas!$T$17,'Uso de suelo'!E7:E107,Formulas!$W$10)+SUMIFS('Uso de suelo'!$C$7:$C$107,Formulas!$AB$2:$AB$102,Formulas!$T$16,'Uso de suelo'!E7:E107,Formulas!$W$10)))/SUM('Uso de suelo'!$C$7:$C$107)),"")</f>
        <v/>
      </c>
      <c r="D89" s="118" t="str">
        <f>IFERROR(IF(COUNTA('Uso de suelo'!F7:F507)=0,"",((SUMIFS('Uso de suelo'!$C$7:$C$107,Formulas!$AB$2:$AB$102,Formulas!$T$14,'Uso de suelo'!G7:G107,Formulas!$W$10)+SUMIFS('Uso de suelo'!$C$7:$C$107,Formulas!$AB$2:$AB$102,Formulas!$T$15,'Uso de suelo'!G7:G107,Formulas!$W$10))+(SUMIFS('Uso de suelo'!$C$7:$C$107,Formulas!$AB$2:$AB$102,Formulas!$T$17,'Uso de suelo'!G7:G107,Formulas!$W$10)+SUMIFS('Uso de suelo'!$C$7:$C$107,Formulas!$AB$2:$AB$102,Formulas!$T$16,'Uso de suelo'!G7:G107,Formulas!$W$10)))/SUM('Uso de suelo'!$C$7:$C$107)),"")</f>
        <v/>
      </c>
      <c r="E89" s="118" t="str">
        <f>IFERROR(IF(COUNTA('Uso de suelo'!H7:H507)=0,"",((SUMIFS('Uso de suelo'!$C$7:$C$107,Formulas!$AB$2:$AB$102,Formulas!$T$14,'Uso de suelo'!I7:I107,Formulas!$W$10)+SUMIFS('Uso de suelo'!$C$7:$C$107,Formulas!$AB$2:$AB$102,Formulas!$T$15,'Uso de suelo'!I7:I107,Formulas!$W$10))+(SUMIFS('Uso de suelo'!$C$7:$C$107,Formulas!$AB$2:$AB$102,Formulas!$T$17,'Uso de suelo'!I7:I107,Formulas!$W$10)+SUMIFS('Uso de suelo'!$C$7:$C$107,Formulas!$AB$2:$AB$102,Formulas!$T$16,'Uso de suelo'!I7:I107,Formulas!$W$10)))/SUM('Uso de suelo'!$C$7:$C$107)),"")</f>
        <v/>
      </c>
      <c r="F89" s="118" t="str">
        <f>IFERROR(IF(COUNTA('Uso de suelo'!J7:J507)=0,"",((SUMIFS('Uso de suelo'!$C$7:$C$107,Formulas!$AB$2:$AB$102,Formulas!$T$14,'Uso de suelo'!K7:K107,Formulas!$W$10)+SUMIFS('Uso de suelo'!$C$7:$C$107,Formulas!$AB$2:$AB$102,Formulas!$T$15,'Uso de suelo'!K7:K107,Formulas!$W$10))+(SUMIFS('Uso de suelo'!$C$7:$C$107,Formulas!$AB$2:$AB$102,Formulas!$T$17,'Uso de suelo'!K7:K107,Formulas!$W$10)+SUMIFS('Uso de suelo'!$C$7:$C$107,Formulas!$AB$2:$AB$102,Formulas!$T$16,'Uso de suelo'!K7:K107,Formulas!$W$10)))/SUM('Uso de suelo'!$C$7:$C$107)),"")</f>
        <v/>
      </c>
      <c r="G89" s="118" t="str">
        <f>IFERROR(IF(COUNTA('Uso de suelo'!L7:L507)=0,"",((SUMIFS('Uso de suelo'!$C$7:$C$107,Formulas!$AB$2:$AB$102,Formulas!$T$14,'Uso de suelo'!M7:M107,Formulas!$W$10)+SUMIFS('Uso de suelo'!$C$7:$C$107,Formulas!$AB$2:$AB$102,Formulas!$T$15,'Uso de suelo'!M7:M107,Formulas!$W$10))+(SUMIFS('Uso de suelo'!$C$7:$C$107,Formulas!$AB$2:$AB$102,Formulas!$T$17,'Uso de suelo'!M7:M107,Formulas!$W$10)+SUMIFS('Uso de suelo'!$C$7:$C$107,Formulas!$AB$2:$AB$102,Formulas!$T$16,'Uso de suelo'!M7:M107,Formulas!$W$10)))/SUM('Uso de suelo'!$C$7:$C$107)),"")</f>
        <v/>
      </c>
      <c r="H89" s="118" t="str">
        <f>IFERROR(IF(COUNTA('Uso de suelo'!N7:N507)=0,"",((SUMIFS('Uso de suelo'!$C$7:$C$107,Formulas!$AB$2:$AB$102,Formulas!$T$14,'Uso de suelo'!O7:O107,Formulas!$W$10)+SUMIFS('Uso de suelo'!$C$7:$C$107,Formulas!$AB$2:$AB$102,Formulas!$T$15,'Uso de suelo'!O7:O107,Formulas!$W$10))+(SUMIFS('Uso de suelo'!$C$7:$C$107,Formulas!$AB$2:$AB$102,Formulas!$T$17,'Uso de suelo'!J7:J107,Formulas!$W$10)+SUMIFS('Uso de suelo'!$C$7:$C$107,Formulas!$AB$2:$AB$102,Formulas!$T$16,'Uso de suelo'!O7:O107,Formulas!$W$10)))/SUM('Uso de suelo'!$C$7:$C$107)),"")</f>
        <v/>
      </c>
      <c r="I89" s="118" t="str">
        <f>IFERROR(IF(COUNTA('Uso de suelo'!P7:P507)=0,"",((SUMIFS('Uso de suelo'!$C$7:$C$107,Formulas!$AB$2:$AB$102,Formulas!$T$14,'Uso de suelo'!Q7:Q107,Formulas!$W$10)+SUMIFS('Uso de suelo'!$C$7:$C$107,Formulas!$AB$2:$AB$102,Formulas!$T$15,'Uso de suelo'!Q7:Q107,Formulas!$W$10))+(SUMIFS('Uso de suelo'!$C$7:$C$107,Formulas!$AB$2:$AB$102,Formulas!$T$17,'Uso de suelo'!Q7:Q107,Formulas!$W$10)+SUMIFS('Uso de suelo'!$C$7:$C$107,Formulas!$AB$2:$AB$102,Formulas!$T$16,'Uso de suelo'!Q7:Q107,Formulas!$W$10)))/SUM('Uso de suelo'!$C$7:$C$107)),"")</f>
        <v/>
      </c>
      <c r="J89" s="118" t="str">
        <f>IFERROR(IF(COUNTA('Uso de suelo'!R7:R507)=0,"",((SUMIFS('Uso de suelo'!$C$7:$C$107,Formulas!$AB$2:$AB$102,Formulas!$T$14,'Uso de suelo'!S7:S107,Formulas!$W$10)+SUMIFS('Uso de suelo'!$C$7:$C$107,Formulas!$AB$2:$AB$102,Formulas!$T$15,'Uso de suelo'!S7:S107,Formulas!$W$10))+(SUMIFS('Uso de suelo'!$C$7:$C$107,Formulas!$AB$2:$AB$102,Formulas!$T$17,'Uso de suelo'!S7:S107,Formulas!$W$10)+SUMIFS('Uso de suelo'!$C$7:$C$107,Formulas!$AB$2:$AB$102,Formulas!$T$16,'Uso de suelo'!S7:S107,Formulas!$W$10)))/SUM('Uso de suelo'!$C$7:$C$107)),"")</f>
        <v/>
      </c>
      <c r="K89" s="118" t="str">
        <f>IFERROR(IF(COUNTA('Uso de suelo'!T7:T507)=0,"",((SUMIFS('Uso de suelo'!$C$7:$C$107,Formulas!$AB$2:$AB$102,Formulas!$T$14,'Uso de suelo'!U7:U107,Formulas!$W$10)+SUMIFS('Uso de suelo'!$C$7:$C$107,Formulas!$AB$2:$AB$102,Formulas!$T$15,'Uso de suelo'!U7:U107,Formulas!$W$10))+(SUMIFS('Uso de suelo'!$C$7:$C$107,Formulas!$AB$2:$AB$102,Formulas!$T$17,'Uso de suelo'!U7:U107,Formulas!$W$10)+SUMIFS('Uso de suelo'!$C$7:$C$107,Formulas!$AB$2:$AB$102,Formulas!$T$16,'Uso de suelo'!U7:U107,Formulas!$W$10)))/SUM('Uso de suelo'!$C$7:$C$107)),"")</f>
        <v/>
      </c>
      <c r="L89" s="118" t="str">
        <f>IFERROR(IF(COUNTA('Uso de suelo'!V7:V507)=0,"",((SUMIFS('Uso de suelo'!$C$7:$C$107,Formulas!$AB$2:$AB$102,Formulas!$T$14,'Uso de suelo'!W7:W107,Formulas!$W$10)+SUMIFS('Uso de suelo'!$C$7:$C$107,Formulas!$AB$2:$AB$102,Formulas!$T$15,'Uso de suelo'!W7:W107,Formulas!$W$10))+(SUMIFS('Uso de suelo'!$C$7:$C$107,Formulas!$AB$2:$AB$102,Formulas!$T$17,'Uso de suelo'!W7:W107,Formulas!$W$10)+SUMIFS('Uso de suelo'!$C$7:$C$107,Formulas!$AB$2:$AB$102,Formulas!$T$16,'Uso de suelo'!W7:W107,Formulas!$W$10)))/SUM('Uso de suelo'!$C$7:$C$107)),"")</f>
        <v/>
      </c>
      <c r="M89" s="118" t="str">
        <f>IFERROR(IF(COUNTA('Uso de suelo'!X7:X507)=0,"",((SUMIFS('Uso de suelo'!$C$7:$C$107,Formulas!$AB$2:$AB$102,Formulas!$T$14,'Uso de suelo'!Y7:Y107,Formulas!$W$10)+SUMIFS('Uso de suelo'!$C$7:$C$107,Formulas!$AB$2:$AB$102,Formulas!$T$15,'Uso de suelo'!Y7:Y107,Formulas!$W$10))+(SUMIFS('Uso de suelo'!$C$7:$C$107,Formulas!$AB$2:$AB$102,Formulas!$T$17,'Uso de suelo'!Y7:Y107,Formulas!$W$10)+SUMIFS('Uso de suelo'!$C$7:$C$107,Formulas!$AB$2:$AB$102,Formulas!$T$16,'Uso de suelo'!Y7:Y107,Formulas!$W$10)))/SUM('Uso de suelo'!$C$7:$C$107)),"")</f>
        <v/>
      </c>
      <c r="N89" s="118" t="str">
        <f>IFERROR(IF(COUNTA('Uso de suelo'!Z7:Z507)=0,"",((SUMIFS('Uso de suelo'!$C$7:$C$107,Formulas!$AB$2:$AB$102,Formulas!$T$14,'Uso de suelo'!AA7:AA107,Formulas!$W$10)+SUMIFS('Uso de suelo'!$C$7:$C$107,Formulas!$AB$2:$AB$102,Formulas!$T$15,'Uso de suelo'!AA7:AA107,Formulas!$W$10))+(SUMIFS('Uso de suelo'!$C$7:$C$107,Formulas!$AB$2:$AB$102,Formulas!$T$17,'Uso de suelo'!AA7:AA107,Formulas!$W$10)+SUMIFS('Uso de suelo'!$C$7:$C$107,Formulas!$AB$2:$AB$102,Formulas!$T$16,'Uso de suelo'!AA7:AA107,Formulas!$W$10)))/SUM('Uso de suelo'!$C$7:$C$107)),"")</f>
        <v/>
      </c>
      <c r="O89" s="189" t="str">
        <f t="shared" si="29"/>
        <v/>
      </c>
      <c r="AD89" s="9"/>
      <c r="AE89" s="457"/>
    </row>
    <row r="90" spans="1:31" customFormat="1" ht="20.149999999999999" customHeight="1" x14ac:dyDescent="0.35">
      <c r="B90" s="222" t="s">
        <v>160</v>
      </c>
      <c r="C90" s="117" t="str">
        <f>IFERROR(C88+C89,"")</f>
        <v/>
      </c>
      <c r="D90" s="117" t="str">
        <f t="shared" ref="D90:N90" si="30">IFERROR(D88+D89,"")</f>
        <v/>
      </c>
      <c r="E90" s="117" t="str">
        <f t="shared" si="30"/>
        <v/>
      </c>
      <c r="F90" s="117" t="str">
        <f t="shared" si="30"/>
        <v/>
      </c>
      <c r="G90" s="117" t="str">
        <f t="shared" si="30"/>
        <v/>
      </c>
      <c r="H90" s="117" t="str">
        <f t="shared" si="30"/>
        <v/>
      </c>
      <c r="I90" s="117" t="str">
        <f t="shared" si="30"/>
        <v/>
      </c>
      <c r="J90" s="117" t="str">
        <f t="shared" si="30"/>
        <v/>
      </c>
      <c r="K90" s="117" t="str">
        <f t="shared" si="30"/>
        <v/>
      </c>
      <c r="L90" s="117" t="str">
        <f t="shared" si="30"/>
        <v/>
      </c>
      <c r="M90" s="117" t="str">
        <f t="shared" si="30"/>
        <v/>
      </c>
      <c r="N90" s="117" t="str">
        <f t="shared" si="30"/>
        <v/>
      </c>
      <c r="O90" s="188" t="str">
        <f t="shared" si="29"/>
        <v/>
      </c>
      <c r="AD90" s="9"/>
      <c r="AE90" s="457"/>
    </row>
    <row r="91" spans="1:31" ht="20.149999999999999" customHeight="1" thickBot="1" x14ac:dyDescent="0.4">
      <c r="B91" s="90" t="s">
        <v>247</v>
      </c>
      <c r="C91" s="118" t="str">
        <f>IFERROR(SUMIF(Reservas!C7:C107,Formulas!$O$12,'Uso de suelo'!$C$7:$C$107)/SUM('Uso de suelo'!$C$7:$C$107),"")</f>
        <v/>
      </c>
      <c r="D91" s="118" t="str">
        <f>IFERROR(SUMIF(Reservas!F7:F107,Formulas!$O$12,'Uso de suelo'!$C$7:$C$107)/SUM('Uso de suelo'!$C$7:$C$107),"")</f>
        <v/>
      </c>
      <c r="E91" s="118" t="str">
        <f>IFERROR(SUMIF(Reservas!I7:I107,Formulas!$O$12,'Uso de suelo'!$C$7:$C$107)/SUM('Uso de suelo'!$C$7:$C$107),"")</f>
        <v/>
      </c>
      <c r="F91" s="118" t="str">
        <f>IFERROR(SUMIF(Reservas!L7:L107,Formulas!$O$12,'Uso de suelo'!$C$7:$C$107)/SUM('Uso de suelo'!$C$7:$C$107),"")</f>
        <v/>
      </c>
      <c r="G91" s="118" t="str">
        <f>IFERROR(SUMIF(Reservas!O7:O107,Formulas!$O$12,'Uso de suelo'!$C$7:$C$107)/SUM('Uso de suelo'!$C$7:$C$107),"")</f>
        <v/>
      </c>
      <c r="H91" s="118" t="str">
        <f>IFERROR(SUMIF(Reservas!R7:R107,Formulas!$O$12,'Uso de suelo'!$C$7:$C$107)/SUM('Uso de suelo'!$C$7:$C$107),"")</f>
        <v/>
      </c>
      <c r="I91" s="118" t="str">
        <f>IFERROR(SUMIF(Reservas!U7:U107,Formulas!$O$12,'Uso de suelo'!$C$7:$C$107)/SUM('Uso de suelo'!$C$7:$C$107),"")</f>
        <v/>
      </c>
      <c r="J91" s="118" t="str">
        <f>IFERROR(SUMIF(Reservas!X7:X107,Formulas!$O$12,'Uso de suelo'!$C$7:$C$107)/SUM('Uso de suelo'!$C$7:$C$107),"")</f>
        <v/>
      </c>
      <c r="K91" s="118" t="str">
        <f>IFERROR(SUMIF(Reservas!X7:X107,Formulas!$O$12,'Uso de suelo'!$C$7:$C$107)/SUM('Uso de suelo'!$C$7:$C$107),"")</f>
        <v/>
      </c>
      <c r="L91" s="118" t="str">
        <f>IFERROR(SUMIF(Reservas!AA7:AA107,Formulas!$O$12,'Uso de suelo'!$C$7:$C$107)/SUM('Uso de suelo'!$C$7:$C$107),"")</f>
        <v/>
      </c>
      <c r="M91" s="118" t="str">
        <f>IFERROR(SUMIF(Reservas!AD7:AD107,Formulas!$O$12,'Uso de suelo'!$C$7:$C$107)/SUM('Uso de suelo'!$C$7:$C$107),"")</f>
        <v/>
      </c>
      <c r="N91" s="118" t="str">
        <f>IFERROR(SUMIF(Reservas!AG7:AG107,Formulas!$O$12,'Uso de suelo'!$C$7:$C$107)/SUM('Uso de suelo'!$C$7:$C$107),"")</f>
        <v/>
      </c>
      <c r="O91" s="189" t="str">
        <f t="shared" si="29"/>
        <v/>
      </c>
      <c r="AE91" s="457"/>
    </row>
    <row r="92" spans="1:31" ht="20.149999999999999" customHeight="1" thickBot="1" x14ac:dyDescent="0.4">
      <c r="A92" s="457"/>
      <c r="B92" s="106" t="s">
        <v>312</v>
      </c>
      <c r="C92" s="462" t="s">
        <v>71</v>
      </c>
      <c r="D92" s="462"/>
      <c r="E92" s="462"/>
      <c r="F92" s="462" t="s">
        <v>72</v>
      </c>
      <c r="G92" s="462"/>
      <c r="H92" s="462"/>
      <c r="I92" s="462" t="s">
        <v>73</v>
      </c>
      <c r="J92" s="462"/>
      <c r="K92" s="462"/>
      <c r="L92" s="462" t="s">
        <v>74</v>
      </c>
      <c r="M92" s="462"/>
      <c r="N92" s="462"/>
      <c r="O92" s="52" t="s">
        <v>87</v>
      </c>
    </row>
    <row r="93" spans="1:31" ht="20.149999999999999" customHeight="1" x14ac:dyDescent="0.35">
      <c r="A93" s="457"/>
      <c r="B93" s="91" t="s">
        <v>260</v>
      </c>
      <c r="C93" s="223"/>
      <c r="D93" s="223" t="str">
        <f ca="1">IFERROR(SUMPRODUCT(C85:E85,$C$5:$E$5)/SUM($C$5:$E$5),"")</f>
        <v/>
      </c>
      <c r="E93" s="223"/>
      <c r="F93" s="223"/>
      <c r="G93" s="223" t="str">
        <f ca="1">IFERROR(SUMPRODUCT(F85:H85,$C$5:$E$5)/SUM($C$5:$E$5),"")</f>
        <v/>
      </c>
      <c r="H93" s="223"/>
      <c r="I93" s="223"/>
      <c r="J93" s="223" t="str">
        <f ca="1">IFERROR(SUMPRODUCT(I85:K85,$C$5:$E$5)/SUM($C$5:$E$5),"")</f>
        <v/>
      </c>
      <c r="K93" s="223"/>
      <c r="L93" s="223"/>
      <c r="M93" s="223" t="str">
        <f ca="1">IFERROR(SUMPRODUCT(L85:N85,$C$5:$E$5)/SUM($C$5:$E$5),"")</f>
        <v/>
      </c>
      <c r="N93" s="223"/>
      <c r="O93" s="224" t="str">
        <f ca="1">+O85</f>
        <v/>
      </c>
    </row>
    <row r="94" spans="1:31" ht="20.149999999999999" customHeight="1" x14ac:dyDescent="0.35">
      <c r="A94" s="457"/>
      <c r="B94" s="222" t="s">
        <v>220</v>
      </c>
      <c r="C94" s="117"/>
      <c r="D94" s="117" t="str">
        <f t="shared" ref="D94:D99" ca="1" si="31">IFERROR(SUMPRODUCT(C86:E86,$C$5:$E$5)/SUM($C$5:$E$5),"")</f>
        <v/>
      </c>
      <c r="E94" s="117"/>
      <c r="F94" s="117"/>
      <c r="G94" s="117" t="str">
        <f t="shared" ref="G94:G99" ca="1" si="32">IFERROR(SUMPRODUCT(F86:H86,$C$5:$E$5)/SUM($C$5:$E$5),"")</f>
        <v/>
      </c>
      <c r="H94" s="117"/>
      <c r="I94" s="117"/>
      <c r="J94" s="117" t="str">
        <f t="shared" ref="J94:J99" ca="1" si="33">IFERROR(SUMPRODUCT(I86:K86,$C$5:$E$5)/SUM($C$5:$E$5),"")</f>
        <v/>
      </c>
      <c r="K94" s="117"/>
      <c r="L94" s="117"/>
      <c r="M94" s="117" t="str">
        <f t="shared" ref="M94:M99" ca="1" si="34">IFERROR(SUMPRODUCT(L86:N86,$C$5:$E$5)/SUM($C$5:$E$5),"")</f>
        <v/>
      </c>
      <c r="N94" s="117"/>
      <c r="O94" s="188" t="str">
        <f t="shared" ref="O94:O99" ca="1" si="35">+O86</f>
        <v/>
      </c>
    </row>
    <row r="95" spans="1:31" ht="20.149999999999999" customHeight="1" x14ac:dyDescent="0.35">
      <c r="A95" s="457"/>
      <c r="B95" s="222" t="s">
        <v>157</v>
      </c>
      <c r="C95" s="24"/>
      <c r="D95" s="24" t="str">
        <f t="shared" si="31"/>
        <v/>
      </c>
      <c r="E95" s="24"/>
      <c r="F95" s="24"/>
      <c r="G95" s="24" t="str">
        <f t="shared" si="32"/>
        <v/>
      </c>
      <c r="H95" s="24"/>
      <c r="I95" s="24"/>
      <c r="J95" s="24" t="str">
        <f t="shared" si="33"/>
        <v/>
      </c>
      <c r="K95" s="24"/>
      <c r="L95" s="24"/>
      <c r="M95" s="24" t="str">
        <f t="shared" si="34"/>
        <v/>
      </c>
      <c r="N95" s="24"/>
      <c r="O95" s="187" t="str">
        <f t="shared" si="35"/>
        <v/>
      </c>
      <c r="Q95" s="465" t="s">
        <v>166</v>
      </c>
      <c r="R95" s="465"/>
      <c r="S95" s="109"/>
      <c r="T95" s="109"/>
      <c r="U95" s="109"/>
      <c r="AE95" s="457"/>
    </row>
    <row r="96" spans="1:31" ht="20.149999999999999" customHeight="1" x14ac:dyDescent="0.35">
      <c r="A96" s="457"/>
      <c r="B96" s="116" t="s">
        <v>158</v>
      </c>
      <c r="C96" s="117"/>
      <c r="D96" s="117" t="str">
        <f t="shared" si="31"/>
        <v/>
      </c>
      <c r="E96" s="117"/>
      <c r="F96" s="117"/>
      <c r="G96" s="117" t="str">
        <f t="shared" si="32"/>
        <v/>
      </c>
      <c r="H96" s="117"/>
      <c r="I96" s="117"/>
      <c r="J96" s="117" t="str">
        <f t="shared" si="33"/>
        <v/>
      </c>
      <c r="K96" s="117"/>
      <c r="L96" s="117"/>
      <c r="M96" s="117" t="str">
        <f t="shared" si="34"/>
        <v/>
      </c>
      <c r="N96" s="117"/>
      <c r="O96" s="188" t="str">
        <f t="shared" si="35"/>
        <v/>
      </c>
      <c r="AE96" s="457"/>
    </row>
    <row r="97" spans="1:31" ht="20.149999999999999" customHeight="1" x14ac:dyDescent="0.35">
      <c r="A97" s="457"/>
      <c r="B97" s="96" t="s">
        <v>159</v>
      </c>
      <c r="C97" s="118"/>
      <c r="D97" s="118" t="str">
        <f t="shared" si="31"/>
        <v/>
      </c>
      <c r="E97" s="118"/>
      <c r="F97" s="118"/>
      <c r="G97" s="118" t="str">
        <f t="shared" si="32"/>
        <v/>
      </c>
      <c r="H97" s="118"/>
      <c r="I97" s="118"/>
      <c r="J97" s="118" t="str">
        <f t="shared" si="33"/>
        <v/>
      </c>
      <c r="K97" s="118"/>
      <c r="L97" s="118"/>
      <c r="M97" s="118" t="str">
        <f t="shared" si="34"/>
        <v/>
      </c>
      <c r="N97" s="118"/>
      <c r="O97" s="189" t="str">
        <f t="shared" si="35"/>
        <v/>
      </c>
      <c r="AE97" s="457"/>
    </row>
    <row r="98" spans="1:31" ht="20.149999999999999" customHeight="1" x14ac:dyDescent="0.35">
      <c r="A98" s="457"/>
      <c r="B98" s="222" t="s">
        <v>160</v>
      </c>
      <c r="C98" s="117"/>
      <c r="D98" s="117" t="str">
        <f t="shared" si="31"/>
        <v/>
      </c>
      <c r="E98" s="117"/>
      <c r="F98" s="117"/>
      <c r="G98" s="117" t="str">
        <f t="shared" si="32"/>
        <v/>
      </c>
      <c r="H98" s="117"/>
      <c r="I98" s="117"/>
      <c r="J98" s="117" t="str">
        <f t="shared" si="33"/>
        <v/>
      </c>
      <c r="K98" s="117"/>
      <c r="L98" s="117"/>
      <c r="M98" s="117" t="str">
        <f t="shared" si="34"/>
        <v/>
      </c>
      <c r="N98" s="117"/>
      <c r="O98" s="188" t="str">
        <f t="shared" si="35"/>
        <v/>
      </c>
      <c r="AE98" s="457"/>
    </row>
    <row r="99" spans="1:31" ht="20.149999999999999" customHeight="1" thickBot="1" x14ac:dyDescent="0.4">
      <c r="A99" s="457"/>
      <c r="B99" s="90" t="s">
        <v>247</v>
      </c>
      <c r="C99" s="225"/>
      <c r="D99" s="225" t="str">
        <f t="shared" si="31"/>
        <v/>
      </c>
      <c r="E99" s="225"/>
      <c r="F99" s="225"/>
      <c r="G99" s="225" t="str">
        <f t="shared" si="32"/>
        <v/>
      </c>
      <c r="H99" s="225"/>
      <c r="I99" s="225"/>
      <c r="J99" s="225" t="str">
        <f t="shared" si="33"/>
        <v/>
      </c>
      <c r="K99" s="225"/>
      <c r="L99" s="225"/>
      <c r="M99" s="225" t="str">
        <f t="shared" si="34"/>
        <v/>
      </c>
      <c r="N99" s="225"/>
      <c r="O99" s="226" t="str">
        <f t="shared" si="35"/>
        <v/>
      </c>
      <c r="AE99" s="457"/>
    </row>
    <row r="100" spans="1:31" ht="20.149999999999999" customHeight="1" x14ac:dyDescent="0.35">
      <c r="A100" s="457"/>
      <c r="AE100" s="457"/>
    </row>
    <row r="101" spans="1:31" ht="20.149999999999999" customHeight="1" x14ac:dyDescent="0.35">
      <c r="A101" s="457"/>
      <c r="B101" s="108" t="s">
        <v>111</v>
      </c>
      <c r="F101" s="460" t="s">
        <v>246</v>
      </c>
      <c r="G101" s="460"/>
      <c r="H101" s="460"/>
      <c r="I101" s="460"/>
      <c r="J101" s="460"/>
      <c r="AE101" s="457"/>
    </row>
    <row r="102" spans="1:31" ht="20.149999999999999" customHeight="1" thickBot="1" x14ac:dyDescent="0.4">
      <c r="A102" s="457"/>
      <c r="F102" s="461"/>
      <c r="G102" s="461"/>
      <c r="H102" s="461"/>
      <c r="I102" s="461"/>
      <c r="J102" s="461"/>
      <c r="AE102" s="457"/>
    </row>
    <row r="103" spans="1:31" ht="20.149999999999999" customHeight="1" thickBot="1" x14ac:dyDescent="0.4">
      <c r="A103" s="457"/>
      <c r="B103" s="106" t="s">
        <v>77</v>
      </c>
      <c r="C103" s="355">
        <f>+C4</f>
        <v>153</v>
      </c>
      <c r="D103" s="355">
        <f t="shared" ref="D103:N103" si="36">+D4</f>
        <v>183</v>
      </c>
      <c r="E103" s="355">
        <f t="shared" si="36"/>
        <v>214</v>
      </c>
      <c r="F103" s="355">
        <f t="shared" si="36"/>
        <v>245</v>
      </c>
      <c r="G103" s="355">
        <f t="shared" si="36"/>
        <v>275</v>
      </c>
      <c r="H103" s="355">
        <f t="shared" si="36"/>
        <v>306</v>
      </c>
      <c r="I103" s="355">
        <f t="shared" si="36"/>
        <v>336</v>
      </c>
      <c r="J103" s="355">
        <f t="shared" si="36"/>
        <v>367</v>
      </c>
      <c r="K103" s="355">
        <f t="shared" si="36"/>
        <v>398</v>
      </c>
      <c r="L103" s="355">
        <f t="shared" si="36"/>
        <v>426</v>
      </c>
      <c r="M103" s="355">
        <f t="shared" si="36"/>
        <v>457</v>
      </c>
      <c r="N103" s="355">
        <f t="shared" si="36"/>
        <v>487</v>
      </c>
      <c r="O103" s="52" t="s">
        <v>87</v>
      </c>
      <c r="AE103" s="457"/>
    </row>
    <row r="104" spans="1:31" ht="20.149999999999999" customHeight="1" x14ac:dyDescent="0.35">
      <c r="A104" s="457"/>
      <c r="B104" s="99" t="s">
        <v>78</v>
      </c>
      <c r="C104" s="21" t="str">
        <f t="shared" ref="C104:O104" si="37">+C29</f>
        <v/>
      </c>
      <c r="D104" s="21" t="str">
        <f t="shared" si="37"/>
        <v/>
      </c>
      <c r="E104" s="21" t="str">
        <f t="shared" si="37"/>
        <v/>
      </c>
      <c r="F104" s="21" t="str">
        <f t="shared" si="37"/>
        <v/>
      </c>
      <c r="G104" s="21" t="str">
        <f t="shared" si="37"/>
        <v/>
      </c>
      <c r="H104" s="21" t="str">
        <f t="shared" si="37"/>
        <v/>
      </c>
      <c r="I104" s="21" t="str">
        <f t="shared" si="37"/>
        <v/>
      </c>
      <c r="J104" s="21" t="str">
        <f t="shared" si="37"/>
        <v/>
      </c>
      <c r="K104" s="21" t="str">
        <f t="shared" si="37"/>
        <v/>
      </c>
      <c r="L104" s="21" t="str">
        <f t="shared" si="37"/>
        <v/>
      </c>
      <c r="M104" s="21" t="str">
        <f t="shared" si="37"/>
        <v/>
      </c>
      <c r="N104" s="21" t="str">
        <f t="shared" si="37"/>
        <v/>
      </c>
      <c r="O104" s="22" t="str">
        <f t="shared" si="37"/>
        <v/>
      </c>
      <c r="AE104" s="457"/>
    </row>
    <row r="105" spans="1:31" ht="20.149999999999999" customHeight="1" x14ac:dyDescent="0.35">
      <c r="A105" s="457"/>
      <c r="B105" s="92" t="s">
        <v>79</v>
      </c>
      <c r="C105" s="102">
        <f t="shared" ref="C105:O105" si="38">+C30</f>
        <v>0</v>
      </c>
      <c r="D105" s="102">
        <f t="shared" si="38"/>
        <v>0</v>
      </c>
      <c r="E105" s="102">
        <f t="shared" si="38"/>
        <v>0</v>
      </c>
      <c r="F105" s="102">
        <f t="shared" si="38"/>
        <v>0</v>
      </c>
      <c r="G105" s="102">
        <f t="shared" si="38"/>
        <v>0</v>
      </c>
      <c r="H105" s="102">
        <f t="shared" si="38"/>
        <v>0</v>
      </c>
      <c r="I105" s="102" t="str">
        <f t="shared" si="38"/>
        <v/>
      </c>
      <c r="J105" s="102" t="str">
        <f t="shared" si="38"/>
        <v/>
      </c>
      <c r="K105" s="102" t="str">
        <f t="shared" si="38"/>
        <v/>
      </c>
      <c r="L105" s="102" t="str">
        <f t="shared" si="38"/>
        <v/>
      </c>
      <c r="M105" s="102" t="str">
        <f t="shared" si="38"/>
        <v/>
      </c>
      <c r="N105" s="102" t="str">
        <f t="shared" si="38"/>
        <v/>
      </c>
      <c r="O105" s="103">
        <f t="shared" si="38"/>
        <v>0</v>
      </c>
      <c r="AE105" s="457"/>
    </row>
    <row r="106" spans="1:31" ht="20.149999999999999" customHeight="1" x14ac:dyDescent="0.35">
      <c r="A106" s="457"/>
      <c r="B106" s="92" t="s">
        <v>80</v>
      </c>
      <c r="C106" s="351" t="str">
        <f t="shared" ref="C106:O106" si="39">+C32</f>
        <v/>
      </c>
      <c r="D106" s="351" t="str">
        <f t="shared" si="39"/>
        <v/>
      </c>
      <c r="E106" s="351" t="str">
        <f t="shared" si="39"/>
        <v/>
      </c>
      <c r="F106" s="351" t="str">
        <f t="shared" si="39"/>
        <v/>
      </c>
      <c r="G106" s="351" t="str">
        <f t="shared" si="39"/>
        <v/>
      </c>
      <c r="H106" s="351" t="str">
        <f t="shared" si="39"/>
        <v/>
      </c>
      <c r="I106" s="351" t="str">
        <f t="shared" si="39"/>
        <v/>
      </c>
      <c r="J106" s="351" t="str">
        <f t="shared" si="39"/>
        <v/>
      </c>
      <c r="K106" s="351" t="str">
        <f t="shared" si="39"/>
        <v/>
      </c>
      <c r="L106" s="351" t="str">
        <f t="shared" si="39"/>
        <v/>
      </c>
      <c r="M106" s="351" t="str">
        <f t="shared" si="39"/>
        <v/>
      </c>
      <c r="N106" s="351" t="str">
        <f t="shared" si="39"/>
        <v/>
      </c>
      <c r="O106" s="352" t="str">
        <f t="shared" si="39"/>
        <v/>
      </c>
      <c r="AE106" s="457"/>
    </row>
    <row r="107" spans="1:31" ht="20.149999999999999" customHeight="1" thickBot="1" x14ac:dyDescent="0.4">
      <c r="A107" s="457"/>
      <c r="B107" s="92" t="s">
        <v>81</v>
      </c>
      <c r="C107" s="353" t="str">
        <f t="shared" ref="C107:O107" si="40">+C31</f>
        <v/>
      </c>
      <c r="D107" s="353" t="str">
        <f t="shared" si="40"/>
        <v/>
      </c>
      <c r="E107" s="353" t="str">
        <f t="shared" si="40"/>
        <v/>
      </c>
      <c r="F107" s="353" t="str">
        <f t="shared" si="40"/>
        <v/>
      </c>
      <c r="G107" s="353" t="str">
        <f t="shared" si="40"/>
        <v/>
      </c>
      <c r="H107" s="353" t="str">
        <f t="shared" si="40"/>
        <v/>
      </c>
      <c r="I107" s="353" t="str">
        <f t="shared" si="40"/>
        <v/>
      </c>
      <c r="J107" s="353" t="str">
        <f t="shared" si="40"/>
        <v/>
      </c>
      <c r="K107" s="353" t="str">
        <f t="shared" si="40"/>
        <v/>
      </c>
      <c r="L107" s="353" t="str">
        <f t="shared" si="40"/>
        <v/>
      </c>
      <c r="M107" s="353" t="str">
        <f t="shared" si="40"/>
        <v/>
      </c>
      <c r="N107" s="353" t="str">
        <f t="shared" si="40"/>
        <v/>
      </c>
      <c r="O107" s="354" t="str">
        <f t="shared" si="40"/>
        <v/>
      </c>
      <c r="AE107" s="457"/>
    </row>
    <row r="108" spans="1:31" ht="20.149999999999999" customHeight="1" thickBot="1" x14ac:dyDescent="0.4">
      <c r="A108" s="457"/>
      <c r="B108" s="106" t="s">
        <v>82</v>
      </c>
      <c r="C108" s="60"/>
      <c r="D108" s="60"/>
      <c r="E108" s="60"/>
      <c r="F108" s="60"/>
      <c r="G108" s="60"/>
      <c r="H108" s="60"/>
      <c r="I108" s="60"/>
      <c r="J108" s="60"/>
      <c r="K108" s="60"/>
      <c r="L108" s="60"/>
      <c r="M108" s="60"/>
      <c r="N108" s="60"/>
      <c r="O108" s="61"/>
      <c r="AE108" s="457"/>
    </row>
    <row r="109" spans="1:31" ht="20.149999999999999" customHeight="1" thickBot="1" x14ac:dyDescent="0.4">
      <c r="A109" s="457"/>
      <c r="B109" s="99" t="s">
        <v>83</v>
      </c>
      <c r="C109" s="21" t="str">
        <f t="shared" ref="C109:N109" si="41">IFERROR(C105*C48,"")</f>
        <v/>
      </c>
      <c r="D109" s="21" t="str">
        <f t="shared" si="41"/>
        <v/>
      </c>
      <c r="E109" s="21" t="str">
        <f t="shared" si="41"/>
        <v/>
      </c>
      <c r="F109" s="21" t="str">
        <f t="shared" si="41"/>
        <v/>
      </c>
      <c r="G109" s="21" t="str">
        <f t="shared" si="41"/>
        <v/>
      </c>
      <c r="H109" s="21" t="str">
        <f t="shared" si="41"/>
        <v/>
      </c>
      <c r="I109" s="21" t="str">
        <f t="shared" si="41"/>
        <v/>
      </c>
      <c r="J109" s="21" t="str">
        <f t="shared" si="41"/>
        <v/>
      </c>
      <c r="K109" s="21" t="str">
        <f t="shared" si="41"/>
        <v/>
      </c>
      <c r="L109" s="21" t="str">
        <f t="shared" si="41"/>
        <v/>
      </c>
      <c r="M109" s="21" t="str">
        <f t="shared" si="41"/>
        <v/>
      </c>
      <c r="N109" s="21" t="str">
        <f t="shared" si="41"/>
        <v/>
      </c>
      <c r="O109" s="22" t="str">
        <f>IFERROR(IF(SUMPRODUCT(C105:N105,C48:N48,C25:N25,Formulas!M2:X2)=0,"",SUMPRODUCT(C105:N105,C48:N48,C25:N25,Formulas!M2:X2)/O25/SUM(Formulas!M2:X2)),"")</f>
        <v/>
      </c>
      <c r="AE109" s="457"/>
    </row>
    <row r="110" spans="1:31" ht="20.149999999999999" customHeight="1" thickBot="1" x14ac:dyDescent="0.4">
      <c r="A110" s="457"/>
      <c r="B110" s="106" t="s">
        <v>264</v>
      </c>
      <c r="C110" s="60"/>
      <c r="D110" s="60"/>
      <c r="E110" s="60"/>
      <c r="F110" s="60"/>
      <c r="G110" s="60"/>
      <c r="H110" s="60"/>
      <c r="I110" s="60"/>
      <c r="J110" s="60"/>
      <c r="K110" s="60"/>
      <c r="L110" s="60"/>
      <c r="M110" s="60"/>
      <c r="N110" s="60"/>
      <c r="O110" s="61"/>
      <c r="AE110" s="457"/>
    </row>
    <row r="111" spans="1:31" ht="20.149999999999999" customHeight="1" x14ac:dyDescent="0.35">
      <c r="B111" s="94" t="s">
        <v>85</v>
      </c>
      <c r="C111" s="86" t="str">
        <f t="shared" ref="C111:N111" si="42">IFERROR(C107/1000*C54,"")</f>
        <v/>
      </c>
      <c r="D111" s="86" t="str">
        <f t="shared" si="42"/>
        <v/>
      </c>
      <c r="E111" s="86" t="str">
        <f t="shared" si="42"/>
        <v/>
      </c>
      <c r="F111" s="86" t="str">
        <f t="shared" si="42"/>
        <v/>
      </c>
      <c r="G111" s="86" t="str">
        <f t="shared" si="42"/>
        <v/>
      </c>
      <c r="H111" s="86" t="str">
        <f t="shared" si="42"/>
        <v/>
      </c>
      <c r="I111" s="86" t="str">
        <f t="shared" si="42"/>
        <v/>
      </c>
      <c r="J111" s="86" t="str">
        <f t="shared" si="42"/>
        <v/>
      </c>
      <c r="K111" s="86" t="str">
        <f t="shared" si="42"/>
        <v/>
      </c>
      <c r="L111" s="86" t="str">
        <f t="shared" si="42"/>
        <v/>
      </c>
      <c r="M111" s="86" t="str">
        <f t="shared" si="42"/>
        <v/>
      </c>
      <c r="N111" s="86" t="str">
        <f t="shared" si="42"/>
        <v/>
      </c>
      <c r="O111" s="87" t="str">
        <f>IFERROR(SUMPRODUCT(C111:N111,C$25:N$25,Formulas!M$2:X$2)/O$25/SUM(Formulas!M$2:X$2),"")</f>
        <v/>
      </c>
      <c r="AE111" s="457"/>
    </row>
    <row r="112" spans="1:31" ht="20.149999999999999" customHeight="1" x14ac:dyDescent="0.35">
      <c r="B112" s="100" t="s">
        <v>84</v>
      </c>
      <c r="C112" s="40" t="str">
        <f t="shared" ref="C112:N112" si="43">IFERROR(C106/1000*C55,"")</f>
        <v/>
      </c>
      <c r="D112" s="40" t="str">
        <f t="shared" si="43"/>
        <v/>
      </c>
      <c r="E112" s="40" t="str">
        <f t="shared" si="43"/>
        <v/>
      </c>
      <c r="F112" s="40" t="str">
        <f t="shared" si="43"/>
        <v/>
      </c>
      <c r="G112" s="40" t="str">
        <f t="shared" si="43"/>
        <v/>
      </c>
      <c r="H112" s="40" t="str">
        <f t="shared" si="43"/>
        <v/>
      </c>
      <c r="I112" s="40" t="str">
        <f t="shared" si="43"/>
        <v/>
      </c>
      <c r="J112" s="40" t="str">
        <f t="shared" si="43"/>
        <v/>
      </c>
      <c r="K112" s="40" t="str">
        <f t="shared" si="43"/>
        <v/>
      </c>
      <c r="L112" s="40" t="str">
        <f t="shared" si="43"/>
        <v/>
      </c>
      <c r="M112" s="40" t="str">
        <f t="shared" si="43"/>
        <v/>
      </c>
      <c r="N112" s="40" t="str">
        <f t="shared" si="43"/>
        <v/>
      </c>
      <c r="O112" s="41" t="str">
        <f>IFERROR(SUMPRODUCT(C112:N112,C$25:N$25,Formulas!M$2:X$2)/O$25/SUM(Formulas!M$2:X$2),"")</f>
        <v/>
      </c>
      <c r="AE112" s="457"/>
    </row>
    <row r="113" spans="2:15" ht="20.149999999999999" customHeight="1" x14ac:dyDescent="0.35">
      <c r="B113" s="199" t="s">
        <v>86</v>
      </c>
      <c r="C113" s="19" t="str">
        <f>IFERROR((Listas!$N$6*C8)/C25/12/Formulas!M2,"")</f>
        <v/>
      </c>
      <c r="D113" s="19" t="str">
        <f>IFERROR((Listas!$N$6*D8)/D25/12/Formulas!N2,"")</f>
        <v/>
      </c>
      <c r="E113" s="19" t="str">
        <f>IFERROR((Listas!$N$6*E8)/E25/12/Formulas!O2,"")</f>
        <v/>
      </c>
      <c r="F113" s="19" t="str">
        <f>IFERROR((Listas!$N$6*F8)/F25/12/Formulas!P2,"")</f>
        <v/>
      </c>
      <c r="G113" s="19" t="str">
        <f>IFERROR((Listas!$N$6*G8)/G25/12/Formulas!Q2,"")</f>
        <v/>
      </c>
      <c r="H113" s="19" t="str">
        <f>IFERROR((Listas!$N$6*H8)/H25/12/Formulas!R2,"")</f>
        <v/>
      </c>
      <c r="I113" s="19" t="str">
        <f>IFERROR((Listas!$N$6*I8)/I25/12/Formulas!S2,"")</f>
        <v/>
      </c>
      <c r="J113" s="19" t="str">
        <f>IFERROR((Listas!$N$6*J8)/J25/12/Formulas!T2,"")</f>
        <v/>
      </c>
      <c r="K113" s="19" t="str">
        <f>IFERROR((Listas!$N$6*K8)/K25/12/Formulas!U2,"")</f>
        <v/>
      </c>
      <c r="L113" s="19" t="str">
        <f>IFERROR((Listas!$N$6*L8)/L25/12/Formulas!V2,"")</f>
        <v/>
      </c>
      <c r="M113" s="19" t="str">
        <f>IFERROR((Listas!$N$6*M8)/M25/12/Formulas!W2,"")</f>
        <v/>
      </c>
      <c r="N113" s="19" t="str">
        <f>IFERROR((Listas!$N$6*N8)/N25/12/Formulas!X2,"")</f>
        <v/>
      </c>
      <c r="O113" s="20" t="str">
        <f>IFERROR(SUMPRODUCT(C113:N113,C$25:N$25,Formulas!M$2:X$2)/O$25/SUM(Formulas!M$2:X$2),"")</f>
        <v/>
      </c>
    </row>
    <row r="114" spans="2:15" ht="20.149999999999999" customHeight="1" thickBot="1" x14ac:dyDescent="0.4">
      <c r="B114" s="101" t="s">
        <v>35</v>
      </c>
      <c r="C114" s="206" t="str">
        <f>IF(SUM(C111:C113)=0,"",SUM(C111:C113))</f>
        <v/>
      </c>
      <c r="D114" s="206" t="str">
        <f t="shared" ref="D114:N114" si="44">IF(SUM(D111:D113)=0,"",SUM(D111:D113))</f>
        <v/>
      </c>
      <c r="E114" s="206" t="str">
        <f t="shared" si="44"/>
        <v/>
      </c>
      <c r="F114" s="206" t="str">
        <f t="shared" si="44"/>
        <v/>
      </c>
      <c r="G114" s="206" t="str">
        <f t="shared" si="44"/>
        <v/>
      </c>
      <c r="H114" s="206" t="str">
        <f t="shared" si="44"/>
        <v/>
      </c>
      <c r="I114" s="206" t="str">
        <f t="shared" si="44"/>
        <v/>
      </c>
      <c r="J114" s="206" t="str">
        <f t="shared" si="44"/>
        <v/>
      </c>
      <c r="K114" s="206" t="str">
        <f t="shared" si="44"/>
        <v/>
      </c>
      <c r="L114" s="206" t="str">
        <f t="shared" si="44"/>
        <v/>
      </c>
      <c r="M114" s="206" t="str">
        <f t="shared" si="44"/>
        <v/>
      </c>
      <c r="N114" s="206" t="str">
        <f t="shared" si="44"/>
        <v/>
      </c>
      <c r="O114" s="207" t="str">
        <f>IFERROR(SUMPRODUCT(C114:N114,C$25:N$25,Formulas!M$2:X$2)/O$25/SUM(Formulas!M$2:X$2),"")</f>
        <v/>
      </c>
    </row>
    <row r="115" spans="2:15" ht="20.149999999999999" customHeight="1" thickBot="1" x14ac:dyDescent="0.4">
      <c r="B115" s="106" t="s">
        <v>265</v>
      </c>
      <c r="C115" s="60"/>
      <c r="D115" s="60"/>
      <c r="E115" s="60"/>
      <c r="F115" s="60"/>
      <c r="G115" s="60"/>
      <c r="H115" s="60"/>
      <c r="I115" s="60"/>
      <c r="J115" s="60"/>
      <c r="K115" s="60"/>
      <c r="L115" s="60"/>
      <c r="M115" s="60"/>
      <c r="N115" s="60"/>
      <c r="O115" s="61"/>
    </row>
    <row r="116" spans="2:15" ht="20.149999999999999" customHeight="1" x14ac:dyDescent="0.35">
      <c r="B116" s="94" t="s">
        <v>266</v>
      </c>
      <c r="C116" s="86" t="str">
        <f t="shared" ref="C116:O116" si="45">IFERROR(C107/1000*C60,"")</f>
        <v/>
      </c>
      <c r="D116" s="86" t="str">
        <f t="shared" si="45"/>
        <v/>
      </c>
      <c r="E116" s="86" t="str">
        <f t="shared" si="45"/>
        <v/>
      </c>
      <c r="F116" s="86" t="str">
        <f t="shared" si="45"/>
        <v/>
      </c>
      <c r="G116" s="86" t="str">
        <f t="shared" si="45"/>
        <v/>
      </c>
      <c r="H116" s="86" t="str">
        <f t="shared" si="45"/>
        <v/>
      </c>
      <c r="I116" s="86" t="str">
        <f t="shared" si="45"/>
        <v/>
      </c>
      <c r="J116" s="86" t="str">
        <f t="shared" si="45"/>
        <v/>
      </c>
      <c r="K116" s="86" t="str">
        <f t="shared" si="45"/>
        <v/>
      </c>
      <c r="L116" s="86" t="str">
        <f t="shared" si="45"/>
        <v/>
      </c>
      <c r="M116" s="86" t="str">
        <f t="shared" si="45"/>
        <v/>
      </c>
      <c r="N116" s="86" t="str">
        <f t="shared" si="45"/>
        <v/>
      </c>
      <c r="O116" s="87" t="str">
        <f t="shared" si="45"/>
        <v/>
      </c>
    </row>
    <row r="117" spans="2:15" ht="20.149999999999999" customHeight="1" x14ac:dyDescent="0.35">
      <c r="B117" s="100" t="s">
        <v>267</v>
      </c>
      <c r="C117" s="40" t="str">
        <f t="shared" ref="C117:O117" si="46">IFERROR(C106/1000*C61,"")</f>
        <v/>
      </c>
      <c r="D117" s="40" t="str">
        <f t="shared" si="46"/>
        <v/>
      </c>
      <c r="E117" s="40" t="str">
        <f t="shared" si="46"/>
        <v/>
      </c>
      <c r="F117" s="40" t="str">
        <f t="shared" si="46"/>
        <v/>
      </c>
      <c r="G117" s="40" t="str">
        <f t="shared" si="46"/>
        <v/>
      </c>
      <c r="H117" s="40" t="str">
        <f t="shared" si="46"/>
        <v/>
      </c>
      <c r="I117" s="40" t="str">
        <f t="shared" si="46"/>
        <v/>
      </c>
      <c r="J117" s="40" t="str">
        <f t="shared" si="46"/>
        <v/>
      </c>
      <c r="K117" s="40" t="str">
        <f t="shared" si="46"/>
        <v/>
      </c>
      <c r="L117" s="40" t="str">
        <f t="shared" si="46"/>
        <v/>
      </c>
      <c r="M117" s="40" t="str">
        <f t="shared" si="46"/>
        <v/>
      </c>
      <c r="N117" s="40" t="str">
        <f t="shared" si="46"/>
        <v/>
      </c>
      <c r="O117" s="41" t="str">
        <f t="shared" si="46"/>
        <v/>
      </c>
    </row>
    <row r="118" spans="2:15" ht="20.149999999999999" customHeight="1" x14ac:dyDescent="0.35">
      <c r="B118" s="199" t="s">
        <v>268</v>
      </c>
      <c r="C118" s="19" t="str">
        <f>IFERROR((Listas!$N$6*C7)/(C25+C26)/12/Formulas!M2,"")</f>
        <v/>
      </c>
      <c r="D118" s="19" t="str">
        <f>IFERROR((Listas!$N$6*D7)/(D25+D26)/12/Formulas!N2,"")</f>
        <v/>
      </c>
      <c r="E118" s="19" t="str">
        <f>IFERROR((Listas!$N$6*E7)/(E25+E26)/12/Formulas!O2,"")</f>
        <v/>
      </c>
      <c r="F118" s="19" t="str">
        <f>IFERROR((Listas!$N$6*F7)/(F25+F26)/12/Formulas!P2,"")</f>
        <v/>
      </c>
      <c r="G118" s="19" t="str">
        <f>IFERROR((Listas!$N$6*G7)/(G25+G26)/12/Formulas!Q2,"")</f>
        <v/>
      </c>
      <c r="H118" s="19" t="str">
        <f>IFERROR((Listas!$N$6*H7)/(H25+H26)/12/Formulas!R2,"")</f>
        <v/>
      </c>
      <c r="I118" s="19" t="str">
        <f>IFERROR((Listas!$N$6*I7)/(I25+I26)/12/Formulas!S2,"")</f>
        <v/>
      </c>
      <c r="J118" s="19" t="str">
        <f>IFERROR((Listas!$N$6*J7)/(J25+J26)/12/Formulas!T2,"")</f>
        <v/>
      </c>
      <c r="K118" s="19" t="str">
        <f>IFERROR((Listas!$N$6*K7)/(K25+K26)/12/Formulas!U2,"")</f>
        <v/>
      </c>
      <c r="L118" s="19" t="str">
        <f>IFERROR((Listas!$N$6*L7)/(L25+L26)/12/Formulas!V2,"")</f>
        <v/>
      </c>
      <c r="M118" s="19" t="str">
        <f>IFERROR((Listas!$N$6*M7)/(M25+M26)/12/Formulas!W2,"")</f>
        <v/>
      </c>
      <c r="N118" s="19" t="str">
        <f>IFERROR((Listas!$N$6*N7)/(N25+N26)/12/Formulas!X2,"")</f>
        <v/>
      </c>
      <c r="O118" s="20" t="str">
        <f>IFERROR(SUMPRODUCT(C118:N118,C$25:N$25,Formulas!M$2:X$2)/O$25/SUM(Formulas!M$2:X$2),"")</f>
        <v/>
      </c>
    </row>
    <row r="119" spans="2:15" ht="20.149999999999999" customHeight="1" thickBot="1" x14ac:dyDescent="0.4">
      <c r="B119" s="101" t="s">
        <v>269</v>
      </c>
      <c r="C119" s="206" t="str">
        <f>IF(SUM(C116:C118)=0,"",SUM(C116:C118))</f>
        <v/>
      </c>
      <c r="D119" s="206" t="str">
        <f t="shared" ref="D119:N119" si="47">IF(SUM(D116:D118)=0,"",SUM(D116:D118))</f>
        <v/>
      </c>
      <c r="E119" s="206" t="str">
        <f t="shared" si="47"/>
        <v/>
      </c>
      <c r="F119" s="206" t="str">
        <f t="shared" si="47"/>
        <v/>
      </c>
      <c r="G119" s="206" t="str">
        <f t="shared" si="47"/>
        <v/>
      </c>
      <c r="H119" s="206" t="str">
        <f t="shared" si="47"/>
        <v/>
      </c>
      <c r="I119" s="206" t="str">
        <f t="shared" si="47"/>
        <v/>
      </c>
      <c r="J119" s="206" t="str">
        <f t="shared" si="47"/>
        <v/>
      </c>
      <c r="K119" s="206" t="str">
        <f t="shared" si="47"/>
        <v/>
      </c>
      <c r="L119" s="206" t="str">
        <f t="shared" si="47"/>
        <v/>
      </c>
      <c r="M119" s="206" t="str">
        <f t="shared" si="47"/>
        <v/>
      </c>
      <c r="N119" s="206" t="str">
        <f t="shared" si="47"/>
        <v/>
      </c>
      <c r="O119" s="207" t="str">
        <f>IFERROR(SUMPRODUCT(C119:N119,C$25:N$25,Formulas!M$2:X$2)/O$25/SUM(Formulas!M$2:X$2),"")</f>
        <v/>
      </c>
    </row>
    <row r="120" spans="2:15" ht="20.149999999999999" customHeight="1" thickBot="1" x14ac:dyDescent="0.4">
      <c r="B120" s="106" t="s">
        <v>246</v>
      </c>
      <c r="C120" s="60"/>
      <c r="D120" s="60"/>
      <c r="E120" s="60"/>
      <c r="F120" s="60"/>
      <c r="G120" s="60"/>
      <c r="H120" s="60"/>
      <c r="I120" s="60"/>
      <c r="J120" s="60"/>
      <c r="K120" s="60"/>
      <c r="L120" s="60"/>
      <c r="M120" s="60"/>
      <c r="N120" s="60"/>
      <c r="O120" s="61"/>
    </row>
    <row r="121" spans="2:15" ht="20.149999999999999" customHeight="1" x14ac:dyDescent="0.35">
      <c r="B121" s="92" t="s">
        <v>105</v>
      </c>
      <c r="C121" s="196" t="str">
        <f>IFERROR(C122*C44*Formulas!M2,"")</f>
        <v/>
      </c>
      <c r="D121" s="196" t="str">
        <f>IFERROR(D122*D44*Formulas!N2,"")</f>
        <v/>
      </c>
      <c r="E121" s="196" t="str">
        <f>IFERROR(E122*E44*Formulas!O2,"")</f>
        <v/>
      </c>
      <c r="F121" s="196" t="str">
        <f>IFERROR(F122*F44*Formulas!P2,"")</f>
        <v/>
      </c>
      <c r="G121" s="196" t="str">
        <f>IFERROR(G122*G44*Formulas!Q2,"")</f>
        <v/>
      </c>
      <c r="H121" s="196" t="str">
        <f>IFERROR(H122*H44*Formulas!R2,"")</f>
        <v/>
      </c>
      <c r="I121" s="196" t="str">
        <f>IFERROR(I122*I44*Formulas!S2,"")</f>
        <v/>
      </c>
      <c r="J121" s="196" t="str">
        <f>IFERROR(J122*J44*Formulas!T2,"")</f>
        <v/>
      </c>
      <c r="K121" s="196" t="str">
        <f>IFERROR(K122*K44*Formulas!U2,"")</f>
        <v/>
      </c>
      <c r="L121" s="196" t="str">
        <f>IFERROR(L122*L44*Formulas!V2,"")</f>
        <v/>
      </c>
      <c r="M121" s="196" t="str">
        <f>IFERROR(M122*M44*Formulas!W2,"")</f>
        <v/>
      </c>
      <c r="N121" s="196" t="str">
        <f>IFERROR(N122*N44*Formulas!X2,"")</f>
        <v/>
      </c>
      <c r="O121" s="198" t="str">
        <f>IFERROR(AVERAGE(C121:N121),"")</f>
        <v/>
      </c>
    </row>
    <row r="122" spans="2:15" ht="20.149999999999999" customHeight="1" x14ac:dyDescent="0.35">
      <c r="B122" s="92" t="s">
        <v>104</v>
      </c>
      <c r="C122" s="197" t="str">
        <f>IFERROR(C109-C114,"")</f>
        <v/>
      </c>
      <c r="D122" s="197" t="str">
        <f t="shared" ref="D122:N122" si="48">IFERROR(D109-D114,"")</f>
        <v/>
      </c>
      <c r="E122" s="197" t="str">
        <f t="shared" si="48"/>
        <v/>
      </c>
      <c r="F122" s="197" t="str">
        <f t="shared" si="48"/>
        <v/>
      </c>
      <c r="G122" s="197" t="str">
        <f t="shared" si="48"/>
        <v/>
      </c>
      <c r="H122" s="197" t="str">
        <f t="shared" si="48"/>
        <v/>
      </c>
      <c r="I122" s="197" t="str">
        <f t="shared" si="48"/>
        <v/>
      </c>
      <c r="J122" s="197" t="str">
        <f t="shared" si="48"/>
        <v/>
      </c>
      <c r="K122" s="197" t="str">
        <f t="shared" si="48"/>
        <v/>
      </c>
      <c r="L122" s="197" t="str">
        <f t="shared" si="48"/>
        <v/>
      </c>
      <c r="M122" s="197" t="str">
        <f t="shared" si="48"/>
        <v/>
      </c>
      <c r="N122" s="197" t="str">
        <f t="shared" si="48"/>
        <v/>
      </c>
      <c r="O122" s="20" t="str">
        <f>IFERROR(AVERAGE(C122:N122),"")</f>
        <v/>
      </c>
    </row>
    <row r="123" spans="2:15" ht="20.149999999999999" customHeight="1" thickBot="1" x14ac:dyDescent="0.4">
      <c r="B123" s="90" t="s">
        <v>245</v>
      </c>
      <c r="C123" s="104" t="str">
        <f t="shared" ref="C123:N123" si="49">IFERROR(C114/C105,"")</f>
        <v/>
      </c>
      <c r="D123" s="104" t="str">
        <f t="shared" si="49"/>
        <v/>
      </c>
      <c r="E123" s="104" t="str">
        <f t="shared" si="49"/>
        <v/>
      </c>
      <c r="F123" s="104" t="str">
        <f t="shared" si="49"/>
        <v/>
      </c>
      <c r="G123" s="104" t="str">
        <f t="shared" si="49"/>
        <v/>
      </c>
      <c r="H123" s="104" t="str">
        <f t="shared" si="49"/>
        <v/>
      </c>
      <c r="I123" s="104" t="str">
        <f t="shared" si="49"/>
        <v/>
      </c>
      <c r="J123" s="104" t="str">
        <f t="shared" si="49"/>
        <v/>
      </c>
      <c r="K123" s="104" t="str">
        <f t="shared" si="49"/>
        <v/>
      </c>
      <c r="L123" s="104" t="str">
        <f t="shared" si="49"/>
        <v/>
      </c>
      <c r="M123" s="104" t="str">
        <f t="shared" si="49"/>
        <v/>
      </c>
      <c r="N123" s="104" t="str">
        <f t="shared" si="49"/>
        <v/>
      </c>
      <c r="O123" s="105" t="str">
        <f>IFERROR(AVERAGE(C123:N123),"")</f>
        <v/>
      </c>
    </row>
    <row r="124" spans="2:15" ht="20.149999999999999" customHeight="1" thickBot="1" x14ac:dyDescent="0.4">
      <c r="B124" s="106" t="s">
        <v>263</v>
      </c>
      <c r="C124" s="60"/>
      <c r="D124" s="60"/>
      <c r="E124" s="60"/>
      <c r="F124" s="60"/>
      <c r="G124" s="60"/>
      <c r="H124" s="60"/>
      <c r="I124" s="60"/>
      <c r="J124" s="60"/>
      <c r="K124" s="60"/>
      <c r="L124" s="60"/>
      <c r="M124" s="60"/>
      <c r="N124" s="60"/>
      <c r="O124" s="61"/>
    </row>
    <row r="125" spans="2:15" ht="20.149999999999999" customHeight="1" x14ac:dyDescent="0.35">
      <c r="B125" s="92" t="s">
        <v>105</v>
      </c>
      <c r="C125" s="196" t="str">
        <f>IFERROR(C126*C43*Formulas!M2,"")</f>
        <v/>
      </c>
      <c r="D125" s="196" t="str">
        <f>IFERROR(D126*D43*Formulas!N2,"")</f>
        <v/>
      </c>
      <c r="E125" s="196" t="str">
        <f>IFERROR(E126*E43*Formulas!O2,"")</f>
        <v/>
      </c>
      <c r="F125" s="196" t="str">
        <f>IFERROR(F126*F43*Formulas!P2,"")</f>
        <v/>
      </c>
      <c r="G125" s="196" t="str">
        <f>IFERROR(G126*G43*Formulas!Q2,"")</f>
        <v/>
      </c>
      <c r="H125" s="196" t="str">
        <f>IFERROR(H126*H43*Formulas!R2,"")</f>
        <v/>
      </c>
      <c r="I125" s="196" t="str">
        <f>IFERROR(I126*I43*Formulas!S2,"")</f>
        <v/>
      </c>
      <c r="J125" s="196" t="str">
        <f>IFERROR(J126*J43*Formulas!T2,"")</f>
        <v/>
      </c>
      <c r="K125" s="196" t="str">
        <f>IFERROR(K126*K43*Formulas!U2,"")</f>
        <v/>
      </c>
      <c r="L125" s="196" t="str">
        <f>IFERROR(L126*L43*Formulas!V2,"")</f>
        <v/>
      </c>
      <c r="M125" s="196" t="str">
        <f>IFERROR(M126*M43*Formulas!W2,"")</f>
        <v/>
      </c>
      <c r="N125" s="196" t="str">
        <f>IFERROR(N126*N43*Formulas!X2,"")</f>
        <v/>
      </c>
      <c r="O125" s="198">
        <f>+IFERROR(SUM(C125:N125),"")</f>
        <v>0</v>
      </c>
    </row>
    <row r="126" spans="2:15" ht="20.149999999999999" customHeight="1" thickBot="1" x14ac:dyDescent="0.4">
      <c r="B126" s="90" t="s">
        <v>104</v>
      </c>
      <c r="C126" s="238" t="str">
        <f>IFERROR(C109-C119,"")</f>
        <v/>
      </c>
      <c r="D126" s="238" t="str">
        <f t="shared" ref="D126:N126" si="50">IFERROR(D109-D119,"")</f>
        <v/>
      </c>
      <c r="E126" s="238" t="str">
        <f t="shared" si="50"/>
        <v/>
      </c>
      <c r="F126" s="238" t="str">
        <f t="shared" si="50"/>
        <v/>
      </c>
      <c r="G126" s="238" t="str">
        <f t="shared" si="50"/>
        <v/>
      </c>
      <c r="H126" s="238" t="str">
        <f t="shared" si="50"/>
        <v/>
      </c>
      <c r="I126" s="238" t="str">
        <f t="shared" si="50"/>
        <v/>
      </c>
      <c r="J126" s="238" t="str">
        <f t="shared" si="50"/>
        <v/>
      </c>
      <c r="K126" s="238" t="str">
        <f t="shared" si="50"/>
        <v/>
      </c>
      <c r="L126" s="238" t="str">
        <f t="shared" si="50"/>
        <v/>
      </c>
      <c r="M126" s="238" t="str">
        <f t="shared" si="50"/>
        <v/>
      </c>
      <c r="N126" s="238" t="str">
        <f t="shared" si="50"/>
        <v/>
      </c>
      <c r="O126" s="59">
        <f>+IFERROR(SUM(C126:N126),"")</f>
        <v>0</v>
      </c>
    </row>
  </sheetData>
  <sheetProtection algorithmName="SHA-512" hashValue="yB4L4JITdO68SQzG3zr4AAOsCdrGfk6W5tmiCDO+LUIbcRc/KSkajC8ieIyrA9xdilJVfslpsX5fA15AuabZbw==" saltValue="mGiMDTEHI7TQB+aDJl54VQ==" spinCount="100000" sheet="1" objects="1" scenarios="1"/>
  <mergeCells count="37">
    <mergeCell ref="AE76:AE91"/>
    <mergeCell ref="AE95:AE112"/>
    <mergeCell ref="B50:D50"/>
    <mergeCell ref="Q76:T77"/>
    <mergeCell ref="Q95:R95"/>
    <mergeCell ref="F92:H92"/>
    <mergeCell ref="I92:K92"/>
    <mergeCell ref="L92:N92"/>
    <mergeCell ref="F101:J102"/>
    <mergeCell ref="F80:H80"/>
    <mergeCell ref="I80:K80"/>
    <mergeCell ref="L80:N80"/>
    <mergeCell ref="A92:A110"/>
    <mergeCell ref="B72:C72"/>
    <mergeCell ref="A67:A87"/>
    <mergeCell ref="A49:A66"/>
    <mergeCell ref="A32:A48"/>
    <mergeCell ref="B51:C51"/>
    <mergeCell ref="C92:E92"/>
    <mergeCell ref="C80:E80"/>
    <mergeCell ref="Q1:T1"/>
    <mergeCell ref="Q2:T2"/>
    <mergeCell ref="Q22:T22"/>
    <mergeCell ref="F2:K3"/>
    <mergeCell ref="F13:K14"/>
    <mergeCell ref="AE21:AE40"/>
    <mergeCell ref="Q21:U21"/>
    <mergeCell ref="B35:D35"/>
    <mergeCell ref="F35:J36"/>
    <mergeCell ref="AE47:AE74"/>
    <mergeCell ref="C66:E66"/>
    <mergeCell ref="F66:H66"/>
    <mergeCell ref="I66:K66"/>
    <mergeCell ref="L66:N66"/>
    <mergeCell ref="F72:L73"/>
    <mergeCell ref="Q47:T47"/>
    <mergeCell ref="F51:J52"/>
  </mergeCells>
  <hyperlinks>
    <hyperlink ref="B2" location="Salidas!AE1" display="Ver gráfica de superficie y carga" xr:uid="{00000000-0004-0000-0500-000000000000}"/>
    <hyperlink ref="B35" location="Salidas!AD35" display="Ver gráficas de producción y alimentación" xr:uid="{00000000-0004-0000-0500-000001000000}"/>
    <hyperlink ref="B50" location="Salidas!AD18" display="Ver gráficas de producción y alimentación" xr:uid="{00000000-0004-0000-0500-000002000000}"/>
    <hyperlink ref="Q1" location="Salidas!A1" display="Volver a indicadores de uso de suelo" xr:uid="{00000000-0004-0000-0500-000003000000}"/>
    <hyperlink ref="Q21:S21" location="Salidas!A17" display="Volver a indicadores productivos" xr:uid="{00000000-0004-0000-0500-000004000000}"/>
    <hyperlink ref="Q22:S22" location="Salidas!A56" display="Volver a indicadores de alimentación" xr:uid="{00000000-0004-0000-0500-000005000000}"/>
    <hyperlink ref="Q47:S47" location="Salidas!A56" display="Volver a indicadores de alimentación" xr:uid="{00000000-0004-0000-0500-000006000000}"/>
    <hyperlink ref="Q95" location="Salidas!A81" display="Volver a indicadores económicos" xr:uid="{00000000-0004-0000-0500-000007000000}"/>
    <hyperlink ref="B34" location="Salidas!AE1" display="Ver gráfica de superficie y carga" xr:uid="{00000000-0004-0000-0500-000008000000}"/>
    <hyperlink ref="Q22:T22" location="Salidas!A49" display="Volver a indicadores de alimentación" xr:uid="{00000000-0004-0000-0500-000009000000}"/>
    <hyperlink ref="Q21:U21" location="Salidas!A32" display="Volver a indicadores de productividad" xr:uid="{00000000-0004-0000-0500-00000A000000}"/>
    <hyperlink ref="B51" location="Salidas!AD18" display="Ver gráficas de producción y alimentación" xr:uid="{00000000-0004-0000-0500-00000B000000}"/>
    <hyperlink ref="Q95:R95" location="Salidas!A92" display="Volver a márgenes" xr:uid="{00000000-0004-0000-0500-00000C000000}"/>
    <hyperlink ref="B101" location="Salidas!AE95" display="Ver gráficas de márgenes" xr:uid="{00000000-0004-0000-0500-00000D000000}"/>
    <hyperlink ref="B51:C51" location="Salidas!AE47" display="Ver gráficas de alimentación estacional" xr:uid="{00000000-0004-0000-0500-00000E000000}"/>
    <hyperlink ref="B50:C50" location="Salidas!AE21" display="Ver gráficas de producción y alimentación" xr:uid="{00000000-0004-0000-0500-00000F000000}"/>
    <hyperlink ref="B35:D35" location="Salidas!AE21" display="Ver gráfica de producción individual y alimentación" xr:uid="{00000000-0004-0000-0500-000010000000}"/>
    <hyperlink ref="B72" location="Salidas!AD18" display="Ver gráficas de producción y alimentación" xr:uid="{00000000-0004-0000-0500-000011000000}"/>
    <hyperlink ref="B72:C72" location="Salidas!AE76" display="Ver gráficas de producción" xr:uid="{00000000-0004-0000-0500-000012000000}"/>
    <hyperlink ref="Q76:S76" location="Salidas!A56" display="Volver a indicadores de alimentación" xr:uid="{00000000-0004-0000-0500-000013000000}"/>
    <hyperlink ref="Q2:T2" location="Salidas!A32" display="Volver a indicadores de carga" xr:uid="{00000000-0004-0000-0500-000014000000}"/>
    <hyperlink ref="Q76:T77" location="Salidas!A67" display="Volver a indicadores de producción y utilización de forraje" xr:uid="{00000000-0004-0000-0500-000015000000}"/>
  </hyperlinks>
  <pageMargins left="0.7" right="0.7" top="0.75" bottom="0.75" header="0.3" footer="0.3"/>
  <pageSetup paperSize="9" orientation="portrait" horizontalDpi="0" verticalDpi="0" r:id="rId1"/>
  <ignoredErrors>
    <ignoredError sqref="H67:I67 K67:L67 H68:I68 K68:L68 H69:I69 K69:L69 E68:F68 E69:F69 E67:F67 D68 D67 G67 D69 G69 G68" formulaRange="1"/>
    <ignoredError sqref="H94:I94 K94:L9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CZ1002"/>
  <sheetViews>
    <sheetView topLeftCell="CF1" zoomScale="90" zoomScaleNormal="90" workbookViewId="0">
      <selection activeCell="CP2" sqref="CP2"/>
    </sheetView>
  </sheetViews>
  <sheetFormatPr baseColWidth="10" defaultRowHeight="14.5" x14ac:dyDescent="0.35"/>
  <cols>
    <col min="11" max="11" width="18.1796875" bestFit="1" customWidth="1"/>
    <col min="67" max="67" width="11.453125" style="131"/>
  </cols>
  <sheetData>
    <row r="1" spans="2:104" x14ac:dyDescent="0.35">
      <c r="M1" t="s">
        <v>5</v>
      </c>
      <c r="N1" t="s">
        <v>6</v>
      </c>
      <c r="O1" t="s">
        <v>7</v>
      </c>
      <c r="P1" t="s">
        <v>8</v>
      </c>
      <c r="Q1" t="s">
        <v>9</v>
      </c>
      <c r="R1" t="s">
        <v>10</v>
      </c>
      <c r="S1" t="s">
        <v>11</v>
      </c>
      <c r="T1" t="s">
        <v>0</v>
      </c>
      <c r="U1" t="s">
        <v>1</v>
      </c>
      <c r="V1" t="s">
        <v>2</v>
      </c>
      <c r="W1" t="s">
        <v>3</v>
      </c>
      <c r="X1" t="s">
        <v>4</v>
      </c>
      <c r="AA1" s="119" t="s">
        <v>273</v>
      </c>
      <c r="AB1" s="120" t="s">
        <v>5</v>
      </c>
      <c r="AC1" s="120" t="s">
        <v>6</v>
      </c>
      <c r="AD1" s="120" t="s">
        <v>7</v>
      </c>
      <c r="AE1" s="120" t="s">
        <v>8</v>
      </c>
      <c r="AF1" s="120" t="s">
        <v>9</v>
      </c>
      <c r="AG1" s="120" t="s">
        <v>10</v>
      </c>
      <c r="AH1" s="120" t="s">
        <v>11</v>
      </c>
      <c r="AI1" s="120" t="s">
        <v>0</v>
      </c>
      <c r="AJ1" s="120" t="s">
        <v>1</v>
      </c>
      <c r="AK1" s="120" t="s">
        <v>2</v>
      </c>
      <c r="AL1" s="120" t="s">
        <v>3</v>
      </c>
      <c r="AM1" s="121" t="s">
        <v>4</v>
      </c>
      <c r="AO1" s="120" t="s">
        <v>274</v>
      </c>
      <c r="AP1" s="120" t="s">
        <v>5</v>
      </c>
      <c r="AQ1" s="120"/>
      <c r="AR1" s="120" t="s">
        <v>6</v>
      </c>
      <c r="AS1" s="120"/>
      <c r="AT1" s="120" t="s">
        <v>7</v>
      </c>
      <c r="AU1" s="120"/>
      <c r="AV1" s="120" t="s">
        <v>8</v>
      </c>
      <c r="AW1" s="120"/>
      <c r="AX1" s="120" t="s">
        <v>9</v>
      </c>
      <c r="AY1" s="120"/>
      <c r="AZ1" s="120" t="s">
        <v>10</v>
      </c>
      <c r="BA1" s="120"/>
      <c r="BB1" s="120" t="s">
        <v>11</v>
      </c>
      <c r="BC1" s="120"/>
      <c r="BD1" s="120" t="s">
        <v>0</v>
      </c>
      <c r="BE1" s="120"/>
      <c r="BF1" s="120" t="s">
        <v>1</v>
      </c>
      <c r="BG1" s="120"/>
      <c r="BH1" s="120" t="s">
        <v>2</v>
      </c>
      <c r="BI1" s="120"/>
      <c r="BJ1" s="120" t="s">
        <v>3</v>
      </c>
      <c r="BK1" s="120"/>
      <c r="BL1" s="121" t="s">
        <v>4</v>
      </c>
      <c r="BM1" s="123"/>
      <c r="BN1" s="239" t="s">
        <v>275</v>
      </c>
      <c r="BO1" s="120" t="s">
        <v>5</v>
      </c>
      <c r="BP1" s="120" t="s">
        <v>6</v>
      </c>
      <c r="BQ1" s="120" t="s">
        <v>7</v>
      </c>
      <c r="BR1" s="120" t="s">
        <v>8</v>
      </c>
      <c r="BS1" s="120" t="s">
        <v>9</v>
      </c>
      <c r="BT1" s="120" t="s">
        <v>10</v>
      </c>
      <c r="BU1" s="120" t="s">
        <v>11</v>
      </c>
      <c r="BV1" s="120" t="s">
        <v>0</v>
      </c>
      <c r="BW1" s="120" t="s">
        <v>1</v>
      </c>
      <c r="BX1" s="120" t="s">
        <v>2</v>
      </c>
      <c r="BY1" s="120" t="s">
        <v>3</v>
      </c>
      <c r="BZ1" s="121" t="s">
        <v>4</v>
      </c>
      <c r="CA1" s="239" t="s">
        <v>276</v>
      </c>
      <c r="CB1" s="120" t="s">
        <v>5</v>
      </c>
      <c r="CC1" s="120" t="s">
        <v>6</v>
      </c>
      <c r="CD1" s="120" t="s">
        <v>7</v>
      </c>
      <c r="CE1" s="120" t="s">
        <v>8</v>
      </c>
      <c r="CF1" s="120" t="s">
        <v>9</v>
      </c>
      <c r="CG1" s="120" t="s">
        <v>10</v>
      </c>
      <c r="CH1" s="120" t="s">
        <v>11</v>
      </c>
      <c r="CI1" s="120" t="s">
        <v>0</v>
      </c>
      <c r="CJ1" s="120" t="s">
        <v>1</v>
      </c>
      <c r="CK1" s="120" t="s">
        <v>2</v>
      </c>
      <c r="CL1" s="120" t="s">
        <v>3</v>
      </c>
      <c r="CM1" s="121" t="s">
        <v>4</v>
      </c>
      <c r="CN1" s="239" t="s">
        <v>277</v>
      </c>
      <c r="CO1" s="120" t="s">
        <v>5</v>
      </c>
      <c r="CP1" s="120" t="s">
        <v>6</v>
      </c>
      <c r="CQ1" s="120" t="s">
        <v>7</v>
      </c>
      <c r="CR1" s="120" t="s">
        <v>8</v>
      </c>
      <c r="CS1" s="120" t="s">
        <v>9</v>
      </c>
      <c r="CT1" s="120" t="s">
        <v>10</v>
      </c>
      <c r="CU1" s="120" t="s">
        <v>11</v>
      </c>
      <c r="CV1" s="120" t="s">
        <v>0</v>
      </c>
      <c r="CW1" s="120" t="s">
        <v>1</v>
      </c>
      <c r="CX1" s="120" t="s">
        <v>2</v>
      </c>
      <c r="CY1" s="120" t="s">
        <v>3</v>
      </c>
      <c r="CZ1" s="121" t="s">
        <v>4</v>
      </c>
    </row>
    <row r="2" spans="2:104" x14ac:dyDescent="0.35">
      <c r="B2" s="133" t="s">
        <v>171</v>
      </c>
      <c r="C2" s="134">
        <v>0.3</v>
      </c>
      <c r="L2" t="s">
        <v>161</v>
      </c>
      <c r="M2">
        <v>30</v>
      </c>
      <c r="N2">
        <v>31</v>
      </c>
      <c r="O2">
        <v>31</v>
      </c>
      <c r="P2">
        <v>30</v>
      </c>
      <c r="Q2">
        <v>31</v>
      </c>
      <c r="R2">
        <v>30</v>
      </c>
      <c r="S2">
        <v>31</v>
      </c>
      <c r="T2">
        <v>31</v>
      </c>
      <c r="U2">
        <f>+IF('Uso de suelo'!C3="Sí",29,28)</f>
        <v>28</v>
      </c>
      <c r="V2">
        <v>31</v>
      </c>
      <c r="W2">
        <v>30</v>
      </c>
      <c r="X2">
        <v>31</v>
      </c>
      <c r="AA2" s="122" t="str">
        <f>IF('Uso de suelo'!C7="","",'Uso de suelo'!C7)</f>
        <v/>
      </c>
      <c r="AB2" s="123" t="str">
        <f ca="1">IF('Uso de suelo'!D7="","",VLOOKUP('Uso de suelo'!D7,OFFSET(Formulas!$K$11,0,0,Formulas!$L$10,2),2,0))</f>
        <v/>
      </c>
      <c r="AC2" s="123" t="str">
        <f ca="1">IF('Uso de suelo'!F7="","",VLOOKUP('Uso de suelo'!F7,OFFSET(Formulas!$K$11,0,0,Formulas!$L$10,2),2,0))</f>
        <v/>
      </c>
      <c r="AD2" s="123" t="str">
        <f ca="1">IF('Uso de suelo'!H7="","",VLOOKUP('Uso de suelo'!H7,OFFSET(Formulas!$K$11,0,0,Formulas!$L$10,2),2,0))</f>
        <v/>
      </c>
      <c r="AE2" s="123" t="str">
        <f ca="1">IF('Uso de suelo'!J7="","",VLOOKUP('Uso de suelo'!J7,OFFSET(Formulas!$K$11,0,0,Formulas!$L$10,2),2,0))</f>
        <v/>
      </c>
      <c r="AF2" s="123" t="str">
        <f ca="1">IF('Uso de suelo'!L7="","",VLOOKUP('Uso de suelo'!L7,OFFSET(Formulas!$K$11,0,0,Formulas!$L$10,2),2,0))</f>
        <v/>
      </c>
      <c r="AG2" s="123" t="str">
        <f ca="1">IF('Uso de suelo'!N7="","",VLOOKUP('Uso de suelo'!N7,OFFSET(Formulas!$K$11,0,0,Formulas!$L$10,2),2,0))</f>
        <v/>
      </c>
      <c r="AH2" s="123" t="str">
        <f ca="1">IF('Uso de suelo'!P7="","",VLOOKUP('Uso de suelo'!P7,OFFSET(Formulas!$K$11,0,0,Formulas!$L$10,2),2,0))</f>
        <v/>
      </c>
      <c r="AI2" s="123" t="str">
        <f ca="1">IF('Uso de suelo'!R7="","",VLOOKUP('Uso de suelo'!R7,OFFSET(Formulas!$K$11,0,0,Formulas!$L$10,2),2,0))</f>
        <v/>
      </c>
      <c r="AJ2" s="123" t="str">
        <f ca="1">IF('Uso de suelo'!T7="","",VLOOKUP('Uso de suelo'!T7,OFFSET(Formulas!$K$11,0,0,Formulas!$L$10,2),2,0))</f>
        <v/>
      </c>
      <c r="AK2" s="123" t="str">
        <f ca="1">IF('Uso de suelo'!V7="","",VLOOKUP('Uso de suelo'!V7,OFFSET(Formulas!$K$11,0,0,Formulas!$L$10,2),2,0))</f>
        <v/>
      </c>
      <c r="AL2" s="123" t="str">
        <f ca="1">IF('Uso de suelo'!X7="","",VLOOKUP('Uso de suelo'!X7,OFFSET(Formulas!$K$11,0,0,Formulas!$L$10,2),2,0))</f>
        <v/>
      </c>
      <c r="AM2" s="124" t="str">
        <f ca="1">IF('Uso de suelo'!Z7="","",VLOOKUP('Uso de suelo'!Z7,OFFSET(Formulas!$K$11,0,0,Formulas!$L$10,2),2,0))</f>
        <v/>
      </c>
      <c r="AN2" t="str">
        <f>IF('Prod y alimentación'!B60="","",'Prod y alimentación'!B60)</f>
        <v/>
      </c>
      <c r="AO2" t="str">
        <f>IF('Prod y alimentación'!C60="","",'Prod y alimentación'!C60)</f>
        <v/>
      </c>
      <c r="AP2" t="str">
        <f>IFERROR('Prod y alimentación'!D60*IF($AN2=$R$10,VLOOKUP($AO2,Listas!$B$6:$D$106,3,)*VLOOKUP($AO2,Listas!$B$6:$D$106,2,),IF($AN2=$R$11,VLOOKUP($AO2,Listas!$E$6:$G$106,3,)*VLOOKUP($AO2,Listas!$E$6:$G$106,2,),IF($AN2=$R$12,VLOOKUP($AO2,Listas!$H$6:$J$106,3,)*VLOOKUP($AO2,Listas!$H$6:$J$106,2,),""))),"")</f>
        <v/>
      </c>
      <c r="AQ2" t="str">
        <f>IFERROR('Prod y alimentación'!E60*IF($AN2=$R$10,VLOOKUP($AO2,Listas!$B$6:$D$106,3,)*VLOOKUP($AO2,Listas!$B$6:$D$106,2,),IF($AN2=$R$11,VLOOKUP($AO2,Listas!$E$6:$G$106,3,)*VLOOKUP($AO2,Listas!$E$6:$G$106,2,),IF($AN2=$R$12,VLOOKUP($AO2,Listas!$H$6:$J$106,3,)*VLOOKUP($AO2,Listas!$H$6:$J$106,2,),""))),"")</f>
        <v/>
      </c>
      <c r="AR2" t="str">
        <f>IFERROR('Prod y alimentación'!G60*IF($AN2=$R$10,VLOOKUP($AO2,Listas!$B$6:$D$106,3,)*VLOOKUP($AO2,Listas!$B$6:$D$106,2,),IF($AN2=$R$11,VLOOKUP($AO2,Listas!$E$6:$G$106,3,)*VLOOKUP($AO2,Listas!$E$6:$G$106,2,),IF($AN2=$R$12,VLOOKUP($AO2,Listas!$H$6:$J$106,3,)*VLOOKUP($AO2,Listas!$H$6:$J$106,2,),""))),"")</f>
        <v/>
      </c>
      <c r="AS2" t="str">
        <f>IFERROR('Prod y alimentación'!H60*IF($AN2=$R$10,VLOOKUP($AO2,Listas!$B$6:$D$106,3,)*VLOOKUP($AO2,Listas!$B$6:$D$106,2,),IF($AN2=$R$11,VLOOKUP($AO2,Listas!$E$6:$G$106,3,)*VLOOKUP($AO2,Listas!$E$6:$G$106,2,),IF($AN2=$R$12,VLOOKUP($AO2,Listas!$H$6:$J$106,3,)*VLOOKUP($AO2,Listas!$H$6:$J$106,2,),""))),"")</f>
        <v/>
      </c>
      <c r="AT2" t="str">
        <f>IFERROR('Prod y alimentación'!J60*IF($AN2=$R$10,VLOOKUP($AO2,Listas!$B$6:$D$106,3,)*VLOOKUP($AO2,Listas!$B$6:$D$106,2,),IF($AN2=$R$11,VLOOKUP($AO2,Listas!$E$6:$G$106,3,)*VLOOKUP($AO2,Listas!$E$6:$G$106,2,),IF($AN2=$R$12,VLOOKUP($AO2,Listas!$H$6:$J$106,3,)*VLOOKUP($AO2,Listas!$H$6:$J$106,2,),""))),"")</f>
        <v/>
      </c>
      <c r="AU2" t="str">
        <f>IFERROR('Prod y alimentación'!K60*IF($AN2=$R$10,VLOOKUP($AO2,Listas!$B$6:$D$106,3,)*VLOOKUP($AO2,Listas!$B$6:$D$106,2,),IF($AN2=$R$11,VLOOKUP($AO2,Listas!$E$6:$G$106,3,)*VLOOKUP($AO2,Listas!$E$6:$G$106,2,),IF($AN2=$R$12,VLOOKUP($AO2,Listas!$H$6:$J$106,3,)*VLOOKUP($AO2,Listas!$H$6:$J$106,2,),""))),"")</f>
        <v/>
      </c>
      <c r="AV2" t="str">
        <f>IFERROR('Prod y alimentación'!M60*IF($AN2=$R$10,VLOOKUP($AO2,Listas!$B$6:$D$106,3,)*VLOOKUP($AO2,Listas!$B$6:$D$106,2,),IF($AN2=$R$11,VLOOKUP($AO2,Listas!$E$6:$G$106,3,)*VLOOKUP($AO2,Listas!$E$6:$G$106,2,),IF($AN2=$R$12,VLOOKUP($AO2,Listas!$H$6:$J$106,3,)*VLOOKUP($AO2,Listas!$H$6:$J$106,2,),""))),"")</f>
        <v/>
      </c>
      <c r="AW2" t="str">
        <f>IFERROR('Prod y alimentación'!N60*IF($AN2=$R$10,VLOOKUP($AO2,Listas!$B$6:$D$106,3,)*VLOOKUP($AO2,Listas!$B$6:$D$106,2,),IF($AN2=$R$11,VLOOKUP($AO2,Listas!$E$6:$G$106,3,)*VLOOKUP($AO2,Listas!$E$6:$G$106,2,),IF($AN2=$R$12,VLOOKUP($AO2,Listas!$H$6:$J$106,3,)*VLOOKUP($AO2,Listas!$H$6:$J$106,2,),""))),"")</f>
        <v/>
      </c>
      <c r="AX2" t="str">
        <f>IFERROR('Prod y alimentación'!P60*IF($AN2=$R$10,VLOOKUP($AO2,Listas!$B$6:$D$106,3,)*VLOOKUP($AO2,Listas!$B$6:$D$106,2,),IF($AN2=$R$11,VLOOKUP($AO2,Listas!$E$6:$G$106,3,)*VLOOKUP($AO2,Listas!$E$6:$G$106,2,),IF($AN2=$R$12,VLOOKUP($AO2,Listas!$H$6:$J$106,3,)*VLOOKUP($AO2,Listas!$H$6:$J$106,2,),""))),"")</f>
        <v/>
      </c>
      <c r="AY2" t="str">
        <f>IFERROR('Prod y alimentación'!Q60*IF($AN2=$R$10,VLOOKUP($AO2,Listas!$B$6:$D$106,3,)*VLOOKUP($AO2,Listas!$B$6:$D$106,2,),IF($AN2=$R$11,VLOOKUP($AO2,Listas!$E$6:$G$106,3,)*VLOOKUP($AO2,Listas!$E$6:$G$106,2,),IF($AN2=$R$12,VLOOKUP($AO2,Listas!$H$6:$J$106,3,)*VLOOKUP($AO2,Listas!$H$6:$J$106,2,),""))),"")</f>
        <v/>
      </c>
      <c r="AZ2" t="str">
        <f>IFERROR('Prod y alimentación'!S60*IF($AN2=$R$10,VLOOKUP($AO2,Listas!$B$6:$D$106,3,)*VLOOKUP($AO2,Listas!$B$6:$D$106,2,),IF($AN2=$R$11,VLOOKUP($AO2,Listas!$E$6:$G$106,3,)*VLOOKUP($AO2,Listas!$E$6:$G$106,2,),IF($AN2=$R$12,VLOOKUP($AO2,Listas!$H$6:$J$106,3,)*VLOOKUP($AO2,Listas!$H$6:$J$106,2,),""))),"")</f>
        <v/>
      </c>
      <c r="BA2" t="str">
        <f>IFERROR('Prod y alimentación'!T60*IF($AN2=$R$10,VLOOKUP($AO2,Listas!$B$6:$D$106,3,)*VLOOKUP($AO2,Listas!$B$6:$D$106,2,),IF($AN2=$R$11,VLOOKUP($AO2,Listas!$E$6:$G$106,3,)*VLOOKUP($AO2,Listas!$E$6:$G$106,2,),IF($AN2=$R$12,VLOOKUP($AO2,Listas!$H$6:$J$106,3,)*VLOOKUP($AO2,Listas!$H$6:$J$106,2,),""))),"")</f>
        <v/>
      </c>
      <c r="BB2" t="str">
        <f>IFERROR('Prod y alimentación'!V60*IF($AN2=$R$10,VLOOKUP($AO2,Listas!$B$6:$D$106,3,)*VLOOKUP($AO2,Listas!$B$6:$D$106,2,),IF($AN2=$R$11,VLOOKUP($AO2,Listas!$E$6:$G$106,3,)*VLOOKUP($AO2,Listas!$E$6:$G$106,2,),IF($AN2=$R$12,VLOOKUP($AO2,Listas!$H$6:$J$106,3,)*VLOOKUP($AO2,Listas!$H$6:$J$106,2,),""))),"")</f>
        <v/>
      </c>
      <c r="BC2" t="str">
        <f>IFERROR('Prod y alimentación'!W60*IF($AN2=$R$10,VLOOKUP($AO2,Listas!$B$6:$D$106,3,)*VLOOKUP($AO2,Listas!$B$6:$D$106,2,),IF($AN2=$R$11,VLOOKUP($AO2,Listas!$E$6:$G$106,3,)*VLOOKUP($AO2,Listas!$E$6:$G$106,2,),IF($AN2=$R$12,VLOOKUP($AO2,Listas!$H$6:$J$106,3,)*VLOOKUP($AO2,Listas!$H$6:$J$106,2,),""))),"")</f>
        <v/>
      </c>
      <c r="BD2" t="str">
        <f>IFERROR('Prod y alimentación'!Y60*IF($AN2=$R$10,VLOOKUP($AO2,Listas!$B$6:$D$106,3,)*VLOOKUP($AO2,Listas!$B$6:$D$106,2,),IF($AN2=$R$11,VLOOKUP($AO2,Listas!$E$6:$G$106,3,)*VLOOKUP($AO2,Listas!$E$6:$G$106,2,),IF($AN2=$R$12,VLOOKUP($AO2,Listas!$H$6:$J$106,3,)*VLOOKUP($AO2,Listas!$H$6:$J$106,2,),""))),"")</f>
        <v/>
      </c>
      <c r="BE2" t="str">
        <f>IFERROR('Prod y alimentación'!Z60*IF($AN2=$R$10,VLOOKUP($AO2,Listas!$B$6:$D$106,3,)*VLOOKUP($AO2,Listas!$B$6:$D$106,2,),IF($AN2=$R$11,VLOOKUP($AO2,Listas!$E$6:$G$106,3,)*VLOOKUP($AO2,Listas!$E$6:$G$106,2,),IF($AN2=$R$12,VLOOKUP($AO2,Listas!$H$6:$J$106,3,)*VLOOKUP($AO2,Listas!$H$6:$J$106,2,),""))),"")</f>
        <v/>
      </c>
      <c r="BF2" t="str">
        <f>IFERROR('Prod y alimentación'!AB60*IF($AN2=$R$10,VLOOKUP($AO2,Listas!$B$6:$D$106,3,)*VLOOKUP($AO2,Listas!$B$6:$D$106,2,),IF($AN2=$R$11,VLOOKUP($AO2,Listas!$E$6:$G$106,3,)*VLOOKUP($AO2,Listas!$E$6:$G$106,2,),IF($AN2=$R$12,VLOOKUP($AO2,Listas!$H$6:$J$106,3,)*VLOOKUP($AO2,Listas!$H$6:$J$106,2,),""))),"")</f>
        <v/>
      </c>
      <c r="BG2" t="str">
        <f>IFERROR('Prod y alimentación'!AC60*IF($AN2=$R$10,VLOOKUP($AO2,Listas!$B$6:$D$106,3,)*VLOOKUP($AO2,Listas!$B$6:$D$106,2,),IF($AN2=$R$11,VLOOKUP($AO2,Listas!$E$6:$G$106,3,)*VLOOKUP($AO2,Listas!$E$6:$G$106,2,),IF($AN2=$R$12,VLOOKUP($AO2,Listas!$H$6:$J$106,3,)*VLOOKUP($AO2,Listas!$H$6:$J$106,2,),""))),"")</f>
        <v/>
      </c>
      <c r="BH2" t="str">
        <f>IFERROR('Prod y alimentación'!AE60*IF($AN2=$R$10,VLOOKUP($AO2,Listas!$B$6:$D$106,3,)*VLOOKUP($AO2,Listas!$B$6:$D$106,2,),IF($AN2=$R$11,VLOOKUP($AO2,Listas!$E$6:$G$106,3,)*VLOOKUP($AO2,Listas!$E$6:$G$106,2,),IF($AN2=$R$12,VLOOKUP($AO2,Listas!$H$6:$J$106,3,)*VLOOKUP($AO2,Listas!$H$6:$J$106,2,),""))),"")</f>
        <v/>
      </c>
      <c r="BI2" t="str">
        <f>IFERROR('Prod y alimentación'!AF60*IF($AN2=$R$10,VLOOKUP($AO2,Listas!$B$6:$D$106,3,)*VLOOKUP($AO2,Listas!$B$6:$D$106,2,),IF($AN2=$R$11,VLOOKUP($AO2,Listas!$E$6:$G$106,3,)*VLOOKUP($AO2,Listas!$E$6:$G$106,2,),IF($AN2=$R$12,VLOOKUP($AO2,Listas!$H$6:$J$106,3,)*VLOOKUP($AO2,Listas!$H$6:$J$106,2,),""))),"")</f>
        <v/>
      </c>
      <c r="BJ2" t="str">
        <f>IFERROR('Prod y alimentación'!AH60*IF($AN2=$R$10,VLOOKUP($AO2,Listas!$B$6:$D$106,3,)*VLOOKUP($AO2,Listas!$B$6:$D$106,2,),IF($AN2=$R$11,VLOOKUP($AO2,Listas!$E$6:$G$106,3,)*VLOOKUP($AO2,Listas!$E$6:$G$106,2,),IF($AN2=$R$12,VLOOKUP($AO2,Listas!$H$6:$J$106,3,)*VLOOKUP($AO2,Listas!$H$6:$J$106,2,),""))),"")</f>
        <v/>
      </c>
      <c r="BK2" t="str">
        <f>IFERROR('Prod y alimentación'!AI60*IF($AN2=$R$10,VLOOKUP($AO2,Listas!$B$6:$D$106,3,)*VLOOKUP($AO2,Listas!$B$6:$D$106,2,),IF($AN2=$R$11,VLOOKUP($AO2,Listas!$E$6:$G$106,3,)*VLOOKUP($AO2,Listas!$E$6:$G$106,2,),IF($AN2=$R$12,VLOOKUP($AO2,Listas!$H$6:$J$106,3,)*VLOOKUP($AO2,Listas!$H$6:$J$106,2,),""))),"")</f>
        <v/>
      </c>
      <c r="BL2" t="str">
        <f>IFERROR('Prod y alimentación'!AK60*IF($AN2=$R$10,VLOOKUP($AO2,Listas!$B$6:$D$106,3,)*VLOOKUP($AO2,Listas!$B$6:$D$106,2,),IF($AN2=$R$11,VLOOKUP($AO2,Listas!$E$6:$G$106,3,)*VLOOKUP($AO2,Listas!$E$6:$G$106,2,),IF($AN2=$R$12,VLOOKUP($AO2,Listas!$H$6:$J$106,3,)*VLOOKUP($AO2,Listas!$H$6:$J$106,2,),""))),"")</f>
        <v/>
      </c>
      <c r="BM2" t="str">
        <f>IFERROR('Prod y alimentación'!AL60*IF($AN2=$R$10,VLOOKUP($AO2,Listas!$B$6:$D$106,3,)*VLOOKUP($AO2,Listas!$B$6:$D$106,2,),IF($AN2=$R$11,VLOOKUP($AO2,Listas!$E$6:$G$106,3,)*VLOOKUP($AO2,Listas!$E$6:$G$106,2,),IF($AN2=$R$12,VLOOKUP($AO2,Listas!$H$6:$J$106,3,)*VLOOKUP($AO2,Listas!$H$6:$J$106,2,),""))),"")</f>
        <v/>
      </c>
      <c r="BO2" s="130" t="str">
        <f>IFERROR('Prod y alimentación'!D60*IF($AN2=$R$10,VLOOKUP($AO2,Listas!$B$6:$C$106,2,),IF($AN2=$R$11,VLOOKUP($AO2,Listas!$E$6:$F$106,2,),IF($AN2=$R$12,VLOOKUP($AO2,Listas!$H$6:$I$106,2,),""))),"")</f>
        <v/>
      </c>
      <c r="BP2" t="str">
        <f>IFERROR('Prod y alimentación'!G60*IF($AN2=$R$10,VLOOKUP($AO2,Listas!$B$6:$C$106,2,),IF($AN2=$R$11,VLOOKUP($AO2,Listas!$E$6:$F$106,2,),IF($AN2=$R$12,VLOOKUP($AO2,Listas!$H$6:$I$106,2,)/100,""))),"")</f>
        <v/>
      </c>
      <c r="BQ2" t="str">
        <f>IFERROR('Prod y alimentación'!J60*IF($AN2=$R$10,VLOOKUP($AO2,Listas!$B$6:$C$106,2,),IF($AN2=$R$11,VLOOKUP($AO2,Listas!$E$6:$F$106,2,),IF($AN2=$R$12,VLOOKUP($AO2,Listas!$H$6:$I$106,2,)/100,""))),"")</f>
        <v/>
      </c>
      <c r="BR2" t="str">
        <f>IFERROR('Prod y alimentación'!M60*IF($AN2=$R$10,VLOOKUP($AO2,Listas!$B$6:$C$106,2,),IF($AN2=$R$11,VLOOKUP($AO2,Listas!$E$6:$F$106,2,),IF($AN2=$R$12,VLOOKUP($AO2,Listas!$H$6:$I$106,2,)/100,""))),"")</f>
        <v/>
      </c>
      <c r="BS2" t="str">
        <f>IFERROR('Prod y alimentación'!P60*IF($AN2=$R$10,VLOOKUP($AO2,Listas!$B$6:$C$106,2,),IF($AN2=$R$11,VLOOKUP($AO2,Listas!$E$6:$F$106,2,),IF($AN2=$R$12,VLOOKUP($AO2,Listas!$H$6:$I$106,2,)/100,""))),"")</f>
        <v/>
      </c>
      <c r="BT2" t="str">
        <f>IFERROR('Prod y alimentación'!S60*IF($AN2=$R$10,VLOOKUP($AO2,Listas!$B$6:$C$106,2,),IF($AN2=$R$11,VLOOKUP($AO2,Listas!$E$6:$F$106,2,),IF($AN2=$R$12,VLOOKUP($AO2,Listas!$H$6:$I$106,2,)/100,""))),"")</f>
        <v/>
      </c>
      <c r="BU2" t="str">
        <f>IFERROR('Prod y alimentación'!V60*IF($AN2=$R$10,VLOOKUP($AO2,Listas!$B$6:$C$106,2,),IF($AN2=$R$11,VLOOKUP($AO2,Listas!$E$6:$F$106,2,),IF($AN2=$R$12,VLOOKUP($AO2,Listas!$H$6:$I$106,2,)/100,""))),"")</f>
        <v/>
      </c>
      <c r="BV2" t="str">
        <f>IFERROR('Prod y alimentación'!Y60*IF($AN2=$R$10,VLOOKUP($AO2,Listas!$B$6:$C$106,2,),IF($AN2=$R$11,VLOOKUP($AO2,Listas!$E$6:$F$106,2,),IF($AN2=$R$12,VLOOKUP($AO2,Listas!$H$6:$I$106,2,)/100,""))),"")</f>
        <v/>
      </c>
      <c r="BW2" t="str">
        <f>IFERROR('Prod y alimentación'!AB60*IF($AN2=$R$10,VLOOKUP($AO2,Listas!$B$6:$C$106,2,),IF($AN2=$R$11,VLOOKUP($AO2,Listas!$E$6:$F$106,2,),IF($AN2=$R$12,VLOOKUP($AO2,Listas!$H$6:$I$106,2,)/100,""))),"")</f>
        <v/>
      </c>
      <c r="BX2" t="str">
        <f>IFERROR('Prod y alimentación'!AE60*IF($AN2=$R$10,VLOOKUP($AO2,Listas!$B$6:$C$106,2,),IF($AN2=$R$11,VLOOKUP($AO2,Listas!$E$6:$F$106,2,),IF($AN2=$R$12,VLOOKUP($AO2,Listas!$H$6:$I$106,2,)/100,""))),"")</f>
        <v/>
      </c>
      <c r="BY2" t="str">
        <f>IFERROR('Prod y alimentación'!AH60*IF($AN2=$R$10,VLOOKUP($AO2,Listas!$B$6:$C$106,2,),IF($AN2=$R$11,VLOOKUP($AO2,Listas!$E$6:$F$106,2,),IF($AN2=$R$12,VLOOKUP($AO2,Listas!$H$6:$I$106,2,)/100,""))),"")</f>
        <v/>
      </c>
      <c r="BZ2" t="str">
        <f>IFERROR('Prod y alimentación'!AK60*IF($AN2=$R$10,VLOOKUP($AO2,Listas!$B$6:$C$106,2,),IF($AN2=$R$11,VLOOKUP($AO2,Listas!$E$6:$F$106,2,),IF($AN2=$R$12,VLOOKUP($AO2,Listas!$H$6:$I$106,2,)/100,""))),"")</f>
        <v/>
      </c>
      <c r="CB2" t="str">
        <f>IF(Reservas!E7="",IF(Reservas!D7="","",IF(Reservas!C7=$O$10,0.85,IF(Reservas!C7=$O$11,0.45,IF(Reservas!C7=$O$12,0.33,"")))),Reservas!E7)</f>
        <v/>
      </c>
      <c r="CC2" t="str">
        <f>IF(Reservas!H7="",IF(Reservas!G7="","",IF(Reservas!F7=$O$10,0.85,IF(Reservas!F7=$O$11,0.45,IF(Reservas!F7=$O$12,0.33,"")))),Reservas!H7)</f>
        <v/>
      </c>
      <c r="CD2" t="str">
        <f>IF(Reservas!K7="",IF(Reservas!J7="","",IF(Reservas!I7=$O$10,0.85,IF(Reservas!I7=$O$11,0.45,IF(Reservas!I7=$O$12,0.33,"")))),Reservas!K7)</f>
        <v/>
      </c>
      <c r="CE2" t="str">
        <f>IF(Reservas!N7="",IF(Reservas!M7="","",IF(Reservas!L7=$O$10,0.85,IF(Reservas!L7=$O$11,0.45,IF(Reservas!L7=$O$12,0.33,"")))),Reservas!N7)</f>
        <v/>
      </c>
      <c r="CF2" t="str">
        <f>IF(Reservas!Q7="",IF(Reservas!P7="","",IF(Reservas!O7=$O$10,0.85,IF(Reservas!O7=$O$11,0.45,IF(Reservas!O7=$O$12,0.33,"")))),Reservas!Q7)</f>
        <v/>
      </c>
      <c r="CG2" t="str">
        <f>IF(Reservas!T7="",IF(Reservas!S7="","",IF(Reservas!R7=$O$10,0.85,IF(Reservas!R7=$O$11,0.45,IF(Reservas!R7=$O$12,0.33,"")))),Reservas!T7)</f>
        <v/>
      </c>
      <c r="CH2" t="str">
        <f>IF(Reservas!W7="",IF(Reservas!V7="","",IF(Reservas!U7=$O$10,0.85,IF(Reservas!U7=$O$11,0.45,IF(Reservas!U7=$O$12,0.33,"")))),Reservas!W7)</f>
        <v/>
      </c>
      <c r="CI2" t="str">
        <f>IF(Reservas!Z7="",IF(Reservas!Y7="","",IF(Reservas!X7=$O$10,0.85,IF(Reservas!X7=$O$11,0.45,IF(Reservas!X7=$O$12,0.33,"")))),Reservas!Z7)</f>
        <v/>
      </c>
      <c r="CJ2" t="str">
        <f>IF(Reservas!AC7="",IF(Reservas!AB7="","",IF(Reservas!AA7=$O$10,0.85,IF(Reservas!AA7=$O$11,0.45,IF(Reservas!AA7=$O$12,0.33,"")))),Reservas!AC7)</f>
        <v/>
      </c>
      <c r="CK2" t="str">
        <f>IF(Reservas!AF7="",IF(Reservas!AE7="","",IF(Reservas!AD7=$O$10,0.85,IF(Reservas!AD7=$O$11,0.45,IF(Reservas!AD7=$O$12,0.33,"")))),Reservas!AF7)</f>
        <v/>
      </c>
      <c r="CL2" t="str">
        <f>IF(Reservas!AI7="",IF(Reservas!AH7="","",IF(Reservas!AG7=$O$10,0.85,IF(Reservas!AG7=$O$11,0.45,IF(Reservas!AG7=$O$12,0.33,"")))),Reservas!AI7)</f>
        <v/>
      </c>
      <c r="CM2" t="str">
        <f>IF(Reservas!AL7="",IF(Reservas!AK7="","",IF(Reservas!AJ7=$O$10,0.85,IF(Reservas!AJ7=$O$11,0.45,IF(Reservas!AJ7=$O$12,0.33,"")))),Reservas!AL7)</f>
        <v/>
      </c>
      <c r="CO2" t="str">
        <f>IFERROR('Prod y alimentación'!E60*IF($AN2=$R$10,VLOOKUP($AO2,Listas!$B$6:$C$106,2,),IF($AN2=$R$11,VLOOKUP($AO2,Listas!$E$6:$F$106,2,),IF($AN2=$R$12,VLOOKUP($AO2,Listas!$H$6:$I$106,2,),""))),"")</f>
        <v/>
      </c>
      <c r="CP2" t="str">
        <f>IFERROR('Prod y alimentación'!H60*IF($AN2=$R$10,VLOOKUP($AO2,Listas!$B$6:$C$106,2,),IF($AN2=$R$11,VLOOKUP($AO2,Listas!$E$6:$F$106,2,),IF($AN2=$R$12,VLOOKUP($AO2,Listas!$H$6:$I$106,2,),""))),"")</f>
        <v/>
      </c>
      <c r="CQ2" t="str">
        <f>IFERROR('Prod y alimentación'!K60*IF($AN2=$R$10,VLOOKUP($AO2,Listas!$B$6:$C$106,2,),IF($AN2=$R$11,VLOOKUP($AO2,Listas!$E$6:$F$106,2,),IF($AN2=$R$12,VLOOKUP($AO2,Listas!$H$6:$I$106,2,),""))),"")</f>
        <v/>
      </c>
      <c r="CR2" t="str">
        <f>IFERROR('Prod y alimentación'!N60*IF($AN2=$R$10,VLOOKUP($AO2,Listas!$B$6:$C$106,2,),IF($AN2=$R$11,VLOOKUP($AO2,Listas!$E$6:$F$106,2,),IF($AN2=$R$12,VLOOKUP($AO2,Listas!$H$6:$I$106,2,),""))),"")</f>
        <v/>
      </c>
      <c r="CS2" t="str">
        <f>IFERROR('Prod y alimentación'!Q60*IF($AN2=$R$10,VLOOKUP($AO2,Listas!$B$6:$C$106,2,),IF($AN2=$R$11,VLOOKUP($AO2,Listas!$E$6:$F$106,2,),IF($AN2=$R$12,VLOOKUP($AO2,Listas!$H$6:$I$106,2,),""))),"")</f>
        <v/>
      </c>
      <c r="CT2" t="str">
        <f>IFERROR('Prod y alimentación'!T60*IF($AN2=$R$10,VLOOKUP($AO2,Listas!$B$6:$C$106,2,),IF($AN2=$R$11,VLOOKUP($AO2,Listas!$E$6:$F$106,2,),IF($AN2=$R$12,VLOOKUP($AO2,Listas!$H$6:$I$106,2,),""))),"")</f>
        <v/>
      </c>
      <c r="CU2" t="str">
        <f>IFERROR('Prod y alimentación'!W60*IF($AN2=$R$10,VLOOKUP($AO2,Listas!$B$6:$C$106,2,),IF($AN2=$R$11,VLOOKUP($AO2,Listas!$E$6:$F$106,2,),IF($AN2=$R$12,VLOOKUP($AO2,Listas!$H$6:$I$106,2,),""))),"")</f>
        <v/>
      </c>
      <c r="CV2" t="str">
        <f>IFERROR('Prod y alimentación'!Z60*IF($AN2=$R$10,VLOOKUP($AO2,Listas!$B$6:$C$106,2,),IF($AN2=$R$11,VLOOKUP($AO2,Listas!$E$6:$F$106,2,),IF($AN2=$R$12,VLOOKUP($AO2,Listas!$H$6:$I$106,2,),""))),"")</f>
        <v/>
      </c>
      <c r="CW2" t="str">
        <f>IFERROR('Prod y alimentación'!AC60*IF($AN2=$R$10,VLOOKUP($AO2,Listas!$B$6:$C$106,2,),IF($AN2=$R$11,VLOOKUP($AO2,Listas!$E$6:$F$106,2,),IF($AN2=$R$12,VLOOKUP($AO2,Listas!$H$6:$I$106,2,),""))),"")</f>
        <v/>
      </c>
      <c r="CX2" t="str">
        <f>IFERROR('Prod y alimentación'!AF60*IF($AN2=$R$10,VLOOKUP($AO2,Listas!$B$6:$C$106,2,),IF($AN2=$R$11,VLOOKUP($AO2,Listas!$E$6:$F$106,2,),IF($AN2=$R$12,VLOOKUP($AO2,Listas!$H$6:$I$106,2,),""))),"")</f>
        <v/>
      </c>
      <c r="CY2" t="str">
        <f>IFERROR('Prod y alimentación'!AI60*IF($AN2=$R$10,VLOOKUP($AO2,Listas!$B$6:$C$106,2,),IF($AN2=$R$11,VLOOKUP($AO2,Listas!$E$6:$F$106,2,),IF($AN2=$R$12,VLOOKUP($AO2,Listas!$H$6:$I$106,2,),""))),"")</f>
        <v/>
      </c>
      <c r="CZ2" t="str">
        <f>IFERROR('Prod y alimentación'!AL60*IF($AN2=$R$10,VLOOKUP($AO2,Listas!$B$6:$C$106,2,),IF($AN2=$R$11,VLOOKUP($AO2,Listas!$E$6:$F$106,2,),IF($AN2=$R$12,VLOOKUP($AO2,Listas!$H$6:$I$106,2,),""))),"")</f>
        <v/>
      </c>
    </row>
    <row r="3" spans="2:104" x14ac:dyDescent="0.35">
      <c r="B3" s="132" t="s">
        <v>172</v>
      </c>
      <c r="C3" s="135">
        <v>0.05</v>
      </c>
      <c r="F3" s="214"/>
      <c r="H3" t="str">
        <f>IFERROR(((0.5086207+0.768+0.08*'Prod y alimentación'!N19^0.75+(0.08*'Prod y alimentación'!N19^0.75)*0.2+N48*(0.0962*N20*100+0.3512))-((SUMIF(Formulas!$AN$2:$AN$102,Formulas!$R$10,Formulas!BL2:BL102)*(1-IF('Prod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alimentación'!$J$42))))/Formulas!X2/N25))/Formulas!X5,"")</f>
        <v/>
      </c>
      <c r="L3" t="s">
        <v>147</v>
      </c>
      <c r="M3">
        <f>IFERROR(Salidas!C107/1000,0)</f>
        <v>0</v>
      </c>
      <c r="N3">
        <f>IFERROR(Salidas!D107/1000,0)</f>
        <v>0</v>
      </c>
      <c r="O3">
        <f>IFERROR(Salidas!E107/1000,0)</f>
        <v>0</v>
      </c>
      <c r="P3">
        <f>IFERROR(Salidas!F107/1000,0)</f>
        <v>0</v>
      </c>
      <c r="Q3">
        <f>IFERROR(Salidas!G107/1000,0)</f>
        <v>0</v>
      </c>
      <c r="R3">
        <f>IFERROR(Salidas!H107/1000,0)</f>
        <v>0</v>
      </c>
      <c r="S3">
        <f>IFERROR(Salidas!I107/1000,0)</f>
        <v>0</v>
      </c>
      <c r="T3">
        <f>IFERROR(Salidas!J107/1000,0)</f>
        <v>0</v>
      </c>
      <c r="U3">
        <f>IFERROR(Salidas!K107/1000,0)</f>
        <v>0</v>
      </c>
      <c r="V3">
        <f>IFERROR(Salidas!L107/1000,0)</f>
        <v>0</v>
      </c>
      <c r="W3">
        <f>IFERROR(Salidas!M107/1000,0)</f>
        <v>0</v>
      </c>
      <c r="X3">
        <f>IFERROR(Salidas!N107/1000,0)</f>
        <v>0</v>
      </c>
      <c r="AA3" s="122" t="str">
        <f>IF('Uso de suelo'!C8="","",'Uso de suelo'!C8)</f>
        <v/>
      </c>
      <c r="AB3" s="123" t="str">
        <f ca="1">IF('Uso de suelo'!D8="","",VLOOKUP('Uso de suelo'!D8,OFFSET(Formulas!$K$11,0,0,Formulas!$L$10,2),2,0))</f>
        <v/>
      </c>
      <c r="AC3" s="123" t="str">
        <f ca="1">IF('Uso de suelo'!F8="","",VLOOKUP('Uso de suelo'!F8,OFFSET(Formulas!$K$11,0,0,Formulas!$L$10,2),2,0))</f>
        <v/>
      </c>
      <c r="AD3" s="123" t="str">
        <f ca="1">IF('Uso de suelo'!H8="","",VLOOKUP('Uso de suelo'!H8,OFFSET(Formulas!$K$11,0,0,Formulas!$L$10,2),2,0))</f>
        <v/>
      </c>
      <c r="AE3" s="123" t="str">
        <f ca="1">IF('Uso de suelo'!J8="","",VLOOKUP('Uso de suelo'!J8,OFFSET(Formulas!$K$11,0,0,Formulas!$L$10,2),2,0))</f>
        <v/>
      </c>
      <c r="AF3" s="123" t="str">
        <f ca="1">IF('Uso de suelo'!L8="","",VLOOKUP('Uso de suelo'!L8,OFFSET(Formulas!$K$11,0,0,Formulas!$L$10,2),2,0))</f>
        <v/>
      </c>
      <c r="AG3" s="123" t="str">
        <f ca="1">IF('Uso de suelo'!N8="","",VLOOKUP('Uso de suelo'!N8,OFFSET(Formulas!$K$11,0,0,Formulas!$L$10,2),2,0))</f>
        <v/>
      </c>
      <c r="AH3" s="123" t="str">
        <f ca="1">IF('Uso de suelo'!P8="","",VLOOKUP('Uso de suelo'!P8,OFFSET(Formulas!$K$11,0,0,Formulas!$L$10,2),2,0))</f>
        <v/>
      </c>
      <c r="AI3" s="123" t="str">
        <f ca="1">IF('Uso de suelo'!R8="","",VLOOKUP('Uso de suelo'!R8,OFFSET(Formulas!$K$11,0,0,Formulas!$L$10,2),2,0))</f>
        <v/>
      </c>
      <c r="AJ3" s="123" t="str">
        <f ca="1">IF('Uso de suelo'!T8="","",VLOOKUP('Uso de suelo'!T8,OFFSET(Formulas!$K$11,0,0,Formulas!$L$10,2),2,0))</f>
        <v/>
      </c>
      <c r="AK3" s="123" t="str">
        <f ca="1">IF('Uso de suelo'!V8="","",VLOOKUP('Uso de suelo'!V8,OFFSET(Formulas!$K$11,0,0,Formulas!$L$10,2),2,0))</f>
        <v/>
      </c>
      <c r="AL3" s="123" t="str">
        <f ca="1">IF('Uso de suelo'!X8="","",VLOOKUP('Uso de suelo'!X8,OFFSET(Formulas!$K$11,0,0,Formulas!$L$10,2),2,0))</f>
        <v/>
      </c>
      <c r="AM3" s="124" t="str">
        <f ca="1">IF('Uso de suelo'!Z8="","",VLOOKUP('Uso de suelo'!Z8,OFFSET(Formulas!$K$11,0,0,Formulas!$L$10,2),2,0))</f>
        <v/>
      </c>
      <c r="AN3" t="str">
        <f>IF('Prod y alimentación'!B61="","",'Prod y alimentación'!B61)</f>
        <v/>
      </c>
      <c r="AO3" t="str">
        <f>IF('Prod y alimentación'!C61="","",'Prod y alimentación'!C61)</f>
        <v/>
      </c>
      <c r="AP3" t="str">
        <f>IFERROR('Prod y alimentación'!D61*IF($AN3=$R$10,VLOOKUP($AO3,Listas!$B$6:$D$106,3,)*VLOOKUP($AO3,Listas!$B$6:$D$106,2,),IF($AN3=$R$11,VLOOKUP($AO3,Listas!$E$6:$G$106,3,)*VLOOKUP($AO3,Listas!$E$6:$G$106,2,),IF($AN3=$R$12,VLOOKUP($AO3,Listas!$H$6:$J$106,3,)*VLOOKUP($AO3,Listas!$H$6:$J$106,2,),""))),"")</f>
        <v/>
      </c>
      <c r="AQ3" t="str">
        <f>IFERROR('Prod y alimentación'!E61*IF($AN3=$R$10,VLOOKUP($AO3,Listas!$B$6:$D$106,3,)*VLOOKUP($AO3,Listas!$B$6:$D$106,2,),IF($AN3=$R$11,VLOOKUP($AO3,Listas!$E$6:$G$106,3,)*VLOOKUP($AO3,Listas!$E$6:$G$106,2,),IF($AN3=$R$12,VLOOKUP($AO3,Listas!$H$6:$J$106,3,)*VLOOKUP($AO3,Listas!$H$6:$J$106,2,),""))),"")</f>
        <v/>
      </c>
      <c r="AR3" t="str">
        <f>IFERROR('Prod y alimentación'!G61*IF($AN3=$R$10,VLOOKUP($AO3,Listas!$B$6:$D$106,3,)*VLOOKUP($AO3,Listas!$B$6:$D$106,2,),IF($AN3=$R$11,VLOOKUP($AO3,Listas!$E$6:$G$106,3,)*VLOOKUP($AO3,Listas!$E$6:$G$106,2,),IF($AN3=$R$12,VLOOKUP($AO3,Listas!$H$6:$J$106,3,)*VLOOKUP($AO3,Listas!$H$6:$J$106,2,),""))),"")</f>
        <v/>
      </c>
      <c r="AS3" t="str">
        <f>IFERROR('Prod y alimentación'!H61*IF($AN3=$R$10,VLOOKUP($AO3,Listas!$B$6:$D$106,3,)*VLOOKUP($AO3,Listas!$B$6:$D$106,2,),IF($AN3=$R$11,VLOOKUP($AO3,Listas!$E$6:$G$106,3,)*VLOOKUP($AO3,Listas!$E$6:$G$106,2,),IF($AN3=$R$12,VLOOKUP($AO3,Listas!$H$6:$J$106,3,)*VLOOKUP($AO3,Listas!$H$6:$J$106,2,),""))),"")</f>
        <v/>
      </c>
      <c r="AT3" t="str">
        <f>IFERROR('Prod y alimentación'!J61*IF($AN3=$R$10,VLOOKUP($AO3,Listas!$B$6:$D$106,3,)*VLOOKUP($AO3,Listas!$B$6:$D$106,2,),IF($AN3=$R$11,VLOOKUP($AO3,Listas!$E$6:$G$106,3,)*VLOOKUP($AO3,Listas!$E$6:$G$106,2,),IF($AN3=$R$12,VLOOKUP($AO3,Listas!$H$6:$J$106,3,)*VLOOKUP($AO3,Listas!$H$6:$J$106,2,),""))),"")</f>
        <v/>
      </c>
      <c r="AU3" t="str">
        <f>IFERROR('Prod y alimentación'!K61*IF($AN3=$R$10,VLOOKUP($AO3,Listas!$B$6:$D$106,3,)*VLOOKUP($AO3,Listas!$B$6:$D$106,2,),IF($AN3=$R$11,VLOOKUP($AO3,Listas!$E$6:$G$106,3,)*VLOOKUP($AO3,Listas!$E$6:$G$106,2,),IF($AN3=$R$12,VLOOKUP($AO3,Listas!$H$6:$J$106,3,)*VLOOKUP($AO3,Listas!$H$6:$J$106,2,),""))),"")</f>
        <v/>
      </c>
      <c r="AV3" t="str">
        <f>IFERROR('Prod y alimentación'!M61*IF($AN3=$R$10,VLOOKUP($AO3,Listas!$B$6:$D$106,3,)*VLOOKUP($AO3,Listas!$B$6:$D$106,2,),IF($AN3=$R$11,VLOOKUP($AO3,Listas!$E$6:$G$106,3,)*VLOOKUP($AO3,Listas!$E$6:$G$106,2,),IF($AN3=$R$12,VLOOKUP($AO3,Listas!$H$6:$J$106,3,)*VLOOKUP($AO3,Listas!$H$6:$J$106,2,),""))),"")</f>
        <v/>
      </c>
      <c r="AW3" t="str">
        <f>IFERROR('Prod y alimentación'!N61*IF($AN3=$R$10,VLOOKUP($AO3,Listas!$B$6:$D$106,3,)*VLOOKUP($AO3,Listas!$B$6:$D$106,2,),IF($AN3=$R$11,VLOOKUP($AO3,Listas!$E$6:$G$106,3,)*VLOOKUP($AO3,Listas!$E$6:$G$106,2,),IF($AN3=$R$12,VLOOKUP($AO3,Listas!$H$6:$J$106,3,)*VLOOKUP($AO3,Listas!$H$6:$J$106,2,),""))),"")</f>
        <v/>
      </c>
      <c r="AX3" t="str">
        <f>IFERROR('Prod y alimentación'!P61*IF($AN3=$R$10,VLOOKUP($AO3,Listas!$B$6:$D$106,3,)*VLOOKUP($AO3,Listas!$B$6:$D$106,2,),IF($AN3=$R$11,VLOOKUP($AO3,Listas!$E$6:$G$106,3,)*VLOOKUP($AO3,Listas!$E$6:$G$106,2,),IF($AN3=$R$12,VLOOKUP($AO3,Listas!$H$6:$J$106,3,)*VLOOKUP($AO3,Listas!$H$6:$J$106,2,),""))),"")</f>
        <v/>
      </c>
      <c r="AY3" t="str">
        <f>IFERROR('Prod y alimentación'!Q61*IF($AN3=$R$10,VLOOKUP($AO3,Listas!$B$6:$D$106,3,)*VLOOKUP($AO3,Listas!$B$6:$D$106,2,),IF($AN3=$R$11,VLOOKUP($AO3,Listas!$E$6:$G$106,3,)*VLOOKUP($AO3,Listas!$E$6:$G$106,2,),IF($AN3=$R$12,VLOOKUP($AO3,Listas!$H$6:$J$106,3,)*VLOOKUP($AO3,Listas!$H$6:$J$106,2,),""))),"")</f>
        <v/>
      </c>
      <c r="AZ3" t="str">
        <f>IFERROR('Prod y alimentación'!S61*IF($AN3=$R$10,VLOOKUP($AO3,Listas!$B$6:$D$106,3,)*VLOOKUP($AO3,Listas!$B$6:$D$106,2,),IF($AN3=$R$11,VLOOKUP($AO3,Listas!$E$6:$G$106,3,)*VLOOKUP($AO3,Listas!$E$6:$G$106,2,),IF($AN3=$R$12,VLOOKUP($AO3,Listas!$H$6:$J$106,3,)*VLOOKUP($AO3,Listas!$H$6:$J$106,2,),""))),"")</f>
        <v/>
      </c>
      <c r="BA3" t="str">
        <f>IFERROR('Prod y alimentación'!T61*IF($AN3=$R$10,VLOOKUP($AO3,Listas!$B$6:$D$106,3,)*VLOOKUP($AO3,Listas!$B$6:$D$106,2,),IF($AN3=$R$11,VLOOKUP($AO3,Listas!$E$6:$G$106,3,)*VLOOKUP($AO3,Listas!$E$6:$G$106,2,),IF($AN3=$R$12,VLOOKUP($AO3,Listas!$H$6:$J$106,3,)*VLOOKUP($AO3,Listas!$H$6:$J$106,2,),""))),"")</f>
        <v/>
      </c>
      <c r="BB3" t="str">
        <f>IFERROR('Prod y alimentación'!V61*IF($AN3=$R$10,VLOOKUP($AO3,Listas!$B$6:$D$106,3,)*VLOOKUP($AO3,Listas!$B$6:$D$106,2,),IF($AN3=$R$11,VLOOKUP($AO3,Listas!$E$6:$G$106,3,)*VLOOKUP($AO3,Listas!$E$6:$G$106,2,),IF($AN3=$R$12,VLOOKUP($AO3,Listas!$H$6:$J$106,3,)*VLOOKUP($AO3,Listas!$H$6:$J$106,2,),""))),"")</f>
        <v/>
      </c>
      <c r="BC3" t="str">
        <f>IFERROR('Prod y alimentación'!W61*IF($AN3=$R$10,VLOOKUP($AO3,Listas!$B$6:$D$106,3,)*VLOOKUP($AO3,Listas!$B$6:$D$106,2,),IF($AN3=$R$11,VLOOKUP($AO3,Listas!$E$6:$G$106,3,)*VLOOKUP($AO3,Listas!$E$6:$G$106,2,),IF($AN3=$R$12,VLOOKUP($AO3,Listas!$H$6:$J$106,3,)*VLOOKUP($AO3,Listas!$H$6:$J$106,2,),""))),"")</f>
        <v/>
      </c>
      <c r="BD3" t="str">
        <f>IFERROR('Prod y alimentación'!Y61*IF($AN3=$R$10,VLOOKUP($AO3,Listas!$B$6:$D$106,3,)*VLOOKUP($AO3,Listas!$B$6:$D$106,2,),IF($AN3=$R$11,VLOOKUP($AO3,Listas!$E$6:$G$106,3,)*VLOOKUP($AO3,Listas!$E$6:$G$106,2,),IF($AN3=$R$12,VLOOKUP($AO3,Listas!$H$6:$J$106,3,)*VLOOKUP($AO3,Listas!$H$6:$J$106,2,),""))),"")</f>
        <v/>
      </c>
      <c r="BE3" t="str">
        <f>IFERROR('Prod y alimentación'!Z61*IF($AN3=$R$10,VLOOKUP($AO3,Listas!$B$6:$D$106,3,)*VLOOKUP($AO3,Listas!$B$6:$D$106,2,),IF($AN3=$R$11,VLOOKUP($AO3,Listas!$E$6:$G$106,3,)*VLOOKUP($AO3,Listas!$E$6:$G$106,2,),IF($AN3=$R$12,VLOOKUP($AO3,Listas!$H$6:$J$106,3,)*VLOOKUP($AO3,Listas!$H$6:$J$106,2,),""))),"")</f>
        <v/>
      </c>
      <c r="BF3" t="str">
        <f>IFERROR('Prod y alimentación'!AB61*IF($AN3=$R$10,VLOOKUP($AO3,Listas!$B$6:$D$106,3,)*VLOOKUP($AO3,Listas!$B$6:$D$106,2,),IF($AN3=$R$11,VLOOKUP($AO3,Listas!$E$6:$G$106,3,)*VLOOKUP($AO3,Listas!$E$6:$G$106,2,),IF($AN3=$R$12,VLOOKUP($AO3,Listas!$H$6:$J$106,3,)*VLOOKUP($AO3,Listas!$H$6:$J$106,2,),""))),"")</f>
        <v/>
      </c>
      <c r="BG3" t="str">
        <f>IFERROR('Prod y alimentación'!AC61*IF($AN3=$R$10,VLOOKUP($AO3,Listas!$B$6:$D$106,3,)*VLOOKUP($AO3,Listas!$B$6:$D$106,2,),IF($AN3=$R$11,VLOOKUP($AO3,Listas!$E$6:$G$106,3,)*VLOOKUP($AO3,Listas!$E$6:$G$106,2,),IF($AN3=$R$12,VLOOKUP($AO3,Listas!$H$6:$J$106,3,)*VLOOKUP($AO3,Listas!$H$6:$J$106,2,),""))),"")</f>
        <v/>
      </c>
      <c r="BH3" t="str">
        <f>IFERROR('Prod y alimentación'!AE61*IF($AN3=$R$10,VLOOKUP($AO3,Listas!$B$6:$D$106,3,)*VLOOKUP($AO3,Listas!$B$6:$D$106,2,),IF($AN3=$R$11,VLOOKUP($AO3,Listas!$E$6:$G$106,3,)*VLOOKUP($AO3,Listas!$E$6:$G$106,2,),IF($AN3=$R$12,VLOOKUP($AO3,Listas!$H$6:$J$106,3,)*VLOOKUP($AO3,Listas!$H$6:$J$106,2,),""))),"")</f>
        <v/>
      </c>
      <c r="BI3" t="str">
        <f>IFERROR('Prod y alimentación'!AF61*IF($AN3=$R$10,VLOOKUP($AO3,Listas!$B$6:$D$106,3,)*VLOOKUP($AO3,Listas!$B$6:$D$106,2,),IF($AN3=$R$11,VLOOKUP($AO3,Listas!$E$6:$G$106,3,)*VLOOKUP($AO3,Listas!$E$6:$G$106,2,),IF($AN3=$R$12,VLOOKUP($AO3,Listas!$H$6:$J$106,3,)*VLOOKUP($AO3,Listas!$H$6:$J$106,2,),""))),"")</f>
        <v/>
      </c>
      <c r="BJ3" t="str">
        <f>IFERROR('Prod y alimentación'!AH61*IF($AN3=$R$10,VLOOKUP($AO3,Listas!$B$6:$D$106,3,)*VLOOKUP($AO3,Listas!$B$6:$D$106,2,),IF($AN3=$R$11,VLOOKUP($AO3,Listas!$E$6:$G$106,3,)*VLOOKUP($AO3,Listas!$E$6:$G$106,2,),IF($AN3=$R$12,VLOOKUP($AO3,Listas!$H$6:$J$106,3,)*VLOOKUP($AO3,Listas!$H$6:$J$106,2,),""))),"")</f>
        <v/>
      </c>
      <c r="BK3" t="str">
        <f>IFERROR('Prod y alimentación'!AI61*IF($AN3=$R$10,VLOOKUP($AO3,Listas!$B$6:$D$106,3,)*VLOOKUP($AO3,Listas!$B$6:$D$106,2,),IF($AN3=$R$11,VLOOKUP($AO3,Listas!$E$6:$G$106,3,)*VLOOKUP($AO3,Listas!$E$6:$G$106,2,),IF($AN3=$R$12,VLOOKUP($AO3,Listas!$H$6:$J$106,3,)*VLOOKUP($AO3,Listas!$H$6:$J$106,2,),""))),"")</f>
        <v/>
      </c>
      <c r="BL3" t="str">
        <f>IFERROR('Prod y alimentación'!AK61*IF($AN3=$R$10,VLOOKUP($AO3,Listas!$B$6:$D$106,3,)*VLOOKUP($AO3,Listas!$B$6:$D$106,2,),IF($AN3=$R$11,VLOOKUP($AO3,Listas!$E$6:$G$106,3,)*VLOOKUP($AO3,Listas!$E$6:$G$106,2,),IF($AN3=$R$12,VLOOKUP($AO3,Listas!$H$6:$J$106,3,)*VLOOKUP($AO3,Listas!$H$6:$J$106,2,),""))),"")</f>
        <v/>
      </c>
      <c r="BM3" t="str">
        <f>IFERROR('Prod y alimentación'!AL61*IF($AN3=$R$10,VLOOKUP($AO3,Listas!$B$6:$D$106,3,)*VLOOKUP($AO3,Listas!$B$6:$D$106,2,),IF($AN3=$R$11,VLOOKUP($AO3,Listas!$E$6:$G$106,3,)*VLOOKUP($AO3,Listas!$E$6:$G$106,2,),IF($AN3=$R$12,VLOOKUP($AO3,Listas!$H$6:$J$106,3,)*VLOOKUP($AO3,Listas!$H$6:$J$106,2,),""))),"")</f>
        <v/>
      </c>
      <c r="BO3" s="130" t="str">
        <f>IFERROR('Prod y alimentación'!D61*IF($AN3=$R$10,VLOOKUP($AO3,Listas!$B$6:$C$106,2,),IF($AN3=$R$11,VLOOKUP($AO3,Listas!$E$6:$F$106,2,),IF($AN3=$R$12,VLOOKUP($AO3,Listas!$H$6:$I$106,2,),""))),"")</f>
        <v/>
      </c>
      <c r="BP3" t="str">
        <f>IFERROR('Prod y alimentación'!G61*IF($AN3=$R$10,VLOOKUP($AO3,Listas!$B$6:$C$106,2,),IF($AN3=$R$11,VLOOKUP($AO3,Listas!$E$6:$F$106,2,),IF($AN3=$R$12,VLOOKUP($AO3,Listas!$H$6:$I$106,2,)/100,""))),"")</f>
        <v/>
      </c>
      <c r="BQ3" t="str">
        <f>IFERROR('Prod y alimentación'!J61*IF($AN3=$R$10,VLOOKUP($AO3,Listas!$B$6:$C$106,2,),IF($AN3=$R$11,VLOOKUP($AO3,Listas!$E$6:$F$106,2,),IF($AN3=$R$12,VLOOKUP($AO3,Listas!$H$6:$I$106,2,)/100,""))),"")</f>
        <v/>
      </c>
      <c r="BR3" t="str">
        <f>IFERROR('Prod y alimentación'!M61*IF($AN3=$R$10,VLOOKUP($AO3,Listas!$B$6:$C$106,2,),IF($AN3=$R$11,VLOOKUP($AO3,Listas!$E$6:$F$106,2,),IF($AN3=$R$12,VLOOKUP($AO3,Listas!$H$6:$I$106,2,)/100,""))),"")</f>
        <v/>
      </c>
      <c r="BS3" t="str">
        <f>IFERROR('Prod y alimentación'!P61*IF($AN3=$R$10,VLOOKUP($AO3,Listas!$B$6:$C$106,2,),IF($AN3=$R$11,VLOOKUP($AO3,Listas!$E$6:$F$106,2,),IF($AN3=$R$12,VLOOKUP($AO3,Listas!$H$6:$I$106,2,)/100,""))),"")</f>
        <v/>
      </c>
      <c r="BT3" t="str">
        <f>IFERROR('Prod y alimentación'!S61*IF($AN3=$R$10,VLOOKUP($AO3,Listas!$B$6:$C$106,2,),IF($AN3=$R$11,VLOOKUP($AO3,Listas!$E$6:$F$106,2,),IF($AN3=$R$12,VLOOKUP($AO3,Listas!$H$6:$I$106,2,)/100,""))),"")</f>
        <v/>
      </c>
      <c r="BU3" t="str">
        <f>IFERROR('Prod y alimentación'!V61*IF($AN3=$R$10,VLOOKUP($AO3,Listas!$B$6:$C$106,2,),IF($AN3=$R$11,VLOOKUP($AO3,Listas!$E$6:$F$106,2,),IF($AN3=$R$12,VLOOKUP($AO3,Listas!$H$6:$I$106,2,)/100,""))),"")</f>
        <v/>
      </c>
      <c r="BV3" t="str">
        <f>IFERROR('Prod y alimentación'!Y61*IF($AN3=$R$10,VLOOKUP($AO3,Listas!$B$6:$C$106,2,),IF($AN3=$R$11,VLOOKUP($AO3,Listas!$E$6:$F$106,2,),IF($AN3=$R$12,VLOOKUP($AO3,Listas!$H$6:$I$106,2,)/100,""))),"")</f>
        <v/>
      </c>
      <c r="BW3" t="str">
        <f>IFERROR('Prod y alimentación'!AB61*IF($AN3=$R$10,VLOOKUP($AO3,Listas!$B$6:$C$106,2,),IF($AN3=$R$11,VLOOKUP($AO3,Listas!$E$6:$F$106,2,),IF($AN3=$R$12,VLOOKUP($AO3,Listas!$H$6:$I$106,2,)/100,""))),"")</f>
        <v/>
      </c>
      <c r="BX3" t="str">
        <f>IFERROR('Prod y alimentación'!AE61*IF($AN3=$R$10,VLOOKUP($AO3,Listas!$B$6:$C$106,2,),IF($AN3=$R$11,VLOOKUP($AO3,Listas!$E$6:$F$106,2,),IF($AN3=$R$12,VLOOKUP($AO3,Listas!$H$6:$I$106,2,)/100,""))),"")</f>
        <v/>
      </c>
      <c r="BY3" t="str">
        <f>IFERROR('Prod y alimentación'!AH61*IF($AN3=$R$10,VLOOKUP($AO3,Listas!$B$6:$C$106,2,),IF($AN3=$R$11,VLOOKUP($AO3,Listas!$E$6:$F$106,2,),IF($AN3=$R$12,VLOOKUP($AO3,Listas!$H$6:$I$106,2,)/100,""))),"")</f>
        <v/>
      </c>
      <c r="BZ3" t="str">
        <f>IFERROR('Prod y alimentación'!AK61*IF($AN3=$R$10,VLOOKUP($AO3,Listas!$B$6:$C$106,2,),IF($AN3=$R$11,VLOOKUP($AO3,Listas!$E$6:$F$106,2,),IF($AN3=$R$12,VLOOKUP($AO3,Listas!$H$6:$I$106,2,)/100,""))),"")</f>
        <v/>
      </c>
      <c r="CB3" t="str">
        <f>IF(Reservas!E8="",IF(Reservas!D8="","",IF(Reservas!C8=$O$10,0.85,IF(Reservas!C8=$O$11,0.45,IF(Reservas!C8=$O$12,0.33,"")))),Reservas!E8)</f>
        <v/>
      </c>
      <c r="CC3" t="str">
        <f>IF(Reservas!H8="",IF(Reservas!G8="","",IF(Reservas!F8=$O$10,0.85,IF(Reservas!F8=$O$11,0.45,IF(Reservas!F8=$O$12,0.33,"")))),Reservas!H8)</f>
        <v/>
      </c>
      <c r="CD3" t="str">
        <f>IF(Reservas!K8="",IF(Reservas!J8="","",IF(Reservas!I8=$O$10,0.85,IF(Reservas!I8=$O$11,0.45,IF(Reservas!I8=$O$12,0.33,"")))),Reservas!K8)</f>
        <v/>
      </c>
      <c r="CE3" t="str">
        <f>IF(Reservas!N8="",IF(Reservas!M8="","",IF(Reservas!L8=$O$10,0.85,IF(Reservas!L8=$O$11,0.45,IF(Reservas!L8=$O$12,0.33,"")))),Reservas!N8)</f>
        <v/>
      </c>
      <c r="CF3" t="str">
        <f>IF(Reservas!Q8="",IF(Reservas!P8="","",IF(Reservas!O8=$O$10,0.85,IF(Reservas!O8=$O$11,0.45,IF(Reservas!O8=$O$12,0.33,"")))),Reservas!Q8)</f>
        <v/>
      </c>
      <c r="CG3" t="str">
        <f>IF(Reservas!T8="",IF(Reservas!S8="","",IF(Reservas!R8=$O$10,0.85,IF(Reservas!R8=$O$11,0.45,IF(Reservas!R8=$O$12,0.33,"")))),Reservas!T8)</f>
        <v/>
      </c>
      <c r="CH3" t="str">
        <f>IF(Reservas!W8="",IF(Reservas!V8="","",IF(Reservas!U8=$O$10,0.85,IF(Reservas!U8=$O$11,0.45,IF(Reservas!U8=$O$12,0.33,"")))),Reservas!W8)</f>
        <v/>
      </c>
      <c r="CI3" t="str">
        <f>IF(Reservas!Z8="",IF(Reservas!Y8="","",IF(Reservas!X8=$O$10,0.85,IF(Reservas!X8=$O$11,0.45,IF(Reservas!X8=$O$12,0.33,"")))),Reservas!Z8)</f>
        <v/>
      </c>
      <c r="CJ3" t="str">
        <f>IF(Reservas!AC8="",IF(Reservas!AB8="","",IF(Reservas!AA8=$O$10,0.85,IF(Reservas!AA8=$O$11,0.45,IF(Reservas!AA8=$O$12,0.33,"")))),Reservas!AC8)</f>
        <v/>
      </c>
      <c r="CK3" t="str">
        <f>IF(Reservas!AF8="",IF(Reservas!AE8="","",IF(Reservas!AD8=$O$10,0.85,IF(Reservas!AD8=$O$11,0.45,IF(Reservas!AD8=$O$12,0.33,"")))),Reservas!AF8)</f>
        <v/>
      </c>
      <c r="CL3" t="str">
        <f>IF(Reservas!AI8="",IF(Reservas!AH8="","",IF(Reservas!AG8=$O$10,0.85,IF(Reservas!AG8=$O$11,0.45,IF(Reservas!AG8=$O$12,0.33,"")))),Reservas!AI8)</f>
        <v/>
      </c>
      <c r="CM3" t="str">
        <f>IF(Reservas!AL8="",IF(Reservas!AK8="","",IF(Reservas!AJ8=$O$10,0.85,IF(Reservas!AJ8=$O$11,0.45,IF(Reservas!AJ8=$O$12,0.33,"")))),Reservas!AL8)</f>
        <v/>
      </c>
      <c r="CO3" t="str">
        <f>IFERROR('Prod y alimentación'!E61*IF($AN3=$R$10,VLOOKUP($AO3,Listas!$B$6:$C$106,2,),IF($AN3=$R$11,VLOOKUP($AO3,Listas!$E$6:$F$106,2,),IF($AN3=$R$12,VLOOKUP($AO3,Listas!$H$6:$I$106,2,),""))),"")</f>
        <v/>
      </c>
      <c r="CP3" t="str">
        <f>IFERROR('Prod y alimentación'!H61*IF($AN3=$R$10,VLOOKUP($AO3,Listas!$B$6:$C$106,2,),IF($AN3=$R$11,VLOOKUP($AO3,Listas!$E$6:$F$106,2,),IF($AN3=$R$12,VLOOKUP($AO3,Listas!$H$6:$I$106,2,),""))),"")</f>
        <v/>
      </c>
      <c r="CQ3" t="str">
        <f>IFERROR('Prod y alimentación'!K61*IF($AN3=$R$10,VLOOKUP($AO3,Listas!$B$6:$C$106,2,),IF($AN3=$R$11,VLOOKUP($AO3,Listas!$E$6:$F$106,2,),IF($AN3=$R$12,VLOOKUP($AO3,Listas!$H$6:$I$106,2,),""))),"")</f>
        <v/>
      </c>
      <c r="CR3" t="str">
        <f>IFERROR('Prod y alimentación'!N61*IF($AN3=$R$10,VLOOKUP($AO3,Listas!$B$6:$C$106,2,),IF($AN3=$R$11,VLOOKUP($AO3,Listas!$E$6:$F$106,2,),IF($AN3=$R$12,VLOOKUP($AO3,Listas!$H$6:$I$106,2,),""))),"")</f>
        <v/>
      </c>
      <c r="CS3" t="str">
        <f>IFERROR('Prod y alimentación'!Q61*IF($AN3=$R$10,VLOOKUP($AO3,Listas!$B$6:$C$106,2,),IF($AN3=$R$11,VLOOKUP($AO3,Listas!$E$6:$F$106,2,),IF($AN3=$R$12,VLOOKUP($AO3,Listas!$H$6:$I$106,2,),""))),"")</f>
        <v/>
      </c>
      <c r="CT3" t="str">
        <f>IFERROR('Prod y alimentación'!T61*IF($AN3=$R$10,VLOOKUP($AO3,Listas!$B$6:$C$106,2,),IF($AN3=$R$11,VLOOKUP($AO3,Listas!$E$6:$F$106,2,),IF($AN3=$R$12,VLOOKUP($AO3,Listas!$H$6:$I$106,2,),""))),"")</f>
        <v/>
      </c>
      <c r="CU3" t="str">
        <f>IFERROR('Prod y alimentación'!W61*IF($AN3=$R$10,VLOOKUP($AO3,Listas!$B$6:$C$106,2,),IF($AN3=$R$11,VLOOKUP($AO3,Listas!$E$6:$F$106,2,),IF($AN3=$R$12,VLOOKUP($AO3,Listas!$H$6:$I$106,2,),""))),"")</f>
        <v/>
      </c>
      <c r="CV3" t="str">
        <f>IFERROR('Prod y alimentación'!Z61*IF($AN3=$R$10,VLOOKUP($AO3,Listas!$B$6:$C$106,2,),IF($AN3=$R$11,VLOOKUP($AO3,Listas!$E$6:$F$106,2,),IF($AN3=$R$12,VLOOKUP($AO3,Listas!$H$6:$I$106,2,),""))),"")</f>
        <v/>
      </c>
      <c r="CW3" t="str">
        <f>IFERROR('Prod y alimentación'!AC61*IF($AN3=$R$10,VLOOKUP($AO3,Listas!$B$6:$C$106,2,),IF($AN3=$R$11,VLOOKUP($AO3,Listas!$E$6:$F$106,2,),IF($AN3=$R$12,VLOOKUP($AO3,Listas!$H$6:$I$106,2,),""))),"")</f>
        <v/>
      </c>
      <c r="CX3" t="str">
        <f>IFERROR('Prod y alimentación'!AF61*IF($AN3=$R$10,VLOOKUP($AO3,Listas!$B$6:$C$106,2,),IF($AN3=$R$11,VLOOKUP($AO3,Listas!$E$6:$F$106,2,),IF($AN3=$R$12,VLOOKUP($AO3,Listas!$H$6:$I$106,2,),""))),"")</f>
        <v/>
      </c>
      <c r="CY3" t="str">
        <f>IFERROR('Prod y alimentación'!AI61*IF($AN3=$R$10,VLOOKUP($AO3,Listas!$B$6:$C$106,2,),IF($AN3=$R$11,VLOOKUP($AO3,Listas!$E$6:$F$106,2,),IF($AN3=$R$12,VLOOKUP($AO3,Listas!$H$6:$I$106,2,),""))),"")</f>
        <v/>
      </c>
      <c r="CZ3" t="str">
        <f>IFERROR('Prod y alimentación'!AL61*IF($AN3=$R$10,VLOOKUP($AO3,Listas!$B$6:$C$106,2,),IF($AN3=$R$11,VLOOKUP($AO3,Listas!$E$6:$F$106,2,),IF($AN3=$R$12,VLOOKUP($AO3,Listas!$H$6:$I$106,2,),""))),"")</f>
        <v/>
      </c>
    </row>
    <row r="4" spans="2:104" x14ac:dyDescent="0.35">
      <c r="B4" s="132" t="s">
        <v>173</v>
      </c>
      <c r="C4" s="135">
        <v>0.15</v>
      </c>
      <c r="L4" t="s">
        <v>146</v>
      </c>
      <c r="M4">
        <f>IFERROR(Salidas!C106/1000,0)</f>
        <v>0</v>
      </c>
      <c r="N4">
        <f>IFERROR(Salidas!D106/1000,0)</f>
        <v>0</v>
      </c>
      <c r="O4">
        <f>IFERROR(Salidas!E106/1000,0)</f>
        <v>0</v>
      </c>
      <c r="P4">
        <f>IFERROR(Salidas!F106/1000,0)</f>
        <v>0</v>
      </c>
      <c r="Q4">
        <f>IFERROR(Salidas!G106/1000,0)</f>
        <v>0</v>
      </c>
      <c r="R4">
        <f>IFERROR(Salidas!H106/1000,0)</f>
        <v>0</v>
      </c>
      <c r="S4">
        <f>IFERROR(Salidas!I106/1000,0)</f>
        <v>0</v>
      </c>
      <c r="T4">
        <f>IFERROR(Salidas!J106/1000,0)</f>
        <v>0</v>
      </c>
      <c r="U4">
        <f>IFERROR(Salidas!K106/1000,0)</f>
        <v>0</v>
      </c>
      <c r="V4">
        <f>IFERROR(Salidas!L106/1000,0)</f>
        <v>0</v>
      </c>
      <c r="W4">
        <f>IFERROR(Salidas!M106/1000,0)</f>
        <v>0</v>
      </c>
      <c r="X4">
        <f>IFERROR(Salidas!N106/1000,0)</f>
        <v>0</v>
      </c>
      <c r="AA4" s="122" t="str">
        <f>IF('Uso de suelo'!C9="","",'Uso de suelo'!C9)</f>
        <v/>
      </c>
      <c r="AB4" s="123" t="str">
        <f ca="1">IF('Uso de suelo'!D9="","",VLOOKUP('Uso de suelo'!D9,OFFSET(Formulas!$K$11,0,0,Formulas!$L$10,2),2,0))</f>
        <v/>
      </c>
      <c r="AC4" s="123" t="str">
        <f ca="1">IF('Uso de suelo'!F9="","",VLOOKUP('Uso de suelo'!F9,OFFSET(Formulas!$K$11,0,0,Formulas!$L$10,2),2,0))</f>
        <v/>
      </c>
      <c r="AD4" s="123" t="str">
        <f ca="1">IF('Uso de suelo'!H9="","",VLOOKUP('Uso de suelo'!H9,OFFSET(Formulas!$K$11,0,0,Formulas!$L$10,2),2,0))</f>
        <v/>
      </c>
      <c r="AE4" s="123" t="str">
        <f ca="1">IF('Uso de suelo'!J9="","",VLOOKUP('Uso de suelo'!J9,OFFSET(Formulas!$K$11,0,0,Formulas!$L$10,2),2,0))</f>
        <v/>
      </c>
      <c r="AF4" s="123" t="str">
        <f ca="1">IF('Uso de suelo'!L9="","",VLOOKUP('Uso de suelo'!L9,OFFSET(Formulas!$K$11,0,0,Formulas!$L$10,2),2,0))</f>
        <v/>
      </c>
      <c r="AG4" s="123" t="str">
        <f ca="1">IF('Uso de suelo'!N9="","",VLOOKUP('Uso de suelo'!N9,OFFSET(Formulas!$K$11,0,0,Formulas!$L$10,2),2,0))</f>
        <v/>
      </c>
      <c r="AH4" s="123" t="str">
        <f ca="1">IF('Uso de suelo'!P9="","",VLOOKUP('Uso de suelo'!P9,OFFSET(Formulas!$K$11,0,0,Formulas!$L$10,2),2,0))</f>
        <v/>
      </c>
      <c r="AI4" s="123" t="str">
        <f ca="1">IF('Uso de suelo'!R9="","",VLOOKUP('Uso de suelo'!R9,OFFSET(Formulas!$K$11,0,0,Formulas!$L$10,2),2,0))</f>
        <v/>
      </c>
      <c r="AJ4" s="123" t="str">
        <f ca="1">IF('Uso de suelo'!T9="","",VLOOKUP('Uso de suelo'!T9,OFFSET(Formulas!$K$11,0,0,Formulas!$L$10,2),2,0))</f>
        <v/>
      </c>
      <c r="AK4" s="123" t="str">
        <f ca="1">IF('Uso de suelo'!V9="","",VLOOKUP('Uso de suelo'!V9,OFFSET(Formulas!$K$11,0,0,Formulas!$L$10,2),2,0))</f>
        <v/>
      </c>
      <c r="AL4" s="123" t="str">
        <f ca="1">IF('Uso de suelo'!X9="","",VLOOKUP('Uso de suelo'!X9,OFFSET(Formulas!$K$11,0,0,Formulas!$L$10,2),2,0))</f>
        <v/>
      </c>
      <c r="AM4" s="124" t="str">
        <f ca="1">IF('Uso de suelo'!Z9="","",VLOOKUP('Uso de suelo'!Z9,OFFSET(Formulas!$K$11,0,0,Formulas!$L$10,2),2,0))</f>
        <v/>
      </c>
      <c r="AN4" t="str">
        <f>IF('Prod y alimentación'!B62="","",'Prod y alimentación'!B62)</f>
        <v/>
      </c>
      <c r="AO4" t="str">
        <f>IF('Prod y alimentación'!C62="","",'Prod y alimentación'!C62)</f>
        <v/>
      </c>
      <c r="AP4" t="str">
        <f>IFERROR('Prod y alimentación'!D62*IF($AN4=$R$10,VLOOKUP($AO4,Listas!$B$6:$D$106,3,)*VLOOKUP($AO4,Listas!$B$6:$D$106,2,),IF($AN4=$R$11,VLOOKUP($AO4,Listas!$E$6:$G$106,3,)*VLOOKUP($AO4,Listas!$E$6:$G$106,2,),IF($AN4=$R$12,VLOOKUP($AO4,Listas!$H$6:$J$106,3,)*VLOOKUP($AO4,Listas!$H$6:$J$106,2,),""))),"")</f>
        <v/>
      </c>
      <c r="AQ4" t="str">
        <f>IFERROR('Prod y alimentación'!E62*IF($AN4=$R$10,VLOOKUP($AO4,Listas!$B$6:$D$106,3,)*VLOOKUP($AO4,Listas!$B$6:$D$106,2,),IF($AN4=$R$11,VLOOKUP($AO4,Listas!$E$6:$G$106,3,)*VLOOKUP($AO4,Listas!$E$6:$G$106,2,),IF($AN4=$R$12,VLOOKUP($AO4,Listas!$H$6:$J$106,3,)*VLOOKUP($AO4,Listas!$H$6:$J$106,2,),""))),"")</f>
        <v/>
      </c>
      <c r="AR4" t="str">
        <f>IFERROR('Prod y alimentación'!G62*IF($AN4=$R$10,VLOOKUP($AO4,Listas!$B$6:$D$106,3,)*VLOOKUP($AO4,Listas!$B$6:$D$106,2,),IF($AN4=$R$11,VLOOKUP($AO4,Listas!$E$6:$G$106,3,)*VLOOKUP($AO4,Listas!$E$6:$G$106,2,),IF($AN4=$R$12,VLOOKUP($AO4,Listas!$H$6:$J$106,3,)*VLOOKUP($AO4,Listas!$H$6:$J$106,2,),""))),"")</f>
        <v/>
      </c>
      <c r="AS4" t="str">
        <f>IFERROR('Prod y alimentación'!H62*IF($AN4=$R$10,VLOOKUP($AO4,Listas!$B$6:$D$106,3,)*VLOOKUP($AO4,Listas!$B$6:$D$106,2,),IF($AN4=$R$11,VLOOKUP($AO4,Listas!$E$6:$G$106,3,)*VLOOKUP($AO4,Listas!$E$6:$G$106,2,),IF($AN4=$R$12,VLOOKUP($AO4,Listas!$H$6:$J$106,3,)*VLOOKUP($AO4,Listas!$H$6:$J$106,2,),""))),"")</f>
        <v/>
      </c>
      <c r="AT4" t="str">
        <f>IFERROR('Prod y alimentación'!J62*IF($AN4=$R$10,VLOOKUP($AO4,Listas!$B$6:$D$106,3,)*VLOOKUP($AO4,Listas!$B$6:$D$106,2,),IF($AN4=$R$11,VLOOKUP($AO4,Listas!$E$6:$G$106,3,)*VLOOKUP($AO4,Listas!$E$6:$G$106,2,),IF($AN4=$R$12,VLOOKUP($AO4,Listas!$H$6:$J$106,3,)*VLOOKUP($AO4,Listas!$H$6:$J$106,2,),""))),"")</f>
        <v/>
      </c>
      <c r="AU4" t="str">
        <f>IFERROR('Prod y alimentación'!K62*IF($AN4=$R$10,VLOOKUP($AO4,Listas!$B$6:$D$106,3,)*VLOOKUP($AO4,Listas!$B$6:$D$106,2,),IF($AN4=$R$11,VLOOKUP($AO4,Listas!$E$6:$G$106,3,)*VLOOKUP($AO4,Listas!$E$6:$G$106,2,),IF($AN4=$R$12,VLOOKUP($AO4,Listas!$H$6:$J$106,3,)*VLOOKUP($AO4,Listas!$H$6:$J$106,2,),""))),"")</f>
        <v/>
      </c>
      <c r="AV4" t="str">
        <f>IFERROR('Prod y alimentación'!M62*IF($AN4=$R$10,VLOOKUP($AO4,Listas!$B$6:$D$106,3,)*VLOOKUP($AO4,Listas!$B$6:$D$106,2,),IF($AN4=$R$11,VLOOKUP($AO4,Listas!$E$6:$G$106,3,)*VLOOKUP($AO4,Listas!$E$6:$G$106,2,),IF($AN4=$R$12,VLOOKUP($AO4,Listas!$H$6:$J$106,3,)*VLOOKUP($AO4,Listas!$H$6:$J$106,2,),""))),"")</f>
        <v/>
      </c>
      <c r="AW4" t="str">
        <f>IFERROR('Prod y alimentación'!N62*IF($AN4=$R$10,VLOOKUP($AO4,Listas!$B$6:$D$106,3,)*VLOOKUP($AO4,Listas!$B$6:$D$106,2,),IF($AN4=$R$11,VLOOKUP($AO4,Listas!$E$6:$G$106,3,)*VLOOKUP($AO4,Listas!$E$6:$G$106,2,),IF($AN4=$R$12,VLOOKUP($AO4,Listas!$H$6:$J$106,3,)*VLOOKUP($AO4,Listas!$H$6:$J$106,2,),""))),"")</f>
        <v/>
      </c>
      <c r="AX4" t="str">
        <f>IFERROR('Prod y alimentación'!P62*IF($AN4=$R$10,VLOOKUP($AO4,Listas!$B$6:$D$106,3,)*VLOOKUP($AO4,Listas!$B$6:$D$106,2,),IF($AN4=$R$11,VLOOKUP($AO4,Listas!$E$6:$G$106,3,)*VLOOKUP($AO4,Listas!$E$6:$G$106,2,),IF($AN4=$R$12,VLOOKUP($AO4,Listas!$H$6:$J$106,3,)*VLOOKUP($AO4,Listas!$H$6:$J$106,2,),""))),"")</f>
        <v/>
      </c>
      <c r="AY4" t="str">
        <f>IFERROR('Prod y alimentación'!Q62*IF($AN4=$R$10,VLOOKUP($AO4,Listas!$B$6:$D$106,3,)*VLOOKUP($AO4,Listas!$B$6:$D$106,2,),IF($AN4=$R$11,VLOOKUP($AO4,Listas!$E$6:$G$106,3,)*VLOOKUP($AO4,Listas!$E$6:$G$106,2,),IF($AN4=$R$12,VLOOKUP($AO4,Listas!$H$6:$J$106,3,)*VLOOKUP($AO4,Listas!$H$6:$J$106,2,),""))),"")</f>
        <v/>
      </c>
      <c r="AZ4" t="str">
        <f>IFERROR('Prod y alimentación'!S62*IF($AN4=$R$10,VLOOKUP($AO4,Listas!$B$6:$D$106,3,)*VLOOKUP($AO4,Listas!$B$6:$D$106,2,),IF($AN4=$R$11,VLOOKUP($AO4,Listas!$E$6:$G$106,3,)*VLOOKUP($AO4,Listas!$E$6:$G$106,2,),IF($AN4=$R$12,VLOOKUP($AO4,Listas!$H$6:$J$106,3,)*VLOOKUP($AO4,Listas!$H$6:$J$106,2,),""))),"")</f>
        <v/>
      </c>
      <c r="BA4" t="str">
        <f>IFERROR('Prod y alimentación'!T62*IF($AN4=$R$10,VLOOKUP($AO4,Listas!$B$6:$D$106,3,)*VLOOKUP($AO4,Listas!$B$6:$D$106,2,),IF($AN4=$R$11,VLOOKUP($AO4,Listas!$E$6:$G$106,3,)*VLOOKUP($AO4,Listas!$E$6:$G$106,2,),IF($AN4=$R$12,VLOOKUP($AO4,Listas!$H$6:$J$106,3,)*VLOOKUP($AO4,Listas!$H$6:$J$106,2,),""))),"")</f>
        <v/>
      </c>
      <c r="BB4" t="str">
        <f>IFERROR('Prod y alimentación'!V62*IF($AN4=$R$10,VLOOKUP($AO4,Listas!$B$6:$D$106,3,)*VLOOKUP($AO4,Listas!$B$6:$D$106,2,),IF($AN4=$R$11,VLOOKUP($AO4,Listas!$E$6:$G$106,3,)*VLOOKUP($AO4,Listas!$E$6:$G$106,2,),IF($AN4=$R$12,VLOOKUP($AO4,Listas!$H$6:$J$106,3,)*VLOOKUP($AO4,Listas!$H$6:$J$106,2,),""))),"")</f>
        <v/>
      </c>
      <c r="BC4" t="str">
        <f>IFERROR('Prod y alimentación'!W62*IF($AN4=$R$10,VLOOKUP($AO4,Listas!$B$6:$D$106,3,)*VLOOKUP($AO4,Listas!$B$6:$D$106,2,),IF($AN4=$R$11,VLOOKUP($AO4,Listas!$E$6:$G$106,3,)*VLOOKUP($AO4,Listas!$E$6:$G$106,2,),IF($AN4=$R$12,VLOOKUP($AO4,Listas!$H$6:$J$106,3,)*VLOOKUP($AO4,Listas!$H$6:$J$106,2,),""))),"")</f>
        <v/>
      </c>
      <c r="BD4" t="str">
        <f>IFERROR('Prod y alimentación'!Y62*IF($AN4=$R$10,VLOOKUP($AO4,Listas!$B$6:$D$106,3,)*VLOOKUP($AO4,Listas!$B$6:$D$106,2,),IF($AN4=$R$11,VLOOKUP($AO4,Listas!$E$6:$G$106,3,)*VLOOKUP($AO4,Listas!$E$6:$G$106,2,),IF($AN4=$R$12,VLOOKUP($AO4,Listas!$H$6:$J$106,3,)*VLOOKUP($AO4,Listas!$H$6:$J$106,2,),""))),"")</f>
        <v/>
      </c>
      <c r="BE4" t="str">
        <f>IFERROR('Prod y alimentación'!Z62*IF($AN4=$R$10,VLOOKUP($AO4,Listas!$B$6:$D$106,3,)*VLOOKUP($AO4,Listas!$B$6:$D$106,2,),IF($AN4=$R$11,VLOOKUP($AO4,Listas!$E$6:$G$106,3,)*VLOOKUP($AO4,Listas!$E$6:$G$106,2,),IF($AN4=$R$12,VLOOKUP($AO4,Listas!$H$6:$J$106,3,)*VLOOKUP($AO4,Listas!$H$6:$J$106,2,),""))),"")</f>
        <v/>
      </c>
      <c r="BF4" t="str">
        <f>IFERROR('Prod y alimentación'!AB62*IF($AN4=$R$10,VLOOKUP($AO4,Listas!$B$6:$D$106,3,)*VLOOKUP($AO4,Listas!$B$6:$D$106,2,),IF($AN4=$R$11,VLOOKUP($AO4,Listas!$E$6:$G$106,3,)*VLOOKUP($AO4,Listas!$E$6:$G$106,2,),IF($AN4=$R$12,VLOOKUP($AO4,Listas!$H$6:$J$106,3,)*VLOOKUP($AO4,Listas!$H$6:$J$106,2,),""))),"")</f>
        <v/>
      </c>
      <c r="BG4" t="str">
        <f>IFERROR('Prod y alimentación'!AC62*IF($AN4=$R$10,VLOOKUP($AO4,Listas!$B$6:$D$106,3,)*VLOOKUP($AO4,Listas!$B$6:$D$106,2,),IF($AN4=$R$11,VLOOKUP($AO4,Listas!$E$6:$G$106,3,)*VLOOKUP($AO4,Listas!$E$6:$G$106,2,),IF($AN4=$R$12,VLOOKUP($AO4,Listas!$H$6:$J$106,3,)*VLOOKUP($AO4,Listas!$H$6:$J$106,2,),""))),"")</f>
        <v/>
      </c>
      <c r="BH4" t="str">
        <f>IFERROR('Prod y alimentación'!AE62*IF($AN4=$R$10,VLOOKUP($AO4,Listas!$B$6:$D$106,3,)*VLOOKUP($AO4,Listas!$B$6:$D$106,2,),IF($AN4=$R$11,VLOOKUP($AO4,Listas!$E$6:$G$106,3,)*VLOOKUP($AO4,Listas!$E$6:$G$106,2,),IF($AN4=$R$12,VLOOKUP($AO4,Listas!$H$6:$J$106,3,)*VLOOKUP($AO4,Listas!$H$6:$J$106,2,),""))),"")</f>
        <v/>
      </c>
      <c r="BI4" t="str">
        <f>IFERROR('Prod y alimentación'!AF62*IF($AN4=$R$10,VLOOKUP($AO4,Listas!$B$6:$D$106,3,)*VLOOKUP($AO4,Listas!$B$6:$D$106,2,),IF($AN4=$R$11,VLOOKUP($AO4,Listas!$E$6:$G$106,3,)*VLOOKUP($AO4,Listas!$E$6:$G$106,2,),IF($AN4=$R$12,VLOOKUP($AO4,Listas!$H$6:$J$106,3,)*VLOOKUP($AO4,Listas!$H$6:$J$106,2,),""))),"")</f>
        <v/>
      </c>
      <c r="BJ4" t="str">
        <f>IFERROR('Prod y alimentación'!AH62*IF($AN4=$R$10,VLOOKUP($AO4,Listas!$B$6:$D$106,3,)*VLOOKUP($AO4,Listas!$B$6:$D$106,2,),IF($AN4=$R$11,VLOOKUP($AO4,Listas!$E$6:$G$106,3,)*VLOOKUP($AO4,Listas!$E$6:$G$106,2,),IF($AN4=$R$12,VLOOKUP($AO4,Listas!$H$6:$J$106,3,)*VLOOKUP($AO4,Listas!$H$6:$J$106,2,),""))),"")</f>
        <v/>
      </c>
      <c r="BK4" t="str">
        <f>IFERROR('Prod y alimentación'!AI62*IF($AN4=$R$10,VLOOKUP($AO4,Listas!$B$6:$D$106,3,)*VLOOKUP($AO4,Listas!$B$6:$D$106,2,),IF($AN4=$R$11,VLOOKUP($AO4,Listas!$E$6:$G$106,3,)*VLOOKUP($AO4,Listas!$E$6:$G$106,2,),IF($AN4=$R$12,VLOOKUP($AO4,Listas!$H$6:$J$106,3,)*VLOOKUP($AO4,Listas!$H$6:$J$106,2,),""))),"")</f>
        <v/>
      </c>
      <c r="BL4" t="str">
        <f>IFERROR('Prod y alimentación'!AK62*IF($AN4=$R$10,VLOOKUP($AO4,Listas!$B$6:$D$106,3,)*VLOOKUP($AO4,Listas!$B$6:$D$106,2,),IF($AN4=$R$11,VLOOKUP($AO4,Listas!$E$6:$G$106,3,)*VLOOKUP($AO4,Listas!$E$6:$G$106,2,),IF($AN4=$R$12,VLOOKUP($AO4,Listas!$H$6:$J$106,3,)*VLOOKUP($AO4,Listas!$H$6:$J$106,2,),""))),"")</f>
        <v/>
      </c>
      <c r="BM4" t="str">
        <f>IFERROR('Prod y alimentación'!AL62*IF($AN4=$R$10,VLOOKUP($AO4,Listas!$B$6:$D$106,3,)*VLOOKUP($AO4,Listas!$B$6:$D$106,2,),IF($AN4=$R$11,VLOOKUP($AO4,Listas!$E$6:$G$106,3,)*VLOOKUP($AO4,Listas!$E$6:$G$106,2,),IF($AN4=$R$12,VLOOKUP($AO4,Listas!$H$6:$J$106,3,)*VLOOKUP($AO4,Listas!$H$6:$J$106,2,),""))),"")</f>
        <v/>
      </c>
      <c r="BO4" s="130" t="str">
        <f>IFERROR('Prod y alimentación'!D62*IF($AN4=$R$10,VLOOKUP($AO4,Listas!$B$6:$C$106,2,),IF($AN4=$R$11,VLOOKUP($AO4,Listas!$E$6:$F$106,2,),IF($AN4=$R$12,VLOOKUP($AO4,Listas!$H$6:$I$106,2,),""))),"")</f>
        <v/>
      </c>
      <c r="BP4" t="str">
        <f>IFERROR('Prod y alimentación'!G62*IF($AN4=$R$10,VLOOKUP($AO4,Listas!$B$6:$C$106,2,),IF($AN4=$R$11,VLOOKUP($AO4,Listas!$E$6:$F$106,2,),IF($AN4=$R$12,VLOOKUP($AO4,Listas!$H$6:$I$106,2,)/100,""))),"")</f>
        <v/>
      </c>
      <c r="BQ4" t="str">
        <f>IFERROR('Prod y alimentación'!J62*IF($AN4=$R$10,VLOOKUP($AO4,Listas!$B$6:$C$106,2,),IF($AN4=$R$11,VLOOKUP($AO4,Listas!$E$6:$F$106,2,),IF($AN4=$R$12,VLOOKUP($AO4,Listas!$H$6:$I$106,2,)/100,""))),"")</f>
        <v/>
      </c>
      <c r="BR4" t="str">
        <f>IFERROR('Prod y alimentación'!M62*IF($AN4=$R$10,VLOOKUP($AO4,Listas!$B$6:$C$106,2,),IF($AN4=$R$11,VLOOKUP($AO4,Listas!$E$6:$F$106,2,),IF($AN4=$R$12,VLOOKUP($AO4,Listas!$H$6:$I$106,2,)/100,""))),"")</f>
        <v/>
      </c>
      <c r="BS4" t="str">
        <f>IFERROR('Prod y alimentación'!P62*IF($AN4=$R$10,VLOOKUP($AO4,Listas!$B$6:$C$106,2,),IF($AN4=$R$11,VLOOKUP($AO4,Listas!$E$6:$F$106,2,),IF($AN4=$R$12,VLOOKUP($AO4,Listas!$H$6:$I$106,2,)/100,""))),"")</f>
        <v/>
      </c>
      <c r="BT4" t="str">
        <f>IFERROR('Prod y alimentación'!S62*IF($AN4=$R$10,VLOOKUP($AO4,Listas!$B$6:$C$106,2,),IF($AN4=$R$11,VLOOKUP($AO4,Listas!$E$6:$F$106,2,),IF($AN4=$R$12,VLOOKUP($AO4,Listas!$H$6:$I$106,2,)/100,""))),"")</f>
        <v/>
      </c>
      <c r="BU4" t="str">
        <f>IFERROR('Prod y alimentación'!V62*IF($AN4=$R$10,VLOOKUP($AO4,Listas!$B$6:$C$106,2,),IF($AN4=$R$11,VLOOKUP($AO4,Listas!$E$6:$F$106,2,),IF($AN4=$R$12,VLOOKUP($AO4,Listas!$H$6:$I$106,2,)/100,""))),"")</f>
        <v/>
      </c>
      <c r="BV4" t="str">
        <f>IFERROR('Prod y alimentación'!Y62*IF($AN4=$R$10,VLOOKUP($AO4,Listas!$B$6:$C$106,2,),IF($AN4=$R$11,VLOOKUP($AO4,Listas!$E$6:$F$106,2,),IF($AN4=$R$12,VLOOKUP($AO4,Listas!$H$6:$I$106,2,)/100,""))),"")</f>
        <v/>
      </c>
      <c r="BW4" t="str">
        <f>IFERROR('Prod y alimentación'!AB62*IF($AN4=$R$10,VLOOKUP($AO4,Listas!$B$6:$C$106,2,),IF($AN4=$R$11,VLOOKUP($AO4,Listas!$E$6:$F$106,2,),IF($AN4=$R$12,VLOOKUP($AO4,Listas!$H$6:$I$106,2,)/100,""))),"")</f>
        <v/>
      </c>
      <c r="BX4" t="str">
        <f>IFERROR('Prod y alimentación'!AE62*IF($AN4=$R$10,VLOOKUP($AO4,Listas!$B$6:$C$106,2,),IF($AN4=$R$11,VLOOKUP($AO4,Listas!$E$6:$F$106,2,),IF($AN4=$R$12,VLOOKUP($AO4,Listas!$H$6:$I$106,2,)/100,""))),"")</f>
        <v/>
      </c>
      <c r="BY4" t="str">
        <f>IFERROR('Prod y alimentación'!AH62*IF($AN4=$R$10,VLOOKUP($AO4,Listas!$B$6:$C$106,2,),IF($AN4=$R$11,VLOOKUP($AO4,Listas!$E$6:$F$106,2,),IF($AN4=$R$12,VLOOKUP($AO4,Listas!$H$6:$I$106,2,)/100,""))),"")</f>
        <v/>
      </c>
      <c r="BZ4" t="str">
        <f>IFERROR('Prod y alimentación'!AK62*IF($AN4=$R$10,VLOOKUP($AO4,Listas!$B$6:$C$106,2,),IF($AN4=$R$11,VLOOKUP($AO4,Listas!$E$6:$F$106,2,),IF($AN4=$R$12,VLOOKUP($AO4,Listas!$H$6:$I$106,2,)/100,""))),"")</f>
        <v/>
      </c>
      <c r="CB4" t="str">
        <f>IF(Reservas!E9="",IF(Reservas!D9="","",IF(Reservas!C9=$O$10,0.85,IF(Reservas!C9=$O$11,0.45,IF(Reservas!C9=$O$12,0.33,"")))),Reservas!E9)</f>
        <v/>
      </c>
      <c r="CC4" t="str">
        <f>IF(Reservas!H9="",IF(Reservas!G9="","",IF(Reservas!F9=$O$10,0.85,IF(Reservas!F9=$O$11,0.45,IF(Reservas!F9=$O$12,0.33,"")))),Reservas!H9)</f>
        <v/>
      </c>
      <c r="CD4" t="str">
        <f>IF(Reservas!K9="",IF(Reservas!J9="","",IF(Reservas!I9=$O$10,0.85,IF(Reservas!I9=$O$11,0.45,IF(Reservas!I9=$O$12,0.33,"")))),Reservas!K9)</f>
        <v/>
      </c>
      <c r="CE4" t="str">
        <f>IF(Reservas!N9="",IF(Reservas!M9="","",IF(Reservas!L9=$O$10,0.85,IF(Reservas!L9=$O$11,0.45,IF(Reservas!L9=$O$12,0.33,"")))),Reservas!N9)</f>
        <v/>
      </c>
      <c r="CF4" t="str">
        <f>IF(Reservas!Q9="",IF(Reservas!P9="","",IF(Reservas!O9=$O$10,0.85,IF(Reservas!O9=$O$11,0.45,IF(Reservas!O9=$O$12,0.33,"")))),Reservas!Q9)</f>
        <v/>
      </c>
      <c r="CG4" t="str">
        <f>IF(Reservas!T9="",IF(Reservas!S9="","",IF(Reservas!R9=$O$10,0.85,IF(Reservas!R9=$O$11,0.45,IF(Reservas!R9=$O$12,0.33,"")))),Reservas!T9)</f>
        <v/>
      </c>
      <c r="CH4" t="str">
        <f>IF(Reservas!W9="",IF(Reservas!V9="","",IF(Reservas!U9=$O$10,0.85,IF(Reservas!U9=$O$11,0.45,IF(Reservas!U9=$O$12,0.33,"")))),Reservas!W9)</f>
        <v/>
      </c>
      <c r="CI4" t="str">
        <f>IF(Reservas!Z9="",IF(Reservas!Y9="","",IF(Reservas!X9=$O$10,0.85,IF(Reservas!X9=$O$11,0.45,IF(Reservas!X9=$O$12,0.33,"")))),Reservas!Z9)</f>
        <v/>
      </c>
      <c r="CJ4" t="str">
        <f>IF(Reservas!AC9="",IF(Reservas!AB9="","",IF(Reservas!AA9=$O$10,0.85,IF(Reservas!AA9=$O$11,0.45,IF(Reservas!AA9=$O$12,0.33,"")))),Reservas!AC9)</f>
        <v/>
      </c>
      <c r="CK4" t="str">
        <f>IF(Reservas!AF9="",IF(Reservas!AE9="","",IF(Reservas!AD9=$O$10,0.85,IF(Reservas!AD9=$O$11,0.45,IF(Reservas!AD9=$O$12,0.33,"")))),Reservas!AF9)</f>
        <v/>
      </c>
      <c r="CL4" t="str">
        <f>IF(Reservas!AI9="",IF(Reservas!AH9="","",IF(Reservas!AG9=$O$10,0.85,IF(Reservas!AG9=$O$11,0.45,IF(Reservas!AG9=$O$12,0.33,"")))),Reservas!AI9)</f>
        <v/>
      </c>
      <c r="CM4" t="str">
        <f>IF(Reservas!AL9="",IF(Reservas!AK9="","",IF(Reservas!AJ9=$O$10,0.85,IF(Reservas!AJ9=$O$11,0.45,IF(Reservas!AJ9=$O$12,0.33,"")))),Reservas!AL9)</f>
        <v/>
      </c>
      <c r="CO4" t="str">
        <f>IFERROR('Prod y alimentación'!E62*IF($AN4=$R$10,VLOOKUP($AO4,Listas!$B$6:$C$106,2,),IF($AN4=$R$11,VLOOKUP($AO4,Listas!$E$6:$F$106,2,),IF($AN4=$R$12,VLOOKUP($AO4,Listas!$H$6:$I$106,2,),""))),"")</f>
        <v/>
      </c>
      <c r="CP4" t="str">
        <f>IFERROR('Prod y alimentación'!H62*IF($AN4=$R$10,VLOOKUP($AO4,Listas!$B$6:$C$106,2,),IF($AN4=$R$11,VLOOKUP($AO4,Listas!$E$6:$F$106,2,),IF($AN4=$R$12,VLOOKUP($AO4,Listas!$H$6:$I$106,2,),""))),"")</f>
        <v/>
      </c>
      <c r="CQ4" t="str">
        <f>IFERROR('Prod y alimentación'!K62*IF($AN4=$R$10,VLOOKUP($AO4,Listas!$B$6:$C$106,2,),IF($AN4=$R$11,VLOOKUP($AO4,Listas!$E$6:$F$106,2,),IF($AN4=$R$12,VLOOKUP($AO4,Listas!$H$6:$I$106,2,),""))),"")</f>
        <v/>
      </c>
      <c r="CR4" t="str">
        <f>IFERROR('Prod y alimentación'!N62*IF($AN4=$R$10,VLOOKUP($AO4,Listas!$B$6:$C$106,2,),IF($AN4=$R$11,VLOOKUP($AO4,Listas!$E$6:$F$106,2,),IF($AN4=$R$12,VLOOKUP($AO4,Listas!$H$6:$I$106,2,),""))),"")</f>
        <v/>
      </c>
      <c r="CS4" t="str">
        <f>IFERROR('Prod y alimentación'!Q62*IF($AN4=$R$10,VLOOKUP($AO4,Listas!$B$6:$C$106,2,),IF($AN4=$R$11,VLOOKUP($AO4,Listas!$E$6:$F$106,2,),IF($AN4=$R$12,VLOOKUP($AO4,Listas!$H$6:$I$106,2,),""))),"")</f>
        <v/>
      </c>
      <c r="CT4" t="str">
        <f>IFERROR('Prod y alimentación'!T62*IF($AN4=$R$10,VLOOKUP($AO4,Listas!$B$6:$C$106,2,),IF($AN4=$R$11,VLOOKUP($AO4,Listas!$E$6:$F$106,2,),IF($AN4=$R$12,VLOOKUP($AO4,Listas!$H$6:$I$106,2,),""))),"")</f>
        <v/>
      </c>
      <c r="CU4" t="str">
        <f>IFERROR('Prod y alimentación'!W62*IF($AN4=$R$10,VLOOKUP($AO4,Listas!$B$6:$C$106,2,),IF($AN4=$R$11,VLOOKUP($AO4,Listas!$E$6:$F$106,2,),IF($AN4=$R$12,VLOOKUP($AO4,Listas!$H$6:$I$106,2,),""))),"")</f>
        <v/>
      </c>
      <c r="CV4" t="str">
        <f>IFERROR('Prod y alimentación'!Z62*IF($AN4=$R$10,VLOOKUP($AO4,Listas!$B$6:$C$106,2,),IF($AN4=$R$11,VLOOKUP($AO4,Listas!$E$6:$F$106,2,),IF($AN4=$R$12,VLOOKUP($AO4,Listas!$H$6:$I$106,2,),""))),"")</f>
        <v/>
      </c>
      <c r="CW4" t="str">
        <f>IFERROR('Prod y alimentación'!AC62*IF($AN4=$R$10,VLOOKUP($AO4,Listas!$B$6:$C$106,2,),IF($AN4=$R$11,VLOOKUP($AO4,Listas!$E$6:$F$106,2,),IF($AN4=$R$12,VLOOKUP($AO4,Listas!$H$6:$I$106,2,),""))),"")</f>
        <v/>
      </c>
      <c r="CX4" t="str">
        <f>IFERROR('Prod y alimentación'!AF62*IF($AN4=$R$10,VLOOKUP($AO4,Listas!$B$6:$C$106,2,),IF($AN4=$R$11,VLOOKUP($AO4,Listas!$E$6:$F$106,2,),IF($AN4=$R$12,VLOOKUP($AO4,Listas!$H$6:$I$106,2,),""))),"")</f>
        <v/>
      </c>
      <c r="CY4" t="str">
        <f>IFERROR('Prod y alimentación'!AI62*IF($AN4=$R$10,VLOOKUP($AO4,Listas!$B$6:$C$106,2,),IF($AN4=$R$11,VLOOKUP($AO4,Listas!$E$6:$F$106,2,),IF($AN4=$R$12,VLOOKUP($AO4,Listas!$H$6:$I$106,2,),""))),"")</f>
        <v/>
      </c>
      <c r="CZ4" t="str">
        <f>IFERROR('Prod y alimentación'!AL62*IF($AN4=$R$10,VLOOKUP($AO4,Listas!$B$6:$C$106,2,),IF($AN4=$R$11,VLOOKUP($AO4,Listas!$E$6:$F$106,2,),IF($AN4=$R$12,VLOOKUP($AO4,Listas!$H$6:$I$106,2,),""))),"")</f>
        <v/>
      </c>
    </row>
    <row r="5" spans="2:104" x14ac:dyDescent="0.35">
      <c r="B5" s="132" t="s">
        <v>174</v>
      </c>
      <c r="C5" s="135">
        <v>0.1</v>
      </c>
      <c r="L5" t="s">
        <v>162</v>
      </c>
      <c r="M5">
        <v>1.45</v>
      </c>
      <c r="N5">
        <v>1.45</v>
      </c>
      <c r="O5">
        <v>1.45</v>
      </c>
      <c r="P5">
        <v>1.45</v>
      </c>
      <c r="Q5">
        <v>1.45</v>
      </c>
      <c r="R5">
        <v>1.45</v>
      </c>
      <c r="S5">
        <v>1.25</v>
      </c>
      <c r="T5">
        <v>1.25</v>
      </c>
      <c r="U5">
        <v>1.25</v>
      </c>
      <c r="V5">
        <v>1.45</v>
      </c>
      <c r="W5">
        <v>1.45</v>
      </c>
      <c r="X5">
        <v>1.45</v>
      </c>
      <c r="AA5" s="122" t="str">
        <f>IF('Uso de suelo'!C10="","",'Uso de suelo'!C10)</f>
        <v/>
      </c>
      <c r="AB5" s="123" t="str">
        <f ca="1">IF('Uso de suelo'!D10="","",VLOOKUP('Uso de suelo'!D10,OFFSET(Formulas!$K$11,0,0,Formulas!$L$10,2),2,0))</f>
        <v/>
      </c>
      <c r="AC5" s="123" t="str">
        <f ca="1">IF('Uso de suelo'!F10="","",VLOOKUP('Uso de suelo'!F10,OFFSET(Formulas!$K$11,0,0,Formulas!$L$10,2),2,0))</f>
        <v/>
      </c>
      <c r="AD5" s="123" t="str">
        <f ca="1">IF('Uso de suelo'!H10="","",VLOOKUP('Uso de suelo'!H10,OFFSET(Formulas!$K$11,0,0,Formulas!$L$10,2),2,0))</f>
        <v/>
      </c>
      <c r="AE5" s="123" t="str">
        <f ca="1">IF('Uso de suelo'!J10="","",VLOOKUP('Uso de suelo'!J10,OFFSET(Formulas!$K$11,0,0,Formulas!$L$10,2),2,0))</f>
        <v/>
      </c>
      <c r="AF5" s="123" t="str">
        <f ca="1">IF('Uso de suelo'!L10="","",VLOOKUP('Uso de suelo'!L10,OFFSET(Formulas!$K$11,0,0,Formulas!$L$10,2),2,0))</f>
        <v/>
      </c>
      <c r="AG5" s="123" t="str">
        <f ca="1">IF('Uso de suelo'!N10="","",VLOOKUP('Uso de suelo'!N10,OFFSET(Formulas!$K$11,0,0,Formulas!$L$10,2),2,0))</f>
        <v/>
      </c>
      <c r="AH5" s="123" t="str">
        <f ca="1">IF('Uso de suelo'!P10="","",VLOOKUP('Uso de suelo'!P10,OFFSET(Formulas!$K$11,0,0,Formulas!$L$10,2),2,0))</f>
        <v/>
      </c>
      <c r="AI5" s="123" t="str">
        <f ca="1">IF('Uso de suelo'!R10="","",VLOOKUP('Uso de suelo'!R10,OFFSET(Formulas!$K$11,0,0,Formulas!$L$10,2),2,0))</f>
        <v/>
      </c>
      <c r="AJ5" s="123" t="str">
        <f ca="1">IF('Uso de suelo'!T10="","",VLOOKUP('Uso de suelo'!T10,OFFSET(Formulas!$K$11,0,0,Formulas!$L$10,2),2,0))</f>
        <v/>
      </c>
      <c r="AK5" s="123" t="str">
        <f ca="1">IF('Uso de suelo'!V10="","",VLOOKUP('Uso de suelo'!V10,OFFSET(Formulas!$K$11,0,0,Formulas!$L$10,2),2,0))</f>
        <v/>
      </c>
      <c r="AL5" s="123" t="str">
        <f ca="1">IF('Uso de suelo'!X10="","",VLOOKUP('Uso de suelo'!X10,OFFSET(Formulas!$K$11,0,0,Formulas!$L$10,2),2,0))</f>
        <v/>
      </c>
      <c r="AM5" s="124" t="str">
        <f ca="1">IF('Uso de suelo'!Z10="","",VLOOKUP('Uso de suelo'!Z10,OFFSET(Formulas!$K$11,0,0,Formulas!$L$10,2),2,0))</f>
        <v/>
      </c>
      <c r="AN5" t="str">
        <f>IF('Prod y alimentación'!B63="","",'Prod y alimentación'!B63)</f>
        <v/>
      </c>
      <c r="AO5" t="str">
        <f>IF('Prod y alimentación'!C63="","",'Prod y alimentación'!C63)</f>
        <v/>
      </c>
      <c r="AP5" t="str">
        <f>IFERROR('Prod y alimentación'!D63*IF($AN5=$R$10,VLOOKUP($AO5,Listas!$B$6:$D$106,3,)*VLOOKUP($AO5,Listas!$B$6:$D$106,2,),IF($AN5=$R$11,VLOOKUP($AO5,Listas!$E$6:$G$106,3,)*VLOOKUP($AO5,Listas!$E$6:$G$106,2,),IF($AN5=$R$12,VLOOKUP($AO5,Listas!$H$6:$J$106,3,)*VLOOKUP($AO5,Listas!$H$6:$J$106,2,),""))),"")</f>
        <v/>
      </c>
      <c r="AQ5" t="str">
        <f>IFERROR('Prod y alimentación'!E63*IF($AN5=$R$10,VLOOKUP($AO5,Listas!$B$6:$D$106,3,)*VLOOKUP($AO5,Listas!$B$6:$D$106,2,),IF($AN5=$R$11,VLOOKUP($AO5,Listas!$E$6:$G$106,3,)*VLOOKUP($AO5,Listas!$E$6:$G$106,2,),IF($AN5=$R$12,VLOOKUP($AO5,Listas!$H$6:$J$106,3,)*VLOOKUP($AO5,Listas!$H$6:$J$106,2,),""))),"")</f>
        <v/>
      </c>
      <c r="AR5" t="str">
        <f>IFERROR('Prod y alimentación'!G63*IF($AN5=$R$10,VLOOKUP($AO5,Listas!$B$6:$D$106,3,)*VLOOKUP($AO5,Listas!$B$6:$D$106,2,),IF($AN5=$R$11,VLOOKUP($AO5,Listas!$E$6:$G$106,3,)*VLOOKUP($AO5,Listas!$E$6:$G$106,2,),IF($AN5=$R$12,VLOOKUP($AO5,Listas!$H$6:$J$106,3,)*VLOOKUP($AO5,Listas!$H$6:$J$106,2,),""))),"")</f>
        <v/>
      </c>
      <c r="AS5" t="str">
        <f>IFERROR('Prod y alimentación'!H63*IF($AN5=$R$10,VLOOKUP($AO5,Listas!$B$6:$D$106,3,)*VLOOKUP($AO5,Listas!$B$6:$D$106,2,),IF($AN5=$R$11,VLOOKUP($AO5,Listas!$E$6:$G$106,3,)*VLOOKUP($AO5,Listas!$E$6:$G$106,2,),IF($AN5=$R$12,VLOOKUP($AO5,Listas!$H$6:$J$106,3,)*VLOOKUP($AO5,Listas!$H$6:$J$106,2,),""))),"")</f>
        <v/>
      </c>
      <c r="AT5" t="str">
        <f>IFERROR('Prod y alimentación'!J63*IF($AN5=$R$10,VLOOKUP($AO5,Listas!$B$6:$D$106,3,)*VLOOKUP($AO5,Listas!$B$6:$D$106,2,),IF($AN5=$R$11,VLOOKUP($AO5,Listas!$E$6:$G$106,3,)*VLOOKUP($AO5,Listas!$E$6:$G$106,2,),IF($AN5=$R$12,VLOOKUP($AO5,Listas!$H$6:$J$106,3,)*VLOOKUP($AO5,Listas!$H$6:$J$106,2,),""))),"")</f>
        <v/>
      </c>
      <c r="AU5" t="str">
        <f>IFERROR('Prod y alimentación'!K63*IF($AN5=$R$10,VLOOKUP($AO5,Listas!$B$6:$D$106,3,)*VLOOKUP($AO5,Listas!$B$6:$D$106,2,),IF($AN5=$R$11,VLOOKUP($AO5,Listas!$E$6:$G$106,3,)*VLOOKUP($AO5,Listas!$E$6:$G$106,2,),IF($AN5=$R$12,VLOOKUP($AO5,Listas!$H$6:$J$106,3,)*VLOOKUP($AO5,Listas!$H$6:$J$106,2,),""))),"")</f>
        <v/>
      </c>
      <c r="AV5" t="str">
        <f>IFERROR('Prod y alimentación'!M63*IF($AN5=$R$10,VLOOKUP($AO5,Listas!$B$6:$D$106,3,)*VLOOKUP($AO5,Listas!$B$6:$D$106,2,),IF($AN5=$R$11,VLOOKUP($AO5,Listas!$E$6:$G$106,3,)*VLOOKUP($AO5,Listas!$E$6:$G$106,2,),IF($AN5=$R$12,VLOOKUP($AO5,Listas!$H$6:$J$106,3,)*VLOOKUP($AO5,Listas!$H$6:$J$106,2,),""))),"")</f>
        <v/>
      </c>
      <c r="AW5" t="str">
        <f>IFERROR('Prod y alimentación'!N63*IF($AN5=$R$10,VLOOKUP($AO5,Listas!$B$6:$D$106,3,)*VLOOKUP($AO5,Listas!$B$6:$D$106,2,),IF($AN5=$R$11,VLOOKUP($AO5,Listas!$E$6:$G$106,3,)*VLOOKUP($AO5,Listas!$E$6:$G$106,2,),IF($AN5=$R$12,VLOOKUP($AO5,Listas!$H$6:$J$106,3,)*VLOOKUP($AO5,Listas!$H$6:$J$106,2,),""))),"")</f>
        <v/>
      </c>
      <c r="AX5" t="str">
        <f>IFERROR('Prod y alimentación'!P63*IF($AN5=$R$10,VLOOKUP($AO5,Listas!$B$6:$D$106,3,)*VLOOKUP($AO5,Listas!$B$6:$D$106,2,),IF($AN5=$R$11,VLOOKUP($AO5,Listas!$E$6:$G$106,3,)*VLOOKUP($AO5,Listas!$E$6:$G$106,2,),IF($AN5=$R$12,VLOOKUP($AO5,Listas!$H$6:$J$106,3,)*VLOOKUP($AO5,Listas!$H$6:$J$106,2,),""))),"")</f>
        <v/>
      </c>
      <c r="AY5" t="str">
        <f>IFERROR('Prod y alimentación'!Q63*IF($AN5=$R$10,VLOOKUP($AO5,Listas!$B$6:$D$106,3,)*VLOOKUP($AO5,Listas!$B$6:$D$106,2,),IF($AN5=$R$11,VLOOKUP($AO5,Listas!$E$6:$G$106,3,)*VLOOKUP($AO5,Listas!$E$6:$G$106,2,),IF($AN5=$R$12,VLOOKUP($AO5,Listas!$H$6:$J$106,3,)*VLOOKUP($AO5,Listas!$H$6:$J$106,2,),""))),"")</f>
        <v/>
      </c>
      <c r="AZ5" t="str">
        <f>IFERROR('Prod y alimentación'!S63*IF($AN5=$R$10,VLOOKUP($AO5,Listas!$B$6:$D$106,3,)*VLOOKUP($AO5,Listas!$B$6:$D$106,2,),IF($AN5=$R$11,VLOOKUP($AO5,Listas!$E$6:$G$106,3,)*VLOOKUP($AO5,Listas!$E$6:$G$106,2,),IF($AN5=$R$12,VLOOKUP($AO5,Listas!$H$6:$J$106,3,)*VLOOKUP($AO5,Listas!$H$6:$J$106,2,),""))),"")</f>
        <v/>
      </c>
      <c r="BA5" t="str">
        <f>IFERROR('Prod y alimentación'!T63*IF($AN5=$R$10,VLOOKUP($AO5,Listas!$B$6:$D$106,3,)*VLOOKUP($AO5,Listas!$B$6:$D$106,2,),IF($AN5=$R$11,VLOOKUP($AO5,Listas!$E$6:$G$106,3,)*VLOOKUP($AO5,Listas!$E$6:$G$106,2,),IF($AN5=$R$12,VLOOKUP($AO5,Listas!$H$6:$J$106,3,)*VLOOKUP($AO5,Listas!$H$6:$J$106,2,),""))),"")</f>
        <v/>
      </c>
      <c r="BB5" t="str">
        <f>IFERROR('Prod y alimentación'!V63*IF($AN5=$R$10,VLOOKUP($AO5,Listas!$B$6:$D$106,3,)*VLOOKUP($AO5,Listas!$B$6:$D$106,2,),IF($AN5=$R$11,VLOOKUP($AO5,Listas!$E$6:$G$106,3,)*VLOOKUP($AO5,Listas!$E$6:$G$106,2,),IF($AN5=$R$12,VLOOKUP($AO5,Listas!$H$6:$J$106,3,)*VLOOKUP($AO5,Listas!$H$6:$J$106,2,),""))),"")</f>
        <v/>
      </c>
      <c r="BC5" t="str">
        <f>IFERROR('Prod y alimentación'!W63*IF($AN5=$R$10,VLOOKUP($AO5,Listas!$B$6:$D$106,3,)*VLOOKUP($AO5,Listas!$B$6:$D$106,2,),IF($AN5=$R$11,VLOOKUP($AO5,Listas!$E$6:$G$106,3,)*VLOOKUP($AO5,Listas!$E$6:$G$106,2,),IF($AN5=$R$12,VLOOKUP($AO5,Listas!$H$6:$J$106,3,)*VLOOKUP($AO5,Listas!$H$6:$J$106,2,),""))),"")</f>
        <v/>
      </c>
      <c r="BD5" t="str">
        <f>IFERROR('Prod y alimentación'!Y63*IF($AN5=$R$10,VLOOKUP($AO5,Listas!$B$6:$D$106,3,)*VLOOKUP($AO5,Listas!$B$6:$D$106,2,),IF($AN5=$R$11,VLOOKUP($AO5,Listas!$E$6:$G$106,3,)*VLOOKUP($AO5,Listas!$E$6:$G$106,2,),IF($AN5=$R$12,VLOOKUP($AO5,Listas!$H$6:$J$106,3,)*VLOOKUP($AO5,Listas!$H$6:$J$106,2,),""))),"")</f>
        <v/>
      </c>
      <c r="BE5" t="str">
        <f>IFERROR('Prod y alimentación'!Z63*IF($AN5=$R$10,VLOOKUP($AO5,Listas!$B$6:$D$106,3,)*VLOOKUP($AO5,Listas!$B$6:$D$106,2,),IF($AN5=$R$11,VLOOKUP($AO5,Listas!$E$6:$G$106,3,)*VLOOKUP($AO5,Listas!$E$6:$G$106,2,),IF($AN5=$R$12,VLOOKUP($AO5,Listas!$H$6:$J$106,3,)*VLOOKUP($AO5,Listas!$H$6:$J$106,2,),""))),"")</f>
        <v/>
      </c>
      <c r="BF5" t="str">
        <f>IFERROR('Prod y alimentación'!AB63*IF($AN5=$R$10,VLOOKUP($AO5,Listas!$B$6:$D$106,3,)*VLOOKUP($AO5,Listas!$B$6:$D$106,2,),IF($AN5=$R$11,VLOOKUP($AO5,Listas!$E$6:$G$106,3,)*VLOOKUP($AO5,Listas!$E$6:$G$106,2,),IF($AN5=$R$12,VLOOKUP($AO5,Listas!$H$6:$J$106,3,)*VLOOKUP($AO5,Listas!$H$6:$J$106,2,),""))),"")</f>
        <v/>
      </c>
      <c r="BG5" t="str">
        <f>IFERROR('Prod y alimentación'!AC63*IF($AN5=$R$10,VLOOKUP($AO5,Listas!$B$6:$D$106,3,)*VLOOKUP($AO5,Listas!$B$6:$D$106,2,),IF($AN5=$R$11,VLOOKUP($AO5,Listas!$E$6:$G$106,3,)*VLOOKUP($AO5,Listas!$E$6:$G$106,2,),IF($AN5=$R$12,VLOOKUP($AO5,Listas!$H$6:$J$106,3,)*VLOOKUP($AO5,Listas!$H$6:$J$106,2,),""))),"")</f>
        <v/>
      </c>
      <c r="BH5" t="str">
        <f>IFERROR('Prod y alimentación'!AE63*IF($AN5=$R$10,VLOOKUP($AO5,Listas!$B$6:$D$106,3,)*VLOOKUP($AO5,Listas!$B$6:$D$106,2,),IF($AN5=$R$11,VLOOKUP($AO5,Listas!$E$6:$G$106,3,)*VLOOKUP($AO5,Listas!$E$6:$G$106,2,),IF($AN5=$R$12,VLOOKUP($AO5,Listas!$H$6:$J$106,3,)*VLOOKUP($AO5,Listas!$H$6:$J$106,2,),""))),"")</f>
        <v/>
      </c>
      <c r="BI5" t="str">
        <f>IFERROR('Prod y alimentación'!AF63*IF($AN5=$R$10,VLOOKUP($AO5,Listas!$B$6:$D$106,3,)*VLOOKUP($AO5,Listas!$B$6:$D$106,2,),IF($AN5=$R$11,VLOOKUP($AO5,Listas!$E$6:$G$106,3,)*VLOOKUP($AO5,Listas!$E$6:$G$106,2,),IF($AN5=$R$12,VLOOKUP($AO5,Listas!$H$6:$J$106,3,)*VLOOKUP($AO5,Listas!$H$6:$J$106,2,),""))),"")</f>
        <v/>
      </c>
      <c r="BJ5" t="str">
        <f>IFERROR('Prod y alimentación'!AH63*IF($AN5=$R$10,VLOOKUP($AO5,Listas!$B$6:$D$106,3,)*VLOOKUP($AO5,Listas!$B$6:$D$106,2,),IF($AN5=$R$11,VLOOKUP($AO5,Listas!$E$6:$G$106,3,)*VLOOKUP($AO5,Listas!$E$6:$G$106,2,),IF($AN5=$R$12,VLOOKUP($AO5,Listas!$H$6:$J$106,3,)*VLOOKUP($AO5,Listas!$H$6:$J$106,2,),""))),"")</f>
        <v/>
      </c>
      <c r="BK5" t="str">
        <f>IFERROR('Prod y alimentación'!AI63*IF($AN5=$R$10,VLOOKUP($AO5,Listas!$B$6:$D$106,3,)*VLOOKUP($AO5,Listas!$B$6:$D$106,2,),IF($AN5=$R$11,VLOOKUP($AO5,Listas!$E$6:$G$106,3,)*VLOOKUP($AO5,Listas!$E$6:$G$106,2,),IF($AN5=$R$12,VLOOKUP($AO5,Listas!$H$6:$J$106,3,)*VLOOKUP($AO5,Listas!$H$6:$J$106,2,),""))),"")</f>
        <v/>
      </c>
      <c r="BL5" t="str">
        <f>IFERROR('Prod y alimentación'!AK63*IF($AN5=$R$10,VLOOKUP($AO5,Listas!$B$6:$D$106,3,)*VLOOKUP($AO5,Listas!$B$6:$D$106,2,),IF($AN5=$R$11,VLOOKUP($AO5,Listas!$E$6:$G$106,3,)*VLOOKUP($AO5,Listas!$E$6:$G$106,2,),IF($AN5=$R$12,VLOOKUP($AO5,Listas!$H$6:$J$106,3,)*VLOOKUP($AO5,Listas!$H$6:$J$106,2,),""))),"")</f>
        <v/>
      </c>
      <c r="BM5" t="str">
        <f>IFERROR('Prod y alimentación'!AL63*IF($AN5=$R$10,VLOOKUP($AO5,Listas!$B$6:$D$106,3,)*VLOOKUP($AO5,Listas!$B$6:$D$106,2,),IF($AN5=$R$11,VLOOKUP($AO5,Listas!$E$6:$G$106,3,)*VLOOKUP($AO5,Listas!$E$6:$G$106,2,),IF($AN5=$R$12,VLOOKUP($AO5,Listas!$H$6:$J$106,3,)*VLOOKUP($AO5,Listas!$H$6:$J$106,2,),""))),"")</f>
        <v/>
      </c>
      <c r="BO5" s="130" t="str">
        <f>IFERROR('Prod y alimentación'!D63*IF($AN5=$R$10,VLOOKUP($AO5,Listas!$B$6:$C$106,2,),IF($AN5=$R$11,VLOOKUP($AO5,Listas!$E$6:$F$106,2,),IF($AN5=$R$12,VLOOKUP($AO5,Listas!$H$6:$I$106,2,),""))),"")</f>
        <v/>
      </c>
      <c r="BP5" t="str">
        <f>IFERROR('Prod y alimentación'!G63*IF($AN5=$R$10,VLOOKUP($AO5,Listas!$B$6:$C$106,2,),IF($AN5=$R$11,VLOOKUP($AO5,Listas!$E$6:$F$106,2,),IF($AN5=$R$12,VLOOKUP($AO5,Listas!$H$6:$I$106,2,)/100,""))),"")</f>
        <v/>
      </c>
      <c r="BQ5" t="str">
        <f>IFERROR('Prod y alimentación'!J63*IF($AN5=$R$10,VLOOKUP($AO5,Listas!$B$6:$C$106,2,),IF($AN5=$R$11,VLOOKUP($AO5,Listas!$E$6:$F$106,2,),IF($AN5=$R$12,VLOOKUP($AO5,Listas!$H$6:$I$106,2,)/100,""))),"")</f>
        <v/>
      </c>
      <c r="BR5" t="str">
        <f>IFERROR('Prod y alimentación'!M63*IF($AN5=$R$10,VLOOKUP($AO5,Listas!$B$6:$C$106,2,),IF($AN5=$R$11,VLOOKUP($AO5,Listas!$E$6:$F$106,2,),IF($AN5=$R$12,VLOOKUP($AO5,Listas!$H$6:$I$106,2,)/100,""))),"")</f>
        <v/>
      </c>
      <c r="BS5" t="str">
        <f>IFERROR('Prod y alimentación'!P63*IF($AN5=$R$10,VLOOKUP($AO5,Listas!$B$6:$C$106,2,),IF($AN5=$R$11,VLOOKUP($AO5,Listas!$E$6:$F$106,2,),IF($AN5=$R$12,VLOOKUP($AO5,Listas!$H$6:$I$106,2,)/100,""))),"")</f>
        <v/>
      </c>
      <c r="BT5" t="str">
        <f>IFERROR('Prod y alimentación'!S63*IF($AN5=$R$10,VLOOKUP($AO5,Listas!$B$6:$C$106,2,),IF($AN5=$R$11,VLOOKUP($AO5,Listas!$E$6:$F$106,2,),IF($AN5=$R$12,VLOOKUP($AO5,Listas!$H$6:$I$106,2,)/100,""))),"")</f>
        <v/>
      </c>
      <c r="BU5" t="str">
        <f>IFERROR('Prod y alimentación'!V63*IF($AN5=$R$10,VLOOKUP($AO5,Listas!$B$6:$C$106,2,),IF($AN5=$R$11,VLOOKUP($AO5,Listas!$E$6:$F$106,2,),IF($AN5=$R$12,VLOOKUP($AO5,Listas!$H$6:$I$106,2,)/100,""))),"")</f>
        <v/>
      </c>
      <c r="BV5" t="str">
        <f>IFERROR('Prod y alimentación'!Y63*IF($AN5=$R$10,VLOOKUP($AO5,Listas!$B$6:$C$106,2,),IF($AN5=$R$11,VLOOKUP($AO5,Listas!$E$6:$F$106,2,),IF($AN5=$R$12,VLOOKUP($AO5,Listas!$H$6:$I$106,2,)/100,""))),"")</f>
        <v/>
      </c>
      <c r="BW5" t="str">
        <f>IFERROR('Prod y alimentación'!AB63*IF($AN5=$R$10,VLOOKUP($AO5,Listas!$B$6:$C$106,2,),IF($AN5=$R$11,VLOOKUP($AO5,Listas!$E$6:$F$106,2,),IF($AN5=$R$12,VLOOKUP($AO5,Listas!$H$6:$I$106,2,)/100,""))),"")</f>
        <v/>
      </c>
      <c r="BX5" t="str">
        <f>IFERROR('Prod y alimentación'!AE63*IF($AN5=$R$10,VLOOKUP($AO5,Listas!$B$6:$C$106,2,),IF($AN5=$R$11,VLOOKUP($AO5,Listas!$E$6:$F$106,2,),IF($AN5=$R$12,VLOOKUP($AO5,Listas!$H$6:$I$106,2,)/100,""))),"")</f>
        <v/>
      </c>
      <c r="BY5" t="str">
        <f>IFERROR('Prod y alimentación'!AH63*IF($AN5=$R$10,VLOOKUP($AO5,Listas!$B$6:$C$106,2,),IF($AN5=$R$11,VLOOKUP($AO5,Listas!$E$6:$F$106,2,),IF($AN5=$R$12,VLOOKUP($AO5,Listas!$H$6:$I$106,2,)/100,""))),"")</f>
        <v/>
      </c>
      <c r="BZ5" t="str">
        <f>IFERROR('Prod y alimentación'!AK63*IF($AN5=$R$10,VLOOKUP($AO5,Listas!$B$6:$C$106,2,),IF($AN5=$R$11,VLOOKUP($AO5,Listas!$E$6:$F$106,2,),IF($AN5=$R$12,VLOOKUP($AO5,Listas!$H$6:$I$106,2,)/100,""))),"")</f>
        <v/>
      </c>
      <c r="CB5" t="str">
        <f>IF(Reservas!E10="",IF(Reservas!D10="","",IF(Reservas!C10=$O$10,0.85,IF(Reservas!C10=$O$11,0.45,IF(Reservas!C10=$O$12,0.33,"")))),Reservas!E10)</f>
        <v/>
      </c>
      <c r="CC5" t="str">
        <f>IF(Reservas!H10="",IF(Reservas!G10="","",IF(Reservas!F10=$O$10,0.85,IF(Reservas!F10=$O$11,0.45,IF(Reservas!F10=$O$12,0.33,"")))),Reservas!H10)</f>
        <v/>
      </c>
      <c r="CD5" t="str">
        <f>IF(Reservas!K10="",IF(Reservas!J10="","",IF(Reservas!I10=$O$10,0.85,IF(Reservas!I10=$O$11,0.45,IF(Reservas!I10=$O$12,0.33,"")))),Reservas!K10)</f>
        <v/>
      </c>
      <c r="CE5" t="str">
        <f>IF(Reservas!N10="",IF(Reservas!M10="","",IF(Reservas!L10=$O$10,0.85,IF(Reservas!L10=$O$11,0.45,IF(Reservas!L10=$O$12,0.33,"")))),Reservas!N10)</f>
        <v/>
      </c>
      <c r="CF5" t="str">
        <f>IF(Reservas!Q10="",IF(Reservas!P10="","",IF(Reservas!O10=$O$10,0.85,IF(Reservas!O10=$O$11,0.45,IF(Reservas!O10=$O$12,0.33,"")))),Reservas!Q10)</f>
        <v/>
      </c>
      <c r="CG5" t="str">
        <f>IF(Reservas!T10="",IF(Reservas!S10="","",IF(Reservas!R10=$O$10,0.85,IF(Reservas!R10=$O$11,0.45,IF(Reservas!R10=$O$12,0.33,"")))),Reservas!T10)</f>
        <v/>
      </c>
      <c r="CH5" t="str">
        <f>IF(Reservas!W10="",IF(Reservas!V10="","",IF(Reservas!U10=$O$10,0.85,IF(Reservas!U10=$O$11,0.45,IF(Reservas!U10=$O$12,0.33,"")))),Reservas!W10)</f>
        <v/>
      </c>
      <c r="CI5" t="str">
        <f>IF(Reservas!Z10="",IF(Reservas!Y10="","",IF(Reservas!X10=$O$10,0.85,IF(Reservas!X10=$O$11,0.45,IF(Reservas!X10=$O$12,0.33,"")))),Reservas!Z10)</f>
        <v/>
      </c>
      <c r="CJ5" t="str">
        <f>IF(Reservas!AC10="",IF(Reservas!AB10="","",IF(Reservas!AA10=$O$10,0.85,IF(Reservas!AA10=$O$11,0.45,IF(Reservas!AA10=$O$12,0.33,"")))),Reservas!AC10)</f>
        <v/>
      </c>
      <c r="CK5" t="str">
        <f>IF(Reservas!AF10="",IF(Reservas!AE10="","",IF(Reservas!AD10=$O$10,0.85,IF(Reservas!AD10=$O$11,0.45,IF(Reservas!AD10=$O$12,0.33,"")))),Reservas!AF10)</f>
        <v/>
      </c>
      <c r="CL5" t="str">
        <f>IF(Reservas!AI10="",IF(Reservas!AH10="","",IF(Reservas!AG10=$O$10,0.85,IF(Reservas!AG10=$O$11,0.45,IF(Reservas!AG10=$O$12,0.33,"")))),Reservas!AI10)</f>
        <v/>
      </c>
      <c r="CM5" t="str">
        <f>IF(Reservas!AL10="",IF(Reservas!AK10="","",IF(Reservas!AJ10=$O$10,0.85,IF(Reservas!AJ10=$O$11,0.45,IF(Reservas!AJ10=$O$12,0.33,"")))),Reservas!AL10)</f>
        <v/>
      </c>
      <c r="CO5" t="str">
        <f>IFERROR('Prod y alimentación'!E63*IF($AN5=$R$10,VLOOKUP($AO5,Listas!$B$6:$C$106,2,),IF($AN5=$R$11,VLOOKUP($AO5,Listas!$E$6:$F$106,2,),IF($AN5=$R$12,VLOOKUP($AO5,Listas!$H$6:$I$106,2,),""))),"")</f>
        <v/>
      </c>
      <c r="CP5" t="str">
        <f>IFERROR('Prod y alimentación'!H63*IF($AN5=$R$10,VLOOKUP($AO5,Listas!$B$6:$C$106,2,),IF($AN5=$R$11,VLOOKUP($AO5,Listas!$E$6:$F$106,2,),IF($AN5=$R$12,VLOOKUP($AO5,Listas!$H$6:$I$106,2,),""))),"")</f>
        <v/>
      </c>
      <c r="CQ5" t="str">
        <f>IFERROR('Prod y alimentación'!K63*IF($AN5=$R$10,VLOOKUP($AO5,Listas!$B$6:$C$106,2,),IF($AN5=$R$11,VLOOKUP($AO5,Listas!$E$6:$F$106,2,),IF($AN5=$R$12,VLOOKUP($AO5,Listas!$H$6:$I$106,2,),""))),"")</f>
        <v/>
      </c>
      <c r="CR5" t="str">
        <f>IFERROR('Prod y alimentación'!N63*IF($AN5=$R$10,VLOOKUP($AO5,Listas!$B$6:$C$106,2,),IF($AN5=$R$11,VLOOKUP($AO5,Listas!$E$6:$F$106,2,),IF($AN5=$R$12,VLOOKUP($AO5,Listas!$H$6:$I$106,2,),""))),"")</f>
        <v/>
      </c>
      <c r="CS5" t="str">
        <f>IFERROR('Prod y alimentación'!Q63*IF($AN5=$R$10,VLOOKUP($AO5,Listas!$B$6:$C$106,2,),IF($AN5=$R$11,VLOOKUP($AO5,Listas!$E$6:$F$106,2,),IF($AN5=$R$12,VLOOKUP($AO5,Listas!$H$6:$I$106,2,),""))),"")</f>
        <v/>
      </c>
      <c r="CT5" t="str">
        <f>IFERROR('Prod y alimentación'!T63*IF($AN5=$R$10,VLOOKUP($AO5,Listas!$B$6:$C$106,2,),IF($AN5=$R$11,VLOOKUP($AO5,Listas!$E$6:$F$106,2,),IF($AN5=$R$12,VLOOKUP($AO5,Listas!$H$6:$I$106,2,),""))),"")</f>
        <v/>
      </c>
      <c r="CU5" t="str">
        <f>IFERROR('Prod y alimentación'!W63*IF($AN5=$R$10,VLOOKUP($AO5,Listas!$B$6:$C$106,2,),IF($AN5=$R$11,VLOOKUP($AO5,Listas!$E$6:$F$106,2,),IF($AN5=$R$12,VLOOKUP($AO5,Listas!$H$6:$I$106,2,),""))),"")</f>
        <v/>
      </c>
      <c r="CV5" t="str">
        <f>IFERROR('Prod y alimentación'!Z63*IF($AN5=$R$10,VLOOKUP($AO5,Listas!$B$6:$C$106,2,),IF($AN5=$R$11,VLOOKUP($AO5,Listas!$E$6:$F$106,2,),IF($AN5=$R$12,VLOOKUP($AO5,Listas!$H$6:$I$106,2,),""))),"")</f>
        <v/>
      </c>
      <c r="CW5" t="str">
        <f>IFERROR('Prod y alimentación'!AC63*IF($AN5=$R$10,VLOOKUP($AO5,Listas!$B$6:$C$106,2,),IF($AN5=$R$11,VLOOKUP($AO5,Listas!$E$6:$F$106,2,),IF($AN5=$R$12,VLOOKUP($AO5,Listas!$H$6:$I$106,2,),""))),"")</f>
        <v/>
      </c>
      <c r="CX5" t="str">
        <f>IFERROR('Prod y alimentación'!AF63*IF($AN5=$R$10,VLOOKUP($AO5,Listas!$B$6:$C$106,2,),IF($AN5=$R$11,VLOOKUP($AO5,Listas!$E$6:$F$106,2,),IF($AN5=$R$12,VLOOKUP($AO5,Listas!$H$6:$I$106,2,),""))),"")</f>
        <v/>
      </c>
      <c r="CY5" t="str">
        <f>IFERROR('Prod y alimentación'!AI63*IF($AN5=$R$10,VLOOKUP($AO5,Listas!$B$6:$C$106,2,),IF($AN5=$R$11,VLOOKUP($AO5,Listas!$E$6:$F$106,2,),IF($AN5=$R$12,VLOOKUP($AO5,Listas!$H$6:$I$106,2,),""))),"")</f>
        <v/>
      </c>
      <c r="CZ5" t="str">
        <f>IFERROR('Prod y alimentación'!AL63*IF($AN5=$R$10,VLOOKUP($AO5,Listas!$B$6:$C$106,2,),IF($AN5=$R$11,VLOOKUP($AO5,Listas!$E$6:$F$106,2,),IF($AN5=$R$12,VLOOKUP($AO5,Listas!$H$6:$I$106,2,),""))),"")</f>
        <v/>
      </c>
    </row>
    <row r="6" spans="2:104" x14ac:dyDescent="0.35">
      <c r="L6" t="s">
        <v>279</v>
      </c>
      <c r="M6" s="240">
        <f>+Salidas!$C$8-Salidas!$C$9</f>
        <v>0</v>
      </c>
      <c r="N6" s="240">
        <f>+Salidas!$C$8-Salidas!$C$9</f>
        <v>0</v>
      </c>
      <c r="O6" s="240">
        <f>+Salidas!$C$8-Salidas!$C$9</f>
        <v>0</v>
      </c>
      <c r="P6" s="240">
        <f>+Salidas!$C$8-Salidas!$C$9</f>
        <v>0</v>
      </c>
      <c r="Q6" s="240">
        <f>+Salidas!$C$8-Salidas!$C$9</f>
        <v>0</v>
      </c>
      <c r="R6" s="240">
        <f>+Salidas!$C$8-Salidas!$C$9</f>
        <v>0</v>
      </c>
      <c r="S6" s="240">
        <f>+Salidas!$C$8-Salidas!$C$9</f>
        <v>0</v>
      </c>
      <c r="T6" s="240">
        <f>+Salidas!$C$8-Salidas!$C$9</f>
        <v>0</v>
      </c>
      <c r="U6" s="240">
        <f>+Salidas!$C$8-Salidas!$C$9</f>
        <v>0</v>
      </c>
      <c r="V6" s="240">
        <f>+Salidas!$C$8-Salidas!$C$9</f>
        <v>0</v>
      </c>
      <c r="W6" s="240">
        <f>+Salidas!$C$8-Salidas!$C$9</f>
        <v>0</v>
      </c>
      <c r="X6" s="240">
        <f>+Salidas!$C$8-Salidas!$C$9</f>
        <v>0</v>
      </c>
      <c r="AA6" s="122" t="str">
        <f>IF('Uso de suelo'!C11="","",'Uso de suelo'!C11)</f>
        <v/>
      </c>
      <c r="AB6" s="123" t="str">
        <f ca="1">IF('Uso de suelo'!D11="","",VLOOKUP('Uso de suelo'!D11,OFFSET(Formulas!$K$11,0,0,Formulas!$L$10,2),2,0))</f>
        <v/>
      </c>
      <c r="AC6" s="123" t="str">
        <f ca="1">IF('Uso de suelo'!F11="","",VLOOKUP('Uso de suelo'!F11,OFFSET(Formulas!$K$11,0,0,Formulas!$L$10,2),2,0))</f>
        <v/>
      </c>
      <c r="AD6" s="123" t="str">
        <f ca="1">IF('Uso de suelo'!H11="","",VLOOKUP('Uso de suelo'!H11,OFFSET(Formulas!$K$11,0,0,Formulas!$L$10,2),2,0))</f>
        <v/>
      </c>
      <c r="AE6" s="123" t="str">
        <f ca="1">IF('Uso de suelo'!J11="","",VLOOKUP('Uso de suelo'!J11,OFFSET(Formulas!$K$11,0,0,Formulas!$L$10,2),2,0))</f>
        <v/>
      </c>
      <c r="AF6" s="123" t="str">
        <f ca="1">IF('Uso de suelo'!L11="","",VLOOKUP('Uso de suelo'!L11,OFFSET(Formulas!$K$11,0,0,Formulas!$L$10,2),2,0))</f>
        <v/>
      </c>
      <c r="AG6" s="123" t="str">
        <f ca="1">IF('Uso de suelo'!N11="","",VLOOKUP('Uso de suelo'!N11,OFFSET(Formulas!$K$11,0,0,Formulas!$L$10,2),2,0))</f>
        <v/>
      </c>
      <c r="AH6" s="123" t="str">
        <f ca="1">IF('Uso de suelo'!P11="","",VLOOKUP('Uso de suelo'!P11,OFFSET(Formulas!$K$11,0,0,Formulas!$L$10,2),2,0))</f>
        <v/>
      </c>
      <c r="AI6" s="123" t="str">
        <f ca="1">IF('Uso de suelo'!R11="","",VLOOKUP('Uso de suelo'!R11,OFFSET(Formulas!$K$11,0,0,Formulas!$L$10,2),2,0))</f>
        <v/>
      </c>
      <c r="AJ6" s="123" t="str">
        <f ca="1">IF('Uso de suelo'!T11="","",VLOOKUP('Uso de suelo'!T11,OFFSET(Formulas!$K$11,0,0,Formulas!$L$10,2),2,0))</f>
        <v/>
      </c>
      <c r="AK6" s="123" t="str">
        <f ca="1">IF('Uso de suelo'!V11="","",VLOOKUP('Uso de suelo'!V11,OFFSET(Formulas!$K$11,0,0,Formulas!$L$10,2),2,0))</f>
        <v/>
      </c>
      <c r="AL6" s="123" t="str">
        <f ca="1">IF('Uso de suelo'!X11="","",VLOOKUP('Uso de suelo'!X11,OFFSET(Formulas!$K$11,0,0,Formulas!$L$10,2),2,0))</f>
        <v/>
      </c>
      <c r="AM6" s="124" t="str">
        <f ca="1">IF('Uso de suelo'!Z11="","",VLOOKUP('Uso de suelo'!Z11,OFFSET(Formulas!$K$11,0,0,Formulas!$L$10,2),2,0))</f>
        <v/>
      </c>
      <c r="AN6" t="str">
        <f>IF('Prod y alimentación'!B64="","",'Prod y alimentación'!B64)</f>
        <v/>
      </c>
      <c r="AO6" t="str">
        <f>IF('Prod y alimentación'!C64="","",'Prod y alimentación'!C64)</f>
        <v/>
      </c>
      <c r="AP6" t="str">
        <f>IFERROR('Prod y alimentación'!D64*IF($AN6=$R$10,VLOOKUP($AO6,Listas!$B$6:$D$106,3,)*VLOOKUP($AO6,Listas!$B$6:$D$106,2,),IF($AN6=$R$11,VLOOKUP($AO6,Listas!$E$6:$G$106,3,)*VLOOKUP($AO6,Listas!$E$6:$G$106,2,),IF($AN6=$R$12,VLOOKUP($AO6,Listas!$H$6:$J$106,3,)*VLOOKUP($AO6,Listas!$H$6:$J$106,2,),""))),"")</f>
        <v/>
      </c>
      <c r="AQ6" t="str">
        <f>IFERROR('Prod y alimentación'!E64*IF($AN6=$R$10,VLOOKUP($AO6,Listas!$B$6:$D$106,3,)*VLOOKUP($AO6,Listas!$B$6:$D$106,2,),IF($AN6=$R$11,VLOOKUP($AO6,Listas!$E$6:$G$106,3,)*VLOOKUP($AO6,Listas!$E$6:$G$106,2,),IF($AN6=$R$12,VLOOKUP($AO6,Listas!$H$6:$J$106,3,)*VLOOKUP($AO6,Listas!$H$6:$J$106,2,),""))),"")</f>
        <v/>
      </c>
      <c r="AR6" t="str">
        <f>IFERROR('Prod y alimentación'!G64*IF($AN6=$R$10,VLOOKUP($AO6,Listas!$B$6:$D$106,3,)*VLOOKUP($AO6,Listas!$B$6:$D$106,2,),IF($AN6=$R$11,VLOOKUP($AO6,Listas!$E$6:$G$106,3,)*VLOOKUP($AO6,Listas!$E$6:$G$106,2,),IF($AN6=$R$12,VLOOKUP($AO6,Listas!$H$6:$J$106,3,)*VLOOKUP($AO6,Listas!$H$6:$J$106,2,),""))),"")</f>
        <v/>
      </c>
      <c r="AS6" t="str">
        <f>IFERROR('Prod y alimentación'!H64*IF($AN6=$R$10,VLOOKUP($AO6,Listas!$B$6:$D$106,3,)*VLOOKUP($AO6,Listas!$B$6:$D$106,2,),IF($AN6=$R$11,VLOOKUP($AO6,Listas!$E$6:$G$106,3,)*VLOOKUP($AO6,Listas!$E$6:$G$106,2,),IF($AN6=$R$12,VLOOKUP($AO6,Listas!$H$6:$J$106,3,)*VLOOKUP($AO6,Listas!$H$6:$J$106,2,),""))),"")</f>
        <v/>
      </c>
      <c r="AT6" t="str">
        <f>IFERROR('Prod y alimentación'!J64*IF($AN6=$R$10,VLOOKUP($AO6,Listas!$B$6:$D$106,3,)*VLOOKUP($AO6,Listas!$B$6:$D$106,2,),IF($AN6=$R$11,VLOOKUP($AO6,Listas!$E$6:$G$106,3,)*VLOOKUP($AO6,Listas!$E$6:$G$106,2,),IF($AN6=$R$12,VLOOKUP($AO6,Listas!$H$6:$J$106,3,)*VLOOKUP($AO6,Listas!$H$6:$J$106,2,),""))),"")</f>
        <v/>
      </c>
      <c r="AU6" t="str">
        <f>IFERROR('Prod y alimentación'!K64*IF($AN6=$R$10,VLOOKUP($AO6,Listas!$B$6:$D$106,3,)*VLOOKUP($AO6,Listas!$B$6:$D$106,2,),IF($AN6=$R$11,VLOOKUP($AO6,Listas!$E$6:$G$106,3,)*VLOOKUP($AO6,Listas!$E$6:$G$106,2,),IF($AN6=$R$12,VLOOKUP($AO6,Listas!$H$6:$J$106,3,)*VLOOKUP($AO6,Listas!$H$6:$J$106,2,),""))),"")</f>
        <v/>
      </c>
      <c r="AV6" t="str">
        <f>IFERROR('Prod y alimentación'!M64*IF($AN6=$R$10,VLOOKUP($AO6,Listas!$B$6:$D$106,3,)*VLOOKUP($AO6,Listas!$B$6:$D$106,2,),IF($AN6=$R$11,VLOOKUP($AO6,Listas!$E$6:$G$106,3,)*VLOOKUP($AO6,Listas!$E$6:$G$106,2,),IF($AN6=$R$12,VLOOKUP($AO6,Listas!$H$6:$J$106,3,)*VLOOKUP($AO6,Listas!$H$6:$J$106,2,),""))),"")</f>
        <v/>
      </c>
      <c r="AW6" t="str">
        <f>IFERROR('Prod y alimentación'!N64*IF($AN6=$R$10,VLOOKUP($AO6,Listas!$B$6:$D$106,3,)*VLOOKUP($AO6,Listas!$B$6:$D$106,2,),IF($AN6=$R$11,VLOOKUP($AO6,Listas!$E$6:$G$106,3,)*VLOOKUP($AO6,Listas!$E$6:$G$106,2,),IF($AN6=$R$12,VLOOKUP($AO6,Listas!$H$6:$J$106,3,)*VLOOKUP($AO6,Listas!$H$6:$J$106,2,),""))),"")</f>
        <v/>
      </c>
      <c r="AX6" t="str">
        <f>IFERROR('Prod y alimentación'!P64*IF($AN6=$R$10,VLOOKUP($AO6,Listas!$B$6:$D$106,3,)*VLOOKUP($AO6,Listas!$B$6:$D$106,2,),IF($AN6=$R$11,VLOOKUP($AO6,Listas!$E$6:$G$106,3,)*VLOOKUP($AO6,Listas!$E$6:$G$106,2,),IF($AN6=$R$12,VLOOKUP($AO6,Listas!$H$6:$J$106,3,)*VLOOKUP($AO6,Listas!$H$6:$J$106,2,),""))),"")</f>
        <v/>
      </c>
      <c r="AY6" t="str">
        <f>IFERROR('Prod y alimentación'!Q64*IF($AN6=$R$10,VLOOKUP($AO6,Listas!$B$6:$D$106,3,)*VLOOKUP($AO6,Listas!$B$6:$D$106,2,),IF($AN6=$R$11,VLOOKUP($AO6,Listas!$E$6:$G$106,3,)*VLOOKUP($AO6,Listas!$E$6:$G$106,2,),IF($AN6=$R$12,VLOOKUP($AO6,Listas!$H$6:$J$106,3,)*VLOOKUP($AO6,Listas!$H$6:$J$106,2,),""))),"")</f>
        <v/>
      </c>
      <c r="AZ6" t="str">
        <f>IFERROR('Prod y alimentación'!S64*IF($AN6=$R$10,VLOOKUP($AO6,Listas!$B$6:$D$106,3,)*VLOOKUP($AO6,Listas!$B$6:$D$106,2,),IF($AN6=$R$11,VLOOKUP($AO6,Listas!$E$6:$G$106,3,)*VLOOKUP($AO6,Listas!$E$6:$G$106,2,),IF($AN6=$R$12,VLOOKUP($AO6,Listas!$H$6:$J$106,3,)*VLOOKUP($AO6,Listas!$H$6:$J$106,2,),""))),"")</f>
        <v/>
      </c>
      <c r="BA6" t="str">
        <f>IFERROR('Prod y alimentación'!T64*IF($AN6=$R$10,VLOOKUP($AO6,Listas!$B$6:$D$106,3,)*VLOOKUP($AO6,Listas!$B$6:$D$106,2,),IF($AN6=$R$11,VLOOKUP($AO6,Listas!$E$6:$G$106,3,)*VLOOKUP($AO6,Listas!$E$6:$G$106,2,),IF($AN6=$R$12,VLOOKUP($AO6,Listas!$H$6:$J$106,3,)*VLOOKUP($AO6,Listas!$H$6:$J$106,2,),""))),"")</f>
        <v/>
      </c>
      <c r="BB6" t="str">
        <f>IFERROR('Prod y alimentación'!V64*IF($AN6=$R$10,VLOOKUP($AO6,Listas!$B$6:$D$106,3,)*VLOOKUP($AO6,Listas!$B$6:$D$106,2,),IF($AN6=$R$11,VLOOKUP($AO6,Listas!$E$6:$G$106,3,)*VLOOKUP($AO6,Listas!$E$6:$G$106,2,),IF($AN6=$R$12,VLOOKUP($AO6,Listas!$H$6:$J$106,3,)*VLOOKUP($AO6,Listas!$H$6:$J$106,2,),""))),"")</f>
        <v/>
      </c>
      <c r="BC6" t="str">
        <f>IFERROR('Prod y alimentación'!W64*IF($AN6=$R$10,VLOOKUP($AO6,Listas!$B$6:$D$106,3,)*VLOOKUP($AO6,Listas!$B$6:$D$106,2,),IF($AN6=$R$11,VLOOKUP($AO6,Listas!$E$6:$G$106,3,)*VLOOKUP($AO6,Listas!$E$6:$G$106,2,),IF($AN6=$R$12,VLOOKUP($AO6,Listas!$H$6:$J$106,3,)*VLOOKUP($AO6,Listas!$H$6:$J$106,2,),""))),"")</f>
        <v/>
      </c>
      <c r="BD6" t="str">
        <f>IFERROR('Prod y alimentación'!Y64*IF($AN6=$R$10,VLOOKUP($AO6,Listas!$B$6:$D$106,3,)*VLOOKUP($AO6,Listas!$B$6:$D$106,2,),IF($AN6=$R$11,VLOOKUP($AO6,Listas!$E$6:$G$106,3,)*VLOOKUP($AO6,Listas!$E$6:$G$106,2,),IF($AN6=$R$12,VLOOKUP($AO6,Listas!$H$6:$J$106,3,)*VLOOKUP($AO6,Listas!$H$6:$J$106,2,),""))),"")</f>
        <v/>
      </c>
      <c r="BE6" t="str">
        <f>IFERROR('Prod y alimentación'!Z64*IF($AN6=$R$10,VLOOKUP($AO6,Listas!$B$6:$D$106,3,)*VLOOKUP($AO6,Listas!$B$6:$D$106,2,),IF($AN6=$R$11,VLOOKUP($AO6,Listas!$E$6:$G$106,3,)*VLOOKUP($AO6,Listas!$E$6:$G$106,2,),IF($AN6=$R$12,VLOOKUP($AO6,Listas!$H$6:$J$106,3,)*VLOOKUP($AO6,Listas!$H$6:$J$106,2,),""))),"")</f>
        <v/>
      </c>
      <c r="BF6" t="str">
        <f>IFERROR('Prod y alimentación'!AB64*IF($AN6=$R$10,VLOOKUP($AO6,Listas!$B$6:$D$106,3,)*VLOOKUP($AO6,Listas!$B$6:$D$106,2,),IF($AN6=$R$11,VLOOKUP($AO6,Listas!$E$6:$G$106,3,)*VLOOKUP($AO6,Listas!$E$6:$G$106,2,),IF($AN6=$R$12,VLOOKUP($AO6,Listas!$H$6:$J$106,3,)*VLOOKUP($AO6,Listas!$H$6:$J$106,2,),""))),"")</f>
        <v/>
      </c>
      <c r="BG6" t="str">
        <f>IFERROR('Prod y alimentación'!AC64*IF($AN6=$R$10,VLOOKUP($AO6,Listas!$B$6:$D$106,3,)*VLOOKUP($AO6,Listas!$B$6:$D$106,2,),IF($AN6=$R$11,VLOOKUP($AO6,Listas!$E$6:$G$106,3,)*VLOOKUP($AO6,Listas!$E$6:$G$106,2,),IF($AN6=$R$12,VLOOKUP($AO6,Listas!$H$6:$J$106,3,)*VLOOKUP($AO6,Listas!$H$6:$J$106,2,),""))),"")</f>
        <v/>
      </c>
      <c r="BH6" t="str">
        <f>IFERROR('Prod y alimentación'!AE64*IF($AN6=$R$10,VLOOKUP($AO6,Listas!$B$6:$D$106,3,)*VLOOKUP($AO6,Listas!$B$6:$D$106,2,),IF($AN6=$R$11,VLOOKUP($AO6,Listas!$E$6:$G$106,3,)*VLOOKUP($AO6,Listas!$E$6:$G$106,2,),IF($AN6=$R$12,VLOOKUP($AO6,Listas!$H$6:$J$106,3,)*VLOOKUP($AO6,Listas!$H$6:$J$106,2,),""))),"")</f>
        <v/>
      </c>
      <c r="BI6" t="str">
        <f>IFERROR('Prod y alimentación'!AF64*IF($AN6=$R$10,VLOOKUP($AO6,Listas!$B$6:$D$106,3,)*VLOOKUP($AO6,Listas!$B$6:$D$106,2,),IF($AN6=$R$11,VLOOKUP($AO6,Listas!$E$6:$G$106,3,)*VLOOKUP($AO6,Listas!$E$6:$G$106,2,),IF($AN6=$R$12,VLOOKUP($AO6,Listas!$H$6:$J$106,3,)*VLOOKUP($AO6,Listas!$H$6:$J$106,2,),""))),"")</f>
        <v/>
      </c>
      <c r="BJ6" t="str">
        <f>IFERROR('Prod y alimentación'!AH64*IF($AN6=$R$10,VLOOKUP($AO6,Listas!$B$6:$D$106,3,)*VLOOKUP($AO6,Listas!$B$6:$D$106,2,),IF($AN6=$R$11,VLOOKUP($AO6,Listas!$E$6:$G$106,3,)*VLOOKUP($AO6,Listas!$E$6:$G$106,2,),IF($AN6=$R$12,VLOOKUP($AO6,Listas!$H$6:$J$106,3,)*VLOOKUP($AO6,Listas!$H$6:$J$106,2,),""))),"")</f>
        <v/>
      </c>
      <c r="BK6" t="str">
        <f>IFERROR('Prod y alimentación'!AI64*IF($AN6=$R$10,VLOOKUP($AO6,Listas!$B$6:$D$106,3,)*VLOOKUP($AO6,Listas!$B$6:$D$106,2,),IF($AN6=$R$11,VLOOKUP($AO6,Listas!$E$6:$G$106,3,)*VLOOKUP($AO6,Listas!$E$6:$G$106,2,),IF($AN6=$R$12,VLOOKUP($AO6,Listas!$H$6:$J$106,3,)*VLOOKUP($AO6,Listas!$H$6:$J$106,2,),""))),"")</f>
        <v/>
      </c>
      <c r="BL6" t="str">
        <f>IFERROR('Prod y alimentación'!AK64*IF($AN6=$R$10,VLOOKUP($AO6,Listas!$B$6:$D$106,3,)*VLOOKUP($AO6,Listas!$B$6:$D$106,2,),IF($AN6=$R$11,VLOOKUP($AO6,Listas!$E$6:$G$106,3,)*VLOOKUP($AO6,Listas!$E$6:$G$106,2,),IF($AN6=$R$12,VLOOKUP($AO6,Listas!$H$6:$J$106,3,)*VLOOKUP($AO6,Listas!$H$6:$J$106,2,),""))),"")</f>
        <v/>
      </c>
      <c r="BM6" t="str">
        <f>IFERROR('Prod y alimentación'!AL64*IF($AN6=$R$10,VLOOKUP($AO6,Listas!$B$6:$D$106,3,)*VLOOKUP($AO6,Listas!$B$6:$D$106,2,),IF($AN6=$R$11,VLOOKUP($AO6,Listas!$E$6:$G$106,3,)*VLOOKUP($AO6,Listas!$E$6:$G$106,2,),IF($AN6=$R$12,VLOOKUP($AO6,Listas!$H$6:$J$106,3,)*VLOOKUP($AO6,Listas!$H$6:$J$106,2,),""))),"")</f>
        <v/>
      </c>
      <c r="BO6" s="130" t="str">
        <f>IFERROR('Prod y alimentación'!D64*IF($AN6=$R$10,VLOOKUP($AO6,Listas!$B$6:$C$106,2,),IF($AN6=$R$11,VLOOKUP($AO6,Listas!$E$6:$F$106,2,),IF($AN6=$R$12,VLOOKUP($AO6,Listas!$H$6:$I$106,2,),""))),"")</f>
        <v/>
      </c>
      <c r="BP6" t="str">
        <f>IFERROR('Prod y alimentación'!G64*IF($AN6=$R$10,VLOOKUP($AO6,Listas!$B$6:$C$106,2,),IF($AN6=$R$11,VLOOKUP($AO6,Listas!$E$6:$F$106,2,),IF($AN6=$R$12,VLOOKUP($AO6,Listas!$H$6:$I$106,2,)/100,""))),"")</f>
        <v/>
      </c>
      <c r="BQ6" t="str">
        <f>IFERROR('Prod y alimentación'!J64*IF($AN6=$R$10,VLOOKUP($AO6,Listas!$B$6:$C$106,2,),IF($AN6=$R$11,VLOOKUP($AO6,Listas!$E$6:$F$106,2,),IF($AN6=$R$12,VLOOKUP($AO6,Listas!$H$6:$I$106,2,)/100,""))),"")</f>
        <v/>
      </c>
      <c r="BR6" t="str">
        <f>IFERROR('Prod y alimentación'!M64*IF($AN6=$R$10,VLOOKUP($AO6,Listas!$B$6:$C$106,2,),IF($AN6=$R$11,VLOOKUP($AO6,Listas!$E$6:$F$106,2,),IF($AN6=$R$12,VLOOKUP($AO6,Listas!$H$6:$I$106,2,)/100,""))),"")</f>
        <v/>
      </c>
      <c r="BS6" t="str">
        <f>IFERROR('Prod y alimentación'!P64*IF($AN6=$R$10,VLOOKUP($AO6,Listas!$B$6:$C$106,2,),IF($AN6=$R$11,VLOOKUP($AO6,Listas!$E$6:$F$106,2,),IF($AN6=$R$12,VLOOKUP($AO6,Listas!$H$6:$I$106,2,)/100,""))),"")</f>
        <v/>
      </c>
      <c r="BT6" t="str">
        <f>IFERROR('Prod y alimentación'!S64*IF($AN6=$R$10,VLOOKUP($AO6,Listas!$B$6:$C$106,2,),IF($AN6=$R$11,VLOOKUP($AO6,Listas!$E$6:$F$106,2,),IF($AN6=$R$12,VLOOKUP($AO6,Listas!$H$6:$I$106,2,)/100,""))),"")</f>
        <v/>
      </c>
      <c r="BU6" t="str">
        <f>IFERROR('Prod y alimentación'!V64*IF($AN6=$R$10,VLOOKUP($AO6,Listas!$B$6:$C$106,2,),IF($AN6=$R$11,VLOOKUP($AO6,Listas!$E$6:$F$106,2,),IF($AN6=$R$12,VLOOKUP($AO6,Listas!$H$6:$I$106,2,)/100,""))),"")</f>
        <v/>
      </c>
      <c r="BV6" t="str">
        <f>IFERROR('Prod y alimentación'!Y64*IF($AN6=$R$10,VLOOKUP($AO6,Listas!$B$6:$C$106,2,),IF($AN6=$R$11,VLOOKUP($AO6,Listas!$E$6:$F$106,2,),IF($AN6=$R$12,VLOOKUP($AO6,Listas!$H$6:$I$106,2,)/100,""))),"")</f>
        <v/>
      </c>
      <c r="BW6" t="str">
        <f>IFERROR('Prod y alimentación'!AB64*IF($AN6=$R$10,VLOOKUP($AO6,Listas!$B$6:$C$106,2,),IF($AN6=$R$11,VLOOKUP($AO6,Listas!$E$6:$F$106,2,),IF($AN6=$R$12,VLOOKUP($AO6,Listas!$H$6:$I$106,2,)/100,""))),"")</f>
        <v/>
      </c>
      <c r="BX6" t="str">
        <f>IFERROR('Prod y alimentación'!AE64*IF($AN6=$R$10,VLOOKUP($AO6,Listas!$B$6:$C$106,2,),IF($AN6=$R$11,VLOOKUP($AO6,Listas!$E$6:$F$106,2,),IF($AN6=$R$12,VLOOKUP($AO6,Listas!$H$6:$I$106,2,)/100,""))),"")</f>
        <v/>
      </c>
      <c r="BY6" t="str">
        <f>IFERROR('Prod y alimentación'!AH64*IF($AN6=$R$10,VLOOKUP($AO6,Listas!$B$6:$C$106,2,),IF($AN6=$R$11,VLOOKUP($AO6,Listas!$E$6:$F$106,2,),IF($AN6=$R$12,VLOOKUP($AO6,Listas!$H$6:$I$106,2,)/100,""))),"")</f>
        <v/>
      </c>
      <c r="BZ6" t="str">
        <f>IFERROR('Prod y alimentación'!AK64*IF($AN6=$R$10,VLOOKUP($AO6,Listas!$B$6:$C$106,2,),IF($AN6=$R$11,VLOOKUP($AO6,Listas!$E$6:$F$106,2,),IF($AN6=$R$12,VLOOKUP($AO6,Listas!$H$6:$I$106,2,)/100,""))),"")</f>
        <v/>
      </c>
      <c r="CB6" t="str">
        <f>IF(Reservas!E11="",IF(Reservas!D11="","",IF(Reservas!C11=$O$10,0.85,IF(Reservas!C11=$O$11,0.45,IF(Reservas!C11=$O$12,0.33,"")))),Reservas!E11)</f>
        <v/>
      </c>
      <c r="CC6" t="str">
        <f>IF(Reservas!H11="",IF(Reservas!G11="","",IF(Reservas!F11=$O$10,0.85,IF(Reservas!F11=$O$11,0.45,IF(Reservas!F11=$O$12,0.33,"")))),Reservas!H11)</f>
        <v/>
      </c>
      <c r="CD6" t="str">
        <f>IF(Reservas!K11="",IF(Reservas!J11="","",IF(Reservas!I11=$O$10,0.85,IF(Reservas!I11=$O$11,0.45,IF(Reservas!I11=$O$12,0.33,"")))),Reservas!K11)</f>
        <v/>
      </c>
      <c r="CE6" t="str">
        <f>IF(Reservas!N11="",IF(Reservas!M11="","",IF(Reservas!L11=$O$10,0.85,IF(Reservas!L11=$O$11,0.45,IF(Reservas!L11=$O$12,0.33,"")))),Reservas!N11)</f>
        <v/>
      </c>
      <c r="CF6" t="str">
        <f>IF(Reservas!Q11="",IF(Reservas!P11="","",IF(Reservas!O11=$O$10,0.85,IF(Reservas!O11=$O$11,0.45,IF(Reservas!O11=$O$12,0.33,"")))),Reservas!Q11)</f>
        <v/>
      </c>
      <c r="CG6" t="str">
        <f>IF(Reservas!T11="",IF(Reservas!S11="","",IF(Reservas!R11=$O$10,0.85,IF(Reservas!R11=$O$11,0.45,IF(Reservas!R11=$O$12,0.33,"")))),Reservas!T11)</f>
        <v/>
      </c>
      <c r="CH6" t="str">
        <f>IF(Reservas!W11="",IF(Reservas!V11="","",IF(Reservas!U11=$O$10,0.85,IF(Reservas!U11=$O$11,0.45,IF(Reservas!U11=$O$12,0.33,"")))),Reservas!W11)</f>
        <v/>
      </c>
      <c r="CI6" t="str">
        <f>IF(Reservas!Z11="",IF(Reservas!Y11="","",IF(Reservas!X11=$O$10,0.85,IF(Reservas!X11=$O$11,0.45,IF(Reservas!X11=$O$12,0.33,"")))),Reservas!Z11)</f>
        <v/>
      </c>
      <c r="CJ6" t="str">
        <f>IF(Reservas!AC11="",IF(Reservas!AB11="","",IF(Reservas!AA11=$O$10,0.85,IF(Reservas!AA11=$O$11,0.45,IF(Reservas!AA11=$O$12,0.33,"")))),Reservas!AC11)</f>
        <v/>
      </c>
      <c r="CK6" t="str">
        <f>IF(Reservas!AF11="",IF(Reservas!AE11="","",IF(Reservas!AD11=$O$10,0.85,IF(Reservas!AD11=$O$11,0.45,IF(Reservas!AD11=$O$12,0.33,"")))),Reservas!AF11)</f>
        <v/>
      </c>
      <c r="CL6" t="str">
        <f>IF(Reservas!AI11="",IF(Reservas!AH11="","",IF(Reservas!AG11=$O$10,0.85,IF(Reservas!AG11=$O$11,0.45,IF(Reservas!AG11=$O$12,0.33,"")))),Reservas!AI11)</f>
        <v/>
      </c>
      <c r="CM6" t="str">
        <f>IF(Reservas!AL11="",IF(Reservas!AK11="","",IF(Reservas!AJ11=$O$10,0.85,IF(Reservas!AJ11=$O$11,0.45,IF(Reservas!AJ11=$O$12,0.33,"")))),Reservas!AL11)</f>
        <v/>
      </c>
      <c r="CO6" t="str">
        <f>IFERROR('Prod y alimentación'!E64*IF($AN6=$R$10,VLOOKUP($AO6,Listas!$B$6:$C$106,2,),IF($AN6=$R$11,VLOOKUP($AO6,Listas!$E$6:$F$106,2,),IF($AN6=$R$12,VLOOKUP($AO6,Listas!$H$6:$I$106,2,),""))),"")</f>
        <v/>
      </c>
      <c r="CP6" t="str">
        <f>IFERROR('Prod y alimentación'!H64*IF($AN6=$R$10,VLOOKUP($AO6,Listas!$B$6:$C$106,2,),IF($AN6=$R$11,VLOOKUP($AO6,Listas!$E$6:$F$106,2,),IF($AN6=$R$12,VLOOKUP($AO6,Listas!$H$6:$I$106,2,),""))),"")</f>
        <v/>
      </c>
      <c r="CQ6" t="str">
        <f>IFERROR('Prod y alimentación'!K64*IF($AN6=$R$10,VLOOKUP($AO6,Listas!$B$6:$C$106,2,),IF($AN6=$R$11,VLOOKUP($AO6,Listas!$E$6:$F$106,2,),IF($AN6=$R$12,VLOOKUP($AO6,Listas!$H$6:$I$106,2,),""))),"")</f>
        <v/>
      </c>
      <c r="CR6" t="str">
        <f>IFERROR('Prod y alimentación'!N64*IF($AN6=$R$10,VLOOKUP($AO6,Listas!$B$6:$C$106,2,),IF($AN6=$R$11,VLOOKUP($AO6,Listas!$E$6:$F$106,2,),IF($AN6=$R$12,VLOOKUP($AO6,Listas!$H$6:$I$106,2,),""))),"")</f>
        <v/>
      </c>
      <c r="CS6" t="str">
        <f>IFERROR('Prod y alimentación'!Q64*IF($AN6=$R$10,VLOOKUP($AO6,Listas!$B$6:$C$106,2,),IF($AN6=$R$11,VLOOKUP($AO6,Listas!$E$6:$F$106,2,),IF($AN6=$R$12,VLOOKUP($AO6,Listas!$H$6:$I$106,2,),""))),"")</f>
        <v/>
      </c>
      <c r="CT6" t="str">
        <f>IFERROR('Prod y alimentación'!T64*IF($AN6=$R$10,VLOOKUP($AO6,Listas!$B$6:$C$106,2,),IF($AN6=$R$11,VLOOKUP($AO6,Listas!$E$6:$F$106,2,),IF($AN6=$R$12,VLOOKUP($AO6,Listas!$H$6:$I$106,2,),""))),"")</f>
        <v/>
      </c>
      <c r="CU6" t="str">
        <f>IFERROR('Prod y alimentación'!W64*IF($AN6=$R$10,VLOOKUP($AO6,Listas!$B$6:$C$106,2,),IF($AN6=$R$11,VLOOKUP($AO6,Listas!$E$6:$F$106,2,),IF($AN6=$R$12,VLOOKUP($AO6,Listas!$H$6:$I$106,2,),""))),"")</f>
        <v/>
      </c>
      <c r="CV6" t="str">
        <f>IFERROR('Prod y alimentación'!Z64*IF($AN6=$R$10,VLOOKUP($AO6,Listas!$B$6:$C$106,2,),IF($AN6=$R$11,VLOOKUP($AO6,Listas!$E$6:$F$106,2,),IF($AN6=$R$12,VLOOKUP($AO6,Listas!$H$6:$I$106,2,),""))),"")</f>
        <v/>
      </c>
      <c r="CW6" t="str">
        <f>IFERROR('Prod y alimentación'!AC64*IF($AN6=$R$10,VLOOKUP($AO6,Listas!$B$6:$C$106,2,),IF($AN6=$R$11,VLOOKUP($AO6,Listas!$E$6:$F$106,2,),IF($AN6=$R$12,VLOOKUP($AO6,Listas!$H$6:$I$106,2,),""))),"")</f>
        <v/>
      </c>
      <c r="CX6" t="str">
        <f>IFERROR('Prod y alimentación'!AF64*IF($AN6=$R$10,VLOOKUP($AO6,Listas!$B$6:$C$106,2,),IF($AN6=$R$11,VLOOKUP($AO6,Listas!$E$6:$F$106,2,),IF($AN6=$R$12,VLOOKUP($AO6,Listas!$H$6:$I$106,2,),""))),"")</f>
        <v/>
      </c>
      <c r="CY6" t="str">
        <f>IFERROR('Prod y alimentación'!AI64*IF($AN6=$R$10,VLOOKUP($AO6,Listas!$B$6:$C$106,2,),IF($AN6=$R$11,VLOOKUP($AO6,Listas!$E$6:$F$106,2,),IF($AN6=$R$12,VLOOKUP($AO6,Listas!$H$6:$I$106,2,),""))),"")</f>
        <v/>
      </c>
      <c r="CZ6" t="str">
        <f>IFERROR('Prod y alimentación'!AL64*IF($AN6=$R$10,VLOOKUP($AO6,Listas!$B$6:$C$106,2,),IF($AN6=$R$11,VLOOKUP($AO6,Listas!$E$6:$F$106,2,),IF($AN6=$R$12,VLOOKUP($AO6,Listas!$H$6:$I$106,2,),""))),"")</f>
        <v/>
      </c>
    </row>
    <row r="7" spans="2:104" x14ac:dyDescent="0.35">
      <c r="AA7" s="122" t="str">
        <f>IF('Uso de suelo'!C12="","",'Uso de suelo'!C12)</f>
        <v/>
      </c>
      <c r="AB7" s="123" t="str">
        <f ca="1">IF('Uso de suelo'!D12="","",VLOOKUP('Uso de suelo'!D12,OFFSET(Formulas!$K$11,0,0,Formulas!$L$10,2),2,0))</f>
        <v/>
      </c>
      <c r="AC7" s="123" t="str">
        <f ca="1">IF('Uso de suelo'!F12="","",VLOOKUP('Uso de suelo'!F12,OFFSET(Formulas!$K$11,0,0,Formulas!$L$10,2),2,0))</f>
        <v/>
      </c>
      <c r="AD7" s="123" t="str">
        <f ca="1">IF('Uso de suelo'!H12="","",VLOOKUP('Uso de suelo'!H12,OFFSET(Formulas!$K$11,0,0,Formulas!$L$10,2),2,0))</f>
        <v/>
      </c>
      <c r="AE7" s="123" t="str">
        <f ca="1">IF('Uso de suelo'!J12="","",VLOOKUP('Uso de suelo'!J12,OFFSET(Formulas!$K$11,0,0,Formulas!$L$10,2),2,0))</f>
        <v/>
      </c>
      <c r="AF7" s="123" t="str">
        <f ca="1">IF('Uso de suelo'!L12="","",VLOOKUP('Uso de suelo'!L12,OFFSET(Formulas!$K$11,0,0,Formulas!$L$10,2),2,0))</f>
        <v/>
      </c>
      <c r="AG7" s="123" t="str">
        <f ca="1">IF('Uso de suelo'!N12="","",VLOOKUP('Uso de suelo'!N12,OFFSET(Formulas!$K$11,0,0,Formulas!$L$10,2),2,0))</f>
        <v/>
      </c>
      <c r="AH7" s="123" t="str">
        <f ca="1">IF('Uso de suelo'!P12="","",VLOOKUP('Uso de suelo'!P12,OFFSET(Formulas!$K$11,0,0,Formulas!$L$10,2),2,0))</f>
        <v/>
      </c>
      <c r="AI7" s="123" t="str">
        <f ca="1">IF('Uso de suelo'!R12="","",VLOOKUP('Uso de suelo'!R12,OFFSET(Formulas!$K$11,0,0,Formulas!$L$10,2),2,0))</f>
        <v/>
      </c>
      <c r="AJ7" s="123" t="str">
        <f ca="1">IF('Uso de suelo'!T12="","",VLOOKUP('Uso de suelo'!T12,OFFSET(Formulas!$K$11,0,0,Formulas!$L$10,2),2,0))</f>
        <v/>
      </c>
      <c r="AK7" s="123" t="str">
        <f ca="1">IF('Uso de suelo'!V12="","",VLOOKUP('Uso de suelo'!V12,OFFSET(Formulas!$K$11,0,0,Formulas!$L$10,2),2,0))</f>
        <v/>
      </c>
      <c r="AL7" s="123" t="str">
        <f ca="1">IF('Uso de suelo'!X12="","",VLOOKUP('Uso de suelo'!X12,OFFSET(Formulas!$K$11,0,0,Formulas!$L$10,2),2,0))</f>
        <v/>
      </c>
      <c r="AM7" s="124" t="str">
        <f ca="1">IF('Uso de suelo'!Z12="","",VLOOKUP('Uso de suelo'!Z12,OFFSET(Formulas!$K$11,0,0,Formulas!$L$10,2),2,0))</f>
        <v/>
      </c>
      <c r="AN7" t="str">
        <f>IF('Prod y alimentación'!B65="","",'Prod y alimentación'!B65)</f>
        <v/>
      </c>
      <c r="AO7" t="str">
        <f>IF('Prod y alimentación'!C65="","",'Prod y alimentación'!C65)</f>
        <v/>
      </c>
      <c r="AP7" t="str">
        <f>IFERROR('Prod y alimentación'!D65*IF($AN7=$R$10,VLOOKUP($AO7,Listas!$B$6:$D$106,3,)*VLOOKUP($AO7,Listas!$B$6:$D$106,2,),IF($AN7=$R$11,VLOOKUP($AO7,Listas!$E$6:$G$106,3,)*VLOOKUP($AO7,Listas!$E$6:$G$106,2,),IF($AN7=$R$12,VLOOKUP($AO7,Listas!$H$6:$J$106,3,)*VLOOKUP($AO7,Listas!$H$6:$J$106,2,),""))),"")</f>
        <v/>
      </c>
      <c r="AQ7" t="str">
        <f>IFERROR('Prod y alimentación'!E65*IF($AN7=$R$10,VLOOKUP($AO7,Listas!$B$6:$D$106,3,)*VLOOKUP($AO7,Listas!$B$6:$D$106,2,),IF($AN7=$R$11,VLOOKUP($AO7,Listas!$E$6:$G$106,3,)*VLOOKUP($AO7,Listas!$E$6:$G$106,2,),IF($AN7=$R$12,VLOOKUP($AO7,Listas!$H$6:$J$106,3,)*VLOOKUP($AO7,Listas!$H$6:$J$106,2,),""))),"")</f>
        <v/>
      </c>
      <c r="AR7" t="str">
        <f>IFERROR('Prod y alimentación'!G65*IF($AN7=$R$10,VLOOKUP($AO7,Listas!$B$6:$D$106,3,)*VLOOKUP($AO7,Listas!$B$6:$D$106,2,),IF($AN7=$R$11,VLOOKUP($AO7,Listas!$E$6:$G$106,3,)*VLOOKUP($AO7,Listas!$E$6:$G$106,2,),IF($AN7=$R$12,VLOOKUP($AO7,Listas!$H$6:$J$106,3,)*VLOOKUP($AO7,Listas!$H$6:$J$106,2,),""))),"")</f>
        <v/>
      </c>
      <c r="AS7" t="str">
        <f>IFERROR('Prod y alimentación'!H65*IF($AN7=$R$10,VLOOKUP($AO7,Listas!$B$6:$D$106,3,)*VLOOKUP($AO7,Listas!$B$6:$D$106,2,),IF($AN7=$R$11,VLOOKUP($AO7,Listas!$E$6:$G$106,3,)*VLOOKUP($AO7,Listas!$E$6:$G$106,2,),IF($AN7=$R$12,VLOOKUP($AO7,Listas!$H$6:$J$106,3,)*VLOOKUP($AO7,Listas!$H$6:$J$106,2,),""))),"")</f>
        <v/>
      </c>
      <c r="AT7" t="str">
        <f>IFERROR('Prod y alimentación'!J65*IF($AN7=$R$10,VLOOKUP($AO7,Listas!$B$6:$D$106,3,)*VLOOKUP($AO7,Listas!$B$6:$D$106,2,),IF($AN7=$R$11,VLOOKUP($AO7,Listas!$E$6:$G$106,3,)*VLOOKUP($AO7,Listas!$E$6:$G$106,2,),IF($AN7=$R$12,VLOOKUP($AO7,Listas!$H$6:$J$106,3,)*VLOOKUP($AO7,Listas!$H$6:$J$106,2,),""))),"")</f>
        <v/>
      </c>
      <c r="AU7" t="str">
        <f>IFERROR('Prod y alimentación'!K65*IF($AN7=$R$10,VLOOKUP($AO7,Listas!$B$6:$D$106,3,)*VLOOKUP($AO7,Listas!$B$6:$D$106,2,),IF($AN7=$R$11,VLOOKUP($AO7,Listas!$E$6:$G$106,3,)*VLOOKUP($AO7,Listas!$E$6:$G$106,2,),IF($AN7=$R$12,VLOOKUP($AO7,Listas!$H$6:$J$106,3,)*VLOOKUP($AO7,Listas!$H$6:$J$106,2,),""))),"")</f>
        <v/>
      </c>
      <c r="AV7" t="str">
        <f>IFERROR('Prod y alimentación'!M65*IF($AN7=$R$10,VLOOKUP($AO7,Listas!$B$6:$D$106,3,)*VLOOKUP($AO7,Listas!$B$6:$D$106,2,),IF($AN7=$R$11,VLOOKUP($AO7,Listas!$E$6:$G$106,3,)*VLOOKUP($AO7,Listas!$E$6:$G$106,2,),IF($AN7=$R$12,VLOOKUP($AO7,Listas!$H$6:$J$106,3,)*VLOOKUP($AO7,Listas!$H$6:$J$106,2,),""))),"")</f>
        <v/>
      </c>
      <c r="AW7" t="str">
        <f>IFERROR('Prod y alimentación'!N65*IF($AN7=$R$10,VLOOKUP($AO7,Listas!$B$6:$D$106,3,)*VLOOKUP($AO7,Listas!$B$6:$D$106,2,),IF($AN7=$R$11,VLOOKUP($AO7,Listas!$E$6:$G$106,3,)*VLOOKUP($AO7,Listas!$E$6:$G$106,2,),IF($AN7=$R$12,VLOOKUP($AO7,Listas!$H$6:$J$106,3,)*VLOOKUP($AO7,Listas!$H$6:$J$106,2,),""))),"")</f>
        <v/>
      </c>
      <c r="AX7" t="str">
        <f>IFERROR('Prod y alimentación'!P65*IF($AN7=$R$10,VLOOKUP($AO7,Listas!$B$6:$D$106,3,)*VLOOKUP($AO7,Listas!$B$6:$D$106,2,),IF($AN7=$R$11,VLOOKUP($AO7,Listas!$E$6:$G$106,3,)*VLOOKUP($AO7,Listas!$E$6:$G$106,2,),IF($AN7=$R$12,VLOOKUP($AO7,Listas!$H$6:$J$106,3,)*VLOOKUP($AO7,Listas!$H$6:$J$106,2,),""))),"")</f>
        <v/>
      </c>
      <c r="AY7" t="str">
        <f>IFERROR('Prod y alimentación'!Q65*IF($AN7=$R$10,VLOOKUP($AO7,Listas!$B$6:$D$106,3,)*VLOOKUP($AO7,Listas!$B$6:$D$106,2,),IF($AN7=$R$11,VLOOKUP($AO7,Listas!$E$6:$G$106,3,)*VLOOKUP($AO7,Listas!$E$6:$G$106,2,),IF($AN7=$R$12,VLOOKUP($AO7,Listas!$H$6:$J$106,3,)*VLOOKUP($AO7,Listas!$H$6:$J$106,2,),""))),"")</f>
        <v/>
      </c>
      <c r="AZ7" t="str">
        <f>IFERROR('Prod y alimentación'!S65*IF($AN7=$R$10,VLOOKUP($AO7,Listas!$B$6:$D$106,3,)*VLOOKUP($AO7,Listas!$B$6:$D$106,2,),IF($AN7=$R$11,VLOOKUP($AO7,Listas!$E$6:$G$106,3,)*VLOOKUP($AO7,Listas!$E$6:$G$106,2,),IF($AN7=$R$12,VLOOKUP($AO7,Listas!$H$6:$J$106,3,)*VLOOKUP($AO7,Listas!$H$6:$J$106,2,),""))),"")</f>
        <v/>
      </c>
      <c r="BA7" t="str">
        <f>IFERROR('Prod y alimentación'!T65*IF($AN7=$R$10,VLOOKUP($AO7,Listas!$B$6:$D$106,3,)*VLOOKUP($AO7,Listas!$B$6:$D$106,2,),IF($AN7=$R$11,VLOOKUP($AO7,Listas!$E$6:$G$106,3,)*VLOOKUP($AO7,Listas!$E$6:$G$106,2,),IF($AN7=$R$12,VLOOKUP($AO7,Listas!$H$6:$J$106,3,)*VLOOKUP($AO7,Listas!$H$6:$J$106,2,),""))),"")</f>
        <v/>
      </c>
      <c r="BB7" t="str">
        <f>IFERROR('Prod y alimentación'!V65*IF($AN7=$R$10,VLOOKUP($AO7,Listas!$B$6:$D$106,3,)*VLOOKUP($AO7,Listas!$B$6:$D$106,2,),IF($AN7=$R$11,VLOOKUP($AO7,Listas!$E$6:$G$106,3,)*VLOOKUP($AO7,Listas!$E$6:$G$106,2,),IF($AN7=$R$12,VLOOKUP($AO7,Listas!$H$6:$J$106,3,)*VLOOKUP($AO7,Listas!$H$6:$J$106,2,),""))),"")</f>
        <v/>
      </c>
      <c r="BC7" t="str">
        <f>IFERROR('Prod y alimentación'!W65*IF($AN7=$R$10,VLOOKUP($AO7,Listas!$B$6:$D$106,3,)*VLOOKUP($AO7,Listas!$B$6:$D$106,2,),IF($AN7=$R$11,VLOOKUP($AO7,Listas!$E$6:$G$106,3,)*VLOOKUP($AO7,Listas!$E$6:$G$106,2,),IF($AN7=$R$12,VLOOKUP($AO7,Listas!$H$6:$J$106,3,)*VLOOKUP($AO7,Listas!$H$6:$J$106,2,),""))),"")</f>
        <v/>
      </c>
      <c r="BD7" t="str">
        <f>IFERROR('Prod y alimentación'!Y65*IF($AN7=$R$10,VLOOKUP($AO7,Listas!$B$6:$D$106,3,)*VLOOKUP($AO7,Listas!$B$6:$D$106,2,),IF($AN7=$R$11,VLOOKUP($AO7,Listas!$E$6:$G$106,3,)*VLOOKUP($AO7,Listas!$E$6:$G$106,2,),IF($AN7=$R$12,VLOOKUP($AO7,Listas!$H$6:$J$106,3,)*VLOOKUP($AO7,Listas!$H$6:$J$106,2,),""))),"")</f>
        <v/>
      </c>
      <c r="BE7" t="str">
        <f>IFERROR('Prod y alimentación'!Z65*IF($AN7=$R$10,VLOOKUP($AO7,Listas!$B$6:$D$106,3,)*VLOOKUP($AO7,Listas!$B$6:$D$106,2,),IF($AN7=$R$11,VLOOKUP($AO7,Listas!$E$6:$G$106,3,)*VLOOKUP($AO7,Listas!$E$6:$G$106,2,),IF($AN7=$R$12,VLOOKUP($AO7,Listas!$H$6:$J$106,3,)*VLOOKUP($AO7,Listas!$H$6:$J$106,2,),""))),"")</f>
        <v/>
      </c>
      <c r="BF7" t="str">
        <f>IFERROR('Prod y alimentación'!AB65*IF($AN7=$R$10,VLOOKUP($AO7,Listas!$B$6:$D$106,3,)*VLOOKUP($AO7,Listas!$B$6:$D$106,2,),IF($AN7=$R$11,VLOOKUP($AO7,Listas!$E$6:$G$106,3,)*VLOOKUP($AO7,Listas!$E$6:$G$106,2,),IF($AN7=$R$12,VLOOKUP($AO7,Listas!$H$6:$J$106,3,)*VLOOKUP($AO7,Listas!$H$6:$J$106,2,),""))),"")</f>
        <v/>
      </c>
      <c r="BG7" t="str">
        <f>IFERROR('Prod y alimentación'!AC65*IF($AN7=$R$10,VLOOKUP($AO7,Listas!$B$6:$D$106,3,)*VLOOKUP($AO7,Listas!$B$6:$D$106,2,),IF($AN7=$R$11,VLOOKUP($AO7,Listas!$E$6:$G$106,3,)*VLOOKUP($AO7,Listas!$E$6:$G$106,2,),IF($AN7=$R$12,VLOOKUP($AO7,Listas!$H$6:$J$106,3,)*VLOOKUP($AO7,Listas!$H$6:$J$106,2,),""))),"")</f>
        <v/>
      </c>
      <c r="BH7" t="str">
        <f>IFERROR('Prod y alimentación'!AE65*IF($AN7=$R$10,VLOOKUP($AO7,Listas!$B$6:$D$106,3,)*VLOOKUP($AO7,Listas!$B$6:$D$106,2,),IF($AN7=$R$11,VLOOKUP($AO7,Listas!$E$6:$G$106,3,)*VLOOKUP($AO7,Listas!$E$6:$G$106,2,),IF($AN7=$R$12,VLOOKUP($AO7,Listas!$H$6:$J$106,3,)*VLOOKUP($AO7,Listas!$H$6:$J$106,2,),""))),"")</f>
        <v/>
      </c>
      <c r="BI7" t="str">
        <f>IFERROR('Prod y alimentación'!AF65*IF($AN7=$R$10,VLOOKUP($AO7,Listas!$B$6:$D$106,3,)*VLOOKUP($AO7,Listas!$B$6:$D$106,2,),IF($AN7=$R$11,VLOOKUP($AO7,Listas!$E$6:$G$106,3,)*VLOOKUP($AO7,Listas!$E$6:$G$106,2,),IF($AN7=$R$12,VLOOKUP($AO7,Listas!$H$6:$J$106,3,)*VLOOKUP($AO7,Listas!$H$6:$J$106,2,),""))),"")</f>
        <v/>
      </c>
      <c r="BJ7" t="str">
        <f>IFERROR('Prod y alimentación'!AH65*IF($AN7=$R$10,VLOOKUP($AO7,Listas!$B$6:$D$106,3,)*VLOOKUP($AO7,Listas!$B$6:$D$106,2,),IF($AN7=$R$11,VLOOKUP($AO7,Listas!$E$6:$G$106,3,)*VLOOKUP($AO7,Listas!$E$6:$G$106,2,),IF($AN7=$R$12,VLOOKUP($AO7,Listas!$H$6:$J$106,3,)*VLOOKUP($AO7,Listas!$H$6:$J$106,2,),""))),"")</f>
        <v/>
      </c>
      <c r="BK7" t="str">
        <f>IFERROR('Prod y alimentación'!AI65*IF($AN7=$R$10,VLOOKUP($AO7,Listas!$B$6:$D$106,3,)*VLOOKUP($AO7,Listas!$B$6:$D$106,2,),IF($AN7=$R$11,VLOOKUP($AO7,Listas!$E$6:$G$106,3,)*VLOOKUP($AO7,Listas!$E$6:$G$106,2,),IF($AN7=$R$12,VLOOKUP($AO7,Listas!$H$6:$J$106,3,)*VLOOKUP($AO7,Listas!$H$6:$J$106,2,),""))),"")</f>
        <v/>
      </c>
      <c r="BL7" t="str">
        <f>IFERROR('Prod y alimentación'!AK65*IF($AN7=$R$10,VLOOKUP($AO7,Listas!$B$6:$D$106,3,)*VLOOKUP($AO7,Listas!$B$6:$D$106,2,),IF($AN7=$R$11,VLOOKUP($AO7,Listas!$E$6:$G$106,3,)*VLOOKUP($AO7,Listas!$E$6:$G$106,2,),IF($AN7=$R$12,VLOOKUP($AO7,Listas!$H$6:$J$106,3,)*VLOOKUP($AO7,Listas!$H$6:$J$106,2,),""))),"")</f>
        <v/>
      </c>
      <c r="BM7" t="str">
        <f>IFERROR('Prod y alimentación'!AL65*IF($AN7=$R$10,VLOOKUP($AO7,Listas!$B$6:$D$106,3,)*VLOOKUP($AO7,Listas!$B$6:$D$106,2,),IF($AN7=$R$11,VLOOKUP($AO7,Listas!$E$6:$G$106,3,)*VLOOKUP($AO7,Listas!$E$6:$G$106,2,),IF($AN7=$R$12,VLOOKUP($AO7,Listas!$H$6:$J$106,3,)*VLOOKUP($AO7,Listas!$H$6:$J$106,2,),""))),"")</f>
        <v/>
      </c>
      <c r="BO7" s="130" t="str">
        <f>IFERROR('Prod y alimentación'!D65*IF($AN7=$R$10,VLOOKUP($AO7,Listas!$B$6:$C$106,2,),IF($AN7=$R$11,VLOOKUP($AO7,Listas!$E$6:$F$106,2,),IF($AN7=$R$12,VLOOKUP($AO7,Listas!$H$6:$I$106,2,),""))),"")</f>
        <v/>
      </c>
      <c r="BP7" t="str">
        <f>IFERROR('Prod y alimentación'!G65*IF($AN7=$R$10,VLOOKUP($AO7,Listas!$B$6:$C$106,2,),IF($AN7=$R$11,VLOOKUP($AO7,Listas!$E$6:$F$106,2,),IF($AN7=$R$12,VLOOKUP($AO7,Listas!$H$6:$I$106,2,)/100,""))),"")</f>
        <v/>
      </c>
      <c r="BQ7" t="str">
        <f>IFERROR('Prod y alimentación'!J65*IF($AN7=$R$10,VLOOKUP($AO7,Listas!$B$6:$C$106,2,),IF($AN7=$R$11,VLOOKUP($AO7,Listas!$E$6:$F$106,2,),IF($AN7=$R$12,VLOOKUP($AO7,Listas!$H$6:$I$106,2,)/100,""))),"")</f>
        <v/>
      </c>
      <c r="BR7" t="str">
        <f>IFERROR('Prod y alimentación'!M65*IF($AN7=$R$10,VLOOKUP($AO7,Listas!$B$6:$C$106,2,),IF($AN7=$R$11,VLOOKUP($AO7,Listas!$E$6:$F$106,2,),IF($AN7=$R$12,VLOOKUP($AO7,Listas!$H$6:$I$106,2,)/100,""))),"")</f>
        <v/>
      </c>
      <c r="BS7" t="str">
        <f>IFERROR('Prod y alimentación'!P65*IF($AN7=$R$10,VLOOKUP($AO7,Listas!$B$6:$C$106,2,),IF($AN7=$R$11,VLOOKUP($AO7,Listas!$E$6:$F$106,2,),IF($AN7=$R$12,VLOOKUP($AO7,Listas!$H$6:$I$106,2,)/100,""))),"")</f>
        <v/>
      </c>
      <c r="BT7" t="str">
        <f>IFERROR('Prod y alimentación'!S65*IF($AN7=$R$10,VLOOKUP($AO7,Listas!$B$6:$C$106,2,),IF($AN7=$R$11,VLOOKUP($AO7,Listas!$E$6:$F$106,2,),IF($AN7=$R$12,VLOOKUP($AO7,Listas!$H$6:$I$106,2,)/100,""))),"")</f>
        <v/>
      </c>
      <c r="BU7" t="str">
        <f>IFERROR('Prod y alimentación'!V65*IF($AN7=$R$10,VLOOKUP($AO7,Listas!$B$6:$C$106,2,),IF($AN7=$R$11,VLOOKUP($AO7,Listas!$E$6:$F$106,2,),IF($AN7=$R$12,VLOOKUP($AO7,Listas!$H$6:$I$106,2,)/100,""))),"")</f>
        <v/>
      </c>
      <c r="BV7" t="str">
        <f>IFERROR('Prod y alimentación'!Y65*IF($AN7=$R$10,VLOOKUP($AO7,Listas!$B$6:$C$106,2,),IF($AN7=$R$11,VLOOKUP($AO7,Listas!$E$6:$F$106,2,),IF($AN7=$R$12,VLOOKUP($AO7,Listas!$H$6:$I$106,2,)/100,""))),"")</f>
        <v/>
      </c>
      <c r="BW7" t="str">
        <f>IFERROR('Prod y alimentación'!AB65*IF($AN7=$R$10,VLOOKUP($AO7,Listas!$B$6:$C$106,2,),IF($AN7=$R$11,VLOOKUP($AO7,Listas!$E$6:$F$106,2,),IF($AN7=$R$12,VLOOKUP($AO7,Listas!$H$6:$I$106,2,)/100,""))),"")</f>
        <v/>
      </c>
      <c r="BX7" t="str">
        <f>IFERROR('Prod y alimentación'!AE65*IF($AN7=$R$10,VLOOKUP($AO7,Listas!$B$6:$C$106,2,),IF($AN7=$R$11,VLOOKUP($AO7,Listas!$E$6:$F$106,2,),IF($AN7=$R$12,VLOOKUP($AO7,Listas!$H$6:$I$106,2,)/100,""))),"")</f>
        <v/>
      </c>
      <c r="BY7" t="str">
        <f>IFERROR('Prod y alimentación'!AH65*IF($AN7=$R$10,VLOOKUP($AO7,Listas!$B$6:$C$106,2,),IF($AN7=$R$11,VLOOKUP($AO7,Listas!$E$6:$F$106,2,),IF($AN7=$R$12,VLOOKUP($AO7,Listas!$H$6:$I$106,2,)/100,""))),"")</f>
        <v/>
      </c>
      <c r="BZ7" t="str">
        <f>IFERROR('Prod y alimentación'!AK65*IF($AN7=$R$10,VLOOKUP($AO7,Listas!$B$6:$C$106,2,),IF($AN7=$R$11,VLOOKUP($AO7,Listas!$E$6:$F$106,2,),IF($AN7=$R$12,VLOOKUP($AO7,Listas!$H$6:$I$106,2,)/100,""))),"")</f>
        <v/>
      </c>
      <c r="CB7" t="str">
        <f>IF(Reservas!E12="",IF(Reservas!D12="","",IF(Reservas!C12=$O$10,0.85,IF(Reservas!C12=$O$11,0.45,IF(Reservas!C12=$O$12,0.33,"")))),Reservas!E12)</f>
        <v/>
      </c>
      <c r="CC7" t="str">
        <f>IF(Reservas!H12="",IF(Reservas!G12="","",IF(Reservas!F12=$O$10,0.85,IF(Reservas!F12=$O$11,0.45,IF(Reservas!F12=$O$12,0.33,"")))),Reservas!H12)</f>
        <v/>
      </c>
      <c r="CD7" t="str">
        <f>IF(Reservas!K12="",IF(Reservas!J12="","",IF(Reservas!I12=$O$10,0.85,IF(Reservas!I12=$O$11,0.45,IF(Reservas!I12=$O$12,0.33,"")))),Reservas!K12)</f>
        <v/>
      </c>
      <c r="CE7" t="str">
        <f>IF(Reservas!N12="",IF(Reservas!M12="","",IF(Reservas!L12=$O$10,0.85,IF(Reservas!L12=$O$11,0.45,IF(Reservas!L12=$O$12,0.33,"")))),Reservas!N12)</f>
        <v/>
      </c>
      <c r="CF7" t="str">
        <f>IF(Reservas!Q12="",IF(Reservas!P12="","",IF(Reservas!O12=$O$10,0.85,IF(Reservas!O12=$O$11,0.45,IF(Reservas!O12=$O$12,0.33,"")))),Reservas!Q12)</f>
        <v/>
      </c>
      <c r="CG7" t="str">
        <f>IF(Reservas!T12="",IF(Reservas!S12="","",IF(Reservas!R12=$O$10,0.85,IF(Reservas!R12=$O$11,0.45,IF(Reservas!R12=$O$12,0.33,"")))),Reservas!T12)</f>
        <v/>
      </c>
      <c r="CH7" t="str">
        <f>IF(Reservas!W12="",IF(Reservas!V12="","",IF(Reservas!U12=$O$10,0.85,IF(Reservas!U12=$O$11,0.45,IF(Reservas!U12=$O$12,0.33,"")))),Reservas!W12)</f>
        <v/>
      </c>
      <c r="CI7" t="str">
        <f>IF(Reservas!Z12="",IF(Reservas!Y12="","",IF(Reservas!X12=$O$10,0.85,IF(Reservas!X12=$O$11,0.45,IF(Reservas!X12=$O$12,0.33,"")))),Reservas!Z12)</f>
        <v/>
      </c>
      <c r="CJ7" t="str">
        <f>IF(Reservas!AC12="",IF(Reservas!AB12="","",IF(Reservas!AA12=$O$10,0.85,IF(Reservas!AA12=$O$11,0.45,IF(Reservas!AA12=$O$12,0.33,"")))),Reservas!AC12)</f>
        <v/>
      </c>
      <c r="CK7" t="str">
        <f>IF(Reservas!AF12="",IF(Reservas!AE12="","",IF(Reservas!AD12=$O$10,0.85,IF(Reservas!AD12=$O$11,0.45,IF(Reservas!AD12=$O$12,0.33,"")))),Reservas!AF12)</f>
        <v/>
      </c>
      <c r="CL7" t="str">
        <f>IF(Reservas!AI12="",IF(Reservas!AH12="","",IF(Reservas!AG12=$O$10,0.85,IF(Reservas!AG12=$O$11,0.45,IF(Reservas!AG12=$O$12,0.33,"")))),Reservas!AI12)</f>
        <v/>
      </c>
      <c r="CM7" t="str">
        <f>IF(Reservas!AL12="",IF(Reservas!AK12="","",IF(Reservas!AJ12=$O$10,0.85,IF(Reservas!AJ12=$O$11,0.45,IF(Reservas!AJ12=$O$12,0.33,"")))),Reservas!AL12)</f>
        <v/>
      </c>
      <c r="CO7" t="str">
        <f>IFERROR('Prod y alimentación'!E65*IF($AN7=$R$10,VLOOKUP($AO7,Listas!$B$6:$C$106,2,),IF($AN7=$R$11,VLOOKUP($AO7,Listas!$E$6:$F$106,2,),IF($AN7=$R$12,VLOOKUP($AO7,Listas!$H$6:$I$106,2,),""))),"")</f>
        <v/>
      </c>
      <c r="CP7" t="str">
        <f>IFERROR('Prod y alimentación'!H65*IF($AN7=$R$10,VLOOKUP($AO7,Listas!$B$6:$C$106,2,),IF($AN7=$R$11,VLOOKUP($AO7,Listas!$E$6:$F$106,2,),IF($AN7=$R$12,VLOOKUP($AO7,Listas!$H$6:$I$106,2,),""))),"")</f>
        <v/>
      </c>
      <c r="CQ7" t="str">
        <f>IFERROR('Prod y alimentación'!K65*IF($AN7=$R$10,VLOOKUP($AO7,Listas!$B$6:$C$106,2,),IF($AN7=$R$11,VLOOKUP($AO7,Listas!$E$6:$F$106,2,),IF($AN7=$R$12,VLOOKUP($AO7,Listas!$H$6:$I$106,2,),""))),"")</f>
        <v/>
      </c>
      <c r="CR7" t="str">
        <f>IFERROR('Prod y alimentación'!N65*IF($AN7=$R$10,VLOOKUP($AO7,Listas!$B$6:$C$106,2,),IF($AN7=$R$11,VLOOKUP($AO7,Listas!$E$6:$F$106,2,),IF($AN7=$R$12,VLOOKUP($AO7,Listas!$H$6:$I$106,2,),""))),"")</f>
        <v/>
      </c>
      <c r="CS7" t="str">
        <f>IFERROR('Prod y alimentación'!Q65*IF($AN7=$R$10,VLOOKUP($AO7,Listas!$B$6:$C$106,2,),IF($AN7=$R$11,VLOOKUP($AO7,Listas!$E$6:$F$106,2,),IF($AN7=$R$12,VLOOKUP($AO7,Listas!$H$6:$I$106,2,),""))),"")</f>
        <v/>
      </c>
      <c r="CT7" t="str">
        <f>IFERROR('Prod y alimentación'!T65*IF($AN7=$R$10,VLOOKUP($AO7,Listas!$B$6:$C$106,2,),IF($AN7=$R$11,VLOOKUP($AO7,Listas!$E$6:$F$106,2,),IF($AN7=$R$12,VLOOKUP($AO7,Listas!$H$6:$I$106,2,),""))),"")</f>
        <v/>
      </c>
      <c r="CU7" t="str">
        <f>IFERROR('Prod y alimentación'!W65*IF($AN7=$R$10,VLOOKUP($AO7,Listas!$B$6:$C$106,2,),IF($AN7=$R$11,VLOOKUP($AO7,Listas!$E$6:$F$106,2,),IF($AN7=$R$12,VLOOKUP($AO7,Listas!$H$6:$I$106,2,),""))),"")</f>
        <v/>
      </c>
      <c r="CV7" t="str">
        <f>IFERROR('Prod y alimentación'!Z65*IF($AN7=$R$10,VLOOKUP($AO7,Listas!$B$6:$C$106,2,),IF($AN7=$R$11,VLOOKUP($AO7,Listas!$E$6:$F$106,2,),IF($AN7=$R$12,VLOOKUP($AO7,Listas!$H$6:$I$106,2,),""))),"")</f>
        <v/>
      </c>
      <c r="CW7" t="str">
        <f>IFERROR('Prod y alimentación'!AC65*IF($AN7=$R$10,VLOOKUP($AO7,Listas!$B$6:$C$106,2,),IF($AN7=$R$11,VLOOKUP($AO7,Listas!$E$6:$F$106,2,),IF($AN7=$R$12,VLOOKUP($AO7,Listas!$H$6:$I$106,2,),""))),"")</f>
        <v/>
      </c>
      <c r="CX7" t="str">
        <f>IFERROR('Prod y alimentación'!AF65*IF($AN7=$R$10,VLOOKUP($AO7,Listas!$B$6:$C$106,2,),IF($AN7=$R$11,VLOOKUP($AO7,Listas!$E$6:$F$106,2,),IF($AN7=$R$12,VLOOKUP($AO7,Listas!$H$6:$I$106,2,),""))),"")</f>
        <v/>
      </c>
      <c r="CY7" t="str">
        <f>IFERROR('Prod y alimentación'!AI65*IF($AN7=$R$10,VLOOKUP($AO7,Listas!$B$6:$C$106,2,),IF($AN7=$R$11,VLOOKUP($AO7,Listas!$E$6:$F$106,2,),IF($AN7=$R$12,VLOOKUP($AO7,Listas!$H$6:$I$106,2,),""))),"")</f>
        <v/>
      </c>
      <c r="CZ7" t="str">
        <f>IFERROR('Prod y alimentación'!AL65*IF($AN7=$R$10,VLOOKUP($AO7,Listas!$B$6:$C$106,2,),IF($AN7=$R$11,VLOOKUP($AO7,Listas!$E$6:$F$106,2,),IF($AN7=$R$12,VLOOKUP($AO7,Listas!$H$6:$I$106,2,),""))),"")</f>
        <v/>
      </c>
    </row>
    <row r="8" spans="2:104" x14ac:dyDescent="0.35">
      <c r="AA8" s="122" t="str">
        <f>IF('Uso de suelo'!C13="","",'Uso de suelo'!C13)</f>
        <v/>
      </c>
      <c r="AB8" s="123" t="str">
        <f ca="1">IF('Uso de suelo'!D13="","",VLOOKUP('Uso de suelo'!D13,OFFSET(Formulas!$K$11,0,0,Formulas!$L$10,2),2,0))</f>
        <v/>
      </c>
      <c r="AC8" s="123" t="str">
        <f ca="1">IF('Uso de suelo'!F13="","",VLOOKUP('Uso de suelo'!F13,OFFSET(Formulas!$K$11,0,0,Formulas!$L$10,2),2,0))</f>
        <v/>
      </c>
      <c r="AD8" s="123" t="str">
        <f ca="1">IF('Uso de suelo'!H13="","",VLOOKUP('Uso de suelo'!H13,OFFSET(Formulas!$K$11,0,0,Formulas!$L$10,2),2,0))</f>
        <v/>
      </c>
      <c r="AE8" s="123" t="str">
        <f ca="1">IF('Uso de suelo'!J13="","",VLOOKUP('Uso de suelo'!J13,OFFSET(Formulas!$K$11,0,0,Formulas!$L$10,2),2,0))</f>
        <v/>
      </c>
      <c r="AF8" s="123" t="str">
        <f ca="1">IF('Uso de suelo'!L13="","",VLOOKUP('Uso de suelo'!L13,OFFSET(Formulas!$K$11,0,0,Formulas!$L$10,2),2,0))</f>
        <v/>
      </c>
      <c r="AG8" s="123" t="str">
        <f ca="1">IF('Uso de suelo'!N13="","",VLOOKUP('Uso de suelo'!N13,OFFSET(Formulas!$K$11,0,0,Formulas!$L$10,2),2,0))</f>
        <v/>
      </c>
      <c r="AH8" s="123" t="str">
        <f ca="1">IF('Uso de suelo'!P13="","",VLOOKUP('Uso de suelo'!P13,OFFSET(Formulas!$K$11,0,0,Formulas!$L$10,2),2,0))</f>
        <v/>
      </c>
      <c r="AI8" s="123" t="str">
        <f ca="1">IF('Uso de suelo'!R13="","",VLOOKUP('Uso de suelo'!R13,OFFSET(Formulas!$K$11,0,0,Formulas!$L$10,2),2,0))</f>
        <v/>
      </c>
      <c r="AJ8" s="123" t="str">
        <f ca="1">IF('Uso de suelo'!T13="","",VLOOKUP('Uso de suelo'!T13,OFFSET(Formulas!$K$11,0,0,Formulas!$L$10,2),2,0))</f>
        <v/>
      </c>
      <c r="AK8" s="123" t="str">
        <f ca="1">IF('Uso de suelo'!V13="","",VLOOKUP('Uso de suelo'!V13,OFFSET(Formulas!$K$11,0,0,Formulas!$L$10,2),2,0))</f>
        <v/>
      </c>
      <c r="AL8" s="123" t="str">
        <f ca="1">IF('Uso de suelo'!X13="","",VLOOKUP('Uso de suelo'!X13,OFFSET(Formulas!$K$11,0,0,Formulas!$L$10,2),2,0))</f>
        <v/>
      </c>
      <c r="AM8" s="124" t="str">
        <f ca="1">IF('Uso de suelo'!Z13="","",VLOOKUP('Uso de suelo'!Z13,OFFSET(Formulas!$K$11,0,0,Formulas!$L$10,2),2,0))</f>
        <v/>
      </c>
      <c r="AN8" t="str">
        <f>IF('Prod y alimentación'!B66="","",'Prod y alimentación'!B66)</f>
        <v/>
      </c>
      <c r="AO8" t="str">
        <f>IF('Prod y alimentación'!C66="","",'Prod y alimentación'!C66)</f>
        <v/>
      </c>
      <c r="AP8" t="str">
        <f>IFERROR('Prod y alimentación'!D66*IF($AN8=$R$10,VLOOKUP($AO8,Listas!$B$6:$D$106,3,)*VLOOKUP($AO8,Listas!$B$6:$D$106,2,),IF($AN8=$R$11,VLOOKUP($AO8,Listas!$E$6:$G$106,3,)*VLOOKUP($AO8,Listas!$E$6:$G$106,2,),IF($AN8=$R$12,VLOOKUP($AO8,Listas!$H$6:$J$106,3,)*VLOOKUP($AO8,Listas!$H$6:$J$106,2,),""))),"")</f>
        <v/>
      </c>
      <c r="AQ8" t="str">
        <f>IFERROR('Prod y alimentación'!E66*IF($AN8=$R$10,VLOOKUP($AO8,Listas!$B$6:$D$106,3,)*VLOOKUP($AO8,Listas!$B$6:$D$106,2,),IF($AN8=$R$11,VLOOKUP($AO8,Listas!$E$6:$G$106,3,)*VLOOKUP($AO8,Listas!$E$6:$G$106,2,),IF($AN8=$R$12,VLOOKUP($AO8,Listas!$H$6:$J$106,3,)*VLOOKUP($AO8,Listas!$H$6:$J$106,2,),""))),"")</f>
        <v/>
      </c>
      <c r="AR8" t="str">
        <f>IFERROR('Prod y alimentación'!G66*IF($AN8=$R$10,VLOOKUP($AO8,Listas!$B$6:$D$106,3,)*VLOOKUP($AO8,Listas!$B$6:$D$106,2,),IF($AN8=$R$11,VLOOKUP($AO8,Listas!$E$6:$G$106,3,)*VLOOKUP($AO8,Listas!$E$6:$G$106,2,),IF($AN8=$R$12,VLOOKUP($AO8,Listas!$H$6:$J$106,3,)*VLOOKUP($AO8,Listas!$H$6:$J$106,2,),""))),"")</f>
        <v/>
      </c>
      <c r="AS8" t="str">
        <f>IFERROR('Prod y alimentación'!H66*IF($AN8=$R$10,VLOOKUP($AO8,Listas!$B$6:$D$106,3,)*VLOOKUP($AO8,Listas!$B$6:$D$106,2,),IF($AN8=$R$11,VLOOKUP($AO8,Listas!$E$6:$G$106,3,)*VLOOKUP($AO8,Listas!$E$6:$G$106,2,),IF($AN8=$R$12,VLOOKUP($AO8,Listas!$H$6:$J$106,3,)*VLOOKUP($AO8,Listas!$H$6:$J$106,2,),""))),"")</f>
        <v/>
      </c>
      <c r="AT8" t="str">
        <f>IFERROR('Prod y alimentación'!J66*IF($AN8=$R$10,VLOOKUP($AO8,Listas!$B$6:$D$106,3,)*VLOOKUP($AO8,Listas!$B$6:$D$106,2,),IF($AN8=$R$11,VLOOKUP($AO8,Listas!$E$6:$G$106,3,)*VLOOKUP($AO8,Listas!$E$6:$G$106,2,),IF($AN8=$R$12,VLOOKUP($AO8,Listas!$H$6:$J$106,3,)*VLOOKUP($AO8,Listas!$H$6:$J$106,2,),""))),"")</f>
        <v/>
      </c>
      <c r="AU8" t="str">
        <f>IFERROR('Prod y alimentación'!K66*IF($AN8=$R$10,VLOOKUP($AO8,Listas!$B$6:$D$106,3,)*VLOOKUP($AO8,Listas!$B$6:$D$106,2,),IF($AN8=$R$11,VLOOKUP($AO8,Listas!$E$6:$G$106,3,)*VLOOKUP($AO8,Listas!$E$6:$G$106,2,),IF($AN8=$R$12,VLOOKUP($AO8,Listas!$H$6:$J$106,3,)*VLOOKUP($AO8,Listas!$H$6:$J$106,2,),""))),"")</f>
        <v/>
      </c>
      <c r="AV8" t="str">
        <f>IFERROR('Prod y alimentación'!M66*IF($AN8=$R$10,VLOOKUP($AO8,Listas!$B$6:$D$106,3,)*VLOOKUP($AO8,Listas!$B$6:$D$106,2,),IF($AN8=$R$11,VLOOKUP($AO8,Listas!$E$6:$G$106,3,)*VLOOKUP($AO8,Listas!$E$6:$G$106,2,),IF($AN8=$R$12,VLOOKUP($AO8,Listas!$H$6:$J$106,3,)*VLOOKUP($AO8,Listas!$H$6:$J$106,2,),""))),"")</f>
        <v/>
      </c>
      <c r="AW8" t="str">
        <f>IFERROR('Prod y alimentación'!N66*IF($AN8=$R$10,VLOOKUP($AO8,Listas!$B$6:$D$106,3,)*VLOOKUP($AO8,Listas!$B$6:$D$106,2,),IF($AN8=$R$11,VLOOKUP($AO8,Listas!$E$6:$G$106,3,)*VLOOKUP($AO8,Listas!$E$6:$G$106,2,),IF($AN8=$R$12,VLOOKUP($AO8,Listas!$H$6:$J$106,3,)*VLOOKUP($AO8,Listas!$H$6:$J$106,2,),""))),"")</f>
        <v/>
      </c>
      <c r="AX8" t="str">
        <f>IFERROR('Prod y alimentación'!P66*IF($AN8=$R$10,VLOOKUP($AO8,Listas!$B$6:$D$106,3,)*VLOOKUP($AO8,Listas!$B$6:$D$106,2,),IF($AN8=$R$11,VLOOKUP($AO8,Listas!$E$6:$G$106,3,)*VLOOKUP($AO8,Listas!$E$6:$G$106,2,),IF($AN8=$R$12,VLOOKUP($AO8,Listas!$H$6:$J$106,3,)*VLOOKUP($AO8,Listas!$H$6:$J$106,2,),""))),"")</f>
        <v/>
      </c>
      <c r="AY8" t="str">
        <f>IFERROR('Prod y alimentación'!Q66*IF($AN8=$R$10,VLOOKUP($AO8,Listas!$B$6:$D$106,3,)*VLOOKUP($AO8,Listas!$B$6:$D$106,2,),IF($AN8=$R$11,VLOOKUP($AO8,Listas!$E$6:$G$106,3,)*VLOOKUP($AO8,Listas!$E$6:$G$106,2,),IF($AN8=$R$12,VLOOKUP($AO8,Listas!$H$6:$J$106,3,)*VLOOKUP($AO8,Listas!$H$6:$J$106,2,),""))),"")</f>
        <v/>
      </c>
      <c r="AZ8" t="str">
        <f>IFERROR('Prod y alimentación'!S66*IF($AN8=$R$10,VLOOKUP($AO8,Listas!$B$6:$D$106,3,)*VLOOKUP($AO8,Listas!$B$6:$D$106,2,),IF($AN8=$R$11,VLOOKUP($AO8,Listas!$E$6:$G$106,3,)*VLOOKUP($AO8,Listas!$E$6:$G$106,2,),IF($AN8=$R$12,VLOOKUP($AO8,Listas!$H$6:$J$106,3,)*VLOOKUP($AO8,Listas!$H$6:$J$106,2,),""))),"")</f>
        <v/>
      </c>
      <c r="BA8" t="str">
        <f>IFERROR('Prod y alimentación'!T66*IF($AN8=$R$10,VLOOKUP($AO8,Listas!$B$6:$D$106,3,)*VLOOKUP($AO8,Listas!$B$6:$D$106,2,),IF($AN8=$R$11,VLOOKUP($AO8,Listas!$E$6:$G$106,3,)*VLOOKUP($AO8,Listas!$E$6:$G$106,2,),IF($AN8=$R$12,VLOOKUP($AO8,Listas!$H$6:$J$106,3,)*VLOOKUP($AO8,Listas!$H$6:$J$106,2,),""))),"")</f>
        <v/>
      </c>
      <c r="BB8" t="str">
        <f>IFERROR('Prod y alimentación'!V66*IF($AN8=$R$10,VLOOKUP($AO8,Listas!$B$6:$D$106,3,)*VLOOKUP($AO8,Listas!$B$6:$D$106,2,),IF($AN8=$R$11,VLOOKUP($AO8,Listas!$E$6:$G$106,3,)*VLOOKUP($AO8,Listas!$E$6:$G$106,2,),IF($AN8=$R$12,VLOOKUP($AO8,Listas!$H$6:$J$106,3,)*VLOOKUP($AO8,Listas!$H$6:$J$106,2,),""))),"")</f>
        <v/>
      </c>
      <c r="BC8" t="str">
        <f>IFERROR('Prod y alimentación'!W66*IF($AN8=$R$10,VLOOKUP($AO8,Listas!$B$6:$D$106,3,)*VLOOKUP($AO8,Listas!$B$6:$D$106,2,),IF($AN8=$R$11,VLOOKUP($AO8,Listas!$E$6:$G$106,3,)*VLOOKUP($AO8,Listas!$E$6:$G$106,2,),IF($AN8=$R$12,VLOOKUP($AO8,Listas!$H$6:$J$106,3,)*VLOOKUP($AO8,Listas!$H$6:$J$106,2,),""))),"")</f>
        <v/>
      </c>
      <c r="BD8" t="str">
        <f>IFERROR('Prod y alimentación'!Y66*IF($AN8=$R$10,VLOOKUP($AO8,Listas!$B$6:$D$106,3,)*VLOOKUP($AO8,Listas!$B$6:$D$106,2,),IF($AN8=$R$11,VLOOKUP($AO8,Listas!$E$6:$G$106,3,)*VLOOKUP($AO8,Listas!$E$6:$G$106,2,),IF($AN8=$R$12,VLOOKUP($AO8,Listas!$H$6:$J$106,3,)*VLOOKUP($AO8,Listas!$H$6:$J$106,2,),""))),"")</f>
        <v/>
      </c>
      <c r="BE8" t="str">
        <f>IFERROR('Prod y alimentación'!Z66*IF($AN8=$R$10,VLOOKUP($AO8,Listas!$B$6:$D$106,3,)*VLOOKUP($AO8,Listas!$B$6:$D$106,2,),IF($AN8=$R$11,VLOOKUP($AO8,Listas!$E$6:$G$106,3,)*VLOOKUP($AO8,Listas!$E$6:$G$106,2,),IF($AN8=$R$12,VLOOKUP($AO8,Listas!$H$6:$J$106,3,)*VLOOKUP($AO8,Listas!$H$6:$J$106,2,),""))),"")</f>
        <v/>
      </c>
      <c r="BF8" t="str">
        <f>IFERROR('Prod y alimentación'!AB66*IF($AN8=$R$10,VLOOKUP($AO8,Listas!$B$6:$D$106,3,)*VLOOKUP($AO8,Listas!$B$6:$D$106,2,),IF($AN8=$R$11,VLOOKUP($AO8,Listas!$E$6:$G$106,3,)*VLOOKUP($AO8,Listas!$E$6:$G$106,2,),IF($AN8=$R$12,VLOOKUP($AO8,Listas!$H$6:$J$106,3,)*VLOOKUP($AO8,Listas!$H$6:$J$106,2,),""))),"")</f>
        <v/>
      </c>
      <c r="BG8" t="str">
        <f>IFERROR('Prod y alimentación'!AC66*IF($AN8=$R$10,VLOOKUP($AO8,Listas!$B$6:$D$106,3,)*VLOOKUP($AO8,Listas!$B$6:$D$106,2,),IF($AN8=$R$11,VLOOKUP($AO8,Listas!$E$6:$G$106,3,)*VLOOKUP($AO8,Listas!$E$6:$G$106,2,),IF($AN8=$R$12,VLOOKUP($AO8,Listas!$H$6:$J$106,3,)*VLOOKUP($AO8,Listas!$H$6:$J$106,2,),""))),"")</f>
        <v/>
      </c>
      <c r="BH8" t="str">
        <f>IFERROR('Prod y alimentación'!AE66*IF($AN8=$R$10,VLOOKUP($AO8,Listas!$B$6:$D$106,3,)*VLOOKUP($AO8,Listas!$B$6:$D$106,2,),IF($AN8=$R$11,VLOOKUP($AO8,Listas!$E$6:$G$106,3,)*VLOOKUP($AO8,Listas!$E$6:$G$106,2,),IF($AN8=$R$12,VLOOKUP($AO8,Listas!$H$6:$J$106,3,)*VLOOKUP($AO8,Listas!$H$6:$J$106,2,),""))),"")</f>
        <v/>
      </c>
      <c r="BI8" t="str">
        <f>IFERROR('Prod y alimentación'!AF66*IF($AN8=$R$10,VLOOKUP($AO8,Listas!$B$6:$D$106,3,)*VLOOKUP($AO8,Listas!$B$6:$D$106,2,),IF($AN8=$R$11,VLOOKUP($AO8,Listas!$E$6:$G$106,3,)*VLOOKUP($AO8,Listas!$E$6:$G$106,2,),IF($AN8=$R$12,VLOOKUP($AO8,Listas!$H$6:$J$106,3,)*VLOOKUP($AO8,Listas!$H$6:$J$106,2,),""))),"")</f>
        <v/>
      </c>
      <c r="BJ8" t="str">
        <f>IFERROR('Prod y alimentación'!AH66*IF($AN8=$R$10,VLOOKUP($AO8,Listas!$B$6:$D$106,3,)*VLOOKUP($AO8,Listas!$B$6:$D$106,2,),IF($AN8=$R$11,VLOOKUP($AO8,Listas!$E$6:$G$106,3,)*VLOOKUP($AO8,Listas!$E$6:$G$106,2,),IF($AN8=$R$12,VLOOKUP($AO8,Listas!$H$6:$J$106,3,)*VLOOKUP($AO8,Listas!$H$6:$J$106,2,),""))),"")</f>
        <v/>
      </c>
      <c r="BK8" t="str">
        <f>IFERROR('Prod y alimentación'!AI66*IF($AN8=$R$10,VLOOKUP($AO8,Listas!$B$6:$D$106,3,)*VLOOKUP($AO8,Listas!$B$6:$D$106,2,),IF($AN8=$R$11,VLOOKUP($AO8,Listas!$E$6:$G$106,3,)*VLOOKUP($AO8,Listas!$E$6:$G$106,2,),IF($AN8=$R$12,VLOOKUP($AO8,Listas!$H$6:$J$106,3,)*VLOOKUP($AO8,Listas!$H$6:$J$106,2,),""))),"")</f>
        <v/>
      </c>
      <c r="BL8" t="str">
        <f>IFERROR('Prod y alimentación'!AK66*IF($AN8=$R$10,VLOOKUP($AO8,Listas!$B$6:$D$106,3,)*VLOOKUP($AO8,Listas!$B$6:$D$106,2,),IF($AN8=$R$11,VLOOKUP($AO8,Listas!$E$6:$G$106,3,)*VLOOKUP($AO8,Listas!$E$6:$G$106,2,),IF($AN8=$R$12,VLOOKUP($AO8,Listas!$H$6:$J$106,3,)*VLOOKUP($AO8,Listas!$H$6:$J$106,2,),""))),"")</f>
        <v/>
      </c>
      <c r="BM8" t="str">
        <f>IFERROR('Prod y alimentación'!AL66*IF($AN8=$R$10,VLOOKUP($AO8,Listas!$B$6:$D$106,3,)*VLOOKUP($AO8,Listas!$B$6:$D$106,2,),IF($AN8=$R$11,VLOOKUP($AO8,Listas!$E$6:$G$106,3,)*VLOOKUP($AO8,Listas!$E$6:$G$106,2,),IF($AN8=$R$12,VLOOKUP($AO8,Listas!$H$6:$J$106,3,)*VLOOKUP($AO8,Listas!$H$6:$J$106,2,),""))),"")</f>
        <v/>
      </c>
      <c r="BO8" s="130" t="str">
        <f>IFERROR('Prod y alimentación'!D66*IF($AN8=$R$10,VLOOKUP($AO8,Listas!$B$6:$C$106,2,),IF($AN8=$R$11,VLOOKUP($AO8,Listas!$E$6:$F$106,2,),IF($AN8=$R$12,VLOOKUP($AO8,Listas!$H$6:$I$106,2,),""))),"")</f>
        <v/>
      </c>
      <c r="BP8" t="str">
        <f>IFERROR('Prod y alimentación'!G66*IF($AN8=$R$10,VLOOKUP($AO8,Listas!$B$6:$C$106,2,),IF($AN8=$R$11,VLOOKUP($AO8,Listas!$E$6:$F$106,2,),IF($AN8=$R$12,VLOOKUP($AO8,Listas!$H$6:$I$106,2,)/100,""))),"")</f>
        <v/>
      </c>
      <c r="BQ8" t="str">
        <f>IFERROR('Prod y alimentación'!J66*IF($AN8=$R$10,VLOOKUP($AO8,Listas!$B$6:$C$106,2,),IF($AN8=$R$11,VLOOKUP($AO8,Listas!$E$6:$F$106,2,),IF($AN8=$R$12,VLOOKUP($AO8,Listas!$H$6:$I$106,2,)/100,""))),"")</f>
        <v/>
      </c>
      <c r="BR8" t="str">
        <f>IFERROR('Prod y alimentación'!M66*IF($AN8=$R$10,VLOOKUP($AO8,Listas!$B$6:$C$106,2,),IF($AN8=$R$11,VLOOKUP($AO8,Listas!$E$6:$F$106,2,),IF($AN8=$R$12,VLOOKUP($AO8,Listas!$H$6:$I$106,2,)/100,""))),"")</f>
        <v/>
      </c>
      <c r="BS8" t="str">
        <f>IFERROR('Prod y alimentación'!P66*IF($AN8=$R$10,VLOOKUP($AO8,Listas!$B$6:$C$106,2,),IF($AN8=$R$11,VLOOKUP($AO8,Listas!$E$6:$F$106,2,),IF($AN8=$R$12,VLOOKUP($AO8,Listas!$H$6:$I$106,2,)/100,""))),"")</f>
        <v/>
      </c>
      <c r="BT8" t="str">
        <f>IFERROR('Prod y alimentación'!S66*IF($AN8=$R$10,VLOOKUP($AO8,Listas!$B$6:$C$106,2,),IF($AN8=$R$11,VLOOKUP($AO8,Listas!$E$6:$F$106,2,),IF($AN8=$R$12,VLOOKUP($AO8,Listas!$H$6:$I$106,2,)/100,""))),"")</f>
        <v/>
      </c>
      <c r="BU8" t="str">
        <f>IFERROR('Prod y alimentación'!V66*IF($AN8=$R$10,VLOOKUP($AO8,Listas!$B$6:$C$106,2,),IF($AN8=$R$11,VLOOKUP($AO8,Listas!$E$6:$F$106,2,),IF($AN8=$R$12,VLOOKUP($AO8,Listas!$H$6:$I$106,2,)/100,""))),"")</f>
        <v/>
      </c>
      <c r="BV8" t="str">
        <f>IFERROR('Prod y alimentación'!Y66*IF($AN8=$R$10,VLOOKUP($AO8,Listas!$B$6:$C$106,2,),IF($AN8=$R$11,VLOOKUP($AO8,Listas!$E$6:$F$106,2,),IF($AN8=$R$12,VLOOKUP($AO8,Listas!$H$6:$I$106,2,)/100,""))),"")</f>
        <v/>
      </c>
      <c r="BW8" t="str">
        <f>IFERROR('Prod y alimentación'!AB66*IF($AN8=$R$10,VLOOKUP($AO8,Listas!$B$6:$C$106,2,),IF($AN8=$R$11,VLOOKUP($AO8,Listas!$E$6:$F$106,2,),IF($AN8=$R$12,VLOOKUP($AO8,Listas!$H$6:$I$106,2,)/100,""))),"")</f>
        <v/>
      </c>
      <c r="BX8" t="str">
        <f>IFERROR('Prod y alimentación'!AE66*IF($AN8=$R$10,VLOOKUP($AO8,Listas!$B$6:$C$106,2,),IF($AN8=$R$11,VLOOKUP($AO8,Listas!$E$6:$F$106,2,),IF($AN8=$R$12,VLOOKUP($AO8,Listas!$H$6:$I$106,2,)/100,""))),"")</f>
        <v/>
      </c>
      <c r="BY8" t="str">
        <f>IFERROR('Prod y alimentación'!AH66*IF($AN8=$R$10,VLOOKUP($AO8,Listas!$B$6:$C$106,2,),IF($AN8=$R$11,VLOOKUP($AO8,Listas!$E$6:$F$106,2,),IF($AN8=$R$12,VLOOKUP($AO8,Listas!$H$6:$I$106,2,)/100,""))),"")</f>
        <v/>
      </c>
      <c r="BZ8" t="str">
        <f>IFERROR('Prod y alimentación'!AK66*IF($AN8=$R$10,VLOOKUP($AO8,Listas!$B$6:$C$106,2,),IF($AN8=$R$11,VLOOKUP($AO8,Listas!$E$6:$F$106,2,),IF($AN8=$R$12,VLOOKUP($AO8,Listas!$H$6:$I$106,2,)/100,""))),"")</f>
        <v/>
      </c>
      <c r="CB8" t="str">
        <f>IF(Reservas!E13="",IF(Reservas!D13="","",IF(Reservas!C13=$O$10,0.85,IF(Reservas!C13=$O$11,0.45,IF(Reservas!C13=$O$12,0.33,"")))),Reservas!E13)</f>
        <v/>
      </c>
      <c r="CC8" t="str">
        <f>IF(Reservas!H13="",IF(Reservas!G13="","",IF(Reservas!F13=$O$10,0.85,IF(Reservas!F13=$O$11,0.45,IF(Reservas!F13=$O$12,0.33,"")))),Reservas!H13)</f>
        <v/>
      </c>
      <c r="CD8" t="str">
        <f>IF(Reservas!K13="",IF(Reservas!J13="","",IF(Reservas!I13=$O$10,0.85,IF(Reservas!I13=$O$11,0.45,IF(Reservas!I13=$O$12,0.33,"")))),Reservas!K13)</f>
        <v/>
      </c>
      <c r="CE8" t="str">
        <f>IF(Reservas!N13="",IF(Reservas!M13="","",IF(Reservas!L13=$O$10,0.85,IF(Reservas!L13=$O$11,0.45,IF(Reservas!L13=$O$12,0.33,"")))),Reservas!N13)</f>
        <v/>
      </c>
      <c r="CF8" t="str">
        <f>IF(Reservas!Q13="",IF(Reservas!P13="","",IF(Reservas!O13=$O$10,0.85,IF(Reservas!O13=$O$11,0.45,IF(Reservas!O13=$O$12,0.33,"")))),Reservas!Q13)</f>
        <v/>
      </c>
      <c r="CG8" t="str">
        <f>IF(Reservas!T13="",IF(Reservas!S13="","",IF(Reservas!R13=$O$10,0.85,IF(Reservas!R13=$O$11,0.45,IF(Reservas!R13=$O$12,0.33,"")))),Reservas!T13)</f>
        <v/>
      </c>
      <c r="CH8" t="str">
        <f>IF(Reservas!W13="",IF(Reservas!V13="","",IF(Reservas!U13=$O$10,0.85,IF(Reservas!U13=$O$11,0.45,IF(Reservas!U13=$O$12,0.33,"")))),Reservas!W13)</f>
        <v/>
      </c>
      <c r="CI8" t="str">
        <f>IF(Reservas!Z13="",IF(Reservas!Y13="","",IF(Reservas!X13=$O$10,0.85,IF(Reservas!X13=$O$11,0.45,IF(Reservas!X13=$O$12,0.33,"")))),Reservas!Z13)</f>
        <v/>
      </c>
      <c r="CJ8" t="str">
        <f>IF(Reservas!AC13="",IF(Reservas!AB13="","",IF(Reservas!AA13=$O$10,0.85,IF(Reservas!AA13=$O$11,0.45,IF(Reservas!AA13=$O$12,0.33,"")))),Reservas!AC13)</f>
        <v/>
      </c>
      <c r="CK8" t="str">
        <f>IF(Reservas!AF13="",IF(Reservas!AE13="","",IF(Reservas!AD13=$O$10,0.85,IF(Reservas!AD13=$O$11,0.45,IF(Reservas!AD13=$O$12,0.33,"")))),Reservas!AF13)</f>
        <v/>
      </c>
      <c r="CL8" t="str">
        <f>IF(Reservas!AI13="",IF(Reservas!AH13="","",IF(Reservas!AG13=$O$10,0.85,IF(Reservas!AG13=$O$11,0.45,IF(Reservas!AG13=$O$12,0.33,"")))),Reservas!AI13)</f>
        <v/>
      </c>
      <c r="CM8" t="str">
        <f>IF(Reservas!AL13="",IF(Reservas!AK13="","",IF(Reservas!AJ13=$O$10,0.85,IF(Reservas!AJ13=$O$11,0.45,IF(Reservas!AJ13=$O$12,0.33,"")))),Reservas!AL13)</f>
        <v/>
      </c>
      <c r="CO8" t="str">
        <f>IFERROR('Prod y alimentación'!E66*IF($AN8=$R$10,VLOOKUP($AO8,Listas!$B$6:$C$106,2,),IF($AN8=$R$11,VLOOKUP($AO8,Listas!$E$6:$F$106,2,),IF($AN8=$R$12,VLOOKUP($AO8,Listas!$H$6:$I$106,2,),""))),"")</f>
        <v/>
      </c>
      <c r="CP8" t="str">
        <f>IFERROR('Prod y alimentación'!H66*IF($AN8=$R$10,VLOOKUP($AO8,Listas!$B$6:$C$106,2,),IF($AN8=$R$11,VLOOKUP($AO8,Listas!$E$6:$F$106,2,),IF($AN8=$R$12,VLOOKUP($AO8,Listas!$H$6:$I$106,2,),""))),"")</f>
        <v/>
      </c>
      <c r="CQ8" t="str">
        <f>IFERROR('Prod y alimentación'!K66*IF($AN8=$R$10,VLOOKUP($AO8,Listas!$B$6:$C$106,2,),IF($AN8=$R$11,VLOOKUP($AO8,Listas!$E$6:$F$106,2,),IF($AN8=$R$12,VLOOKUP($AO8,Listas!$H$6:$I$106,2,),""))),"")</f>
        <v/>
      </c>
      <c r="CR8" t="str">
        <f>IFERROR('Prod y alimentación'!N66*IF($AN8=$R$10,VLOOKUP($AO8,Listas!$B$6:$C$106,2,),IF($AN8=$R$11,VLOOKUP($AO8,Listas!$E$6:$F$106,2,),IF($AN8=$R$12,VLOOKUP($AO8,Listas!$H$6:$I$106,2,),""))),"")</f>
        <v/>
      </c>
      <c r="CS8" t="str">
        <f>IFERROR('Prod y alimentación'!Q66*IF($AN8=$R$10,VLOOKUP($AO8,Listas!$B$6:$C$106,2,),IF($AN8=$R$11,VLOOKUP($AO8,Listas!$E$6:$F$106,2,),IF($AN8=$R$12,VLOOKUP($AO8,Listas!$H$6:$I$106,2,),""))),"")</f>
        <v/>
      </c>
      <c r="CT8" t="str">
        <f>IFERROR('Prod y alimentación'!T66*IF($AN8=$R$10,VLOOKUP($AO8,Listas!$B$6:$C$106,2,),IF($AN8=$R$11,VLOOKUP($AO8,Listas!$E$6:$F$106,2,),IF($AN8=$R$12,VLOOKUP($AO8,Listas!$H$6:$I$106,2,),""))),"")</f>
        <v/>
      </c>
      <c r="CU8" t="str">
        <f>IFERROR('Prod y alimentación'!W66*IF($AN8=$R$10,VLOOKUP($AO8,Listas!$B$6:$C$106,2,),IF($AN8=$R$11,VLOOKUP($AO8,Listas!$E$6:$F$106,2,),IF($AN8=$R$12,VLOOKUP($AO8,Listas!$H$6:$I$106,2,),""))),"")</f>
        <v/>
      </c>
      <c r="CV8" t="str">
        <f>IFERROR('Prod y alimentación'!Z66*IF($AN8=$R$10,VLOOKUP($AO8,Listas!$B$6:$C$106,2,),IF($AN8=$R$11,VLOOKUP($AO8,Listas!$E$6:$F$106,2,),IF($AN8=$R$12,VLOOKUP($AO8,Listas!$H$6:$I$106,2,),""))),"")</f>
        <v/>
      </c>
      <c r="CW8" t="str">
        <f>IFERROR('Prod y alimentación'!AC66*IF($AN8=$R$10,VLOOKUP($AO8,Listas!$B$6:$C$106,2,),IF($AN8=$R$11,VLOOKUP($AO8,Listas!$E$6:$F$106,2,),IF($AN8=$R$12,VLOOKUP($AO8,Listas!$H$6:$I$106,2,),""))),"")</f>
        <v/>
      </c>
      <c r="CX8" t="str">
        <f>IFERROR('Prod y alimentación'!AF66*IF($AN8=$R$10,VLOOKUP($AO8,Listas!$B$6:$C$106,2,),IF($AN8=$R$11,VLOOKUP($AO8,Listas!$E$6:$F$106,2,),IF($AN8=$R$12,VLOOKUP($AO8,Listas!$H$6:$I$106,2,),""))),"")</f>
        <v/>
      </c>
      <c r="CY8" t="str">
        <f>IFERROR('Prod y alimentación'!AI66*IF($AN8=$R$10,VLOOKUP($AO8,Listas!$B$6:$C$106,2,),IF($AN8=$R$11,VLOOKUP($AO8,Listas!$E$6:$F$106,2,),IF($AN8=$R$12,VLOOKUP($AO8,Listas!$H$6:$I$106,2,),""))),"")</f>
        <v/>
      </c>
      <c r="CZ8" t="str">
        <f>IFERROR('Prod y alimentación'!AL66*IF($AN8=$R$10,VLOOKUP($AO8,Listas!$B$6:$C$106,2,),IF($AN8=$R$11,VLOOKUP($AO8,Listas!$E$6:$F$106,2,),IF($AN8=$R$12,VLOOKUP($AO8,Listas!$H$6:$I$106,2,),""))),"")</f>
        <v/>
      </c>
    </row>
    <row r="9" spans="2:104" x14ac:dyDescent="0.35">
      <c r="B9" t="s">
        <v>126</v>
      </c>
      <c r="E9" t="s">
        <v>124</v>
      </c>
      <c r="H9" t="s">
        <v>125</v>
      </c>
      <c r="K9" t="s">
        <v>123</v>
      </c>
      <c r="O9" t="s">
        <v>126</v>
      </c>
      <c r="R9" t="s">
        <v>129</v>
      </c>
      <c r="T9" t="s">
        <v>130</v>
      </c>
      <c r="W9" t="s">
        <v>127</v>
      </c>
      <c r="Y9" t="s">
        <v>128</v>
      </c>
      <c r="AA9" s="122" t="str">
        <f>IF('Uso de suelo'!C14="","",'Uso de suelo'!C14)</f>
        <v/>
      </c>
      <c r="AB9" s="123" t="str">
        <f ca="1">IF('Uso de suelo'!D14="","",VLOOKUP('Uso de suelo'!D14,OFFSET(Formulas!$K$11,0,0,Formulas!$L$10,2),2,0))</f>
        <v/>
      </c>
      <c r="AC9" s="123" t="str">
        <f ca="1">IF('Uso de suelo'!F14="","",VLOOKUP('Uso de suelo'!F14,OFFSET(Formulas!$K$11,0,0,Formulas!$L$10,2),2,0))</f>
        <v/>
      </c>
      <c r="AD9" s="123" t="str">
        <f ca="1">IF('Uso de suelo'!H14="","",VLOOKUP('Uso de suelo'!H14,OFFSET(Formulas!$K$11,0,0,Formulas!$L$10,2),2,0))</f>
        <v/>
      </c>
      <c r="AE9" s="123" t="str">
        <f ca="1">IF('Uso de suelo'!J14="","",VLOOKUP('Uso de suelo'!J14,OFFSET(Formulas!$K$11,0,0,Formulas!$L$10,2),2,0))</f>
        <v/>
      </c>
      <c r="AF9" s="123" t="str">
        <f ca="1">IF('Uso de suelo'!L14="","",VLOOKUP('Uso de suelo'!L14,OFFSET(Formulas!$K$11,0,0,Formulas!$L$10,2),2,0))</f>
        <v/>
      </c>
      <c r="AG9" s="123" t="str">
        <f ca="1">IF('Uso de suelo'!N14="","",VLOOKUP('Uso de suelo'!N14,OFFSET(Formulas!$K$11,0,0,Formulas!$L$10,2),2,0))</f>
        <v/>
      </c>
      <c r="AH9" s="123" t="str">
        <f ca="1">IF('Uso de suelo'!P14="","",VLOOKUP('Uso de suelo'!P14,OFFSET(Formulas!$K$11,0,0,Formulas!$L$10,2),2,0))</f>
        <v/>
      </c>
      <c r="AI9" s="123" t="str">
        <f ca="1">IF('Uso de suelo'!R14="","",VLOOKUP('Uso de suelo'!R14,OFFSET(Formulas!$K$11,0,0,Formulas!$L$10,2),2,0))</f>
        <v/>
      </c>
      <c r="AJ9" s="123" t="str">
        <f ca="1">IF('Uso de suelo'!T14="","",VLOOKUP('Uso de suelo'!T14,OFFSET(Formulas!$K$11,0,0,Formulas!$L$10,2),2,0))</f>
        <v/>
      </c>
      <c r="AK9" s="123" t="str">
        <f ca="1">IF('Uso de suelo'!V14="","",VLOOKUP('Uso de suelo'!V14,OFFSET(Formulas!$K$11,0,0,Formulas!$L$10,2),2,0))</f>
        <v/>
      </c>
      <c r="AL9" s="123" t="str">
        <f ca="1">IF('Uso de suelo'!X14="","",VLOOKUP('Uso de suelo'!X14,OFFSET(Formulas!$K$11,0,0,Formulas!$L$10,2),2,0))</f>
        <v/>
      </c>
      <c r="AM9" s="124" t="str">
        <f ca="1">IF('Uso de suelo'!Z14="","",VLOOKUP('Uso de suelo'!Z14,OFFSET(Formulas!$K$11,0,0,Formulas!$L$10,2),2,0))</f>
        <v/>
      </c>
      <c r="AN9" t="str">
        <f>IF('Prod y alimentación'!B67="","",'Prod y alimentación'!B67)</f>
        <v/>
      </c>
      <c r="AO9" t="str">
        <f>IF('Prod y alimentación'!C67="","",'Prod y alimentación'!C67)</f>
        <v/>
      </c>
      <c r="AP9" t="str">
        <f>IFERROR('Prod y alimentación'!D67*IF($AN9=$R$10,VLOOKUP($AO9,Listas!$B$6:$D$106,3,)*VLOOKUP($AO9,Listas!$B$6:$D$106,2,),IF($AN9=$R$11,VLOOKUP($AO9,Listas!$E$6:$G$106,3,)*VLOOKUP($AO9,Listas!$E$6:$G$106,2,),IF($AN9=$R$12,VLOOKUP($AO9,Listas!$H$6:$J$106,3,)*VLOOKUP($AO9,Listas!$H$6:$J$106,2,),""))),"")</f>
        <v/>
      </c>
      <c r="AQ9" t="str">
        <f>IFERROR('Prod y alimentación'!E67*IF($AN9=$R$10,VLOOKUP($AO9,Listas!$B$6:$D$106,3,)*VLOOKUP($AO9,Listas!$B$6:$D$106,2,),IF($AN9=$R$11,VLOOKUP($AO9,Listas!$E$6:$G$106,3,)*VLOOKUP($AO9,Listas!$E$6:$G$106,2,),IF($AN9=$R$12,VLOOKUP($AO9,Listas!$H$6:$J$106,3,)*VLOOKUP($AO9,Listas!$H$6:$J$106,2,),""))),"")</f>
        <v/>
      </c>
      <c r="AR9" t="str">
        <f>IFERROR('Prod y alimentación'!G67*IF($AN9=$R$10,VLOOKUP($AO9,Listas!$B$6:$D$106,3,)*VLOOKUP($AO9,Listas!$B$6:$D$106,2,),IF($AN9=$R$11,VLOOKUP($AO9,Listas!$E$6:$G$106,3,)*VLOOKUP($AO9,Listas!$E$6:$G$106,2,),IF($AN9=$R$12,VLOOKUP($AO9,Listas!$H$6:$J$106,3,)*VLOOKUP($AO9,Listas!$H$6:$J$106,2,),""))),"")</f>
        <v/>
      </c>
      <c r="AS9" t="str">
        <f>IFERROR('Prod y alimentación'!H67*IF($AN9=$R$10,VLOOKUP($AO9,Listas!$B$6:$D$106,3,)*VLOOKUP($AO9,Listas!$B$6:$D$106,2,),IF($AN9=$R$11,VLOOKUP($AO9,Listas!$E$6:$G$106,3,)*VLOOKUP($AO9,Listas!$E$6:$G$106,2,),IF($AN9=$R$12,VLOOKUP($AO9,Listas!$H$6:$J$106,3,)*VLOOKUP($AO9,Listas!$H$6:$J$106,2,),""))),"")</f>
        <v/>
      </c>
      <c r="AT9" t="str">
        <f>IFERROR('Prod y alimentación'!J67*IF($AN9=$R$10,VLOOKUP($AO9,Listas!$B$6:$D$106,3,)*VLOOKUP($AO9,Listas!$B$6:$D$106,2,),IF($AN9=$R$11,VLOOKUP($AO9,Listas!$E$6:$G$106,3,)*VLOOKUP($AO9,Listas!$E$6:$G$106,2,),IF($AN9=$R$12,VLOOKUP($AO9,Listas!$H$6:$J$106,3,)*VLOOKUP($AO9,Listas!$H$6:$J$106,2,),""))),"")</f>
        <v/>
      </c>
      <c r="AU9" t="str">
        <f>IFERROR('Prod y alimentación'!K67*IF($AN9=$R$10,VLOOKUP($AO9,Listas!$B$6:$D$106,3,)*VLOOKUP($AO9,Listas!$B$6:$D$106,2,),IF($AN9=$R$11,VLOOKUP($AO9,Listas!$E$6:$G$106,3,)*VLOOKUP($AO9,Listas!$E$6:$G$106,2,),IF($AN9=$R$12,VLOOKUP($AO9,Listas!$H$6:$J$106,3,)*VLOOKUP($AO9,Listas!$H$6:$J$106,2,),""))),"")</f>
        <v/>
      </c>
      <c r="AV9" t="str">
        <f>IFERROR('Prod y alimentación'!M67*IF($AN9=$R$10,VLOOKUP($AO9,Listas!$B$6:$D$106,3,)*VLOOKUP($AO9,Listas!$B$6:$D$106,2,),IF($AN9=$R$11,VLOOKUP($AO9,Listas!$E$6:$G$106,3,)*VLOOKUP($AO9,Listas!$E$6:$G$106,2,),IF($AN9=$R$12,VLOOKUP($AO9,Listas!$H$6:$J$106,3,)*VLOOKUP($AO9,Listas!$H$6:$J$106,2,),""))),"")</f>
        <v/>
      </c>
      <c r="AW9" t="str">
        <f>IFERROR('Prod y alimentación'!N67*IF($AN9=$R$10,VLOOKUP($AO9,Listas!$B$6:$D$106,3,)*VLOOKUP($AO9,Listas!$B$6:$D$106,2,),IF($AN9=$R$11,VLOOKUP($AO9,Listas!$E$6:$G$106,3,)*VLOOKUP($AO9,Listas!$E$6:$G$106,2,),IF($AN9=$R$12,VLOOKUP($AO9,Listas!$H$6:$J$106,3,)*VLOOKUP($AO9,Listas!$H$6:$J$106,2,),""))),"")</f>
        <v/>
      </c>
      <c r="AX9" t="str">
        <f>IFERROR('Prod y alimentación'!P67*IF($AN9=$R$10,VLOOKUP($AO9,Listas!$B$6:$D$106,3,)*VLOOKUP($AO9,Listas!$B$6:$D$106,2,),IF($AN9=$R$11,VLOOKUP($AO9,Listas!$E$6:$G$106,3,)*VLOOKUP($AO9,Listas!$E$6:$G$106,2,),IF($AN9=$R$12,VLOOKUP($AO9,Listas!$H$6:$J$106,3,)*VLOOKUP($AO9,Listas!$H$6:$J$106,2,),""))),"")</f>
        <v/>
      </c>
      <c r="AY9" t="str">
        <f>IFERROR('Prod y alimentación'!Q67*IF($AN9=$R$10,VLOOKUP($AO9,Listas!$B$6:$D$106,3,)*VLOOKUP($AO9,Listas!$B$6:$D$106,2,),IF($AN9=$R$11,VLOOKUP($AO9,Listas!$E$6:$G$106,3,)*VLOOKUP($AO9,Listas!$E$6:$G$106,2,),IF($AN9=$R$12,VLOOKUP($AO9,Listas!$H$6:$J$106,3,)*VLOOKUP($AO9,Listas!$H$6:$J$106,2,),""))),"")</f>
        <v/>
      </c>
      <c r="AZ9" t="str">
        <f>IFERROR('Prod y alimentación'!S67*IF($AN9=$R$10,VLOOKUP($AO9,Listas!$B$6:$D$106,3,)*VLOOKUP($AO9,Listas!$B$6:$D$106,2,),IF($AN9=$R$11,VLOOKUP($AO9,Listas!$E$6:$G$106,3,)*VLOOKUP($AO9,Listas!$E$6:$G$106,2,),IF($AN9=$R$12,VLOOKUP($AO9,Listas!$H$6:$J$106,3,)*VLOOKUP($AO9,Listas!$H$6:$J$106,2,),""))),"")</f>
        <v/>
      </c>
      <c r="BA9" t="str">
        <f>IFERROR('Prod y alimentación'!T67*IF($AN9=$R$10,VLOOKUP($AO9,Listas!$B$6:$D$106,3,)*VLOOKUP($AO9,Listas!$B$6:$D$106,2,),IF($AN9=$R$11,VLOOKUP($AO9,Listas!$E$6:$G$106,3,)*VLOOKUP($AO9,Listas!$E$6:$G$106,2,),IF($AN9=$R$12,VLOOKUP($AO9,Listas!$H$6:$J$106,3,)*VLOOKUP($AO9,Listas!$H$6:$J$106,2,),""))),"")</f>
        <v/>
      </c>
      <c r="BB9" t="str">
        <f>IFERROR('Prod y alimentación'!V67*IF($AN9=$R$10,VLOOKUP($AO9,Listas!$B$6:$D$106,3,)*VLOOKUP($AO9,Listas!$B$6:$D$106,2,),IF($AN9=$R$11,VLOOKUP($AO9,Listas!$E$6:$G$106,3,)*VLOOKUP($AO9,Listas!$E$6:$G$106,2,),IF($AN9=$R$12,VLOOKUP($AO9,Listas!$H$6:$J$106,3,)*VLOOKUP($AO9,Listas!$H$6:$J$106,2,),""))),"")</f>
        <v/>
      </c>
      <c r="BC9" t="str">
        <f>IFERROR('Prod y alimentación'!W67*IF($AN9=$R$10,VLOOKUP($AO9,Listas!$B$6:$D$106,3,)*VLOOKUP($AO9,Listas!$B$6:$D$106,2,),IF($AN9=$R$11,VLOOKUP($AO9,Listas!$E$6:$G$106,3,)*VLOOKUP($AO9,Listas!$E$6:$G$106,2,),IF($AN9=$R$12,VLOOKUP($AO9,Listas!$H$6:$J$106,3,)*VLOOKUP($AO9,Listas!$H$6:$J$106,2,),""))),"")</f>
        <v/>
      </c>
      <c r="BD9" t="str">
        <f>IFERROR('Prod y alimentación'!Y67*IF($AN9=$R$10,VLOOKUP($AO9,Listas!$B$6:$D$106,3,)*VLOOKUP($AO9,Listas!$B$6:$D$106,2,),IF($AN9=$R$11,VLOOKUP($AO9,Listas!$E$6:$G$106,3,)*VLOOKUP($AO9,Listas!$E$6:$G$106,2,),IF($AN9=$R$12,VLOOKUP($AO9,Listas!$H$6:$J$106,3,)*VLOOKUP($AO9,Listas!$H$6:$J$106,2,),""))),"")</f>
        <v/>
      </c>
      <c r="BE9" t="str">
        <f>IFERROR('Prod y alimentación'!Z67*IF($AN9=$R$10,VLOOKUP($AO9,Listas!$B$6:$D$106,3,)*VLOOKUP($AO9,Listas!$B$6:$D$106,2,),IF($AN9=$R$11,VLOOKUP($AO9,Listas!$E$6:$G$106,3,)*VLOOKUP($AO9,Listas!$E$6:$G$106,2,),IF($AN9=$R$12,VLOOKUP($AO9,Listas!$H$6:$J$106,3,)*VLOOKUP($AO9,Listas!$H$6:$J$106,2,),""))),"")</f>
        <v/>
      </c>
      <c r="BF9" t="str">
        <f>IFERROR('Prod y alimentación'!AB67*IF($AN9=$R$10,VLOOKUP($AO9,Listas!$B$6:$D$106,3,)*VLOOKUP($AO9,Listas!$B$6:$D$106,2,),IF($AN9=$R$11,VLOOKUP($AO9,Listas!$E$6:$G$106,3,)*VLOOKUP($AO9,Listas!$E$6:$G$106,2,),IF($AN9=$R$12,VLOOKUP($AO9,Listas!$H$6:$J$106,3,)*VLOOKUP($AO9,Listas!$H$6:$J$106,2,),""))),"")</f>
        <v/>
      </c>
      <c r="BG9" t="str">
        <f>IFERROR('Prod y alimentación'!AC67*IF($AN9=$R$10,VLOOKUP($AO9,Listas!$B$6:$D$106,3,)*VLOOKUP($AO9,Listas!$B$6:$D$106,2,),IF($AN9=$R$11,VLOOKUP($AO9,Listas!$E$6:$G$106,3,)*VLOOKUP($AO9,Listas!$E$6:$G$106,2,),IF($AN9=$R$12,VLOOKUP($AO9,Listas!$H$6:$J$106,3,)*VLOOKUP($AO9,Listas!$H$6:$J$106,2,),""))),"")</f>
        <v/>
      </c>
      <c r="BH9" t="str">
        <f>IFERROR('Prod y alimentación'!AE67*IF($AN9=$R$10,VLOOKUP($AO9,Listas!$B$6:$D$106,3,)*VLOOKUP($AO9,Listas!$B$6:$D$106,2,),IF($AN9=$R$11,VLOOKUP($AO9,Listas!$E$6:$G$106,3,)*VLOOKUP($AO9,Listas!$E$6:$G$106,2,),IF($AN9=$R$12,VLOOKUP($AO9,Listas!$H$6:$J$106,3,)*VLOOKUP($AO9,Listas!$H$6:$J$106,2,),""))),"")</f>
        <v/>
      </c>
      <c r="BI9" t="str">
        <f>IFERROR('Prod y alimentación'!AF67*IF($AN9=$R$10,VLOOKUP($AO9,Listas!$B$6:$D$106,3,)*VLOOKUP($AO9,Listas!$B$6:$D$106,2,),IF($AN9=$R$11,VLOOKUP($AO9,Listas!$E$6:$G$106,3,)*VLOOKUP($AO9,Listas!$E$6:$G$106,2,),IF($AN9=$R$12,VLOOKUP($AO9,Listas!$H$6:$J$106,3,)*VLOOKUP($AO9,Listas!$H$6:$J$106,2,),""))),"")</f>
        <v/>
      </c>
      <c r="BJ9" t="str">
        <f>IFERROR('Prod y alimentación'!AH67*IF($AN9=$R$10,VLOOKUP($AO9,Listas!$B$6:$D$106,3,)*VLOOKUP($AO9,Listas!$B$6:$D$106,2,),IF($AN9=$R$11,VLOOKUP($AO9,Listas!$E$6:$G$106,3,)*VLOOKUP($AO9,Listas!$E$6:$G$106,2,),IF($AN9=$R$12,VLOOKUP($AO9,Listas!$H$6:$J$106,3,)*VLOOKUP($AO9,Listas!$H$6:$J$106,2,),""))),"")</f>
        <v/>
      </c>
      <c r="BK9" t="str">
        <f>IFERROR('Prod y alimentación'!AI67*IF($AN9=$R$10,VLOOKUP($AO9,Listas!$B$6:$D$106,3,)*VLOOKUP($AO9,Listas!$B$6:$D$106,2,),IF($AN9=$R$11,VLOOKUP($AO9,Listas!$E$6:$G$106,3,)*VLOOKUP($AO9,Listas!$E$6:$G$106,2,),IF($AN9=$R$12,VLOOKUP($AO9,Listas!$H$6:$J$106,3,)*VLOOKUP($AO9,Listas!$H$6:$J$106,2,),""))),"")</f>
        <v/>
      </c>
      <c r="BL9" t="str">
        <f>IFERROR('Prod y alimentación'!AK67*IF($AN9=$R$10,VLOOKUP($AO9,Listas!$B$6:$D$106,3,)*VLOOKUP($AO9,Listas!$B$6:$D$106,2,),IF($AN9=$R$11,VLOOKUP($AO9,Listas!$E$6:$G$106,3,)*VLOOKUP($AO9,Listas!$E$6:$G$106,2,),IF($AN9=$R$12,VLOOKUP($AO9,Listas!$H$6:$J$106,3,)*VLOOKUP($AO9,Listas!$H$6:$J$106,2,),""))),"")</f>
        <v/>
      </c>
      <c r="BM9" t="str">
        <f>IFERROR('Prod y alimentación'!AL67*IF($AN9=$R$10,VLOOKUP($AO9,Listas!$B$6:$D$106,3,)*VLOOKUP($AO9,Listas!$B$6:$D$106,2,),IF($AN9=$R$11,VLOOKUP($AO9,Listas!$E$6:$G$106,3,)*VLOOKUP($AO9,Listas!$E$6:$G$106,2,),IF($AN9=$R$12,VLOOKUP($AO9,Listas!$H$6:$J$106,3,)*VLOOKUP($AO9,Listas!$H$6:$J$106,2,),""))),"")</f>
        <v/>
      </c>
      <c r="BO9" s="130" t="str">
        <f>IFERROR('Prod y alimentación'!D67*IF($AN9=$R$10,VLOOKUP($AO9,Listas!$B$6:$C$106,2,),IF($AN9=$R$11,VLOOKUP($AO9,Listas!$E$6:$F$106,2,),IF($AN9=$R$12,VLOOKUP($AO9,Listas!$H$6:$I$106,2,),""))),"")</f>
        <v/>
      </c>
      <c r="BP9" t="str">
        <f>IFERROR('Prod y alimentación'!G67*IF($AN9=$R$10,VLOOKUP($AO9,Listas!$B$6:$C$106,2,),IF($AN9=$R$11,VLOOKUP($AO9,Listas!$E$6:$F$106,2,),IF($AN9=$R$12,VLOOKUP($AO9,Listas!$H$6:$I$106,2,)/100,""))),"")</f>
        <v/>
      </c>
      <c r="BQ9" t="str">
        <f>IFERROR('Prod y alimentación'!J67*IF($AN9=$R$10,VLOOKUP($AO9,Listas!$B$6:$C$106,2,),IF($AN9=$R$11,VLOOKUP($AO9,Listas!$E$6:$F$106,2,),IF($AN9=$R$12,VLOOKUP($AO9,Listas!$H$6:$I$106,2,)/100,""))),"")</f>
        <v/>
      </c>
      <c r="BR9" t="str">
        <f>IFERROR('Prod y alimentación'!M67*IF($AN9=$R$10,VLOOKUP($AO9,Listas!$B$6:$C$106,2,),IF($AN9=$R$11,VLOOKUP($AO9,Listas!$E$6:$F$106,2,),IF($AN9=$R$12,VLOOKUP($AO9,Listas!$H$6:$I$106,2,)/100,""))),"")</f>
        <v/>
      </c>
      <c r="BS9" t="str">
        <f>IFERROR('Prod y alimentación'!P67*IF($AN9=$R$10,VLOOKUP($AO9,Listas!$B$6:$C$106,2,),IF($AN9=$R$11,VLOOKUP($AO9,Listas!$E$6:$F$106,2,),IF($AN9=$R$12,VLOOKUP($AO9,Listas!$H$6:$I$106,2,)/100,""))),"")</f>
        <v/>
      </c>
      <c r="BT9" t="str">
        <f>IFERROR('Prod y alimentación'!S67*IF($AN9=$R$10,VLOOKUP($AO9,Listas!$B$6:$C$106,2,),IF($AN9=$R$11,VLOOKUP($AO9,Listas!$E$6:$F$106,2,),IF($AN9=$R$12,VLOOKUP($AO9,Listas!$H$6:$I$106,2,)/100,""))),"")</f>
        <v/>
      </c>
      <c r="BU9" t="str">
        <f>IFERROR('Prod y alimentación'!V67*IF($AN9=$R$10,VLOOKUP($AO9,Listas!$B$6:$C$106,2,),IF($AN9=$R$11,VLOOKUP($AO9,Listas!$E$6:$F$106,2,),IF($AN9=$R$12,VLOOKUP($AO9,Listas!$H$6:$I$106,2,)/100,""))),"")</f>
        <v/>
      </c>
      <c r="BV9" t="str">
        <f>IFERROR('Prod y alimentación'!Y67*IF($AN9=$R$10,VLOOKUP($AO9,Listas!$B$6:$C$106,2,),IF($AN9=$R$11,VLOOKUP($AO9,Listas!$E$6:$F$106,2,),IF($AN9=$R$12,VLOOKUP($AO9,Listas!$H$6:$I$106,2,)/100,""))),"")</f>
        <v/>
      </c>
      <c r="BW9" t="str">
        <f>IFERROR('Prod y alimentación'!AB67*IF($AN9=$R$10,VLOOKUP($AO9,Listas!$B$6:$C$106,2,),IF($AN9=$R$11,VLOOKUP($AO9,Listas!$E$6:$F$106,2,),IF($AN9=$R$12,VLOOKUP($AO9,Listas!$H$6:$I$106,2,)/100,""))),"")</f>
        <v/>
      </c>
      <c r="BX9" t="str">
        <f>IFERROR('Prod y alimentación'!AE67*IF($AN9=$R$10,VLOOKUP($AO9,Listas!$B$6:$C$106,2,),IF($AN9=$R$11,VLOOKUP($AO9,Listas!$E$6:$F$106,2,),IF($AN9=$R$12,VLOOKUP($AO9,Listas!$H$6:$I$106,2,)/100,""))),"")</f>
        <v/>
      </c>
      <c r="BY9" t="str">
        <f>IFERROR('Prod y alimentación'!AH67*IF($AN9=$R$10,VLOOKUP($AO9,Listas!$B$6:$C$106,2,),IF($AN9=$R$11,VLOOKUP($AO9,Listas!$E$6:$F$106,2,),IF($AN9=$R$12,VLOOKUP($AO9,Listas!$H$6:$I$106,2,)/100,""))),"")</f>
        <v/>
      </c>
      <c r="BZ9" t="str">
        <f>IFERROR('Prod y alimentación'!AK67*IF($AN9=$R$10,VLOOKUP($AO9,Listas!$B$6:$C$106,2,),IF($AN9=$R$11,VLOOKUP($AO9,Listas!$E$6:$F$106,2,),IF($AN9=$R$12,VLOOKUP($AO9,Listas!$H$6:$I$106,2,)/100,""))),"")</f>
        <v/>
      </c>
      <c r="CB9" t="str">
        <f>IF(Reservas!E14="",IF(Reservas!D14="","",IF(Reservas!C14=$O$10,0.85,IF(Reservas!C14=$O$11,0.45,IF(Reservas!C14=$O$12,0.33,"")))),Reservas!E14)</f>
        <v/>
      </c>
      <c r="CC9" t="str">
        <f>IF(Reservas!H14="",IF(Reservas!G14="","",IF(Reservas!F14=$O$10,0.85,IF(Reservas!F14=$O$11,0.45,IF(Reservas!F14=$O$12,0.33,"")))),Reservas!H14)</f>
        <v/>
      </c>
      <c r="CD9" t="str">
        <f>IF(Reservas!K14="",IF(Reservas!J14="","",IF(Reservas!I14=$O$10,0.85,IF(Reservas!I14=$O$11,0.45,IF(Reservas!I14=$O$12,0.33,"")))),Reservas!K14)</f>
        <v/>
      </c>
      <c r="CE9" t="str">
        <f>IF(Reservas!N14="",IF(Reservas!M14="","",IF(Reservas!L14=$O$10,0.85,IF(Reservas!L14=$O$11,0.45,IF(Reservas!L14=$O$12,0.33,"")))),Reservas!N14)</f>
        <v/>
      </c>
      <c r="CF9" t="str">
        <f>IF(Reservas!Q14="",IF(Reservas!P14="","",IF(Reservas!O14=$O$10,0.85,IF(Reservas!O14=$O$11,0.45,IF(Reservas!O14=$O$12,0.33,"")))),Reservas!Q14)</f>
        <v/>
      </c>
      <c r="CG9" t="str">
        <f>IF(Reservas!T14="",IF(Reservas!S14="","",IF(Reservas!R14=$O$10,0.85,IF(Reservas!R14=$O$11,0.45,IF(Reservas!R14=$O$12,0.33,"")))),Reservas!T14)</f>
        <v/>
      </c>
      <c r="CH9" t="str">
        <f>IF(Reservas!W14="",IF(Reservas!V14="","",IF(Reservas!U14=$O$10,0.85,IF(Reservas!U14=$O$11,0.45,IF(Reservas!U14=$O$12,0.33,"")))),Reservas!W14)</f>
        <v/>
      </c>
      <c r="CI9" t="str">
        <f>IF(Reservas!Z14="",IF(Reservas!Y14="","",IF(Reservas!X14=$O$10,0.85,IF(Reservas!X14=$O$11,0.45,IF(Reservas!X14=$O$12,0.33,"")))),Reservas!Z14)</f>
        <v/>
      </c>
      <c r="CJ9" t="str">
        <f>IF(Reservas!AC14="",IF(Reservas!AB14="","",IF(Reservas!AA14=$O$10,0.85,IF(Reservas!AA14=$O$11,0.45,IF(Reservas!AA14=$O$12,0.33,"")))),Reservas!AC14)</f>
        <v/>
      </c>
      <c r="CK9" t="str">
        <f>IF(Reservas!AF14="",IF(Reservas!AE14="","",IF(Reservas!AD14=$O$10,0.85,IF(Reservas!AD14=$O$11,0.45,IF(Reservas!AD14=$O$12,0.33,"")))),Reservas!AF14)</f>
        <v/>
      </c>
      <c r="CL9" t="str">
        <f>IF(Reservas!AI14="",IF(Reservas!AH14="","",IF(Reservas!AG14=$O$10,0.85,IF(Reservas!AG14=$O$11,0.45,IF(Reservas!AG14=$O$12,0.33,"")))),Reservas!AI14)</f>
        <v/>
      </c>
      <c r="CM9" t="str">
        <f>IF(Reservas!AL14="",IF(Reservas!AK14="","",IF(Reservas!AJ14=$O$10,0.85,IF(Reservas!AJ14=$O$11,0.45,IF(Reservas!AJ14=$O$12,0.33,"")))),Reservas!AL14)</f>
        <v/>
      </c>
      <c r="CO9" t="str">
        <f>IFERROR('Prod y alimentación'!E67*IF($AN9=$R$10,VLOOKUP($AO9,Listas!$B$6:$C$106,2,),IF($AN9=$R$11,VLOOKUP($AO9,Listas!$E$6:$F$106,2,),IF($AN9=$R$12,VLOOKUP($AO9,Listas!$H$6:$I$106,2,),""))),"")</f>
        <v/>
      </c>
      <c r="CP9" t="str">
        <f>IFERROR('Prod y alimentación'!H67*IF($AN9=$R$10,VLOOKUP($AO9,Listas!$B$6:$C$106,2,),IF($AN9=$R$11,VLOOKUP($AO9,Listas!$E$6:$F$106,2,),IF($AN9=$R$12,VLOOKUP($AO9,Listas!$H$6:$I$106,2,),""))),"")</f>
        <v/>
      </c>
      <c r="CQ9" t="str">
        <f>IFERROR('Prod y alimentación'!K67*IF($AN9=$R$10,VLOOKUP($AO9,Listas!$B$6:$C$106,2,),IF($AN9=$R$11,VLOOKUP($AO9,Listas!$E$6:$F$106,2,),IF($AN9=$R$12,VLOOKUP($AO9,Listas!$H$6:$I$106,2,),""))),"")</f>
        <v/>
      </c>
      <c r="CR9" t="str">
        <f>IFERROR('Prod y alimentación'!N67*IF($AN9=$R$10,VLOOKUP($AO9,Listas!$B$6:$C$106,2,),IF($AN9=$R$11,VLOOKUP($AO9,Listas!$E$6:$F$106,2,),IF($AN9=$R$12,VLOOKUP($AO9,Listas!$H$6:$I$106,2,),""))),"")</f>
        <v/>
      </c>
      <c r="CS9" t="str">
        <f>IFERROR('Prod y alimentación'!Q67*IF($AN9=$R$10,VLOOKUP($AO9,Listas!$B$6:$C$106,2,),IF($AN9=$R$11,VLOOKUP($AO9,Listas!$E$6:$F$106,2,),IF($AN9=$R$12,VLOOKUP($AO9,Listas!$H$6:$I$106,2,),""))),"")</f>
        <v/>
      </c>
      <c r="CT9" t="str">
        <f>IFERROR('Prod y alimentación'!T67*IF($AN9=$R$10,VLOOKUP($AO9,Listas!$B$6:$C$106,2,),IF($AN9=$R$11,VLOOKUP($AO9,Listas!$E$6:$F$106,2,),IF($AN9=$R$12,VLOOKUP($AO9,Listas!$H$6:$I$106,2,),""))),"")</f>
        <v/>
      </c>
      <c r="CU9" t="str">
        <f>IFERROR('Prod y alimentación'!W67*IF($AN9=$R$10,VLOOKUP($AO9,Listas!$B$6:$C$106,2,),IF($AN9=$R$11,VLOOKUP($AO9,Listas!$E$6:$F$106,2,),IF($AN9=$R$12,VLOOKUP($AO9,Listas!$H$6:$I$106,2,),""))),"")</f>
        <v/>
      </c>
      <c r="CV9" t="str">
        <f>IFERROR('Prod y alimentación'!Z67*IF($AN9=$R$10,VLOOKUP($AO9,Listas!$B$6:$C$106,2,),IF($AN9=$R$11,VLOOKUP($AO9,Listas!$E$6:$F$106,2,),IF($AN9=$R$12,VLOOKUP($AO9,Listas!$H$6:$I$106,2,),""))),"")</f>
        <v/>
      </c>
      <c r="CW9" t="str">
        <f>IFERROR('Prod y alimentación'!AC67*IF($AN9=$R$10,VLOOKUP($AO9,Listas!$B$6:$C$106,2,),IF($AN9=$R$11,VLOOKUP($AO9,Listas!$E$6:$F$106,2,),IF($AN9=$R$12,VLOOKUP($AO9,Listas!$H$6:$I$106,2,),""))),"")</f>
        <v/>
      </c>
      <c r="CX9" t="str">
        <f>IFERROR('Prod y alimentación'!AF67*IF($AN9=$R$10,VLOOKUP($AO9,Listas!$B$6:$C$106,2,),IF($AN9=$R$11,VLOOKUP($AO9,Listas!$E$6:$F$106,2,),IF($AN9=$R$12,VLOOKUP($AO9,Listas!$H$6:$I$106,2,),""))),"")</f>
        <v/>
      </c>
      <c r="CY9" t="str">
        <f>IFERROR('Prod y alimentación'!AI67*IF($AN9=$R$10,VLOOKUP($AO9,Listas!$B$6:$C$106,2,),IF($AN9=$R$11,VLOOKUP($AO9,Listas!$E$6:$F$106,2,),IF($AN9=$R$12,VLOOKUP($AO9,Listas!$H$6:$I$106,2,),""))),"")</f>
        <v/>
      </c>
      <c r="CZ9" t="str">
        <f>IFERROR('Prod y alimentación'!AL67*IF($AN9=$R$10,VLOOKUP($AO9,Listas!$B$6:$C$106,2,),IF($AN9=$R$11,VLOOKUP($AO9,Listas!$E$6:$F$106,2,),IF($AN9=$R$12,VLOOKUP($AO9,Listas!$H$6:$I$106,2,),""))),"")</f>
        <v/>
      </c>
    </row>
    <row r="10" spans="2:104" x14ac:dyDescent="0.35">
      <c r="C10">
        <f ca="1">+COUNTA(B11:B110)-COUNTIF(B11:B110,"")-1</f>
        <v>13</v>
      </c>
      <c r="F10">
        <f ca="1">+COUNTA(E11:E110)-COUNTIF(E11:E110,"")-1</f>
        <v>30</v>
      </c>
      <c r="I10">
        <f ca="1">+COUNTA(H11:H110)-COUNTIF(H11:H110,"")-1</f>
        <v>10</v>
      </c>
      <c r="L10">
        <f ca="1">+COUNTA(K11:K110)-COUNTIF(K11:K110,"")-1</f>
        <v>25</v>
      </c>
      <c r="O10" t="s">
        <v>46</v>
      </c>
      <c r="R10" t="s">
        <v>44</v>
      </c>
      <c r="T10" t="s">
        <v>92</v>
      </c>
      <c r="W10" t="s">
        <v>116</v>
      </c>
      <c r="AA10" s="122" t="str">
        <f>IF('Uso de suelo'!C15="","",'Uso de suelo'!C15)</f>
        <v/>
      </c>
      <c r="AB10" s="123" t="str">
        <f ca="1">IF('Uso de suelo'!D15="","",VLOOKUP('Uso de suelo'!D15,OFFSET(Formulas!$K$11,0,0,Formulas!$L$10,2),2,0))</f>
        <v/>
      </c>
      <c r="AC10" s="123" t="str">
        <f ca="1">IF('Uso de suelo'!F15="","",VLOOKUP('Uso de suelo'!F15,OFFSET(Formulas!$K$11,0,0,Formulas!$L$10,2),2,0))</f>
        <v/>
      </c>
      <c r="AD10" s="123" t="str">
        <f ca="1">IF('Uso de suelo'!H15="","",VLOOKUP('Uso de suelo'!H15,OFFSET(Formulas!$K$11,0,0,Formulas!$L$10,2),2,0))</f>
        <v/>
      </c>
      <c r="AE10" s="123" t="str">
        <f ca="1">IF('Uso de suelo'!J15="","",VLOOKUP('Uso de suelo'!J15,OFFSET(Formulas!$K$11,0,0,Formulas!$L$10,2),2,0))</f>
        <v/>
      </c>
      <c r="AF10" s="123" t="str">
        <f ca="1">IF('Uso de suelo'!L15="","",VLOOKUP('Uso de suelo'!L15,OFFSET(Formulas!$K$11,0,0,Formulas!$L$10,2),2,0))</f>
        <v/>
      </c>
      <c r="AG10" s="123" t="str">
        <f ca="1">IF('Uso de suelo'!N15="","",VLOOKUP('Uso de suelo'!N15,OFFSET(Formulas!$K$11,0,0,Formulas!$L$10,2),2,0))</f>
        <v/>
      </c>
      <c r="AH10" s="123" t="str">
        <f ca="1">IF('Uso de suelo'!P15="","",VLOOKUP('Uso de suelo'!P15,OFFSET(Formulas!$K$11,0,0,Formulas!$L$10,2),2,0))</f>
        <v/>
      </c>
      <c r="AI10" s="123" t="str">
        <f ca="1">IF('Uso de suelo'!R15="","",VLOOKUP('Uso de suelo'!R15,OFFSET(Formulas!$K$11,0,0,Formulas!$L$10,2),2,0))</f>
        <v/>
      </c>
      <c r="AJ10" s="123" t="str">
        <f ca="1">IF('Uso de suelo'!T15="","",VLOOKUP('Uso de suelo'!T15,OFFSET(Formulas!$K$11,0,0,Formulas!$L$10,2),2,0))</f>
        <v/>
      </c>
      <c r="AK10" s="123" t="str">
        <f ca="1">IF('Uso de suelo'!V15="","",VLOOKUP('Uso de suelo'!V15,OFFSET(Formulas!$K$11,0,0,Formulas!$L$10,2),2,0))</f>
        <v/>
      </c>
      <c r="AL10" s="123" t="str">
        <f ca="1">IF('Uso de suelo'!X15="","",VLOOKUP('Uso de suelo'!X15,OFFSET(Formulas!$K$11,0,0,Formulas!$L$10,2),2,0))</f>
        <v/>
      </c>
      <c r="AM10" s="124" t="str">
        <f ca="1">IF('Uso de suelo'!Z15="","",VLOOKUP('Uso de suelo'!Z15,OFFSET(Formulas!$K$11,0,0,Formulas!$L$10,2),2,0))</f>
        <v/>
      </c>
      <c r="AN10" t="str">
        <f>IF('Prod y alimentación'!B68="","",'Prod y alimentación'!B68)</f>
        <v/>
      </c>
      <c r="AO10" t="str">
        <f>IF('Prod y alimentación'!C68="","",'Prod y alimentación'!C68)</f>
        <v/>
      </c>
      <c r="AP10" t="str">
        <f>IFERROR('Prod y alimentación'!D68*IF($AN10=$R$10,VLOOKUP($AO10,Listas!$B$6:$D$106,3,)*VLOOKUP($AO10,Listas!$B$6:$D$106,2,),IF($AN10=$R$11,VLOOKUP($AO10,Listas!$E$6:$G$106,3,)*VLOOKUP($AO10,Listas!$E$6:$G$106,2,),IF($AN10=$R$12,VLOOKUP($AO10,Listas!$H$6:$J$106,3,)*VLOOKUP($AO10,Listas!$H$6:$J$106,2,),""))),"")</f>
        <v/>
      </c>
      <c r="AQ10" t="str">
        <f>IFERROR('Prod y alimentación'!E68*IF($AN10=$R$10,VLOOKUP($AO10,Listas!$B$6:$D$106,3,)*VLOOKUP($AO10,Listas!$B$6:$D$106,2,),IF($AN10=$R$11,VLOOKUP($AO10,Listas!$E$6:$G$106,3,)*VLOOKUP($AO10,Listas!$E$6:$G$106,2,),IF($AN10=$R$12,VLOOKUP($AO10,Listas!$H$6:$J$106,3,)*VLOOKUP($AO10,Listas!$H$6:$J$106,2,),""))),"")</f>
        <v/>
      </c>
      <c r="AR10" t="str">
        <f>IFERROR('Prod y alimentación'!G68*IF($AN10=$R$10,VLOOKUP($AO10,Listas!$B$6:$D$106,3,)*VLOOKUP($AO10,Listas!$B$6:$D$106,2,),IF($AN10=$R$11,VLOOKUP($AO10,Listas!$E$6:$G$106,3,)*VLOOKUP($AO10,Listas!$E$6:$G$106,2,),IF($AN10=$R$12,VLOOKUP($AO10,Listas!$H$6:$J$106,3,)*VLOOKUP($AO10,Listas!$H$6:$J$106,2,),""))),"")</f>
        <v/>
      </c>
      <c r="AS10" t="str">
        <f>IFERROR('Prod y alimentación'!H68*IF($AN10=$R$10,VLOOKUP($AO10,Listas!$B$6:$D$106,3,)*VLOOKUP($AO10,Listas!$B$6:$D$106,2,),IF($AN10=$R$11,VLOOKUP($AO10,Listas!$E$6:$G$106,3,)*VLOOKUP($AO10,Listas!$E$6:$G$106,2,),IF($AN10=$R$12,VLOOKUP($AO10,Listas!$H$6:$J$106,3,)*VLOOKUP($AO10,Listas!$H$6:$J$106,2,),""))),"")</f>
        <v/>
      </c>
      <c r="AT10" t="str">
        <f>IFERROR('Prod y alimentación'!J68*IF($AN10=$R$10,VLOOKUP($AO10,Listas!$B$6:$D$106,3,)*VLOOKUP($AO10,Listas!$B$6:$D$106,2,),IF($AN10=$R$11,VLOOKUP($AO10,Listas!$E$6:$G$106,3,)*VLOOKUP($AO10,Listas!$E$6:$G$106,2,),IF($AN10=$R$12,VLOOKUP($AO10,Listas!$H$6:$J$106,3,)*VLOOKUP($AO10,Listas!$H$6:$J$106,2,),""))),"")</f>
        <v/>
      </c>
      <c r="AU10" t="str">
        <f>IFERROR('Prod y alimentación'!K68*IF($AN10=$R$10,VLOOKUP($AO10,Listas!$B$6:$D$106,3,)*VLOOKUP($AO10,Listas!$B$6:$D$106,2,),IF($AN10=$R$11,VLOOKUP($AO10,Listas!$E$6:$G$106,3,)*VLOOKUP($AO10,Listas!$E$6:$G$106,2,),IF($AN10=$R$12,VLOOKUP($AO10,Listas!$H$6:$J$106,3,)*VLOOKUP($AO10,Listas!$H$6:$J$106,2,),""))),"")</f>
        <v/>
      </c>
      <c r="AV10" t="str">
        <f>IFERROR('Prod y alimentación'!M68*IF($AN10=$R$10,VLOOKUP($AO10,Listas!$B$6:$D$106,3,)*VLOOKUP($AO10,Listas!$B$6:$D$106,2,),IF($AN10=$R$11,VLOOKUP($AO10,Listas!$E$6:$G$106,3,)*VLOOKUP($AO10,Listas!$E$6:$G$106,2,),IF($AN10=$R$12,VLOOKUP($AO10,Listas!$H$6:$J$106,3,)*VLOOKUP($AO10,Listas!$H$6:$J$106,2,),""))),"")</f>
        <v/>
      </c>
      <c r="AW10" t="str">
        <f>IFERROR('Prod y alimentación'!N68*IF($AN10=$R$10,VLOOKUP($AO10,Listas!$B$6:$D$106,3,)*VLOOKUP($AO10,Listas!$B$6:$D$106,2,),IF($AN10=$R$11,VLOOKUP($AO10,Listas!$E$6:$G$106,3,)*VLOOKUP($AO10,Listas!$E$6:$G$106,2,),IF($AN10=$R$12,VLOOKUP($AO10,Listas!$H$6:$J$106,3,)*VLOOKUP($AO10,Listas!$H$6:$J$106,2,),""))),"")</f>
        <v/>
      </c>
      <c r="AX10" t="str">
        <f>IFERROR('Prod y alimentación'!P68*IF($AN10=$R$10,VLOOKUP($AO10,Listas!$B$6:$D$106,3,)*VLOOKUP($AO10,Listas!$B$6:$D$106,2,),IF($AN10=$R$11,VLOOKUP($AO10,Listas!$E$6:$G$106,3,)*VLOOKUP($AO10,Listas!$E$6:$G$106,2,),IF($AN10=$R$12,VLOOKUP($AO10,Listas!$H$6:$J$106,3,)*VLOOKUP($AO10,Listas!$H$6:$J$106,2,),""))),"")</f>
        <v/>
      </c>
      <c r="AY10" t="str">
        <f>IFERROR('Prod y alimentación'!Q68*IF($AN10=$R$10,VLOOKUP($AO10,Listas!$B$6:$D$106,3,)*VLOOKUP($AO10,Listas!$B$6:$D$106,2,),IF($AN10=$R$11,VLOOKUP($AO10,Listas!$E$6:$G$106,3,)*VLOOKUP($AO10,Listas!$E$6:$G$106,2,),IF($AN10=$R$12,VLOOKUP($AO10,Listas!$H$6:$J$106,3,)*VLOOKUP($AO10,Listas!$H$6:$J$106,2,),""))),"")</f>
        <v/>
      </c>
      <c r="AZ10" t="str">
        <f>IFERROR('Prod y alimentación'!S68*IF($AN10=$R$10,VLOOKUP($AO10,Listas!$B$6:$D$106,3,)*VLOOKUP($AO10,Listas!$B$6:$D$106,2,),IF($AN10=$R$11,VLOOKUP($AO10,Listas!$E$6:$G$106,3,)*VLOOKUP($AO10,Listas!$E$6:$G$106,2,),IF($AN10=$R$12,VLOOKUP($AO10,Listas!$H$6:$J$106,3,)*VLOOKUP($AO10,Listas!$H$6:$J$106,2,),""))),"")</f>
        <v/>
      </c>
      <c r="BA10" t="str">
        <f>IFERROR('Prod y alimentación'!T68*IF($AN10=$R$10,VLOOKUP($AO10,Listas!$B$6:$D$106,3,)*VLOOKUP($AO10,Listas!$B$6:$D$106,2,),IF($AN10=$R$11,VLOOKUP($AO10,Listas!$E$6:$G$106,3,)*VLOOKUP($AO10,Listas!$E$6:$G$106,2,),IF($AN10=$R$12,VLOOKUP($AO10,Listas!$H$6:$J$106,3,)*VLOOKUP($AO10,Listas!$H$6:$J$106,2,),""))),"")</f>
        <v/>
      </c>
      <c r="BB10" t="str">
        <f>IFERROR('Prod y alimentación'!V68*IF($AN10=$R$10,VLOOKUP($AO10,Listas!$B$6:$D$106,3,)*VLOOKUP($AO10,Listas!$B$6:$D$106,2,),IF($AN10=$R$11,VLOOKUP($AO10,Listas!$E$6:$G$106,3,)*VLOOKUP($AO10,Listas!$E$6:$G$106,2,),IF($AN10=$R$12,VLOOKUP($AO10,Listas!$H$6:$J$106,3,)*VLOOKUP($AO10,Listas!$H$6:$J$106,2,),""))),"")</f>
        <v/>
      </c>
      <c r="BC10" t="str">
        <f>IFERROR('Prod y alimentación'!W68*IF($AN10=$R$10,VLOOKUP($AO10,Listas!$B$6:$D$106,3,)*VLOOKUP($AO10,Listas!$B$6:$D$106,2,),IF($AN10=$R$11,VLOOKUP($AO10,Listas!$E$6:$G$106,3,)*VLOOKUP($AO10,Listas!$E$6:$G$106,2,),IF($AN10=$R$12,VLOOKUP($AO10,Listas!$H$6:$J$106,3,)*VLOOKUP($AO10,Listas!$H$6:$J$106,2,),""))),"")</f>
        <v/>
      </c>
      <c r="BD10" t="str">
        <f>IFERROR('Prod y alimentación'!Y68*IF($AN10=$R$10,VLOOKUP($AO10,Listas!$B$6:$D$106,3,)*VLOOKUP($AO10,Listas!$B$6:$D$106,2,),IF($AN10=$R$11,VLOOKUP($AO10,Listas!$E$6:$G$106,3,)*VLOOKUP($AO10,Listas!$E$6:$G$106,2,),IF($AN10=$R$12,VLOOKUP($AO10,Listas!$H$6:$J$106,3,)*VLOOKUP($AO10,Listas!$H$6:$J$106,2,),""))),"")</f>
        <v/>
      </c>
      <c r="BE10" t="str">
        <f>IFERROR('Prod y alimentación'!Z68*IF($AN10=$R$10,VLOOKUP($AO10,Listas!$B$6:$D$106,3,)*VLOOKUP($AO10,Listas!$B$6:$D$106,2,),IF($AN10=$R$11,VLOOKUP($AO10,Listas!$E$6:$G$106,3,)*VLOOKUP($AO10,Listas!$E$6:$G$106,2,),IF($AN10=$R$12,VLOOKUP($AO10,Listas!$H$6:$J$106,3,)*VLOOKUP($AO10,Listas!$H$6:$J$106,2,),""))),"")</f>
        <v/>
      </c>
      <c r="BF10" t="str">
        <f>IFERROR('Prod y alimentación'!AB68*IF($AN10=$R$10,VLOOKUP($AO10,Listas!$B$6:$D$106,3,)*VLOOKUP($AO10,Listas!$B$6:$D$106,2,),IF($AN10=$R$11,VLOOKUP($AO10,Listas!$E$6:$G$106,3,)*VLOOKUP($AO10,Listas!$E$6:$G$106,2,),IF($AN10=$R$12,VLOOKUP($AO10,Listas!$H$6:$J$106,3,)*VLOOKUP($AO10,Listas!$H$6:$J$106,2,),""))),"")</f>
        <v/>
      </c>
      <c r="BG10" t="str">
        <f>IFERROR('Prod y alimentación'!AC68*IF($AN10=$R$10,VLOOKUP($AO10,Listas!$B$6:$D$106,3,)*VLOOKUP($AO10,Listas!$B$6:$D$106,2,),IF($AN10=$R$11,VLOOKUP($AO10,Listas!$E$6:$G$106,3,)*VLOOKUP($AO10,Listas!$E$6:$G$106,2,),IF($AN10=$R$12,VLOOKUP($AO10,Listas!$H$6:$J$106,3,)*VLOOKUP($AO10,Listas!$H$6:$J$106,2,),""))),"")</f>
        <v/>
      </c>
      <c r="BH10" t="str">
        <f>IFERROR('Prod y alimentación'!AE68*IF($AN10=$R$10,VLOOKUP($AO10,Listas!$B$6:$D$106,3,)*VLOOKUP($AO10,Listas!$B$6:$D$106,2,),IF($AN10=$R$11,VLOOKUP($AO10,Listas!$E$6:$G$106,3,)*VLOOKUP($AO10,Listas!$E$6:$G$106,2,),IF($AN10=$R$12,VLOOKUP($AO10,Listas!$H$6:$J$106,3,)*VLOOKUP($AO10,Listas!$H$6:$J$106,2,),""))),"")</f>
        <v/>
      </c>
      <c r="BI10" t="str">
        <f>IFERROR('Prod y alimentación'!AF68*IF($AN10=$R$10,VLOOKUP($AO10,Listas!$B$6:$D$106,3,)*VLOOKUP($AO10,Listas!$B$6:$D$106,2,),IF($AN10=$R$11,VLOOKUP($AO10,Listas!$E$6:$G$106,3,)*VLOOKUP($AO10,Listas!$E$6:$G$106,2,),IF($AN10=$R$12,VLOOKUP($AO10,Listas!$H$6:$J$106,3,)*VLOOKUP($AO10,Listas!$H$6:$J$106,2,),""))),"")</f>
        <v/>
      </c>
      <c r="BJ10" t="str">
        <f>IFERROR('Prod y alimentación'!AH68*IF($AN10=$R$10,VLOOKUP($AO10,Listas!$B$6:$D$106,3,)*VLOOKUP($AO10,Listas!$B$6:$D$106,2,),IF($AN10=$R$11,VLOOKUP($AO10,Listas!$E$6:$G$106,3,)*VLOOKUP($AO10,Listas!$E$6:$G$106,2,),IF($AN10=$R$12,VLOOKUP($AO10,Listas!$H$6:$J$106,3,)*VLOOKUP($AO10,Listas!$H$6:$J$106,2,),""))),"")</f>
        <v/>
      </c>
      <c r="BK10" t="str">
        <f>IFERROR('Prod y alimentación'!AI68*IF($AN10=$R$10,VLOOKUP($AO10,Listas!$B$6:$D$106,3,)*VLOOKUP($AO10,Listas!$B$6:$D$106,2,),IF($AN10=$R$11,VLOOKUP($AO10,Listas!$E$6:$G$106,3,)*VLOOKUP($AO10,Listas!$E$6:$G$106,2,),IF($AN10=$R$12,VLOOKUP($AO10,Listas!$H$6:$J$106,3,)*VLOOKUP($AO10,Listas!$H$6:$J$106,2,),""))),"")</f>
        <v/>
      </c>
      <c r="BL10" t="str">
        <f>IFERROR('Prod y alimentación'!AK68*IF($AN10=$R$10,VLOOKUP($AO10,Listas!$B$6:$D$106,3,)*VLOOKUP($AO10,Listas!$B$6:$D$106,2,),IF($AN10=$R$11,VLOOKUP($AO10,Listas!$E$6:$G$106,3,)*VLOOKUP($AO10,Listas!$E$6:$G$106,2,),IF($AN10=$R$12,VLOOKUP($AO10,Listas!$H$6:$J$106,3,)*VLOOKUP($AO10,Listas!$H$6:$J$106,2,),""))),"")</f>
        <v/>
      </c>
      <c r="BM10" t="str">
        <f>IFERROR('Prod y alimentación'!AL68*IF($AN10=$R$10,VLOOKUP($AO10,Listas!$B$6:$D$106,3,)*VLOOKUP($AO10,Listas!$B$6:$D$106,2,),IF($AN10=$R$11,VLOOKUP($AO10,Listas!$E$6:$G$106,3,)*VLOOKUP($AO10,Listas!$E$6:$G$106,2,),IF($AN10=$R$12,VLOOKUP($AO10,Listas!$H$6:$J$106,3,)*VLOOKUP($AO10,Listas!$H$6:$J$106,2,),""))),"")</f>
        <v/>
      </c>
      <c r="BO10" s="130" t="str">
        <f>IFERROR('Prod y alimentación'!D68*IF($AN10=$R$10,VLOOKUP($AO10,Listas!$B$6:$C$106,2,),IF($AN10=$R$11,VLOOKUP($AO10,Listas!$E$6:$F$106,2,),IF($AN10=$R$12,VLOOKUP($AO10,Listas!$H$6:$I$106,2,),""))),"")</f>
        <v/>
      </c>
      <c r="BP10" t="str">
        <f>IFERROR('Prod y alimentación'!G68*IF($AN10=$R$10,VLOOKUP($AO10,Listas!$B$6:$C$106,2,),IF($AN10=$R$11,VLOOKUP($AO10,Listas!$E$6:$F$106,2,),IF($AN10=$R$12,VLOOKUP($AO10,Listas!$H$6:$I$106,2,)/100,""))),"")</f>
        <v/>
      </c>
      <c r="BQ10" t="str">
        <f>IFERROR('Prod y alimentación'!J68*IF($AN10=$R$10,VLOOKUP($AO10,Listas!$B$6:$C$106,2,),IF($AN10=$R$11,VLOOKUP($AO10,Listas!$E$6:$F$106,2,),IF($AN10=$R$12,VLOOKUP($AO10,Listas!$H$6:$I$106,2,)/100,""))),"")</f>
        <v/>
      </c>
      <c r="BR10" t="str">
        <f>IFERROR('Prod y alimentación'!M68*IF($AN10=$R$10,VLOOKUP($AO10,Listas!$B$6:$C$106,2,),IF($AN10=$R$11,VLOOKUP($AO10,Listas!$E$6:$F$106,2,),IF($AN10=$R$12,VLOOKUP($AO10,Listas!$H$6:$I$106,2,)/100,""))),"")</f>
        <v/>
      </c>
      <c r="BS10" t="str">
        <f>IFERROR('Prod y alimentación'!P68*IF($AN10=$R$10,VLOOKUP($AO10,Listas!$B$6:$C$106,2,),IF($AN10=$R$11,VLOOKUP($AO10,Listas!$E$6:$F$106,2,),IF($AN10=$R$12,VLOOKUP($AO10,Listas!$H$6:$I$106,2,)/100,""))),"")</f>
        <v/>
      </c>
      <c r="BT10" t="str">
        <f>IFERROR('Prod y alimentación'!S68*IF($AN10=$R$10,VLOOKUP($AO10,Listas!$B$6:$C$106,2,),IF($AN10=$R$11,VLOOKUP($AO10,Listas!$E$6:$F$106,2,),IF($AN10=$R$12,VLOOKUP($AO10,Listas!$H$6:$I$106,2,)/100,""))),"")</f>
        <v/>
      </c>
      <c r="BU10" t="str">
        <f>IFERROR('Prod y alimentación'!V68*IF($AN10=$R$10,VLOOKUP($AO10,Listas!$B$6:$C$106,2,),IF($AN10=$R$11,VLOOKUP($AO10,Listas!$E$6:$F$106,2,),IF($AN10=$R$12,VLOOKUP($AO10,Listas!$H$6:$I$106,2,)/100,""))),"")</f>
        <v/>
      </c>
      <c r="BV10" t="str">
        <f>IFERROR('Prod y alimentación'!Y68*IF($AN10=$R$10,VLOOKUP($AO10,Listas!$B$6:$C$106,2,),IF($AN10=$R$11,VLOOKUP($AO10,Listas!$E$6:$F$106,2,),IF($AN10=$R$12,VLOOKUP($AO10,Listas!$H$6:$I$106,2,)/100,""))),"")</f>
        <v/>
      </c>
      <c r="BW10" t="str">
        <f>IFERROR('Prod y alimentación'!AB68*IF($AN10=$R$10,VLOOKUP($AO10,Listas!$B$6:$C$106,2,),IF($AN10=$R$11,VLOOKUP($AO10,Listas!$E$6:$F$106,2,),IF($AN10=$R$12,VLOOKUP($AO10,Listas!$H$6:$I$106,2,)/100,""))),"")</f>
        <v/>
      </c>
      <c r="BX10" t="str">
        <f>IFERROR('Prod y alimentación'!AE68*IF($AN10=$R$10,VLOOKUP($AO10,Listas!$B$6:$C$106,2,),IF($AN10=$R$11,VLOOKUP($AO10,Listas!$E$6:$F$106,2,),IF($AN10=$R$12,VLOOKUP($AO10,Listas!$H$6:$I$106,2,)/100,""))),"")</f>
        <v/>
      </c>
      <c r="BY10" t="str">
        <f>IFERROR('Prod y alimentación'!AH68*IF($AN10=$R$10,VLOOKUP($AO10,Listas!$B$6:$C$106,2,),IF($AN10=$R$11,VLOOKUP($AO10,Listas!$E$6:$F$106,2,),IF($AN10=$R$12,VLOOKUP($AO10,Listas!$H$6:$I$106,2,)/100,""))),"")</f>
        <v/>
      </c>
      <c r="BZ10" t="str">
        <f>IFERROR('Prod y alimentación'!AK68*IF($AN10=$R$10,VLOOKUP($AO10,Listas!$B$6:$C$106,2,),IF($AN10=$R$11,VLOOKUP($AO10,Listas!$E$6:$F$106,2,),IF($AN10=$R$12,VLOOKUP($AO10,Listas!$H$6:$I$106,2,)/100,""))),"")</f>
        <v/>
      </c>
      <c r="CB10" t="str">
        <f>IF(Reservas!E15="",IF(Reservas!D15="","",IF(Reservas!C15=$O$10,0.85,IF(Reservas!C15=$O$11,0.45,IF(Reservas!C15=$O$12,0.33,"")))),Reservas!E15)</f>
        <v/>
      </c>
      <c r="CC10" t="str">
        <f>IF(Reservas!H15="",IF(Reservas!G15="","",IF(Reservas!F15=$O$10,0.85,IF(Reservas!F15=$O$11,0.45,IF(Reservas!F15=$O$12,0.33,"")))),Reservas!H15)</f>
        <v/>
      </c>
      <c r="CD10" t="str">
        <f>IF(Reservas!K15="",IF(Reservas!J15="","",IF(Reservas!I15=$O$10,0.85,IF(Reservas!I15=$O$11,0.45,IF(Reservas!I15=$O$12,0.33,"")))),Reservas!K15)</f>
        <v/>
      </c>
      <c r="CE10" t="str">
        <f>IF(Reservas!N15="",IF(Reservas!M15="","",IF(Reservas!L15=$O$10,0.85,IF(Reservas!L15=$O$11,0.45,IF(Reservas!L15=$O$12,0.33,"")))),Reservas!N15)</f>
        <v/>
      </c>
      <c r="CF10" t="str">
        <f>IF(Reservas!Q15="",IF(Reservas!P15="","",IF(Reservas!O15=$O$10,0.85,IF(Reservas!O15=$O$11,0.45,IF(Reservas!O15=$O$12,0.33,"")))),Reservas!Q15)</f>
        <v/>
      </c>
      <c r="CG10" t="str">
        <f>IF(Reservas!T15="",IF(Reservas!S15="","",IF(Reservas!R15=$O$10,0.85,IF(Reservas!R15=$O$11,0.45,IF(Reservas!R15=$O$12,0.33,"")))),Reservas!T15)</f>
        <v/>
      </c>
      <c r="CH10" t="str">
        <f>IF(Reservas!W15="",IF(Reservas!V15="","",IF(Reservas!U15=$O$10,0.85,IF(Reservas!U15=$O$11,0.45,IF(Reservas!U15=$O$12,0.33,"")))),Reservas!W15)</f>
        <v/>
      </c>
      <c r="CI10" t="str">
        <f>IF(Reservas!Z15="",IF(Reservas!Y15="","",IF(Reservas!X15=$O$10,0.85,IF(Reservas!X15=$O$11,0.45,IF(Reservas!X15=$O$12,0.33,"")))),Reservas!Z15)</f>
        <v/>
      </c>
      <c r="CJ10" t="str">
        <f>IF(Reservas!AC15="",IF(Reservas!AB15="","",IF(Reservas!AA15=$O$10,0.85,IF(Reservas!AA15=$O$11,0.45,IF(Reservas!AA15=$O$12,0.33,"")))),Reservas!AC15)</f>
        <v/>
      </c>
      <c r="CK10" t="str">
        <f>IF(Reservas!AF15="",IF(Reservas!AE15="","",IF(Reservas!AD15=$O$10,0.85,IF(Reservas!AD15=$O$11,0.45,IF(Reservas!AD15=$O$12,0.33,"")))),Reservas!AF15)</f>
        <v/>
      </c>
      <c r="CL10" t="str">
        <f>IF(Reservas!AI15="",IF(Reservas!AH15="","",IF(Reservas!AG15=$O$10,0.85,IF(Reservas!AG15=$O$11,0.45,IF(Reservas!AG15=$O$12,0.33,"")))),Reservas!AI15)</f>
        <v/>
      </c>
      <c r="CM10" t="str">
        <f>IF(Reservas!AL15="",IF(Reservas!AK15="","",IF(Reservas!AJ15=$O$10,0.85,IF(Reservas!AJ15=$O$11,0.45,IF(Reservas!AJ15=$O$12,0.33,"")))),Reservas!AL15)</f>
        <v/>
      </c>
      <c r="CO10" t="str">
        <f>IFERROR('Prod y alimentación'!E68*IF($AN10=$R$10,VLOOKUP($AO10,Listas!$B$6:$C$106,2,),IF($AN10=$R$11,VLOOKUP($AO10,Listas!$E$6:$F$106,2,),IF($AN10=$R$12,VLOOKUP($AO10,Listas!$H$6:$I$106,2,),""))),"")</f>
        <v/>
      </c>
      <c r="CP10" t="str">
        <f>IFERROR('Prod y alimentación'!H68*IF($AN10=$R$10,VLOOKUP($AO10,Listas!$B$6:$C$106,2,),IF($AN10=$R$11,VLOOKUP($AO10,Listas!$E$6:$F$106,2,),IF($AN10=$R$12,VLOOKUP($AO10,Listas!$H$6:$I$106,2,),""))),"")</f>
        <v/>
      </c>
      <c r="CQ10" t="str">
        <f>IFERROR('Prod y alimentación'!K68*IF($AN10=$R$10,VLOOKUP($AO10,Listas!$B$6:$C$106,2,),IF($AN10=$R$11,VLOOKUP($AO10,Listas!$E$6:$F$106,2,),IF($AN10=$R$12,VLOOKUP($AO10,Listas!$H$6:$I$106,2,),""))),"")</f>
        <v/>
      </c>
      <c r="CR10" t="str">
        <f>IFERROR('Prod y alimentación'!N68*IF($AN10=$R$10,VLOOKUP($AO10,Listas!$B$6:$C$106,2,),IF($AN10=$R$11,VLOOKUP($AO10,Listas!$E$6:$F$106,2,),IF($AN10=$R$12,VLOOKUP($AO10,Listas!$H$6:$I$106,2,),""))),"")</f>
        <v/>
      </c>
      <c r="CS10" t="str">
        <f>IFERROR('Prod y alimentación'!Q68*IF($AN10=$R$10,VLOOKUP($AO10,Listas!$B$6:$C$106,2,),IF($AN10=$R$11,VLOOKUP($AO10,Listas!$E$6:$F$106,2,),IF($AN10=$R$12,VLOOKUP($AO10,Listas!$H$6:$I$106,2,),""))),"")</f>
        <v/>
      </c>
      <c r="CT10" t="str">
        <f>IFERROR('Prod y alimentación'!T68*IF($AN10=$R$10,VLOOKUP($AO10,Listas!$B$6:$C$106,2,),IF($AN10=$R$11,VLOOKUP($AO10,Listas!$E$6:$F$106,2,),IF($AN10=$R$12,VLOOKUP($AO10,Listas!$H$6:$I$106,2,),""))),"")</f>
        <v/>
      </c>
      <c r="CU10" t="str">
        <f>IFERROR('Prod y alimentación'!W68*IF($AN10=$R$10,VLOOKUP($AO10,Listas!$B$6:$C$106,2,),IF($AN10=$R$11,VLOOKUP($AO10,Listas!$E$6:$F$106,2,),IF($AN10=$R$12,VLOOKUP($AO10,Listas!$H$6:$I$106,2,),""))),"")</f>
        <v/>
      </c>
      <c r="CV10" t="str">
        <f>IFERROR('Prod y alimentación'!Z68*IF($AN10=$R$10,VLOOKUP($AO10,Listas!$B$6:$C$106,2,),IF($AN10=$R$11,VLOOKUP($AO10,Listas!$E$6:$F$106,2,),IF($AN10=$R$12,VLOOKUP($AO10,Listas!$H$6:$I$106,2,),""))),"")</f>
        <v/>
      </c>
      <c r="CW10" t="str">
        <f>IFERROR('Prod y alimentación'!AC68*IF($AN10=$R$10,VLOOKUP($AO10,Listas!$B$6:$C$106,2,),IF($AN10=$R$11,VLOOKUP($AO10,Listas!$E$6:$F$106,2,),IF($AN10=$R$12,VLOOKUP($AO10,Listas!$H$6:$I$106,2,),""))),"")</f>
        <v/>
      </c>
      <c r="CX10" t="str">
        <f>IFERROR('Prod y alimentación'!AF68*IF($AN10=$R$10,VLOOKUP($AO10,Listas!$B$6:$C$106,2,),IF($AN10=$R$11,VLOOKUP($AO10,Listas!$E$6:$F$106,2,),IF($AN10=$R$12,VLOOKUP($AO10,Listas!$H$6:$I$106,2,),""))),"")</f>
        <v/>
      </c>
      <c r="CY10" t="str">
        <f>IFERROR('Prod y alimentación'!AI68*IF($AN10=$R$10,VLOOKUP($AO10,Listas!$B$6:$C$106,2,),IF($AN10=$R$11,VLOOKUP($AO10,Listas!$E$6:$F$106,2,),IF($AN10=$R$12,VLOOKUP($AO10,Listas!$H$6:$I$106,2,),""))),"")</f>
        <v/>
      </c>
      <c r="CZ10" t="str">
        <f>IFERROR('Prod y alimentación'!AL68*IF($AN10=$R$10,VLOOKUP($AO10,Listas!$B$6:$C$106,2,),IF($AN10=$R$11,VLOOKUP($AO10,Listas!$E$6:$F$106,2,),IF($AN10=$R$12,VLOOKUP($AO10,Listas!$H$6:$I$106,2,),""))),"")</f>
        <v/>
      </c>
    </row>
    <row r="11" spans="2:104" x14ac:dyDescent="0.35">
      <c r="B11" t="str">
        <f ca="1">IFERROR(INDEX(OFFSET(Listas!$B$6,0,0,MATCH("Fin",Listas!$B$6:B107,0)-1,1),MATCH(0,INDEX(COUNTIF($B$10:B10,OFFSET(Listas!$B$6,0,0,MATCH("Fin",Listas!$B$6:B107,0)-1,1)),0,0),0)),"")</f>
        <v>Ens. Maíz</v>
      </c>
      <c r="E11" t="str">
        <f ca="1">IFERROR(INDEX(OFFSET(Listas!$E$6,0,0,MATCH("Fin",Listas!$E$6:E107,0)-1,1),MATCH(0,INDEX(COUNTIF($E$10:E10,OFFSET(Listas!$E$6,0,0,MATCH("Fin",Listas!$E$6:E107,0)-1,1)),0,0),0)),"")</f>
        <v>Maíz</v>
      </c>
      <c r="H11" t="str">
        <f ca="1">IFERROR(INDEX(OFFSET(Listas!$H$6,0,0,MATCH("Fin",Listas!$H$6:H107,0)-1,1),MATCH(0,INDEX(COUNTIF($H$10:H10,OFFSET(Listas!$H$6,0,0,MATCH("Fin",Listas!$H$6:H107,0)-1,1)),0,0),0)),"")</f>
        <v xml:space="preserve">Bloquer </v>
      </c>
      <c r="K11" t="str">
        <f ca="1">IFERROR(INDEX(OFFSET(Listas!$L$6,0,0,MATCH("Fin",Listas!$L$6:L107,0)-1,1),MATCH(0,INDEX(COUNTIF($K$10:K10,OFFSET(Listas!$L$6,0,0,MATCH("Fin",Listas!$L$6:L107,0)-1,1)),0,0),0)),"")</f>
        <v>Barbecho lechero</v>
      </c>
      <c r="L11" t="str">
        <f ca="1">VLOOKUP(K11,Listas!$L$6:$M$106,2,0)</f>
        <v>Barbecho</v>
      </c>
      <c r="O11" t="s">
        <v>48</v>
      </c>
      <c r="R11" t="s">
        <v>34</v>
      </c>
      <c r="T11" t="s">
        <v>93</v>
      </c>
      <c r="W11" t="s">
        <v>117</v>
      </c>
      <c r="Y11" s="49">
        <f>+IF(12-COUNTIF(Salidas!C6:N6,"")=0,1,12-COUNTIF(Salidas!C6:N6,""))</f>
        <v>12</v>
      </c>
      <c r="AA11" s="122" t="str">
        <f>IF('Uso de suelo'!C16="","",'Uso de suelo'!C16)</f>
        <v/>
      </c>
      <c r="AB11" s="123" t="str">
        <f ca="1">IF('Uso de suelo'!D16="","",VLOOKUP('Uso de suelo'!D16,OFFSET(Formulas!$K$11,0,0,Formulas!$L$10,2),2,0))</f>
        <v/>
      </c>
      <c r="AC11" s="123" t="str">
        <f ca="1">IF('Uso de suelo'!F16="","",VLOOKUP('Uso de suelo'!F16,OFFSET(Formulas!$K$11,0,0,Formulas!$L$10,2),2,0))</f>
        <v/>
      </c>
      <c r="AD11" s="123" t="str">
        <f ca="1">IF('Uso de suelo'!H16="","",VLOOKUP('Uso de suelo'!H16,OFFSET(Formulas!$K$11,0,0,Formulas!$L$10,2),2,0))</f>
        <v/>
      </c>
      <c r="AE11" s="123" t="str">
        <f ca="1">IF('Uso de suelo'!J16="","",VLOOKUP('Uso de suelo'!J16,OFFSET(Formulas!$K$11,0,0,Formulas!$L$10,2),2,0))</f>
        <v/>
      </c>
      <c r="AF11" s="123" t="str">
        <f ca="1">IF('Uso de suelo'!L16="","",VLOOKUP('Uso de suelo'!L16,OFFSET(Formulas!$K$11,0,0,Formulas!$L$10,2),2,0))</f>
        <v/>
      </c>
      <c r="AG11" s="123" t="str">
        <f ca="1">IF('Uso de suelo'!N16="","",VLOOKUP('Uso de suelo'!N16,OFFSET(Formulas!$K$11,0,0,Formulas!$L$10,2),2,0))</f>
        <v/>
      </c>
      <c r="AH11" s="123" t="str">
        <f ca="1">IF('Uso de suelo'!P16="","",VLOOKUP('Uso de suelo'!P16,OFFSET(Formulas!$K$11,0,0,Formulas!$L$10,2),2,0))</f>
        <v/>
      </c>
      <c r="AI11" s="123" t="str">
        <f ca="1">IF('Uso de suelo'!R16="","",VLOOKUP('Uso de suelo'!R16,OFFSET(Formulas!$K$11,0,0,Formulas!$L$10,2),2,0))</f>
        <v/>
      </c>
      <c r="AJ11" s="123" t="str">
        <f ca="1">IF('Uso de suelo'!T16="","",VLOOKUP('Uso de suelo'!T16,OFFSET(Formulas!$K$11,0,0,Formulas!$L$10,2),2,0))</f>
        <v/>
      </c>
      <c r="AK11" s="123" t="str">
        <f ca="1">IF('Uso de suelo'!V16="","",VLOOKUP('Uso de suelo'!V16,OFFSET(Formulas!$K$11,0,0,Formulas!$L$10,2),2,0))</f>
        <v/>
      </c>
      <c r="AL11" s="123" t="str">
        <f ca="1">IF('Uso de suelo'!X16="","",VLOOKUP('Uso de suelo'!X16,OFFSET(Formulas!$K$11,0,0,Formulas!$L$10,2),2,0))</f>
        <v/>
      </c>
      <c r="AM11" s="124" t="str">
        <f ca="1">IF('Uso de suelo'!Z16="","",VLOOKUP('Uso de suelo'!Z16,OFFSET(Formulas!$K$11,0,0,Formulas!$L$10,2),2,0))</f>
        <v/>
      </c>
      <c r="AN11" t="str">
        <f>IF('Prod y alimentación'!B69="","",'Prod y alimentación'!B69)</f>
        <v/>
      </c>
      <c r="AO11" t="str">
        <f>IF('Prod y alimentación'!C69="","",'Prod y alimentación'!C69)</f>
        <v/>
      </c>
      <c r="AP11" t="str">
        <f>IFERROR('Prod y alimentación'!D69*IF($AN11=$R$10,VLOOKUP($AO11,Listas!$B$6:$D$106,3,)*VLOOKUP($AO11,Listas!$B$6:$D$106,2,),IF($AN11=$R$11,VLOOKUP($AO11,Listas!$E$6:$G$106,3,)*VLOOKUP($AO11,Listas!$E$6:$G$106,2,),IF($AN11=$R$12,VLOOKUP($AO11,Listas!$H$6:$J$106,3,)*VLOOKUP($AO11,Listas!$H$6:$J$106,2,),""))),"")</f>
        <v/>
      </c>
      <c r="AQ11" t="str">
        <f>IFERROR('Prod y alimentación'!E69*IF($AN11=$R$10,VLOOKUP($AO11,Listas!$B$6:$D$106,3,)*VLOOKUP($AO11,Listas!$B$6:$D$106,2,),IF($AN11=$R$11,VLOOKUP($AO11,Listas!$E$6:$G$106,3,)*VLOOKUP($AO11,Listas!$E$6:$G$106,2,),IF($AN11=$R$12,VLOOKUP($AO11,Listas!$H$6:$J$106,3,)*VLOOKUP($AO11,Listas!$H$6:$J$106,2,),""))),"")</f>
        <v/>
      </c>
      <c r="AR11" t="str">
        <f>IFERROR('Prod y alimentación'!G69*IF($AN11=$R$10,VLOOKUP($AO11,Listas!$B$6:$D$106,3,)*VLOOKUP($AO11,Listas!$B$6:$D$106,2,),IF($AN11=$R$11,VLOOKUP($AO11,Listas!$E$6:$G$106,3,)*VLOOKUP($AO11,Listas!$E$6:$G$106,2,),IF($AN11=$R$12,VLOOKUP($AO11,Listas!$H$6:$J$106,3,)*VLOOKUP($AO11,Listas!$H$6:$J$106,2,),""))),"")</f>
        <v/>
      </c>
      <c r="AS11" t="str">
        <f>IFERROR('Prod y alimentación'!H69*IF($AN11=$R$10,VLOOKUP($AO11,Listas!$B$6:$D$106,3,)*VLOOKUP($AO11,Listas!$B$6:$D$106,2,),IF($AN11=$R$11,VLOOKUP($AO11,Listas!$E$6:$G$106,3,)*VLOOKUP($AO11,Listas!$E$6:$G$106,2,),IF($AN11=$R$12,VLOOKUP($AO11,Listas!$H$6:$J$106,3,)*VLOOKUP($AO11,Listas!$H$6:$J$106,2,),""))),"")</f>
        <v/>
      </c>
      <c r="AT11" t="str">
        <f>IFERROR('Prod y alimentación'!J69*IF($AN11=$R$10,VLOOKUP($AO11,Listas!$B$6:$D$106,3,)*VLOOKUP($AO11,Listas!$B$6:$D$106,2,),IF($AN11=$R$11,VLOOKUP($AO11,Listas!$E$6:$G$106,3,)*VLOOKUP($AO11,Listas!$E$6:$G$106,2,),IF($AN11=$R$12,VLOOKUP($AO11,Listas!$H$6:$J$106,3,)*VLOOKUP($AO11,Listas!$H$6:$J$106,2,),""))),"")</f>
        <v/>
      </c>
      <c r="AU11" t="str">
        <f>IFERROR('Prod y alimentación'!K69*IF($AN11=$R$10,VLOOKUP($AO11,Listas!$B$6:$D$106,3,)*VLOOKUP($AO11,Listas!$B$6:$D$106,2,),IF($AN11=$R$11,VLOOKUP($AO11,Listas!$E$6:$G$106,3,)*VLOOKUP($AO11,Listas!$E$6:$G$106,2,),IF($AN11=$R$12,VLOOKUP($AO11,Listas!$H$6:$J$106,3,)*VLOOKUP($AO11,Listas!$H$6:$J$106,2,),""))),"")</f>
        <v/>
      </c>
      <c r="AV11" t="str">
        <f>IFERROR('Prod y alimentación'!M69*IF($AN11=$R$10,VLOOKUP($AO11,Listas!$B$6:$D$106,3,)*VLOOKUP($AO11,Listas!$B$6:$D$106,2,),IF($AN11=$R$11,VLOOKUP($AO11,Listas!$E$6:$G$106,3,)*VLOOKUP($AO11,Listas!$E$6:$G$106,2,),IF($AN11=$R$12,VLOOKUP($AO11,Listas!$H$6:$J$106,3,)*VLOOKUP($AO11,Listas!$H$6:$J$106,2,),""))),"")</f>
        <v/>
      </c>
      <c r="AW11" t="str">
        <f>IFERROR('Prod y alimentación'!N69*IF($AN11=$R$10,VLOOKUP($AO11,Listas!$B$6:$D$106,3,)*VLOOKUP($AO11,Listas!$B$6:$D$106,2,),IF($AN11=$R$11,VLOOKUP($AO11,Listas!$E$6:$G$106,3,)*VLOOKUP($AO11,Listas!$E$6:$G$106,2,),IF($AN11=$R$12,VLOOKUP($AO11,Listas!$H$6:$J$106,3,)*VLOOKUP($AO11,Listas!$H$6:$J$106,2,),""))),"")</f>
        <v/>
      </c>
      <c r="AX11" t="str">
        <f>IFERROR('Prod y alimentación'!P69*IF($AN11=$R$10,VLOOKUP($AO11,Listas!$B$6:$D$106,3,)*VLOOKUP($AO11,Listas!$B$6:$D$106,2,),IF($AN11=$R$11,VLOOKUP($AO11,Listas!$E$6:$G$106,3,)*VLOOKUP($AO11,Listas!$E$6:$G$106,2,),IF($AN11=$R$12,VLOOKUP($AO11,Listas!$H$6:$J$106,3,)*VLOOKUP($AO11,Listas!$H$6:$J$106,2,),""))),"")</f>
        <v/>
      </c>
      <c r="AY11" t="str">
        <f>IFERROR('Prod y alimentación'!Q69*IF($AN11=$R$10,VLOOKUP($AO11,Listas!$B$6:$D$106,3,)*VLOOKUP($AO11,Listas!$B$6:$D$106,2,),IF($AN11=$R$11,VLOOKUP($AO11,Listas!$E$6:$G$106,3,)*VLOOKUP($AO11,Listas!$E$6:$G$106,2,),IF($AN11=$R$12,VLOOKUP($AO11,Listas!$H$6:$J$106,3,)*VLOOKUP($AO11,Listas!$H$6:$J$106,2,),""))),"")</f>
        <v/>
      </c>
      <c r="AZ11" t="str">
        <f>IFERROR('Prod y alimentación'!S69*IF($AN11=$R$10,VLOOKUP($AO11,Listas!$B$6:$D$106,3,)*VLOOKUP($AO11,Listas!$B$6:$D$106,2,),IF($AN11=$R$11,VLOOKUP($AO11,Listas!$E$6:$G$106,3,)*VLOOKUP($AO11,Listas!$E$6:$G$106,2,),IF($AN11=$R$12,VLOOKUP($AO11,Listas!$H$6:$J$106,3,)*VLOOKUP($AO11,Listas!$H$6:$J$106,2,),""))),"")</f>
        <v/>
      </c>
      <c r="BA11" t="str">
        <f>IFERROR('Prod y alimentación'!T69*IF($AN11=$R$10,VLOOKUP($AO11,Listas!$B$6:$D$106,3,)*VLOOKUP($AO11,Listas!$B$6:$D$106,2,),IF($AN11=$R$11,VLOOKUP($AO11,Listas!$E$6:$G$106,3,)*VLOOKUP($AO11,Listas!$E$6:$G$106,2,),IF($AN11=$R$12,VLOOKUP($AO11,Listas!$H$6:$J$106,3,)*VLOOKUP($AO11,Listas!$H$6:$J$106,2,),""))),"")</f>
        <v/>
      </c>
      <c r="BB11" t="str">
        <f>IFERROR('Prod y alimentación'!V69*IF($AN11=$R$10,VLOOKUP($AO11,Listas!$B$6:$D$106,3,)*VLOOKUP($AO11,Listas!$B$6:$D$106,2,),IF($AN11=$R$11,VLOOKUP($AO11,Listas!$E$6:$G$106,3,)*VLOOKUP($AO11,Listas!$E$6:$G$106,2,),IF($AN11=$R$12,VLOOKUP($AO11,Listas!$H$6:$J$106,3,)*VLOOKUP($AO11,Listas!$H$6:$J$106,2,),""))),"")</f>
        <v/>
      </c>
      <c r="BC11" t="str">
        <f>IFERROR('Prod y alimentación'!W69*IF($AN11=$R$10,VLOOKUP($AO11,Listas!$B$6:$D$106,3,)*VLOOKUP($AO11,Listas!$B$6:$D$106,2,),IF($AN11=$R$11,VLOOKUP($AO11,Listas!$E$6:$G$106,3,)*VLOOKUP($AO11,Listas!$E$6:$G$106,2,),IF($AN11=$R$12,VLOOKUP($AO11,Listas!$H$6:$J$106,3,)*VLOOKUP($AO11,Listas!$H$6:$J$106,2,),""))),"")</f>
        <v/>
      </c>
      <c r="BD11" t="str">
        <f>IFERROR('Prod y alimentación'!Y69*IF($AN11=$R$10,VLOOKUP($AO11,Listas!$B$6:$D$106,3,)*VLOOKUP($AO11,Listas!$B$6:$D$106,2,),IF($AN11=$R$11,VLOOKUP($AO11,Listas!$E$6:$G$106,3,)*VLOOKUP($AO11,Listas!$E$6:$G$106,2,),IF($AN11=$R$12,VLOOKUP($AO11,Listas!$H$6:$J$106,3,)*VLOOKUP($AO11,Listas!$H$6:$J$106,2,),""))),"")</f>
        <v/>
      </c>
      <c r="BE11" t="str">
        <f>IFERROR('Prod y alimentación'!Z69*IF($AN11=$R$10,VLOOKUP($AO11,Listas!$B$6:$D$106,3,)*VLOOKUP($AO11,Listas!$B$6:$D$106,2,),IF($AN11=$R$11,VLOOKUP($AO11,Listas!$E$6:$G$106,3,)*VLOOKUP($AO11,Listas!$E$6:$G$106,2,),IF($AN11=$R$12,VLOOKUP($AO11,Listas!$H$6:$J$106,3,)*VLOOKUP($AO11,Listas!$H$6:$J$106,2,),""))),"")</f>
        <v/>
      </c>
      <c r="BF11" t="str">
        <f>IFERROR('Prod y alimentación'!AB69*IF($AN11=$R$10,VLOOKUP($AO11,Listas!$B$6:$D$106,3,)*VLOOKUP($AO11,Listas!$B$6:$D$106,2,),IF($AN11=$R$11,VLOOKUP($AO11,Listas!$E$6:$G$106,3,)*VLOOKUP($AO11,Listas!$E$6:$G$106,2,),IF($AN11=$R$12,VLOOKUP($AO11,Listas!$H$6:$J$106,3,)*VLOOKUP($AO11,Listas!$H$6:$J$106,2,),""))),"")</f>
        <v/>
      </c>
      <c r="BG11" t="str">
        <f>IFERROR('Prod y alimentación'!AC69*IF($AN11=$R$10,VLOOKUP($AO11,Listas!$B$6:$D$106,3,)*VLOOKUP($AO11,Listas!$B$6:$D$106,2,),IF($AN11=$R$11,VLOOKUP($AO11,Listas!$E$6:$G$106,3,)*VLOOKUP($AO11,Listas!$E$6:$G$106,2,),IF($AN11=$R$12,VLOOKUP($AO11,Listas!$H$6:$J$106,3,)*VLOOKUP($AO11,Listas!$H$6:$J$106,2,),""))),"")</f>
        <v/>
      </c>
      <c r="BH11" t="str">
        <f>IFERROR('Prod y alimentación'!AE69*IF($AN11=$R$10,VLOOKUP($AO11,Listas!$B$6:$D$106,3,)*VLOOKUP($AO11,Listas!$B$6:$D$106,2,),IF($AN11=$R$11,VLOOKUP($AO11,Listas!$E$6:$G$106,3,)*VLOOKUP($AO11,Listas!$E$6:$G$106,2,),IF($AN11=$R$12,VLOOKUP($AO11,Listas!$H$6:$J$106,3,)*VLOOKUP($AO11,Listas!$H$6:$J$106,2,),""))),"")</f>
        <v/>
      </c>
      <c r="BI11" t="str">
        <f>IFERROR('Prod y alimentación'!AF69*IF($AN11=$R$10,VLOOKUP($AO11,Listas!$B$6:$D$106,3,)*VLOOKUP($AO11,Listas!$B$6:$D$106,2,),IF($AN11=$R$11,VLOOKUP($AO11,Listas!$E$6:$G$106,3,)*VLOOKUP($AO11,Listas!$E$6:$G$106,2,),IF($AN11=$R$12,VLOOKUP($AO11,Listas!$H$6:$J$106,3,)*VLOOKUP($AO11,Listas!$H$6:$J$106,2,),""))),"")</f>
        <v/>
      </c>
      <c r="BJ11" t="str">
        <f>IFERROR('Prod y alimentación'!AH69*IF($AN11=$R$10,VLOOKUP($AO11,Listas!$B$6:$D$106,3,)*VLOOKUP($AO11,Listas!$B$6:$D$106,2,),IF($AN11=$R$11,VLOOKUP($AO11,Listas!$E$6:$G$106,3,)*VLOOKUP($AO11,Listas!$E$6:$G$106,2,),IF($AN11=$R$12,VLOOKUP($AO11,Listas!$H$6:$J$106,3,)*VLOOKUP($AO11,Listas!$H$6:$J$106,2,),""))),"")</f>
        <v/>
      </c>
      <c r="BK11" t="str">
        <f>IFERROR('Prod y alimentación'!AI69*IF($AN11=$R$10,VLOOKUP($AO11,Listas!$B$6:$D$106,3,)*VLOOKUP($AO11,Listas!$B$6:$D$106,2,),IF($AN11=$R$11,VLOOKUP($AO11,Listas!$E$6:$G$106,3,)*VLOOKUP($AO11,Listas!$E$6:$G$106,2,),IF($AN11=$R$12,VLOOKUP($AO11,Listas!$H$6:$J$106,3,)*VLOOKUP($AO11,Listas!$H$6:$J$106,2,),""))),"")</f>
        <v/>
      </c>
      <c r="BL11" t="str">
        <f>IFERROR('Prod y alimentación'!AK69*IF($AN11=$R$10,VLOOKUP($AO11,Listas!$B$6:$D$106,3,)*VLOOKUP($AO11,Listas!$B$6:$D$106,2,),IF($AN11=$R$11,VLOOKUP($AO11,Listas!$E$6:$G$106,3,)*VLOOKUP($AO11,Listas!$E$6:$G$106,2,),IF($AN11=$R$12,VLOOKUP($AO11,Listas!$H$6:$J$106,3,)*VLOOKUP($AO11,Listas!$H$6:$J$106,2,),""))),"")</f>
        <v/>
      </c>
      <c r="BM11" t="str">
        <f>IFERROR('Prod y alimentación'!AL69*IF($AN11=$R$10,VLOOKUP($AO11,Listas!$B$6:$D$106,3,)*VLOOKUP($AO11,Listas!$B$6:$D$106,2,),IF($AN11=$R$11,VLOOKUP($AO11,Listas!$E$6:$G$106,3,)*VLOOKUP($AO11,Listas!$E$6:$G$106,2,),IF($AN11=$R$12,VLOOKUP($AO11,Listas!$H$6:$J$106,3,)*VLOOKUP($AO11,Listas!$H$6:$J$106,2,),""))),"")</f>
        <v/>
      </c>
      <c r="BO11" s="130" t="str">
        <f>IFERROR('Prod y alimentación'!D69*IF($AN11=$R$10,VLOOKUP($AO11,Listas!$B$6:$C$106,2,),IF($AN11=$R$11,VLOOKUP($AO11,Listas!$E$6:$F$106,2,),IF($AN11=$R$12,VLOOKUP($AO11,Listas!$H$6:$I$106,2,),""))),"")</f>
        <v/>
      </c>
      <c r="BP11" t="str">
        <f>IFERROR('Prod y alimentación'!G69*IF($AN11=$R$10,VLOOKUP($AO11,Listas!$B$6:$C$106,2,),IF($AN11=$R$11,VLOOKUP($AO11,Listas!$E$6:$F$106,2,),IF($AN11=$R$12,VLOOKUP($AO11,Listas!$H$6:$I$106,2,)/100,""))),"")</f>
        <v/>
      </c>
      <c r="BQ11" t="str">
        <f>IFERROR('Prod y alimentación'!J69*IF($AN11=$R$10,VLOOKUP($AO11,Listas!$B$6:$C$106,2,),IF($AN11=$R$11,VLOOKUP($AO11,Listas!$E$6:$F$106,2,),IF($AN11=$R$12,VLOOKUP($AO11,Listas!$H$6:$I$106,2,)/100,""))),"")</f>
        <v/>
      </c>
      <c r="BR11" t="str">
        <f>IFERROR('Prod y alimentación'!M69*IF($AN11=$R$10,VLOOKUP($AO11,Listas!$B$6:$C$106,2,),IF($AN11=$R$11,VLOOKUP($AO11,Listas!$E$6:$F$106,2,),IF($AN11=$R$12,VLOOKUP($AO11,Listas!$H$6:$I$106,2,)/100,""))),"")</f>
        <v/>
      </c>
      <c r="BS11" t="str">
        <f>IFERROR('Prod y alimentación'!P69*IF($AN11=$R$10,VLOOKUP($AO11,Listas!$B$6:$C$106,2,),IF($AN11=$R$11,VLOOKUP($AO11,Listas!$E$6:$F$106,2,),IF($AN11=$R$12,VLOOKUP($AO11,Listas!$H$6:$I$106,2,)/100,""))),"")</f>
        <v/>
      </c>
      <c r="BT11" t="str">
        <f>IFERROR('Prod y alimentación'!S69*IF($AN11=$R$10,VLOOKUP($AO11,Listas!$B$6:$C$106,2,),IF($AN11=$R$11,VLOOKUP($AO11,Listas!$E$6:$F$106,2,),IF($AN11=$R$12,VLOOKUP($AO11,Listas!$H$6:$I$106,2,)/100,""))),"")</f>
        <v/>
      </c>
      <c r="BU11" t="str">
        <f>IFERROR('Prod y alimentación'!V69*IF($AN11=$R$10,VLOOKUP($AO11,Listas!$B$6:$C$106,2,),IF($AN11=$R$11,VLOOKUP($AO11,Listas!$E$6:$F$106,2,),IF($AN11=$R$12,VLOOKUP($AO11,Listas!$H$6:$I$106,2,)/100,""))),"")</f>
        <v/>
      </c>
      <c r="BV11" t="str">
        <f>IFERROR('Prod y alimentación'!Y69*IF($AN11=$R$10,VLOOKUP($AO11,Listas!$B$6:$C$106,2,),IF($AN11=$R$11,VLOOKUP($AO11,Listas!$E$6:$F$106,2,),IF($AN11=$R$12,VLOOKUP($AO11,Listas!$H$6:$I$106,2,)/100,""))),"")</f>
        <v/>
      </c>
      <c r="BW11" t="str">
        <f>IFERROR('Prod y alimentación'!AB69*IF($AN11=$R$10,VLOOKUP($AO11,Listas!$B$6:$C$106,2,),IF($AN11=$R$11,VLOOKUP($AO11,Listas!$E$6:$F$106,2,),IF($AN11=$R$12,VLOOKUP($AO11,Listas!$H$6:$I$106,2,)/100,""))),"")</f>
        <v/>
      </c>
      <c r="BX11" t="str">
        <f>IFERROR('Prod y alimentación'!AE69*IF($AN11=$R$10,VLOOKUP($AO11,Listas!$B$6:$C$106,2,),IF($AN11=$R$11,VLOOKUP($AO11,Listas!$E$6:$F$106,2,),IF($AN11=$R$12,VLOOKUP($AO11,Listas!$H$6:$I$106,2,)/100,""))),"")</f>
        <v/>
      </c>
      <c r="BY11" t="str">
        <f>IFERROR('Prod y alimentación'!AH69*IF($AN11=$R$10,VLOOKUP($AO11,Listas!$B$6:$C$106,2,),IF($AN11=$R$11,VLOOKUP($AO11,Listas!$E$6:$F$106,2,),IF($AN11=$R$12,VLOOKUP($AO11,Listas!$H$6:$I$106,2,)/100,""))),"")</f>
        <v/>
      </c>
      <c r="BZ11" t="str">
        <f>IFERROR('Prod y alimentación'!AK69*IF($AN11=$R$10,VLOOKUP($AO11,Listas!$B$6:$C$106,2,),IF($AN11=$R$11,VLOOKUP($AO11,Listas!$E$6:$F$106,2,),IF($AN11=$R$12,VLOOKUP($AO11,Listas!$H$6:$I$106,2,)/100,""))),"")</f>
        <v/>
      </c>
      <c r="CB11" t="str">
        <f>IF(Reservas!E16="",IF(Reservas!D16="","",IF(Reservas!C16=$O$10,0.85,IF(Reservas!C16=$O$11,0.45,IF(Reservas!C16=$O$12,0.33,"")))),Reservas!E16)</f>
        <v/>
      </c>
      <c r="CC11" t="str">
        <f>IF(Reservas!H16="",IF(Reservas!G16="","",IF(Reservas!F16=$O$10,0.85,IF(Reservas!F16=$O$11,0.45,IF(Reservas!F16=$O$12,0.33,"")))),Reservas!H16)</f>
        <v/>
      </c>
      <c r="CD11" t="str">
        <f>IF(Reservas!K16="",IF(Reservas!J16="","",IF(Reservas!I16=$O$10,0.85,IF(Reservas!I16=$O$11,0.45,IF(Reservas!I16=$O$12,0.33,"")))),Reservas!K16)</f>
        <v/>
      </c>
      <c r="CE11" t="str">
        <f>IF(Reservas!N16="",IF(Reservas!M16="","",IF(Reservas!L16=$O$10,0.85,IF(Reservas!L16=$O$11,0.45,IF(Reservas!L16=$O$12,0.33,"")))),Reservas!N16)</f>
        <v/>
      </c>
      <c r="CF11" t="str">
        <f>IF(Reservas!Q16="",IF(Reservas!P16="","",IF(Reservas!O16=$O$10,0.85,IF(Reservas!O16=$O$11,0.45,IF(Reservas!O16=$O$12,0.33,"")))),Reservas!Q16)</f>
        <v/>
      </c>
      <c r="CG11" t="str">
        <f>IF(Reservas!T16="",IF(Reservas!S16="","",IF(Reservas!R16=$O$10,0.85,IF(Reservas!R16=$O$11,0.45,IF(Reservas!R16=$O$12,0.33,"")))),Reservas!T16)</f>
        <v/>
      </c>
      <c r="CH11" t="str">
        <f>IF(Reservas!W16="",IF(Reservas!V16="","",IF(Reservas!U16=$O$10,0.85,IF(Reservas!U16=$O$11,0.45,IF(Reservas!U16=$O$12,0.33,"")))),Reservas!W16)</f>
        <v/>
      </c>
      <c r="CI11" t="str">
        <f>IF(Reservas!Z16="",IF(Reservas!Y16="","",IF(Reservas!X16=$O$10,0.85,IF(Reservas!X16=$O$11,0.45,IF(Reservas!X16=$O$12,0.33,"")))),Reservas!Z16)</f>
        <v/>
      </c>
      <c r="CJ11" t="str">
        <f>IF(Reservas!AC16="",IF(Reservas!AB16="","",IF(Reservas!AA16=$O$10,0.85,IF(Reservas!AA16=$O$11,0.45,IF(Reservas!AA16=$O$12,0.33,"")))),Reservas!AC16)</f>
        <v/>
      </c>
      <c r="CK11" t="str">
        <f>IF(Reservas!AF16="",IF(Reservas!AE16="","",IF(Reservas!AD16=$O$10,0.85,IF(Reservas!AD16=$O$11,0.45,IF(Reservas!AD16=$O$12,0.33,"")))),Reservas!AF16)</f>
        <v/>
      </c>
      <c r="CL11" t="str">
        <f>IF(Reservas!AI16="",IF(Reservas!AH16="","",IF(Reservas!AG16=$O$10,0.85,IF(Reservas!AG16=$O$11,0.45,IF(Reservas!AG16=$O$12,0.33,"")))),Reservas!AI16)</f>
        <v/>
      </c>
      <c r="CM11" t="str">
        <f>IF(Reservas!AL16="",IF(Reservas!AK16="","",IF(Reservas!AJ16=$O$10,0.85,IF(Reservas!AJ16=$O$11,0.45,IF(Reservas!AJ16=$O$12,0.33,"")))),Reservas!AL16)</f>
        <v/>
      </c>
      <c r="CO11" t="str">
        <f>IFERROR('Prod y alimentación'!E69*IF($AN11=$R$10,VLOOKUP($AO11,Listas!$B$6:$C$106,2,),IF($AN11=$R$11,VLOOKUP($AO11,Listas!$E$6:$F$106,2,),IF($AN11=$R$12,VLOOKUP($AO11,Listas!$H$6:$I$106,2,),""))),"")</f>
        <v/>
      </c>
      <c r="CP11" t="str">
        <f>IFERROR('Prod y alimentación'!H69*IF($AN11=$R$10,VLOOKUP($AO11,Listas!$B$6:$C$106,2,),IF($AN11=$R$11,VLOOKUP($AO11,Listas!$E$6:$F$106,2,),IF($AN11=$R$12,VLOOKUP($AO11,Listas!$H$6:$I$106,2,),""))),"")</f>
        <v/>
      </c>
      <c r="CQ11" t="str">
        <f>IFERROR('Prod y alimentación'!K69*IF($AN11=$R$10,VLOOKUP($AO11,Listas!$B$6:$C$106,2,),IF($AN11=$R$11,VLOOKUP($AO11,Listas!$E$6:$F$106,2,),IF($AN11=$R$12,VLOOKUP($AO11,Listas!$H$6:$I$106,2,),""))),"")</f>
        <v/>
      </c>
      <c r="CR11" t="str">
        <f>IFERROR('Prod y alimentación'!N69*IF($AN11=$R$10,VLOOKUP($AO11,Listas!$B$6:$C$106,2,),IF($AN11=$R$11,VLOOKUP($AO11,Listas!$E$6:$F$106,2,),IF($AN11=$R$12,VLOOKUP($AO11,Listas!$H$6:$I$106,2,),""))),"")</f>
        <v/>
      </c>
      <c r="CS11" t="str">
        <f>IFERROR('Prod y alimentación'!Q69*IF($AN11=$R$10,VLOOKUP($AO11,Listas!$B$6:$C$106,2,),IF($AN11=$R$11,VLOOKUP($AO11,Listas!$E$6:$F$106,2,),IF($AN11=$R$12,VLOOKUP($AO11,Listas!$H$6:$I$106,2,),""))),"")</f>
        <v/>
      </c>
      <c r="CT11" t="str">
        <f>IFERROR('Prod y alimentación'!T69*IF($AN11=$R$10,VLOOKUP($AO11,Listas!$B$6:$C$106,2,),IF($AN11=$R$11,VLOOKUP($AO11,Listas!$E$6:$F$106,2,),IF($AN11=$R$12,VLOOKUP($AO11,Listas!$H$6:$I$106,2,),""))),"")</f>
        <v/>
      </c>
      <c r="CU11" t="str">
        <f>IFERROR('Prod y alimentación'!W69*IF($AN11=$R$10,VLOOKUP($AO11,Listas!$B$6:$C$106,2,),IF($AN11=$R$11,VLOOKUP($AO11,Listas!$E$6:$F$106,2,),IF($AN11=$R$12,VLOOKUP($AO11,Listas!$H$6:$I$106,2,),""))),"")</f>
        <v/>
      </c>
      <c r="CV11" t="str">
        <f>IFERROR('Prod y alimentación'!Z69*IF($AN11=$R$10,VLOOKUP($AO11,Listas!$B$6:$C$106,2,),IF($AN11=$R$11,VLOOKUP($AO11,Listas!$E$6:$F$106,2,),IF($AN11=$R$12,VLOOKUP($AO11,Listas!$H$6:$I$106,2,),""))),"")</f>
        <v/>
      </c>
      <c r="CW11" t="str">
        <f>IFERROR('Prod y alimentación'!AC69*IF($AN11=$R$10,VLOOKUP($AO11,Listas!$B$6:$C$106,2,),IF($AN11=$R$11,VLOOKUP($AO11,Listas!$E$6:$F$106,2,),IF($AN11=$R$12,VLOOKUP($AO11,Listas!$H$6:$I$106,2,),""))),"")</f>
        <v/>
      </c>
      <c r="CX11" t="str">
        <f>IFERROR('Prod y alimentación'!AF69*IF($AN11=$R$10,VLOOKUP($AO11,Listas!$B$6:$C$106,2,),IF($AN11=$R$11,VLOOKUP($AO11,Listas!$E$6:$F$106,2,),IF($AN11=$R$12,VLOOKUP($AO11,Listas!$H$6:$I$106,2,),""))),"")</f>
        <v/>
      </c>
      <c r="CY11" t="str">
        <f>IFERROR('Prod y alimentación'!AI69*IF($AN11=$R$10,VLOOKUP($AO11,Listas!$B$6:$C$106,2,),IF($AN11=$R$11,VLOOKUP($AO11,Listas!$E$6:$F$106,2,),IF($AN11=$R$12,VLOOKUP($AO11,Listas!$H$6:$I$106,2,),""))),"")</f>
        <v/>
      </c>
      <c r="CZ11" t="str">
        <f>IFERROR('Prod y alimentación'!AL69*IF($AN11=$R$10,VLOOKUP($AO11,Listas!$B$6:$C$106,2,),IF($AN11=$R$11,VLOOKUP($AO11,Listas!$E$6:$F$106,2,),IF($AN11=$R$12,VLOOKUP($AO11,Listas!$H$6:$I$106,2,),""))),"")</f>
        <v/>
      </c>
    </row>
    <row r="12" spans="2:104" x14ac:dyDescent="0.35">
      <c r="B12" t="str">
        <f ca="1">IFERROR(INDEX(OFFSET(Listas!$B$6,0,0,MATCH("Fin",Listas!$B$6:B108,0)-1,1),MATCH(0,INDEX(COUNTIF($B$10:B11,OFFSET(Listas!$B$6,0,0,MATCH("Fin",Listas!$B$6:B108,0)-1,1)),0,0),0)),"")</f>
        <v>Ens. Sorgo PE</v>
      </c>
      <c r="E12" t="str">
        <f ca="1">IFERROR(INDEX(OFFSET(Listas!$E$6,0,0,MATCH("Fin",Listas!$E$6:E108,0)-1,1),MATCH(0,INDEX(COUNTIF($E$10:E11,OFFSET(Listas!$E$6,0,0,MATCH("Fin",Listas!$E$6:E108,0)-1,1)),0,0),0)),"")</f>
        <v>Maíz GH</v>
      </c>
      <c r="H12" t="str">
        <f ca="1">IFERROR(INDEX(OFFSET(Listas!$H$6,0,0,MATCH("Fin",Listas!$H$6:H108,0)-1,1),MATCH(0,INDEX(COUNTIF($H$10:H11,OFFSET(Listas!$H$6,0,0,MATCH("Fin",Listas!$H$6:H108,0)-1,1)),0,0),0)),"")</f>
        <v>Carbonato de Calcio</v>
      </c>
      <c r="K12" t="str">
        <f ca="1">IFERROR(INDEX(OFFSET(Listas!$L$6,0,0,MATCH("Fin",Listas!$L$6:L108,0)-1,1),MATCH(0,INDEX(COUNTIF($K$10:K11,OFFSET(Listas!$L$6,0,0,MATCH("Fin",Listas!$L$6:L108,0)-1,1)),0,0),0)),"")</f>
        <v>Barbecho agrícola</v>
      </c>
      <c r="L12" t="str">
        <f ca="1">VLOOKUP(K12,Listas!$L$6:$M$106,2,0)</f>
        <v>Barbecho</v>
      </c>
      <c r="O12" t="s">
        <v>47</v>
      </c>
      <c r="R12" t="s">
        <v>51</v>
      </c>
      <c r="T12" t="s">
        <v>94</v>
      </c>
      <c r="W12" t="s">
        <v>39</v>
      </c>
      <c r="AA12" s="122" t="str">
        <f>IF('Uso de suelo'!C17="","",'Uso de suelo'!C17)</f>
        <v/>
      </c>
      <c r="AB12" s="123" t="str">
        <f ca="1">IF('Uso de suelo'!D17="","",VLOOKUP('Uso de suelo'!D17,OFFSET(Formulas!$K$11,0,0,Formulas!$L$10,2),2,0))</f>
        <v/>
      </c>
      <c r="AC12" s="123" t="str">
        <f ca="1">IF('Uso de suelo'!F17="","",VLOOKUP('Uso de suelo'!F17,OFFSET(Formulas!$K$11,0,0,Formulas!$L$10,2),2,0))</f>
        <v/>
      </c>
      <c r="AD12" s="123" t="str">
        <f ca="1">IF('Uso de suelo'!H17="","",VLOOKUP('Uso de suelo'!H17,OFFSET(Formulas!$K$11,0,0,Formulas!$L$10,2),2,0))</f>
        <v/>
      </c>
      <c r="AE12" s="123" t="str">
        <f ca="1">IF('Uso de suelo'!J17="","",VLOOKUP('Uso de suelo'!J17,OFFSET(Formulas!$K$11,0,0,Formulas!$L$10,2),2,0))</f>
        <v/>
      </c>
      <c r="AF12" s="123" t="str">
        <f ca="1">IF('Uso de suelo'!L17="","",VLOOKUP('Uso de suelo'!L17,OFFSET(Formulas!$K$11,0,0,Formulas!$L$10,2),2,0))</f>
        <v/>
      </c>
      <c r="AG12" s="123" t="str">
        <f ca="1">IF('Uso de suelo'!N17="","",VLOOKUP('Uso de suelo'!N17,OFFSET(Formulas!$K$11,0,0,Formulas!$L$10,2),2,0))</f>
        <v/>
      </c>
      <c r="AH12" s="123" t="str">
        <f ca="1">IF('Uso de suelo'!P17="","",VLOOKUP('Uso de suelo'!P17,OFFSET(Formulas!$K$11,0,0,Formulas!$L$10,2),2,0))</f>
        <v/>
      </c>
      <c r="AI12" s="123" t="str">
        <f ca="1">IF('Uso de suelo'!R17="","",VLOOKUP('Uso de suelo'!R17,OFFSET(Formulas!$K$11,0,0,Formulas!$L$10,2),2,0))</f>
        <v/>
      </c>
      <c r="AJ12" s="123" t="str">
        <f ca="1">IF('Uso de suelo'!T17="","",VLOOKUP('Uso de suelo'!T17,OFFSET(Formulas!$K$11,0,0,Formulas!$L$10,2),2,0))</f>
        <v/>
      </c>
      <c r="AK12" s="123" t="str">
        <f ca="1">IF('Uso de suelo'!V17="","",VLOOKUP('Uso de suelo'!V17,OFFSET(Formulas!$K$11,0,0,Formulas!$L$10,2),2,0))</f>
        <v/>
      </c>
      <c r="AL12" s="123" t="str">
        <f ca="1">IF('Uso de suelo'!X17="","",VLOOKUP('Uso de suelo'!X17,OFFSET(Formulas!$K$11,0,0,Formulas!$L$10,2),2,0))</f>
        <v/>
      </c>
      <c r="AM12" s="124" t="str">
        <f ca="1">IF('Uso de suelo'!Z17="","",VLOOKUP('Uso de suelo'!Z17,OFFSET(Formulas!$K$11,0,0,Formulas!$L$10,2),2,0))</f>
        <v/>
      </c>
      <c r="AN12" t="str">
        <f>IF('Prod y alimentación'!B70="","",'Prod y alimentación'!B70)</f>
        <v/>
      </c>
      <c r="AO12" t="str">
        <f>IF('Prod y alimentación'!C70="","",'Prod y alimentación'!C70)</f>
        <v/>
      </c>
      <c r="AP12" t="str">
        <f>IFERROR('Prod y alimentación'!D70*IF($AN12=$R$10,VLOOKUP($AO12,Listas!$B$6:$D$106,3,)*VLOOKUP($AO12,Listas!$B$6:$D$106,2,),IF($AN12=$R$11,VLOOKUP($AO12,Listas!$E$6:$G$106,3,)*VLOOKUP($AO12,Listas!$E$6:$G$106,2,),IF($AN12=$R$12,VLOOKUP($AO12,Listas!$H$6:$J$106,3,)*VLOOKUP($AO12,Listas!$H$6:$J$106,2,),""))),"")</f>
        <v/>
      </c>
      <c r="AQ12" t="str">
        <f>IFERROR('Prod y alimentación'!E70*IF($AN12=$R$10,VLOOKUP($AO12,Listas!$B$6:$D$106,3,)*VLOOKUP($AO12,Listas!$B$6:$D$106,2,),IF($AN12=$R$11,VLOOKUP($AO12,Listas!$E$6:$G$106,3,)*VLOOKUP($AO12,Listas!$E$6:$G$106,2,),IF($AN12=$R$12,VLOOKUP($AO12,Listas!$H$6:$J$106,3,)*VLOOKUP($AO12,Listas!$H$6:$J$106,2,),""))),"")</f>
        <v/>
      </c>
      <c r="AR12" t="str">
        <f>IFERROR('Prod y alimentación'!G70*IF($AN12=$R$10,VLOOKUP($AO12,Listas!$B$6:$D$106,3,)*VLOOKUP($AO12,Listas!$B$6:$D$106,2,),IF($AN12=$R$11,VLOOKUP($AO12,Listas!$E$6:$G$106,3,)*VLOOKUP($AO12,Listas!$E$6:$G$106,2,),IF($AN12=$R$12,VLOOKUP($AO12,Listas!$H$6:$J$106,3,)*VLOOKUP($AO12,Listas!$H$6:$J$106,2,),""))),"")</f>
        <v/>
      </c>
      <c r="AS12" t="str">
        <f>IFERROR('Prod y alimentación'!H70*IF($AN12=$R$10,VLOOKUP($AO12,Listas!$B$6:$D$106,3,)*VLOOKUP($AO12,Listas!$B$6:$D$106,2,),IF($AN12=$R$11,VLOOKUP($AO12,Listas!$E$6:$G$106,3,)*VLOOKUP($AO12,Listas!$E$6:$G$106,2,),IF($AN12=$R$12,VLOOKUP($AO12,Listas!$H$6:$J$106,3,)*VLOOKUP($AO12,Listas!$H$6:$J$106,2,),""))),"")</f>
        <v/>
      </c>
      <c r="AT12" t="str">
        <f>IFERROR('Prod y alimentación'!J70*IF($AN12=$R$10,VLOOKUP($AO12,Listas!$B$6:$D$106,3,)*VLOOKUP($AO12,Listas!$B$6:$D$106,2,),IF($AN12=$R$11,VLOOKUP($AO12,Listas!$E$6:$G$106,3,)*VLOOKUP($AO12,Listas!$E$6:$G$106,2,),IF($AN12=$R$12,VLOOKUP($AO12,Listas!$H$6:$J$106,3,)*VLOOKUP($AO12,Listas!$H$6:$J$106,2,),""))),"")</f>
        <v/>
      </c>
      <c r="AU12" t="str">
        <f>IFERROR('Prod y alimentación'!K70*IF($AN12=$R$10,VLOOKUP($AO12,Listas!$B$6:$D$106,3,)*VLOOKUP($AO12,Listas!$B$6:$D$106,2,),IF($AN12=$R$11,VLOOKUP($AO12,Listas!$E$6:$G$106,3,)*VLOOKUP($AO12,Listas!$E$6:$G$106,2,),IF($AN12=$R$12,VLOOKUP($AO12,Listas!$H$6:$J$106,3,)*VLOOKUP($AO12,Listas!$H$6:$J$106,2,),""))),"")</f>
        <v/>
      </c>
      <c r="AV12" t="str">
        <f>IFERROR('Prod y alimentación'!M70*IF($AN12=$R$10,VLOOKUP($AO12,Listas!$B$6:$D$106,3,)*VLOOKUP($AO12,Listas!$B$6:$D$106,2,),IF($AN12=$R$11,VLOOKUP($AO12,Listas!$E$6:$G$106,3,)*VLOOKUP($AO12,Listas!$E$6:$G$106,2,),IF($AN12=$R$12,VLOOKUP($AO12,Listas!$H$6:$J$106,3,)*VLOOKUP($AO12,Listas!$H$6:$J$106,2,),""))),"")</f>
        <v/>
      </c>
      <c r="AW12" t="str">
        <f>IFERROR('Prod y alimentación'!N70*IF($AN12=$R$10,VLOOKUP($AO12,Listas!$B$6:$D$106,3,)*VLOOKUP($AO12,Listas!$B$6:$D$106,2,),IF($AN12=$R$11,VLOOKUP($AO12,Listas!$E$6:$G$106,3,)*VLOOKUP($AO12,Listas!$E$6:$G$106,2,),IF($AN12=$R$12,VLOOKUP($AO12,Listas!$H$6:$J$106,3,)*VLOOKUP($AO12,Listas!$H$6:$J$106,2,),""))),"")</f>
        <v/>
      </c>
      <c r="AX12" t="str">
        <f>IFERROR('Prod y alimentación'!P70*IF($AN12=$R$10,VLOOKUP($AO12,Listas!$B$6:$D$106,3,)*VLOOKUP($AO12,Listas!$B$6:$D$106,2,),IF($AN12=$R$11,VLOOKUP($AO12,Listas!$E$6:$G$106,3,)*VLOOKUP($AO12,Listas!$E$6:$G$106,2,),IF($AN12=$R$12,VLOOKUP($AO12,Listas!$H$6:$J$106,3,)*VLOOKUP($AO12,Listas!$H$6:$J$106,2,),""))),"")</f>
        <v/>
      </c>
      <c r="AY12" t="str">
        <f>IFERROR('Prod y alimentación'!Q70*IF($AN12=$R$10,VLOOKUP($AO12,Listas!$B$6:$D$106,3,)*VLOOKUP($AO12,Listas!$B$6:$D$106,2,),IF($AN12=$R$11,VLOOKUP($AO12,Listas!$E$6:$G$106,3,)*VLOOKUP($AO12,Listas!$E$6:$G$106,2,),IF($AN12=$R$12,VLOOKUP($AO12,Listas!$H$6:$J$106,3,)*VLOOKUP($AO12,Listas!$H$6:$J$106,2,),""))),"")</f>
        <v/>
      </c>
      <c r="AZ12" t="str">
        <f>IFERROR('Prod y alimentación'!S70*IF($AN12=$R$10,VLOOKUP($AO12,Listas!$B$6:$D$106,3,)*VLOOKUP($AO12,Listas!$B$6:$D$106,2,),IF($AN12=$R$11,VLOOKUP($AO12,Listas!$E$6:$G$106,3,)*VLOOKUP($AO12,Listas!$E$6:$G$106,2,),IF($AN12=$R$12,VLOOKUP($AO12,Listas!$H$6:$J$106,3,)*VLOOKUP($AO12,Listas!$H$6:$J$106,2,),""))),"")</f>
        <v/>
      </c>
      <c r="BA12" t="str">
        <f>IFERROR('Prod y alimentación'!T70*IF($AN12=$R$10,VLOOKUP($AO12,Listas!$B$6:$D$106,3,)*VLOOKUP($AO12,Listas!$B$6:$D$106,2,),IF($AN12=$R$11,VLOOKUP($AO12,Listas!$E$6:$G$106,3,)*VLOOKUP($AO12,Listas!$E$6:$G$106,2,),IF($AN12=$R$12,VLOOKUP($AO12,Listas!$H$6:$J$106,3,)*VLOOKUP($AO12,Listas!$H$6:$J$106,2,),""))),"")</f>
        <v/>
      </c>
      <c r="BB12" t="str">
        <f>IFERROR('Prod y alimentación'!V70*IF($AN12=$R$10,VLOOKUP($AO12,Listas!$B$6:$D$106,3,)*VLOOKUP($AO12,Listas!$B$6:$D$106,2,),IF($AN12=$R$11,VLOOKUP($AO12,Listas!$E$6:$G$106,3,)*VLOOKUP($AO12,Listas!$E$6:$G$106,2,),IF($AN12=$R$12,VLOOKUP($AO12,Listas!$H$6:$J$106,3,)*VLOOKUP($AO12,Listas!$H$6:$J$106,2,),""))),"")</f>
        <v/>
      </c>
      <c r="BC12" t="str">
        <f>IFERROR('Prod y alimentación'!W70*IF($AN12=$R$10,VLOOKUP($AO12,Listas!$B$6:$D$106,3,)*VLOOKUP($AO12,Listas!$B$6:$D$106,2,),IF($AN12=$R$11,VLOOKUP($AO12,Listas!$E$6:$G$106,3,)*VLOOKUP($AO12,Listas!$E$6:$G$106,2,),IF($AN12=$R$12,VLOOKUP($AO12,Listas!$H$6:$J$106,3,)*VLOOKUP($AO12,Listas!$H$6:$J$106,2,),""))),"")</f>
        <v/>
      </c>
      <c r="BD12" t="str">
        <f>IFERROR('Prod y alimentación'!Y70*IF($AN12=$R$10,VLOOKUP($AO12,Listas!$B$6:$D$106,3,)*VLOOKUP($AO12,Listas!$B$6:$D$106,2,),IF($AN12=$R$11,VLOOKUP($AO12,Listas!$E$6:$G$106,3,)*VLOOKUP($AO12,Listas!$E$6:$G$106,2,),IF($AN12=$R$12,VLOOKUP($AO12,Listas!$H$6:$J$106,3,)*VLOOKUP($AO12,Listas!$H$6:$J$106,2,),""))),"")</f>
        <v/>
      </c>
      <c r="BE12" t="str">
        <f>IFERROR('Prod y alimentación'!Z70*IF($AN12=$R$10,VLOOKUP($AO12,Listas!$B$6:$D$106,3,)*VLOOKUP($AO12,Listas!$B$6:$D$106,2,),IF($AN12=$R$11,VLOOKUP($AO12,Listas!$E$6:$G$106,3,)*VLOOKUP($AO12,Listas!$E$6:$G$106,2,),IF($AN12=$R$12,VLOOKUP($AO12,Listas!$H$6:$J$106,3,)*VLOOKUP($AO12,Listas!$H$6:$J$106,2,),""))),"")</f>
        <v/>
      </c>
      <c r="BF12" t="str">
        <f>IFERROR('Prod y alimentación'!AB70*IF($AN12=$R$10,VLOOKUP($AO12,Listas!$B$6:$D$106,3,)*VLOOKUP($AO12,Listas!$B$6:$D$106,2,),IF($AN12=$R$11,VLOOKUP($AO12,Listas!$E$6:$G$106,3,)*VLOOKUP($AO12,Listas!$E$6:$G$106,2,),IF($AN12=$R$12,VLOOKUP($AO12,Listas!$H$6:$J$106,3,)*VLOOKUP($AO12,Listas!$H$6:$J$106,2,),""))),"")</f>
        <v/>
      </c>
      <c r="BG12" t="str">
        <f>IFERROR('Prod y alimentación'!AC70*IF($AN12=$R$10,VLOOKUP($AO12,Listas!$B$6:$D$106,3,)*VLOOKUP($AO12,Listas!$B$6:$D$106,2,),IF($AN12=$R$11,VLOOKUP($AO12,Listas!$E$6:$G$106,3,)*VLOOKUP($AO12,Listas!$E$6:$G$106,2,),IF($AN12=$R$12,VLOOKUP($AO12,Listas!$H$6:$J$106,3,)*VLOOKUP($AO12,Listas!$H$6:$J$106,2,),""))),"")</f>
        <v/>
      </c>
      <c r="BH12" t="str">
        <f>IFERROR('Prod y alimentación'!AE70*IF($AN12=$R$10,VLOOKUP($AO12,Listas!$B$6:$D$106,3,)*VLOOKUP($AO12,Listas!$B$6:$D$106,2,),IF($AN12=$R$11,VLOOKUP($AO12,Listas!$E$6:$G$106,3,)*VLOOKUP($AO12,Listas!$E$6:$G$106,2,),IF($AN12=$R$12,VLOOKUP($AO12,Listas!$H$6:$J$106,3,)*VLOOKUP($AO12,Listas!$H$6:$J$106,2,),""))),"")</f>
        <v/>
      </c>
      <c r="BI12" t="str">
        <f>IFERROR('Prod y alimentación'!AF70*IF($AN12=$R$10,VLOOKUP($AO12,Listas!$B$6:$D$106,3,)*VLOOKUP($AO12,Listas!$B$6:$D$106,2,),IF($AN12=$R$11,VLOOKUP($AO12,Listas!$E$6:$G$106,3,)*VLOOKUP($AO12,Listas!$E$6:$G$106,2,),IF($AN12=$R$12,VLOOKUP($AO12,Listas!$H$6:$J$106,3,)*VLOOKUP($AO12,Listas!$H$6:$J$106,2,),""))),"")</f>
        <v/>
      </c>
      <c r="BJ12" t="str">
        <f>IFERROR('Prod y alimentación'!AH70*IF($AN12=$R$10,VLOOKUP($AO12,Listas!$B$6:$D$106,3,)*VLOOKUP($AO12,Listas!$B$6:$D$106,2,),IF($AN12=$R$11,VLOOKUP($AO12,Listas!$E$6:$G$106,3,)*VLOOKUP($AO12,Listas!$E$6:$G$106,2,),IF($AN12=$R$12,VLOOKUP($AO12,Listas!$H$6:$J$106,3,)*VLOOKUP($AO12,Listas!$H$6:$J$106,2,),""))),"")</f>
        <v/>
      </c>
      <c r="BK12" t="str">
        <f>IFERROR('Prod y alimentación'!AI70*IF($AN12=$R$10,VLOOKUP($AO12,Listas!$B$6:$D$106,3,)*VLOOKUP($AO12,Listas!$B$6:$D$106,2,),IF($AN12=$R$11,VLOOKUP($AO12,Listas!$E$6:$G$106,3,)*VLOOKUP($AO12,Listas!$E$6:$G$106,2,),IF($AN12=$R$12,VLOOKUP($AO12,Listas!$H$6:$J$106,3,)*VLOOKUP($AO12,Listas!$H$6:$J$106,2,),""))),"")</f>
        <v/>
      </c>
      <c r="BL12" t="str">
        <f>IFERROR('Prod y alimentación'!AK70*IF($AN12=$R$10,VLOOKUP($AO12,Listas!$B$6:$D$106,3,)*VLOOKUP($AO12,Listas!$B$6:$D$106,2,),IF($AN12=$R$11,VLOOKUP($AO12,Listas!$E$6:$G$106,3,)*VLOOKUP($AO12,Listas!$E$6:$G$106,2,),IF($AN12=$R$12,VLOOKUP($AO12,Listas!$H$6:$J$106,3,)*VLOOKUP($AO12,Listas!$H$6:$J$106,2,),""))),"")</f>
        <v/>
      </c>
      <c r="BM12" t="str">
        <f>IFERROR('Prod y alimentación'!AL70*IF($AN12=$R$10,VLOOKUP($AO12,Listas!$B$6:$D$106,3,)*VLOOKUP($AO12,Listas!$B$6:$D$106,2,),IF($AN12=$R$11,VLOOKUP($AO12,Listas!$E$6:$G$106,3,)*VLOOKUP($AO12,Listas!$E$6:$G$106,2,),IF($AN12=$R$12,VLOOKUP($AO12,Listas!$H$6:$J$106,3,)*VLOOKUP($AO12,Listas!$H$6:$J$106,2,),""))),"")</f>
        <v/>
      </c>
      <c r="BO12" s="130" t="str">
        <f>IFERROR('Prod y alimentación'!D70*IF($AN12=$R$10,VLOOKUP($AO12,Listas!$B$6:$C$106,2,),IF($AN12=$R$11,VLOOKUP($AO12,Listas!$E$6:$F$106,2,),IF($AN12=$R$12,VLOOKUP($AO12,Listas!$H$6:$I$106,2,),""))),"")</f>
        <v/>
      </c>
      <c r="BP12" t="str">
        <f>IFERROR('Prod y alimentación'!G70*IF($AN12=$R$10,VLOOKUP($AO12,Listas!$B$6:$C$106,2,),IF($AN12=$R$11,VLOOKUP($AO12,Listas!$E$6:$F$106,2,),IF($AN12=$R$12,VLOOKUP($AO12,Listas!$H$6:$I$106,2,)/100,""))),"")</f>
        <v/>
      </c>
      <c r="BQ12" t="str">
        <f>IFERROR('Prod y alimentación'!J70*IF($AN12=$R$10,VLOOKUP($AO12,Listas!$B$6:$C$106,2,),IF($AN12=$R$11,VLOOKUP($AO12,Listas!$E$6:$F$106,2,),IF($AN12=$R$12,VLOOKUP($AO12,Listas!$H$6:$I$106,2,)/100,""))),"")</f>
        <v/>
      </c>
      <c r="BR12" t="str">
        <f>IFERROR('Prod y alimentación'!M70*IF($AN12=$R$10,VLOOKUP($AO12,Listas!$B$6:$C$106,2,),IF($AN12=$R$11,VLOOKUP($AO12,Listas!$E$6:$F$106,2,),IF($AN12=$R$12,VLOOKUP($AO12,Listas!$H$6:$I$106,2,)/100,""))),"")</f>
        <v/>
      </c>
      <c r="BS12" t="str">
        <f>IFERROR('Prod y alimentación'!P70*IF($AN12=$R$10,VLOOKUP($AO12,Listas!$B$6:$C$106,2,),IF($AN12=$R$11,VLOOKUP($AO12,Listas!$E$6:$F$106,2,),IF($AN12=$R$12,VLOOKUP($AO12,Listas!$H$6:$I$106,2,)/100,""))),"")</f>
        <v/>
      </c>
      <c r="BT12" t="str">
        <f>IFERROR('Prod y alimentación'!S70*IF($AN12=$R$10,VLOOKUP($AO12,Listas!$B$6:$C$106,2,),IF($AN12=$R$11,VLOOKUP($AO12,Listas!$E$6:$F$106,2,),IF($AN12=$R$12,VLOOKUP($AO12,Listas!$H$6:$I$106,2,)/100,""))),"")</f>
        <v/>
      </c>
      <c r="BU12" t="str">
        <f>IFERROR('Prod y alimentación'!V70*IF($AN12=$R$10,VLOOKUP($AO12,Listas!$B$6:$C$106,2,),IF($AN12=$R$11,VLOOKUP($AO12,Listas!$E$6:$F$106,2,),IF($AN12=$R$12,VLOOKUP($AO12,Listas!$H$6:$I$106,2,)/100,""))),"")</f>
        <v/>
      </c>
      <c r="BV12" t="str">
        <f>IFERROR('Prod y alimentación'!Y70*IF($AN12=$R$10,VLOOKUP($AO12,Listas!$B$6:$C$106,2,),IF($AN12=$R$11,VLOOKUP($AO12,Listas!$E$6:$F$106,2,),IF($AN12=$R$12,VLOOKUP($AO12,Listas!$H$6:$I$106,2,)/100,""))),"")</f>
        <v/>
      </c>
      <c r="BW12" t="str">
        <f>IFERROR('Prod y alimentación'!AB70*IF($AN12=$R$10,VLOOKUP($AO12,Listas!$B$6:$C$106,2,),IF($AN12=$R$11,VLOOKUP($AO12,Listas!$E$6:$F$106,2,),IF($AN12=$R$12,VLOOKUP($AO12,Listas!$H$6:$I$106,2,)/100,""))),"")</f>
        <v/>
      </c>
      <c r="BX12" t="str">
        <f>IFERROR('Prod y alimentación'!AE70*IF($AN12=$R$10,VLOOKUP($AO12,Listas!$B$6:$C$106,2,),IF($AN12=$R$11,VLOOKUP($AO12,Listas!$E$6:$F$106,2,),IF($AN12=$R$12,VLOOKUP($AO12,Listas!$H$6:$I$106,2,)/100,""))),"")</f>
        <v/>
      </c>
      <c r="BY12" t="str">
        <f>IFERROR('Prod y alimentación'!AH70*IF($AN12=$R$10,VLOOKUP($AO12,Listas!$B$6:$C$106,2,),IF($AN12=$R$11,VLOOKUP($AO12,Listas!$E$6:$F$106,2,),IF($AN12=$R$12,VLOOKUP($AO12,Listas!$H$6:$I$106,2,)/100,""))),"")</f>
        <v/>
      </c>
      <c r="BZ12" t="str">
        <f>IFERROR('Prod y alimentación'!AK70*IF($AN12=$R$10,VLOOKUP($AO12,Listas!$B$6:$C$106,2,),IF($AN12=$R$11,VLOOKUP($AO12,Listas!$E$6:$F$106,2,),IF($AN12=$R$12,VLOOKUP($AO12,Listas!$H$6:$I$106,2,)/100,""))),"")</f>
        <v/>
      </c>
      <c r="CB12" t="str">
        <f>IF(Reservas!E17="",IF(Reservas!D17="","",IF(Reservas!C17=$O$10,0.85,IF(Reservas!C17=$O$11,0.45,IF(Reservas!C17=$O$12,0.33,"")))),Reservas!E17)</f>
        <v/>
      </c>
      <c r="CC12" t="str">
        <f>IF(Reservas!H17="",IF(Reservas!G17="","",IF(Reservas!F17=$O$10,0.85,IF(Reservas!F17=$O$11,0.45,IF(Reservas!F17=$O$12,0.33,"")))),Reservas!H17)</f>
        <v/>
      </c>
      <c r="CD12" t="str">
        <f>IF(Reservas!K17="",IF(Reservas!J17="","",IF(Reservas!I17=$O$10,0.85,IF(Reservas!I17=$O$11,0.45,IF(Reservas!I17=$O$12,0.33,"")))),Reservas!K17)</f>
        <v/>
      </c>
      <c r="CE12" t="str">
        <f>IF(Reservas!N17="",IF(Reservas!M17="","",IF(Reservas!L17=$O$10,0.85,IF(Reservas!L17=$O$11,0.45,IF(Reservas!L17=$O$12,0.33,"")))),Reservas!N17)</f>
        <v/>
      </c>
      <c r="CF12" t="str">
        <f>IF(Reservas!Q17="",IF(Reservas!P17="","",IF(Reservas!O17=$O$10,0.85,IF(Reservas!O17=$O$11,0.45,IF(Reservas!O17=$O$12,0.33,"")))),Reservas!Q17)</f>
        <v/>
      </c>
      <c r="CG12" t="str">
        <f>IF(Reservas!T17="",IF(Reservas!S17="","",IF(Reservas!R17=$O$10,0.85,IF(Reservas!R17=$O$11,0.45,IF(Reservas!R17=$O$12,0.33,"")))),Reservas!T17)</f>
        <v/>
      </c>
      <c r="CH12" t="str">
        <f>IF(Reservas!W17="",IF(Reservas!V17="","",IF(Reservas!U17=$O$10,0.85,IF(Reservas!U17=$O$11,0.45,IF(Reservas!U17=$O$12,0.33,"")))),Reservas!W17)</f>
        <v/>
      </c>
      <c r="CI12" t="str">
        <f>IF(Reservas!Z17="",IF(Reservas!Y17="","",IF(Reservas!X17=$O$10,0.85,IF(Reservas!X17=$O$11,0.45,IF(Reservas!X17=$O$12,0.33,"")))),Reservas!Z17)</f>
        <v/>
      </c>
      <c r="CJ12" t="str">
        <f>IF(Reservas!AC17="",IF(Reservas!AB17="","",IF(Reservas!AA17=$O$10,0.85,IF(Reservas!AA17=$O$11,0.45,IF(Reservas!AA17=$O$12,0.33,"")))),Reservas!AC17)</f>
        <v/>
      </c>
      <c r="CK12" t="str">
        <f>IF(Reservas!AF17="",IF(Reservas!AE17="","",IF(Reservas!AD17=$O$10,0.85,IF(Reservas!AD17=$O$11,0.45,IF(Reservas!AD17=$O$12,0.33,"")))),Reservas!AF17)</f>
        <v/>
      </c>
      <c r="CL12" t="str">
        <f>IF(Reservas!AI17="",IF(Reservas!AH17="","",IF(Reservas!AG17=$O$10,0.85,IF(Reservas!AG17=$O$11,0.45,IF(Reservas!AG17=$O$12,0.33,"")))),Reservas!AI17)</f>
        <v/>
      </c>
      <c r="CM12" t="str">
        <f>IF(Reservas!AL17="",IF(Reservas!AK17="","",IF(Reservas!AJ17=$O$10,0.85,IF(Reservas!AJ17=$O$11,0.45,IF(Reservas!AJ17=$O$12,0.33,"")))),Reservas!AL17)</f>
        <v/>
      </c>
      <c r="CO12" t="str">
        <f>IFERROR('Prod y alimentación'!E70*IF($AN12=$R$10,VLOOKUP($AO12,Listas!$B$6:$C$106,2,),IF($AN12=$R$11,VLOOKUP($AO12,Listas!$E$6:$F$106,2,),IF($AN12=$R$12,VLOOKUP($AO12,Listas!$H$6:$I$106,2,),""))),"")</f>
        <v/>
      </c>
      <c r="CP12" t="str">
        <f>IFERROR('Prod y alimentación'!H70*IF($AN12=$R$10,VLOOKUP($AO12,Listas!$B$6:$C$106,2,),IF($AN12=$R$11,VLOOKUP($AO12,Listas!$E$6:$F$106,2,),IF($AN12=$R$12,VLOOKUP($AO12,Listas!$H$6:$I$106,2,),""))),"")</f>
        <v/>
      </c>
      <c r="CQ12" t="str">
        <f>IFERROR('Prod y alimentación'!K70*IF($AN12=$R$10,VLOOKUP($AO12,Listas!$B$6:$C$106,2,),IF($AN12=$R$11,VLOOKUP($AO12,Listas!$E$6:$F$106,2,),IF($AN12=$R$12,VLOOKUP($AO12,Listas!$H$6:$I$106,2,),""))),"")</f>
        <v/>
      </c>
      <c r="CR12" t="str">
        <f>IFERROR('Prod y alimentación'!N70*IF($AN12=$R$10,VLOOKUP($AO12,Listas!$B$6:$C$106,2,),IF($AN12=$R$11,VLOOKUP($AO12,Listas!$E$6:$F$106,2,),IF($AN12=$R$12,VLOOKUP($AO12,Listas!$H$6:$I$106,2,),""))),"")</f>
        <v/>
      </c>
      <c r="CS12" t="str">
        <f>IFERROR('Prod y alimentación'!Q70*IF($AN12=$R$10,VLOOKUP($AO12,Listas!$B$6:$C$106,2,),IF($AN12=$R$11,VLOOKUP($AO12,Listas!$E$6:$F$106,2,),IF($AN12=$R$12,VLOOKUP($AO12,Listas!$H$6:$I$106,2,),""))),"")</f>
        <v/>
      </c>
      <c r="CT12" t="str">
        <f>IFERROR('Prod y alimentación'!T70*IF($AN12=$R$10,VLOOKUP($AO12,Listas!$B$6:$C$106,2,),IF($AN12=$R$11,VLOOKUP($AO12,Listas!$E$6:$F$106,2,),IF($AN12=$R$12,VLOOKUP($AO12,Listas!$H$6:$I$106,2,),""))),"")</f>
        <v/>
      </c>
      <c r="CU12" t="str">
        <f>IFERROR('Prod y alimentación'!W70*IF($AN12=$R$10,VLOOKUP($AO12,Listas!$B$6:$C$106,2,),IF($AN12=$R$11,VLOOKUP($AO12,Listas!$E$6:$F$106,2,),IF($AN12=$R$12,VLOOKUP($AO12,Listas!$H$6:$I$106,2,),""))),"")</f>
        <v/>
      </c>
      <c r="CV12" t="str">
        <f>IFERROR('Prod y alimentación'!Z70*IF($AN12=$R$10,VLOOKUP($AO12,Listas!$B$6:$C$106,2,),IF($AN12=$R$11,VLOOKUP($AO12,Listas!$E$6:$F$106,2,),IF($AN12=$R$12,VLOOKUP($AO12,Listas!$H$6:$I$106,2,),""))),"")</f>
        <v/>
      </c>
      <c r="CW12" t="str">
        <f>IFERROR('Prod y alimentación'!AC70*IF($AN12=$R$10,VLOOKUP($AO12,Listas!$B$6:$C$106,2,),IF($AN12=$R$11,VLOOKUP($AO12,Listas!$E$6:$F$106,2,),IF($AN12=$R$12,VLOOKUP($AO12,Listas!$H$6:$I$106,2,),""))),"")</f>
        <v/>
      </c>
      <c r="CX12" t="str">
        <f>IFERROR('Prod y alimentación'!AF70*IF($AN12=$R$10,VLOOKUP($AO12,Listas!$B$6:$C$106,2,),IF($AN12=$R$11,VLOOKUP($AO12,Listas!$E$6:$F$106,2,),IF($AN12=$R$12,VLOOKUP($AO12,Listas!$H$6:$I$106,2,),""))),"")</f>
        <v/>
      </c>
      <c r="CY12" t="str">
        <f>IFERROR('Prod y alimentación'!AI70*IF($AN12=$R$10,VLOOKUP($AO12,Listas!$B$6:$C$106,2,),IF($AN12=$R$11,VLOOKUP($AO12,Listas!$E$6:$F$106,2,),IF($AN12=$R$12,VLOOKUP($AO12,Listas!$H$6:$I$106,2,),""))),"")</f>
        <v/>
      </c>
      <c r="CZ12" t="str">
        <f>IFERROR('Prod y alimentación'!AL70*IF($AN12=$R$10,VLOOKUP($AO12,Listas!$B$6:$C$106,2,),IF($AN12=$R$11,VLOOKUP($AO12,Listas!$E$6:$F$106,2,),IF($AN12=$R$12,VLOOKUP($AO12,Listas!$H$6:$I$106,2,),""))),"")</f>
        <v/>
      </c>
    </row>
    <row r="13" spans="2:104" x14ac:dyDescent="0.35">
      <c r="B13" t="str">
        <f ca="1">IFERROR(INDEX(OFFSET(Listas!$B$6,0,0,MATCH("Fin",Listas!$B$6:B109,0)-1,1),MATCH(0,INDEX(COUNTIF($B$10:B12,OFFSET(Listas!$B$6,0,0,MATCH("Fin",Listas!$B$6:B109,0)-1,1)),0,0),0)),"")</f>
        <v>Ens. Verdeo de verano</v>
      </c>
      <c r="E13" t="str">
        <f ca="1">IFERROR(INDEX(OFFSET(Listas!$E$6,0,0,MATCH("Fin",Listas!$E$6:E109,0)-1,1),MATCH(0,INDEX(COUNTIF($E$10:E12,OFFSET(Listas!$E$6,0,0,MATCH("Fin",Listas!$E$6:E109,0)-1,1)),0,0),0)),"")</f>
        <v>Sorgo</v>
      </c>
      <c r="H13" t="str">
        <f ca="1">IFERROR(INDEX(OFFSET(Listas!$H$6,0,0,MATCH("Fin",Listas!$H$6:H109,0)-1,1),MATCH(0,INDEX(COUNTIF($H$10:H12,OFFSET(Listas!$H$6,0,0,MATCH("Fin",Listas!$H$6:H109,0)-1,1)),0,0),0)),"")</f>
        <v>EM</v>
      </c>
      <c r="K13" t="str">
        <f ca="1">IFERROR(INDEX(OFFSET(Listas!$L$6,0,0,MATCH("Fin",Listas!$L$6:L109,0)-1,1),MATCH(0,INDEX(COUNTIF($K$10:K12,OFFSET(Listas!$L$6,0,0,MATCH("Fin",Listas!$L$6:L109,0)-1,1)),0,0),0)),"")</f>
        <v>CN</v>
      </c>
      <c r="L13" t="str">
        <f ca="1">VLOOKUP(K13,Listas!$L$6:$M$106,2,0)</f>
        <v>Campo natural</v>
      </c>
      <c r="T13" t="s">
        <v>95</v>
      </c>
      <c r="W13" t="s">
        <v>118</v>
      </c>
      <c r="AA13" s="122" t="str">
        <f>IF('Uso de suelo'!C18="","",'Uso de suelo'!C18)</f>
        <v/>
      </c>
      <c r="AB13" s="123" t="str">
        <f ca="1">IF('Uso de suelo'!D18="","",VLOOKUP('Uso de suelo'!D18,OFFSET(Formulas!$K$11,0,0,Formulas!$L$10,2),2,0))</f>
        <v/>
      </c>
      <c r="AC13" s="123" t="str">
        <f ca="1">IF('Uso de suelo'!F18="","",VLOOKUP('Uso de suelo'!F18,OFFSET(Formulas!$K$11,0,0,Formulas!$L$10,2),2,0))</f>
        <v/>
      </c>
      <c r="AD13" s="123" t="str">
        <f ca="1">IF('Uso de suelo'!H18="","",VLOOKUP('Uso de suelo'!H18,OFFSET(Formulas!$K$11,0,0,Formulas!$L$10,2),2,0))</f>
        <v/>
      </c>
      <c r="AE13" s="123" t="str">
        <f ca="1">IF('Uso de suelo'!J18="","",VLOOKUP('Uso de suelo'!J18,OFFSET(Formulas!$K$11,0,0,Formulas!$L$10,2),2,0))</f>
        <v/>
      </c>
      <c r="AF13" s="123" t="str">
        <f ca="1">IF('Uso de suelo'!L18="","",VLOOKUP('Uso de suelo'!L18,OFFSET(Formulas!$K$11,0,0,Formulas!$L$10,2),2,0))</f>
        <v/>
      </c>
      <c r="AG13" s="123" t="str">
        <f ca="1">IF('Uso de suelo'!N18="","",VLOOKUP('Uso de suelo'!N18,OFFSET(Formulas!$K$11,0,0,Formulas!$L$10,2),2,0))</f>
        <v/>
      </c>
      <c r="AH13" s="123" t="str">
        <f ca="1">IF('Uso de suelo'!P18="","",VLOOKUP('Uso de suelo'!P18,OFFSET(Formulas!$K$11,0,0,Formulas!$L$10,2),2,0))</f>
        <v/>
      </c>
      <c r="AI13" s="123" t="str">
        <f ca="1">IF('Uso de suelo'!R18="","",VLOOKUP('Uso de suelo'!R18,OFFSET(Formulas!$K$11,0,0,Formulas!$L$10,2),2,0))</f>
        <v/>
      </c>
      <c r="AJ13" s="123" t="str">
        <f ca="1">IF('Uso de suelo'!T18="","",VLOOKUP('Uso de suelo'!T18,OFFSET(Formulas!$K$11,0,0,Formulas!$L$10,2),2,0))</f>
        <v/>
      </c>
      <c r="AK13" s="123" t="str">
        <f ca="1">IF('Uso de suelo'!V18="","",VLOOKUP('Uso de suelo'!V18,OFFSET(Formulas!$K$11,0,0,Formulas!$L$10,2),2,0))</f>
        <v/>
      </c>
      <c r="AL13" s="123" t="str">
        <f ca="1">IF('Uso de suelo'!X18="","",VLOOKUP('Uso de suelo'!X18,OFFSET(Formulas!$K$11,0,0,Formulas!$L$10,2),2,0))</f>
        <v/>
      </c>
      <c r="AM13" s="124" t="str">
        <f ca="1">IF('Uso de suelo'!Z18="","",VLOOKUP('Uso de suelo'!Z18,OFFSET(Formulas!$K$11,0,0,Formulas!$L$10,2),2,0))</f>
        <v/>
      </c>
      <c r="AN13" t="str">
        <f>IF('Prod y alimentación'!B71="","",'Prod y alimentación'!B71)</f>
        <v/>
      </c>
      <c r="AO13" t="str">
        <f>IF('Prod y alimentación'!C71="","",'Prod y alimentación'!C71)</f>
        <v/>
      </c>
      <c r="AP13" t="str">
        <f>IFERROR('Prod y alimentación'!D71*IF($AN13=$R$10,VLOOKUP($AO13,Listas!$B$6:$D$106,3,)*VLOOKUP($AO13,Listas!$B$6:$D$106,2,),IF($AN13=$R$11,VLOOKUP($AO13,Listas!$E$6:$G$106,3,)*VLOOKUP($AO13,Listas!$E$6:$G$106,2,),IF($AN13=$R$12,VLOOKUP($AO13,Listas!$H$6:$J$106,3,)*VLOOKUP($AO13,Listas!$H$6:$J$106,2,),""))),"")</f>
        <v/>
      </c>
      <c r="AQ13" t="str">
        <f>IFERROR('Prod y alimentación'!E71*IF($AN13=$R$10,VLOOKUP($AO13,Listas!$B$6:$D$106,3,)*VLOOKUP($AO13,Listas!$B$6:$D$106,2,),IF($AN13=$R$11,VLOOKUP($AO13,Listas!$E$6:$G$106,3,)*VLOOKUP($AO13,Listas!$E$6:$G$106,2,),IF($AN13=$R$12,VLOOKUP($AO13,Listas!$H$6:$J$106,3,)*VLOOKUP($AO13,Listas!$H$6:$J$106,2,),""))),"")</f>
        <v/>
      </c>
      <c r="AR13" t="str">
        <f>IFERROR('Prod y alimentación'!G71*IF($AN13=$R$10,VLOOKUP($AO13,Listas!$B$6:$D$106,3,)*VLOOKUP($AO13,Listas!$B$6:$D$106,2,),IF($AN13=$R$11,VLOOKUP($AO13,Listas!$E$6:$G$106,3,)*VLOOKUP($AO13,Listas!$E$6:$G$106,2,),IF($AN13=$R$12,VLOOKUP($AO13,Listas!$H$6:$J$106,3,)*VLOOKUP($AO13,Listas!$H$6:$J$106,2,),""))),"")</f>
        <v/>
      </c>
      <c r="AS13" t="str">
        <f>IFERROR('Prod y alimentación'!H71*IF($AN13=$R$10,VLOOKUP($AO13,Listas!$B$6:$D$106,3,)*VLOOKUP($AO13,Listas!$B$6:$D$106,2,),IF($AN13=$R$11,VLOOKUP($AO13,Listas!$E$6:$G$106,3,)*VLOOKUP($AO13,Listas!$E$6:$G$106,2,),IF($AN13=$R$12,VLOOKUP($AO13,Listas!$H$6:$J$106,3,)*VLOOKUP($AO13,Listas!$H$6:$J$106,2,),""))),"")</f>
        <v/>
      </c>
      <c r="AT13" t="str">
        <f>IFERROR('Prod y alimentación'!J71*IF($AN13=$R$10,VLOOKUP($AO13,Listas!$B$6:$D$106,3,)*VLOOKUP($AO13,Listas!$B$6:$D$106,2,),IF($AN13=$R$11,VLOOKUP($AO13,Listas!$E$6:$G$106,3,)*VLOOKUP($AO13,Listas!$E$6:$G$106,2,),IF($AN13=$R$12,VLOOKUP($AO13,Listas!$H$6:$J$106,3,)*VLOOKUP($AO13,Listas!$H$6:$J$106,2,),""))),"")</f>
        <v/>
      </c>
      <c r="AU13" t="str">
        <f>IFERROR('Prod y alimentación'!K71*IF($AN13=$R$10,VLOOKUP($AO13,Listas!$B$6:$D$106,3,)*VLOOKUP($AO13,Listas!$B$6:$D$106,2,),IF($AN13=$R$11,VLOOKUP($AO13,Listas!$E$6:$G$106,3,)*VLOOKUP($AO13,Listas!$E$6:$G$106,2,),IF($AN13=$R$12,VLOOKUP($AO13,Listas!$H$6:$J$106,3,)*VLOOKUP($AO13,Listas!$H$6:$J$106,2,),""))),"")</f>
        <v/>
      </c>
      <c r="AV13" t="str">
        <f>IFERROR('Prod y alimentación'!M71*IF($AN13=$R$10,VLOOKUP($AO13,Listas!$B$6:$D$106,3,)*VLOOKUP($AO13,Listas!$B$6:$D$106,2,),IF($AN13=$R$11,VLOOKUP($AO13,Listas!$E$6:$G$106,3,)*VLOOKUP($AO13,Listas!$E$6:$G$106,2,),IF($AN13=$R$12,VLOOKUP($AO13,Listas!$H$6:$J$106,3,)*VLOOKUP($AO13,Listas!$H$6:$J$106,2,),""))),"")</f>
        <v/>
      </c>
      <c r="AW13" t="str">
        <f>IFERROR('Prod y alimentación'!N71*IF($AN13=$R$10,VLOOKUP($AO13,Listas!$B$6:$D$106,3,)*VLOOKUP($AO13,Listas!$B$6:$D$106,2,),IF($AN13=$R$11,VLOOKUP($AO13,Listas!$E$6:$G$106,3,)*VLOOKUP($AO13,Listas!$E$6:$G$106,2,),IF($AN13=$R$12,VLOOKUP($AO13,Listas!$H$6:$J$106,3,)*VLOOKUP($AO13,Listas!$H$6:$J$106,2,),""))),"")</f>
        <v/>
      </c>
      <c r="AX13" t="str">
        <f>IFERROR('Prod y alimentación'!P71*IF($AN13=$R$10,VLOOKUP($AO13,Listas!$B$6:$D$106,3,)*VLOOKUP($AO13,Listas!$B$6:$D$106,2,),IF($AN13=$R$11,VLOOKUP($AO13,Listas!$E$6:$G$106,3,)*VLOOKUP($AO13,Listas!$E$6:$G$106,2,),IF($AN13=$R$12,VLOOKUP($AO13,Listas!$H$6:$J$106,3,)*VLOOKUP($AO13,Listas!$H$6:$J$106,2,),""))),"")</f>
        <v/>
      </c>
      <c r="AY13" t="str">
        <f>IFERROR('Prod y alimentación'!Q71*IF($AN13=$R$10,VLOOKUP($AO13,Listas!$B$6:$D$106,3,)*VLOOKUP($AO13,Listas!$B$6:$D$106,2,),IF($AN13=$R$11,VLOOKUP($AO13,Listas!$E$6:$G$106,3,)*VLOOKUP($AO13,Listas!$E$6:$G$106,2,),IF($AN13=$R$12,VLOOKUP($AO13,Listas!$H$6:$J$106,3,)*VLOOKUP($AO13,Listas!$H$6:$J$106,2,),""))),"")</f>
        <v/>
      </c>
      <c r="AZ13" t="str">
        <f>IFERROR('Prod y alimentación'!S71*IF($AN13=$R$10,VLOOKUP($AO13,Listas!$B$6:$D$106,3,)*VLOOKUP($AO13,Listas!$B$6:$D$106,2,),IF($AN13=$R$11,VLOOKUP($AO13,Listas!$E$6:$G$106,3,)*VLOOKUP($AO13,Listas!$E$6:$G$106,2,),IF($AN13=$R$12,VLOOKUP($AO13,Listas!$H$6:$J$106,3,)*VLOOKUP($AO13,Listas!$H$6:$J$106,2,),""))),"")</f>
        <v/>
      </c>
      <c r="BA13" t="str">
        <f>IFERROR('Prod y alimentación'!T71*IF($AN13=$R$10,VLOOKUP($AO13,Listas!$B$6:$D$106,3,)*VLOOKUP($AO13,Listas!$B$6:$D$106,2,),IF($AN13=$R$11,VLOOKUP($AO13,Listas!$E$6:$G$106,3,)*VLOOKUP($AO13,Listas!$E$6:$G$106,2,),IF($AN13=$R$12,VLOOKUP($AO13,Listas!$H$6:$J$106,3,)*VLOOKUP($AO13,Listas!$H$6:$J$106,2,),""))),"")</f>
        <v/>
      </c>
      <c r="BB13" t="str">
        <f>IFERROR('Prod y alimentación'!V71*IF($AN13=$R$10,VLOOKUP($AO13,Listas!$B$6:$D$106,3,)*VLOOKUP($AO13,Listas!$B$6:$D$106,2,),IF($AN13=$R$11,VLOOKUP($AO13,Listas!$E$6:$G$106,3,)*VLOOKUP($AO13,Listas!$E$6:$G$106,2,),IF($AN13=$R$12,VLOOKUP($AO13,Listas!$H$6:$J$106,3,)*VLOOKUP($AO13,Listas!$H$6:$J$106,2,),""))),"")</f>
        <v/>
      </c>
      <c r="BC13" t="str">
        <f>IFERROR('Prod y alimentación'!W71*IF($AN13=$R$10,VLOOKUP($AO13,Listas!$B$6:$D$106,3,)*VLOOKUP($AO13,Listas!$B$6:$D$106,2,),IF($AN13=$R$11,VLOOKUP($AO13,Listas!$E$6:$G$106,3,)*VLOOKUP($AO13,Listas!$E$6:$G$106,2,),IF($AN13=$R$12,VLOOKUP($AO13,Listas!$H$6:$J$106,3,)*VLOOKUP($AO13,Listas!$H$6:$J$106,2,),""))),"")</f>
        <v/>
      </c>
      <c r="BD13" t="str">
        <f>IFERROR('Prod y alimentación'!Y71*IF($AN13=$R$10,VLOOKUP($AO13,Listas!$B$6:$D$106,3,)*VLOOKUP($AO13,Listas!$B$6:$D$106,2,),IF($AN13=$R$11,VLOOKUP($AO13,Listas!$E$6:$G$106,3,)*VLOOKUP($AO13,Listas!$E$6:$G$106,2,),IF($AN13=$R$12,VLOOKUP($AO13,Listas!$H$6:$J$106,3,)*VLOOKUP($AO13,Listas!$H$6:$J$106,2,),""))),"")</f>
        <v/>
      </c>
      <c r="BE13" t="str">
        <f>IFERROR('Prod y alimentación'!Z71*IF($AN13=$R$10,VLOOKUP($AO13,Listas!$B$6:$D$106,3,)*VLOOKUP($AO13,Listas!$B$6:$D$106,2,),IF($AN13=$R$11,VLOOKUP($AO13,Listas!$E$6:$G$106,3,)*VLOOKUP($AO13,Listas!$E$6:$G$106,2,),IF($AN13=$R$12,VLOOKUP($AO13,Listas!$H$6:$J$106,3,)*VLOOKUP($AO13,Listas!$H$6:$J$106,2,),""))),"")</f>
        <v/>
      </c>
      <c r="BF13" t="str">
        <f>IFERROR('Prod y alimentación'!AB71*IF($AN13=$R$10,VLOOKUP($AO13,Listas!$B$6:$D$106,3,)*VLOOKUP($AO13,Listas!$B$6:$D$106,2,),IF($AN13=$R$11,VLOOKUP($AO13,Listas!$E$6:$G$106,3,)*VLOOKUP($AO13,Listas!$E$6:$G$106,2,),IF($AN13=$R$12,VLOOKUP($AO13,Listas!$H$6:$J$106,3,)*VLOOKUP($AO13,Listas!$H$6:$J$106,2,),""))),"")</f>
        <v/>
      </c>
      <c r="BG13" t="str">
        <f>IFERROR('Prod y alimentación'!AC71*IF($AN13=$R$10,VLOOKUP($AO13,Listas!$B$6:$D$106,3,)*VLOOKUP($AO13,Listas!$B$6:$D$106,2,),IF($AN13=$R$11,VLOOKUP($AO13,Listas!$E$6:$G$106,3,)*VLOOKUP($AO13,Listas!$E$6:$G$106,2,),IF($AN13=$R$12,VLOOKUP($AO13,Listas!$H$6:$J$106,3,)*VLOOKUP($AO13,Listas!$H$6:$J$106,2,),""))),"")</f>
        <v/>
      </c>
      <c r="BH13" t="str">
        <f>IFERROR('Prod y alimentación'!AE71*IF($AN13=$R$10,VLOOKUP($AO13,Listas!$B$6:$D$106,3,)*VLOOKUP($AO13,Listas!$B$6:$D$106,2,),IF($AN13=$R$11,VLOOKUP($AO13,Listas!$E$6:$G$106,3,)*VLOOKUP($AO13,Listas!$E$6:$G$106,2,),IF($AN13=$R$12,VLOOKUP($AO13,Listas!$H$6:$J$106,3,)*VLOOKUP($AO13,Listas!$H$6:$J$106,2,),""))),"")</f>
        <v/>
      </c>
      <c r="BI13" t="str">
        <f>IFERROR('Prod y alimentación'!AF71*IF($AN13=$R$10,VLOOKUP($AO13,Listas!$B$6:$D$106,3,)*VLOOKUP($AO13,Listas!$B$6:$D$106,2,),IF($AN13=$R$11,VLOOKUP($AO13,Listas!$E$6:$G$106,3,)*VLOOKUP($AO13,Listas!$E$6:$G$106,2,),IF($AN13=$R$12,VLOOKUP($AO13,Listas!$H$6:$J$106,3,)*VLOOKUP($AO13,Listas!$H$6:$J$106,2,),""))),"")</f>
        <v/>
      </c>
      <c r="BJ13" t="str">
        <f>IFERROR('Prod y alimentación'!AH71*IF($AN13=$R$10,VLOOKUP($AO13,Listas!$B$6:$D$106,3,)*VLOOKUP($AO13,Listas!$B$6:$D$106,2,),IF($AN13=$R$11,VLOOKUP($AO13,Listas!$E$6:$G$106,3,)*VLOOKUP($AO13,Listas!$E$6:$G$106,2,),IF($AN13=$R$12,VLOOKUP($AO13,Listas!$H$6:$J$106,3,)*VLOOKUP($AO13,Listas!$H$6:$J$106,2,),""))),"")</f>
        <v/>
      </c>
      <c r="BK13" t="str">
        <f>IFERROR('Prod y alimentación'!AI71*IF($AN13=$R$10,VLOOKUP($AO13,Listas!$B$6:$D$106,3,)*VLOOKUP($AO13,Listas!$B$6:$D$106,2,),IF($AN13=$R$11,VLOOKUP($AO13,Listas!$E$6:$G$106,3,)*VLOOKUP($AO13,Listas!$E$6:$G$106,2,),IF($AN13=$R$12,VLOOKUP($AO13,Listas!$H$6:$J$106,3,)*VLOOKUP($AO13,Listas!$H$6:$J$106,2,),""))),"")</f>
        <v/>
      </c>
      <c r="BL13" t="str">
        <f>IFERROR('Prod y alimentación'!AK71*IF($AN13=$R$10,VLOOKUP($AO13,Listas!$B$6:$D$106,3,)*VLOOKUP($AO13,Listas!$B$6:$D$106,2,),IF($AN13=$R$11,VLOOKUP($AO13,Listas!$E$6:$G$106,3,)*VLOOKUP($AO13,Listas!$E$6:$G$106,2,),IF($AN13=$R$12,VLOOKUP($AO13,Listas!$H$6:$J$106,3,)*VLOOKUP($AO13,Listas!$H$6:$J$106,2,),""))),"")</f>
        <v/>
      </c>
      <c r="BM13" t="str">
        <f>IFERROR('Prod y alimentación'!AL71*IF($AN13=$R$10,VLOOKUP($AO13,Listas!$B$6:$D$106,3,)*VLOOKUP($AO13,Listas!$B$6:$D$106,2,),IF($AN13=$R$11,VLOOKUP($AO13,Listas!$E$6:$G$106,3,)*VLOOKUP($AO13,Listas!$E$6:$G$106,2,),IF($AN13=$R$12,VLOOKUP($AO13,Listas!$H$6:$J$106,3,)*VLOOKUP($AO13,Listas!$H$6:$J$106,2,),""))),"")</f>
        <v/>
      </c>
      <c r="BO13" s="130" t="str">
        <f>IFERROR('Prod y alimentación'!D71*IF($AN13=$R$10,VLOOKUP($AO13,Listas!$B$6:$C$106,2,),IF($AN13=$R$11,VLOOKUP($AO13,Listas!$E$6:$F$106,2,),IF($AN13=$R$12,VLOOKUP($AO13,Listas!$H$6:$I$106,2,),""))),"")</f>
        <v/>
      </c>
      <c r="BP13" t="str">
        <f>IFERROR('Prod y alimentación'!G71*IF($AN13=$R$10,VLOOKUP($AO13,Listas!$B$6:$C$106,2,),IF($AN13=$R$11,VLOOKUP($AO13,Listas!$E$6:$F$106,2,),IF($AN13=$R$12,VLOOKUP($AO13,Listas!$H$6:$I$106,2,)/100,""))),"")</f>
        <v/>
      </c>
      <c r="BQ13" t="str">
        <f>IFERROR('Prod y alimentación'!J71*IF($AN13=$R$10,VLOOKUP($AO13,Listas!$B$6:$C$106,2,),IF($AN13=$R$11,VLOOKUP($AO13,Listas!$E$6:$F$106,2,),IF($AN13=$R$12,VLOOKUP($AO13,Listas!$H$6:$I$106,2,)/100,""))),"")</f>
        <v/>
      </c>
      <c r="BR13" t="str">
        <f>IFERROR('Prod y alimentación'!M71*IF($AN13=$R$10,VLOOKUP($AO13,Listas!$B$6:$C$106,2,),IF($AN13=$R$11,VLOOKUP($AO13,Listas!$E$6:$F$106,2,),IF($AN13=$R$12,VLOOKUP($AO13,Listas!$H$6:$I$106,2,)/100,""))),"")</f>
        <v/>
      </c>
      <c r="BS13" t="str">
        <f>IFERROR('Prod y alimentación'!P71*IF($AN13=$R$10,VLOOKUP($AO13,Listas!$B$6:$C$106,2,),IF($AN13=$R$11,VLOOKUP($AO13,Listas!$E$6:$F$106,2,),IF($AN13=$R$12,VLOOKUP($AO13,Listas!$H$6:$I$106,2,)/100,""))),"")</f>
        <v/>
      </c>
      <c r="BT13" t="str">
        <f>IFERROR('Prod y alimentación'!S71*IF($AN13=$R$10,VLOOKUP($AO13,Listas!$B$6:$C$106,2,),IF($AN13=$R$11,VLOOKUP($AO13,Listas!$E$6:$F$106,2,),IF($AN13=$R$12,VLOOKUP($AO13,Listas!$H$6:$I$106,2,)/100,""))),"")</f>
        <v/>
      </c>
      <c r="BU13" t="str">
        <f>IFERROR('Prod y alimentación'!V71*IF($AN13=$R$10,VLOOKUP($AO13,Listas!$B$6:$C$106,2,),IF($AN13=$R$11,VLOOKUP($AO13,Listas!$E$6:$F$106,2,),IF($AN13=$R$12,VLOOKUP($AO13,Listas!$H$6:$I$106,2,)/100,""))),"")</f>
        <v/>
      </c>
      <c r="BV13" t="str">
        <f>IFERROR('Prod y alimentación'!Y71*IF($AN13=$R$10,VLOOKUP($AO13,Listas!$B$6:$C$106,2,),IF($AN13=$R$11,VLOOKUP($AO13,Listas!$E$6:$F$106,2,),IF($AN13=$R$12,VLOOKUP($AO13,Listas!$H$6:$I$106,2,)/100,""))),"")</f>
        <v/>
      </c>
      <c r="BW13" t="str">
        <f>IFERROR('Prod y alimentación'!AB71*IF($AN13=$R$10,VLOOKUP($AO13,Listas!$B$6:$C$106,2,),IF($AN13=$R$11,VLOOKUP($AO13,Listas!$E$6:$F$106,2,),IF($AN13=$R$12,VLOOKUP($AO13,Listas!$H$6:$I$106,2,)/100,""))),"")</f>
        <v/>
      </c>
      <c r="BX13" t="str">
        <f>IFERROR('Prod y alimentación'!AE71*IF($AN13=$R$10,VLOOKUP($AO13,Listas!$B$6:$C$106,2,),IF($AN13=$R$11,VLOOKUP($AO13,Listas!$E$6:$F$106,2,),IF($AN13=$R$12,VLOOKUP($AO13,Listas!$H$6:$I$106,2,)/100,""))),"")</f>
        <v/>
      </c>
      <c r="BY13" t="str">
        <f>IFERROR('Prod y alimentación'!AH71*IF($AN13=$R$10,VLOOKUP($AO13,Listas!$B$6:$C$106,2,),IF($AN13=$R$11,VLOOKUP($AO13,Listas!$E$6:$F$106,2,),IF($AN13=$R$12,VLOOKUP($AO13,Listas!$H$6:$I$106,2,)/100,""))),"")</f>
        <v/>
      </c>
      <c r="BZ13" t="str">
        <f>IFERROR('Prod y alimentación'!AK71*IF($AN13=$R$10,VLOOKUP($AO13,Listas!$B$6:$C$106,2,),IF($AN13=$R$11,VLOOKUP($AO13,Listas!$E$6:$F$106,2,),IF($AN13=$R$12,VLOOKUP($AO13,Listas!$H$6:$I$106,2,)/100,""))),"")</f>
        <v/>
      </c>
      <c r="CB13" t="str">
        <f>IF(Reservas!E18="",IF(Reservas!D18="","",IF(Reservas!C18=$O$10,0.85,IF(Reservas!C18=$O$11,0.45,IF(Reservas!C18=$O$12,0.33,"")))),Reservas!E18)</f>
        <v/>
      </c>
      <c r="CC13" t="str">
        <f>IF(Reservas!H18="",IF(Reservas!G18="","",IF(Reservas!F18=$O$10,0.85,IF(Reservas!F18=$O$11,0.45,IF(Reservas!F18=$O$12,0.33,"")))),Reservas!H18)</f>
        <v/>
      </c>
      <c r="CD13" t="str">
        <f>IF(Reservas!K18="",IF(Reservas!J18="","",IF(Reservas!I18=$O$10,0.85,IF(Reservas!I18=$O$11,0.45,IF(Reservas!I18=$O$12,0.33,"")))),Reservas!K18)</f>
        <v/>
      </c>
      <c r="CE13" t="str">
        <f>IF(Reservas!N18="",IF(Reservas!M18="","",IF(Reservas!L18=$O$10,0.85,IF(Reservas!L18=$O$11,0.45,IF(Reservas!L18=$O$12,0.33,"")))),Reservas!N18)</f>
        <v/>
      </c>
      <c r="CF13" t="str">
        <f>IF(Reservas!Q18="",IF(Reservas!P18="","",IF(Reservas!O18=$O$10,0.85,IF(Reservas!O18=$O$11,0.45,IF(Reservas!O18=$O$12,0.33,"")))),Reservas!Q18)</f>
        <v/>
      </c>
      <c r="CG13" t="str">
        <f>IF(Reservas!T18="",IF(Reservas!S18="","",IF(Reservas!R18=$O$10,0.85,IF(Reservas!R18=$O$11,0.45,IF(Reservas!R18=$O$12,0.33,"")))),Reservas!T18)</f>
        <v/>
      </c>
      <c r="CH13" t="str">
        <f>IF(Reservas!W18="",IF(Reservas!V18="","",IF(Reservas!U18=$O$10,0.85,IF(Reservas!U18=$O$11,0.45,IF(Reservas!U18=$O$12,0.33,"")))),Reservas!W18)</f>
        <v/>
      </c>
      <c r="CI13" t="str">
        <f>IF(Reservas!Z18="",IF(Reservas!Y18="","",IF(Reservas!X18=$O$10,0.85,IF(Reservas!X18=$O$11,0.45,IF(Reservas!X18=$O$12,0.33,"")))),Reservas!Z18)</f>
        <v/>
      </c>
      <c r="CJ13" t="str">
        <f>IF(Reservas!AC18="",IF(Reservas!AB18="","",IF(Reservas!AA18=$O$10,0.85,IF(Reservas!AA18=$O$11,0.45,IF(Reservas!AA18=$O$12,0.33,"")))),Reservas!AC18)</f>
        <v/>
      </c>
      <c r="CK13" t="str">
        <f>IF(Reservas!AF18="",IF(Reservas!AE18="","",IF(Reservas!AD18=$O$10,0.85,IF(Reservas!AD18=$O$11,0.45,IF(Reservas!AD18=$O$12,0.33,"")))),Reservas!AF18)</f>
        <v/>
      </c>
      <c r="CL13" t="str">
        <f>IF(Reservas!AI18="",IF(Reservas!AH18="","",IF(Reservas!AG18=$O$10,0.85,IF(Reservas!AG18=$O$11,0.45,IF(Reservas!AG18=$O$12,0.33,"")))),Reservas!AI18)</f>
        <v/>
      </c>
      <c r="CM13" t="str">
        <f>IF(Reservas!AL18="",IF(Reservas!AK18="","",IF(Reservas!AJ18=$O$10,0.85,IF(Reservas!AJ18=$O$11,0.45,IF(Reservas!AJ18=$O$12,0.33,"")))),Reservas!AL18)</f>
        <v/>
      </c>
      <c r="CO13" t="str">
        <f>IFERROR('Prod y alimentación'!E71*IF($AN13=$R$10,VLOOKUP($AO13,Listas!$B$6:$C$106,2,),IF($AN13=$R$11,VLOOKUP($AO13,Listas!$E$6:$F$106,2,),IF($AN13=$R$12,VLOOKUP($AO13,Listas!$H$6:$I$106,2,),""))),"")</f>
        <v/>
      </c>
      <c r="CP13" t="str">
        <f>IFERROR('Prod y alimentación'!H71*IF($AN13=$R$10,VLOOKUP($AO13,Listas!$B$6:$C$106,2,),IF($AN13=$R$11,VLOOKUP($AO13,Listas!$E$6:$F$106,2,),IF($AN13=$R$12,VLOOKUP($AO13,Listas!$H$6:$I$106,2,),""))),"")</f>
        <v/>
      </c>
      <c r="CQ13" t="str">
        <f>IFERROR('Prod y alimentación'!K71*IF($AN13=$R$10,VLOOKUP($AO13,Listas!$B$6:$C$106,2,),IF($AN13=$R$11,VLOOKUP($AO13,Listas!$E$6:$F$106,2,),IF($AN13=$R$12,VLOOKUP($AO13,Listas!$H$6:$I$106,2,),""))),"")</f>
        <v/>
      </c>
      <c r="CR13" t="str">
        <f>IFERROR('Prod y alimentación'!N71*IF($AN13=$R$10,VLOOKUP($AO13,Listas!$B$6:$C$106,2,),IF($AN13=$R$11,VLOOKUP($AO13,Listas!$E$6:$F$106,2,),IF($AN13=$R$12,VLOOKUP($AO13,Listas!$H$6:$I$106,2,),""))),"")</f>
        <v/>
      </c>
      <c r="CS13" t="str">
        <f>IFERROR('Prod y alimentación'!Q71*IF($AN13=$R$10,VLOOKUP($AO13,Listas!$B$6:$C$106,2,),IF($AN13=$R$11,VLOOKUP($AO13,Listas!$E$6:$F$106,2,),IF($AN13=$R$12,VLOOKUP($AO13,Listas!$H$6:$I$106,2,),""))),"")</f>
        <v/>
      </c>
      <c r="CT13" t="str">
        <f>IFERROR('Prod y alimentación'!T71*IF($AN13=$R$10,VLOOKUP($AO13,Listas!$B$6:$C$106,2,),IF($AN13=$R$11,VLOOKUP($AO13,Listas!$E$6:$F$106,2,),IF($AN13=$R$12,VLOOKUP($AO13,Listas!$H$6:$I$106,2,),""))),"")</f>
        <v/>
      </c>
      <c r="CU13" t="str">
        <f>IFERROR('Prod y alimentación'!W71*IF($AN13=$R$10,VLOOKUP($AO13,Listas!$B$6:$C$106,2,),IF($AN13=$R$11,VLOOKUP($AO13,Listas!$E$6:$F$106,2,),IF($AN13=$R$12,VLOOKUP($AO13,Listas!$H$6:$I$106,2,),""))),"")</f>
        <v/>
      </c>
      <c r="CV13" t="str">
        <f>IFERROR('Prod y alimentación'!Z71*IF($AN13=$R$10,VLOOKUP($AO13,Listas!$B$6:$C$106,2,),IF($AN13=$R$11,VLOOKUP($AO13,Listas!$E$6:$F$106,2,),IF($AN13=$R$12,VLOOKUP($AO13,Listas!$H$6:$I$106,2,),""))),"")</f>
        <v/>
      </c>
      <c r="CW13" t="str">
        <f>IFERROR('Prod y alimentación'!AC71*IF($AN13=$R$10,VLOOKUP($AO13,Listas!$B$6:$C$106,2,),IF($AN13=$R$11,VLOOKUP($AO13,Listas!$E$6:$F$106,2,),IF($AN13=$R$12,VLOOKUP($AO13,Listas!$H$6:$I$106,2,),""))),"")</f>
        <v/>
      </c>
      <c r="CX13" t="str">
        <f>IFERROR('Prod y alimentación'!AF71*IF($AN13=$R$10,VLOOKUP($AO13,Listas!$B$6:$C$106,2,),IF($AN13=$R$11,VLOOKUP($AO13,Listas!$E$6:$F$106,2,),IF($AN13=$R$12,VLOOKUP($AO13,Listas!$H$6:$I$106,2,),""))),"")</f>
        <v/>
      </c>
      <c r="CY13" t="str">
        <f>IFERROR('Prod y alimentación'!AI71*IF($AN13=$R$10,VLOOKUP($AO13,Listas!$B$6:$C$106,2,),IF($AN13=$R$11,VLOOKUP($AO13,Listas!$E$6:$F$106,2,),IF($AN13=$R$12,VLOOKUP($AO13,Listas!$H$6:$I$106,2,),""))),"")</f>
        <v/>
      </c>
      <c r="CZ13" t="str">
        <f>IFERROR('Prod y alimentación'!AL71*IF($AN13=$R$10,VLOOKUP($AO13,Listas!$B$6:$C$106,2,),IF($AN13=$R$11,VLOOKUP($AO13,Listas!$E$6:$F$106,2,),IF($AN13=$R$12,VLOOKUP($AO13,Listas!$H$6:$I$106,2,),""))),"")</f>
        <v/>
      </c>
    </row>
    <row r="14" spans="2:104" x14ac:dyDescent="0.35">
      <c r="B14" t="str">
        <f ca="1">IFERROR(INDEX(OFFSET(Listas!$B$6,0,0,MATCH("Fin",Listas!$B$6:B110,0)-1,1),MATCH(0,INDEX(COUNTIF($B$10:B13,OFFSET(Listas!$B$6,0,0,MATCH("Fin",Listas!$B$6:B110,0)-1,1)),0,0),0)),"")</f>
        <v>Ens. Cultivos o Verdeos inv</v>
      </c>
      <c r="E14" t="str">
        <f ca="1">IFERROR(INDEX(OFFSET(Listas!$E$6,0,0,MATCH("Fin",Listas!$E$6:E110,0)-1,1),MATCH(0,INDEX(COUNTIF($E$10:E13,OFFSET(Listas!$E$6,0,0,MATCH("Fin",Listas!$E$6:E110,0)-1,1)),0,0),0)),"")</f>
        <v>Sorgo GH</v>
      </c>
      <c r="H14" t="str">
        <f ca="1">IFERROR(INDEX(OFFSET(Listas!$H$6,0,0,MATCH("Fin",Listas!$H$6:H110,0)-1,1),MATCH(0,INDEX(COUNTIF($H$10:H13,OFFSET(Listas!$H$6,0,0,MATCH("Fin",Listas!$H$6:H110,0)-1,1)),0,0),0)),"")</f>
        <v xml:space="preserve">Levadutas </v>
      </c>
      <c r="K14" t="str">
        <f ca="1">IFERROR(INDEX(OFFSET(Listas!$L$6,0,0,MATCH("Fin",Listas!$L$6:L110,0)-1,1),MATCH(0,INDEX(COUNTIF($K$10:K13,OFFSET(Listas!$L$6,0,0,MATCH("Fin",Listas!$L$6:L110,0)-1,1)),0,0),0)),"")</f>
        <v>CNM</v>
      </c>
      <c r="L14" t="str">
        <f ca="1">VLOOKUP(K14,Listas!$L$6:$M$106,2,0)</f>
        <v>Campo natural</v>
      </c>
      <c r="T14" t="s">
        <v>96</v>
      </c>
      <c r="W14" t="s">
        <v>252</v>
      </c>
      <c r="AA14" s="122" t="str">
        <f>IF('Uso de suelo'!C19="","",'Uso de suelo'!C19)</f>
        <v/>
      </c>
      <c r="AB14" s="123" t="str">
        <f ca="1">IF('Uso de suelo'!D19="","",VLOOKUP('Uso de suelo'!D19,OFFSET(Formulas!$K$11,0,0,Formulas!$L$10,2),2,0))</f>
        <v/>
      </c>
      <c r="AC14" s="123" t="str">
        <f ca="1">IF('Uso de suelo'!F19="","",VLOOKUP('Uso de suelo'!F19,OFFSET(Formulas!$K$11,0,0,Formulas!$L$10,2),2,0))</f>
        <v/>
      </c>
      <c r="AD14" s="123" t="str">
        <f ca="1">IF('Uso de suelo'!H19="","",VLOOKUP('Uso de suelo'!H19,OFFSET(Formulas!$K$11,0,0,Formulas!$L$10,2),2,0))</f>
        <v/>
      </c>
      <c r="AE14" s="123" t="str">
        <f ca="1">IF('Uso de suelo'!J19="","",VLOOKUP('Uso de suelo'!J19,OFFSET(Formulas!$K$11,0,0,Formulas!$L$10,2),2,0))</f>
        <v/>
      </c>
      <c r="AF14" s="123" t="str">
        <f ca="1">IF('Uso de suelo'!L19="","",VLOOKUP('Uso de suelo'!L19,OFFSET(Formulas!$K$11,0,0,Formulas!$L$10,2),2,0))</f>
        <v/>
      </c>
      <c r="AG14" s="123" t="str">
        <f ca="1">IF('Uso de suelo'!N19="","",VLOOKUP('Uso de suelo'!N19,OFFSET(Formulas!$K$11,0,0,Formulas!$L$10,2),2,0))</f>
        <v/>
      </c>
      <c r="AH14" s="123" t="str">
        <f ca="1">IF('Uso de suelo'!P19="","",VLOOKUP('Uso de suelo'!P19,OFFSET(Formulas!$K$11,0,0,Formulas!$L$10,2),2,0))</f>
        <v/>
      </c>
      <c r="AI14" s="123" t="str">
        <f ca="1">IF('Uso de suelo'!R19="","",VLOOKUP('Uso de suelo'!R19,OFFSET(Formulas!$K$11,0,0,Formulas!$L$10,2),2,0))</f>
        <v/>
      </c>
      <c r="AJ14" s="123" t="str">
        <f ca="1">IF('Uso de suelo'!T19="","",VLOOKUP('Uso de suelo'!T19,OFFSET(Formulas!$K$11,0,0,Formulas!$L$10,2),2,0))</f>
        <v/>
      </c>
      <c r="AK14" s="123" t="str">
        <f ca="1">IF('Uso de suelo'!V19="","",VLOOKUP('Uso de suelo'!V19,OFFSET(Formulas!$K$11,0,0,Formulas!$L$10,2),2,0))</f>
        <v/>
      </c>
      <c r="AL14" s="123" t="str">
        <f ca="1">IF('Uso de suelo'!X19="","",VLOOKUP('Uso de suelo'!X19,OFFSET(Formulas!$K$11,0,0,Formulas!$L$10,2),2,0))</f>
        <v/>
      </c>
      <c r="AM14" s="124" t="str">
        <f ca="1">IF('Uso de suelo'!Z19="","",VLOOKUP('Uso de suelo'!Z19,OFFSET(Formulas!$K$11,0,0,Formulas!$L$10,2),2,0))</f>
        <v/>
      </c>
      <c r="AN14" t="str">
        <f>IF('Prod y alimentación'!B72="","",'Prod y alimentación'!B72)</f>
        <v/>
      </c>
      <c r="AO14" t="str">
        <f>IF('Prod y alimentación'!C72="","",'Prod y alimentación'!C72)</f>
        <v/>
      </c>
      <c r="AP14" t="str">
        <f>IFERROR('Prod y alimentación'!D72*IF($AN14=$R$10,VLOOKUP($AO14,Listas!$B$6:$D$106,3,)*VLOOKUP($AO14,Listas!$B$6:$D$106,2,),IF($AN14=$R$11,VLOOKUP($AO14,Listas!$E$6:$G$106,3,)*VLOOKUP($AO14,Listas!$E$6:$G$106,2,),IF($AN14=$R$12,VLOOKUP($AO14,Listas!$H$6:$J$106,3,)*VLOOKUP($AO14,Listas!$H$6:$J$106,2,),""))),"")</f>
        <v/>
      </c>
      <c r="AQ14" t="str">
        <f>IFERROR('Prod y alimentación'!E72*IF($AN14=$R$10,VLOOKUP($AO14,Listas!$B$6:$D$106,3,)*VLOOKUP($AO14,Listas!$B$6:$D$106,2,),IF($AN14=$R$11,VLOOKUP($AO14,Listas!$E$6:$G$106,3,)*VLOOKUP($AO14,Listas!$E$6:$G$106,2,),IF($AN14=$R$12,VLOOKUP($AO14,Listas!$H$6:$J$106,3,)*VLOOKUP($AO14,Listas!$H$6:$J$106,2,),""))),"")</f>
        <v/>
      </c>
      <c r="AR14" t="str">
        <f>IFERROR('Prod y alimentación'!G72*IF($AN14=$R$10,VLOOKUP($AO14,Listas!$B$6:$D$106,3,)*VLOOKUP($AO14,Listas!$B$6:$D$106,2,),IF($AN14=$R$11,VLOOKUP($AO14,Listas!$E$6:$G$106,3,)*VLOOKUP($AO14,Listas!$E$6:$G$106,2,),IF($AN14=$R$12,VLOOKUP($AO14,Listas!$H$6:$J$106,3,)*VLOOKUP($AO14,Listas!$H$6:$J$106,2,),""))),"")</f>
        <v/>
      </c>
      <c r="AS14" t="str">
        <f>IFERROR('Prod y alimentación'!H72*IF($AN14=$R$10,VLOOKUP($AO14,Listas!$B$6:$D$106,3,)*VLOOKUP($AO14,Listas!$B$6:$D$106,2,),IF($AN14=$R$11,VLOOKUP($AO14,Listas!$E$6:$G$106,3,)*VLOOKUP($AO14,Listas!$E$6:$G$106,2,),IF($AN14=$R$12,VLOOKUP($AO14,Listas!$H$6:$J$106,3,)*VLOOKUP($AO14,Listas!$H$6:$J$106,2,),""))),"")</f>
        <v/>
      </c>
      <c r="AT14" t="str">
        <f>IFERROR('Prod y alimentación'!J72*IF($AN14=$R$10,VLOOKUP($AO14,Listas!$B$6:$D$106,3,)*VLOOKUP($AO14,Listas!$B$6:$D$106,2,),IF($AN14=$R$11,VLOOKUP($AO14,Listas!$E$6:$G$106,3,)*VLOOKUP($AO14,Listas!$E$6:$G$106,2,),IF($AN14=$R$12,VLOOKUP($AO14,Listas!$H$6:$J$106,3,)*VLOOKUP($AO14,Listas!$H$6:$J$106,2,),""))),"")</f>
        <v/>
      </c>
      <c r="AU14" t="str">
        <f>IFERROR('Prod y alimentación'!K72*IF($AN14=$R$10,VLOOKUP($AO14,Listas!$B$6:$D$106,3,)*VLOOKUP($AO14,Listas!$B$6:$D$106,2,),IF($AN14=$R$11,VLOOKUP($AO14,Listas!$E$6:$G$106,3,)*VLOOKUP($AO14,Listas!$E$6:$G$106,2,),IF($AN14=$R$12,VLOOKUP($AO14,Listas!$H$6:$J$106,3,)*VLOOKUP($AO14,Listas!$H$6:$J$106,2,),""))),"")</f>
        <v/>
      </c>
      <c r="AV14" t="str">
        <f>IFERROR('Prod y alimentación'!M72*IF($AN14=$R$10,VLOOKUP($AO14,Listas!$B$6:$D$106,3,)*VLOOKUP($AO14,Listas!$B$6:$D$106,2,),IF($AN14=$R$11,VLOOKUP($AO14,Listas!$E$6:$G$106,3,)*VLOOKUP($AO14,Listas!$E$6:$G$106,2,),IF($AN14=$R$12,VLOOKUP($AO14,Listas!$H$6:$J$106,3,)*VLOOKUP($AO14,Listas!$H$6:$J$106,2,),""))),"")</f>
        <v/>
      </c>
      <c r="AW14" t="str">
        <f>IFERROR('Prod y alimentación'!N72*IF($AN14=$R$10,VLOOKUP($AO14,Listas!$B$6:$D$106,3,)*VLOOKUP($AO14,Listas!$B$6:$D$106,2,),IF($AN14=$R$11,VLOOKUP($AO14,Listas!$E$6:$G$106,3,)*VLOOKUP($AO14,Listas!$E$6:$G$106,2,),IF($AN14=$R$12,VLOOKUP($AO14,Listas!$H$6:$J$106,3,)*VLOOKUP($AO14,Listas!$H$6:$J$106,2,),""))),"")</f>
        <v/>
      </c>
      <c r="AX14" t="str">
        <f>IFERROR('Prod y alimentación'!P72*IF($AN14=$R$10,VLOOKUP($AO14,Listas!$B$6:$D$106,3,)*VLOOKUP($AO14,Listas!$B$6:$D$106,2,),IF($AN14=$R$11,VLOOKUP($AO14,Listas!$E$6:$G$106,3,)*VLOOKUP($AO14,Listas!$E$6:$G$106,2,),IF($AN14=$R$12,VLOOKUP($AO14,Listas!$H$6:$J$106,3,)*VLOOKUP($AO14,Listas!$H$6:$J$106,2,),""))),"")</f>
        <v/>
      </c>
      <c r="AY14" t="str">
        <f>IFERROR('Prod y alimentación'!Q72*IF($AN14=$R$10,VLOOKUP($AO14,Listas!$B$6:$D$106,3,)*VLOOKUP($AO14,Listas!$B$6:$D$106,2,),IF($AN14=$R$11,VLOOKUP($AO14,Listas!$E$6:$G$106,3,)*VLOOKUP($AO14,Listas!$E$6:$G$106,2,),IF($AN14=$R$12,VLOOKUP($AO14,Listas!$H$6:$J$106,3,)*VLOOKUP($AO14,Listas!$H$6:$J$106,2,),""))),"")</f>
        <v/>
      </c>
      <c r="AZ14" t="str">
        <f>IFERROR('Prod y alimentación'!S72*IF($AN14=$R$10,VLOOKUP($AO14,Listas!$B$6:$D$106,3,)*VLOOKUP($AO14,Listas!$B$6:$D$106,2,),IF($AN14=$R$11,VLOOKUP($AO14,Listas!$E$6:$G$106,3,)*VLOOKUP($AO14,Listas!$E$6:$G$106,2,),IF($AN14=$R$12,VLOOKUP($AO14,Listas!$H$6:$J$106,3,)*VLOOKUP($AO14,Listas!$H$6:$J$106,2,),""))),"")</f>
        <v/>
      </c>
      <c r="BA14" t="str">
        <f>IFERROR('Prod y alimentación'!T72*IF($AN14=$R$10,VLOOKUP($AO14,Listas!$B$6:$D$106,3,)*VLOOKUP($AO14,Listas!$B$6:$D$106,2,),IF($AN14=$R$11,VLOOKUP($AO14,Listas!$E$6:$G$106,3,)*VLOOKUP($AO14,Listas!$E$6:$G$106,2,),IF($AN14=$R$12,VLOOKUP($AO14,Listas!$H$6:$J$106,3,)*VLOOKUP($AO14,Listas!$H$6:$J$106,2,),""))),"")</f>
        <v/>
      </c>
      <c r="BB14" t="str">
        <f>IFERROR('Prod y alimentación'!V72*IF($AN14=$R$10,VLOOKUP($AO14,Listas!$B$6:$D$106,3,)*VLOOKUP($AO14,Listas!$B$6:$D$106,2,),IF($AN14=$R$11,VLOOKUP($AO14,Listas!$E$6:$G$106,3,)*VLOOKUP($AO14,Listas!$E$6:$G$106,2,),IF($AN14=$R$12,VLOOKUP($AO14,Listas!$H$6:$J$106,3,)*VLOOKUP($AO14,Listas!$H$6:$J$106,2,),""))),"")</f>
        <v/>
      </c>
      <c r="BC14" t="str">
        <f>IFERROR('Prod y alimentación'!W72*IF($AN14=$R$10,VLOOKUP($AO14,Listas!$B$6:$D$106,3,)*VLOOKUP($AO14,Listas!$B$6:$D$106,2,),IF($AN14=$R$11,VLOOKUP($AO14,Listas!$E$6:$G$106,3,)*VLOOKUP($AO14,Listas!$E$6:$G$106,2,),IF($AN14=$R$12,VLOOKUP($AO14,Listas!$H$6:$J$106,3,)*VLOOKUP($AO14,Listas!$H$6:$J$106,2,),""))),"")</f>
        <v/>
      </c>
      <c r="BD14" t="str">
        <f>IFERROR('Prod y alimentación'!Y72*IF($AN14=$R$10,VLOOKUP($AO14,Listas!$B$6:$D$106,3,)*VLOOKUP($AO14,Listas!$B$6:$D$106,2,),IF($AN14=$R$11,VLOOKUP($AO14,Listas!$E$6:$G$106,3,)*VLOOKUP($AO14,Listas!$E$6:$G$106,2,),IF($AN14=$R$12,VLOOKUP($AO14,Listas!$H$6:$J$106,3,)*VLOOKUP($AO14,Listas!$H$6:$J$106,2,),""))),"")</f>
        <v/>
      </c>
      <c r="BE14" t="str">
        <f>IFERROR('Prod y alimentación'!Z72*IF($AN14=$R$10,VLOOKUP($AO14,Listas!$B$6:$D$106,3,)*VLOOKUP($AO14,Listas!$B$6:$D$106,2,),IF($AN14=$R$11,VLOOKUP($AO14,Listas!$E$6:$G$106,3,)*VLOOKUP($AO14,Listas!$E$6:$G$106,2,),IF($AN14=$R$12,VLOOKUP($AO14,Listas!$H$6:$J$106,3,)*VLOOKUP($AO14,Listas!$H$6:$J$106,2,),""))),"")</f>
        <v/>
      </c>
      <c r="BF14" t="str">
        <f>IFERROR('Prod y alimentación'!AB72*IF($AN14=$R$10,VLOOKUP($AO14,Listas!$B$6:$D$106,3,)*VLOOKUP($AO14,Listas!$B$6:$D$106,2,),IF($AN14=$R$11,VLOOKUP($AO14,Listas!$E$6:$G$106,3,)*VLOOKUP($AO14,Listas!$E$6:$G$106,2,),IF($AN14=$R$12,VLOOKUP($AO14,Listas!$H$6:$J$106,3,)*VLOOKUP($AO14,Listas!$H$6:$J$106,2,),""))),"")</f>
        <v/>
      </c>
      <c r="BG14" t="str">
        <f>IFERROR('Prod y alimentación'!AC72*IF($AN14=$R$10,VLOOKUP($AO14,Listas!$B$6:$D$106,3,)*VLOOKUP($AO14,Listas!$B$6:$D$106,2,),IF($AN14=$R$11,VLOOKUP($AO14,Listas!$E$6:$G$106,3,)*VLOOKUP($AO14,Listas!$E$6:$G$106,2,),IF($AN14=$R$12,VLOOKUP($AO14,Listas!$H$6:$J$106,3,)*VLOOKUP($AO14,Listas!$H$6:$J$106,2,),""))),"")</f>
        <v/>
      </c>
      <c r="BH14" t="str">
        <f>IFERROR('Prod y alimentación'!AE72*IF($AN14=$R$10,VLOOKUP($AO14,Listas!$B$6:$D$106,3,)*VLOOKUP($AO14,Listas!$B$6:$D$106,2,),IF($AN14=$R$11,VLOOKUP($AO14,Listas!$E$6:$G$106,3,)*VLOOKUP($AO14,Listas!$E$6:$G$106,2,),IF($AN14=$R$12,VLOOKUP($AO14,Listas!$H$6:$J$106,3,)*VLOOKUP($AO14,Listas!$H$6:$J$106,2,),""))),"")</f>
        <v/>
      </c>
      <c r="BI14" t="str">
        <f>IFERROR('Prod y alimentación'!AF72*IF($AN14=$R$10,VLOOKUP($AO14,Listas!$B$6:$D$106,3,)*VLOOKUP($AO14,Listas!$B$6:$D$106,2,),IF($AN14=$R$11,VLOOKUP($AO14,Listas!$E$6:$G$106,3,)*VLOOKUP($AO14,Listas!$E$6:$G$106,2,),IF($AN14=$R$12,VLOOKUP($AO14,Listas!$H$6:$J$106,3,)*VLOOKUP($AO14,Listas!$H$6:$J$106,2,),""))),"")</f>
        <v/>
      </c>
      <c r="BJ14" t="str">
        <f>IFERROR('Prod y alimentación'!AH72*IF($AN14=$R$10,VLOOKUP($AO14,Listas!$B$6:$D$106,3,)*VLOOKUP($AO14,Listas!$B$6:$D$106,2,),IF($AN14=$R$11,VLOOKUP($AO14,Listas!$E$6:$G$106,3,)*VLOOKUP($AO14,Listas!$E$6:$G$106,2,),IF($AN14=$R$12,VLOOKUP($AO14,Listas!$H$6:$J$106,3,)*VLOOKUP($AO14,Listas!$H$6:$J$106,2,),""))),"")</f>
        <v/>
      </c>
      <c r="BK14" t="str">
        <f>IFERROR('Prod y alimentación'!AI72*IF($AN14=$R$10,VLOOKUP($AO14,Listas!$B$6:$D$106,3,)*VLOOKUP($AO14,Listas!$B$6:$D$106,2,),IF($AN14=$R$11,VLOOKUP($AO14,Listas!$E$6:$G$106,3,)*VLOOKUP($AO14,Listas!$E$6:$G$106,2,),IF($AN14=$R$12,VLOOKUP($AO14,Listas!$H$6:$J$106,3,)*VLOOKUP($AO14,Listas!$H$6:$J$106,2,),""))),"")</f>
        <v/>
      </c>
      <c r="BL14" t="str">
        <f>IFERROR('Prod y alimentación'!AK72*IF($AN14=$R$10,VLOOKUP($AO14,Listas!$B$6:$D$106,3,)*VLOOKUP($AO14,Listas!$B$6:$D$106,2,),IF($AN14=$R$11,VLOOKUP($AO14,Listas!$E$6:$G$106,3,)*VLOOKUP($AO14,Listas!$E$6:$G$106,2,),IF($AN14=$R$12,VLOOKUP($AO14,Listas!$H$6:$J$106,3,)*VLOOKUP($AO14,Listas!$H$6:$J$106,2,),""))),"")</f>
        <v/>
      </c>
      <c r="BM14" t="str">
        <f>IFERROR('Prod y alimentación'!AL72*IF($AN14=$R$10,VLOOKUP($AO14,Listas!$B$6:$D$106,3,)*VLOOKUP($AO14,Listas!$B$6:$D$106,2,),IF($AN14=$R$11,VLOOKUP($AO14,Listas!$E$6:$G$106,3,)*VLOOKUP($AO14,Listas!$E$6:$G$106,2,),IF($AN14=$R$12,VLOOKUP($AO14,Listas!$H$6:$J$106,3,)*VLOOKUP($AO14,Listas!$H$6:$J$106,2,),""))),"")</f>
        <v/>
      </c>
      <c r="BO14" s="130" t="str">
        <f>IFERROR('Prod y alimentación'!D72*IF($AN14=$R$10,VLOOKUP($AO14,Listas!$B$6:$C$106,2,),IF($AN14=$R$11,VLOOKUP($AO14,Listas!$E$6:$F$106,2,),IF($AN14=$R$12,VLOOKUP($AO14,Listas!$H$6:$I$106,2,),""))),"")</f>
        <v/>
      </c>
      <c r="BP14" t="str">
        <f>IFERROR('Prod y alimentación'!G72*IF($AN14=$R$10,VLOOKUP($AO14,Listas!$B$6:$C$106,2,),IF($AN14=$R$11,VLOOKUP($AO14,Listas!$E$6:$F$106,2,),IF($AN14=$R$12,VLOOKUP($AO14,Listas!$H$6:$I$106,2,)/100,""))),"")</f>
        <v/>
      </c>
      <c r="BQ14" t="str">
        <f>IFERROR('Prod y alimentación'!J72*IF($AN14=$R$10,VLOOKUP($AO14,Listas!$B$6:$C$106,2,),IF($AN14=$R$11,VLOOKUP($AO14,Listas!$E$6:$F$106,2,),IF($AN14=$R$12,VLOOKUP($AO14,Listas!$H$6:$I$106,2,)/100,""))),"")</f>
        <v/>
      </c>
      <c r="BR14" t="str">
        <f>IFERROR('Prod y alimentación'!M72*IF($AN14=$R$10,VLOOKUP($AO14,Listas!$B$6:$C$106,2,),IF($AN14=$R$11,VLOOKUP($AO14,Listas!$E$6:$F$106,2,),IF($AN14=$R$12,VLOOKUP($AO14,Listas!$H$6:$I$106,2,)/100,""))),"")</f>
        <v/>
      </c>
      <c r="BS14" t="str">
        <f>IFERROR('Prod y alimentación'!P72*IF($AN14=$R$10,VLOOKUP($AO14,Listas!$B$6:$C$106,2,),IF($AN14=$R$11,VLOOKUP($AO14,Listas!$E$6:$F$106,2,),IF($AN14=$R$12,VLOOKUP($AO14,Listas!$H$6:$I$106,2,)/100,""))),"")</f>
        <v/>
      </c>
      <c r="BT14" t="str">
        <f>IFERROR('Prod y alimentación'!S72*IF($AN14=$R$10,VLOOKUP($AO14,Listas!$B$6:$C$106,2,),IF($AN14=$R$11,VLOOKUP($AO14,Listas!$E$6:$F$106,2,),IF($AN14=$R$12,VLOOKUP($AO14,Listas!$H$6:$I$106,2,)/100,""))),"")</f>
        <v/>
      </c>
      <c r="BU14" t="str">
        <f>IFERROR('Prod y alimentación'!V72*IF($AN14=$R$10,VLOOKUP($AO14,Listas!$B$6:$C$106,2,),IF($AN14=$R$11,VLOOKUP($AO14,Listas!$E$6:$F$106,2,),IF($AN14=$R$12,VLOOKUP($AO14,Listas!$H$6:$I$106,2,)/100,""))),"")</f>
        <v/>
      </c>
      <c r="BV14" t="str">
        <f>IFERROR('Prod y alimentación'!Y72*IF($AN14=$R$10,VLOOKUP($AO14,Listas!$B$6:$C$106,2,),IF($AN14=$R$11,VLOOKUP($AO14,Listas!$E$6:$F$106,2,),IF($AN14=$R$12,VLOOKUP($AO14,Listas!$H$6:$I$106,2,)/100,""))),"")</f>
        <v/>
      </c>
      <c r="BW14" t="str">
        <f>IFERROR('Prod y alimentación'!AB72*IF($AN14=$R$10,VLOOKUP($AO14,Listas!$B$6:$C$106,2,),IF($AN14=$R$11,VLOOKUP($AO14,Listas!$E$6:$F$106,2,),IF($AN14=$R$12,VLOOKUP($AO14,Listas!$H$6:$I$106,2,)/100,""))),"")</f>
        <v/>
      </c>
      <c r="BX14" t="str">
        <f>IFERROR('Prod y alimentación'!AE72*IF($AN14=$R$10,VLOOKUP($AO14,Listas!$B$6:$C$106,2,),IF($AN14=$R$11,VLOOKUP($AO14,Listas!$E$6:$F$106,2,),IF($AN14=$R$12,VLOOKUP($AO14,Listas!$H$6:$I$106,2,)/100,""))),"")</f>
        <v/>
      </c>
      <c r="BY14" t="str">
        <f>IFERROR('Prod y alimentación'!AH72*IF($AN14=$R$10,VLOOKUP($AO14,Listas!$B$6:$C$106,2,),IF($AN14=$R$11,VLOOKUP($AO14,Listas!$E$6:$F$106,2,),IF($AN14=$R$12,VLOOKUP($AO14,Listas!$H$6:$I$106,2,)/100,""))),"")</f>
        <v/>
      </c>
      <c r="BZ14" t="str">
        <f>IFERROR('Prod y alimentación'!AK72*IF($AN14=$R$10,VLOOKUP($AO14,Listas!$B$6:$C$106,2,),IF($AN14=$R$11,VLOOKUP($AO14,Listas!$E$6:$F$106,2,),IF($AN14=$R$12,VLOOKUP($AO14,Listas!$H$6:$I$106,2,)/100,""))),"")</f>
        <v/>
      </c>
      <c r="CB14" t="str">
        <f>IF(Reservas!E19="",IF(Reservas!D19="","",IF(Reservas!C19=$O$10,0.85,IF(Reservas!C19=$O$11,0.45,IF(Reservas!C19=$O$12,0.33,"")))),Reservas!E19)</f>
        <v/>
      </c>
      <c r="CC14" t="str">
        <f>IF(Reservas!H19="",IF(Reservas!G19="","",IF(Reservas!F19=$O$10,0.85,IF(Reservas!F19=$O$11,0.45,IF(Reservas!F19=$O$12,0.33,"")))),Reservas!H19)</f>
        <v/>
      </c>
      <c r="CD14" t="str">
        <f>IF(Reservas!K19="",IF(Reservas!J19="","",IF(Reservas!I19=$O$10,0.85,IF(Reservas!I19=$O$11,0.45,IF(Reservas!I19=$O$12,0.33,"")))),Reservas!K19)</f>
        <v/>
      </c>
      <c r="CE14" t="str">
        <f>IF(Reservas!N19="",IF(Reservas!M19="","",IF(Reservas!L19=$O$10,0.85,IF(Reservas!L19=$O$11,0.45,IF(Reservas!L19=$O$12,0.33,"")))),Reservas!N19)</f>
        <v/>
      </c>
      <c r="CF14" t="str">
        <f>IF(Reservas!Q19="",IF(Reservas!P19="","",IF(Reservas!O19=$O$10,0.85,IF(Reservas!O19=$O$11,0.45,IF(Reservas!O19=$O$12,0.33,"")))),Reservas!Q19)</f>
        <v/>
      </c>
      <c r="CG14" t="str">
        <f>IF(Reservas!T19="",IF(Reservas!S19="","",IF(Reservas!R19=$O$10,0.85,IF(Reservas!R19=$O$11,0.45,IF(Reservas!R19=$O$12,0.33,"")))),Reservas!T19)</f>
        <v/>
      </c>
      <c r="CH14" t="str">
        <f>IF(Reservas!W19="",IF(Reservas!V19="","",IF(Reservas!U19=$O$10,0.85,IF(Reservas!U19=$O$11,0.45,IF(Reservas!U19=$O$12,0.33,"")))),Reservas!W19)</f>
        <v/>
      </c>
      <c r="CI14" t="str">
        <f>IF(Reservas!Z19="",IF(Reservas!Y19="","",IF(Reservas!X19=$O$10,0.85,IF(Reservas!X19=$O$11,0.45,IF(Reservas!X19=$O$12,0.33,"")))),Reservas!Z19)</f>
        <v/>
      </c>
      <c r="CJ14" t="str">
        <f>IF(Reservas!AC19="",IF(Reservas!AB19="","",IF(Reservas!AA19=$O$10,0.85,IF(Reservas!AA19=$O$11,0.45,IF(Reservas!AA19=$O$12,0.33,"")))),Reservas!AC19)</f>
        <v/>
      </c>
      <c r="CK14" t="str">
        <f>IF(Reservas!AF19="",IF(Reservas!AE19="","",IF(Reservas!AD19=$O$10,0.85,IF(Reservas!AD19=$O$11,0.45,IF(Reservas!AD19=$O$12,0.33,"")))),Reservas!AF19)</f>
        <v/>
      </c>
      <c r="CL14" t="str">
        <f>IF(Reservas!AI19="",IF(Reservas!AH19="","",IF(Reservas!AG19=$O$10,0.85,IF(Reservas!AG19=$O$11,0.45,IF(Reservas!AG19=$O$12,0.33,"")))),Reservas!AI19)</f>
        <v/>
      </c>
      <c r="CM14" t="str">
        <f>IF(Reservas!AL19="",IF(Reservas!AK19="","",IF(Reservas!AJ19=$O$10,0.85,IF(Reservas!AJ19=$O$11,0.45,IF(Reservas!AJ19=$O$12,0.33,"")))),Reservas!AL19)</f>
        <v/>
      </c>
      <c r="CO14" t="str">
        <f>IFERROR('Prod y alimentación'!E72*IF($AN14=$R$10,VLOOKUP($AO14,Listas!$B$6:$C$106,2,),IF($AN14=$R$11,VLOOKUP($AO14,Listas!$E$6:$F$106,2,),IF($AN14=$R$12,VLOOKUP($AO14,Listas!$H$6:$I$106,2,),""))),"")</f>
        <v/>
      </c>
      <c r="CP14" t="str">
        <f>IFERROR('Prod y alimentación'!H72*IF($AN14=$R$10,VLOOKUP($AO14,Listas!$B$6:$C$106,2,),IF($AN14=$R$11,VLOOKUP($AO14,Listas!$E$6:$F$106,2,),IF($AN14=$R$12,VLOOKUP($AO14,Listas!$H$6:$I$106,2,),""))),"")</f>
        <v/>
      </c>
      <c r="CQ14" t="str">
        <f>IFERROR('Prod y alimentación'!K72*IF($AN14=$R$10,VLOOKUP($AO14,Listas!$B$6:$C$106,2,),IF($AN14=$R$11,VLOOKUP($AO14,Listas!$E$6:$F$106,2,),IF($AN14=$R$12,VLOOKUP($AO14,Listas!$H$6:$I$106,2,),""))),"")</f>
        <v/>
      </c>
      <c r="CR14" t="str">
        <f>IFERROR('Prod y alimentación'!N72*IF($AN14=$R$10,VLOOKUP($AO14,Listas!$B$6:$C$106,2,),IF($AN14=$R$11,VLOOKUP($AO14,Listas!$E$6:$F$106,2,),IF($AN14=$R$12,VLOOKUP($AO14,Listas!$H$6:$I$106,2,),""))),"")</f>
        <v/>
      </c>
      <c r="CS14" t="str">
        <f>IFERROR('Prod y alimentación'!Q72*IF($AN14=$R$10,VLOOKUP($AO14,Listas!$B$6:$C$106,2,),IF($AN14=$R$11,VLOOKUP($AO14,Listas!$E$6:$F$106,2,),IF($AN14=$R$12,VLOOKUP($AO14,Listas!$H$6:$I$106,2,),""))),"")</f>
        <v/>
      </c>
      <c r="CT14" t="str">
        <f>IFERROR('Prod y alimentación'!T72*IF($AN14=$R$10,VLOOKUP($AO14,Listas!$B$6:$C$106,2,),IF($AN14=$R$11,VLOOKUP($AO14,Listas!$E$6:$F$106,2,),IF($AN14=$R$12,VLOOKUP($AO14,Listas!$H$6:$I$106,2,),""))),"")</f>
        <v/>
      </c>
      <c r="CU14" t="str">
        <f>IFERROR('Prod y alimentación'!W72*IF($AN14=$R$10,VLOOKUP($AO14,Listas!$B$6:$C$106,2,),IF($AN14=$R$11,VLOOKUP($AO14,Listas!$E$6:$F$106,2,),IF($AN14=$R$12,VLOOKUP($AO14,Listas!$H$6:$I$106,2,),""))),"")</f>
        <v/>
      </c>
      <c r="CV14" t="str">
        <f>IFERROR('Prod y alimentación'!Z72*IF($AN14=$R$10,VLOOKUP($AO14,Listas!$B$6:$C$106,2,),IF($AN14=$R$11,VLOOKUP($AO14,Listas!$E$6:$F$106,2,),IF($AN14=$R$12,VLOOKUP($AO14,Listas!$H$6:$I$106,2,),""))),"")</f>
        <v/>
      </c>
      <c r="CW14" t="str">
        <f>IFERROR('Prod y alimentación'!AC72*IF($AN14=$R$10,VLOOKUP($AO14,Listas!$B$6:$C$106,2,),IF($AN14=$R$11,VLOOKUP($AO14,Listas!$E$6:$F$106,2,),IF($AN14=$R$12,VLOOKUP($AO14,Listas!$H$6:$I$106,2,),""))),"")</f>
        <v/>
      </c>
      <c r="CX14" t="str">
        <f>IFERROR('Prod y alimentación'!AF72*IF($AN14=$R$10,VLOOKUP($AO14,Listas!$B$6:$C$106,2,),IF($AN14=$R$11,VLOOKUP($AO14,Listas!$E$6:$F$106,2,),IF($AN14=$R$12,VLOOKUP($AO14,Listas!$H$6:$I$106,2,),""))),"")</f>
        <v/>
      </c>
      <c r="CY14" t="str">
        <f>IFERROR('Prod y alimentación'!AI72*IF($AN14=$R$10,VLOOKUP($AO14,Listas!$B$6:$C$106,2,),IF($AN14=$R$11,VLOOKUP($AO14,Listas!$E$6:$F$106,2,),IF($AN14=$R$12,VLOOKUP($AO14,Listas!$H$6:$I$106,2,),""))),"")</f>
        <v/>
      </c>
      <c r="CZ14" t="str">
        <f>IFERROR('Prod y alimentación'!AL72*IF($AN14=$R$10,VLOOKUP($AO14,Listas!$B$6:$C$106,2,),IF($AN14=$R$11,VLOOKUP($AO14,Listas!$E$6:$F$106,2,),IF($AN14=$R$12,VLOOKUP($AO14,Listas!$H$6:$I$106,2,),""))),"")</f>
        <v/>
      </c>
    </row>
    <row r="15" spans="2:104" x14ac:dyDescent="0.35">
      <c r="B15" t="str">
        <f ca="1">IFERROR(INDEX(OFFSET(Listas!$B$6,0,0,MATCH("Fin",Listas!$B$6:B111,0)-1,1),MATCH(0,INDEX(COUNTIF($B$10:B14,OFFSET(Listas!$B$6,0,0,MATCH("Fin",Listas!$B$6:B111,0)-1,1)),0,0),0)),"")</f>
        <v>Ens. Pradera</v>
      </c>
      <c r="E15" t="str">
        <f ca="1">IFERROR(INDEX(OFFSET(Listas!$E$6,0,0,MATCH("Fin",Listas!$E$6:E111,0)-1,1),MATCH(0,INDEX(COUNTIF($E$10:E14,OFFSET(Listas!$E$6,0,0,MATCH("Fin",Listas!$E$6:E111,0)-1,1)),0,0),0)),"")</f>
        <v>Avena</v>
      </c>
      <c r="H15" t="str">
        <f ca="1">IFERROR(INDEX(OFFSET(Listas!$H$6,0,0,MATCH("Fin",Listas!$H$6:H111,0)-1,1),MATCH(0,INDEX(COUNTIF($H$10:H14,OFFSET(Listas!$H$6,0,0,MATCH("Fin",Listas!$H$6:H111,0)-1,1)),0,0),0)),"")</f>
        <v>Núcleo Vitámico Mineral</v>
      </c>
      <c r="K15" t="str">
        <f ca="1">IFERROR(INDEX(OFFSET(Listas!$L$6,0,0,MATCH("Fin",Listas!$L$6:L111,0)-1,1),MATCH(0,INDEX(COUNTIF($K$10:K14,OFFSET(Listas!$L$6,0,0,MATCH("Fin",Listas!$L$6:L111,0)-1,1)),0,0),0)),"")</f>
        <v>CN bajo</v>
      </c>
      <c r="L15" t="str">
        <f ca="1">VLOOKUP(K15,Listas!$L$6:$M$106,2,0)</f>
        <v>Campo natural</v>
      </c>
      <c r="T15" t="s">
        <v>97</v>
      </c>
      <c r="W15" t="s">
        <v>254</v>
      </c>
      <c r="AA15" s="122" t="str">
        <f>IF('Uso de suelo'!C20="","",'Uso de suelo'!C20)</f>
        <v/>
      </c>
      <c r="AB15" s="123" t="str">
        <f ca="1">IF('Uso de suelo'!D20="","",VLOOKUP('Uso de suelo'!D20,OFFSET(Formulas!$K$11,0,0,Formulas!$L$10,2),2,0))</f>
        <v/>
      </c>
      <c r="AC15" s="123" t="str">
        <f ca="1">IF('Uso de suelo'!F20="","",VLOOKUP('Uso de suelo'!F20,OFFSET(Formulas!$K$11,0,0,Formulas!$L$10,2),2,0))</f>
        <v/>
      </c>
      <c r="AD15" s="123" t="str">
        <f ca="1">IF('Uso de suelo'!H20="","",VLOOKUP('Uso de suelo'!H20,OFFSET(Formulas!$K$11,0,0,Formulas!$L$10,2),2,0))</f>
        <v/>
      </c>
      <c r="AE15" s="123" t="str">
        <f ca="1">IF('Uso de suelo'!J20="","",VLOOKUP('Uso de suelo'!J20,OFFSET(Formulas!$K$11,0,0,Formulas!$L$10,2),2,0))</f>
        <v/>
      </c>
      <c r="AF15" s="123" t="str">
        <f ca="1">IF('Uso de suelo'!L20="","",VLOOKUP('Uso de suelo'!L20,OFFSET(Formulas!$K$11,0,0,Formulas!$L$10,2),2,0))</f>
        <v/>
      </c>
      <c r="AG15" s="123" t="str">
        <f ca="1">IF('Uso de suelo'!N20="","",VLOOKUP('Uso de suelo'!N20,OFFSET(Formulas!$K$11,0,0,Formulas!$L$10,2),2,0))</f>
        <v/>
      </c>
      <c r="AH15" s="123" t="str">
        <f ca="1">IF('Uso de suelo'!P20="","",VLOOKUP('Uso de suelo'!P20,OFFSET(Formulas!$K$11,0,0,Formulas!$L$10,2),2,0))</f>
        <v/>
      </c>
      <c r="AI15" s="123" t="str">
        <f ca="1">IF('Uso de suelo'!R20="","",VLOOKUP('Uso de suelo'!R20,OFFSET(Formulas!$K$11,0,0,Formulas!$L$10,2),2,0))</f>
        <v/>
      </c>
      <c r="AJ15" s="123" t="str">
        <f ca="1">IF('Uso de suelo'!T20="","",VLOOKUP('Uso de suelo'!T20,OFFSET(Formulas!$K$11,0,0,Formulas!$L$10,2),2,0))</f>
        <v/>
      </c>
      <c r="AK15" s="123" t="str">
        <f ca="1">IF('Uso de suelo'!V20="","",VLOOKUP('Uso de suelo'!V20,OFFSET(Formulas!$K$11,0,0,Formulas!$L$10,2),2,0))</f>
        <v/>
      </c>
      <c r="AL15" s="123" t="str">
        <f ca="1">IF('Uso de suelo'!X20="","",VLOOKUP('Uso de suelo'!X20,OFFSET(Formulas!$K$11,0,0,Formulas!$L$10,2),2,0))</f>
        <v/>
      </c>
      <c r="AM15" s="124" t="str">
        <f ca="1">IF('Uso de suelo'!Z20="","",VLOOKUP('Uso de suelo'!Z20,OFFSET(Formulas!$K$11,0,0,Formulas!$L$10,2),2,0))</f>
        <v/>
      </c>
      <c r="AN15" t="str">
        <f>IF('Prod y alimentación'!B73="","",'Prod y alimentación'!B73)</f>
        <v/>
      </c>
      <c r="AO15" t="str">
        <f>IF('Prod y alimentación'!C73="","",'Prod y alimentación'!C73)</f>
        <v/>
      </c>
      <c r="AP15" t="str">
        <f>IFERROR('Prod y alimentación'!D73*IF($AN15=$R$10,VLOOKUP($AO15,Listas!$B$6:$D$106,3,)*VLOOKUP($AO15,Listas!$B$6:$D$106,2,),IF($AN15=$R$11,VLOOKUP($AO15,Listas!$E$6:$G$106,3,)*VLOOKUP($AO15,Listas!$E$6:$G$106,2,),IF($AN15=$R$12,VLOOKUP($AO15,Listas!$H$6:$J$106,3,)*VLOOKUP($AO15,Listas!$H$6:$J$106,2,),""))),"")</f>
        <v/>
      </c>
      <c r="AQ15" t="str">
        <f>IFERROR('Prod y alimentación'!E73*IF($AN15=$R$10,VLOOKUP($AO15,Listas!$B$6:$D$106,3,)*VLOOKUP($AO15,Listas!$B$6:$D$106,2,),IF($AN15=$R$11,VLOOKUP($AO15,Listas!$E$6:$G$106,3,)*VLOOKUP($AO15,Listas!$E$6:$G$106,2,),IF($AN15=$R$12,VLOOKUP($AO15,Listas!$H$6:$J$106,3,)*VLOOKUP($AO15,Listas!$H$6:$J$106,2,),""))),"")</f>
        <v/>
      </c>
      <c r="AR15" t="str">
        <f>IFERROR('Prod y alimentación'!G73*IF($AN15=$R$10,VLOOKUP($AO15,Listas!$B$6:$D$106,3,)*VLOOKUP($AO15,Listas!$B$6:$D$106,2,),IF($AN15=$R$11,VLOOKUP($AO15,Listas!$E$6:$G$106,3,)*VLOOKUP($AO15,Listas!$E$6:$G$106,2,),IF($AN15=$R$12,VLOOKUP($AO15,Listas!$H$6:$J$106,3,)*VLOOKUP($AO15,Listas!$H$6:$J$106,2,),""))),"")</f>
        <v/>
      </c>
      <c r="AS15" t="str">
        <f>IFERROR('Prod y alimentación'!H73*IF($AN15=$R$10,VLOOKUP($AO15,Listas!$B$6:$D$106,3,)*VLOOKUP($AO15,Listas!$B$6:$D$106,2,),IF($AN15=$R$11,VLOOKUP($AO15,Listas!$E$6:$G$106,3,)*VLOOKUP($AO15,Listas!$E$6:$G$106,2,),IF($AN15=$R$12,VLOOKUP($AO15,Listas!$H$6:$J$106,3,)*VLOOKUP($AO15,Listas!$H$6:$J$106,2,),""))),"")</f>
        <v/>
      </c>
      <c r="AT15" t="str">
        <f>IFERROR('Prod y alimentación'!J73*IF($AN15=$R$10,VLOOKUP($AO15,Listas!$B$6:$D$106,3,)*VLOOKUP($AO15,Listas!$B$6:$D$106,2,),IF($AN15=$R$11,VLOOKUP($AO15,Listas!$E$6:$G$106,3,)*VLOOKUP($AO15,Listas!$E$6:$G$106,2,),IF($AN15=$R$12,VLOOKUP($AO15,Listas!$H$6:$J$106,3,)*VLOOKUP($AO15,Listas!$H$6:$J$106,2,),""))),"")</f>
        <v/>
      </c>
      <c r="AU15" t="str">
        <f>IFERROR('Prod y alimentación'!K73*IF($AN15=$R$10,VLOOKUP($AO15,Listas!$B$6:$D$106,3,)*VLOOKUP($AO15,Listas!$B$6:$D$106,2,),IF($AN15=$R$11,VLOOKUP($AO15,Listas!$E$6:$G$106,3,)*VLOOKUP($AO15,Listas!$E$6:$G$106,2,),IF($AN15=$R$12,VLOOKUP($AO15,Listas!$H$6:$J$106,3,)*VLOOKUP($AO15,Listas!$H$6:$J$106,2,),""))),"")</f>
        <v/>
      </c>
      <c r="AV15" t="str">
        <f>IFERROR('Prod y alimentación'!M73*IF($AN15=$R$10,VLOOKUP($AO15,Listas!$B$6:$D$106,3,)*VLOOKUP($AO15,Listas!$B$6:$D$106,2,),IF($AN15=$R$11,VLOOKUP($AO15,Listas!$E$6:$G$106,3,)*VLOOKUP($AO15,Listas!$E$6:$G$106,2,),IF($AN15=$R$12,VLOOKUP($AO15,Listas!$H$6:$J$106,3,)*VLOOKUP($AO15,Listas!$H$6:$J$106,2,),""))),"")</f>
        <v/>
      </c>
      <c r="AW15" t="str">
        <f>IFERROR('Prod y alimentación'!N73*IF($AN15=$R$10,VLOOKUP($AO15,Listas!$B$6:$D$106,3,)*VLOOKUP($AO15,Listas!$B$6:$D$106,2,),IF($AN15=$R$11,VLOOKUP($AO15,Listas!$E$6:$G$106,3,)*VLOOKUP($AO15,Listas!$E$6:$G$106,2,),IF($AN15=$R$12,VLOOKUP($AO15,Listas!$H$6:$J$106,3,)*VLOOKUP($AO15,Listas!$H$6:$J$106,2,),""))),"")</f>
        <v/>
      </c>
      <c r="AX15" t="str">
        <f>IFERROR('Prod y alimentación'!P73*IF($AN15=$R$10,VLOOKUP($AO15,Listas!$B$6:$D$106,3,)*VLOOKUP($AO15,Listas!$B$6:$D$106,2,),IF($AN15=$R$11,VLOOKUP($AO15,Listas!$E$6:$G$106,3,)*VLOOKUP($AO15,Listas!$E$6:$G$106,2,),IF($AN15=$R$12,VLOOKUP($AO15,Listas!$H$6:$J$106,3,)*VLOOKUP($AO15,Listas!$H$6:$J$106,2,),""))),"")</f>
        <v/>
      </c>
      <c r="AY15" t="str">
        <f>IFERROR('Prod y alimentación'!Q73*IF($AN15=$R$10,VLOOKUP($AO15,Listas!$B$6:$D$106,3,)*VLOOKUP($AO15,Listas!$B$6:$D$106,2,),IF($AN15=$R$11,VLOOKUP($AO15,Listas!$E$6:$G$106,3,)*VLOOKUP($AO15,Listas!$E$6:$G$106,2,),IF($AN15=$R$12,VLOOKUP($AO15,Listas!$H$6:$J$106,3,)*VLOOKUP($AO15,Listas!$H$6:$J$106,2,),""))),"")</f>
        <v/>
      </c>
      <c r="AZ15" t="str">
        <f>IFERROR('Prod y alimentación'!S73*IF($AN15=$R$10,VLOOKUP($AO15,Listas!$B$6:$D$106,3,)*VLOOKUP($AO15,Listas!$B$6:$D$106,2,),IF($AN15=$R$11,VLOOKUP($AO15,Listas!$E$6:$G$106,3,)*VLOOKUP($AO15,Listas!$E$6:$G$106,2,),IF($AN15=$R$12,VLOOKUP($AO15,Listas!$H$6:$J$106,3,)*VLOOKUP($AO15,Listas!$H$6:$J$106,2,),""))),"")</f>
        <v/>
      </c>
      <c r="BA15" t="str">
        <f>IFERROR('Prod y alimentación'!T73*IF($AN15=$R$10,VLOOKUP($AO15,Listas!$B$6:$D$106,3,)*VLOOKUP($AO15,Listas!$B$6:$D$106,2,),IF($AN15=$R$11,VLOOKUP($AO15,Listas!$E$6:$G$106,3,)*VLOOKUP($AO15,Listas!$E$6:$G$106,2,),IF($AN15=$R$12,VLOOKUP($AO15,Listas!$H$6:$J$106,3,)*VLOOKUP($AO15,Listas!$H$6:$J$106,2,),""))),"")</f>
        <v/>
      </c>
      <c r="BB15" t="str">
        <f>IFERROR('Prod y alimentación'!V73*IF($AN15=$R$10,VLOOKUP($AO15,Listas!$B$6:$D$106,3,)*VLOOKUP($AO15,Listas!$B$6:$D$106,2,),IF($AN15=$R$11,VLOOKUP($AO15,Listas!$E$6:$G$106,3,)*VLOOKUP($AO15,Listas!$E$6:$G$106,2,),IF($AN15=$R$12,VLOOKUP($AO15,Listas!$H$6:$J$106,3,)*VLOOKUP($AO15,Listas!$H$6:$J$106,2,),""))),"")</f>
        <v/>
      </c>
      <c r="BC15" t="str">
        <f>IFERROR('Prod y alimentación'!W73*IF($AN15=$R$10,VLOOKUP($AO15,Listas!$B$6:$D$106,3,)*VLOOKUP($AO15,Listas!$B$6:$D$106,2,),IF($AN15=$R$11,VLOOKUP($AO15,Listas!$E$6:$G$106,3,)*VLOOKUP($AO15,Listas!$E$6:$G$106,2,),IF($AN15=$R$12,VLOOKUP($AO15,Listas!$H$6:$J$106,3,)*VLOOKUP($AO15,Listas!$H$6:$J$106,2,),""))),"")</f>
        <v/>
      </c>
      <c r="BD15" t="str">
        <f>IFERROR('Prod y alimentación'!Y73*IF($AN15=$R$10,VLOOKUP($AO15,Listas!$B$6:$D$106,3,)*VLOOKUP($AO15,Listas!$B$6:$D$106,2,),IF($AN15=$R$11,VLOOKUP($AO15,Listas!$E$6:$G$106,3,)*VLOOKUP($AO15,Listas!$E$6:$G$106,2,),IF($AN15=$R$12,VLOOKUP($AO15,Listas!$H$6:$J$106,3,)*VLOOKUP($AO15,Listas!$H$6:$J$106,2,),""))),"")</f>
        <v/>
      </c>
      <c r="BE15" t="str">
        <f>IFERROR('Prod y alimentación'!Z73*IF($AN15=$R$10,VLOOKUP($AO15,Listas!$B$6:$D$106,3,)*VLOOKUP($AO15,Listas!$B$6:$D$106,2,),IF($AN15=$R$11,VLOOKUP($AO15,Listas!$E$6:$G$106,3,)*VLOOKUP($AO15,Listas!$E$6:$G$106,2,),IF($AN15=$R$12,VLOOKUP($AO15,Listas!$H$6:$J$106,3,)*VLOOKUP($AO15,Listas!$H$6:$J$106,2,),""))),"")</f>
        <v/>
      </c>
      <c r="BF15" t="str">
        <f>IFERROR('Prod y alimentación'!AB73*IF($AN15=$R$10,VLOOKUP($AO15,Listas!$B$6:$D$106,3,)*VLOOKUP($AO15,Listas!$B$6:$D$106,2,),IF($AN15=$R$11,VLOOKUP($AO15,Listas!$E$6:$G$106,3,)*VLOOKUP($AO15,Listas!$E$6:$G$106,2,),IF($AN15=$R$12,VLOOKUP($AO15,Listas!$H$6:$J$106,3,)*VLOOKUP($AO15,Listas!$H$6:$J$106,2,),""))),"")</f>
        <v/>
      </c>
      <c r="BG15" t="str">
        <f>IFERROR('Prod y alimentación'!AC73*IF($AN15=$R$10,VLOOKUP($AO15,Listas!$B$6:$D$106,3,)*VLOOKUP($AO15,Listas!$B$6:$D$106,2,),IF($AN15=$R$11,VLOOKUP($AO15,Listas!$E$6:$G$106,3,)*VLOOKUP($AO15,Listas!$E$6:$G$106,2,),IF($AN15=$R$12,VLOOKUP($AO15,Listas!$H$6:$J$106,3,)*VLOOKUP($AO15,Listas!$H$6:$J$106,2,),""))),"")</f>
        <v/>
      </c>
      <c r="BH15" t="str">
        <f>IFERROR('Prod y alimentación'!AE73*IF($AN15=$R$10,VLOOKUP($AO15,Listas!$B$6:$D$106,3,)*VLOOKUP($AO15,Listas!$B$6:$D$106,2,),IF($AN15=$R$11,VLOOKUP($AO15,Listas!$E$6:$G$106,3,)*VLOOKUP($AO15,Listas!$E$6:$G$106,2,),IF($AN15=$R$12,VLOOKUP($AO15,Listas!$H$6:$J$106,3,)*VLOOKUP($AO15,Listas!$H$6:$J$106,2,),""))),"")</f>
        <v/>
      </c>
      <c r="BI15" t="str">
        <f>IFERROR('Prod y alimentación'!AF73*IF($AN15=$R$10,VLOOKUP($AO15,Listas!$B$6:$D$106,3,)*VLOOKUP($AO15,Listas!$B$6:$D$106,2,),IF($AN15=$R$11,VLOOKUP($AO15,Listas!$E$6:$G$106,3,)*VLOOKUP($AO15,Listas!$E$6:$G$106,2,),IF($AN15=$R$12,VLOOKUP($AO15,Listas!$H$6:$J$106,3,)*VLOOKUP($AO15,Listas!$H$6:$J$106,2,),""))),"")</f>
        <v/>
      </c>
      <c r="BJ15" t="str">
        <f>IFERROR('Prod y alimentación'!AH73*IF($AN15=$R$10,VLOOKUP($AO15,Listas!$B$6:$D$106,3,)*VLOOKUP($AO15,Listas!$B$6:$D$106,2,),IF($AN15=$R$11,VLOOKUP($AO15,Listas!$E$6:$G$106,3,)*VLOOKUP($AO15,Listas!$E$6:$G$106,2,),IF($AN15=$R$12,VLOOKUP($AO15,Listas!$H$6:$J$106,3,)*VLOOKUP($AO15,Listas!$H$6:$J$106,2,),""))),"")</f>
        <v/>
      </c>
      <c r="BK15" t="str">
        <f>IFERROR('Prod y alimentación'!AI73*IF($AN15=$R$10,VLOOKUP($AO15,Listas!$B$6:$D$106,3,)*VLOOKUP($AO15,Listas!$B$6:$D$106,2,),IF($AN15=$R$11,VLOOKUP($AO15,Listas!$E$6:$G$106,3,)*VLOOKUP($AO15,Listas!$E$6:$G$106,2,),IF($AN15=$R$12,VLOOKUP($AO15,Listas!$H$6:$J$106,3,)*VLOOKUP($AO15,Listas!$H$6:$J$106,2,),""))),"")</f>
        <v/>
      </c>
      <c r="BL15" t="str">
        <f>IFERROR('Prod y alimentación'!AK73*IF($AN15=$R$10,VLOOKUP($AO15,Listas!$B$6:$D$106,3,)*VLOOKUP($AO15,Listas!$B$6:$D$106,2,),IF($AN15=$R$11,VLOOKUP($AO15,Listas!$E$6:$G$106,3,)*VLOOKUP($AO15,Listas!$E$6:$G$106,2,),IF($AN15=$R$12,VLOOKUP($AO15,Listas!$H$6:$J$106,3,)*VLOOKUP($AO15,Listas!$H$6:$J$106,2,),""))),"")</f>
        <v/>
      </c>
      <c r="BM15" t="str">
        <f>IFERROR('Prod y alimentación'!AL73*IF($AN15=$R$10,VLOOKUP($AO15,Listas!$B$6:$D$106,3,)*VLOOKUP($AO15,Listas!$B$6:$D$106,2,),IF($AN15=$R$11,VLOOKUP($AO15,Listas!$E$6:$G$106,3,)*VLOOKUP($AO15,Listas!$E$6:$G$106,2,),IF($AN15=$R$12,VLOOKUP($AO15,Listas!$H$6:$J$106,3,)*VLOOKUP($AO15,Listas!$H$6:$J$106,2,),""))),"")</f>
        <v/>
      </c>
      <c r="BO15" s="130" t="str">
        <f>IFERROR('Prod y alimentación'!D73*IF($AN15=$R$10,VLOOKUP($AO15,Listas!$B$6:$C$106,2,),IF($AN15=$R$11,VLOOKUP($AO15,Listas!$E$6:$F$106,2,),IF($AN15=$R$12,VLOOKUP($AO15,Listas!$H$6:$I$106,2,),""))),"")</f>
        <v/>
      </c>
      <c r="BP15" t="str">
        <f>IFERROR('Prod y alimentación'!G73*IF($AN15=$R$10,VLOOKUP($AO15,Listas!$B$6:$C$106,2,),IF($AN15=$R$11,VLOOKUP($AO15,Listas!$E$6:$F$106,2,),IF($AN15=$R$12,VLOOKUP($AO15,Listas!$H$6:$I$106,2,)/100,""))),"")</f>
        <v/>
      </c>
      <c r="BQ15" t="str">
        <f>IFERROR('Prod y alimentación'!J73*IF($AN15=$R$10,VLOOKUP($AO15,Listas!$B$6:$C$106,2,),IF($AN15=$R$11,VLOOKUP($AO15,Listas!$E$6:$F$106,2,),IF($AN15=$R$12,VLOOKUP($AO15,Listas!$H$6:$I$106,2,)/100,""))),"")</f>
        <v/>
      </c>
      <c r="BR15" t="str">
        <f>IFERROR('Prod y alimentación'!M73*IF($AN15=$R$10,VLOOKUP($AO15,Listas!$B$6:$C$106,2,),IF($AN15=$R$11,VLOOKUP($AO15,Listas!$E$6:$F$106,2,),IF($AN15=$R$12,VLOOKUP($AO15,Listas!$H$6:$I$106,2,)/100,""))),"")</f>
        <v/>
      </c>
      <c r="BS15" t="str">
        <f>IFERROR('Prod y alimentación'!P73*IF($AN15=$R$10,VLOOKUP($AO15,Listas!$B$6:$C$106,2,),IF($AN15=$R$11,VLOOKUP($AO15,Listas!$E$6:$F$106,2,),IF($AN15=$R$12,VLOOKUP($AO15,Listas!$H$6:$I$106,2,)/100,""))),"")</f>
        <v/>
      </c>
      <c r="BT15" t="str">
        <f>IFERROR('Prod y alimentación'!S73*IF($AN15=$R$10,VLOOKUP($AO15,Listas!$B$6:$C$106,2,),IF($AN15=$R$11,VLOOKUP($AO15,Listas!$E$6:$F$106,2,),IF($AN15=$R$12,VLOOKUP($AO15,Listas!$H$6:$I$106,2,)/100,""))),"")</f>
        <v/>
      </c>
      <c r="BU15" t="str">
        <f>IFERROR('Prod y alimentación'!V73*IF($AN15=$R$10,VLOOKUP($AO15,Listas!$B$6:$C$106,2,),IF($AN15=$R$11,VLOOKUP($AO15,Listas!$E$6:$F$106,2,),IF($AN15=$R$12,VLOOKUP($AO15,Listas!$H$6:$I$106,2,)/100,""))),"")</f>
        <v/>
      </c>
      <c r="BV15" t="str">
        <f>IFERROR('Prod y alimentación'!Y73*IF($AN15=$R$10,VLOOKUP($AO15,Listas!$B$6:$C$106,2,),IF($AN15=$R$11,VLOOKUP($AO15,Listas!$E$6:$F$106,2,),IF($AN15=$R$12,VLOOKUP($AO15,Listas!$H$6:$I$106,2,)/100,""))),"")</f>
        <v/>
      </c>
      <c r="BW15" t="str">
        <f>IFERROR('Prod y alimentación'!AB73*IF($AN15=$R$10,VLOOKUP($AO15,Listas!$B$6:$C$106,2,),IF($AN15=$R$11,VLOOKUP($AO15,Listas!$E$6:$F$106,2,),IF($AN15=$R$12,VLOOKUP($AO15,Listas!$H$6:$I$106,2,)/100,""))),"")</f>
        <v/>
      </c>
      <c r="BX15" t="str">
        <f>IFERROR('Prod y alimentación'!AE73*IF($AN15=$R$10,VLOOKUP($AO15,Listas!$B$6:$C$106,2,),IF($AN15=$R$11,VLOOKUP($AO15,Listas!$E$6:$F$106,2,),IF($AN15=$R$12,VLOOKUP($AO15,Listas!$H$6:$I$106,2,)/100,""))),"")</f>
        <v/>
      </c>
      <c r="BY15" t="str">
        <f>IFERROR('Prod y alimentación'!AH73*IF($AN15=$R$10,VLOOKUP($AO15,Listas!$B$6:$C$106,2,),IF($AN15=$R$11,VLOOKUP($AO15,Listas!$E$6:$F$106,2,),IF($AN15=$R$12,VLOOKUP($AO15,Listas!$H$6:$I$106,2,)/100,""))),"")</f>
        <v/>
      </c>
      <c r="BZ15" t="str">
        <f>IFERROR('Prod y alimentación'!AK73*IF($AN15=$R$10,VLOOKUP($AO15,Listas!$B$6:$C$106,2,),IF($AN15=$R$11,VLOOKUP($AO15,Listas!$E$6:$F$106,2,),IF($AN15=$R$12,VLOOKUP($AO15,Listas!$H$6:$I$106,2,)/100,""))),"")</f>
        <v/>
      </c>
      <c r="CB15" t="str">
        <f>IF(Reservas!E20="",IF(Reservas!D20="","",IF(Reservas!C20=$O$10,0.85,IF(Reservas!C20=$O$11,0.45,IF(Reservas!C20=$O$12,0.33,"")))),Reservas!E20)</f>
        <v/>
      </c>
      <c r="CC15" t="str">
        <f>IF(Reservas!H20="",IF(Reservas!G20="","",IF(Reservas!F20=$O$10,0.85,IF(Reservas!F20=$O$11,0.45,IF(Reservas!F20=$O$12,0.33,"")))),Reservas!H20)</f>
        <v/>
      </c>
      <c r="CD15" t="str">
        <f>IF(Reservas!K20="",IF(Reservas!J20="","",IF(Reservas!I20=$O$10,0.85,IF(Reservas!I20=$O$11,0.45,IF(Reservas!I20=$O$12,0.33,"")))),Reservas!K20)</f>
        <v/>
      </c>
      <c r="CE15" t="str">
        <f>IF(Reservas!N20="",IF(Reservas!M20="","",IF(Reservas!L20=$O$10,0.85,IF(Reservas!L20=$O$11,0.45,IF(Reservas!L20=$O$12,0.33,"")))),Reservas!N20)</f>
        <v/>
      </c>
      <c r="CF15" t="str">
        <f>IF(Reservas!Q20="",IF(Reservas!P20="","",IF(Reservas!O20=$O$10,0.85,IF(Reservas!O20=$O$11,0.45,IF(Reservas!O20=$O$12,0.33,"")))),Reservas!Q20)</f>
        <v/>
      </c>
      <c r="CG15" t="str">
        <f>IF(Reservas!T20="",IF(Reservas!S20="","",IF(Reservas!R20=$O$10,0.85,IF(Reservas!R20=$O$11,0.45,IF(Reservas!R20=$O$12,0.33,"")))),Reservas!T20)</f>
        <v/>
      </c>
      <c r="CH15" t="str">
        <f>IF(Reservas!W20="",IF(Reservas!V20="","",IF(Reservas!U20=$O$10,0.85,IF(Reservas!U20=$O$11,0.45,IF(Reservas!U20=$O$12,0.33,"")))),Reservas!W20)</f>
        <v/>
      </c>
      <c r="CI15" t="str">
        <f>IF(Reservas!Z20="",IF(Reservas!Y20="","",IF(Reservas!X20=$O$10,0.85,IF(Reservas!X20=$O$11,0.45,IF(Reservas!X20=$O$12,0.33,"")))),Reservas!Z20)</f>
        <v/>
      </c>
      <c r="CJ15" t="str">
        <f>IF(Reservas!AC20="",IF(Reservas!AB20="","",IF(Reservas!AA20=$O$10,0.85,IF(Reservas!AA20=$O$11,0.45,IF(Reservas!AA20=$O$12,0.33,"")))),Reservas!AC20)</f>
        <v/>
      </c>
      <c r="CK15" t="str">
        <f>IF(Reservas!AF20="",IF(Reservas!AE20="","",IF(Reservas!AD20=$O$10,0.85,IF(Reservas!AD20=$O$11,0.45,IF(Reservas!AD20=$O$12,0.33,"")))),Reservas!AF20)</f>
        <v/>
      </c>
      <c r="CL15" t="str">
        <f>IF(Reservas!AI20="",IF(Reservas!AH20="","",IF(Reservas!AG20=$O$10,0.85,IF(Reservas!AG20=$O$11,0.45,IF(Reservas!AG20=$O$12,0.33,"")))),Reservas!AI20)</f>
        <v/>
      </c>
      <c r="CM15" t="str">
        <f>IF(Reservas!AL20="",IF(Reservas!AK20="","",IF(Reservas!AJ20=$O$10,0.85,IF(Reservas!AJ20=$O$11,0.45,IF(Reservas!AJ20=$O$12,0.33,"")))),Reservas!AL20)</f>
        <v/>
      </c>
      <c r="CO15" t="str">
        <f>IFERROR('Prod y alimentación'!E73*IF($AN15=$R$10,VLOOKUP($AO15,Listas!$B$6:$C$106,2,),IF($AN15=$R$11,VLOOKUP($AO15,Listas!$E$6:$F$106,2,),IF($AN15=$R$12,VLOOKUP($AO15,Listas!$H$6:$I$106,2,),""))),"")</f>
        <v/>
      </c>
      <c r="CP15" t="str">
        <f>IFERROR('Prod y alimentación'!H73*IF($AN15=$R$10,VLOOKUP($AO15,Listas!$B$6:$C$106,2,),IF($AN15=$R$11,VLOOKUP($AO15,Listas!$E$6:$F$106,2,),IF($AN15=$R$12,VLOOKUP($AO15,Listas!$H$6:$I$106,2,),""))),"")</f>
        <v/>
      </c>
      <c r="CQ15" t="str">
        <f>IFERROR('Prod y alimentación'!K73*IF($AN15=$R$10,VLOOKUP($AO15,Listas!$B$6:$C$106,2,),IF($AN15=$R$11,VLOOKUP($AO15,Listas!$E$6:$F$106,2,),IF($AN15=$R$12,VLOOKUP($AO15,Listas!$H$6:$I$106,2,),""))),"")</f>
        <v/>
      </c>
      <c r="CR15" t="str">
        <f>IFERROR('Prod y alimentación'!N73*IF($AN15=$R$10,VLOOKUP($AO15,Listas!$B$6:$C$106,2,),IF($AN15=$R$11,VLOOKUP($AO15,Listas!$E$6:$F$106,2,),IF($AN15=$R$12,VLOOKUP($AO15,Listas!$H$6:$I$106,2,),""))),"")</f>
        <v/>
      </c>
      <c r="CS15" t="str">
        <f>IFERROR('Prod y alimentación'!Q73*IF($AN15=$R$10,VLOOKUP($AO15,Listas!$B$6:$C$106,2,),IF($AN15=$R$11,VLOOKUP($AO15,Listas!$E$6:$F$106,2,),IF($AN15=$R$12,VLOOKUP($AO15,Listas!$H$6:$I$106,2,),""))),"")</f>
        <v/>
      </c>
      <c r="CT15" t="str">
        <f>IFERROR('Prod y alimentación'!T73*IF($AN15=$R$10,VLOOKUP($AO15,Listas!$B$6:$C$106,2,),IF($AN15=$R$11,VLOOKUP($AO15,Listas!$E$6:$F$106,2,),IF($AN15=$R$12,VLOOKUP($AO15,Listas!$H$6:$I$106,2,),""))),"")</f>
        <v/>
      </c>
      <c r="CU15" t="str">
        <f>IFERROR('Prod y alimentación'!W73*IF($AN15=$R$10,VLOOKUP($AO15,Listas!$B$6:$C$106,2,),IF($AN15=$R$11,VLOOKUP($AO15,Listas!$E$6:$F$106,2,),IF($AN15=$R$12,VLOOKUP($AO15,Listas!$H$6:$I$106,2,),""))),"")</f>
        <v/>
      </c>
      <c r="CV15" t="str">
        <f>IFERROR('Prod y alimentación'!Z73*IF($AN15=$R$10,VLOOKUP($AO15,Listas!$B$6:$C$106,2,),IF($AN15=$R$11,VLOOKUP($AO15,Listas!$E$6:$F$106,2,),IF($AN15=$R$12,VLOOKUP($AO15,Listas!$H$6:$I$106,2,),""))),"")</f>
        <v/>
      </c>
      <c r="CW15" t="str">
        <f>IFERROR('Prod y alimentación'!AC73*IF($AN15=$R$10,VLOOKUP($AO15,Listas!$B$6:$C$106,2,),IF($AN15=$R$11,VLOOKUP($AO15,Listas!$E$6:$F$106,2,),IF($AN15=$R$12,VLOOKUP($AO15,Listas!$H$6:$I$106,2,),""))),"")</f>
        <v/>
      </c>
      <c r="CX15" t="str">
        <f>IFERROR('Prod y alimentación'!AF73*IF($AN15=$R$10,VLOOKUP($AO15,Listas!$B$6:$C$106,2,),IF($AN15=$R$11,VLOOKUP($AO15,Listas!$E$6:$F$106,2,),IF($AN15=$R$12,VLOOKUP($AO15,Listas!$H$6:$I$106,2,),""))),"")</f>
        <v/>
      </c>
      <c r="CY15" t="str">
        <f>IFERROR('Prod y alimentación'!AI73*IF($AN15=$R$10,VLOOKUP($AO15,Listas!$B$6:$C$106,2,),IF($AN15=$R$11,VLOOKUP($AO15,Listas!$E$6:$F$106,2,),IF($AN15=$R$12,VLOOKUP($AO15,Listas!$H$6:$I$106,2,),""))),"")</f>
        <v/>
      </c>
      <c r="CZ15" t="str">
        <f>IFERROR('Prod y alimentación'!AL73*IF($AN15=$R$10,VLOOKUP($AO15,Listas!$B$6:$C$106,2,),IF($AN15=$R$11,VLOOKUP($AO15,Listas!$E$6:$F$106,2,),IF($AN15=$R$12,VLOOKUP($AO15,Listas!$H$6:$I$106,2,),""))),"")</f>
        <v/>
      </c>
    </row>
    <row r="16" spans="2:104" x14ac:dyDescent="0.35">
      <c r="B16" t="str">
        <f ca="1">IFERROR(INDEX(OFFSET(Listas!$B$6,0,0,MATCH("Fin",Listas!$B$6:B112,0)-1,1),MATCH(0,INDEX(COUNTIF($B$10:B15,OFFSET(Listas!$B$6,0,0,MATCH("Fin",Listas!$B$6:B112,0)-1,1)),0,0),0)),"")</f>
        <v xml:space="preserve">Henilaje Verdeo de Verano </v>
      </c>
      <c r="E16" t="str">
        <f ca="1">IFERROR(INDEX(OFFSET(Listas!$E$6,0,0,MATCH("Fin",Listas!$E$6:E112,0)-1,1),MATCH(0,INDEX(COUNTIF($E$10:E15,OFFSET(Listas!$E$6,0,0,MATCH("Fin",Listas!$E$6:E112,0)-1,1)),0,0),0)),"")</f>
        <v>Cebada</v>
      </c>
      <c r="H16" t="str">
        <f ca="1">IFERROR(INDEX(OFFSET(Listas!$H$6,0,0,MATCH("Fin",Listas!$H$6:H112,0)-1,1),MATCH(0,INDEX(COUNTIF($H$10:H15,OFFSET(Listas!$H$6,0,0,MATCH("Fin",Listas!$H$6:H112,0)-1,1)),0,0),0)),"")</f>
        <v xml:space="preserve">Sal común </v>
      </c>
      <c r="K16" t="str">
        <f ca="1">IFERROR(INDEX(OFFSET(Listas!$L$6,0,0,MATCH("Fin",Listas!$L$6:L112,0)-1,1),MATCH(0,INDEX(COUNTIF($K$10:K15,OFFSET(Listas!$L$6,0,0,MATCH("Fin",Listas!$L$6:L112,0)-1,1)),0,0),0)),"")</f>
        <v>Alfalfa 1</v>
      </c>
      <c r="L16" t="str">
        <f ca="1">VLOOKUP(K16,Listas!$L$6:$M$106,2,0)</f>
        <v>Pradera larga (1º año)</v>
      </c>
      <c r="T16" t="s">
        <v>98</v>
      </c>
      <c r="W16" t="s">
        <v>253</v>
      </c>
      <c r="AA16" s="122" t="str">
        <f>IF('Uso de suelo'!C21="","",'Uso de suelo'!C21)</f>
        <v/>
      </c>
      <c r="AB16" s="123" t="str">
        <f ca="1">IF('Uso de suelo'!D21="","",VLOOKUP('Uso de suelo'!D21,OFFSET(Formulas!$K$11,0,0,Formulas!$L$10,2),2,0))</f>
        <v/>
      </c>
      <c r="AC16" s="123" t="str">
        <f ca="1">IF('Uso de suelo'!F21="","",VLOOKUP('Uso de suelo'!F21,OFFSET(Formulas!$K$11,0,0,Formulas!$L$10,2),2,0))</f>
        <v/>
      </c>
      <c r="AD16" s="123" t="str">
        <f ca="1">IF('Uso de suelo'!H21="","",VLOOKUP('Uso de suelo'!H21,OFFSET(Formulas!$K$11,0,0,Formulas!$L$10,2),2,0))</f>
        <v/>
      </c>
      <c r="AE16" s="123" t="str">
        <f ca="1">IF('Uso de suelo'!J21="","",VLOOKUP('Uso de suelo'!J21,OFFSET(Formulas!$K$11,0,0,Formulas!$L$10,2),2,0))</f>
        <v/>
      </c>
      <c r="AF16" s="123" t="str">
        <f ca="1">IF('Uso de suelo'!L21="","",VLOOKUP('Uso de suelo'!L21,OFFSET(Formulas!$K$11,0,0,Formulas!$L$10,2),2,0))</f>
        <v/>
      </c>
      <c r="AG16" s="123" t="str">
        <f ca="1">IF('Uso de suelo'!N21="","",VLOOKUP('Uso de suelo'!N21,OFFSET(Formulas!$K$11,0,0,Formulas!$L$10,2),2,0))</f>
        <v/>
      </c>
      <c r="AH16" s="123" t="str">
        <f ca="1">IF('Uso de suelo'!P21="","",VLOOKUP('Uso de suelo'!P21,OFFSET(Formulas!$K$11,0,0,Formulas!$L$10,2),2,0))</f>
        <v/>
      </c>
      <c r="AI16" s="123" t="str">
        <f ca="1">IF('Uso de suelo'!R21="","",VLOOKUP('Uso de suelo'!R21,OFFSET(Formulas!$K$11,0,0,Formulas!$L$10,2),2,0))</f>
        <v/>
      </c>
      <c r="AJ16" s="123" t="str">
        <f ca="1">IF('Uso de suelo'!T21="","",VLOOKUP('Uso de suelo'!T21,OFFSET(Formulas!$K$11,0,0,Formulas!$L$10,2),2,0))</f>
        <v/>
      </c>
      <c r="AK16" s="123" t="str">
        <f ca="1">IF('Uso de suelo'!V21="","",VLOOKUP('Uso de suelo'!V21,OFFSET(Formulas!$K$11,0,0,Formulas!$L$10,2),2,0))</f>
        <v/>
      </c>
      <c r="AL16" s="123" t="str">
        <f ca="1">IF('Uso de suelo'!X21="","",VLOOKUP('Uso de suelo'!X21,OFFSET(Formulas!$K$11,0,0,Formulas!$L$10,2),2,0))</f>
        <v/>
      </c>
      <c r="AM16" s="124" t="str">
        <f ca="1">IF('Uso de suelo'!Z21="","",VLOOKUP('Uso de suelo'!Z21,OFFSET(Formulas!$K$11,0,0,Formulas!$L$10,2),2,0))</f>
        <v/>
      </c>
      <c r="AN16" t="str">
        <f>IF('Prod y alimentación'!B74="","",'Prod y alimentación'!B74)</f>
        <v/>
      </c>
      <c r="AO16" t="str">
        <f>IF('Prod y alimentación'!C74="","",'Prod y alimentación'!C74)</f>
        <v/>
      </c>
      <c r="AP16" t="str">
        <f>IFERROR('Prod y alimentación'!D74*IF($AN16=$R$10,VLOOKUP($AO16,Listas!$B$6:$D$106,3,)*VLOOKUP($AO16,Listas!$B$6:$D$106,2,),IF($AN16=$R$11,VLOOKUP($AO16,Listas!$E$6:$G$106,3,)*VLOOKUP($AO16,Listas!$E$6:$G$106,2,),IF($AN16=$R$12,VLOOKUP($AO16,Listas!$H$6:$J$106,3,)*VLOOKUP($AO16,Listas!$H$6:$J$106,2,),""))),"")</f>
        <v/>
      </c>
      <c r="AQ16" t="str">
        <f>IFERROR('Prod y alimentación'!E74*IF($AN16=$R$10,VLOOKUP($AO16,Listas!$B$6:$D$106,3,)*VLOOKUP($AO16,Listas!$B$6:$D$106,2,),IF($AN16=$R$11,VLOOKUP($AO16,Listas!$E$6:$G$106,3,)*VLOOKUP($AO16,Listas!$E$6:$G$106,2,),IF($AN16=$R$12,VLOOKUP($AO16,Listas!$H$6:$J$106,3,)*VLOOKUP($AO16,Listas!$H$6:$J$106,2,),""))),"")</f>
        <v/>
      </c>
      <c r="AR16" t="str">
        <f>IFERROR('Prod y alimentación'!G74*IF($AN16=$R$10,VLOOKUP($AO16,Listas!$B$6:$D$106,3,)*VLOOKUP($AO16,Listas!$B$6:$D$106,2,),IF($AN16=$R$11,VLOOKUP($AO16,Listas!$E$6:$G$106,3,)*VLOOKUP($AO16,Listas!$E$6:$G$106,2,),IF($AN16=$R$12,VLOOKUP($AO16,Listas!$H$6:$J$106,3,)*VLOOKUP($AO16,Listas!$H$6:$J$106,2,),""))),"")</f>
        <v/>
      </c>
      <c r="AS16" t="str">
        <f>IFERROR('Prod y alimentación'!H74*IF($AN16=$R$10,VLOOKUP($AO16,Listas!$B$6:$D$106,3,)*VLOOKUP($AO16,Listas!$B$6:$D$106,2,),IF($AN16=$R$11,VLOOKUP($AO16,Listas!$E$6:$G$106,3,)*VLOOKUP($AO16,Listas!$E$6:$G$106,2,),IF($AN16=$R$12,VLOOKUP($AO16,Listas!$H$6:$J$106,3,)*VLOOKUP($AO16,Listas!$H$6:$J$106,2,),""))),"")</f>
        <v/>
      </c>
      <c r="AT16" t="str">
        <f>IFERROR('Prod y alimentación'!J74*IF($AN16=$R$10,VLOOKUP($AO16,Listas!$B$6:$D$106,3,)*VLOOKUP($AO16,Listas!$B$6:$D$106,2,),IF($AN16=$R$11,VLOOKUP($AO16,Listas!$E$6:$G$106,3,)*VLOOKUP($AO16,Listas!$E$6:$G$106,2,),IF($AN16=$R$12,VLOOKUP($AO16,Listas!$H$6:$J$106,3,)*VLOOKUP($AO16,Listas!$H$6:$J$106,2,),""))),"")</f>
        <v/>
      </c>
      <c r="AU16" t="str">
        <f>IFERROR('Prod y alimentación'!K74*IF($AN16=$R$10,VLOOKUP($AO16,Listas!$B$6:$D$106,3,)*VLOOKUP($AO16,Listas!$B$6:$D$106,2,),IF($AN16=$R$11,VLOOKUP($AO16,Listas!$E$6:$G$106,3,)*VLOOKUP($AO16,Listas!$E$6:$G$106,2,),IF($AN16=$R$12,VLOOKUP($AO16,Listas!$H$6:$J$106,3,)*VLOOKUP($AO16,Listas!$H$6:$J$106,2,),""))),"")</f>
        <v/>
      </c>
      <c r="AV16" t="str">
        <f>IFERROR('Prod y alimentación'!M74*IF($AN16=$R$10,VLOOKUP($AO16,Listas!$B$6:$D$106,3,)*VLOOKUP($AO16,Listas!$B$6:$D$106,2,),IF($AN16=$R$11,VLOOKUP($AO16,Listas!$E$6:$G$106,3,)*VLOOKUP($AO16,Listas!$E$6:$G$106,2,),IF($AN16=$R$12,VLOOKUP($AO16,Listas!$H$6:$J$106,3,)*VLOOKUP($AO16,Listas!$H$6:$J$106,2,),""))),"")</f>
        <v/>
      </c>
      <c r="AW16" t="str">
        <f>IFERROR('Prod y alimentación'!N74*IF($AN16=$R$10,VLOOKUP($AO16,Listas!$B$6:$D$106,3,)*VLOOKUP($AO16,Listas!$B$6:$D$106,2,),IF($AN16=$R$11,VLOOKUP($AO16,Listas!$E$6:$G$106,3,)*VLOOKUP($AO16,Listas!$E$6:$G$106,2,),IF($AN16=$R$12,VLOOKUP($AO16,Listas!$H$6:$J$106,3,)*VLOOKUP($AO16,Listas!$H$6:$J$106,2,),""))),"")</f>
        <v/>
      </c>
      <c r="AX16" t="str">
        <f>IFERROR('Prod y alimentación'!P74*IF($AN16=$R$10,VLOOKUP($AO16,Listas!$B$6:$D$106,3,)*VLOOKUP($AO16,Listas!$B$6:$D$106,2,),IF($AN16=$R$11,VLOOKUP($AO16,Listas!$E$6:$G$106,3,)*VLOOKUP($AO16,Listas!$E$6:$G$106,2,),IF($AN16=$R$12,VLOOKUP($AO16,Listas!$H$6:$J$106,3,)*VLOOKUP($AO16,Listas!$H$6:$J$106,2,),""))),"")</f>
        <v/>
      </c>
      <c r="AY16" t="str">
        <f>IFERROR('Prod y alimentación'!Q74*IF($AN16=$R$10,VLOOKUP($AO16,Listas!$B$6:$D$106,3,)*VLOOKUP($AO16,Listas!$B$6:$D$106,2,),IF($AN16=$R$11,VLOOKUP($AO16,Listas!$E$6:$G$106,3,)*VLOOKUP($AO16,Listas!$E$6:$G$106,2,),IF($AN16=$R$12,VLOOKUP($AO16,Listas!$H$6:$J$106,3,)*VLOOKUP($AO16,Listas!$H$6:$J$106,2,),""))),"")</f>
        <v/>
      </c>
      <c r="AZ16" t="str">
        <f>IFERROR('Prod y alimentación'!S74*IF($AN16=$R$10,VLOOKUP($AO16,Listas!$B$6:$D$106,3,)*VLOOKUP($AO16,Listas!$B$6:$D$106,2,),IF($AN16=$R$11,VLOOKUP($AO16,Listas!$E$6:$G$106,3,)*VLOOKUP($AO16,Listas!$E$6:$G$106,2,),IF($AN16=$R$12,VLOOKUP($AO16,Listas!$H$6:$J$106,3,)*VLOOKUP($AO16,Listas!$H$6:$J$106,2,),""))),"")</f>
        <v/>
      </c>
      <c r="BA16" t="str">
        <f>IFERROR('Prod y alimentación'!T74*IF($AN16=$R$10,VLOOKUP($AO16,Listas!$B$6:$D$106,3,)*VLOOKUP($AO16,Listas!$B$6:$D$106,2,),IF($AN16=$R$11,VLOOKUP($AO16,Listas!$E$6:$G$106,3,)*VLOOKUP($AO16,Listas!$E$6:$G$106,2,),IF($AN16=$R$12,VLOOKUP($AO16,Listas!$H$6:$J$106,3,)*VLOOKUP($AO16,Listas!$H$6:$J$106,2,),""))),"")</f>
        <v/>
      </c>
      <c r="BB16" t="str">
        <f>IFERROR('Prod y alimentación'!V74*IF($AN16=$R$10,VLOOKUP($AO16,Listas!$B$6:$D$106,3,)*VLOOKUP($AO16,Listas!$B$6:$D$106,2,),IF($AN16=$R$11,VLOOKUP($AO16,Listas!$E$6:$G$106,3,)*VLOOKUP($AO16,Listas!$E$6:$G$106,2,),IF($AN16=$R$12,VLOOKUP($AO16,Listas!$H$6:$J$106,3,)*VLOOKUP($AO16,Listas!$H$6:$J$106,2,),""))),"")</f>
        <v/>
      </c>
      <c r="BC16" t="str">
        <f>IFERROR('Prod y alimentación'!W74*IF($AN16=$R$10,VLOOKUP($AO16,Listas!$B$6:$D$106,3,)*VLOOKUP($AO16,Listas!$B$6:$D$106,2,),IF($AN16=$R$11,VLOOKUP($AO16,Listas!$E$6:$G$106,3,)*VLOOKUP($AO16,Listas!$E$6:$G$106,2,),IF($AN16=$R$12,VLOOKUP($AO16,Listas!$H$6:$J$106,3,)*VLOOKUP($AO16,Listas!$H$6:$J$106,2,),""))),"")</f>
        <v/>
      </c>
      <c r="BD16" t="str">
        <f>IFERROR('Prod y alimentación'!Y74*IF($AN16=$R$10,VLOOKUP($AO16,Listas!$B$6:$D$106,3,)*VLOOKUP($AO16,Listas!$B$6:$D$106,2,),IF($AN16=$R$11,VLOOKUP($AO16,Listas!$E$6:$G$106,3,)*VLOOKUP($AO16,Listas!$E$6:$G$106,2,),IF($AN16=$R$12,VLOOKUP($AO16,Listas!$H$6:$J$106,3,)*VLOOKUP($AO16,Listas!$H$6:$J$106,2,),""))),"")</f>
        <v/>
      </c>
      <c r="BE16" t="str">
        <f>IFERROR('Prod y alimentación'!Z74*IF($AN16=$R$10,VLOOKUP($AO16,Listas!$B$6:$D$106,3,)*VLOOKUP($AO16,Listas!$B$6:$D$106,2,),IF($AN16=$R$11,VLOOKUP($AO16,Listas!$E$6:$G$106,3,)*VLOOKUP($AO16,Listas!$E$6:$G$106,2,),IF($AN16=$R$12,VLOOKUP($AO16,Listas!$H$6:$J$106,3,)*VLOOKUP($AO16,Listas!$H$6:$J$106,2,),""))),"")</f>
        <v/>
      </c>
      <c r="BF16" t="str">
        <f>IFERROR('Prod y alimentación'!AB74*IF($AN16=$R$10,VLOOKUP($AO16,Listas!$B$6:$D$106,3,)*VLOOKUP($AO16,Listas!$B$6:$D$106,2,),IF($AN16=$R$11,VLOOKUP($AO16,Listas!$E$6:$G$106,3,)*VLOOKUP($AO16,Listas!$E$6:$G$106,2,),IF($AN16=$R$12,VLOOKUP($AO16,Listas!$H$6:$J$106,3,)*VLOOKUP($AO16,Listas!$H$6:$J$106,2,),""))),"")</f>
        <v/>
      </c>
      <c r="BG16" t="str">
        <f>IFERROR('Prod y alimentación'!AC74*IF($AN16=$R$10,VLOOKUP($AO16,Listas!$B$6:$D$106,3,)*VLOOKUP($AO16,Listas!$B$6:$D$106,2,),IF($AN16=$R$11,VLOOKUP($AO16,Listas!$E$6:$G$106,3,)*VLOOKUP($AO16,Listas!$E$6:$G$106,2,),IF($AN16=$R$12,VLOOKUP($AO16,Listas!$H$6:$J$106,3,)*VLOOKUP($AO16,Listas!$H$6:$J$106,2,),""))),"")</f>
        <v/>
      </c>
      <c r="BH16" t="str">
        <f>IFERROR('Prod y alimentación'!AE74*IF($AN16=$R$10,VLOOKUP($AO16,Listas!$B$6:$D$106,3,)*VLOOKUP($AO16,Listas!$B$6:$D$106,2,),IF($AN16=$R$11,VLOOKUP($AO16,Listas!$E$6:$G$106,3,)*VLOOKUP($AO16,Listas!$E$6:$G$106,2,),IF($AN16=$R$12,VLOOKUP($AO16,Listas!$H$6:$J$106,3,)*VLOOKUP($AO16,Listas!$H$6:$J$106,2,),""))),"")</f>
        <v/>
      </c>
      <c r="BI16" t="str">
        <f>IFERROR('Prod y alimentación'!AF74*IF($AN16=$R$10,VLOOKUP($AO16,Listas!$B$6:$D$106,3,)*VLOOKUP($AO16,Listas!$B$6:$D$106,2,),IF($AN16=$R$11,VLOOKUP($AO16,Listas!$E$6:$G$106,3,)*VLOOKUP($AO16,Listas!$E$6:$G$106,2,),IF($AN16=$R$12,VLOOKUP($AO16,Listas!$H$6:$J$106,3,)*VLOOKUP($AO16,Listas!$H$6:$J$106,2,),""))),"")</f>
        <v/>
      </c>
      <c r="BJ16" t="str">
        <f>IFERROR('Prod y alimentación'!AH74*IF($AN16=$R$10,VLOOKUP($AO16,Listas!$B$6:$D$106,3,)*VLOOKUP($AO16,Listas!$B$6:$D$106,2,),IF($AN16=$R$11,VLOOKUP($AO16,Listas!$E$6:$G$106,3,)*VLOOKUP($AO16,Listas!$E$6:$G$106,2,),IF($AN16=$R$12,VLOOKUP($AO16,Listas!$H$6:$J$106,3,)*VLOOKUP($AO16,Listas!$H$6:$J$106,2,),""))),"")</f>
        <v/>
      </c>
      <c r="BK16" t="str">
        <f>IFERROR('Prod y alimentación'!AI74*IF($AN16=$R$10,VLOOKUP($AO16,Listas!$B$6:$D$106,3,)*VLOOKUP($AO16,Listas!$B$6:$D$106,2,),IF($AN16=$R$11,VLOOKUP($AO16,Listas!$E$6:$G$106,3,)*VLOOKUP($AO16,Listas!$E$6:$G$106,2,),IF($AN16=$R$12,VLOOKUP($AO16,Listas!$H$6:$J$106,3,)*VLOOKUP($AO16,Listas!$H$6:$J$106,2,),""))),"")</f>
        <v/>
      </c>
      <c r="BL16" t="str">
        <f>IFERROR('Prod y alimentación'!AK74*IF($AN16=$R$10,VLOOKUP($AO16,Listas!$B$6:$D$106,3,)*VLOOKUP($AO16,Listas!$B$6:$D$106,2,),IF($AN16=$R$11,VLOOKUP($AO16,Listas!$E$6:$G$106,3,)*VLOOKUP($AO16,Listas!$E$6:$G$106,2,),IF($AN16=$R$12,VLOOKUP($AO16,Listas!$H$6:$J$106,3,)*VLOOKUP($AO16,Listas!$H$6:$J$106,2,),""))),"")</f>
        <v/>
      </c>
      <c r="BM16" t="str">
        <f>IFERROR('Prod y alimentación'!AL74*IF($AN16=$R$10,VLOOKUP($AO16,Listas!$B$6:$D$106,3,)*VLOOKUP($AO16,Listas!$B$6:$D$106,2,),IF($AN16=$R$11,VLOOKUP($AO16,Listas!$E$6:$G$106,3,)*VLOOKUP($AO16,Listas!$E$6:$G$106,2,),IF($AN16=$R$12,VLOOKUP($AO16,Listas!$H$6:$J$106,3,)*VLOOKUP($AO16,Listas!$H$6:$J$106,2,),""))),"")</f>
        <v/>
      </c>
      <c r="BO16" s="130" t="str">
        <f>IFERROR('Prod y alimentación'!D74*IF($AN16=$R$10,VLOOKUP($AO16,Listas!$B$6:$C$106,2,),IF($AN16=$R$11,VLOOKUP($AO16,Listas!$E$6:$F$106,2,),IF($AN16=$R$12,VLOOKUP($AO16,Listas!$H$6:$I$106,2,),""))),"")</f>
        <v/>
      </c>
      <c r="BP16" t="str">
        <f>IFERROR('Prod y alimentación'!G74*IF($AN16=$R$10,VLOOKUP($AO16,Listas!$B$6:$C$106,2,),IF($AN16=$R$11,VLOOKUP($AO16,Listas!$E$6:$F$106,2,),IF($AN16=$R$12,VLOOKUP($AO16,Listas!$H$6:$I$106,2,)/100,""))),"")</f>
        <v/>
      </c>
      <c r="BQ16" t="str">
        <f>IFERROR('Prod y alimentación'!J74*IF($AN16=$R$10,VLOOKUP($AO16,Listas!$B$6:$C$106,2,),IF($AN16=$R$11,VLOOKUP($AO16,Listas!$E$6:$F$106,2,),IF($AN16=$R$12,VLOOKUP($AO16,Listas!$H$6:$I$106,2,)/100,""))),"")</f>
        <v/>
      </c>
      <c r="BR16" t="str">
        <f>IFERROR('Prod y alimentación'!M74*IF($AN16=$R$10,VLOOKUP($AO16,Listas!$B$6:$C$106,2,),IF($AN16=$R$11,VLOOKUP($AO16,Listas!$E$6:$F$106,2,),IF($AN16=$R$12,VLOOKUP($AO16,Listas!$H$6:$I$106,2,)/100,""))),"")</f>
        <v/>
      </c>
      <c r="BS16" t="str">
        <f>IFERROR('Prod y alimentación'!P74*IF($AN16=$R$10,VLOOKUP($AO16,Listas!$B$6:$C$106,2,),IF($AN16=$R$11,VLOOKUP($AO16,Listas!$E$6:$F$106,2,),IF($AN16=$R$12,VLOOKUP($AO16,Listas!$H$6:$I$106,2,)/100,""))),"")</f>
        <v/>
      </c>
      <c r="BT16" t="str">
        <f>IFERROR('Prod y alimentación'!S74*IF($AN16=$R$10,VLOOKUP($AO16,Listas!$B$6:$C$106,2,),IF($AN16=$R$11,VLOOKUP($AO16,Listas!$E$6:$F$106,2,),IF($AN16=$R$12,VLOOKUP($AO16,Listas!$H$6:$I$106,2,)/100,""))),"")</f>
        <v/>
      </c>
      <c r="BU16" t="str">
        <f>IFERROR('Prod y alimentación'!V74*IF($AN16=$R$10,VLOOKUP($AO16,Listas!$B$6:$C$106,2,),IF($AN16=$R$11,VLOOKUP($AO16,Listas!$E$6:$F$106,2,),IF($AN16=$R$12,VLOOKUP($AO16,Listas!$H$6:$I$106,2,)/100,""))),"")</f>
        <v/>
      </c>
      <c r="BV16" t="str">
        <f>IFERROR('Prod y alimentación'!Y74*IF($AN16=$R$10,VLOOKUP($AO16,Listas!$B$6:$C$106,2,),IF($AN16=$R$11,VLOOKUP($AO16,Listas!$E$6:$F$106,2,),IF($AN16=$R$12,VLOOKUP($AO16,Listas!$H$6:$I$106,2,)/100,""))),"")</f>
        <v/>
      </c>
      <c r="BW16" t="str">
        <f>IFERROR('Prod y alimentación'!AB74*IF($AN16=$R$10,VLOOKUP($AO16,Listas!$B$6:$C$106,2,),IF($AN16=$R$11,VLOOKUP($AO16,Listas!$E$6:$F$106,2,),IF($AN16=$R$12,VLOOKUP($AO16,Listas!$H$6:$I$106,2,)/100,""))),"")</f>
        <v/>
      </c>
      <c r="BX16" t="str">
        <f>IFERROR('Prod y alimentación'!AE74*IF($AN16=$R$10,VLOOKUP($AO16,Listas!$B$6:$C$106,2,),IF($AN16=$R$11,VLOOKUP($AO16,Listas!$E$6:$F$106,2,),IF($AN16=$R$12,VLOOKUP($AO16,Listas!$H$6:$I$106,2,)/100,""))),"")</f>
        <v/>
      </c>
      <c r="BY16" t="str">
        <f>IFERROR('Prod y alimentación'!AH74*IF($AN16=$R$10,VLOOKUP($AO16,Listas!$B$6:$C$106,2,),IF($AN16=$R$11,VLOOKUP($AO16,Listas!$E$6:$F$106,2,),IF($AN16=$R$12,VLOOKUP($AO16,Listas!$H$6:$I$106,2,)/100,""))),"")</f>
        <v/>
      </c>
      <c r="BZ16" t="str">
        <f>IFERROR('Prod y alimentación'!AK74*IF($AN16=$R$10,VLOOKUP($AO16,Listas!$B$6:$C$106,2,),IF($AN16=$R$11,VLOOKUP($AO16,Listas!$E$6:$F$106,2,),IF($AN16=$R$12,VLOOKUP($AO16,Listas!$H$6:$I$106,2,)/100,""))),"")</f>
        <v/>
      </c>
      <c r="CB16" t="str">
        <f>IF(Reservas!E21="",IF(Reservas!D21="","",IF(Reservas!C21=$O$10,0.85,IF(Reservas!C21=$O$11,0.45,IF(Reservas!C21=$O$12,0.33,"")))),Reservas!E21)</f>
        <v/>
      </c>
      <c r="CC16" t="str">
        <f>IF(Reservas!H21="",IF(Reservas!G21="","",IF(Reservas!F21=$O$10,0.85,IF(Reservas!F21=$O$11,0.45,IF(Reservas!F21=$O$12,0.33,"")))),Reservas!H21)</f>
        <v/>
      </c>
      <c r="CD16" t="str">
        <f>IF(Reservas!K21="",IF(Reservas!J21="","",IF(Reservas!I21=$O$10,0.85,IF(Reservas!I21=$O$11,0.45,IF(Reservas!I21=$O$12,0.33,"")))),Reservas!K21)</f>
        <v/>
      </c>
      <c r="CE16" t="str">
        <f>IF(Reservas!N21="",IF(Reservas!M21="","",IF(Reservas!L21=$O$10,0.85,IF(Reservas!L21=$O$11,0.45,IF(Reservas!L21=$O$12,0.33,"")))),Reservas!N21)</f>
        <v/>
      </c>
      <c r="CF16" t="str">
        <f>IF(Reservas!Q21="",IF(Reservas!P21="","",IF(Reservas!O21=$O$10,0.85,IF(Reservas!O21=$O$11,0.45,IF(Reservas!O21=$O$12,0.33,"")))),Reservas!Q21)</f>
        <v/>
      </c>
      <c r="CG16" t="str">
        <f>IF(Reservas!T21="",IF(Reservas!S21="","",IF(Reservas!R21=$O$10,0.85,IF(Reservas!R21=$O$11,0.45,IF(Reservas!R21=$O$12,0.33,"")))),Reservas!T21)</f>
        <v/>
      </c>
      <c r="CH16" t="str">
        <f>IF(Reservas!W21="",IF(Reservas!V21="","",IF(Reservas!U21=$O$10,0.85,IF(Reservas!U21=$O$11,0.45,IF(Reservas!U21=$O$12,0.33,"")))),Reservas!W21)</f>
        <v/>
      </c>
      <c r="CI16" t="str">
        <f>IF(Reservas!Z21="",IF(Reservas!Y21="","",IF(Reservas!X21=$O$10,0.85,IF(Reservas!X21=$O$11,0.45,IF(Reservas!X21=$O$12,0.33,"")))),Reservas!Z21)</f>
        <v/>
      </c>
      <c r="CJ16" t="str">
        <f>IF(Reservas!AC21="",IF(Reservas!AB21="","",IF(Reservas!AA21=$O$10,0.85,IF(Reservas!AA21=$O$11,0.45,IF(Reservas!AA21=$O$12,0.33,"")))),Reservas!AC21)</f>
        <v/>
      </c>
      <c r="CK16" t="str">
        <f>IF(Reservas!AF21="",IF(Reservas!AE21="","",IF(Reservas!AD21=$O$10,0.85,IF(Reservas!AD21=$O$11,0.45,IF(Reservas!AD21=$O$12,0.33,"")))),Reservas!AF21)</f>
        <v/>
      </c>
      <c r="CL16" t="str">
        <f>IF(Reservas!AI21="",IF(Reservas!AH21="","",IF(Reservas!AG21=$O$10,0.85,IF(Reservas!AG21=$O$11,0.45,IF(Reservas!AG21=$O$12,0.33,"")))),Reservas!AI21)</f>
        <v/>
      </c>
      <c r="CM16" t="str">
        <f>IF(Reservas!AL21="",IF(Reservas!AK21="","",IF(Reservas!AJ21=$O$10,0.85,IF(Reservas!AJ21=$O$11,0.45,IF(Reservas!AJ21=$O$12,0.33,"")))),Reservas!AL21)</f>
        <v/>
      </c>
      <c r="CO16" t="str">
        <f>IFERROR('Prod y alimentación'!E74*IF($AN16=$R$10,VLOOKUP($AO16,Listas!$B$6:$C$106,2,),IF($AN16=$R$11,VLOOKUP($AO16,Listas!$E$6:$F$106,2,),IF($AN16=$R$12,VLOOKUP($AO16,Listas!$H$6:$I$106,2,),""))),"")</f>
        <v/>
      </c>
      <c r="CP16" t="str">
        <f>IFERROR('Prod y alimentación'!H74*IF($AN16=$R$10,VLOOKUP($AO16,Listas!$B$6:$C$106,2,),IF($AN16=$R$11,VLOOKUP($AO16,Listas!$E$6:$F$106,2,),IF($AN16=$R$12,VLOOKUP($AO16,Listas!$H$6:$I$106,2,),""))),"")</f>
        <v/>
      </c>
      <c r="CQ16" t="str">
        <f>IFERROR('Prod y alimentación'!K74*IF($AN16=$R$10,VLOOKUP($AO16,Listas!$B$6:$C$106,2,),IF($AN16=$R$11,VLOOKUP($AO16,Listas!$E$6:$F$106,2,),IF($AN16=$R$12,VLOOKUP($AO16,Listas!$H$6:$I$106,2,),""))),"")</f>
        <v/>
      </c>
      <c r="CR16" t="str">
        <f>IFERROR('Prod y alimentación'!N74*IF($AN16=$R$10,VLOOKUP($AO16,Listas!$B$6:$C$106,2,),IF($AN16=$R$11,VLOOKUP($AO16,Listas!$E$6:$F$106,2,),IF($AN16=$R$12,VLOOKUP($AO16,Listas!$H$6:$I$106,2,),""))),"")</f>
        <v/>
      </c>
      <c r="CS16" t="str">
        <f>IFERROR('Prod y alimentación'!Q74*IF($AN16=$R$10,VLOOKUP($AO16,Listas!$B$6:$C$106,2,),IF($AN16=$R$11,VLOOKUP($AO16,Listas!$E$6:$F$106,2,),IF($AN16=$R$12,VLOOKUP($AO16,Listas!$H$6:$I$106,2,),""))),"")</f>
        <v/>
      </c>
      <c r="CT16" t="str">
        <f>IFERROR('Prod y alimentación'!T74*IF($AN16=$R$10,VLOOKUP($AO16,Listas!$B$6:$C$106,2,),IF($AN16=$R$11,VLOOKUP($AO16,Listas!$E$6:$F$106,2,),IF($AN16=$R$12,VLOOKUP($AO16,Listas!$H$6:$I$106,2,),""))),"")</f>
        <v/>
      </c>
      <c r="CU16" t="str">
        <f>IFERROR('Prod y alimentación'!W74*IF($AN16=$R$10,VLOOKUP($AO16,Listas!$B$6:$C$106,2,),IF($AN16=$R$11,VLOOKUP($AO16,Listas!$E$6:$F$106,2,),IF($AN16=$R$12,VLOOKUP($AO16,Listas!$H$6:$I$106,2,),""))),"")</f>
        <v/>
      </c>
      <c r="CV16" t="str">
        <f>IFERROR('Prod y alimentación'!Z74*IF($AN16=$R$10,VLOOKUP($AO16,Listas!$B$6:$C$106,2,),IF($AN16=$R$11,VLOOKUP($AO16,Listas!$E$6:$F$106,2,),IF($AN16=$R$12,VLOOKUP($AO16,Listas!$H$6:$I$106,2,),""))),"")</f>
        <v/>
      </c>
      <c r="CW16" t="str">
        <f>IFERROR('Prod y alimentación'!AC74*IF($AN16=$R$10,VLOOKUP($AO16,Listas!$B$6:$C$106,2,),IF($AN16=$R$11,VLOOKUP($AO16,Listas!$E$6:$F$106,2,),IF($AN16=$R$12,VLOOKUP($AO16,Listas!$H$6:$I$106,2,),""))),"")</f>
        <v/>
      </c>
      <c r="CX16" t="str">
        <f>IFERROR('Prod y alimentación'!AF74*IF($AN16=$R$10,VLOOKUP($AO16,Listas!$B$6:$C$106,2,),IF($AN16=$R$11,VLOOKUP($AO16,Listas!$E$6:$F$106,2,),IF($AN16=$R$12,VLOOKUP($AO16,Listas!$H$6:$I$106,2,),""))),"")</f>
        <v/>
      </c>
      <c r="CY16" t="str">
        <f>IFERROR('Prod y alimentación'!AI74*IF($AN16=$R$10,VLOOKUP($AO16,Listas!$B$6:$C$106,2,),IF($AN16=$R$11,VLOOKUP($AO16,Listas!$E$6:$F$106,2,),IF($AN16=$R$12,VLOOKUP($AO16,Listas!$H$6:$I$106,2,),""))),"")</f>
        <v/>
      </c>
      <c r="CZ16" t="str">
        <f>IFERROR('Prod y alimentación'!AL74*IF($AN16=$R$10,VLOOKUP($AO16,Listas!$B$6:$C$106,2,),IF($AN16=$R$11,VLOOKUP($AO16,Listas!$E$6:$F$106,2,),IF($AN16=$R$12,VLOOKUP($AO16,Listas!$H$6:$I$106,2,),""))),"")</f>
        <v/>
      </c>
    </row>
    <row r="17" spans="2:104" x14ac:dyDescent="0.35">
      <c r="B17" t="str">
        <f ca="1">IFERROR(INDEX(OFFSET(Listas!$B$6,0,0,MATCH("Fin",Listas!$B$6:B113,0)-1,1),MATCH(0,INDEX(COUNTIF($B$10:B16,OFFSET(Listas!$B$6,0,0,MATCH("Fin",Listas!$B$6:B113,0)-1,1)),0,0),0)),"")</f>
        <v>Henilaje. Cult o Verd Invierno</v>
      </c>
      <c r="E17" t="str">
        <f ca="1">IFERROR(INDEX(OFFSET(Listas!$E$6,0,0,MATCH("Fin",Listas!$E$6:E113,0)-1,1),MATCH(0,INDEX(COUNTIF($E$10:E16,OFFSET(Listas!$E$6,0,0,MATCH("Fin",Listas!$E$6:E113,0)-1,1)),0,0),0)),"")</f>
        <v>Cebada GH</v>
      </c>
      <c r="H17" t="str">
        <f ca="1">IFERROR(INDEX(OFFSET(Listas!$H$6,0,0,MATCH("Fin",Listas!$H$6:H113,0)-1,1),MATCH(0,INDEX(COUNTIF($H$10:H16,OFFSET(Listas!$H$6,0,0,MATCH("Fin",Listas!$H$6:H113,0)-1,1)),0,0),0)),"")</f>
        <v>Sal Mineral</v>
      </c>
      <c r="K17" t="str">
        <f ca="1">IFERROR(INDEX(OFFSET(Listas!$L$6,0,0,MATCH("Fin",Listas!$L$6:L113,0)-1,1),MATCH(0,INDEX(COUNTIF($K$10:K16,OFFSET(Listas!$L$6,0,0,MATCH("Fin",Listas!$L$6:L113,0)-1,1)),0,0),0)),"")</f>
        <v>Alfalfa 2</v>
      </c>
      <c r="L17" t="str">
        <f ca="1">VLOOKUP(K17,Listas!$L$6:$M$106,2,0)</f>
        <v>Pradera larga (2º año)</v>
      </c>
      <c r="T17" t="s">
        <v>99</v>
      </c>
      <c r="AA17" s="122" t="str">
        <f>IF('Uso de suelo'!C22="","",'Uso de suelo'!C22)</f>
        <v/>
      </c>
      <c r="AB17" s="123" t="str">
        <f ca="1">IF('Uso de suelo'!D22="","",VLOOKUP('Uso de suelo'!D22,OFFSET(Formulas!$K$11,0,0,Formulas!$L$10,2),2,0))</f>
        <v/>
      </c>
      <c r="AC17" s="123" t="str">
        <f ca="1">IF('Uso de suelo'!F22="","",VLOOKUP('Uso de suelo'!F22,OFFSET(Formulas!$K$11,0,0,Formulas!$L$10,2),2,0))</f>
        <v/>
      </c>
      <c r="AD17" s="123" t="str">
        <f ca="1">IF('Uso de suelo'!H22="","",VLOOKUP('Uso de suelo'!H22,OFFSET(Formulas!$K$11,0,0,Formulas!$L$10,2),2,0))</f>
        <v/>
      </c>
      <c r="AE17" s="123" t="str">
        <f ca="1">IF('Uso de suelo'!J22="","",VLOOKUP('Uso de suelo'!J22,OFFSET(Formulas!$K$11,0,0,Formulas!$L$10,2),2,0))</f>
        <v/>
      </c>
      <c r="AF17" s="123" t="str">
        <f ca="1">IF('Uso de suelo'!L22="","",VLOOKUP('Uso de suelo'!L22,OFFSET(Formulas!$K$11,0,0,Formulas!$L$10,2),2,0))</f>
        <v/>
      </c>
      <c r="AG17" s="123" t="str">
        <f ca="1">IF('Uso de suelo'!N22="","",VLOOKUP('Uso de suelo'!N22,OFFSET(Formulas!$K$11,0,0,Formulas!$L$10,2),2,0))</f>
        <v/>
      </c>
      <c r="AH17" s="123" t="str">
        <f ca="1">IF('Uso de suelo'!P22="","",VLOOKUP('Uso de suelo'!P22,OFFSET(Formulas!$K$11,0,0,Formulas!$L$10,2),2,0))</f>
        <v/>
      </c>
      <c r="AI17" s="123" t="str">
        <f ca="1">IF('Uso de suelo'!R22="","",VLOOKUP('Uso de suelo'!R22,OFFSET(Formulas!$K$11,0,0,Formulas!$L$10,2),2,0))</f>
        <v/>
      </c>
      <c r="AJ17" s="123" t="str">
        <f ca="1">IF('Uso de suelo'!T22="","",VLOOKUP('Uso de suelo'!T22,OFFSET(Formulas!$K$11,0,0,Formulas!$L$10,2),2,0))</f>
        <v/>
      </c>
      <c r="AK17" s="123" t="str">
        <f ca="1">IF('Uso de suelo'!V22="","",VLOOKUP('Uso de suelo'!V22,OFFSET(Formulas!$K$11,0,0,Formulas!$L$10,2),2,0))</f>
        <v/>
      </c>
      <c r="AL17" s="123" t="str">
        <f ca="1">IF('Uso de suelo'!X22="","",VLOOKUP('Uso de suelo'!X22,OFFSET(Formulas!$K$11,0,0,Formulas!$L$10,2),2,0))</f>
        <v/>
      </c>
      <c r="AM17" s="124" t="str">
        <f ca="1">IF('Uso de suelo'!Z22="","",VLOOKUP('Uso de suelo'!Z22,OFFSET(Formulas!$K$11,0,0,Formulas!$L$10,2),2,0))</f>
        <v/>
      </c>
      <c r="AN17" t="str">
        <f>IF('Prod y alimentación'!B75="","",'Prod y alimentación'!B75)</f>
        <v/>
      </c>
      <c r="AO17" t="str">
        <f>IF('Prod y alimentación'!C75="","",'Prod y alimentación'!C75)</f>
        <v/>
      </c>
      <c r="AP17" t="str">
        <f>IFERROR('Prod y alimentación'!D75*IF($AN17=$R$10,VLOOKUP($AO17,Listas!$B$6:$D$106,3,)*VLOOKUP($AO17,Listas!$B$6:$D$106,2,),IF($AN17=$R$11,VLOOKUP($AO17,Listas!$E$6:$G$106,3,)*VLOOKUP($AO17,Listas!$E$6:$G$106,2,),IF($AN17=$R$12,VLOOKUP($AO17,Listas!$H$6:$J$106,3,)*VLOOKUP($AO17,Listas!$H$6:$J$106,2,),""))),"")</f>
        <v/>
      </c>
      <c r="AQ17" t="str">
        <f>IFERROR('Prod y alimentación'!E75*IF($AN17=$R$10,VLOOKUP($AO17,Listas!$B$6:$D$106,3,)*VLOOKUP($AO17,Listas!$B$6:$D$106,2,),IF($AN17=$R$11,VLOOKUP($AO17,Listas!$E$6:$G$106,3,)*VLOOKUP($AO17,Listas!$E$6:$G$106,2,),IF($AN17=$R$12,VLOOKUP($AO17,Listas!$H$6:$J$106,3,)*VLOOKUP($AO17,Listas!$H$6:$J$106,2,),""))),"")</f>
        <v/>
      </c>
      <c r="AR17" t="str">
        <f>IFERROR('Prod y alimentación'!G75*IF($AN17=$R$10,VLOOKUP($AO17,Listas!$B$6:$D$106,3,)*VLOOKUP($AO17,Listas!$B$6:$D$106,2,),IF($AN17=$R$11,VLOOKUP($AO17,Listas!$E$6:$G$106,3,)*VLOOKUP($AO17,Listas!$E$6:$G$106,2,),IF($AN17=$R$12,VLOOKUP($AO17,Listas!$H$6:$J$106,3,)*VLOOKUP($AO17,Listas!$H$6:$J$106,2,),""))),"")</f>
        <v/>
      </c>
      <c r="AS17" t="str">
        <f>IFERROR('Prod y alimentación'!H75*IF($AN17=$R$10,VLOOKUP($AO17,Listas!$B$6:$D$106,3,)*VLOOKUP($AO17,Listas!$B$6:$D$106,2,),IF($AN17=$R$11,VLOOKUP($AO17,Listas!$E$6:$G$106,3,)*VLOOKUP($AO17,Listas!$E$6:$G$106,2,),IF($AN17=$R$12,VLOOKUP($AO17,Listas!$H$6:$J$106,3,)*VLOOKUP($AO17,Listas!$H$6:$J$106,2,),""))),"")</f>
        <v/>
      </c>
      <c r="AT17" t="str">
        <f>IFERROR('Prod y alimentación'!J75*IF($AN17=$R$10,VLOOKUP($AO17,Listas!$B$6:$D$106,3,)*VLOOKUP($AO17,Listas!$B$6:$D$106,2,),IF($AN17=$R$11,VLOOKUP($AO17,Listas!$E$6:$G$106,3,)*VLOOKUP($AO17,Listas!$E$6:$G$106,2,),IF($AN17=$R$12,VLOOKUP($AO17,Listas!$H$6:$J$106,3,)*VLOOKUP($AO17,Listas!$H$6:$J$106,2,),""))),"")</f>
        <v/>
      </c>
      <c r="AU17" t="str">
        <f>IFERROR('Prod y alimentación'!K75*IF($AN17=$R$10,VLOOKUP($AO17,Listas!$B$6:$D$106,3,)*VLOOKUP($AO17,Listas!$B$6:$D$106,2,),IF($AN17=$R$11,VLOOKUP($AO17,Listas!$E$6:$G$106,3,)*VLOOKUP($AO17,Listas!$E$6:$G$106,2,),IF($AN17=$R$12,VLOOKUP($AO17,Listas!$H$6:$J$106,3,)*VLOOKUP($AO17,Listas!$H$6:$J$106,2,),""))),"")</f>
        <v/>
      </c>
      <c r="AV17" t="str">
        <f>IFERROR('Prod y alimentación'!M75*IF($AN17=$R$10,VLOOKUP($AO17,Listas!$B$6:$D$106,3,)*VLOOKUP($AO17,Listas!$B$6:$D$106,2,),IF($AN17=$R$11,VLOOKUP($AO17,Listas!$E$6:$G$106,3,)*VLOOKUP($AO17,Listas!$E$6:$G$106,2,),IF($AN17=$R$12,VLOOKUP($AO17,Listas!$H$6:$J$106,3,)*VLOOKUP($AO17,Listas!$H$6:$J$106,2,),""))),"")</f>
        <v/>
      </c>
      <c r="AW17" t="str">
        <f>IFERROR('Prod y alimentación'!N75*IF($AN17=$R$10,VLOOKUP($AO17,Listas!$B$6:$D$106,3,)*VLOOKUP($AO17,Listas!$B$6:$D$106,2,),IF($AN17=$R$11,VLOOKUP($AO17,Listas!$E$6:$G$106,3,)*VLOOKUP($AO17,Listas!$E$6:$G$106,2,),IF($AN17=$R$12,VLOOKUP($AO17,Listas!$H$6:$J$106,3,)*VLOOKUP($AO17,Listas!$H$6:$J$106,2,),""))),"")</f>
        <v/>
      </c>
      <c r="AX17" t="str">
        <f>IFERROR('Prod y alimentación'!P75*IF($AN17=$R$10,VLOOKUP($AO17,Listas!$B$6:$D$106,3,)*VLOOKUP($AO17,Listas!$B$6:$D$106,2,),IF($AN17=$R$11,VLOOKUP($AO17,Listas!$E$6:$G$106,3,)*VLOOKUP($AO17,Listas!$E$6:$G$106,2,),IF($AN17=$R$12,VLOOKUP($AO17,Listas!$H$6:$J$106,3,)*VLOOKUP($AO17,Listas!$H$6:$J$106,2,),""))),"")</f>
        <v/>
      </c>
      <c r="AY17" t="str">
        <f>IFERROR('Prod y alimentación'!Q75*IF($AN17=$R$10,VLOOKUP($AO17,Listas!$B$6:$D$106,3,)*VLOOKUP($AO17,Listas!$B$6:$D$106,2,),IF($AN17=$R$11,VLOOKUP($AO17,Listas!$E$6:$G$106,3,)*VLOOKUP($AO17,Listas!$E$6:$G$106,2,),IF($AN17=$R$12,VLOOKUP($AO17,Listas!$H$6:$J$106,3,)*VLOOKUP($AO17,Listas!$H$6:$J$106,2,),""))),"")</f>
        <v/>
      </c>
      <c r="AZ17" t="str">
        <f>IFERROR('Prod y alimentación'!S75*IF($AN17=$R$10,VLOOKUP($AO17,Listas!$B$6:$D$106,3,)*VLOOKUP($AO17,Listas!$B$6:$D$106,2,),IF($AN17=$R$11,VLOOKUP($AO17,Listas!$E$6:$G$106,3,)*VLOOKUP($AO17,Listas!$E$6:$G$106,2,),IF($AN17=$R$12,VLOOKUP($AO17,Listas!$H$6:$J$106,3,)*VLOOKUP($AO17,Listas!$H$6:$J$106,2,),""))),"")</f>
        <v/>
      </c>
      <c r="BA17" t="str">
        <f>IFERROR('Prod y alimentación'!T75*IF($AN17=$R$10,VLOOKUP($AO17,Listas!$B$6:$D$106,3,)*VLOOKUP($AO17,Listas!$B$6:$D$106,2,),IF($AN17=$R$11,VLOOKUP($AO17,Listas!$E$6:$G$106,3,)*VLOOKUP($AO17,Listas!$E$6:$G$106,2,),IF($AN17=$R$12,VLOOKUP($AO17,Listas!$H$6:$J$106,3,)*VLOOKUP($AO17,Listas!$H$6:$J$106,2,),""))),"")</f>
        <v/>
      </c>
      <c r="BB17" t="str">
        <f>IFERROR('Prod y alimentación'!V75*IF($AN17=$R$10,VLOOKUP($AO17,Listas!$B$6:$D$106,3,)*VLOOKUP($AO17,Listas!$B$6:$D$106,2,),IF($AN17=$R$11,VLOOKUP($AO17,Listas!$E$6:$G$106,3,)*VLOOKUP($AO17,Listas!$E$6:$G$106,2,),IF($AN17=$R$12,VLOOKUP($AO17,Listas!$H$6:$J$106,3,)*VLOOKUP($AO17,Listas!$H$6:$J$106,2,),""))),"")</f>
        <v/>
      </c>
      <c r="BC17" t="str">
        <f>IFERROR('Prod y alimentación'!W75*IF($AN17=$R$10,VLOOKUP($AO17,Listas!$B$6:$D$106,3,)*VLOOKUP($AO17,Listas!$B$6:$D$106,2,),IF($AN17=$R$11,VLOOKUP($AO17,Listas!$E$6:$G$106,3,)*VLOOKUP($AO17,Listas!$E$6:$G$106,2,),IF($AN17=$R$12,VLOOKUP($AO17,Listas!$H$6:$J$106,3,)*VLOOKUP($AO17,Listas!$H$6:$J$106,2,),""))),"")</f>
        <v/>
      </c>
      <c r="BD17" t="str">
        <f>IFERROR('Prod y alimentación'!Y75*IF($AN17=$R$10,VLOOKUP($AO17,Listas!$B$6:$D$106,3,)*VLOOKUP($AO17,Listas!$B$6:$D$106,2,),IF($AN17=$R$11,VLOOKUP($AO17,Listas!$E$6:$G$106,3,)*VLOOKUP($AO17,Listas!$E$6:$G$106,2,),IF($AN17=$R$12,VLOOKUP($AO17,Listas!$H$6:$J$106,3,)*VLOOKUP($AO17,Listas!$H$6:$J$106,2,),""))),"")</f>
        <v/>
      </c>
      <c r="BE17" t="str">
        <f>IFERROR('Prod y alimentación'!Z75*IF($AN17=$R$10,VLOOKUP($AO17,Listas!$B$6:$D$106,3,)*VLOOKUP($AO17,Listas!$B$6:$D$106,2,),IF($AN17=$R$11,VLOOKUP($AO17,Listas!$E$6:$G$106,3,)*VLOOKUP($AO17,Listas!$E$6:$G$106,2,),IF($AN17=$R$12,VLOOKUP($AO17,Listas!$H$6:$J$106,3,)*VLOOKUP($AO17,Listas!$H$6:$J$106,2,),""))),"")</f>
        <v/>
      </c>
      <c r="BF17" t="str">
        <f>IFERROR('Prod y alimentación'!AB75*IF($AN17=$R$10,VLOOKUP($AO17,Listas!$B$6:$D$106,3,)*VLOOKUP($AO17,Listas!$B$6:$D$106,2,),IF($AN17=$R$11,VLOOKUP($AO17,Listas!$E$6:$G$106,3,)*VLOOKUP($AO17,Listas!$E$6:$G$106,2,),IF($AN17=$R$12,VLOOKUP($AO17,Listas!$H$6:$J$106,3,)*VLOOKUP($AO17,Listas!$H$6:$J$106,2,),""))),"")</f>
        <v/>
      </c>
      <c r="BG17" t="str">
        <f>IFERROR('Prod y alimentación'!AC75*IF($AN17=$R$10,VLOOKUP($AO17,Listas!$B$6:$D$106,3,)*VLOOKUP($AO17,Listas!$B$6:$D$106,2,),IF($AN17=$R$11,VLOOKUP($AO17,Listas!$E$6:$G$106,3,)*VLOOKUP($AO17,Listas!$E$6:$G$106,2,),IF($AN17=$R$12,VLOOKUP($AO17,Listas!$H$6:$J$106,3,)*VLOOKUP($AO17,Listas!$H$6:$J$106,2,),""))),"")</f>
        <v/>
      </c>
      <c r="BH17" t="str">
        <f>IFERROR('Prod y alimentación'!AE75*IF($AN17=$R$10,VLOOKUP($AO17,Listas!$B$6:$D$106,3,)*VLOOKUP($AO17,Listas!$B$6:$D$106,2,),IF($AN17=$R$11,VLOOKUP($AO17,Listas!$E$6:$G$106,3,)*VLOOKUP($AO17,Listas!$E$6:$G$106,2,),IF($AN17=$R$12,VLOOKUP($AO17,Listas!$H$6:$J$106,3,)*VLOOKUP($AO17,Listas!$H$6:$J$106,2,),""))),"")</f>
        <v/>
      </c>
      <c r="BI17" t="str">
        <f>IFERROR('Prod y alimentación'!AF75*IF($AN17=$R$10,VLOOKUP($AO17,Listas!$B$6:$D$106,3,)*VLOOKUP($AO17,Listas!$B$6:$D$106,2,),IF($AN17=$R$11,VLOOKUP($AO17,Listas!$E$6:$G$106,3,)*VLOOKUP($AO17,Listas!$E$6:$G$106,2,),IF($AN17=$R$12,VLOOKUP($AO17,Listas!$H$6:$J$106,3,)*VLOOKUP($AO17,Listas!$H$6:$J$106,2,),""))),"")</f>
        <v/>
      </c>
      <c r="BJ17" t="str">
        <f>IFERROR('Prod y alimentación'!AH75*IF($AN17=$R$10,VLOOKUP($AO17,Listas!$B$6:$D$106,3,)*VLOOKUP($AO17,Listas!$B$6:$D$106,2,),IF($AN17=$R$11,VLOOKUP($AO17,Listas!$E$6:$G$106,3,)*VLOOKUP($AO17,Listas!$E$6:$G$106,2,),IF($AN17=$R$12,VLOOKUP($AO17,Listas!$H$6:$J$106,3,)*VLOOKUP($AO17,Listas!$H$6:$J$106,2,),""))),"")</f>
        <v/>
      </c>
      <c r="BK17" t="str">
        <f>IFERROR('Prod y alimentación'!AI75*IF($AN17=$R$10,VLOOKUP($AO17,Listas!$B$6:$D$106,3,)*VLOOKUP($AO17,Listas!$B$6:$D$106,2,),IF($AN17=$R$11,VLOOKUP($AO17,Listas!$E$6:$G$106,3,)*VLOOKUP($AO17,Listas!$E$6:$G$106,2,),IF($AN17=$R$12,VLOOKUP($AO17,Listas!$H$6:$J$106,3,)*VLOOKUP($AO17,Listas!$H$6:$J$106,2,),""))),"")</f>
        <v/>
      </c>
      <c r="BL17" t="str">
        <f>IFERROR('Prod y alimentación'!AK75*IF($AN17=$R$10,VLOOKUP($AO17,Listas!$B$6:$D$106,3,)*VLOOKUP($AO17,Listas!$B$6:$D$106,2,),IF($AN17=$R$11,VLOOKUP($AO17,Listas!$E$6:$G$106,3,)*VLOOKUP($AO17,Listas!$E$6:$G$106,2,),IF($AN17=$R$12,VLOOKUP($AO17,Listas!$H$6:$J$106,3,)*VLOOKUP($AO17,Listas!$H$6:$J$106,2,),""))),"")</f>
        <v/>
      </c>
      <c r="BM17" t="str">
        <f>IFERROR('Prod y alimentación'!AL75*IF($AN17=$R$10,VLOOKUP($AO17,Listas!$B$6:$D$106,3,)*VLOOKUP($AO17,Listas!$B$6:$D$106,2,),IF($AN17=$R$11,VLOOKUP($AO17,Listas!$E$6:$G$106,3,)*VLOOKUP($AO17,Listas!$E$6:$G$106,2,),IF($AN17=$R$12,VLOOKUP($AO17,Listas!$H$6:$J$106,3,)*VLOOKUP($AO17,Listas!$H$6:$J$106,2,),""))),"")</f>
        <v/>
      </c>
      <c r="BO17" s="130" t="str">
        <f>IFERROR('Prod y alimentación'!D75*IF($AN17=$R$10,VLOOKUP($AO17,Listas!$B$6:$C$106,2,),IF($AN17=$R$11,VLOOKUP($AO17,Listas!$E$6:$F$106,2,),IF($AN17=$R$12,VLOOKUP($AO17,Listas!$H$6:$I$106,2,),""))),"")</f>
        <v/>
      </c>
      <c r="BP17" t="str">
        <f>IFERROR('Prod y alimentación'!G75*IF($AN17=$R$10,VLOOKUP($AO17,Listas!$B$6:$C$106,2,),IF($AN17=$R$11,VLOOKUP($AO17,Listas!$E$6:$F$106,2,),IF($AN17=$R$12,VLOOKUP($AO17,Listas!$H$6:$I$106,2,)/100,""))),"")</f>
        <v/>
      </c>
      <c r="BQ17" t="str">
        <f>IFERROR('Prod y alimentación'!J75*IF($AN17=$R$10,VLOOKUP($AO17,Listas!$B$6:$C$106,2,),IF($AN17=$R$11,VLOOKUP($AO17,Listas!$E$6:$F$106,2,),IF($AN17=$R$12,VLOOKUP($AO17,Listas!$H$6:$I$106,2,)/100,""))),"")</f>
        <v/>
      </c>
      <c r="BR17" t="str">
        <f>IFERROR('Prod y alimentación'!M75*IF($AN17=$R$10,VLOOKUP($AO17,Listas!$B$6:$C$106,2,),IF($AN17=$R$11,VLOOKUP($AO17,Listas!$E$6:$F$106,2,),IF($AN17=$R$12,VLOOKUP($AO17,Listas!$H$6:$I$106,2,)/100,""))),"")</f>
        <v/>
      </c>
      <c r="BS17" t="str">
        <f>IFERROR('Prod y alimentación'!P75*IF($AN17=$R$10,VLOOKUP($AO17,Listas!$B$6:$C$106,2,),IF($AN17=$R$11,VLOOKUP($AO17,Listas!$E$6:$F$106,2,),IF($AN17=$R$12,VLOOKUP($AO17,Listas!$H$6:$I$106,2,)/100,""))),"")</f>
        <v/>
      </c>
      <c r="BT17" t="str">
        <f>IFERROR('Prod y alimentación'!S75*IF($AN17=$R$10,VLOOKUP($AO17,Listas!$B$6:$C$106,2,),IF($AN17=$R$11,VLOOKUP($AO17,Listas!$E$6:$F$106,2,),IF($AN17=$R$12,VLOOKUP($AO17,Listas!$H$6:$I$106,2,)/100,""))),"")</f>
        <v/>
      </c>
      <c r="BU17" t="str">
        <f>IFERROR('Prod y alimentación'!V75*IF($AN17=$R$10,VLOOKUP($AO17,Listas!$B$6:$C$106,2,),IF($AN17=$R$11,VLOOKUP($AO17,Listas!$E$6:$F$106,2,),IF($AN17=$R$12,VLOOKUP($AO17,Listas!$H$6:$I$106,2,)/100,""))),"")</f>
        <v/>
      </c>
      <c r="BV17" t="str">
        <f>IFERROR('Prod y alimentación'!Y75*IF($AN17=$R$10,VLOOKUP($AO17,Listas!$B$6:$C$106,2,),IF($AN17=$R$11,VLOOKUP($AO17,Listas!$E$6:$F$106,2,),IF($AN17=$R$12,VLOOKUP($AO17,Listas!$H$6:$I$106,2,)/100,""))),"")</f>
        <v/>
      </c>
      <c r="BW17" t="str">
        <f>IFERROR('Prod y alimentación'!AB75*IF($AN17=$R$10,VLOOKUP($AO17,Listas!$B$6:$C$106,2,),IF($AN17=$R$11,VLOOKUP($AO17,Listas!$E$6:$F$106,2,),IF($AN17=$R$12,VLOOKUP($AO17,Listas!$H$6:$I$106,2,)/100,""))),"")</f>
        <v/>
      </c>
      <c r="BX17" t="str">
        <f>IFERROR('Prod y alimentación'!AE75*IF($AN17=$R$10,VLOOKUP($AO17,Listas!$B$6:$C$106,2,),IF($AN17=$R$11,VLOOKUP($AO17,Listas!$E$6:$F$106,2,),IF($AN17=$R$12,VLOOKUP($AO17,Listas!$H$6:$I$106,2,)/100,""))),"")</f>
        <v/>
      </c>
      <c r="BY17" t="str">
        <f>IFERROR('Prod y alimentación'!AH75*IF($AN17=$R$10,VLOOKUP($AO17,Listas!$B$6:$C$106,2,),IF($AN17=$R$11,VLOOKUP($AO17,Listas!$E$6:$F$106,2,),IF($AN17=$R$12,VLOOKUP($AO17,Listas!$H$6:$I$106,2,)/100,""))),"")</f>
        <v/>
      </c>
      <c r="BZ17" t="str">
        <f>IFERROR('Prod y alimentación'!AK75*IF($AN17=$R$10,VLOOKUP($AO17,Listas!$B$6:$C$106,2,),IF($AN17=$R$11,VLOOKUP($AO17,Listas!$E$6:$F$106,2,),IF($AN17=$R$12,VLOOKUP($AO17,Listas!$H$6:$I$106,2,)/100,""))),"")</f>
        <v/>
      </c>
      <c r="CB17" t="str">
        <f>IF(Reservas!E22="",IF(Reservas!D22="","",IF(Reservas!C22=$O$10,0.85,IF(Reservas!C22=$O$11,0.45,IF(Reservas!C22=$O$12,0.33,"")))),Reservas!E22)</f>
        <v/>
      </c>
      <c r="CC17" t="str">
        <f>IF(Reservas!H22="",IF(Reservas!G22="","",IF(Reservas!F22=$O$10,0.85,IF(Reservas!F22=$O$11,0.45,IF(Reservas!F22=$O$12,0.33,"")))),Reservas!H22)</f>
        <v/>
      </c>
      <c r="CD17" t="str">
        <f>IF(Reservas!K22="",IF(Reservas!J22="","",IF(Reservas!I22=$O$10,0.85,IF(Reservas!I22=$O$11,0.45,IF(Reservas!I22=$O$12,0.33,"")))),Reservas!K22)</f>
        <v/>
      </c>
      <c r="CE17" t="str">
        <f>IF(Reservas!N22="",IF(Reservas!M22="","",IF(Reservas!L22=$O$10,0.85,IF(Reservas!L22=$O$11,0.45,IF(Reservas!L22=$O$12,0.33,"")))),Reservas!N22)</f>
        <v/>
      </c>
      <c r="CF17" t="str">
        <f>IF(Reservas!Q22="",IF(Reservas!P22="","",IF(Reservas!O22=$O$10,0.85,IF(Reservas!O22=$O$11,0.45,IF(Reservas!O22=$O$12,0.33,"")))),Reservas!Q22)</f>
        <v/>
      </c>
      <c r="CG17" t="str">
        <f>IF(Reservas!T22="",IF(Reservas!S22="","",IF(Reservas!R22=$O$10,0.85,IF(Reservas!R22=$O$11,0.45,IF(Reservas!R22=$O$12,0.33,"")))),Reservas!T22)</f>
        <v/>
      </c>
      <c r="CH17" t="str">
        <f>IF(Reservas!W22="",IF(Reservas!V22="","",IF(Reservas!U22=$O$10,0.85,IF(Reservas!U22=$O$11,0.45,IF(Reservas!U22=$O$12,0.33,"")))),Reservas!W22)</f>
        <v/>
      </c>
      <c r="CI17" t="str">
        <f>IF(Reservas!Z22="",IF(Reservas!Y22="","",IF(Reservas!X22=$O$10,0.85,IF(Reservas!X22=$O$11,0.45,IF(Reservas!X22=$O$12,0.33,"")))),Reservas!Z22)</f>
        <v/>
      </c>
      <c r="CJ17" t="str">
        <f>IF(Reservas!AC22="",IF(Reservas!AB22="","",IF(Reservas!AA22=$O$10,0.85,IF(Reservas!AA22=$O$11,0.45,IF(Reservas!AA22=$O$12,0.33,"")))),Reservas!AC22)</f>
        <v/>
      </c>
      <c r="CK17" t="str">
        <f>IF(Reservas!AF22="",IF(Reservas!AE22="","",IF(Reservas!AD22=$O$10,0.85,IF(Reservas!AD22=$O$11,0.45,IF(Reservas!AD22=$O$12,0.33,"")))),Reservas!AF22)</f>
        <v/>
      </c>
      <c r="CL17" t="str">
        <f>IF(Reservas!AI22="",IF(Reservas!AH22="","",IF(Reservas!AG22=$O$10,0.85,IF(Reservas!AG22=$O$11,0.45,IF(Reservas!AG22=$O$12,0.33,"")))),Reservas!AI22)</f>
        <v/>
      </c>
      <c r="CM17" t="str">
        <f>IF(Reservas!AL22="",IF(Reservas!AK22="","",IF(Reservas!AJ22=$O$10,0.85,IF(Reservas!AJ22=$O$11,0.45,IF(Reservas!AJ22=$O$12,0.33,"")))),Reservas!AL22)</f>
        <v/>
      </c>
      <c r="CO17" t="str">
        <f>IFERROR('Prod y alimentación'!E75*IF($AN17=$R$10,VLOOKUP($AO17,Listas!$B$6:$C$106,2,),IF($AN17=$R$11,VLOOKUP($AO17,Listas!$E$6:$F$106,2,),IF($AN17=$R$12,VLOOKUP($AO17,Listas!$H$6:$I$106,2,),""))),"")</f>
        <v/>
      </c>
      <c r="CP17" t="str">
        <f>IFERROR('Prod y alimentación'!H75*IF($AN17=$R$10,VLOOKUP($AO17,Listas!$B$6:$C$106,2,),IF($AN17=$R$11,VLOOKUP($AO17,Listas!$E$6:$F$106,2,),IF($AN17=$R$12,VLOOKUP($AO17,Listas!$H$6:$I$106,2,),""))),"")</f>
        <v/>
      </c>
      <c r="CQ17" t="str">
        <f>IFERROR('Prod y alimentación'!K75*IF($AN17=$R$10,VLOOKUP($AO17,Listas!$B$6:$C$106,2,),IF($AN17=$R$11,VLOOKUP($AO17,Listas!$E$6:$F$106,2,),IF($AN17=$R$12,VLOOKUP($AO17,Listas!$H$6:$I$106,2,),""))),"")</f>
        <v/>
      </c>
      <c r="CR17" t="str">
        <f>IFERROR('Prod y alimentación'!N75*IF($AN17=$R$10,VLOOKUP($AO17,Listas!$B$6:$C$106,2,),IF($AN17=$R$11,VLOOKUP($AO17,Listas!$E$6:$F$106,2,),IF($AN17=$R$12,VLOOKUP($AO17,Listas!$H$6:$I$106,2,),""))),"")</f>
        <v/>
      </c>
      <c r="CS17" t="str">
        <f>IFERROR('Prod y alimentación'!Q75*IF($AN17=$R$10,VLOOKUP($AO17,Listas!$B$6:$C$106,2,),IF($AN17=$R$11,VLOOKUP($AO17,Listas!$E$6:$F$106,2,),IF($AN17=$R$12,VLOOKUP($AO17,Listas!$H$6:$I$106,2,),""))),"")</f>
        <v/>
      </c>
      <c r="CT17" t="str">
        <f>IFERROR('Prod y alimentación'!T75*IF($AN17=$R$10,VLOOKUP($AO17,Listas!$B$6:$C$106,2,),IF($AN17=$R$11,VLOOKUP($AO17,Listas!$E$6:$F$106,2,),IF($AN17=$R$12,VLOOKUP($AO17,Listas!$H$6:$I$106,2,),""))),"")</f>
        <v/>
      </c>
      <c r="CU17" t="str">
        <f>IFERROR('Prod y alimentación'!W75*IF($AN17=$R$10,VLOOKUP($AO17,Listas!$B$6:$C$106,2,),IF($AN17=$R$11,VLOOKUP($AO17,Listas!$E$6:$F$106,2,),IF($AN17=$R$12,VLOOKUP($AO17,Listas!$H$6:$I$106,2,),""))),"")</f>
        <v/>
      </c>
      <c r="CV17" t="str">
        <f>IFERROR('Prod y alimentación'!Z75*IF($AN17=$R$10,VLOOKUP($AO17,Listas!$B$6:$C$106,2,),IF($AN17=$R$11,VLOOKUP($AO17,Listas!$E$6:$F$106,2,),IF($AN17=$R$12,VLOOKUP($AO17,Listas!$H$6:$I$106,2,),""))),"")</f>
        <v/>
      </c>
      <c r="CW17" t="str">
        <f>IFERROR('Prod y alimentación'!AC75*IF($AN17=$R$10,VLOOKUP($AO17,Listas!$B$6:$C$106,2,),IF($AN17=$R$11,VLOOKUP($AO17,Listas!$E$6:$F$106,2,),IF($AN17=$R$12,VLOOKUP($AO17,Listas!$H$6:$I$106,2,),""))),"")</f>
        <v/>
      </c>
      <c r="CX17" t="str">
        <f>IFERROR('Prod y alimentación'!AF75*IF($AN17=$R$10,VLOOKUP($AO17,Listas!$B$6:$C$106,2,),IF($AN17=$R$11,VLOOKUP($AO17,Listas!$E$6:$F$106,2,),IF($AN17=$R$12,VLOOKUP($AO17,Listas!$H$6:$I$106,2,),""))),"")</f>
        <v/>
      </c>
      <c r="CY17" t="str">
        <f>IFERROR('Prod y alimentación'!AI75*IF($AN17=$R$10,VLOOKUP($AO17,Listas!$B$6:$C$106,2,),IF($AN17=$R$11,VLOOKUP($AO17,Listas!$E$6:$F$106,2,),IF($AN17=$R$12,VLOOKUP($AO17,Listas!$H$6:$I$106,2,),""))),"")</f>
        <v/>
      </c>
      <c r="CZ17" t="str">
        <f>IFERROR('Prod y alimentación'!AL75*IF($AN17=$R$10,VLOOKUP($AO17,Listas!$B$6:$C$106,2,),IF($AN17=$R$11,VLOOKUP($AO17,Listas!$E$6:$F$106,2,),IF($AN17=$R$12,VLOOKUP($AO17,Listas!$H$6:$I$106,2,),""))),"")</f>
        <v/>
      </c>
    </row>
    <row r="18" spans="2:104" x14ac:dyDescent="0.35">
      <c r="B18" t="str">
        <f ca="1">IFERROR(INDEX(OFFSET(Listas!$B$6,0,0,MATCH("Fin",Listas!$B$6:B114,0)-1,1),MATCH(0,INDEX(COUNTIF($B$10:B17,OFFSET(Listas!$B$6,0,0,MATCH("Fin",Listas!$B$6:B114,0)-1,1)),0,0),0)),"")</f>
        <v>Henilaje. Pradera</v>
      </c>
      <c r="E18" t="str">
        <f ca="1">IFERROR(INDEX(OFFSET(Listas!$E$6,0,0,MATCH("Fin",Listas!$E$6:E114,0)-1,1),MATCH(0,INDEX(COUNTIF($E$10:E17,OFFSET(Listas!$E$6,0,0,MATCH("Fin",Listas!$E$6:E114,0)-1,1)),0,0),0)),"")</f>
        <v>Trigo</v>
      </c>
      <c r="H18" t="str">
        <f ca="1">IFERROR(INDEX(OFFSET(Listas!$H$6,0,0,MATCH("Fin",Listas!$H$6:H114,0)-1,1),MATCH(0,INDEX(COUNTIF($H$10:H17,OFFSET(Listas!$H$6,0,0,MATCH("Fin",Listas!$H$6:H114,0)-1,1)),0,0),0)),"")</f>
        <v xml:space="preserve">Secuestrante </v>
      </c>
      <c r="K18" t="str">
        <f ca="1">IFERROR(INDEX(OFFSET(Listas!$L$6,0,0,MATCH("Fin",Listas!$L$6:L114,0)-1,1),MATCH(0,INDEX(COUNTIF($K$10:K17,OFFSET(Listas!$L$6,0,0,MATCH("Fin",Listas!$L$6:L114,0)-1,1)),0,0),0)),"")</f>
        <v>Alfalfa 3</v>
      </c>
      <c r="L18" t="str">
        <f ca="1">VLOOKUP(K18,Listas!$L$6:$M$106,2,0)</f>
        <v>Pradera larga (3º año)</v>
      </c>
      <c r="T18" t="s">
        <v>220</v>
      </c>
      <c r="AA18" s="122" t="str">
        <f>IF('Uso de suelo'!C23="","",'Uso de suelo'!C23)</f>
        <v/>
      </c>
      <c r="AB18" s="123" t="str">
        <f ca="1">IF('Uso de suelo'!D23="","",VLOOKUP('Uso de suelo'!D23,OFFSET(Formulas!$K$11,0,0,Formulas!$L$10,2),2,0))</f>
        <v/>
      </c>
      <c r="AC18" s="123" t="str">
        <f ca="1">IF('Uso de suelo'!F23="","",VLOOKUP('Uso de suelo'!F23,OFFSET(Formulas!$K$11,0,0,Formulas!$L$10,2),2,0))</f>
        <v/>
      </c>
      <c r="AD18" s="123" t="str">
        <f ca="1">IF('Uso de suelo'!H23="","",VLOOKUP('Uso de suelo'!H23,OFFSET(Formulas!$K$11,0,0,Formulas!$L$10,2),2,0))</f>
        <v/>
      </c>
      <c r="AE18" s="123" t="str">
        <f ca="1">IF('Uso de suelo'!J23="","",VLOOKUP('Uso de suelo'!J23,OFFSET(Formulas!$K$11,0,0,Formulas!$L$10,2),2,0))</f>
        <v/>
      </c>
      <c r="AF18" s="123" t="str">
        <f ca="1">IF('Uso de suelo'!L23="","",VLOOKUP('Uso de suelo'!L23,OFFSET(Formulas!$K$11,0,0,Formulas!$L$10,2),2,0))</f>
        <v/>
      </c>
      <c r="AG18" s="123" t="str">
        <f ca="1">IF('Uso de suelo'!N23="","",VLOOKUP('Uso de suelo'!N23,OFFSET(Formulas!$K$11,0,0,Formulas!$L$10,2),2,0))</f>
        <v/>
      </c>
      <c r="AH18" s="123" t="str">
        <f ca="1">IF('Uso de suelo'!P23="","",VLOOKUP('Uso de suelo'!P23,OFFSET(Formulas!$K$11,0,0,Formulas!$L$10,2),2,0))</f>
        <v/>
      </c>
      <c r="AI18" s="123" t="str">
        <f ca="1">IF('Uso de suelo'!R23="","",VLOOKUP('Uso de suelo'!R23,OFFSET(Formulas!$K$11,0,0,Formulas!$L$10,2),2,0))</f>
        <v/>
      </c>
      <c r="AJ18" s="123" t="str">
        <f ca="1">IF('Uso de suelo'!T23="","",VLOOKUP('Uso de suelo'!T23,OFFSET(Formulas!$K$11,0,0,Formulas!$L$10,2),2,0))</f>
        <v/>
      </c>
      <c r="AK18" s="123" t="str">
        <f ca="1">IF('Uso de suelo'!V23="","",VLOOKUP('Uso de suelo'!V23,OFFSET(Formulas!$K$11,0,0,Formulas!$L$10,2),2,0))</f>
        <v/>
      </c>
      <c r="AL18" s="123" t="str">
        <f ca="1">IF('Uso de suelo'!X23="","",VLOOKUP('Uso de suelo'!X23,OFFSET(Formulas!$K$11,0,0,Formulas!$L$10,2),2,0))</f>
        <v/>
      </c>
      <c r="AM18" s="124" t="str">
        <f ca="1">IF('Uso de suelo'!Z23="","",VLOOKUP('Uso de suelo'!Z23,OFFSET(Formulas!$K$11,0,0,Formulas!$L$10,2),2,0))</f>
        <v/>
      </c>
      <c r="AN18" t="str">
        <f>IF('Prod y alimentación'!B76="","",'Prod y alimentación'!B76)</f>
        <v/>
      </c>
      <c r="AO18" t="str">
        <f>IF('Prod y alimentación'!C76="","",'Prod y alimentación'!C76)</f>
        <v/>
      </c>
      <c r="AP18" t="str">
        <f>IFERROR('Prod y alimentación'!D76*IF($AN18=$R$10,VLOOKUP($AO18,Listas!$B$6:$D$106,3,)*VLOOKUP($AO18,Listas!$B$6:$D$106,2,),IF($AN18=$R$11,VLOOKUP($AO18,Listas!$E$6:$G$106,3,)*VLOOKUP($AO18,Listas!$E$6:$G$106,2,),IF($AN18=$R$12,VLOOKUP($AO18,Listas!$H$6:$J$106,3,)*VLOOKUP($AO18,Listas!$H$6:$J$106,2,),""))),"")</f>
        <v/>
      </c>
      <c r="AQ18" t="str">
        <f>IFERROR('Prod y alimentación'!E76*IF($AN18=$R$10,VLOOKUP($AO18,Listas!$B$6:$D$106,3,)*VLOOKUP($AO18,Listas!$B$6:$D$106,2,),IF($AN18=$R$11,VLOOKUP($AO18,Listas!$E$6:$G$106,3,)*VLOOKUP($AO18,Listas!$E$6:$G$106,2,),IF($AN18=$R$12,VLOOKUP($AO18,Listas!$H$6:$J$106,3,)*VLOOKUP($AO18,Listas!$H$6:$J$106,2,),""))),"")</f>
        <v/>
      </c>
      <c r="AR18" t="str">
        <f>IFERROR('Prod y alimentación'!G76*IF($AN18=$R$10,VLOOKUP($AO18,Listas!$B$6:$D$106,3,)*VLOOKUP($AO18,Listas!$B$6:$D$106,2,),IF($AN18=$R$11,VLOOKUP($AO18,Listas!$E$6:$G$106,3,)*VLOOKUP($AO18,Listas!$E$6:$G$106,2,),IF($AN18=$R$12,VLOOKUP($AO18,Listas!$H$6:$J$106,3,)*VLOOKUP($AO18,Listas!$H$6:$J$106,2,),""))),"")</f>
        <v/>
      </c>
      <c r="AS18" t="str">
        <f>IFERROR('Prod y alimentación'!H76*IF($AN18=$R$10,VLOOKUP($AO18,Listas!$B$6:$D$106,3,)*VLOOKUP($AO18,Listas!$B$6:$D$106,2,),IF($AN18=$R$11,VLOOKUP($AO18,Listas!$E$6:$G$106,3,)*VLOOKUP($AO18,Listas!$E$6:$G$106,2,),IF($AN18=$R$12,VLOOKUP($AO18,Listas!$H$6:$J$106,3,)*VLOOKUP($AO18,Listas!$H$6:$J$106,2,),""))),"")</f>
        <v/>
      </c>
      <c r="AT18" t="str">
        <f>IFERROR('Prod y alimentación'!J76*IF($AN18=$R$10,VLOOKUP($AO18,Listas!$B$6:$D$106,3,)*VLOOKUP($AO18,Listas!$B$6:$D$106,2,),IF($AN18=$R$11,VLOOKUP($AO18,Listas!$E$6:$G$106,3,)*VLOOKUP($AO18,Listas!$E$6:$G$106,2,),IF($AN18=$R$12,VLOOKUP($AO18,Listas!$H$6:$J$106,3,)*VLOOKUP($AO18,Listas!$H$6:$J$106,2,),""))),"")</f>
        <v/>
      </c>
      <c r="AU18" t="str">
        <f>IFERROR('Prod y alimentación'!K76*IF($AN18=$R$10,VLOOKUP($AO18,Listas!$B$6:$D$106,3,)*VLOOKUP($AO18,Listas!$B$6:$D$106,2,),IF($AN18=$R$11,VLOOKUP($AO18,Listas!$E$6:$G$106,3,)*VLOOKUP($AO18,Listas!$E$6:$G$106,2,),IF($AN18=$R$12,VLOOKUP($AO18,Listas!$H$6:$J$106,3,)*VLOOKUP($AO18,Listas!$H$6:$J$106,2,),""))),"")</f>
        <v/>
      </c>
      <c r="AV18" t="str">
        <f>IFERROR('Prod y alimentación'!M76*IF($AN18=$R$10,VLOOKUP($AO18,Listas!$B$6:$D$106,3,)*VLOOKUP($AO18,Listas!$B$6:$D$106,2,),IF($AN18=$R$11,VLOOKUP($AO18,Listas!$E$6:$G$106,3,)*VLOOKUP($AO18,Listas!$E$6:$G$106,2,),IF($AN18=$R$12,VLOOKUP($AO18,Listas!$H$6:$J$106,3,)*VLOOKUP($AO18,Listas!$H$6:$J$106,2,),""))),"")</f>
        <v/>
      </c>
      <c r="AW18" t="str">
        <f>IFERROR('Prod y alimentación'!N76*IF($AN18=$R$10,VLOOKUP($AO18,Listas!$B$6:$D$106,3,)*VLOOKUP($AO18,Listas!$B$6:$D$106,2,),IF($AN18=$R$11,VLOOKUP($AO18,Listas!$E$6:$G$106,3,)*VLOOKUP($AO18,Listas!$E$6:$G$106,2,),IF($AN18=$R$12,VLOOKUP($AO18,Listas!$H$6:$J$106,3,)*VLOOKUP($AO18,Listas!$H$6:$J$106,2,),""))),"")</f>
        <v/>
      </c>
      <c r="AX18" t="str">
        <f>IFERROR('Prod y alimentación'!P76*IF($AN18=$R$10,VLOOKUP($AO18,Listas!$B$6:$D$106,3,)*VLOOKUP($AO18,Listas!$B$6:$D$106,2,),IF($AN18=$R$11,VLOOKUP($AO18,Listas!$E$6:$G$106,3,)*VLOOKUP($AO18,Listas!$E$6:$G$106,2,),IF($AN18=$R$12,VLOOKUP($AO18,Listas!$H$6:$J$106,3,)*VLOOKUP($AO18,Listas!$H$6:$J$106,2,),""))),"")</f>
        <v/>
      </c>
      <c r="AY18" t="str">
        <f>IFERROR('Prod y alimentación'!Q76*IF($AN18=$R$10,VLOOKUP($AO18,Listas!$B$6:$D$106,3,)*VLOOKUP($AO18,Listas!$B$6:$D$106,2,),IF($AN18=$R$11,VLOOKUP($AO18,Listas!$E$6:$G$106,3,)*VLOOKUP($AO18,Listas!$E$6:$G$106,2,),IF($AN18=$R$12,VLOOKUP($AO18,Listas!$H$6:$J$106,3,)*VLOOKUP($AO18,Listas!$H$6:$J$106,2,),""))),"")</f>
        <v/>
      </c>
      <c r="AZ18" t="str">
        <f>IFERROR('Prod y alimentación'!S76*IF($AN18=$R$10,VLOOKUP($AO18,Listas!$B$6:$D$106,3,)*VLOOKUP($AO18,Listas!$B$6:$D$106,2,),IF($AN18=$R$11,VLOOKUP($AO18,Listas!$E$6:$G$106,3,)*VLOOKUP($AO18,Listas!$E$6:$G$106,2,),IF($AN18=$R$12,VLOOKUP($AO18,Listas!$H$6:$J$106,3,)*VLOOKUP($AO18,Listas!$H$6:$J$106,2,),""))),"")</f>
        <v/>
      </c>
      <c r="BA18" t="str">
        <f>IFERROR('Prod y alimentación'!T76*IF($AN18=$R$10,VLOOKUP($AO18,Listas!$B$6:$D$106,3,)*VLOOKUP($AO18,Listas!$B$6:$D$106,2,),IF($AN18=$R$11,VLOOKUP($AO18,Listas!$E$6:$G$106,3,)*VLOOKUP($AO18,Listas!$E$6:$G$106,2,),IF($AN18=$R$12,VLOOKUP($AO18,Listas!$H$6:$J$106,3,)*VLOOKUP($AO18,Listas!$H$6:$J$106,2,),""))),"")</f>
        <v/>
      </c>
      <c r="BB18" t="str">
        <f>IFERROR('Prod y alimentación'!V76*IF($AN18=$R$10,VLOOKUP($AO18,Listas!$B$6:$D$106,3,)*VLOOKUP($AO18,Listas!$B$6:$D$106,2,),IF($AN18=$R$11,VLOOKUP($AO18,Listas!$E$6:$G$106,3,)*VLOOKUP($AO18,Listas!$E$6:$G$106,2,),IF($AN18=$R$12,VLOOKUP($AO18,Listas!$H$6:$J$106,3,)*VLOOKUP($AO18,Listas!$H$6:$J$106,2,),""))),"")</f>
        <v/>
      </c>
      <c r="BC18" t="str">
        <f>IFERROR('Prod y alimentación'!W76*IF($AN18=$R$10,VLOOKUP($AO18,Listas!$B$6:$D$106,3,)*VLOOKUP($AO18,Listas!$B$6:$D$106,2,),IF($AN18=$R$11,VLOOKUP($AO18,Listas!$E$6:$G$106,3,)*VLOOKUP($AO18,Listas!$E$6:$G$106,2,),IF($AN18=$R$12,VLOOKUP($AO18,Listas!$H$6:$J$106,3,)*VLOOKUP($AO18,Listas!$H$6:$J$106,2,),""))),"")</f>
        <v/>
      </c>
      <c r="BD18" t="str">
        <f>IFERROR('Prod y alimentación'!Y76*IF($AN18=$R$10,VLOOKUP($AO18,Listas!$B$6:$D$106,3,)*VLOOKUP($AO18,Listas!$B$6:$D$106,2,),IF($AN18=$R$11,VLOOKUP($AO18,Listas!$E$6:$G$106,3,)*VLOOKUP($AO18,Listas!$E$6:$G$106,2,),IF($AN18=$R$12,VLOOKUP($AO18,Listas!$H$6:$J$106,3,)*VLOOKUP($AO18,Listas!$H$6:$J$106,2,),""))),"")</f>
        <v/>
      </c>
      <c r="BE18" t="str">
        <f>IFERROR('Prod y alimentación'!Z76*IF($AN18=$R$10,VLOOKUP($AO18,Listas!$B$6:$D$106,3,)*VLOOKUP($AO18,Listas!$B$6:$D$106,2,),IF($AN18=$R$11,VLOOKUP($AO18,Listas!$E$6:$G$106,3,)*VLOOKUP($AO18,Listas!$E$6:$G$106,2,),IF($AN18=$R$12,VLOOKUP($AO18,Listas!$H$6:$J$106,3,)*VLOOKUP($AO18,Listas!$H$6:$J$106,2,),""))),"")</f>
        <v/>
      </c>
      <c r="BF18" t="str">
        <f>IFERROR('Prod y alimentación'!AB76*IF($AN18=$R$10,VLOOKUP($AO18,Listas!$B$6:$D$106,3,)*VLOOKUP($AO18,Listas!$B$6:$D$106,2,),IF($AN18=$R$11,VLOOKUP($AO18,Listas!$E$6:$G$106,3,)*VLOOKUP($AO18,Listas!$E$6:$G$106,2,),IF($AN18=$R$12,VLOOKUP($AO18,Listas!$H$6:$J$106,3,)*VLOOKUP($AO18,Listas!$H$6:$J$106,2,),""))),"")</f>
        <v/>
      </c>
      <c r="BG18" t="str">
        <f>IFERROR('Prod y alimentación'!AC76*IF($AN18=$R$10,VLOOKUP($AO18,Listas!$B$6:$D$106,3,)*VLOOKUP($AO18,Listas!$B$6:$D$106,2,),IF($AN18=$R$11,VLOOKUP($AO18,Listas!$E$6:$G$106,3,)*VLOOKUP($AO18,Listas!$E$6:$G$106,2,),IF($AN18=$R$12,VLOOKUP($AO18,Listas!$H$6:$J$106,3,)*VLOOKUP($AO18,Listas!$H$6:$J$106,2,),""))),"")</f>
        <v/>
      </c>
      <c r="BH18" t="str">
        <f>IFERROR('Prod y alimentación'!AE76*IF($AN18=$R$10,VLOOKUP($AO18,Listas!$B$6:$D$106,3,)*VLOOKUP($AO18,Listas!$B$6:$D$106,2,),IF($AN18=$R$11,VLOOKUP($AO18,Listas!$E$6:$G$106,3,)*VLOOKUP($AO18,Listas!$E$6:$G$106,2,),IF($AN18=$R$12,VLOOKUP($AO18,Listas!$H$6:$J$106,3,)*VLOOKUP($AO18,Listas!$H$6:$J$106,2,),""))),"")</f>
        <v/>
      </c>
      <c r="BI18" t="str">
        <f>IFERROR('Prod y alimentación'!AF76*IF($AN18=$R$10,VLOOKUP($AO18,Listas!$B$6:$D$106,3,)*VLOOKUP($AO18,Listas!$B$6:$D$106,2,),IF($AN18=$R$11,VLOOKUP($AO18,Listas!$E$6:$G$106,3,)*VLOOKUP($AO18,Listas!$E$6:$G$106,2,),IF($AN18=$R$12,VLOOKUP($AO18,Listas!$H$6:$J$106,3,)*VLOOKUP($AO18,Listas!$H$6:$J$106,2,),""))),"")</f>
        <v/>
      </c>
      <c r="BJ18" t="str">
        <f>IFERROR('Prod y alimentación'!AH76*IF($AN18=$R$10,VLOOKUP($AO18,Listas!$B$6:$D$106,3,)*VLOOKUP($AO18,Listas!$B$6:$D$106,2,),IF($AN18=$R$11,VLOOKUP($AO18,Listas!$E$6:$G$106,3,)*VLOOKUP($AO18,Listas!$E$6:$G$106,2,),IF($AN18=$R$12,VLOOKUP($AO18,Listas!$H$6:$J$106,3,)*VLOOKUP($AO18,Listas!$H$6:$J$106,2,),""))),"")</f>
        <v/>
      </c>
      <c r="BK18" t="str">
        <f>IFERROR('Prod y alimentación'!AI76*IF($AN18=$R$10,VLOOKUP($AO18,Listas!$B$6:$D$106,3,)*VLOOKUP($AO18,Listas!$B$6:$D$106,2,),IF($AN18=$R$11,VLOOKUP($AO18,Listas!$E$6:$G$106,3,)*VLOOKUP($AO18,Listas!$E$6:$G$106,2,),IF($AN18=$R$12,VLOOKUP($AO18,Listas!$H$6:$J$106,3,)*VLOOKUP($AO18,Listas!$H$6:$J$106,2,),""))),"")</f>
        <v/>
      </c>
      <c r="BL18" t="str">
        <f>IFERROR('Prod y alimentación'!AK76*IF($AN18=$R$10,VLOOKUP($AO18,Listas!$B$6:$D$106,3,)*VLOOKUP($AO18,Listas!$B$6:$D$106,2,),IF($AN18=$R$11,VLOOKUP($AO18,Listas!$E$6:$G$106,3,)*VLOOKUP($AO18,Listas!$E$6:$G$106,2,),IF($AN18=$R$12,VLOOKUP($AO18,Listas!$H$6:$J$106,3,)*VLOOKUP($AO18,Listas!$H$6:$J$106,2,),""))),"")</f>
        <v/>
      </c>
      <c r="BM18" t="str">
        <f>IFERROR('Prod y alimentación'!AL76*IF($AN18=$R$10,VLOOKUP($AO18,Listas!$B$6:$D$106,3,)*VLOOKUP($AO18,Listas!$B$6:$D$106,2,),IF($AN18=$R$11,VLOOKUP($AO18,Listas!$E$6:$G$106,3,)*VLOOKUP($AO18,Listas!$E$6:$G$106,2,),IF($AN18=$R$12,VLOOKUP($AO18,Listas!$H$6:$J$106,3,)*VLOOKUP($AO18,Listas!$H$6:$J$106,2,),""))),"")</f>
        <v/>
      </c>
      <c r="BO18" s="130" t="str">
        <f>IFERROR('Prod y alimentación'!D76*IF($AN18=$R$10,VLOOKUP($AO18,Listas!$B$6:$C$106,2,),IF($AN18=$R$11,VLOOKUP($AO18,Listas!$E$6:$F$106,2,),IF($AN18=$R$12,VLOOKUP($AO18,Listas!$H$6:$I$106,2,),""))),"")</f>
        <v/>
      </c>
      <c r="BP18" t="str">
        <f>IFERROR('Prod y alimentación'!G76*IF($AN18=$R$10,VLOOKUP($AO18,Listas!$B$6:$C$106,2,),IF($AN18=$R$11,VLOOKUP($AO18,Listas!$E$6:$F$106,2,),IF($AN18=$R$12,VLOOKUP($AO18,Listas!$H$6:$I$106,2,)/100,""))),"")</f>
        <v/>
      </c>
      <c r="BQ18" t="str">
        <f>IFERROR('Prod y alimentación'!J76*IF($AN18=$R$10,VLOOKUP($AO18,Listas!$B$6:$C$106,2,),IF($AN18=$R$11,VLOOKUP($AO18,Listas!$E$6:$F$106,2,),IF($AN18=$R$12,VLOOKUP($AO18,Listas!$H$6:$I$106,2,)/100,""))),"")</f>
        <v/>
      </c>
      <c r="BR18" t="str">
        <f>IFERROR('Prod y alimentación'!M76*IF($AN18=$R$10,VLOOKUP($AO18,Listas!$B$6:$C$106,2,),IF($AN18=$R$11,VLOOKUP($AO18,Listas!$E$6:$F$106,2,),IF($AN18=$R$12,VLOOKUP($AO18,Listas!$H$6:$I$106,2,)/100,""))),"")</f>
        <v/>
      </c>
      <c r="BS18" t="str">
        <f>IFERROR('Prod y alimentación'!P76*IF($AN18=$R$10,VLOOKUP($AO18,Listas!$B$6:$C$106,2,),IF($AN18=$R$11,VLOOKUP($AO18,Listas!$E$6:$F$106,2,),IF($AN18=$R$12,VLOOKUP($AO18,Listas!$H$6:$I$106,2,)/100,""))),"")</f>
        <v/>
      </c>
      <c r="BT18" t="str">
        <f>IFERROR('Prod y alimentación'!S76*IF($AN18=$R$10,VLOOKUP($AO18,Listas!$B$6:$C$106,2,),IF($AN18=$R$11,VLOOKUP($AO18,Listas!$E$6:$F$106,2,),IF($AN18=$R$12,VLOOKUP($AO18,Listas!$H$6:$I$106,2,)/100,""))),"")</f>
        <v/>
      </c>
      <c r="BU18" t="str">
        <f>IFERROR('Prod y alimentación'!V76*IF($AN18=$R$10,VLOOKUP($AO18,Listas!$B$6:$C$106,2,),IF($AN18=$R$11,VLOOKUP($AO18,Listas!$E$6:$F$106,2,),IF($AN18=$R$12,VLOOKUP($AO18,Listas!$H$6:$I$106,2,)/100,""))),"")</f>
        <v/>
      </c>
      <c r="BV18" t="str">
        <f>IFERROR('Prod y alimentación'!Y76*IF($AN18=$R$10,VLOOKUP($AO18,Listas!$B$6:$C$106,2,),IF($AN18=$R$11,VLOOKUP($AO18,Listas!$E$6:$F$106,2,),IF($AN18=$R$12,VLOOKUP($AO18,Listas!$H$6:$I$106,2,)/100,""))),"")</f>
        <v/>
      </c>
      <c r="BW18" t="str">
        <f>IFERROR('Prod y alimentación'!AB76*IF($AN18=$R$10,VLOOKUP($AO18,Listas!$B$6:$C$106,2,),IF($AN18=$R$11,VLOOKUP($AO18,Listas!$E$6:$F$106,2,),IF($AN18=$R$12,VLOOKUP($AO18,Listas!$H$6:$I$106,2,)/100,""))),"")</f>
        <v/>
      </c>
      <c r="BX18" t="str">
        <f>IFERROR('Prod y alimentación'!AE76*IF($AN18=$R$10,VLOOKUP($AO18,Listas!$B$6:$C$106,2,),IF($AN18=$R$11,VLOOKUP($AO18,Listas!$E$6:$F$106,2,),IF($AN18=$R$12,VLOOKUP($AO18,Listas!$H$6:$I$106,2,)/100,""))),"")</f>
        <v/>
      </c>
      <c r="BY18" t="str">
        <f>IFERROR('Prod y alimentación'!AH76*IF($AN18=$R$10,VLOOKUP($AO18,Listas!$B$6:$C$106,2,),IF($AN18=$R$11,VLOOKUP($AO18,Listas!$E$6:$F$106,2,),IF($AN18=$R$12,VLOOKUP($AO18,Listas!$H$6:$I$106,2,)/100,""))),"")</f>
        <v/>
      </c>
      <c r="BZ18" t="str">
        <f>IFERROR('Prod y alimentación'!AK76*IF($AN18=$R$10,VLOOKUP($AO18,Listas!$B$6:$C$106,2,),IF($AN18=$R$11,VLOOKUP($AO18,Listas!$E$6:$F$106,2,),IF($AN18=$R$12,VLOOKUP($AO18,Listas!$H$6:$I$106,2,)/100,""))),"")</f>
        <v/>
      </c>
      <c r="CB18" t="str">
        <f>IF(Reservas!E23="",IF(Reservas!D23="","",IF(Reservas!C23=$O$10,0.85,IF(Reservas!C23=$O$11,0.45,IF(Reservas!C23=$O$12,0.33,"")))),Reservas!E23)</f>
        <v/>
      </c>
      <c r="CC18" t="str">
        <f>IF(Reservas!H23="",IF(Reservas!G23="","",IF(Reservas!F23=$O$10,0.85,IF(Reservas!F23=$O$11,0.45,IF(Reservas!F23=$O$12,0.33,"")))),Reservas!H23)</f>
        <v/>
      </c>
      <c r="CD18" t="str">
        <f>IF(Reservas!K23="",IF(Reservas!J23="","",IF(Reservas!I23=$O$10,0.85,IF(Reservas!I23=$O$11,0.45,IF(Reservas!I23=$O$12,0.33,"")))),Reservas!K23)</f>
        <v/>
      </c>
      <c r="CE18" t="str">
        <f>IF(Reservas!N23="",IF(Reservas!M23="","",IF(Reservas!L23=$O$10,0.85,IF(Reservas!L23=$O$11,0.45,IF(Reservas!L23=$O$12,0.33,"")))),Reservas!N23)</f>
        <v/>
      </c>
      <c r="CF18" t="str">
        <f>IF(Reservas!Q23="",IF(Reservas!P23="","",IF(Reservas!O23=$O$10,0.85,IF(Reservas!O23=$O$11,0.45,IF(Reservas!O23=$O$12,0.33,"")))),Reservas!Q23)</f>
        <v/>
      </c>
      <c r="CG18" t="str">
        <f>IF(Reservas!T23="",IF(Reservas!S23="","",IF(Reservas!R23=$O$10,0.85,IF(Reservas!R23=$O$11,0.45,IF(Reservas!R23=$O$12,0.33,"")))),Reservas!T23)</f>
        <v/>
      </c>
      <c r="CH18" t="str">
        <f>IF(Reservas!W23="",IF(Reservas!V23="","",IF(Reservas!U23=$O$10,0.85,IF(Reservas!U23=$O$11,0.45,IF(Reservas!U23=$O$12,0.33,"")))),Reservas!W23)</f>
        <v/>
      </c>
      <c r="CI18" t="str">
        <f>IF(Reservas!Z23="",IF(Reservas!Y23="","",IF(Reservas!X23=$O$10,0.85,IF(Reservas!X23=$O$11,0.45,IF(Reservas!X23=$O$12,0.33,"")))),Reservas!Z23)</f>
        <v/>
      </c>
      <c r="CJ18" t="str">
        <f>IF(Reservas!AC23="",IF(Reservas!AB23="","",IF(Reservas!AA23=$O$10,0.85,IF(Reservas!AA23=$O$11,0.45,IF(Reservas!AA23=$O$12,0.33,"")))),Reservas!AC23)</f>
        <v/>
      </c>
      <c r="CK18" t="str">
        <f>IF(Reservas!AF23="",IF(Reservas!AE23="","",IF(Reservas!AD23=$O$10,0.85,IF(Reservas!AD23=$O$11,0.45,IF(Reservas!AD23=$O$12,0.33,"")))),Reservas!AF23)</f>
        <v/>
      </c>
      <c r="CL18" t="str">
        <f>IF(Reservas!AI23="",IF(Reservas!AH23="","",IF(Reservas!AG23=$O$10,0.85,IF(Reservas!AG23=$O$11,0.45,IF(Reservas!AG23=$O$12,0.33,"")))),Reservas!AI23)</f>
        <v/>
      </c>
      <c r="CM18" t="str">
        <f>IF(Reservas!AL23="",IF(Reservas!AK23="","",IF(Reservas!AJ23=$O$10,0.85,IF(Reservas!AJ23=$O$11,0.45,IF(Reservas!AJ23=$O$12,0.33,"")))),Reservas!AL23)</f>
        <v/>
      </c>
      <c r="CO18" t="str">
        <f>IFERROR('Prod y alimentación'!E76*IF($AN18=$R$10,VLOOKUP($AO18,Listas!$B$6:$C$106,2,),IF($AN18=$R$11,VLOOKUP($AO18,Listas!$E$6:$F$106,2,),IF($AN18=$R$12,VLOOKUP($AO18,Listas!$H$6:$I$106,2,),""))),"")</f>
        <v/>
      </c>
      <c r="CP18" t="str">
        <f>IFERROR('Prod y alimentación'!H76*IF($AN18=$R$10,VLOOKUP($AO18,Listas!$B$6:$C$106,2,),IF($AN18=$R$11,VLOOKUP($AO18,Listas!$E$6:$F$106,2,),IF($AN18=$R$12,VLOOKUP($AO18,Listas!$H$6:$I$106,2,),""))),"")</f>
        <v/>
      </c>
      <c r="CQ18" t="str">
        <f>IFERROR('Prod y alimentación'!K76*IF($AN18=$R$10,VLOOKUP($AO18,Listas!$B$6:$C$106,2,),IF($AN18=$R$11,VLOOKUP($AO18,Listas!$E$6:$F$106,2,),IF($AN18=$R$12,VLOOKUP($AO18,Listas!$H$6:$I$106,2,),""))),"")</f>
        <v/>
      </c>
      <c r="CR18" t="str">
        <f>IFERROR('Prod y alimentación'!N76*IF($AN18=$R$10,VLOOKUP($AO18,Listas!$B$6:$C$106,2,),IF($AN18=$R$11,VLOOKUP($AO18,Listas!$E$6:$F$106,2,),IF($AN18=$R$12,VLOOKUP($AO18,Listas!$H$6:$I$106,2,),""))),"")</f>
        <v/>
      </c>
      <c r="CS18" t="str">
        <f>IFERROR('Prod y alimentación'!Q76*IF($AN18=$R$10,VLOOKUP($AO18,Listas!$B$6:$C$106,2,),IF($AN18=$R$11,VLOOKUP($AO18,Listas!$E$6:$F$106,2,),IF($AN18=$R$12,VLOOKUP($AO18,Listas!$H$6:$I$106,2,),""))),"")</f>
        <v/>
      </c>
      <c r="CT18" t="str">
        <f>IFERROR('Prod y alimentación'!T76*IF($AN18=$R$10,VLOOKUP($AO18,Listas!$B$6:$C$106,2,),IF($AN18=$R$11,VLOOKUP($AO18,Listas!$E$6:$F$106,2,),IF($AN18=$R$12,VLOOKUP($AO18,Listas!$H$6:$I$106,2,),""))),"")</f>
        <v/>
      </c>
      <c r="CU18" t="str">
        <f>IFERROR('Prod y alimentación'!W76*IF($AN18=$R$10,VLOOKUP($AO18,Listas!$B$6:$C$106,2,),IF($AN18=$R$11,VLOOKUP($AO18,Listas!$E$6:$F$106,2,),IF($AN18=$R$12,VLOOKUP($AO18,Listas!$H$6:$I$106,2,),""))),"")</f>
        <v/>
      </c>
      <c r="CV18" t="str">
        <f>IFERROR('Prod y alimentación'!Z76*IF($AN18=$R$10,VLOOKUP($AO18,Listas!$B$6:$C$106,2,),IF($AN18=$R$11,VLOOKUP($AO18,Listas!$E$6:$F$106,2,),IF($AN18=$R$12,VLOOKUP($AO18,Listas!$H$6:$I$106,2,),""))),"")</f>
        <v/>
      </c>
      <c r="CW18" t="str">
        <f>IFERROR('Prod y alimentación'!AC76*IF($AN18=$R$10,VLOOKUP($AO18,Listas!$B$6:$C$106,2,),IF($AN18=$R$11,VLOOKUP($AO18,Listas!$E$6:$F$106,2,),IF($AN18=$R$12,VLOOKUP($AO18,Listas!$H$6:$I$106,2,),""))),"")</f>
        <v/>
      </c>
      <c r="CX18" t="str">
        <f>IFERROR('Prod y alimentación'!AF76*IF($AN18=$R$10,VLOOKUP($AO18,Listas!$B$6:$C$106,2,),IF($AN18=$R$11,VLOOKUP($AO18,Listas!$E$6:$F$106,2,),IF($AN18=$R$12,VLOOKUP($AO18,Listas!$H$6:$I$106,2,),""))),"")</f>
        <v/>
      </c>
      <c r="CY18" t="str">
        <f>IFERROR('Prod y alimentación'!AI76*IF($AN18=$R$10,VLOOKUP($AO18,Listas!$B$6:$C$106,2,),IF($AN18=$R$11,VLOOKUP($AO18,Listas!$E$6:$F$106,2,),IF($AN18=$R$12,VLOOKUP($AO18,Listas!$H$6:$I$106,2,),""))),"")</f>
        <v/>
      </c>
      <c r="CZ18" t="str">
        <f>IFERROR('Prod y alimentación'!AL76*IF($AN18=$R$10,VLOOKUP($AO18,Listas!$B$6:$C$106,2,),IF($AN18=$R$11,VLOOKUP($AO18,Listas!$E$6:$F$106,2,),IF($AN18=$R$12,VLOOKUP($AO18,Listas!$H$6:$I$106,2,),""))),"")</f>
        <v/>
      </c>
    </row>
    <row r="19" spans="2:104" x14ac:dyDescent="0.35">
      <c r="B19" t="str">
        <f ca="1">IFERROR(INDEX(OFFSET(Listas!$B$6,0,0,MATCH("Fin",Listas!$B$6:B115,0)-1,1),MATCH(0,INDEX(COUNTIF($B$10:B18,OFFSET(Listas!$B$6,0,0,MATCH("Fin",Listas!$B$6:B115,0)-1,1)),0,0),0)),"")</f>
        <v>Heno de avena</v>
      </c>
      <c r="E19" t="str">
        <f ca="1">IFERROR(INDEX(OFFSET(Listas!$E$6,0,0,MATCH("Fin",Listas!$E$6:E115,0)-1,1),MATCH(0,INDEX(COUNTIF($E$10:E18,OFFSET(Listas!$E$6,0,0,MATCH("Fin",Listas!$E$6:E115,0)-1,1)),0,0),0)),"")</f>
        <v>Trigo GH</v>
      </c>
      <c r="H19" t="str">
        <f ca="1">IFERROR(INDEX(OFFSET(Listas!$H$6,0,0,MATCH("Fin",Listas!$H$6:H115,0)-1,1),MATCH(0,INDEX(COUNTIF($H$10:H18,OFFSET(Listas!$H$6,0,0,MATCH("Fin",Listas!$H$6:H115,0)-1,1)),0,0),0)),"")</f>
        <v>Urea</v>
      </c>
      <c r="K19" t="str">
        <f ca="1">IFERROR(INDEX(OFFSET(Listas!$L$6,0,0,MATCH("Fin",Listas!$L$6:L115,0)-1,1),MATCH(0,INDEX(COUNTIF($K$10:K18,OFFSET(Listas!$L$6,0,0,MATCH("Fin",Listas!$L$6:L115,0)-1,1)),0,0),0)),"")</f>
        <v>Alfalfa 4</v>
      </c>
      <c r="L19" t="str">
        <f ca="1">VLOOKUP(K19,Listas!$L$6:$M$106,2,0)</f>
        <v>Pradera larga (4º año o más)</v>
      </c>
      <c r="T19" t="s">
        <v>107</v>
      </c>
      <c r="AA19" s="122" t="str">
        <f>IF('Uso de suelo'!C24="","",'Uso de suelo'!C24)</f>
        <v/>
      </c>
      <c r="AB19" s="123" t="str">
        <f ca="1">IF('Uso de suelo'!D24="","",VLOOKUP('Uso de suelo'!D24,OFFSET(Formulas!$K$11,0,0,Formulas!$L$10,2),2,0))</f>
        <v/>
      </c>
      <c r="AC19" s="123" t="str">
        <f ca="1">IF('Uso de suelo'!F24="","",VLOOKUP('Uso de suelo'!F24,OFFSET(Formulas!$K$11,0,0,Formulas!$L$10,2),2,0))</f>
        <v/>
      </c>
      <c r="AD19" s="123" t="str">
        <f ca="1">IF('Uso de suelo'!H24="","",VLOOKUP('Uso de suelo'!H24,OFFSET(Formulas!$K$11,0,0,Formulas!$L$10,2),2,0))</f>
        <v/>
      </c>
      <c r="AE19" s="123" t="str">
        <f ca="1">IF('Uso de suelo'!J24="","",VLOOKUP('Uso de suelo'!J24,OFFSET(Formulas!$K$11,0,0,Formulas!$L$10,2),2,0))</f>
        <v/>
      </c>
      <c r="AF19" s="123" t="str">
        <f ca="1">IF('Uso de suelo'!L24="","",VLOOKUP('Uso de suelo'!L24,OFFSET(Formulas!$K$11,0,0,Formulas!$L$10,2),2,0))</f>
        <v/>
      </c>
      <c r="AG19" s="123" t="str">
        <f ca="1">IF('Uso de suelo'!N24="","",VLOOKUP('Uso de suelo'!N24,OFFSET(Formulas!$K$11,0,0,Formulas!$L$10,2),2,0))</f>
        <v/>
      </c>
      <c r="AH19" s="123" t="str">
        <f ca="1">IF('Uso de suelo'!P24="","",VLOOKUP('Uso de suelo'!P24,OFFSET(Formulas!$K$11,0,0,Formulas!$L$10,2),2,0))</f>
        <v/>
      </c>
      <c r="AI19" s="123" t="str">
        <f ca="1">IF('Uso de suelo'!R24="","",VLOOKUP('Uso de suelo'!R24,OFFSET(Formulas!$K$11,0,0,Formulas!$L$10,2),2,0))</f>
        <v/>
      </c>
      <c r="AJ19" s="123" t="str">
        <f ca="1">IF('Uso de suelo'!T24="","",VLOOKUP('Uso de suelo'!T24,OFFSET(Formulas!$K$11,0,0,Formulas!$L$10,2),2,0))</f>
        <v/>
      </c>
      <c r="AK19" s="123" t="str">
        <f ca="1">IF('Uso de suelo'!V24="","",VLOOKUP('Uso de suelo'!V24,OFFSET(Formulas!$K$11,0,0,Formulas!$L$10,2),2,0))</f>
        <v/>
      </c>
      <c r="AL19" s="123" t="str">
        <f ca="1">IF('Uso de suelo'!X24="","",VLOOKUP('Uso de suelo'!X24,OFFSET(Formulas!$K$11,0,0,Formulas!$L$10,2),2,0))</f>
        <v/>
      </c>
      <c r="AM19" s="124" t="str">
        <f ca="1">IF('Uso de suelo'!Z24="","",VLOOKUP('Uso de suelo'!Z24,OFFSET(Formulas!$K$11,0,0,Formulas!$L$10,2),2,0))</f>
        <v/>
      </c>
      <c r="AN19" t="str">
        <f>IF('Prod y alimentación'!B77="","",'Prod y alimentación'!B77)</f>
        <v/>
      </c>
      <c r="AO19" t="str">
        <f>IF('Prod y alimentación'!C77="","",'Prod y alimentación'!C77)</f>
        <v/>
      </c>
      <c r="AP19" t="str">
        <f>IFERROR('Prod y alimentación'!D77*IF($AN19=$R$10,VLOOKUP($AO19,Listas!$B$6:$D$106,3,)*VLOOKUP($AO19,Listas!$B$6:$D$106,2,),IF($AN19=$R$11,VLOOKUP($AO19,Listas!$E$6:$G$106,3,)*VLOOKUP($AO19,Listas!$E$6:$G$106,2,),IF($AN19=$R$12,VLOOKUP($AO19,Listas!$H$6:$J$106,3,)*VLOOKUP($AO19,Listas!$H$6:$J$106,2,),""))),"")</f>
        <v/>
      </c>
      <c r="AQ19" t="str">
        <f>IFERROR('Prod y alimentación'!E77*IF($AN19=$R$10,VLOOKUP($AO19,Listas!$B$6:$D$106,3,)*VLOOKUP($AO19,Listas!$B$6:$D$106,2,),IF($AN19=$R$11,VLOOKUP($AO19,Listas!$E$6:$G$106,3,)*VLOOKUP($AO19,Listas!$E$6:$G$106,2,),IF($AN19=$R$12,VLOOKUP($AO19,Listas!$H$6:$J$106,3,)*VLOOKUP($AO19,Listas!$H$6:$J$106,2,),""))),"")</f>
        <v/>
      </c>
      <c r="AR19" t="str">
        <f>IFERROR('Prod y alimentación'!G77*IF($AN19=$R$10,VLOOKUP($AO19,Listas!$B$6:$D$106,3,)*VLOOKUP($AO19,Listas!$B$6:$D$106,2,),IF($AN19=$R$11,VLOOKUP($AO19,Listas!$E$6:$G$106,3,)*VLOOKUP($AO19,Listas!$E$6:$G$106,2,),IF($AN19=$R$12,VLOOKUP($AO19,Listas!$H$6:$J$106,3,)*VLOOKUP($AO19,Listas!$H$6:$J$106,2,),""))),"")</f>
        <v/>
      </c>
      <c r="AS19" t="str">
        <f>IFERROR('Prod y alimentación'!H77*IF($AN19=$R$10,VLOOKUP($AO19,Listas!$B$6:$D$106,3,)*VLOOKUP($AO19,Listas!$B$6:$D$106,2,),IF($AN19=$R$11,VLOOKUP($AO19,Listas!$E$6:$G$106,3,)*VLOOKUP($AO19,Listas!$E$6:$G$106,2,),IF($AN19=$R$12,VLOOKUP($AO19,Listas!$H$6:$J$106,3,)*VLOOKUP($AO19,Listas!$H$6:$J$106,2,),""))),"")</f>
        <v/>
      </c>
      <c r="AT19" t="str">
        <f>IFERROR('Prod y alimentación'!J77*IF($AN19=$R$10,VLOOKUP($AO19,Listas!$B$6:$D$106,3,)*VLOOKUP($AO19,Listas!$B$6:$D$106,2,),IF($AN19=$R$11,VLOOKUP($AO19,Listas!$E$6:$G$106,3,)*VLOOKUP($AO19,Listas!$E$6:$G$106,2,),IF($AN19=$R$12,VLOOKUP($AO19,Listas!$H$6:$J$106,3,)*VLOOKUP($AO19,Listas!$H$6:$J$106,2,),""))),"")</f>
        <v/>
      </c>
      <c r="AU19" t="str">
        <f>IFERROR('Prod y alimentación'!K77*IF($AN19=$R$10,VLOOKUP($AO19,Listas!$B$6:$D$106,3,)*VLOOKUP($AO19,Listas!$B$6:$D$106,2,),IF($AN19=$R$11,VLOOKUP($AO19,Listas!$E$6:$G$106,3,)*VLOOKUP($AO19,Listas!$E$6:$G$106,2,),IF($AN19=$R$12,VLOOKUP($AO19,Listas!$H$6:$J$106,3,)*VLOOKUP($AO19,Listas!$H$6:$J$106,2,),""))),"")</f>
        <v/>
      </c>
      <c r="AV19" t="str">
        <f>IFERROR('Prod y alimentación'!M77*IF($AN19=$R$10,VLOOKUP($AO19,Listas!$B$6:$D$106,3,)*VLOOKUP($AO19,Listas!$B$6:$D$106,2,),IF($AN19=$R$11,VLOOKUP($AO19,Listas!$E$6:$G$106,3,)*VLOOKUP($AO19,Listas!$E$6:$G$106,2,),IF($AN19=$R$12,VLOOKUP($AO19,Listas!$H$6:$J$106,3,)*VLOOKUP($AO19,Listas!$H$6:$J$106,2,),""))),"")</f>
        <v/>
      </c>
      <c r="AW19" t="str">
        <f>IFERROR('Prod y alimentación'!N77*IF($AN19=$R$10,VLOOKUP($AO19,Listas!$B$6:$D$106,3,)*VLOOKUP($AO19,Listas!$B$6:$D$106,2,),IF($AN19=$R$11,VLOOKUP($AO19,Listas!$E$6:$G$106,3,)*VLOOKUP($AO19,Listas!$E$6:$G$106,2,),IF($AN19=$R$12,VLOOKUP($AO19,Listas!$H$6:$J$106,3,)*VLOOKUP($AO19,Listas!$H$6:$J$106,2,),""))),"")</f>
        <v/>
      </c>
      <c r="AX19" t="str">
        <f>IFERROR('Prod y alimentación'!P77*IF($AN19=$R$10,VLOOKUP($AO19,Listas!$B$6:$D$106,3,)*VLOOKUP($AO19,Listas!$B$6:$D$106,2,),IF($AN19=$R$11,VLOOKUP($AO19,Listas!$E$6:$G$106,3,)*VLOOKUP($AO19,Listas!$E$6:$G$106,2,),IF($AN19=$R$12,VLOOKUP($AO19,Listas!$H$6:$J$106,3,)*VLOOKUP($AO19,Listas!$H$6:$J$106,2,),""))),"")</f>
        <v/>
      </c>
      <c r="AY19" t="str">
        <f>IFERROR('Prod y alimentación'!Q77*IF($AN19=$R$10,VLOOKUP($AO19,Listas!$B$6:$D$106,3,)*VLOOKUP($AO19,Listas!$B$6:$D$106,2,),IF($AN19=$R$11,VLOOKUP($AO19,Listas!$E$6:$G$106,3,)*VLOOKUP($AO19,Listas!$E$6:$G$106,2,),IF($AN19=$R$12,VLOOKUP($AO19,Listas!$H$6:$J$106,3,)*VLOOKUP($AO19,Listas!$H$6:$J$106,2,),""))),"")</f>
        <v/>
      </c>
      <c r="AZ19" t="str">
        <f>IFERROR('Prod y alimentación'!S77*IF($AN19=$R$10,VLOOKUP($AO19,Listas!$B$6:$D$106,3,)*VLOOKUP($AO19,Listas!$B$6:$D$106,2,),IF($AN19=$R$11,VLOOKUP($AO19,Listas!$E$6:$G$106,3,)*VLOOKUP($AO19,Listas!$E$6:$G$106,2,),IF($AN19=$R$12,VLOOKUP($AO19,Listas!$H$6:$J$106,3,)*VLOOKUP($AO19,Listas!$H$6:$J$106,2,),""))),"")</f>
        <v/>
      </c>
      <c r="BA19" t="str">
        <f>IFERROR('Prod y alimentación'!T77*IF($AN19=$R$10,VLOOKUP($AO19,Listas!$B$6:$D$106,3,)*VLOOKUP($AO19,Listas!$B$6:$D$106,2,),IF($AN19=$R$11,VLOOKUP($AO19,Listas!$E$6:$G$106,3,)*VLOOKUP($AO19,Listas!$E$6:$G$106,2,),IF($AN19=$R$12,VLOOKUP($AO19,Listas!$H$6:$J$106,3,)*VLOOKUP($AO19,Listas!$H$6:$J$106,2,),""))),"")</f>
        <v/>
      </c>
      <c r="BB19" t="str">
        <f>IFERROR('Prod y alimentación'!V77*IF($AN19=$R$10,VLOOKUP($AO19,Listas!$B$6:$D$106,3,)*VLOOKUP($AO19,Listas!$B$6:$D$106,2,),IF($AN19=$R$11,VLOOKUP($AO19,Listas!$E$6:$G$106,3,)*VLOOKUP($AO19,Listas!$E$6:$G$106,2,),IF($AN19=$R$12,VLOOKUP($AO19,Listas!$H$6:$J$106,3,)*VLOOKUP($AO19,Listas!$H$6:$J$106,2,),""))),"")</f>
        <v/>
      </c>
      <c r="BC19" t="str">
        <f>IFERROR('Prod y alimentación'!W77*IF($AN19=$R$10,VLOOKUP($AO19,Listas!$B$6:$D$106,3,)*VLOOKUP($AO19,Listas!$B$6:$D$106,2,),IF($AN19=$R$11,VLOOKUP($AO19,Listas!$E$6:$G$106,3,)*VLOOKUP($AO19,Listas!$E$6:$G$106,2,),IF($AN19=$R$12,VLOOKUP($AO19,Listas!$H$6:$J$106,3,)*VLOOKUP($AO19,Listas!$H$6:$J$106,2,),""))),"")</f>
        <v/>
      </c>
      <c r="BD19" t="str">
        <f>IFERROR('Prod y alimentación'!Y77*IF($AN19=$R$10,VLOOKUP($AO19,Listas!$B$6:$D$106,3,)*VLOOKUP($AO19,Listas!$B$6:$D$106,2,),IF($AN19=$R$11,VLOOKUP($AO19,Listas!$E$6:$G$106,3,)*VLOOKUP($AO19,Listas!$E$6:$G$106,2,),IF($AN19=$R$12,VLOOKUP($AO19,Listas!$H$6:$J$106,3,)*VLOOKUP($AO19,Listas!$H$6:$J$106,2,),""))),"")</f>
        <v/>
      </c>
      <c r="BE19" t="str">
        <f>IFERROR('Prod y alimentación'!Z77*IF($AN19=$R$10,VLOOKUP($AO19,Listas!$B$6:$D$106,3,)*VLOOKUP($AO19,Listas!$B$6:$D$106,2,),IF($AN19=$R$11,VLOOKUP($AO19,Listas!$E$6:$G$106,3,)*VLOOKUP($AO19,Listas!$E$6:$G$106,2,),IF($AN19=$R$12,VLOOKUP($AO19,Listas!$H$6:$J$106,3,)*VLOOKUP($AO19,Listas!$H$6:$J$106,2,),""))),"")</f>
        <v/>
      </c>
      <c r="BF19" t="str">
        <f>IFERROR('Prod y alimentación'!AB77*IF($AN19=$R$10,VLOOKUP($AO19,Listas!$B$6:$D$106,3,)*VLOOKUP($AO19,Listas!$B$6:$D$106,2,),IF($AN19=$R$11,VLOOKUP($AO19,Listas!$E$6:$G$106,3,)*VLOOKUP($AO19,Listas!$E$6:$G$106,2,),IF($AN19=$R$12,VLOOKUP($AO19,Listas!$H$6:$J$106,3,)*VLOOKUP($AO19,Listas!$H$6:$J$106,2,),""))),"")</f>
        <v/>
      </c>
      <c r="BG19" t="str">
        <f>IFERROR('Prod y alimentación'!AC77*IF($AN19=$R$10,VLOOKUP($AO19,Listas!$B$6:$D$106,3,)*VLOOKUP($AO19,Listas!$B$6:$D$106,2,),IF($AN19=$R$11,VLOOKUP($AO19,Listas!$E$6:$G$106,3,)*VLOOKUP($AO19,Listas!$E$6:$G$106,2,),IF($AN19=$R$12,VLOOKUP($AO19,Listas!$H$6:$J$106,3,)*VLOOKUP($AO19,Listas!$H$6:$J$106,2,),""))),"")</f>
        <v/>
      </c>
      <c r="BH19" t="str">
        <f>IFERROR('Prod y alimentación'!AE77*IF($AN19=$R$10,VLOOKUP($AO19,Listas!$B$6:$D$106,3,)*VLOOKUP($AO19,Listas!$B$6:$D$106,2,),IF($AN19=$R$11,VLOOKUP($AO19,Listas!$E$6:$G$106,3,)*VLOOKUP($AO19,Listas!$E$6:$G$106,2,),IF($AN19=$R$12,VLOOKUP($AO19,Listas!$H$6:$J$106,3,)*VLOOKUP($AO19,Listas!$H$6:$J$106,2,),""))),"")</f>
        <v/>
      </c>
      <c r="BI19" t="str">
        <f>IFERROR('Prod y alimentación'!AF77*IF($AN19=$R$10,VLOOKUP($AO19,Listas!$B$6:$D$106,3,)*VLOOKUP($AO19,Listas!$B$6:$D$106,2,),IF($AN19=$R$11,VLOOKUP($AO19,Listas!$E$6:$G$106,3,)*VLOOKUP($AO19,Listas!$E$6:$G$106,2,),IF($AN19=$R$12,VLOOKUP($AO19,Listas!$H$6:$J$106,3,)*VLOOKUP($AO19,Listas!$H$6:$J$106,2,),""))),"")</f>
        <v/>
      </c>
      <c r="BJ19" t="str">
        <f>IFERROR('Prod y alimentación'!AH77*IF($AN19=$R$10,VLOOKUP($AO19,Listas!$B$6:$D$106,3,)*VLOOKUP($AO19,Listas!$B$6:$D$106,2,),IF($AN19=$R$11,VLOOKUP($AO19,Listas!$E$6:$G$106,3,)*VLOOKUP($AO19,Listas!$E$6:$G$106,2,),IF($AN19=$R$12,VLOOKUP($AO19,Listas!$H$6:$J$106,3,)*VLOOKUP($AO19,Listas!$H$6:$J$106,2,),""))),"")</f>
        <v/>
      </c>
      <c r="BK19" t="str">
        <f>IFERROR('Prod y alimentación'!AI77*IF($AN19=$R$10,VLOOKUP($AO19,Listas!$B$6:$D$106,3,)*VLOOKUP($AO19,Listas!$B$6:$D$106,2,),IF($AN19=$R$11,VLOOKUP($AO19,Listas!$E$6:$G$106,3,)*VLOOKUP($AO19,Listas!$E$6:$G$106,2,),IF($AN19=$R$12,VLOOKUP($AO19,Listas!$H$6:$J$106,3,)*VLOOKUP($AO19,Listas!$H$6:$J$106,2,),""))),"")</f>
        <v/>
      </c>
      <c r="BL19" t="str">
        <f>IFERROR('Prod y alimentación'!AK77*IF($AN19=$R$10,VLOOKUP($AO19,Listas!$B$6:$D$106,3,)*VLOOKUP($AO19,Listas!$B$6:$D$106,2,),IF($AN19=$R$11,VLOOKUP($AO19,Listas!$E$6:$G$106,3,)*VLOOKUP($AO19,Listas!$E$6:$G$106,2,),IF($AN19=$R$12,VLOOKUP($AO19,Listas!$H$6:$J$106,3,)*VLOOKUP($AO19,Listas!$H$6:$J$106,2,),""))),"")</f>
        <v/>
      </c>
      <c r="BM19" t="str">
        <f>IFERROR('Prod y alimentación'!AL77*IF($AN19=$R$10,VLOOKUP($AO19,Listas!$B$6:$D$106,3,)*VLOOKUP($AO19,Listas!$B$6:$D$106,2,),IF($AN19=$R$11,VLOOKUP($AO19,Listas!$E$6:$G$106,3,)*VLOOKUP($AO19,Listas!$E$6:$G$106,2,),IF($AN19=$R$12,VLOOKUP($AO19,Listas!$H$6:$J$106,3,)*VLOOKUP($AO19,Listas!$H$6:$J$106,2,),""))),"")</f>
        <v/>
      </c>
      <c r="BO19" s="130" t="str">
        <f>IFERROR('Prod y alimentación'!D77*IF($AN19=$R$10,VLOOKUP($AO19,Listas!$B$6:$C$106,2,),IF($AN19=$R$11,VLOOKUP($AO19,Listas!$E$6:$F$106,2,),IF($AN19=$R$12,VLOOKUP($AO19,Listas!$H$6:$I$106,2,),""))),"")</f>
        <v/>
      </c>
      <c r="BP19" t="str">
        <f>IFERROR('Prod y alimentación'!G77*IF($AN19=$R$10,VLOOKUP($AO19,Listas!$B$6:$C$106,2,),IF($AN19=$R$11,VLOOKUP($AO19,Listas!$E$6:$F$106,2,),IF($AN19=$R$12,VLOOKUP($AO19,Listas!$H$6:$I$106,2,)/100,""))),"")</f>
        <v/>
      </c>
      <c r="BQ19" t="str">
        <f>IFERROR('Prod y alimentación'!J77*IF($AN19=$R$10,VLOOKUP($AO19,Listas!$B$6:$C$106,2,),IF($AN19=$R$11,VLOOKUP($AO19,Listas!$E$6:$F$106,2,),IF($AN19=$R$12,VLOOKUP($AO19,Listas!$H$6:$I$106,2,)/100,""))),"")</f>
        <v/>
      </c>
      <c r="BR19" t="str">
        <f>IFERROR('Prod y alimentación'!M77*IF($AN19=$R$10,VLOOKUP($AO19,Listas!$B$6:$C$106,2,),IF($AN19=$R$11,VLOOKUP($AO19,Listas!$E$6:$F$106,2,),IF($AN19=$R$12,VLOOKUP($AO19,Listas!$H$6:$I$106,2,)/100,""))),"")</f>
        <v/>
      </c>
      <c r="BS19" t="str">
        <f>IFERROR('Prod y alimentación'!P77*IF($AN19=$R$10,VLOOKUP($AO19,Listas!$B$6:$C$106,2,),IF($AN19=$R$11,VLOOKUP($AO19,Listas!$E$6:$F$106,2,),IF($AN19=$R$12,VLOOKUP($AO19,Listas!$H$6:$I$106,2,)/100,""))),"")</f>
        <v/>
      </c>
      <c r="BT19" t="str">
        <f>IFERROR('Prod y alimentación'!S77*IF($AN19=$R$10,VLOOKUP($AO19,Listas!$B$6:$C$106,2,),IF($AN19=$R$11,VLOOKUP($AO19,Listas!$E$6:$F$106,2,),IF($AN19=$R$12,VLOOKUP($AO19,Listas!$H$6:$I$106,2,)/100,""))),"")</f>
        <v/>
      </c>
      <c r="BU19" t="str">
        <f>IFERROR('Prod y alimentación'!V77*IF($AN19=$R$10,VLOOKUP($AO19,Listas!$B$6:$C$106,2,),IF($AN19=$R$11,VLOOKUP($AO19,Listas!$E$6:$F$106,2,),IF($AN19=$R$12,VLOOKUP($AO19,Listas!$H$6:$I$106,2,)/100,""))),"")</f>
        <v/>
      </c>
      <c r="BV19" t="str">
        <f>IFERROR('Prod y alimentación'!Y77*IF($AN19=$R$10,VLOOKUP($AO19,Listas!$B$6:$C$106,2,),IF($AN19=$R$11,VLOOKUP($AO19,Listas!$E$6:$F$106,2,),IF($AN19=$R$12,VLOOKUP($AO19,Listas!$H$6:$I$106,2,)/100,""))),"")</f>
        <v/>
      </c>
      <c r="BW19" t="str">
        <f>IFERROR('Prod y alimentación'!AB77*IF($AN19=$R$10,VLOOKUP($AO19,Listas!$B$6:$C$106,2,),IF($AN19=$R$11,VLOOKUP($AO19,Listas!$E$6:$F$106,2,),IF($AN19=$R$12,VLOOKUP($AO19,Listas!$H$6:$I$106,2,)/100,""))),"")</f>
        <v/>
      </c>
      <c r="BX19" t="str">
        <f>IFERROR('Prod y alimentación'!AE77*IF($AN19=$R$10,VLOOKUP($AO19,Listas!$B$6:$C$106,2,),IF($AN19=$R$11,VLOOKUP($AO19,Listas!$E$6:$F$106,2,),IF($AN19=$R$12,VLOOKUP($AO19,Listas!$H$6:$I$106,2,)/100,""))),"")</f>
        <v/>
      </c>
      <c r="BY19" t="str">
        <f>IFERROR('Prod y alimentación'!AH77*IF($AN19=$R$10,VLOOKUP($AO19,Listas!$B$6:$C$106,2,),IF($AN19=$R$11,VLOOKUP($AO19,Listas!$E$6:$F$106,2,),IF($AN19=$R$12,VLOOKUP($AO19,Listas!$H$6:$I$106,2,)/100,""))),"")</f>
        <v/>
      </c>
      <c r="BZ19" t="str">
        <f>IFERROR('Prod y alimentación'!AK77*IF($AN19=$R$10,VLOOKUP($AO19,Listas!$B$6:$C$106,2,),IF($AN19=$R$11,VLOOKUP($AO19,Listas!$E$6:$F$106,2,),IF($AN19=$R$12,VLOOKUP($AO19,Listas!$H$6:$I$106,2,)/100,""))),"")</f>
        <v/>
      </c>
      <c r="CB19" t="str">
        <f>IF(Reservas!E24="",IF(Reservas!D24="","",IF(Reservas!C24=$O$10,0.85,IF(Reservas!C24=$O$11,0.45,IF(Reservas!C24=$O$12,0.33,"")))),Reservas!E24)</f>
        <v/>
      </c>
      <c r="CC19" t="str">
        <f>IF(Reservas!H24="",IF(Reservas!G24="","",IF(Reservas!F24=$O$10,0.85,IF(Reservas!F24=$O$11,0.45,IF(Reservas!F24=$O$12,0.33,"")))),Reservas!H24)</f>
        <v/>
      </c>
      <c r="CD19" t="str">
        <f>IF(Reservas!K24="",IF(Reservas!J24="","",IF(Reservas!I24=$O$10,0.85,IF(Reservas!I24=$O$11,0.45,IF(Reservas!I24=$O$12,0.33,"")))),Reservas!K24)</f>
        <v/>
      </c>
      <c r="CE19" t="str">
        <f>IF(Reservas!N24="",IF(Reservas!M24="","",IF(Reservas!L24=$O$10,0.85,IF(Reservas!L24=$O$11,0.45,IF(Reservas!L24=$O$12,0.33,"")))),Reservas!N24)</f>
        <v/>
      </c>
      <c r="CF19" t="str">
        <f>IF(Reservas!Q24="",IF(Reservas!P24="","",IF(Reservas!O24=$O$10,0.85,IF(Reservas!O24=$O$11,0.45,IF(Reservas!O24=$O$12,0.33,"")))),Reservas!Q24)</f>
        <v/>
      </c>
      <c r="CG19" t="str">
        <f>IF(Reservas!T24="",IF(Reservas!S24="","",IF(Reservas!R24=$O$10,0.85,IF(Reservas!R24=$O$11,0.45,IF(Reservas!R24=$O$12,0.33,"")))),Reservas!T24)</f>
        <v/>
      </c>
      <c r="CH19" t="str">
        <f>IF(Reservas!W24="",IF(Reservas!V24="","",IF(Reservas!U24=$O$10,0.85,IF(Reservas!U24=$O$11,0.45,IF(Reservas!U24=$O$12,0.33,"")))),Reservas!W24)</f>
        <v/>
      </c>
      <c r="CI19" t="str">
        <f>IF(Reservas!Z24="",IF(Reservas!Y24="","",IF(Reservas!X24=$O$10,0.85,IF(Reservas!X24=$O$11,0.45,IF(Reservas!X24=$O$12,0.33,"")))),Reservas!Z24)</f>
        <v/>
      </c>
      <c r="CJ19" t="str">
        <f>IF(Reservas!AC24="",IF(Reservas!AB24="","",IF(Reservas!AA24=$O$10,0.85,IF(Reservas!AA24=$O$11,0.45,IF(Reservas!AA24=$O$12,0.33,"")))),Reservas!AC24)</f>
        <v/>
      </c>
      <c r="CK19" t="str">
        <f>IF(Reservas!AF24="",IF(Reservas!AE24="","",IF(Reservas!AD24=$O$10,0.85,IF(Reservas!AD24=$O$11,0.45,IF(Reservas!AD24=$O$12,0.33,"")))),Reservas!AF24)</f>
        <v/>
      </c>
      <c r="CL19" t="str">
        <f>IF(Reservas!AI24="",IF(Reservas!AH24="","",IF(Reservas!AG24=$O$10,0.85,IF(Reservas!AG24=$O$11,0.45,IF(Reservas!AG24=$O$12,0.33,"")))),Reservas!AI24)</f>
        <v/>
      </c>
      <c r="CM19" t="str">
        <f>IF(Reservas!AL24="",IF(Reservas!AK24="","",IF(Reservas!AJ24=$O$10,0.85,IF(Reservas!AJ24=$O$11,0.45,IF(Reservas!AJ24=$O$12,0.33,"")))),Reservas!AL24)</f>
        <v/>
      </c>
      <c r="CO19" t="str">
        <f>IFERROR('Prod y alimentación'!E77*IF($AN19=$R$10,VLOOKUP($AO19,Listas!$B$6:$C$106,2,),IF($AN19=$R$11,VLOOKUP($AO19,Listas!$E$6:$F$106,2,),IF($AN19=$R$12,VLOOKUP($AO19,Listas!$H$6:$I$106,2,),""))),"")</f>
        <v/>
      </c>
      <c r="CP19" t="str">
        <f>IFERROR('Prod y alimentación'!H77*IF($AN19=$R$10,VLOOKUP($AO19,Listas!$B$6:$C$106,2,),IF($AN19=$R$11,VLOOKUP($AO19,Listas!$E$6:$F$106,2,),IF($AN19=$R$12,VLOOKUP($AO19,Listas!$H$6:$I$106,2,),""))),"")</f>
        <v/>
      </c>
      <c r="CQ19" t="str">
        <f>IFERROR('Prod y alimentación'!K77*IF($AN19=$R$10,VLOOKUP($AO19,Listas!$B$6:$C$106,2,),IF($AN19=$R$11,VLOOKUP($AO19,Listas!$E$6:$F$106,2,),IF($AN19=$R$12,VLOOKUP($AO19,Listas!$H$6:$I$106,2,),""))),"")</f>
        <v/>
      </c>
      <c r="CR19" t="str">
        <f>IFERROR('Prod y alimentación'!N77*IF($AN19=$R$10,VLOOKUP($AO19,Listas!$B$6:$C$106,2,),IF($AN19=$R$11,VLOOKUP($AO19,Listas!$E$6:$F$106,2,),IF($AN19=$R$12,VLOOKUP($AO19,Listas!$H$6:$I$106,2,),""))),"")</f>
        <v/>
      </c>
      <c r="CS19" t="str">
        <f>IFERROR('Prod y alimentación'!Q77*IF($AN19=$R$10,VLOOKUP($AO19,Listas!$B$6:$C$106,2,),IF($AN19=$R$11,VLOOKUP($AO19,Listas!$E$6:$F$106,2,),IF($AN19=$R$12,VLOOKUP($AO19,Listas!$H$6:$I$106,2,),""))),"")</f>
        <v/>
      </c>
      <c r="CT19" t="str">
        <f>IFERROR('Prod y alimentación'!T77*IF($AN19=$R$10,VLOOKUP($AO19,Listas!$B$6:$C$106,2,),IF($AN19=$R$11,VLOOKUP($AO19,Listas!$E$6:$F$106,2,),IF($AN19=$R$12,VLOOKUP($AO19,Listas!$H$6:$I$106,2,),""))),"")</f>
        <v/>
      </c>
      <c r="CU19" t="str">
        <f>IFERROR('Prod y alimentación'!W77*IF($AN19=$R$10,VLOOKUP($AO19,Listas!$B$6:$C$106,2,),IF($AN19=$R$11,VLOOKUP($AO19,Listas!$E$6:$F$106,2,),IF($AN19=$R$12,VLOOKUP($AO19,Listas!$H$6:$I$106,2,),""))),"")</f>
        <v/>
      </c>
      <c r="CV19" t="str">
        <f>IFERROR('Prod y alimentación'!Z77*IF($AN19=$R$10,VLOOKUP($AO19,Listas!$B$6:$C$106,2,),IF($AN19=$R$11,VLOOKUP($AO19,Listas!$E$6:$F$106,2,),IF($AN19=$R$12,VLOOKUP($AO19,Listas!$H$6:$I$106,2,),""))),"")</f>
        <v/>
      </c>
      <c r="CW19" t="str">
        <f>IFERROR('Prod y alimentación'!AC77*IF($AN19=$R$10,VLOOKUP($AO19,Listas!$B$6:$C$106,2,),IF($AN19=$R$11,VLOOKUP($AO19,Listas!$E$6:$F$106,2,),IF($AN19=$R$12,VLOOKUP($AO19,Listas!$H$6:$I$106,2,),""))),"")</f>
        <v/>
      </c>
      <c r="CX19" t="str">
        <f>IFERROR('Prod y alimentación'!AF77*IF($AN19=$R$10,VLOOKUP($AO19,Listas!$B$6:$C$106,2,),IF($AN19=$R$11,VLOOKUP($AO19,Listas!$E$6:$F$106,2,),IF($AN19=$R$12,VLOOKUP($AO19,Listas!$H$6:$I$106,2,),""))),"")</f>
        <v/>
      </c>
      <c r="CY19" t="str">
        <f>IFERROR('Prod y alimentación'!AI77*IF($AN19=$R$10,VLOOKUP($AO19,Listas!$B$6:$C$106,2,),IF($AN19=$R$11,VLOOKUP($AO19,Listas!$E$6:$F$106,2,),IF($AN19=$R$12,VLOOKUP($AO19,Listas!$H$6:$I$106,2,),""))),"")</f>
        <v/>
      </c>
      <c r="CZ19" t="str">
        <f>IFERROR('Prod y alimentación'!AL77*IF($AN19=$R$10,VLOOKUP($AO19,Listas!$B$6:$C$106,2,),IF($AN19=$R$11,VLOOKUP($AO19,Listas!$E$6:$F$106,2,),IF($AN19=$R$12,VLOOKUP($AO19,Listas!$H$6:$I$106,2,),""))),"")</f>
        <v/>
      </c>
    </row>
    <row r="20" spans="2:104" x14ac:dyDescent="0.35">
      <c r="B20" t="str">
        <f ca="1">IFERROR(INDEX(OFFSET(Listas!$B$6,0,0,MATCH("Fin",Listas!$B$6:B116,0)-1,1),MATCH(0,INDEX(COUNTIF($B$10:B19,OFFSET(Listas!$B$6,0,0,MATCH("Fin",Listas!$B$6:B116,0)-1,1)),0,0),0)),"")</f>
        <v xml:space="preserve">Heno Alfalfa </v>
      </c>
      <c r="E20" t="str">
        <f ca="1">IFERROR(INDEX(OFFSET(Listas!$E$6,0,0,MATCH("Fin",Listas!$E$6:E116,0)-1,1),MATCH(0,INDEX(COUNTIF($E$10:E19,OFFSET(Listas!$E$6,0,0,MATCH("Fin",Listas!$E$6:E116,0)-1,1)),0,0),0)),"")</f>
        <v>Sem.Ent.Algodón</v>
      </c>
      <c r="H20" t="str">
        <f ca="1">IFERROR(INDEX(OFFSET(Listas!$H$6,0,0,MATCH("Fin",Listas!$H$6:H116,0)-1,1),MATCH(0,INDEX(COUNTIF($H$10:H19,OFFSET(Listas!$H$6,0,0,MATCH("Fin",Listas!$H$6:H116,0)-1,1)),0,0),0)),"")</f>
        <v xml:space="preserve">Convertec (líquido) </v>
      </c>
      <c r="K20" t="str">
        <f ca="1">IFERROR(INDEX(OFFSET(Listas!$L$6,0,0,MATCH("Fin",Listas!$L$6:L116,0)-1,1),MATCH(0,INDEX(COUNTIF($K$10:K19,OFFSET(Listas!$L$6,0,0,MATCH("Fin",Listas!$L$6:L116,0)-1,1)),0,0),0)),"")</f>
        <v>Alfalfa 5</v>
      </c>
      <c r="L20" t="str">
        <f ca="1">VLOOKUP(K20,Listas!$L$6:$M$106,2,0)</f>
        <v>Pradera larga (4º año o más)</v>
      </c>
      <c r="AA20" s="122" t="str">
        <f>IF('Uso de suelo'!C25="","",'Uso de suelo'!C25)</f>
        <v/>
      </c>
      <c r="AB20" s="123" t="str">
        <f ca="1">IF('Uso de suelo'!D25="","",VLOOKUP('Uso de suelo'!D25,OFFSET(Formulas!$K$11,0,0,Formulas!$L$10,2),2,0))</f>
        <v/>
      </c>
      <c r="AC20" s="123" t="str">
        <f ca="1">IF('Uso de suelo'!F25="","",VLOOKUP('Uso de suelo'!F25,OFFSET(Formulas!$K$11,0,0,Formulas!$L$10,2),2,0))</f>
        <v/>
      </c>
      <c r="AD20" s="123" t="str">
        <f ca="1">IF('Uso de suelo'!H25="","",VLOOKUP('Uso de suelo'!H25,OFFSET(Formulas!$K$11,0,0,Formulas!$L$10,2),2,0))</f>
        <v/>
      </c>
      <c r="AE20" s="123" t="str">
        <f ca="1">IF('Uso de suelo'!J25="","",VLOOKUP('Uso de suelo'!J25,OFFSET(Formulas!$K$11,0,0,Formulas!$L$10,2),2,0))</f>
        <v/>
      </c>
      <c r="AF20" s="123" t="str">
        <f ca="1">IF('Uso de suelo'!L25="","",VLOOKUP('Uso de suelo'!L25,OFFSET(Formulas!$K$11,0,0,Formulas!$L$10,2),2,0))</f>
        <v/>
      </c>
      <c r="AG20" s="123" t="str">
        <f ca="1">IF('Uso de suelo'!N25="","",VLOOKUP('Uso de suelo'!N25,OFFSET(Formulas!$K$11,0,0,Formulas!$L$10,2),2,0))</f>
        <v/>
      </c>
      <c r="AH20" s="123" t="str">
        <f ca="1">IF('Uso de suelo'!P25="","",VLOOKUP('Uso de suelo'!P25,OFFSET(Formulas!$K$11,0,0,Formulas!$L$10,2),2,0))</f>
        <v/>
      </c>
      <c r="AI20" s="123" t="str">
        <f ca="1">IF('Uso de suelo'!R25="","",VLOOKUP('Uso de suelo'!R25,OFFSET(Formulas!$K$11,0,0,Formulas!$L$10,2),2,0))</f>
        <v/>
      </c>
      <c r="AJ20" s="123" t="str">
        <f ca="1">IF('Uso de suelo'!T25="","",VLOOKUP('Uso de suelo'!T25,OFFSET(Formulas!$K$11,0,0,Formulas!$L$10,2),2,0))</f>
        <v/>
      </c>
      <c r="AK20" s="123" t="str">
        <f ca="1">IF('Uso de suelo'!V25="","",VLOOKUP('Uso de suelo'!V25,OFFSET(Formulas!$K$11,0,0,Formulas!$L$10,2),2,0))</f>
        <v/>
      </c>
      <c r="AL20" s="123" t="str">
        <f ca="1">IF('Uso de suelo'!X25="","",VLOOKUP('Uso de suelo'!X25,OFFSET(Formulas!$K$11,0,0,Formulas!$L$10,2),2,0))</f>
        <v/>
      </c>
      <c r="AM20" s="124" t="str">
        <f ca="1">IF('Uso de suelo'!Z25="","",VLOOKUP('Uso de suelo'!Z25,OFFSET(Formulas!$K$11,0,0,Formulas!$L$10,2),2,0))</f>
        <v/>
      </c>
      <c r="AN20" t="str">
        <f>IF('Prod y alimentación'!B78="","",'Prod y alimentación'!B78)</f>
        <v/>
      </c>
      <c r="AO20" t="str">
        <f>IF('Prod y alimentación'!C78="","",'Prod y alimentación'!C78)</f>
        <v/>
      </c>
      <c r="AP20" t="str">
        <f>IFERROR('Prod y alimentación'!D78*IF($AN20=$R$10,VLOOKUP($AO20,Listas!$B$6:$D$106,3,)*VLOOKUP($AO20,Listas!$B$6:$D$106,2,),IF($AN20=$R$11,VLOOKUP($AO20,Listas!$E$6:$G$106,3,)*VLOOKUP($AO20,Listas!$E$6:$G$106,2,),IF($AN20=$R$12,VLOOKUP($AO20,Listas!$H$6:$J$106,3,)*VLOOKUP($AO20,Listas!$H$6:$J$106,2,),""))),"")</f>
        <v/>
      </c>
      <c r="AQ20" t="str">
        <f>IFERROR('Prod y alimentación'!E78*IF($AN20=$R$10,VLOOKUP($AO20,Listas!$B$6:$D$106,3,)*VLOOKUP($AO20,Listas!$B$6:$D$106,2,),IF($AN20=$R$11,VLOOKUP($AO20,Listas!$E$6:$G$106,3,)*VLOOKUP($AO20,Listas!$E$6:$G$106,2,),IF($AN20=$R$12,VLOOKUP($AO20,Listas!$H$6:$J$106,3,)*VLOOKUP($AO20,Listas!$H$6:$J$106,2,),""))),"")</f>
        <v/>
      </c>
      <c r="AR20" t="str">
        <f>IFERROR('Prod y alimentación'!G78*IF($AN20=$R$10,VLOOKUP($AO20,Listas!$B$6:$D$106,3,)*VLOOKUP($AO20,Listas!$B$6:$D$106,2,),IF($AN20=$R$11,VLOOKUP($AO20,Listas!$E$6:$G$106,3,)*VLOOKUP($AO20,Listas!$E$6:$G$106,2,),IF($AN20=$R$12,VLOOKUP($AO20,Listas!$H$6:$J$106,3,)*VLOOKUP($AO20,Listas!$H$6:$J$106,2,),""))),"")</f>
        <v/>
      </c>
      <c r="AS20" t="str">
        <f>IFERROR('Prod y alimentación'!H78*IF($AN20=$R$10,VLOOKUP($AO20,Listas!$B$6:$D$106,3,)*VLOOKUP($AO20,Listas!$B$6:$D$106,2,),IF($AN20=$R$11,VLOOKUP($AO20,Listas!$E$6:$G$106,3,)*VLOOKUP($AO20,Listas!$E$6:$G$106,2,),IF($AN20=$R$12,VLOOKUP($AO20,Listas!$H$6:$J$106,3,)*VLOOKUP($AO20,Listas!$H$6:$J$106,2,),""))),"")</f>
        <v/>
      </c>
      <c r="AT20" t="str">
        <f>IFERROR('Prod y alimentación'!J78*IF($AN20=$R$10,VLOOKUP($AO20,Listas!$B$6:$D$106,3,)*VLOOKUP($AO20,Listas!$B$6:$D$106,2,),IF($AN20=$R$11,VLOOKUP($AO20,Listas!$E$6:$G$106,3,)*VLOOKUP($AO20,Listas!$E$6:$G$106,2,),IF($AN20=$R$12,VLOOKUP($AO20,Listas!$H$6:$J$106,3,)*VLOOKUP($AO20,Listas!$H$6:$J$106,2,),""))),"")</f>
        <v/>
      </c>
      <c r="AU20" t="str">
        <f>IFERROR('Prod y alimentación'!K78*IF($AN20=$R$10,VLOOKUP($AO20,Listas!$B$6:$D$106,3,)*VLOOKUP($AO20,Listas!$B$6:$D$106,2,),IF($AN20=$R$11,VLOOKUP($AO20,Listas!$E$6:$G$106,3,)*VLOOKUP($AO20,Listas!$E$6:$G$106,2,),IF($AN20=$R$12,VLOOKUP($AO20,Listas!$H$6:$J$106,3,)*VLOOKUP($AO20,Listas!$H$6:$J$106,2,),""))),"")</f>
        <v/>
      </c>
      <c r="AV20" t="str">
        <f>IFERROR('Prod y alimentación'!M78*IF($AN20=$R$10,VLOOKUP($AO20,Listas!$B$6:$D$106,3,)*VLOOKUP($AO20,Listas!$B$6:$D$106,2,),IF($AN20=$R$11,VLOOKUP($AO20,Listas!$E$6:$G$106,3,)*VLOOKUP($AO20,Listas!$E$6:$G$106,2,),IF($AN20=$R$12,VLOOKUP($AO20,Listas!$H$6:$J$106,3,)*VLOOKUP($AO20,Listas!$H$6:$J$106,2,),""))),"")</f>
        <v/>
      </c>
      <c r="AW20" t="str">
        <f>IFERROR('Prod y alimentación'!N78*IF($AN20=$R$10,VLOOKUP($AO20,Listas!$B$6:$D$106,3,)*VLOOKUP($AO20,Listas!$B$6:$D$106,2,),IF($AN20=$R$11,VLOOKUP($AO20,Listas!$E$6:$G$106,3,)*VLOOKUP($AO20,Listas!$E$6:$G$106,2,),IF($AN20=$R$12,VLOOKUP($AO20,Listas!$H$6:$J$106,3,)*VLOOKUP($AO20,Listas!$H$6:$J$106,2,),""))),"")</f>
        <v/>
      </c>
      <c r="AX20" t="str">
        <f>IFERROR('Prod y alimentación'!P78*IF($AN20=$R$10,VLOOKUP($AO20,Listas!$B$6:$D$106,3,)*VLOOKUP($AO20,Listas!$B$6:$D$106,2,),IF($AN20=$R$11,VLOOKUP($AO20,Listas!$E$6:$G$106,3,)*VLOOKUP($AO20,Listas!$E$6:$G$106,2,),IF($AN20=$R$12,VLOOKUP($AO20,Listas!$H$6:$J$106,3,)*VLOOKUP($AO20,Listas!$H$6:$J$106,2,),""))),"")</f>
        <v/>
      </c>
      <c r="AY20" t="str">
        <f>IFERROR('Prod y alimentación'!Q78*IF($AN20=$R$10,VLOOKUP($AO20,Listas!$B$6:$D$106,3,)*VLOOKUP($AO20,Listas!$B$6:$D$106,2,),IF($AN20=$R$11,VLOOKUP($AO20,Listas!$E$6:$G$106,3,)*VLOOKUP($AO20,Listas!$E$6:$G$106,2,),IF($AN20=$R$12,VLOOKUP($AO20,Listas!$H$6:$J$106,3,)*VLOOKUP($AO20,Listas!$H$6:$J$106,2,),""))),"")</f>
        <v/>
      </c>
      <c r="AZ20" t="str">
        <f>IFERROR('Prod y alimentación'!S78*IF($AN20=$R$10,VLOOKUP($AO20,Listas!$B$6:$D$106,3,)*VLOOKUP($AO20,Listas!$B$6:$D$106,2,),IF($AN20=$R$11,VLOOKUP($AO20,Listas!$E$6:$G$106,3,)*VLOOKUP($AO20,Listas!$E$6:$G$106,2,),IF($AN20=$R$12,VLOOKUP($AO20,Listas!$H$6:$J$106,3,)*VLOOKUP($AO20,Listas!$H$6:$J$106,2,),""))),"")</f>
        <v/>
      </c>
      <c r="BA20" t="str">
        <f>IFERROR('Prod y alimentación'!T78*IF($AN20=$R$10,VLOOKUP($AO20,Listas!$B$6:$D$106,3,)*VLOOKUP($AO20,Listas!$B$6:$D$106,2,),IF($AN20=$R$11,VLOOKUP($AO20,Listas!$E$6:$G$106,3,)*VLOOKUP($AO20,Listas!$E$6:$G$106,2,),IF($AN20=$R$12,VLOOKUP($AO20,Listas!$H$6:$J$106,3,)*VLOOKUP($AO20,Listas!$H$6:$J$106,2,),""))),"")</f>
        <v/>
      </c>
      <c r="BB20" t="str">
        <f>IFERROR('Prod y alimentación'!V78*IF($AN20=$R$10,VLOOKUP($AO20,Listas!$B$6:$D$106,3,)*VLOOKUP($AO20,Listas!$B$6:$D$106,2,),IF($AN20=$R$11,VLOOKUP($AO20,Listas!$E$6:$G$106,3,)*VLOOKUP($AO20,Listas!$E$6:$G$106,2,),IF($AN20=$R$12,VLOOKUP($AO20,Listas!$H$6:$J$106,3,)*VLOOKUP($AO20,Listas!$H$6:$J$106,2,),""))),"")</f>
        <v/>
      </c>
      <c r="BC20" t="str">
        <f>IFERROR('Prod y alimentación'!W78*IF($AN20=$R$10,VLOOKUP($AO20,Listas!$B$6:$D$106,3,)*VLOOKUP($AO20,Listas!$B$6:$D$106,2,),IF($AN20=$R$11,VLOOKUP($AO20,Listas!$E$6:$G$106,3,)*VLOOKUP($AO20,Listas!$E$6:$G$106,2,),IF($AN20=$R$12,VLOOKUP($AO20,Listas!$H$6:$J$106,3,)*VLOOKUP($AO20,Listas!$H$6:$J$106,2,),""))),"")</f>
        <v/>
      </c>
      <c r="BD20" t="str">
        <f>IFERROR('Prod y alimentación'!Y78*IF($AN20=$R$10,VLOOKUP($AO20,Listas!$B$6:$D$106,3,)*VLOOKUP($AO20,Listas!$B$6:$D$106,2,),IF($AN20=$R$11,VLOOKUP($AO20,Listas!$E$6:$G$106,3,)*VLOOKUP($AO20,Listas!$E$6:$G$106,2,),IF($AN20=$R$12,VLOOKUP($AO20,Listas!$H$6:$J$106,3,)*VLOOKUP($AO20,Listas!$H$6:$J$106,2,),""))),"")</f>
        <v/>
      </c>
      <c r="BE20" t="str">
        <f>IFERROR('Prod y alimentación'!Z78*IF($AN20=$R$10,VLOOKUP($AO20,Listas!$B$6:$D$106,3,)*VLOOKUP($AO20,Listas!$B$6:$D$106,2,),IF($AN20=$R$11,VLOOKUP($AO20,Listas!$E$6:$G$106,3,)*VLOOKUP($AO20,Listas!$E$6:$G$106,2,),IF($AN20=$R$12,VLOOKUP($AO20,Listas!$H$6:$J$106,3,)*VLOOKUP($AO20,Listas!$H$6:$J$106,2,),""))),"")</f>
        <v/>
      </c>
      <c r="BF20" t="str">
        <f>IFERROR('Prod y alimentación'!AB78*IF($AN20=$R$10,VLOOKUP($AO20,Listas!$B$6:$D$106,3,)*VLOOKUP($AO20,Listas!$B$6:$D$106,2,),IF($AN20=$R$11,VLOOKUP($AO20,Listas!$E$6:$G$106,3,)*VLOOKUP($AO20,Listas!$E$6:$G$106,2,),IF($AN20=$R$12,VLOOKUP($AO20,Listas!$H$6:$J$106,3,)*VLOOKUP($AO20,Listas!$H$6:$J$106,2,),""))),"")</f>
        <v/>
      </c>
      <c r="BG20" t="str">
        <f>IFERROR('Prod y alimentación'!AC78*IF($AN20=$R$10,VLOOKUP($AO20,Listas!$B$6:$D$106,3,)*VLOOKUP($AO20,Listas!$B$6:$D$106,2,),IF($AN20=$R$11,VLOOKUP($AO20,Listas!$E$6:$G$106,3,)*VLOOKUP($AO20,Listas!$E$6:$G$106,2,),IF($AN20=$R$12,VLOOKUP($AO20,Listas!$H$6:$J$106,3,)*VLOOKUP($AO20,Listas!$H$6:$J$106,2,),""))),"")</f>
        <v/>
      </c>
      <c r="BH20" t="str">
        <f>IFERROR('Prod y alimentación'!AE78*IF($AN20=$R$10,VLOOKUP($AO20,Listas!$B$6:$D$106,3,)*VLOOKUP($AO20,Listas!$B$6:$D$106,2,),IF($AN20=$R$11,VLOOKUP($AO20,Listas!$E$6:$G$106,3,)*VLOOKUP($AO20,Listas!$E$6:$G$106,2,),IF($AN20=$R$12,VLOOKUP($AO20,Listas!$H$6:$J$106,3,)*VLOOKUP($AO20,Listas!$H$6:$J$106,2,),""))),"")</f>
        <v/>
      </c>
      <c r="BI20" t="str">
        <f>IFERROR('Prod y alimentación'!AF78*IF($AN20=$R$10,VLOOKUP($AO20,Listas!$B$6:$D$106,3,)*VLOOKUP($AO20,Listas!$B$6:$D$106,2,),IF($AN20=$R$11,VLOOKUP($AO20,Listas!$E$6:$G$106,3,)*VLOOKUP($AO20,Listas!$E$6:$G$106,2,),IF($AN20=$R$12,VLOOKUP($AO20,Listas!$H$6:$J$106,3,)*VLOOKUP($AO20,Listas!$H$6:$J$106,2,),""))),"")</f>
        <v/>
      </c>
      <c r="BJ20" t="str">
        <f>IFERROR('Prod y alimentación'!AH78*IF($AN20=$R$10,VLOOKUP($AO20,Listas!$B$6:$D$106,3,)*VLOOKUP($AO20,Listas!$B$6:$D$106,2,),IF($AN20=$R$11,VLOOKUP($AO20,Listas!$E$6:$G$106,3,)*VLOOKUP($AO20,Listas!$E$6:$G$106,2,),IF($AN20=$R$12,VLOOKUP($AO20,Listas!$H$6:$J$106,3,)*VLOOKUP($AO20,Listas!$H$6:$J$106,2,),""))),"")</f>
        <v/>
      </c>
      <c r="BK20" t="str">
        <f>IFERROR('Prod y alimentación'!AI78*IF($AN20=$R$10,VLOOKUP($AO20,Listas!$B$6:$D$106,3,)*VLOOKUP($AO20,Listas!$B$6:$D$106,2,),IF($AN20=$R$11,VLOOKUP($AO20,Listas!$E$6:$G$106,3,)*VLOOKUP($AO20,Listas!$E$6:$G$106,2,),IF($AN20=$R$12,VLOOKUP($AO20,Listas!$H$6:$J$106,3,)*VLOOKUP($AO20,Listas!$H$6:$J$106,2,),""))),"")</f>
        <v/>
      </c>
      <c r="BL20" t="str">
        <f>IFERROR('Prod y alimentación'!AK78*IF($AN20=$R$10,VLOOKUP($AO20,Listas!$B$6:$D$106,3,)*VLOOKUP($AO20,Listas!$B$6:$D$106,2,),IF($AN20=$R$11,VLOOKUP($AO20,Listas!$E$6:$G$106,3,)*VLOOKUP($AO20,Listas!$E$6:$G$106,2,),IF($AN20=$R$12,VLOOKUP($AO20,Listas!$H$6:$J$106,3,)*VLOOKUP($AO20,Listas!$H$6:$J$106,2,),""))),"")</f>
        <v/>
      </c>
      <c r="BM20" t="str">
        <f>IFERROR('Prod y alimentación'!AL78*IF($AN20=$R$10,VLOOKUP($AO20,Listas!$B$6:$D$106,3,)*VLOOKUP($AO20,Listas!$B$6:$D$106,2,),IF($AN20=$R$11,VLOOKUP($AO20,Listas!$E$6:$G$106,3,)*VLOOKUP($AO20,Listas!$E$6:$G$106,2,),IF($AN20=$R$12,VLOOKUP($AO20,Listas!$H$6:$J$106,3,)*VLOOKUP($AO20,Listas!$H$6:$J$106,2,),""))),"")</f>
        <v/>
      </c>
      <c r="BO20" s="130" t="str">
        <f>IFERROR('Prod y alimentación'!D78*IF($AN20=$R$10,VLOOKUP($AO20,Listas!$B$6:$C$106,2,),IF($AN20=$R$11,VLOOKUP($AO20,Listas!$E$6:$F$106,2,),IF($AN20=$R$12,VLOOKUP($AO20,Listas!$H$6:$I$106,2,),""))),"")</f>
        <v/>
      </c>
      <c r="BP20" t="str">
        <f>IFERROR('Prod y alimentación'!G78*IF($AN20=$R$10,VLOOKUP($AO20,Listas!$B$6:$C$106,2,),IF($AN20=$R$11,VLOOKUP($AO20,Listas!$E$6:$F$106,2,),IF($AN20=$R$12,VLOOKUP($AO20,Listas!$H$6:$I$106,2,)/100,""))),"")</f>
        <v/>
      </c>
      <c r="BQ20" t="str">
        <f>IFERROR('Prod y alimentación'!J78*IF($AN20=$R$10,VLOOKUP($AO20,Listas!$B$6:$C$106,2,),IF($AN20=$R$11,VLOOKUP($AO20,Listas!$E$6:$F$106,2,),IF($AN20=$R$12,VLOOKUP($AO20,Listas!$H$6:$I$106,2,)/100,""))),"")</f>
        <v/>
      </c>
      <c r="BR20" t="str">
        <f>IFERROR('Prod y alimentación'!M78*IF($AN20=$R$10,VLOOKUP($AO20,Listas!$B$6:$C$106,2,),IF($AN20=$R$11,VLOOKUP($AO20,Listas!$E$6:$F$106,2,),IF($AN20=$R$12,VLOOKUP($AO20,Listas!$H$6:$I$106,2,)/100,""))),"")</f>
        <v/>
      </c>
      <c r="BS20" t="str">
        <f>IFERROR('Prod y alimentación'!P78*IF($AN20=$R$10,VLOOKUP($AO20,Listas!$B$6:$C$106,2,),IF($AN20=$R$11,VLOOKUP($AO20,Listas!$E$6:$F$106,2,),IF($AN20=$R$12,VLOOKUP($AO20,Listas!$H$6:$I$106,2,)/100,""))),"")</f>
        <v/>
      </c>
      <c r="BT20" t="str">
        <f>IFERROR('Prod y alimentación'!S78*IF($AN20=$R$10,VLOOKUP($AO20,Listas!$B$6:$C$106,2,),IF($AN20=$R$11,VLOOKUP($AO20,Listas!$E$6:$F$106,2,),IF($AN20=$R$12,VLOOKUP($AO20,Listas!$H$6:$I$106,2,)/100,""))),"")</f>
        <v/>
      </c>
      <c r="BU20" t="str">
        <f>IFERROR('Prod y alimentación'!V78*IF($AN20=$R$10,VLOOKUP($AO20,Listas!$B$6:$C$106,2,),IF($AN20=$R$11,VLOOKUP($AO20,Listas!$E$6:$F$106,2,),IF($AN20=$R$12,VLOOKUP($AO20,Listas!$H$6:$I$106,2,)/100,""))),"")</f>
        <v/>
      </c>
      <c r="BV20" t="str">
        <f>IFERROR('Prod y alimentación'!Y78*IF($AN20=$R$10,VLOOKUP($AO20,Listas!$B$6:$C$106,2,),IF($AN20=$R$11,VLOOKUP($AO20,Listas!$E$6:$F$106,2,),IF($AN20=$R$12,VLOOKUP($AO20,Listas!$H$6:$I$106,2,)/100,""))),"")</f>
        <v/>
      </c>
      <c r="BW20" t="str">
        <f>IFERROR('Prod y alimentación'!AB78*IF($AN20=$R$10,VLOOKUP($AO20,Listas!$B$6:$C$106,2,),IF($AN20=$R$11,VLOOKUP($AO20,Listas!$E$6:$F$106,2,),IF($AN20=$R$12,VLOOKUP($AO20,Listas!$H$6:$I$106,2,)/100,""))),"")</f>
        <v/>
      </c>
      <c r="BX20" t="str">
        <f>IFERROR('Prod y alimentación'!AE78*IF($AN20=$R$10,VLOOKUP($AO20,Listas!$B$6:$C$106,2,),IF($AN20=$R$11,VLOOKUP($AO20,Listas!$E$6:$F$106,2,),IF($AN20=$R$12,VLOOKUP($AO20,Listas!$H$6:$I$106,2,)/100,""))),"")</f>
        <v/>
      </c>
      <c r="BY20" t="str">
        <f>IFERROR('Prod y alimentación'!AH78*IF($AN20=$R$10,VLOOKUP($AO20,Listas!$B$6:$C$106,2,),IF($AN20=$R$11,VLOOKUP($AO20,Listas!$E$6:$F$106,2,),IF($AN20=$R$12,VLOOKUP($AO20,Listas!$H$6:$I$106,2,)/100,""))),"")</f>
        <v/>
      </c>
      <c r="BZ20" t="str">
        <f>IFERROR('Prod y alimentación'!AK78*IF($AN20=$R$10,VLOOKUP($AO20,Listas!$B$6:$C$106,2,),IF($AN20=$R$11,VLOOKUP($AO20,Listas!$E$6:$F$106,2,),IF($AN20=$R$12,VLOOKUP($AO20,Listas!$H$6:$I$106,2,)/100,""))),"")</f>
        <v/>
      </c>
      <c r="CB20" t="str">
        <f>IF(Reservas!E25="",IF(Reservas!D25="","",IF(Reservas!C25=$O$10,0.85,IF(Reservas!C25=$O$11,0.45,IF(Reservas!C25=$O$12,0.33,"")))),Reservas!E25)</f>
        <v/>
      </c>
      <c r="CC20" t="str">
        <f>IF(Reservas!H25="",IF(Reservas!G25="","",IF(Reservas!F25=$O$10,0.85,IF(Reservas!F25=$O$11,0.45,IF(Reservas!F25=$O$12,0.33,"")))),Reservas!H25)</f>
        <v/>
      </c>
      <c r="CD20" t="str">
        <f>IF(Reservas!K25="",IF(Reservas!J25="","",IF(Reservas!I25=$O$10,0.85,IF(Reservas!I25=$O$11,0.45,IF(Reservas!I25=$O$12,0.33,"")))),Reservas!K25)</f>
        <v/>
      </c>
      <c r="CE20" t="str">
        <f>IF(Reservas!N25="",IF(Reservas!M25="","",IF(Reservas!L25=$O$10,0.85,IF(Reservas!L25=$O$11,0.45,IF(Reservas!L25=$O$12,0.33,"")))),Reservas!N25)</f>
        <v/>
      </c>
      <c r="CF20" t="str">
        <f>IF(Reservas!Q25="",IF(Reservas!P25="","",IF(Reservas!O25=$O$10,0.85,IF(Reservas!O25=$O$11,0.45,IF(Reservas!O25=$O$12,0.33,"")))),Reservas!Q25)</f>
        <v/>
      </c>
      <c r="CG20" t="str">
        <f>IF(Reservas!T25="",IF(Reservas!S25="","",IF(Reservas!R25=$O$10,0.85,IF(Reservas!R25=$O$11,0.45,IF(Reservas!R25=$O$12,0.33,"")))),Reservas!T25)</f>
        <v/>
      </c>
      <c r="CH20" t="str">
        <f>IF(Reservas!W25="",IF(Reservas!V25="","",IF(Reservas!U25=$O$10,0.85,IF(Reservas!U25=$O$11,0.45,IF(Reservas!U25=$O$12,0.33,"")))),Reservas!W25)</f>
        <v/>
      </c>
      <c r="CI20" t="str">
        <f>IF(Reservas!Z25="",IF(Reservas!Y25="","",IF(Reservas!X25=$O$10,0.85,IF(Reservas!X25=$O$11,0.45,IF(Reservas!X25=$O$12,0.33,"")))),Reservas!Z25)</f>
        <v/>
      </c>
      <c r="CJ20" t="str">
        <f>IF(Reservas!AC25="",IF(Reservas!AB25="","",IF(Reservas!AA25=$O$10,0.85,IF(Reservas!AA25=$O$11,0.45,IF(Reservas!AA25=$O$12,0.33,"")))),Reservas!AC25)</f>
        <v/>
      </c>
      <c r="CK20" t="str">
        <f>IF(Reservas!AF25="",IF(Reservas!AE25="","",IF(Reservas!AD25=$O$10,0.85,IF(Reservas!AD25=$O$11,0.45,IF(Reservas!AD25=$O$12,0.33,"")))),Reservas!AF25)</f>
        <v/>
      </c>
      <c r="CL20" t="str">
        <f>IF(Reservas!AI25="",IF(Reservas!AH25="","",IF(Reservas!AG25=$O$10,0.85,IF(Reservas!AG25=$O$11,0.45,IF(Reservas!AG25=$O$12,0.33,"")))),Reservas!AI25)</f>
        <v/>
      </c>
      <c r="CM20" t="str">
        <f>IF(Reservas!AL25="",IF(Reservas!AK25="","",IF(Reservas!AJ25=$O$10,0.85,IF(Reservas!AJ25=$O$11,0.45,IF(Reservas!AJ25=$O$12,0.33,"")))),Reservas!AL25)</f>
        <v/>
      </c>
      <c r="CO20" t="str">
        <f>IFERROR('Prod y alimentación'!E78*IF($AN20=$R$10,VLOOKUP($AO20,Listas!$B$6:$C$106,2,),IF($AN20=$R$11,VLOOKUP($AO20,Listas!$E$6:$F$106,2,),IF($AN20=$R$12,VLOOKUP($AO20,Listas!$H$6:$I$106,2,),""))),"")</f>
        <v/>
      </c>
      <c r="CP20" t="str">
        <f>IFERROR('Prod y alimentación'!H78*IF($AN20=$R$10,VLOOKUP($AO20,Listas!$B$6:$C$106,2,),IF($AN20=$R$11,VLOOKUP($AO20,Listas!$E$6:$F$106,2,),IF($AN20=$R$12,VLOOKUP($AO20,Listas!$H$6:$I$106,2,),""))),"")</f>
        <v/>
      </c>
      <c r="CQ20" t="str">
        <f>IFERROR('Prod y alimentación'!K78*IF($AN20=$R$10,VLOOKUP($AO20,Listas!$B$6:$C$106,2,),IF($AN20=$R$11,VLOOKUP($AO20,Listas!$E$6:$F$106,2,),IF($AN20=$R$12,VLOOKUP($AO20,Listas!$H$6:$I$106,2,),""))),"")</f>
        <v/>
      </c>
      <c r="CR20" t="str">
        <f>IFERROR('Prod y alimentación'!N78*IF($AN20=$R$10,VLOOKUP($AO20,Listas!$B$6:$C$106,2,),IF($AN20=$R$11,VLOOKUP($AO20,Listas!$E$6:$F$106,2,),IF($AN20=$R$12,VLOOKUP($AO20,Listas!$H$6:$I$106,2,),""))),"")</f>
        <v/>
      </c>
      <c r="CS20" t="str">
        <f>IFERROR('Prod y alimentación'!Q78*IF($AN20=$R$10,VLOOKUP($AO20,Listas!$B$6:$C$106,2,),IF($AN20=$R$11,VLOOKUP($AO20,Listas!$E$6:$F$106,2,),IF($AN20=$R$12,VLOOKUP($AO20,Listas!$H$6:$I$106,2,),""))),"")</f>
        <v/>
      </c>
      <c r="CT20" t="str">
        <f>IFERROR('Prod y alimentación'!T78*IF($AN20=$R$10,VLOOKUP($AO20,Listas!$B$6:$C$106,2,),IF($AN20=$R$11,VLOOKUP($AO20,Listas!$E$6:$F$106,2,),IF($AN20=$R$12,VLOOKUP($AO20,Listas!$H$6:$I$106,2,),""))),"")</f>
        <v/>
      </c>
      <c r="CU20" t="str">
        <f>IFERROR('Prod y alimentación'!W78*IF($AN20=$R$10,VLOOKUP($AO20,Listas!$B$6:$C$106,2,),IF($AN20=$R$11,VLOOKUP($AO20,Listas!$E$6:$F$106,2,),IF($AN20=$R$12,VLOOKUP($AO20,Listas!$H$6:$I$106,2,),""))),"")</f>
        <v/>
      </c>
      <c r="CV20" t="str">
        <f>IFERROR('Prod y alimentación'!Z78*IF($AN20=$R$10,VLOOKUP($AO20,Listas!$B$6:$C$106,2,),IF($AN20=$R$11,VLOOKUP($AO20,Listas!$E$6:$F$106,2,),IF($AN20=$R$12,VLOOKUP($AO20,Listas!$H$6:$I$106,2,),""))),"")</f>
        <v/>
      </c>
      <c r="CW20" t="str">
        <f>IFERROR('Prod y alimentación'!AC78*IF($AN20=$R$10,VLOOKUP($AO20,Listas!$B$6:$C$106,2,),IF($AN20=$R$11,VLOOKUP($AO20,Listas!$E$6:$F$106,2,),IF($AN20=$R$12,VLOOKUP($AO20,Listas!$H$6:$I$106,2,),""))),"")</f>
        <v/>
      </c>
      <c r="CX20" t="str">
        <f>IFERROR('Prod y alimentación'!AF78*IF($AN20=$R$10,VLOOKUP($AO20,Listas!$B$6:$C$106,2,),IF($AN20=$R$11,VLOOKUP($AO20,Listas!$E$6:$F$106,2,),IF($AN20=$R$12,VLOOKUP($AO20,Listas!$H$6:$I$106,2,),""))),"")</f>
        <v/>
      </c>
      <c r="CY20" t="str">
        <f>IFERROR('Prod y alimentación'!AI78*IF($AN20=$R$10,VLOOKUP($AO20,Listas!$B$6:$C$106,2,),IF($AN20=$R$11,VLOOKUP($AO20,Listas!$E$6:$F$106,2,),IF($AN20=$R$12,VLOOKUP($AO20,Listas!$H$6:$I$106,2,),""))),"")</f>
        <v/>
      </c>
      <c r="CZ20" t="str">
        <f>IFERROR('Prod y alimentación'!AL78*IF($AN20=$R$10,VLOOKUP($AO20,Listas!$B$6:$C$106,2,),IF($AN20=$R$11,VLOOKUP($AO20,Listas!$E$6:$F$106,2,),IF($AN20=$R$12,VLOOKUP($AO20,Listas!$H$6:$I$106,2,),""))),"")</f>
        <v/>
      </c>
    </row>
    <row r="21" spans="2:104" x14ac:dyDescent="0.35">
      <c r="B21" t="str">
        <f ca="1">IFERROR(INDEX(OFFSET(Listas!$B$6,0,0,MATCH("Fin",Listas!$B$6:B117,0)-1,1),MATCH(0,INDEX(COUNTIF($B$10:B20,OFFSET(Listas!$B$6,0,0,MATCH("Fin",Listas!$B$6:B117,0)-1,1)),0,0),0)),"")</f>
        <v>Heno Pradera</v>
      </c>
      <c r="E21" t="str">
        <f ca="1">IFERROR(INDEX(OFFSET(Listas!$E$6,0,0,MATCH("Fin",Listas!$E$6:E117,0)-1,1),MATCH(0,INDEX(COUNTIF($E$10:E20,OFFSET(Listas!$E$6,0,0,MATCH("Fin",Listas!$E$6:E117,0)-1,1)),0,0),0)),"")</f>
        <v>Lex de Maíz promedio</v>
      </c>
      <c r="H21">
        <f ca="1">IFERROR(INDEX(OFFSET(Listas!$H$6,0,0,MATCH("Fin",Listas!$H$6:H117,0)-1,1),MATCH(0,INDEX(COUNTIF($H$10:H20,OFFSET(Listas!$H$6,0,0,MATCH("Fin",Listas!$H$6:H117,0)-1,1)),0,0),0)),"")</f>
        <v>0</v>
      </c>
      <c r="K21" t="str">
        <f ca="1">IFERROR(INDEX(OFFSET(Listas!$L$6,0,0,MATCH("Fin",Listas!$L$6:L117,0)-1,1),MATCH(0,INDEX(COUNTIF($K$10:K20,OFFSET(Listas!$L$6,0,0,MATCH("Fin",Listas!$L$6:L117,0)-1,1)),0,0),0)),"")</f>
        <v>PP1</v>
      </c>
      <c r="L21" t="str">
        <f ca="1">VLOOKUP(K21,Listas!$L$6:$M$106,2,0)</f>
        <v>Pradera corta (1º año)</v>
      </c>
      <c r="AA21" s="122" t="str">
        <f>IF('Uso de suelo'!C26="","",'Uso de suelo'!C26)</f>
        <v/>
      </c>
      <c r="AB21" s="123" t="str">
        <f ca="1">IF('Uso de suelo'!D26="","",VLOOKUP('Uso de suelo'!D26,OFFSET(Formulas!$K$11,0,0,Formulas!$L$10,2),2,0))</f>
        <v/>
      </c>
      <c r="AC21" s="123" t="str">
        <f ca="1">IF('Uso de suelo'!F26="","",VLOOKUP('Uso de suelo'!F26,OFFSET(Formulas!$K$11,0,0,Formulas!$L$10,2),2,0))</f>
        <v/>
      </c>
      <c r="AD21" s="123" t="str">
        <f ca="1">IF('Uso de suelo'!H26="","",VLOOKUP('Uso de suelo'!H26,OFFSET(Formulas!$K$11,0,0,Formulas!$L$10,2),2,0))</f>
        <v/>
      </c>
      <c r="AE21" s="123" t="str">
        <f ca="1">IF('Uso de suelo'!J26="","",VLOOKUP('Uso de suelo'!J26,OFFSET(Formulas!$K$11,0,0,Formulas!$L$10,2),2,0))</f>
        <v/>
      </c>
      <c r="AF21" s="123" t="str">
        <f ca="1">IF('Uso de suelo'!L26="","",VLOOKUP('Uso de suelo'!L26,OFFSET(Formulas!$K$11,0,0,Formulas!$L$10,2),2,0))</f>
        <v/>
      </c>
      <c r="AG21" s="123" t="str">
        <f ca="1">IF('Uso de suelo'!N26="","",VLOOKUP('Uso de suelo'!N26,OFFSET(Formulas!$K$11,0,0,Formulas!$L$10,2),2,0))</f>
        <v/>
      </c>
      <c r="AH21" s="123" t="str">
        <f ca="1">IF('Uso de suelo'!P26="","",VLOOKUP('Uso de suelo'!P26,OFFSET(Formulas!$K$11,0,0,Formulas!$L$10,2),2,0))</f>
        <v/>
      </c>
      <c r="AI21" s="123" t="str">
        <f ca="1">IF('Uso de suelo'!R26="","",VLOOKUP('Uso de suelo'!R26,OFFSET(Formulas!$K$11,0,0,Formulas!$L$10,2),2,0))</f>
        <v/>
      </c>
      <c r="AJ21" s="123" t="str">
        <f ca="1">IF('Uso de suelo'!T26="","",VLOOKUP('Uso de suelo'!T26,OFFSET(Formulas!$K$11,0,0,Formulas!$L$10,2),2,0))</f>
        <v/>
      </c>
      <c r="AK21" s="123" t="str">
        <f ca="1">IF('Uso de suelo'!V26="","",VLOOKUP('Uso de suelo'!V26,OFFSET(Formulas!$K$11,0,0,Formulas!$L$10,2),2,0))</f>
        <v/>
      </c>
      <c r="AL21" s="123" t="str">
        <f ca="1">IF('Uso de suelo'!X26="","",VLOOKUP('Uso de suelo'!X26,OFFSET(Formulas!$K$11,0,0,Formulas!$L$10,2),2,0))</f>
        <v/>
      </c>
      <c r="AM21" s="124" t="str">
        <f ca="1">IF('Uso de suelo'!Z26="","",VLOOKUP('Uso de suelo'!Z26,OFFSET(Formulas!$K$11,0,0,Formulas!$L$10,2),2,0))</f>
        <v/>
      </c>
      <c r="AN21" t="str">
        <f>IF('Prod y alimentación'!B79="","",'Prod y alimentación'!B79)</f>
        <v/>
      </c>
      <c r="AO21" t="str">
        <f>IF('Prod y alimentación'!C79="","",'Prod y alimentación'!C79)</f>
        <v/>
      </c>
      <c r="AP21" t="str">
        <f>IFERROR('Prod y alimentación'!D79*IF($AN21=$R$10,VLOOKUP($AO21,Listas!$B$6:$D$106,3,)*VLOOKUP($AO21,Listas!$B$6:$D$106,2,),IF($AN21=$R$11,VLOOKUP($AO21,Listas!$E$6:$G$106,3,)*VLOOKUP($AO21,Listas!$E$6:$G$106,2,),IF($AN21=$R$12,VLOOKUP($AO21,Listas!$H$6:$J$106,3,)*VLOOKUP($AO21,Listas!$H$6:$J$106,2,),""))),"")</f>
        <v/>
      </c>
      <c r="AQ21" t="str">
        <f>IFERROR('Prod y alimentación'!E79*IF($AN21=$R$10,VLOOKUP($AO21,Listas!$B$6:$D$106,3,)*VLOOKUP($AO21,Listas!$B$6:$D$106,2,),IF($AN21=$R$11,VLOOKUP($AO21,Listas!$E$6:$G$106,3,)*VLOOKUP($AO21,Listas!$E$6:$G$106,2,),IF($AN21=$R$12,VLOOKUP($AO21,Listas!$H$6:$J$106,3,)*VLOOKUP($AO21,Listas!$H$6:$J$106,2,),""))),"")</f>
        <v/>
      </c>
      <c r="AR21" t="str">
        <f>IFERROR('Prod y alimentación'!G79*IF($AN21=$R$10,VLOOKUP($AO21,Listas!$B$6:$D$106,3,)*VLOOKUP($AO21,Listas!$B$6:$D$106,2,),IF($AN21=$R$11,VLOOKUP($AO21,Listas!$E$6:$G$106,3,)*VLOOKUP($AO21,Listas!$E$6:$G$106,2,),IF($AN21=$R$12,VLOOKUP($AO21,Listas!$H$6:$J$106,3,)*VLOOKUP($AO21,Listas!$H$6:$J$106,2,),""))),"")</f>
        <v/>
      </c>
      <c r="AS21" t="str">
        <f>IFERROR('Prod y alimentación'!H79*IF($AN21=$R$10,VLOOKUP($AO21,Listas!$B$6:$D$106,3,)*VLOOKUP($AO21,Listas!$B$6:$D$106,2,),IF($AN21=$R$11,VLOOKUP($AO21,Listas!$E$6:$G$106,3,)*VLOOKUP($AO21,Listas!$E$6:$G$106,2,),IF($AN21=$R$12,VLOOKUP($AO21,Listas!$H$6:$J$106,3,)*VLOOKUP($AO21,Listas!$H$6:$J$106,2,),""))),"")</f>
        <v/>
      </c>
      <c r="AT21" t="str">
        <f>IFERROR('Prod y alimentación'!J79*IF($AN21=$R$10,VLOOKUP($AO21,Listas!$B$6:$D$106,3,)*VLOOKUP($AO21,Listas!$B$6:$D$106,2,),IF($AN21=$R$11,VLOOKUP($AO21,Listas!$E$6:$G$106,3,)*VLOOKUP($AO21,Listas!$E$6:$G$106,2,),IF($AN21=$R$12,VLOOKUP($AO21,Listas!$H$6:$J$106,3,)*VLOOKUP($AO21,Listas!$H$6:$J$106,2,),""))),"")</f>
        <v/>
      </c>
      <c r="AU21" t="str">
        <f>IFERROR('Prod y alimentación'!K79*IF($AN21=$R$10,VLOOKUP($AO21,Listas!$B$6:$D$106,3,)*VLOOKUP($AO21,Listas!$B$6:$D$106,2,),IF($AN21=$R$11,VLOOKUP($AO21,Listas!$E$6:$G$106,3,)*VLOOKUP($AO21,Listas!$E$6:$G$106,2,),IF($AN21=$R$12,VLOOKUP($AO21,Listas!$H$6:$J$106,3,)*VLOOKUP($AO21,Listas!$H$6:$J$106,2,),""))),"")</f>
        <v/>
      </c>
      <c r="AV21" t="str">
        <f>IFERROR('Prod y alimentación'!M79*IF($AN21=$R$10,VLOOKUP($AO21,Listas!$B$6:$D$106,3,)*VLOOKUP($AO21,Listas!$B$6:$D$106,2,),IF($AN21=$R$11,VLOOKUP($AO21,Listas!$E$6:$G$106,3,)*VLOOKUP($AO21,Listas!$E$6:$G$106,2,),IF($AN21=$R$12,VLOOKUP($AO21,Listas!$H$6:$J$106,3,)*VLOOKUP($AO21,Listas!$H$6:$J$106,2,),""))),"")</f>
        <v/>
      </c>
      <c r="AW21" t="str">
        <f>IFERROR('Prod y alimentación'!N79*IF($AN21=$R$10,VLOOKUP($AO21,Listas!$B$6:$D$106,3,)*VLOOKUP($AO21,Listas!$B$6:$D$106,2,),IF($AN21=$R$11,VLOOKUP($AO21,Listas!$E$6:$G$106,3,)*VLOOKUP($AO21,Listas!$E$6:$G$106,2,),IF($AN21=$R$12,VLOOKUP($AO21,Listas!$H$6:$J$106,3,)*VLOOKUP($AO21,Listas!$H$6:$J$106,2,),""))),"")</f>
        <v/>
      </c>
      <c r="AX21" t="str">
        <f>IFERROR('Prod y alimentación'!P79*IF($AN21=$R$10,VLOOKUP($AO21,Listas!$B$6:$D$106,3,)*VLOOKUP($AO21,Listas!$B$6:$D$106,2,),IF($AN21=$R$11,VLOOKUP($AO21,Listas!$E$6:$G$106,3,)*VLOOKUP($AO21,Listas!$E$6:$G$106,2,),IF($AN21=$R$12,VLOOKUP($AO21,Listas!$H$6:$J$106,3,)*VLOOKUP($AO21,Listas!$H$6:$J$106,2,),""))),"")</f>
        <v/>
      </c>
      <c r="AY21" t="str">
        <f>IFERROR('Prod y alimentación'!Q79*IF($AN21=$R$10,VLOOKUP($AO21,Listas!$B$6:$D$106,3,)*VLOOKUP($AO21,Listas!$B$6:$D$106,2,),IF($AN21=$R$11,VLOOKUP($AO21,Listas!$E$6:$G$106,3,)*VLOOKUP($AO21,Listas!$E$6:$G$106,2,),IF($AN21=$R$12,VLOOKUP($AO21,Listas!$H$6:$J$106,3,)*VLOOKUP($AO21,Listas!$H$6:$J$106,2,),""))),"")</f>
        <v/>
      </c>
      <c r="AZ21" t="str">
        <f>IFERROR('Prod y alimentación'!S79*IF($AN21=$R$10,VLOOKUP($AO21,Listas!$B$6:$D$106,3,)*VLOOKUP($AO21,Listas!$B$6:$D$106,2,),IF($AN21=$R$11,VLOOKUP($AO21,Listas!$E$6:$G$106,3,)*VLOOKUP($AO21,Listas!$E$6:$G$106,2,),IF($AN21=$R$12,VLOOKUP($AO21,Listas!$H$6:$J$106,3,)*VLOOKUP($AO21,Listas!$H$6:$J$106,2,),""))),"")</f>
        <v/>
      </c>
      <c r="BA21" t="str">
        <f>IFERROR('Prod y alimentación'!T79*IF($AN21=$R$10,VLOOKUP($AO21,Listas!$B$6:$D$106,3,)*VLOOKUP($AO21,Listas!$B$6:$D$106,2,),IF($AN21=$R$11,VLOOKUP($AO21,Listas!$E$6:$G$106,3,)*VLOOKUP($AO21,Listas!$E$6:$G$106,2,),IF($AN21=$R$12,VLOOKUP($AO21,Listas!$H$6:$J$106,3,)*VLOOKUP($AO21,Listas!$H$6:$J$106,2,),""))),"")</f>
        <v/>
      </c>
      <c r="BB21" t="str">
        <f>IFERROR('Prod y alimentación'!V79*IF($AN21=$R$10,VLOOKUP($AO21,Listas!$B$6:$D$106,3,)*VLOOKUP($AO21,Listas!$B$6:$D$106,2,),IF($AN21=$R$11,VLOOKUP($AO21,Listas!$E$6:$G$106,3,)*VLOOKUP($AO21,Listas!$E$6:$G$106,2,),IF($AN21=$R$12,VLOOKUP($AO21,Listas!$H$6:$J$106,3,)*VLOOKUP($AO21,Listas!$H$6:$J$106,2,),""))),"")</f>
        <v/>
      </c>
      <c r="BC21" t="str">
        <f>IFERROR('Prod y alimentación'!W79*IF($AN21=$R$10,VLOOKUP($AO21,Listas!$B$6:$D$106,3,)*VLOOKUP($AO21,Listas!$B$6:$D$106,2,),IF($AN21=$R$11,VLOOKUP($AO21,Listas!$E$6:$G$106,3,)*VLOOKUP($AO21,Listas!$E$6:$G$106,2,),IF($AN21=$R$12,VLOOKUP($AO21,Listas!$H$6:$J$106,3,)*VLOOKUP($AO21,Listas!$H$6:$J$106,2,),""))),"")</f>
        <v/>
      </c>
      <c r="BD21" t="str">
        <f>IFERROR('Prod y alimentación'!Y79*IF($AN21=$R$10,VLOOKUP($AO21,Listas!$B$6:$D$106,3,)*VLOOKUP($AO21,Listas!$B$6:$D$106,2,),IF($AN21=$R$11,VLOOKUP($AO21,Listas!$E$6:$G$106,3,)*VLOOKUP($AO21,Listas!$E$6:$G$106,2,),IF($AN21=$R$12,VLOOKUP($AO21,Listas!$H$6:$J$106,3,)*VLOOKUP($AO21,Listas!$H$6:$J$106,2,),""))),"")</f>
        <v/>
      </c>
      <c r="BE21" t="str">
        <f>IFERROR('Prod y alimentación'!Z79*IF($AN21=$R$10,VLOOKUP($AO21,Listas!$B$6:$D$106,3,)*VLOOKUP($AO21,Listas!$B$6:$D$106,2,),IF($AN21=$R$11,VLOOKUP($AO21,Listas!$E$6:$G$106,3,)*VLOOKUP($AO21,Listas!$E$6:$G$106,2,),IF($AN21=$R$12,VLOOKUP($AO21,Listas!$H$6:$J$106,3,)*VLOOKUP($AO21,Listas!$H$6:$J$106,2,),""))),"")</f>
        <v/>
      </c>
      <c r="BF21" t="str">
        <f>IFERROR('Prod y alimentación'!AB79*IF($AN21=$R$10,VLOOKUP($AO21,Listas!$B$6:$D$106,3,)*VLOOKUP($AO21,Listas!$B$6:$D$106,2,),IF($AN21=$R$11,VLOOKUP($AO21,Listas!$E$6:$G$106,3,)*VLOOKUP($AO21,Listas!$E$6:$G$106,2,),IF($AN21=$R$12,VLOOKUP($AO21,Listas!$H$6:$J$106,3,)*VLOOKUP($AO21,Listas!$H$6:$J$106,2,),""))),"")</f>
        <v/>
      </c>
      <c r="BG21" t="str">
        <f>IFERROR('Prod y alimentación'!AC79*IF($AN21=$R$10,VLOOKUP($AO21,Listas!$B$6:$D$106,3,)*VLOOKUP($AO21,Listas!$B$6:$D$106,2,),IF($AN21=$R$11,VLOOKUP($AO21,Listas!$E$6:$G$106,3,)*VLOOKUP($AO21,Listas!$E$6:$G$106,2,),IF($AN21=$R$12,VLOOKUP($AO21,Listas!$H$6:$J$106,3,)*VLOOKUP($AO21,Listas!$H$6:$J$106,2,),""))),"")</f>
        <v/>
      </c>
      <c r="BH21" t="str">
        <f>IFERROR('Prod y alimentación'!AE79*IF($AN21=$R$10,VLOOKUP($AO21,Listas!$B$6:$D$106,3,)*VLOOKUP($AO21,Listas!$B$6:$D$106,2,),IF($AN21=$R$11,VLOOKUP($AO21,Listas!$E$6:$G$106,3,)*VLOOKUP($AO21,Listas!$E$6:$G$106,2,),IF($AN21=$R$12,VLOOKUP($AO21,Listas!$H$6:$J$106,3,)*VLOOKUP($AO21,Listas!$H$6:$J$106,2,),""))),"")</f>
        <v/>
      </c>
      <c r="BI21" t="str">
        <f>IFERROR('Prod y alimentación'!AF79*IF($AN21=$R$10,VLOOKUP($AO21,Listas!$B$6:$D$106,3,)*VLOOKUP($AO21,Listas!$B$6:$D$106,2,),IF($AN21=$R$11,VLOOKUP($AO21,Listas!$E$6:$G$106,3,)*VLOOKUP($AO21,Listas!$E$6:$G$106,2,),IF($AN21=$R$12,VLOOKUP($AO21,Listas!$H$6:$J$106,3,)*VLOOKUP($AO21,Listas!$H$6:$J$106,2,),""))),"")</f>
        <v/>
      </c>
      <c r="BJ21" t="str">
        <f>IFERROR('Prod y alimentación'!AH79*IF($AN21=$R$10,VLOOKUP($AO21,Listas!$B$6:$D$106,3,)*VLOOKUP($AO21,Listas!$B$6:$D$106,2,),IF($AN21=$R$11,VLOOKUP($AO21,Listas!$E$6:$G$106,3,)*VLOOKUP($AO21,Listas!$E$6:$G$106,2,),IF($AN21=$R$12,VLOOKUP($AO21,Listas!$H$6:$J$106,3,)*VLOOKUP($AO21,Listas!$H$6:$J$106,2,),""))),"")</f>
        <v/>
      </c>
      <c r="BK21" t="str">
        <f>IFERROR('Prod y alimentación'!AI79*IF($AN21=$R$10,VLOOKUP($AO21,Listas!$B$6:$D$106,3,)*VLOOKUP($AO21,Listas!$B$6:$D$106,2,),IF($AN21=$R$11,VLOOKUP($AO21,Listas!$E$6:$G$106,3,)*VLOOKUP($AO21,Listas!$E$6:$G$106,2,),IF($AN21=$R$12,VLOOKUP($AO21,Listas!$H$6:$J$106,3,)*VLOOKUP($AO21,Listas!$H$6:$J$106,2,),""))),"")</f>
        <v/>
      </c>
      <c r="BL21" t="str">
        <f>IFERROR('Prod y alimentación'!AK79*IF($AN21=$R$10,VLOOKUP($AO21,Listas!$B$6:$D$106,3,)*VLOOKUP($AO21,Listas!$B$6:$D$106,2,),IF($AN21=$R$11,VLOOKUP($AO21,Listas!$E$6:$G$106,3,)*VLOOKUP($AO21,Listas!$E$6:$G$106,2,),IF($AN21=$R$12,VLOOKUP($AO21,Listas!$H$6:$J$106,3,)*VLOOKUP($AO21,Listas!$H$6:$J$106,2,),""))),"")</f>
        <v/>
      </c>
      <c r="BM21" t="str">
        <f>IFERROR('Prod y alimentación'!AL79*IF($AN21=$R$10,VLOOKUP($AO21,Listas!$B$6:$D$106,3,)*VLOOKUP($AO21,Listas!$B$6:$D$106,2,),IF($AN21=$R$11,VLOOKUP($AO21,Listas!$E$6:$G$106,3,)*VLOOKUP($AO21,Listas!$E$6:$G$106,2,),IF($AN21=$R$12,VLOOKUP($AO21,Listas!$H$6:$J$106,3,)*VLOOKUP($AO21,Listas!$H$6:$J$106,2,),""))),"")</f>
        <v/>
      </c>
      <c r="BO21" s="130" t="str">
        <f>IFERROR('Prod y alimentación'!D79*IF($AN21=$R$10,VLOOKUP($AO21,Listas!$B$6:$C$106,2,),IF($AN21=$R$11,VLOOKUP($AO21,Listas!$E$6:$F$106,2,),IF($AN21=$R$12,VLOOKUP($AO21,Listas!$H$6:$I$106,2,),""))),"")</f>
        <v/>
      </c>
      <c r="BP21" t="str">
        <f>IFERROR('Prod y alimentación'!G79*IF($AN21=$R$10,VLOOKUP($AO21,Listas!$B$6:$C$106,2,),IF($AN21=$R$11,VLOOKUP($AO21,Listas!$E$6:$F$106,2,),IF($AN21=$R$12,VLOOKUP($AO21,Listas!$H$6:$I$106,2,)/100,""))),"")</f>
        <v/>
      </c>
      <c r="BQ21" t="str">
        <f>IFERROR('Prod y alimentación'!J79*IF($AN21=$R$10,VLOOKUP($AO21,Listas!$B$6:$C$106,2,),IF($AN21=$R$11,VLOOKUP($AO21,Listas!$E$6:$F$106,2,),IF($AN21=$R$12,VLOOKUP($AO21,Listas!$H$6:$I$106,2,)/100,""))),"")</f>
        <v/>
      </c>
      <c r="BR21" t="str">
        <f>IFERROR('Prod y alimentación'!M79*IF($AN21=$R$10,VLOOKUP($AO21,Listas!$B$6:$C$106,2,),IF($AN21=$R$11,VLOOKUP($AO21,Listas!$E$6:$F$106,2,),IF($AN21=$R$12,VLOOKUP($AO21,Listas!$H$6:$I$106,2,)/100,""))),"")</f>
        <v/>
      </c>
      <c r="BS21" t="str">
        <f>IFERROR('Prod y alimentación'!P79*IF($AN21=$R$10,VLOOKUP($AO21,Listas!$B$6:$C$106,2,),IF($AN21=$R$11,VLOOKUP($AO21,Listas!$E$6:$F$106,2,),IF($AN21=$R$12,VLOOKUP($AO21,Listas!$H$6:$I$106,2,)/100,""))),"")</f>
        <v/>
      </c>
      <c r="BT21" t="str">
        <f>IFERROR('Prod y alimentación'!S79*IF($AN21=$R$10,VLOOKUP($AO21,Listas!$B$6:$C$106,2,),IF($AN21=$R$11,VLOOKUP($AO21,Listas!$E$6:$F$106,2,),IF($AN21=$R$12,VLOOKUP($AO21,Listas!$H$6:$I$106,2,)/100,""))),"")</f>
        <v/>
      </c>
      <c r="BU21" t="str">
        <f>IFERROR('Prod y alimentación'!V79*IF($AN21=$R$10,VLOOKUP($AO21,Listas!$B$6:$C$106,2,),IF($AN21=$R$11,VLOOKUP($AO21,Listas!$E$6:$F$106,2,),IF($AN21=$R$12,VLOOKUP($AO21,Listas!$H$6:$I$106,2,)/100,""))),"")</f>
        <v/>
      </c>
      <c r="BV21" t="str">
        <f>IFERROR('Prod y alimentación'!Y79*IF($AN21=$R$10,VLOOKUP($AO21,Listas!$B$6:$C$106,2,),IF($AN21=$R$11,VLOOKUP($AO21,Listas!$E$6:$F$106,2,),IF($AN21=$R$12,VLOOKUP($AO21,Listas!$H$6:$I$106,2,)/100,""))),"")</f>
        <v/>
      </c>
      <c r="BW21" t="str">
        <f>IFERROR('Prod y alimentación'!AB79*IF($AN21=$R$10,VLOOKUP($AO21,Listas!$B$6:$C$106,2,),IF($AN21=$R$11,VLOOKUP($AO21,Listas!$E$6:$F$106,2,),IF($AN21=$R$12,VLOOKUP($AO21,Listas!$H$6:$I$106,2,)/100,""))),"")</f>
        <v/>
      </c>
      <c r="BX21" t="str">
        <f>IFERROR('Prod y alimentación'!AE79*IF($AN21=$R$10,VLOOKUP($AO21,Listas!$B$6:$C$106,2,),IF($AN21=$R$11,VLOOKUP($AO21,Listas!$E$6:$F$106,2,),IF($AN21=$R$12,VLOOKUP($AO21,Listas!$H$6:$I$106,2,)/100,""))),"")</f>
        <v/>
      </c>
      <c r="BY21" t="str">
        <f>IFERROR('Prod y alimentación'!AH79*IF($AN21=$R$10,VLOOKUP($AO21,Listas!$B$6:$C$106,2,),IF($AN21=$R$11,VLOOKUP($AO21,Listas!$E$6:$F$106,2,),IF($AN21=$R$12,VLOOKUP($AO21,Listas!$H$6:$I$106,2,)/100,""))),"")</f>
        <v/>
      </c>
      <c r="BZ21" t="str">
        <f>IFERROR('Prod y alimentación'!AK79*IF($AN21=$R$10,VLOOKUP($AO21,Listas!$B$6:$C$106,2,),IF($AN21=$R$11,VLOOKUP($AO21,Listas!$E$6:$F$106,2,),IF($AN21=$R$12,VLOOKUP($AO21,Listas!$H$6:$I$106,2,)/100,""))),"")</f>
        <v/>
      </c>
      <c r="CB21" t="str">
        <f>IF(Reservas!E26="",IF(Reservas!D26="","",IF(Reservas!C26=$O$10,0.85,IF(Reservas!C26=$O$11,0.45,IF(Reservas!C26=$O$12,0.33,"")))),Reservas!E26)</f>
        <v/>
      </c>
      <c r="CC21" t="str">
        <f>IF(Reservas!H26="",IF(Reservas!G26="","",IF(Reservas!F26=$O$10,0.85,IF(Reservas!F26=$O$11,0.45,IF(Reservas!F26=$O$12,0.33,"")))),Reservas!H26)</f>
        <v/>
      </c>
      <c r="CD21" t="str">
        <f>IF(Reservas!K26="",IF(Reservas!J26="","",IF(Reservas!I26=$O$10,0.85,IF(Reservas!I26=$O$11,0.45,IF(Reservas!I26=$O$12,0.33,"")))),Reservas!K26)</f>
        <v/>
      </c>
      <c r="CE21" t="str">
        <f>IF(Reservas!N26="",IF(Reservas!M26="","",IF(Reservas!L26=$O$10,0.85,IF(Reservas!L26=$O$11,0.45,IF(Reservas!L26=$O$12,0.33,"")))),Reservas!N26)</f>
        <v/>
      </c>
      <c r="CF21" t="str">
        <f>IF(Reservas!Q26="",IF(Reservas!P26="","",IF(Reservas!O26=$O$10,0.85,IF(Reservas!O26=$O$11,0.45,IF(Reservas!O26=$O$12,0.33,"")))),Reservas!Q26)</f>
        <v/>
      </c>
      <c r="CG21" t="str">
        <f>IF(Reservas!T26="",IF(Reservas!S26="","",IF(Reservas!R26=$O$10,0.85,IF(Reservas!R26=$O$11,0.45,IF(Reservas!R26=$O$12,0.33,"")))),Reservas!T26)</f>
        <v/>
      </c>
      <c r="CH21" t="str">
        <f>IF(Reservas!W26="",IF(Reservas!V26="","",IF(Reservas!U26=$O$10,0.85,IF(Reservas!U26=$O$11,0.45,IF(Reservas!U26=$O$12,0.33,"")))),Reservas!W26)</f>
        <v/>
      </c>
      <c r="CI21" t="str">
        <f>IF(Reservas!Z26="",IF(Reservas!Y26="","",IF(Reservas!X26=$O$10,0.85,IF(Reservas!X26=$O$11,0.45,IF(Reservas!X26=$O$12,0.33,"")))),Reservas!Z26)</f>
        <v/>
      </c>
      <c r="CJ21" t="str">
        <f>IF(Reservas!AC26="",IF(Reservas!AB26="","",IF(Reservas!AA26=$O$10,0.85,IF(Reservas!AA26=$O$11,0.45,IF(Reservas!AA26=$O$12,0.33,"")))),Reservas!AC26)</f>
        <v/>
      </c>
      <c r="CK21" t="str">
        <f>IF(Reservas!AF26="",IF(Reservas!AE26="","",IF(Reservas!AD26=$O$10,0.85,IF(Reservas!AD26=$O$11,0.45,IF(Reservas!AD26=$O$12,0.33,"")))),Reservas!AF26)</f>
        <v/>
      </c>
      <c r="CL21" t="str">
        <f>IF(Reservas!AI26="",IF(Reservas!AH26="","",IF(Reservas!AG26=$O$10,0.85,IF(Reservas!AG26=$O$11,0.45,IF(Reservas!AG26=$O$12,0.33,"")))),Reservas!AI26)</f>
        <v/>
      </c>
      <c r="CM21" t="str">
        <f>IF(Reservas!AL26="",IF(Reservas!AK26="","",IF(Reservas!AJ26=$O$10,0.85,IF(Reservas!AJ26=$O$11,0.45,IF(Reservas!AJ26=$O$12,0.33,"")))),Reservas!AL26)</f>
        <v/>
      </c>
      <c r="CO21" t="str">
        <f>IFERROR('Prod y alimentación'!E79*IF($AN21=$R$10,VLOOKUP($AO21,Listas!$B$6:$C$106,2,),IF($AN21=$R$11,VLOOKUP($AO21,Listas!$E$6:$F$106,2,),IF($AN21=$R$12,VLOOKUP($AO21,Listas!$H$6:$I$106,2,),""))),"")</f>
        <v/>
      </c>
      <c r="CP21" t="str">
        <f>IFERROR('Prod y alimentación'!H79*IF($AN21=$R$10,VLOOKUP($AO21,Listas!$B$6:$C$106,2,),IF($AN21=$R$11,VLOOKUP($AO21,Listas!$E$6:$F$106,2,),IF($AN21=$R$12,VLOOKUP($AO21,Listas!$H$6:$I$106,2,),""))),"")</f>
        <v/>
      </c>
      <c r="CQ21" t="str">
        <f>IFERROR('Prod y alimentación'!K79*IF($AN21=$R$10,VLOOKUP($AO21,Listas!$B$6:$C$106,2,),IF($AN21=$R$11,VLOOKUP($AO21,Listas!$E$6:$F$106,2,),IF($AN21=$R$12,VLOOKUP($AO21,Listas!$H$6:$I$106,2,),""))),"")</f>
        <v/>
      </c>
      <c r="CR21" t="str">
        <f>IFERROR('Prod y alimentación'!N79*IF($AN21=$R$10,VLOOKUP($AO21,Listas!$B$6:$C$106,2,),IF($AN21=$R$11,VLOOKUP($AO21,Listas!$E$6:$F$106,2,),IF($AN21=$R$12,VLOOKUP($AO21,Listas!$H$6:$I$106,2,),""))),"")</f>
        <v/>
      </c>
      <c r="CS21" t="str">
        <f>IFERROR('Prod y alimentación'!Q79*IF($AN21=$R$10,VLOOKUP($AO21,Listas!$B$6:$C$106,2,),IF($AN21=$R$11,VLOOKUP($AO21,Listas!$E$6:$F$106,2,),IF($AN21=$R$12,VLOOKUP($AO21,Listas!$H$6:$I$106,2,),""))),"")</f>
        <v/>
      </c>
      <c r="CT21" t="str">
        <f>IFERROR('Prod y alimentación'!T79*IF($AN21=$R$10,VLOOKUP($AO21,Listas!$B$6:$C$106,2,),IF($AN21=$R$11,VLOOKUP($AO21,Listas!$E$6:$F$106,2,),IF($AN21=$R$12,VLOOKUP($AO21,Listas!$H$6:$I$106,2,),""))),"")</f>
        <v/>
      </c>
      <c r="CU21" t="str">
        <f>IFERROR('Prod y alimentación'!W79*IF($AN21=$R$10,VLOOKUP($AO21,Listas!$B$6:$C$106,2,),IF($AN21=$R$11,VLOOKUP($AO21,Listas!$E$6:$F$106,2,),IF($AN21=$R$12,VLOOKUP($AO21,Listas!$H$6:$I$106,2,),""))),"")</f>
        <v/>
      </c>
      <c r="CV21" t="str">
        <f>IFERROR('Prod y alimentación'!Z79*IF($AN21=$R$10,VLOOKUP($AO21,Listas!$B$6:$C$106,2,),IF($AN21=$R$11,VLOOKUP($AO21,Listas!$E$6:$F$106,2,),IF($AN21=$R$12,VLOOKUP($AO21,Listas!$H$6:$I$106,2,),""))),"")</f>
        <v/>
      </c>
      <c r="CW21" t="str">
        <f>IFERROR('Prod y alimentación'!AC79*IF($AN21=$R$10,VLOOKUP($AO21,Listas!$B$6:$C$106,2,),IF($AN21=$R$11,VLOOKUP($AO21,Listas!$E$6:$F$106,2,),IF($AN21=$R$12,VLOOKUP($AO21,Listas!$H$6:$I$106,2,),""))),"")</f>
        <v/>
      </c>
      <c r="CX21" t="str">
        <f>IFERROR('Prod y alimentación'!AF79*IF($AN21=$R$10,VLOOKUP($AO21,Listas!$B$6:$C$106,2,),IF($AN21=$R$11,VLOOKUP($AO21,Listas!$E$6:$F$106,2,),IF($AN21=$R$12,VLOOKUP($AO21,Listas!$H$6:$I$106,2,),""))),"")</f>
        <v/>
      </c>
      <c r="CY21" t="str">
        <f>IFERROR('Prod y alimentación'!AI79*IF($AN21=$R$10,VLOOKUP($AO21,Listas!$B$6:$C$106,2,),IF($AN21=$R$11,VLOOKUP($AO21,Listas!$E$6:$F$106,2,),IF($AN21=$R$12,VLOOKUP($AO21,Listas!$H$6:$I$106,2,),""))),"")</f>
        <v/>
      </c>
      <c r="CZ21" t="str">
        <f>IFERROR('Prod y alimentación'!AL79*IF($AN21=$R$10,VLOOKUP($AO21,Listas!$B$6:$C$106,2,),IF($AN21=$R$11,VLOOKUP($AO21,Listas!$E$6:$F$106,2,),IF($AN21=$R$12,VLOOKUP($AO21,Listas!$H$6:$I$106,2,),""))),"")</f>
        <v/>
      </c>
    </row>
    <row r="22" spans="2:104" x14ac:dyDescent="0.35">
      <c r="B22" t="str">
        <f ca="1">IFERROR(INDEX(OFFSET(Listas!$B$6,0,0,MATCH("Fin",Listas!$B$6:B118,0)-1,1),MATCH(0,INDEX(COUNTIF($B$10:B21,OFFSET(Listas!$B$6,0,0,MATCH("Fin",Listas!$B$6:B118,0)-1,1)),0,0),0)),"")</f>
        <v>Heno de Moha</v>
      </c>
      <c r="E22" t="str">
        <f ca="1">IFERROR(INDEX(OFFSET(Listas!$E$6,0,0,MATCH("Fin",Listas!$E$6:E118,0)-1,1),MATCH(0,INDEX(COUNTIF($E$10:E21,OFFSET(Listas!$E$6,0,0,MATCH("Fin",Listas!$E$6:E118,0)-1,1)),0,0),0)),"")</f>
        <v>Melaza</v>
      </c>
      <c r="H22" t="str">
        <f ca="1">IFERROR(INDEX(OFFSET(Listas!$H$6,0,0,MATCH("Fin",Listas!$H$6:H118,0)-1,1),MATCH(0,INDEX(COUNTIF($H$10:H21,OFFSET(Listas!$H$6,0,0,MATCH("Fin",Listas!$H$6:H118,0)-1,1)),0,0),0)),"")</f>
        <v/>
      </c>
      <c r="K22" t="str">
        <f ca="1">IFERROR(INDEX(OFFSET(Listas!$L$6,0,0,MATCH("Fin",Listas!$L$6:L118,0)-1,1),MATCH(0,INDEX(COUNTIF($K$10:K21,OFFSET(Listas!$L$6,0,0,MATCH("Fin",Listas!$L$6:L118,0)-1,1)),0,0),0)),"")</f>
        <v>PP2</v>
      </c>
      <c r="L22" t="str">
        <f ca="1">VLOOKUP(K22,Listas!$L$6:$M$106,2,0)</f>
        <v>Pradera corta (2º año)</v>
      </c>
      <c r="AA22" s="122" t="str">
        <f>IF('Uso de suelo'!C27="","",'Uso de suelo'!C27)</f>
        <v/>
      </c>
      <c r="AB22" s="123" t="str">
        <f ca="1">IF('Uso de suelo'!D27="","",VLOOKUP('Uso de suelo'!D27,OFFSET(Formulas!$K$11,0,0,Formulas!$L$10,2),2,0))</f>
        <v/>
      </c>
      <c r="AC22" s="123" t="str">
        <f ca="1">IF('Uso de suelo'!F27="","",VLOOKUP('Uso de suelo'!F27,OFFSET(Formulas!$K$11,0,0,Formulas!$L$10,2),2,0))</f>
        <v/>
      </c>
      <c r="AD22" s="123" t="str">
        <f ca="1">IF('Uso de suelo'!H27="","",VLOOKUP('Uso de suelo'!H27,OFFSET(Formulas!$K$11,0,0,Formulas!$L$10,2),2,0))</f>
        <v/>
      </c>
      <c r="AE22" s="123" t="str">
        <f ca="1">IF('Uso de suelo'!J27="","",VLOOKUP('Uso de suelo'!J27,OFFSET(Formulas!$K$11,0,0,Formulas!$L$10,2),2,0))</f>
        <v/>
      </c>
      <c r="AF22" s="123" t="str">
        <f ca="1">IF('Uso de suelo'!L27="","",VLOOKUP('Uso de suelo'!L27,OFFSET(Formulas!$K$11,0,0,Formulas!$L$10,2),2,0))</f>
        <v/>
      </c>
      <c r="AG22" s="123" t="str">
        <f ca="1">IF('Uso de suelo'!N27="","",VLOOKUP('Uso de suelo'!N27,OFFSET(Formulas!$K$11,0,0,Formulas!$L$10,2),2,0))</f>
        <v/>
      </c>
      <c r="AH22" s="123" t="str">
        <f ca="1">IF('Uso de suelo'!P27="","",VLOOKUP('Uso de suelo'!P27,OFFSET(Formulas!$K$11,0,0,Formulas!$L$10,2),2,0))</f>
        <v/>
      </c>
      <c r="AI22" s="123" t="str">
        <f ca="1">IF('Uso de suelo'!R27="","",VLOOKUP('Uso de suelo'!R27,OFFSET(Formulas!$K$11,0,0,Formulas!$L$10,2),2,0))</f>
        <v/>
      </c>
      <c r="AJ22" s="123" t="str">
        <f ca="1">IF('Uso de suelo'!T27="","",VLOOKUP('Uso de suelo'!T27,OFFSET(Formulas!$K$11,0,0,Formulas!$L$10,2),2,0))</f>
        <v/>
      </c>
      <c r="AK22" s="123" t="str">
        <f ca="1">IF('Uso de suelo'!V27="","",VLOOKUP('Uso de suelo'!V27,OFFSET(Formulas!$K$11,0,0,Formulas!$L$10,2),2,0))</f>
        <v/>
      </c>
      <c r="AL22" s="123" t="str">
        <f ca="1">IF('Uso de suelo'!X27="","",VLOOKUP('Uso de suelo'!X27,OFFSET(Formulas!$K$11,0,0,Formulas!$L$10,2),2,0))</f>
        <v/>
      </c>
      <c r="AM22" s="124" t="str">
        <f ca="1">IF('Uso de suelo'!Z27="","",VLOOKUP('Uso de suelo'!Z27,OFFSET(Formulas!$K$11,0,0,Formulas!$L$10,2),2,0))</f>
        <v/>
      </c>
      <c r="AN22" t="str">
        <f>IF('Prod y alimentación'!B80="","",'Prod y alimentación'!B80)</f>
        <v/>
      </c>
      <c r="AO22" t="str">
        <f>IF('Prod y alimentación'!C80="","",'Prod y alimentación'!C80)</f>
        <v/>
      </c>
      <c r="AP22" t="str">
        <f>IFERROR('Prod y alimentación'!D80*IF($AN22=$R$10,VLOOKUP($AO22,Listas!$B$6:$D$106,3,)*VLOOKUP($AO22,Listas!$B$6:$D$106,2,),IF($AN22=$R$11,VLOOKUP($AO22,Listas!$E$6:$G$106,3,)*VLOOKUP($AO22,Listas!$E$6:$G$106,2,),IF($AN22=$R$12,VLOOKUP($AO22,Listas!$H$6:$J$106,3,)*VLOOKUP($AO22,Listas!$H$6:$J$106,2,),""))),"")</f>
        <v/>
      </c>
      <c r="AQ22" t="str">
        <f>IFERROR('Prod y alimentación'!E80*IF($AN22=$R$10,VLOOKUP($AO22,Listas!$B$6:$D$106,3,)*VLOOKUP($AO22,Listas!$B$6:$D$106,2,),IF($AN22=$R$11,VLOOKUP($AO22,Listas!$E$6:$G$106,3,)*VLOOKUP($AO22,Listas!$E$6:$G$106,2,),IF($AN22=$R$12,VLOOKUP($AO22,Listas!$H$6:$J$106,3,)*VLOOKUP($AO22,Listas!$H$6:$J$106,2,),""))),"")</f>
        <v/>
      </c>
      <c r="AR22" t="str">
        <f>IFERROR('Prod y alimentación'!G80*IF($AN22=$R$10,VLOOKUP($AO22,Listas!$B$6:$D$106,3,)*VLOOKUP($AO22,Listas!$B$6:$D$106,2,),IF($AN22=$R$11,VLOOKUP($AO22,Listas!$E$6:$G$106,3,)*VLOOKUP($AO22,Listas!$E$6:$G$106,2,),IF($AN22=$R$12,VLOOKUP($AO22,Listas!$H$6:$J$106,3,)*VLOOKUP($AO22,Listas!$H$6:$J$106,2,),""))),"")</f>
        <v/>
      </c>
      <c r="AS22" t="str">
        <f>IFERROR('Prod y alimentación'!H80*IF($AN22=$R$10,VLOOKUP($AO22,Listas!$B$6:$D$106,3,)*VLOOKUP($AO22,Listas!$B$6:$D$106,2,),IF($AN22=$R$11,VLOOKUP($AO22,Listas!$E$6:$G$106,3,)*VLOOKUP($AO22,Listas!$E$6:$G$106,2,),IF($AN22=$R$12,VLOOKUP($AO22,Listas!$H$6:$J$106,3,)*VLOOKUP($AO22,Listas!$H$6:$J$106,2,),""))),"")</f>
        <v/>
      </c>
      <c r="AT22" t="str">
        <f>IFERROR('Prod y alimentación'!J80*IF($AN22=$R$10,VLOOKUP($AO22,Listas!$B$6:$D$106,3,)*VLOOKUP($AO22,Listas!$B$6:$D$106,2,),IF($AN22=$R$11,VLOOKUP($AO22,Listas!$E$6:$G$106,3,)*VLOOKUP($AO22,Listas!$E$6:$G$106,2,),IF($AN22=$R$12,VLOOKUP($AO22,Listas!$H$6:$J$106,3,)*VLOOKUP($AO22,Listas!$H$6:$J$106,2,),""))),"")</f>
        <v/>
      </c>
      <c r="AU22" t="str">
        <f>IFERROR('Prod y alimentación'!K80*IF($AN22=$R$10,VLOOKUP($AO22,Listas!$B$6:$D$106,3,)*VLOOKUP($AO22,Listas!$B$6:$D$106,2,),IF($AN22=$R$11,VLOOKUP($AO22,Listas!$E$6:$G$106,3,)*VLOOKUP($AO22,Listas!$E$6:$G$106,2,),IF($AN22=$R$12,VLOOKUP($AO22,Listas!$H$6:$J$106,3,)*VLOOKUP($AO22,Listas!$H$6:$J$106,2,),""))),"")</f>
        <v/>
      </c>
      <c r="AV22" t="str">
        <f>IFERROR('Prod y alimentación'!M80*IF($AN22=$R$10,VLOOKUP($AO22,Listas!$B$6:$D$106,3,)*VLOOKUP($AO22,Listas!$B$6:$D$106,2,),IF($AN22=$R$11,VLOOKUP($AO22,Listas!$E$6:$G$106,3,)*VLOOKUP($AO22,Listas!$E$6:$G$106,2,),IF($AN22=$R$12,VLOOKUP($AO22,Listas!$H$6:$J$106,3,)*VLOOKUP($AO22,Listas!$H$6:$J$106,2,),""))),"")</f>
        <v/>
      </c>
      <c r="AW22" t="str">
        <f>IFERROR('Prod y alimentación'!N80*IF($AN22=$R$10,VLOOKUP($AO22,Listas!$B$6:$D$106,3,)*VLOOKUP($AO22,Listas!$B$6:$D$106,2,),IF($AN22=$R$11,VLOOKUP($AO22,Listas!$E$6:$G$106,3,)*VLOOKUP($AO22,Listas!$E$6:$G$106,2,),IF($AN22=$R$12,VLOOKUP($AO22,Listas!$H$6:$J$106,3,)*VLOOKUP($AO22,Listas!$H$6:$J$106,2,),""))),"")</f>
        <v/>
      </c>
      <c r="AX22" t="str">
        <f>IFERROR('Prod y alimentación'!P80*IF($AN22=$R$10,VLOOKUP($AO22,Listas!$B$6:$D$106,3,)*VLOOKUP($AO22,Listas!$B$6:$D$106,2,),IF($AN22=$R$11,VLOOKUP($AO22,Listas!$E$6:$G$106,3,)*VLOOKUP($AO22,Listas!$E$6:$G$106,2,),IF($AN22=$R$12,VLOOKUP($AO22,Listas!$H$6:$J$106,3,)*VLOOKUP($AO22,Listas!$H$6:$J$106,2,),""))),"")</f>
        <v/>
      </c>
      <c r="AY22" t="str">
        <f>IFERROR('Prod y alimentación'!Q80*IF($AN22=$R$10,VLOOKUP($AO22,Listas!$B$6:$D$106,3,)*VLOOKUP($AO22,Listas!$B$6:$D$106,2,),IF($AN22=$R$11,VLOOKUP($AO22,Listas!$E$6:$G$106,3,)*VLOOKUP($AO22,Listas!$E$6:$G$106,2,),IF($AN22=$R$12,VLOOKUP($AO22,Listas!$H$6:$J$106,3,)*VLOOKUP($AO22,Listas!$H$6:$J$106,2,),""))),"")</f>
        <v/>
      </c>
      <c r="AZ22" t="str">
        <f>IFERROR('Prod y alimentación'!S80*IF($AN22=$R$10,VLOOKUP($AO22,Listas!$B$6:$D$106,3,)*VLOOKUP($AO22,Listas!$B$6:$D$106,2,),IF($AN22=$R$11,VLOOKUP($AO22,Listas!$E$6:$G$106,3,)*VLOOKUP($AO22,Listas!$E$6:$G$106,2,),IF($AN22=$R$12,VLOOKUP($AO22,Listas!$H$6:$J$106,3,)*VLOOKUP($AO22,Listas!$H$6:$J$106,2,),""))),"")</f>
        <v/>
      </c>
      <c r="BA22" t="str">
        <f>IFERROR('Prod y alimentación'!T80*IF($AN22=$R$10,VLOOKUP($AO22,Listas!$B$6:$D$106,3,)*VLOOKUP($AO22,Listas!$B$6:$D$106,2,),IF($AN22=$R$11,VLOOKUP($AO22,Listas!$E$6:$G$106,3,)*VLOOKUP($AO22,Listas!$E$6:$G$106,2,),IF($AN22=$R$12,VLOOKUP($AO22,Listas!$H$6:$J$106,3,)*VLOOKUP($AO22,Listas!$H$6:$J$106,2,),""))),"")</f>
        <v/>
      </c>
      <c r="BB22" t="str">
        <f>IFERROR('Prod y alimentación'!V80*IF($AN22=$R$10,VLOOKUP($AO22,Listas!$B$6:$D$106,3,)*VLOOKUP($AO22,Listas!$B$6:$D$106,2,),IF($AN22=$R$11,VLOOKUP($AO22,Listas!$E$6:$G$106,3,)*VLOOKUP($AO22,Listas!$E$6:$G$106,2,),IF($AN22=$R$12,VLOOKUP($AO22,Listas!$H$6:$J$106,3,)*VLOOKUP($AO22,Listas!$H$6:$J$106,2,),""))),"")</f>
        <v/>
      </c>
      <c r="BC22" t="str">
        <f>IFERROR('Prod y alimentación'!W80*IF($AN22=$R$10,VLOOKUP($AO22,Listas!$B$6:$D$106,3,)*VLOOKUP($AO22,Listas!$B$6:$D$106,2,),IF($AN22=$R$11,VLOOKUP($AO22,Listas!$E$6:$G$106,3,)*VLOOKUP($AO22,Listas!$E$6:$G$106,2,),IF($AN22=$R$12,VLOOKUP($AO22,Listas!$H$6:$J$106,3,)*VLOOKUP($AO22,Listas!$H$6:$J$106,2,),""))),"")</f>
        <v/>
      </c>
      <c r="BD22" t="str">
        <f>IFERROR('Prod y alimentación'!Y80*IF($AN22=$R$10,VLOOKUP($AO22,Listas!$B$6:$D$106,3,)*VLOOKUP($AO22,Listas!$B$6:$D$106,2,),IF($AN22=$R$11,VLOOKUP($AO22,Listas!$E$6:$G$106,3,)*VLOOKUP($AO22,Listas!$E$6:$G$106,2,),IF($AN22=$R$12,VLOOKUP($AO22,Listas!$H$6:$J$106,3,)*VLOOKUP($AO22,Listas!$H$6:$J$106,2,),""))),"")</f>
        <v/>
      </c>
      <c r="BE22" t="str">
        <f>IFERROR('Prod y alimentación'!Z80*IF($AN22=$R$10,VLOOKUP($AO22,Listas!$B$6:$D$106,3,)*VLOOKUP($AO22,Listas!$B$6:$D$106,2,),IF($AN22=$R$11,VLOOKUP($AO22,Listas!$E$6:$G$106,3,)*VLOOKUP($AO22,Listas!$E$6:$G$106,2,),IF($AN22=$R$12,VLOOKUP($AO22,Listas!$H$6:$J$106,3,)*VLOOKUP($AO22,Listas!$H$6:$J$106,2,),""))),"")</f>
        <v/>
      </c>
      <c r="BF22" t="str">
        <f>IFERROR('Prod y alimentación'!AB80*IF($AN22=$R$10,VLOOKUP($AO22,Listas!$B$6:$D$106,3,)*VLOOKUP($AO22,Listas!$B$6:$D$106,2,),IF($AN22=$R$11,VLOOKUP($AO22,Listas!$E$6:$G$106,3,)*VLOOKUP($AO22,Listas!$E$6:$G$106,2,),IF($AN22=$R$12,VLOOKUP($AO22,Listas!$H$6:$J$106,3,)*VLOOKUP($AO22,Listas!$H$6:$J$106,2,),""))),"")</f>
        <v/>
      </c>
      <c r="BG22" t="str">
        <f>IFERROR('Prod y alimentación'!AC80*IF($AN22=$R$10,VLOOKUP($AO22,Listas!$B$6:$D$106,3,)*VLOOKUP($AO22,Listas!$B$6:$D$106,2,),IF($AN22=$R$11,VLOOKUP($AO22,Listas!$E$6:$G$106,3,)*VLOOKUP($AO22,Listas!$E$6:$G$106,2,),IF($AN22=$R$12,VLOOKUP($AO22,Listas!$H$6:$J$106,3,)*VLOOKUP($AO22,Listas!$H$6:$J$106,2,),""))),"")</f>
        <v/>
      </c>
      <c r="BH22" t="str">
        <f>IFERROR('Prod y alimentación'!AE80*IF($AN22=$R$10,VLOOKUP($AO22,Listas!$B$6:$D$106,3,)*VLOOKUP($AO22,Listas!$B$6:$D$106,2,),IF($AN22=$R$11,VLOOKUP($AO22,Listas!$E$6:$G$106,3,)*VLOOKUP($AO22,Listas!$E$6:$G$106,2,),IF($AN22=$R$12,VLOOKUP($AO22,Listas!$H$6:$J$106,3,)*VLOOKUP($AO22,Listas!$H$6:$J$106,2,),""))),"")</f>
        <v/>
      </c>
      <c r="BI22" t="str">
        <f>IFERROR('Prod y alimentación'!AF80*IF($AN22=$R$10,VLOOKUP($AO22,Listas!$B$6:$D$106,3,)*VLOOKUP($AO22,Listas!$B$6:$D$106,2,),IF($AN22=$R$11,VLOOKUP($AO22,Listas!$E$6:$G$106,3,)*VLOOKUP($AO22,Listas!$E$6:$G$106,2,),IF($AN22=$R$12,VLOOKUP($AO22,Listas!$H$6:$J$106,3,)*VLOOKUP($AO22,Listas!$H$6:$J$106,2,),""))),"")</f>
        <v/>
      </c>
      <c r="BJ22" t="str">
        <f>IFERROR('Prod y alimentación'!AH80*IF($AN22=$R$10,VLOOKUP($AO22,Listas!$B$6:$D$106,3,)*VLOOKUP($AO22,Listas!$B$6:$D$106,2,),IF($AN22=$R$11,VLOOKUP($AO22,Listas!$E$6:$G$106,3,)*VLOOKUP($AO22,Listas!$E$6:$G$106,2,),IF($AN22=$R$12,VLOOKUP($AO22,Listas!$H$6:$J$106,3,)*VLOOKUP($AO22,Listas!$H$6:$J$106,2,),""))),"")</f>
        <v/>
      </c>
      <c r="BK22" t="str">
        <f>IFERROR('Prod y alimentación'!AI80*IF($AN22=$R$10,VLOOKUP($AO22,Listas!$B$6:$D$106,3,)*VLOOKUP($AO22,Listas!$B$6:$D$106,2,),IF($AN22=$R$11,VLOOKUP($AO22,Listas!$E$6:$G$106,3,)*VLOOKUP($AO22,Listas!$E$6:$G$106,2,),IF($AN22=$R$12,VLOOKUP($AO22,Listas!$H$6:$J$106,3,)*VLOOKUP($AO22,Listas!$H$6:$J$106,2,),""))),"")</f>
        <v/>
      </c>
      <c r="BL22" t="str">
        <f>IFERROR('Prod y alimentación'!AK80*IF($AN22=$R$10,VLOOKUP($AO22,Listas!$B$6:$D$106,3,)*VLOOKUP($AO22,Listas!$B$6:$D$106,2,),IF($AN22=$R$11,VLOOKUP($AO22,Listas!$E$6:$G$106,3,)*VLOOKUP($AO22,Listas!$E$6:$G$106,2,),IF($AN22=$R$12,VLOOKUP($AO22,Listas!$H$6:$J$106,3,)*VLOOKUP($AO22,Listas!$H$6:$J$106,2,),""))),"")</f>
        <v/>
      </c>
      <c r="BM22" t="str">
        <f>IFERROR('Prod y alimentación'!AL80*IF($AN22=$R$10,VLOOKUP($AO22,Listas!$B$6:$D$106,3,)*VLOOKUP($AO22,Listas!$B$6:$D$106,2,),IF($AN22=$R$11,VLOOKUP($AO22,Listas!$E$6:$G$106,3,)*VLOOKUP($AO22,Listas!$E$6:$G$106,2,),IF($AN22=$R$12,VLOOKUP($AO22,Listas!$H$6:$J$106,3,)*VLOOKUP($AO22,Listas!$H$6:$J$106,2,),""))),"")</f>
        <v/>
      </c>
      <c r="BO22" s="130" t="str">
        <f>IFERROR('Prod y alimentación'!D80*IF($AN22=$R$10,VLOOKUP($AO22,Listas!$B$6:$C$106,2,),IF($AN22=$R$11,VLOOKUP($AO22,Listas!$E$6:$F$106,2,),IF($AN22=$R$12,VLOOKUP($AO22,Listas!$H$6:$I$106,2,),""))),"")</f>
        <v/>
      </c>
      <c r="BP22" t="str">
        <f>IFERROR('Prod y alimentación'!G80*IF($AN22=$R$10,VLOOKUP($AO22,Listas!$B$6:$C$106,2,),IF($AN22=$R$11,VLOOKUP($AO22,Listas!$E$6:$F$106,2,),IF($AN22=$R$12,VLOOKUP($AO22,Listas!$H$6:$I$106,2,)/100,""))),"")</f>
        <v/>
      </c>
      <c r="BQ22" t="str">
        <f>IFERROR('Prod y alimentación'!J80*IF($AN22=$R$10,VLOOKUP($AO22,Listas!$B$6:$C$106,2,),IF($AN22=$R$11,VLOOKUP($AO22,Listas!$E$6:$F$106,2,),IF($AN22=$R$12,VLOOKUP($AO22,Listas!$H$6:$I$106,2,)/100,""))),"")</f>
        <v/>
      </c>
      <c r="BR22" t="str">
        <f>IFERROR('Prod y alimentación'!M80*IF($AN22=$R$10,VLOOKUP($AO22,Listas!$B$6:$C$106,2,),IF($AN22=$R$11,VLOOKUP($AO22,Listas!$E$6:$F$106,2,),IF($AN22=$R$12,VLOOKUP($AO22,Listas!$H$6:$I$106,2,)/100,""))),"")</f>
        <v/>
      </c>
      <c r="BS22" t="str">
        <f>IFERROR('Prod y alimentación'!P80*IF($AN22=$R$10,VLOOKUP($AO22,Listas!$B$6:$C$106,2,),IF($AN22=$R$11,VLOOKUP($AO22,Listas!$E$6:$F$106,2,),IF($AN22=$R$12,VLOOKUP($AO22,Listas!$H$6:$I$106,2,)/100,""))),"")</f>
        <v/>
      </c>
      <c r="BT22" t="str">
        <f>IFERROR('Prod y alimentación'!S80*IF($AN22=$R$10,VLOOKUP($AO22,Listas!$B$6:$C$106,2,),IF($AN22=$R$11,VLOOKUP($AO22,Listas!$E$6:$F$106,2,),IF($AN22=$R$12,VLOOKUP($AO22,Listas!$H$6:$I$106,2,)/100,""))),"")</f>
        <v/>
      </c>
      <c r="BU22" t="str">
        <f>IFERROR('Prod y alimentación'!V80*IF($AN22=$R$10,VLOOKUP($AO22,Listas!$B$6:$C$106,2,),IF($AN22=$R$11,VLOOKUP($AO22,Listas!$E$6:$F$106,2,),IF($AN22=$R$12,VLOOKUP($AO22,Listas!$H$6:$I$106,2,)/100,""))),"")</f>
        <v/>
      </c>
      <c r="BV22" t="str">
        <f>IFERROR('Prod y alimentación'!Y80*IF($AN22=$R$10,VLOOKUP($AO22,Listas!$B$6:$C$106,2,),IF($AN22=$R$11,VLOOKUP($AO22,Listas!$E$6:$F$106,2,),IF($AN22=$R$12,VLOOKUP($AO22,Listas!$H$6:$I$106,2,)/100,""))),"")</f>
        <v/>
      </c>
      <c r="BW22" t="str">
        <f>IFERROR('Prod y alimentación'!AB80*IF($AN22=$R$10,VLOOKUP($AO22,Listas!$B$6:$C$106,2,),IF($AN22=$R$11,VLOOKUP($AO22,Listas!$E$6:$F$106,2,),IF($AN22=$R$12,VLOOKUP($AO22,Listas!$H$6:$I$106,2,)/100,""))),"")</f>
        <v/>
      </c>
      <c r="BX22" t="str">
        <f>IFERROR('Prod y alimentación'!AE80*IF($AN22=$R$10,VLOOKUP($AO22,Listas!$B$6:$C$106,2,),IF($AN22=$R$11,VLOOKUP($AO22,Listas!$E$6:$F$106,2,),IF($AN22=$R$12,VLOOKUP($AO22,Listas!$H$6:$I$106,2,)/100,""))),"")</f>
        <v/>
      </c>
      <c r="BY22" t="str">
        <f>IFERROR('Prod y alimentación'!AH80*IF($AN22=$R$10,VLOOKUP($AO22,Listas!$B$6:$C$106,2,),IF($AN22=$R$11,VLOOKUP($AO22,Listas!$E$6:$F$106,2,),IF($AN22=$R$12,VLOOKUP($AO22,Listas!$H$6:$I$106,2,)/100,""))),"")</f>
        <v/>
      </c>
      <c r="BZ22" t="str">
        <f>IFERROR('Prod y alimentación'!AK80*IF($AN22=$R$10,VLOOKUP($AO22,Listas!$B$6:$C$106,2,),IF($AN22=$R$11,VLOOKUP($AO22,Listas!$E$6:$F$106,2,),IF($AN22=$R$12,VLOOKUP($AO22,Listas!$H$6:$I$106,2,)/100,""))),"")</f>
        <v/>
      </c>
      <c r="CB22" t="str">
        <f>IF(Reservas!E27="",IF(Reservas!D27="","",IF(Reservas!C27=$O$10,0.85,IF(Reservas!C27=$O$11,0.45,IF(Reservas!C27=$O$12,0.33,"")))),Reservas!E27)</f>
        <v/>
      </c>
      <c r="CC22" t="str">
        <f>IF(Reservas!H27="",IF(Reservas!G27="","",IF(Reservas!F27=$O$10,0.85,IF(Reservas!F27=$O$11,0.45,IF(Reservas!F27=$O$12,0.33,"")))),Reservas!H27)</f>
        <v/>
      </c>
      <c r="CD22" t="str">
        <f>IF(Reservas!K27="",IF(Reservas!J27="","",IF(Reservas!I27=$O$10,0.85,IF(Reservas!I27=$O$11,0.45,IF(Reservas!I27=$O$12,0.33,"")))),Reservas!K27)</f>
        <v/>
      </c>
      <c r="CE22" t="str">
        <f>IF(Reservas!N27="",IF(Reservas!M27="","",IF(Reservas!L27=$O$10,0.85,IF(Reservas!L27=$O$11,0.45,IF(Reservas!L27=$O$12,0.33,"")))),Reservas!N27)</f>
        <v/>
      </c>
      <c r="CF22" t="str">
        <f>IF(Reservas!Q27="",IF(Reservas!P27="","",IF(Reservas!O27=$O$10,0.85,IF(Reservas!O27=$O$11,0.45,IF(Reservas!O27=$O$12,0.33,"")))),Reservas!Q27)</f>
        <v/>
      </c>
      <c r="CG22" t="str">
        <f>IF(Reservas!T27="",IF(Reservas!S27="","",IF(Reservas!R27=$O$10,0.85,IF(Reservas!R27=$O$11,0.45,IF(Reservas!R27=$O$12,0.33,"")))),Reservas!T27)</f>
        <v/>
      </c>
      <c r="CH22" t="str">
        <f>IF(Reservas!W27="",IF(Reservas!V27="","",IF(Reservas!U27=$O$10,0.85,IF(Reservas!U27=$O$11,0.45,IF(Reservas!U27=$O$12,0.33,"")))),Reservas!W27)</f>
        <v/>
      </c>
      <c r="CI22" t="str">
        <f>IF(Reservas!Z27="",IF(Reservas!Y27="","",IF(Reservas!X27=$O$10,0.85,IF(Reservas!X27=$O$11,0.45,IF(Reservas!X27=$O$12,0.33,"")))),Reservas!Z27)</f>
        <v/>
      </c>
      <c r="CJ22" t="str">
        <f>IF(Reservas!AC27="",IF(Reservas!AB27="","",IF(Reservas!AA27=$O$10,0.85,IF(Reservas!AA27=$O$11,0.45,IF(Reservas!AA27=$O$12,0.33,"")))),Reservas!AC27)</f>
        <v/>
      </c>
      <c r="CK22" t="str">
        <f>IF(Reservas!AF27="",IF(Reservas!AE27="","",IF(Reservas!AD27=$O$10,0.85,IF(Reservas!AD27=$O$11,0.45,IF(Reservas!AD27=$O$12,0.33,"")))),Reservas!AF27)</f>
        <v/>
      </c>
      <c r="CL22" t="str">
        <f>IF(Reservas!AI27="",IF(Reservas!AH27="","",IF(Reservas!AG27=$O$10,0.85,IF(Reservas!AG27=$O$11,0.45,IF(Reservas!AG27=$O$12,0.33,"")))),Reservas!AI27)</f>
        <v/>
      </c>
      <c r="CM22" t="str">
        <f>IF(Reservas!AL27="",IF(Reservas!AK27="","",IF(Reservas!AJ27=$O$10,0.85,IF(Reservas!AJ27=$O$11,0.45,IF(Reservas!AJ27=$O$12,0.33,"")))),Reservas!AL27)</f>
        <v/>
      </c>
      <c r="CO22" t="str">
        <f>IFERROR('Prod y alimentación'!E80*IF($AN22=$R$10,VLOOKUP($AO22,Listas!$B$6:$C$106,2,),IF($AN22=$R$11,VLOOKUP($AO22,Listas!$E$6:$F$106,2,),IF($AN22=$R$12,VLOOKUP($AO22,Listas!$H$6:$I$106,2,),""))),"")</f>
        <v/>
      </c>
      <c r="CP22" t="str">
        <f>IFERROR('Prod y alimentación'!H80*IF($AN22=$R$10,VLOOKUP($AO22,Listas!$B$6:$C$106,2,),IF($AN22=$R$11,VLOOKUP($AO22,Listas!$E$6:$F$106,2,),IF($AN22=$R$12,VLOOKUP($AO22,Listas!$H$6:$I$106,2,),""))),"")</f>
        <v/>
      </c>
      <c r="CQ22" t="str">
        <f>IFERROR('Prod y alimentación'!K80*IF($AN22=$R$10,VLOOKUP($AO22,Listas!$B$6:$C$106,2,),IF($AN22=$R$11,VLOOKUP($AO22,Listas!$E$6:$F$106,2,),IF($AN22=$R$12,VLOOKUP($AO22,Listas!$H$6:$I$106,2,),""))),"")</f>
        <v/>
      </c>
      <c r="CR22" t="str">
        <f>IFERROR('Prod y alimentación'!N80*IF($AN22=$R$10,VLOOKUP($AO22,Listas!$B$6:$C$106,2,),IF($AN22=$R$11,VLOOKUP($AO22,Listas!$E$6:$F$106,2,),IF($AN22=$R$12,VLOOKUP($AO22,Listas!$H$6:$I$106,2,),""))),"")</f>
        <v/>
      </c>
      <c r="CS22" t="str">
        <f>IFERROR('Prod y alimentación'!Q80*IF($AN22=$R$10,VLOOKUP($AO22,Listas!$B$6:$C$106,2,),IF($AN22=$R$11,VLOOKUP($AO22,Listas!$E$6:$F$106,2,),IF($AN22=$R$12,VLOOKUP($AO22,Listas!$H$6:$I$106,2,),""))),"")</f>
        <v/>
      </c>
      <c r="CT22" t="str">
        <f>IFERROR('Prod y alimentación'!T80*IF($AN22=$R$10,VLOOKUP($AO22,Listas!$B$6:$C$106,2,),IF($AN22=$R$11,VLOOKUP($AO22,Listas!$E$6:$F$106,2,),IF($AN22=$R$12,VLOOKUP($AO22,Listas!$H$6:$I$106,2,),""))),"")</f>
        <v/>
      </c>
      <c r="CU22" t="str">
        <f>IFERROR('Prod y alimentación'!W80*IF($AN22=$R$10,VLOOKUP($AO22,Listas!$B$6:$C$106,2,),IF($AN22=$R$11,VLOOKUP($AO22,Listas!$E$6:$F$106,2,),IF($AN22=$R$12,VLOOKUP($AO22,Listas!$H$6:$I$106,2,),""))),"")</f>
        <v/>
      </c>
      <c r="CV22" t="str">
        <f>IFERROR('Prod y alimentación'!Z80*IF($AN22=$R$10,VLOOKUP($AO22,Listas!$B$6:$C$106,2,),IF($AN22=$R$11,VLOOKUP($AO22,Listas!$E$6:$F$106,2,),IF($AN22=$R$12,VLOOKUP($AO22,Listas!$H$6:$I$106,2,),""))),"")</f>
        <v/>
      </c>
      <c r="CW22" t="str">
        <f>IFERROR('Prod y alimentación'!AC80*IF($AN22=$R$10,VLOOKUP($AO22,Listas!$B$6:$C$106,2,),IF($AN22=$R$11,VLOOKUP($AO22,Listas!$E$6:$F$106,2,),IF($AN22=$R$12,VLOOKUP($AO22,Listas!$H$6:$I$106,2,),""))),"")</f>
        <v/>
      </c>
      <c r="CX22" t="str">
        <f>IFERROR('Prod y alimentación'!AF80*IF($AN22=$R$10,VLOOKUP($AO22,Listas!$B$6:$C$106,2,),IF($AN22=$R$11,VLOOKUP($AO22,Listas!$E$6:$F$106,2,),IF($AN22=$R$12,VLOOKUP($AO22,Listas!$H$6:$I$106,2,),""))),"")</f>
        <v/>
      </c>
      <c r="CY22" t="str">
        <f>IFERROR('Prod y alimentación'!AI80*IF($AN22=$R$10,VLOOKUP($AO22,Listas!$B$6:$C$106,2,),IF($AN22=$R$11,VLOOKUP($AO22,Listas!$E$6:$F$106,2,),IF($AN22=$R$12,VLOOKUP($AO22,Listas!$H$6:$I$106,2,),""))),"")</f>
        <v/>
      </c>
      <c r="CZ22" t="str">
        <f>IFERROR('Prod y alimentación'!AL80*IF($AN22=$R$10,VLOOKUP($AO22,Listas!$B$6:$C$106,2,),IF($AN22=$R$11,VLOOKUP($AO22,Listas!$E$6:$F$106,2,),IF($AN22=$R$12,VLOOKUP($AO22,Listas!$H$6:$I$106,2,),""))),"")</f>
        <v/>
      </c>
    </row>
    <row r="23" spans="2:104" x14ac:dyDescent="0.35">
      <c r="B23" t="str">
        <f ca="1">IFERROR(INDEX(OFFSET(Listas!$B$6,0,0,MATCH("Fin",Listas!$B$6:B119,0)-1,1),MATCH(0,INDEX(COUNTIF($B$10:B22,OFFSET(Listas!$B$6,0,0,MATCH("Fin",Listas!$B$6:B119,0)-1,1)),0,0),0)),"")</f>
        <v>Heno de paja</v>
      </c>
      <c r="E23" t="str">
        <f ca="1">IFERROR(INDEX(OFFSET(Listas!$E$6,0,0,MATCH("Fin",Listas!$E$6:E119,0)-1,1),MATCH(0,INDEX(COUNTIF($E$10:E22,OFFSET(Listas!$E$6,0,0,MATCH("Fin",Listas!$E$6:E119,0)-1,1)),0,0),0)),"")</f>
        <v>Afrech. Arroz entero</v>
      </c>
      <c r="H23" t="str">
        <f ca="1">IFERROR(INDEX(OFFSET(Listas!$H$6,0,0,MATCH("Fin",Listas!$H$6:H119,0)-1,1),MATCH(0,INDEX(COUNTIF($H$10:H22,OFFSET(Listas!$H$6,0,0,MATCH("Fin",Listas!$H$6:H119,0)-1,1)),0,0),0)),"")</f>
        <v/>
      </c>
      <c r="K23" t="str">
        <f ca="1">IFERROR(INDEX(OFFSET(Listas!$L$6,0,0,MATCH("Fin",Listas!$L$6:L119,0)-1,1),MATCH(0,INDEX(COUNTIF($K$10:K22,OFFSET(Listas!$L$6,0,0,MATCH("Fin",Listas!$L$6:L119,0)-1,1)),0,0),0)),"")</f>
        <v>PP3</v>
      </c>
      <c r="L23" t="str">
        <f ca="1">VLOOKUP(K23,Listas!$L$6:$M$106,2,0)</f>
        <v>Pradera larga (3º año)</v>
      </c>
      <c r="AA23" s="122" t="str">
        <f>IF('Uso de suelo'!C28="","",'Uso de suelo'!C28)</f>
        <v/>
      </c>
      <c r="AB23" s="123" t="str">
        <f ca="1">IF('Uso de suelo'!D28="","",VLOOKUP('Uso de suelo'!D28,OFFSET(Formulas!$K$11,0,0,Formulas!$L$10,2),2,0))</f>
        <v/>
      </c>
      <c r="AC23" s="123" t="str">
        <f ca="1">IF('Uso de suelo'!F28="","",VLOOKUP('Uso de suelo'!F28,OFFSET(Formulas!$K$11,0,0,Formulas!$L$10,2),2,0))</f>
        <v/>
      </c>
      <c r="AD23" s="123" t="str">
        <f ca="1">IF('Uso de suelo'!H28="","",VLOOKUP('Uso de suelo'!H28,OFFSET(Formulas!$K$11,0,0,Formulas!$L$10,2),2,0))</f>
        <v/>
      </c>
      <c r="AE23" s="123" t="str">
        <f ca="1">IF('Uso de suelo'!J28="","",VLOOKUP('Uso de suelo'!J28,OFFSET(Formulas!$K$11,0,0,Formulas!$L$10,2),2,0))</f>
        <v/>
      </c>
      <c r="AF23" s="123" t="str">
        <f ca="1">IF('Uso de suelo'!L28="","",VLOOKUP('Uso de suelo'!L28,OFFSET(Formulas!$K$11,0,0,Formulas!$L$10,2),2,0))</f>
        <v/>
      </c>
      <c r="AG23" s="123" t="str">
        <f ca="1">IF('Uso de suelo'!N28="","",VLOOKUP('Uso de suelo'!N28,OFFSET(Formulas!$K$11,0,0,Formulas!$L$10,2),2,0))</f>
        <v/>
      </c>
      <c r="AH23" s="123" t="str">
        <f ca="1">IF('Uso de suelo'!P28="","",VLOOKUP('Uso de suelo'!P28,OFFSET(Formulas!$K$11,0,0,Formulas!$L$10,2),2,0))</f>
        <v/>
      </c>
      <c r="AI23" s="123" t="str">
        <f ca="1">IF('Uso de suelo'!R28="","",VLOOKUP('Uso de suelo'!R28,OFFSET(Formulas!$K$11,0,0,Formulas!$L$10,2),2,0))</f>
        <v/>
      </c>
      <c r="AJ23" s="123" t="str">
        <f ca="1">IF('Uso de suelo'!T28="","",VLOOKUP('Uso de suelo'!T28,OFFSET(Formulas!$K$11,0,0,Formulas!$L$10,2),2,0))</f>
        <v/>
      </c>
      <c r="AK23" s="123" t="str">
        <f ca="1">IF('Uso de suelo'!V28="","",VLOOKUP('Uso de suelo'!V28,OFFSET(Formulas!$K$11,0,0,Formulas!$L$10,2),2,0))</f>
        <v/>
      </c>
      <c r="AL23" s="123" t="str">
        <f ca="1">IF('Uso de suelo'!X28="","",VLOOKUP('Uso de suelo'!X28,OFFSET(Formulas!$K$11,0,0,Formulas!$L$10,2),2,0))</f>
        <v/>
      </c>
      <c r="AM23" s="124" t="str">
        <f ca="1">IF('Uso de suelo'!Z28="","",VLOOKUP('Uso de suelo'!Z28,OFFSET(Formulas!$K$11,0,0,Formulas!$L$10,2),2,0))</f>
        <v/>
      </c>
      <c r="AN23" t="str">
        <f>IF('Prod y alimentación'!B81="","",'Prod y alimentación'!B81)</f>
        <v/>
      </c>
      <c r="AO23" t="str">
        <f>IF('Prod y alimentación'!C81="","",'Prod y alimentación'!C81)</f>
        <v/>
      </c>
      <c r="AP23" t="str">
        <f>IFERROR('Prod y alimentación'!D81*IF($AN23=$R$10,VLOOKUP($AO23,Listas!$B$6:$D$106,3,)*VLOOKUP($AO23,Listas!$B$6:$D$106,2,),IF($AN23=$R$11,VLOOKUP($AO23,Listas!$E$6:$G$106,3,)*VLOOKUP($AO23,Listas!$E$6:$G$106,2,),IF($AN23=$R$12,VLOOKUP($AO23,Listas!$H$6:$J$106,3,)*VLOOKUP($AO23,Listas!$H$6:$J$106,2,),""))),"")</f>
        <v/>
      </c>
      <c r="AQ23" t="str">
        <f>IFERROR('Prod y alimentación'!E81*IF($AN23=$R$10,VLOOKUP($AO23,Listas!$B$6:$D$106,3,)*VLOOKUP($AO23,Listas!$B$6:$D$106,2,),IF($AN23=$R$11,VLOOKUP($AO23,Listas!$E$6:$G$106,3,)*VLOOKUP($AO23,Listas!$E$6:$G$106,2,),IF($AN23=$R$12,VLOOKUP($AO23,Listas!$H$6:$J$106,3,)*VLOOKUP($AO23,Listas!$H$6:$J$106,2,),""))),"")</f>
        <v/>
      </c>
      <c r="AR23" t="str">
        <f>IFERROR('Prod y alimentación'!G81*IF($AN23=$R$10,VLOOKUP($AO23,Listas!$B$6:$D$106,3,)*VLOOKUP($AO23,Listas!$B$6:$D$106,2,),IF($AN23=$R$11,VLOOKUP($AO23,Listas!$E$6:$G$106,3,)*VLOOKUP($AO23,Listas!$E$6:$G$106,2,),IF($AN23=$R$12,VLOOKUP($AO23,Listas!$H$6:$J$106,3,)*VLOOKUP($AO23,Listas!$H$6:$J$106,2,),""))),"")</f>
        <v/>
      </c>
      <c r="AS23" t="str">
        <f>IFERROR('Prod y alimentación'!H81*IF($AN23=$R$10,VLOOKUP($AO23,Listas!$B$6:$D$106,3,)*VLOOKUP($AO23,Listas!$B$6:$D$106,2,),IF($AN23=$R$11,VLOOKUP($AO23,Listas!$E$6:$G$106,3,)*VLOOKUP($AO23,Listas!$E$6:$G$106,2,),IF($AN23=$R$12,VLOOKUP($AO23,Listas!$H$6:$J$106,3,)*VLOOKUP($AO23,Listas!$H$6:$J$106,2,),""))),"")</f>
        <v/>
      </c>
      <c r="AT23" t="str">
        <f>IFERROR('Prod y alimentación'!J81*IF($AN23=$R$10,VLOOKUP($AO23,Listas!$B$6:$D$106,3,)*VLOOKUP($AO23,Listas!$B$6:$D$106,2,),IF($AN23=$R$11,VLOOKUP($AO23,Listas!$E$6:$G$106,3,)*VLOOKUP($AO23,Listas!$E$6:$G$106,2,),IF($AN23=$R$12,VLOOKUP($AO23,Listas!$H$6:$J$106,3,)*VLOOKUP($AO23,Listas!$H$6:$J$106,2,),""))),"")</f>
        <v/>
      </c>
      <c r="AU23" t="str">
        <f>IFERROR('Prod y alimentación'!K81*IF($AN23=$R$10,VLOOKUP($AO23,Listas!$B$6:$D$106,3,)*VLOOKUP($AO23,Listas!$B$6:$D$106,2,),IF($AN23=$R$11,VLOOKUP($AO23,Listas!$E$6:$G$106,3,)*VLOOKUP($AO23,Listas!$E$6:$G$106,2,),IF($AN23=$R$12,VLOOKUP($AO23,Listas!$H$6:$J$106,3,)*VLOOKUP($AO23,Listas!$H$6:$J$106,2,),""))),"")</f>
        <v/>
      </c>
      <c r="AV23" t="str">
        <f>IFERROR('Prod y alimentación'!M81*IF($AN23=$R$10,VLOOKUP($AO23,Listas!$B$6:$D$106,3,)*VLOOKUP($AO23,Listas!$B$6:$D$106,2,),IF($AN23=$R$11,VLOOKUP($AO23,Listas!$E$6:$G$106,3,)*VLOOKUP($AO23,Listas!$E$6:$G$106,2,),IF($AN23=$R$12,VLOOKUP($AO23,Listas!$H$6:$J$106,3,)*VLOOKUP($AO23,Listas!$H$6:$J$106,2,),""))),"")</f>
        <v/>
      </c>
      <c r="AW23" t="str">
        <f>IFERROR('Prod y alimentación'!N81*IF($AN23=$R$10,VLOOKUP($AO23,Listas!$B$6:$D$106,3,)*VLOOKUP($AO23,Listas!$B$6:$D$106,2,),IF($AN23=$R$11,VLOOKUP($AO23,Listas!$E$6:$G$106,3,)*VLOOKUP($AO23,Listas!$E$6:$G$106,2,),IF($AN23=$R$12,VLOOKUP($AO23,Listas!$H$6:$J$106,3,)*VLOOKUP($AO23,Listas!$H$6:$J$106,2,),""))),"")</f>
        <v/>
      </c>
      <c r="AX23" t="str">
        <f>IFERROR('Prod y alimentación'!P81*IF($AN23=$R$10,VLOOKUP($AO23,Listas!$B$6:$D$106,3,)*VLOOKUP($AO23,Listas!$B$6:$D$106,2,),IF($AN23=$R$11,VLOOKUP($AO23,Listas!$E$6:$G$106,3,)*VLOOKUP($AO23,Listas!$E$6:$G$106,2,),IF($AN23=$R$12,VLOOKUP($AO23,Listas!$H$6:$J$106,3,)*VLOOKUP($AO23,Listas!$H$6:$J$106,2,),""))),"")</f>
        <v/>
      </c>
      <c r="AY23" t="str">
        <f>IFERROR('Prod y alimentación'!Q81*IF($AN23=$R$10,VLOOKUP($AO23,Listas!$B$6:$D$106,3,)*VLOOKUP($AO23,Listas!$B$6:$D$106,2,),IF($AN23=$R$11,VLOOKUP($AO23,Listas!$E$6:$G$106,3,)*VLOOKUP($AO23,Listas!$E$6:$G$106,2,),IF($AN23=$R$12,VLOOKUP($AO23,Listas!$H$6:$J$106,3,)*VLOOKUP($AO23,Listas!$H$6:$J$106,2,),""))),"")</f>
        <v/>
      </c>
      <c r="AZ23" t="str">
        <f>IFERROR('Prod y alimentación'!S81*IF($AN23=$R$10,VLOOKUP($AO23,Listas!$B$6:$D$106,3,)*VLOOKUP($AO23,Listas!$B$6:$D$106,2,),IF($AN23=$R$11,VLOOKUP($AO23,Listas!$E$6:$G$106,3,)*VLOOKUP($AO23,Listas!$E$6:$G$106,2,),IF($AN23=$R$12,VLOOKUP($AO23,Listas!$H$6:$J$106,3,)*VLOOKUP($AO23,Listas!$H$6:$J$106,2,),""))),"")</f>
        <v/>
      </c>
      <c r="BA23" t="str">
        <f>IFERROR('Prod y alimentación'!T81*IF($AN23=$R$10,VLOOKUP($AO23,Listas!$B$6:$D$106,3,)*VLOOKUP($AO23,Listas!$B$6:$D$106,2,),IF($AN23=$R$11,VLOOKUP($AO23,Listas!$E$6:$G$106,3,)*VLOOKUP($AO23,Listas!$E$6:$G$106,2,),IF($AN23=$R$12,VLOOKUP($AO23,Listas!$H$6:$J$106,3,)*VLOOKUP($AO23,Listas!$H$6:$J$106,2,),""))),"")</f>
        <v/>
      </c>
      <c r="BB23" t="str">
        <f>IFERROR('Prod y alimentación'!V81*IF($AN23=$R$10,VLOOKUP($AO23,Listas!$B$6:$D$106,3,)*VLOOKUP($AO23,Listas!$B$6:$D$106,2,),IF($AN23=$R$11,VLOOKUP($AO23,Listas!$E$6:$G$106,3,)*VLOOKUP($AO23,Listas!$E$6:$G$106,2,),IF($AN23=$R$12,VLOOKUP($AO23,Listas!$H$6:$J$106,3,)*VLOOKUP($AO23,Listas!$H$6:$J$106,2,),""))),"")</f>
        <v/>
      </c>
      <c r="BC23" t="str">
        <f>IFERROR('Prod y alimentación'!W81*IF($AN23=$R$10,VLOOKUP($AO23,Listas!$B$6:$D$106,3,)*VLOOKUP($AO23,Listas!$B$6:$D$106,2,),IF($AN23=$R$11,VLOOKUP($AO23,Listas!$E$6:$G$106,3,)*VLOOKUP($AO23,Listas!$E$6:$G$106,2,),IF($AN23=$R$12,VLOOKUP($AO23,Listas!$H$6:$J$106,3,)*VLOOKUP($AO23,Listas!$H$6:$J$106,2,),""))),"")</f>
        <v/>
      </c>
      <c r="BD23" t="str">
        <f>IFERROR('Prod y alimentación'!Y81*IF($AN23=$R$10,VLOOKUP($AO23,Listas!$B$6:$D$106,3,)*VLOOKUP($AO23,Listas!$B$6:$D$106,2,),IF($AN23=$R$11,VLOOKUP($AO23,Listas!$E$6:$G$106,3,)*VLOOKUP($AO23,Listas!$E$6:$G$106,2,),IF($AN23=$R$12,VLOOKUP($AO23,Listas!$H$6:$J$106,3,)*VLOOKUP($AO23,Listas!$H$6:$J$106,2,),""))),"")</f>
        <v/>
      </c>
      <c r="BE23" t="str">
        <f>IFERROR('Prod y alimentación'!Z81*IF($AN23=$R$10,VLOOKUP($AO23,Listas!$B$6:$D$106,3,)*VLOOKUP($AO23,Listas!$B$6:$D$106,2,),IF($AN23=$R$11,VLOOKUP($AO23,Listas!$E$6:$G$106,3,)*VLOOKUP($AO23,Listas!$E$6:$G$106,2,),IF($AN23=$R$12,VLOOKUP($AO23,Listas!$H$6:$J$106,3,)*VLOOKUP($AO23,Listas!$H$6:$J$106,2,),""))),"")</f>
        <v/>
      </c>
      <c r="BF23" t="str">
        <f>IFERROR('Prod y alimentación'!AB81*IF($AN23=$R$10,VLOOKUP($AO23,Listas!$B$6:$D$106,3,)*VLOOKUP($AO23,Listas!$B$6:$D$106,2,),IF($AN23=$R$11,VLOOKUP($AO23,Listas!$E$6:$G$106,3,)*VLOOKUP($AO23,Listas!$E$6:$G$106,2,),IF($AN23=$R$12,VLOOKUP($AO23,Listas!$H$6:$J$106,3,)*VLOOKUP($AO23,Listas!$H$6:$J$106,2,),""))),"")</f>
        <v/>
      </c>
      <c r="BG23" t="str">
        <f>IFERROR('Prod y alimentación'!AC81*IF($AN23=$R$10,VLOOKUP($AO23,Listas!$B$6:$D$106,3,)*VLOOKUP($AO23,Listas!$B$6:$D$106,2,),IF($AN23=$R$11,VLOOKUP($AO23,Listas!$E$6:$G$106,3,)*VLOOKUP($AO23,Listas!$E$6:$G$106,2,),IF($AN23=$R$12,VLOOKUP($AO23,Listas!$H$6:$J$106,3,)*VLOOKUP($AO23,Listas!$H$6:$J$106,2,),""))),"")</f>
        <v/>
      </c>
      <c r="BH23" t="str">
        <f>IFERROR('Prod y alimentación'!AE81*IF($AN23=$R$10,VLOOKUP($AO23,Listas!$B$6:$D$106,3,)*VLOOKUP($AO23,Listas!$B$6:$D$106,2,),IF($AN23=$R$11,VLOOKUP($AO23,Listas!$E$6:$G$106,3,)*VLOOKUP($AO23,Listas!$E$6:$G$106,2,),IF($AN23=$R$12,VLOOKUP($AO23,Listas!$H$6:$J$106,3,)*VLOOKUP($AO23,Listas!$H$6:$J$106,2,),""))),"")</f>
        <v/>
      </c>
      <c r="BI23" t="str">
        <f>IFERROR('Prod y alimentación'!AF81*IF($AN23=$R$10,VLOOKUP($AO23,Listas!$B$6:$D$106,3,)*VLOOKUP($AO23,Listas!$B$6:$D$106,2,),IF($AN23=$R$11,VLOOKUP($AO23,Listas!$E$6:$G$106,3,)*VLOOKUP($AO23,Listas!$E$6:$G$106,2,),IF($AN23=$R$12,VLOOKUP($AO23,Listas!$H$6:$J$106,3,)*VLOOKUP($AO23,Listas!$H$6:$J$106,2,),""))),"")</f>
        <v/>
      </c>
      <c r="BJ23" t="str">
        <f>IFERROR('Prod y alimentación'!AH81*IF($AN23=$R$10,VLOOKUP($AO23,Listas!$B$6:$D$106,3,)*VLOOKUP($AO23,Listas!$B$6:$D$106,2,),IF($AN23=$R$11,VLOOKUP($AO23,Listas!$E$6:$G$106,3,)*VLOOKUP($AO23,Listas!$E$6:$G$106,2,),IF($AN23=$R$12,VLOOKUP($AO23,Listas!$H$6:$J$106,3,)*VLOOKUP($AO23,Listas!$H$6:$J$106,2,),""))),"")</f>
        <v/>
      </c>
      <c r="BK23" t="str">
        <f>IFERROR('Prod y alimentación'!AI81*IF($AN23=$R$10,VLOOKUP($AO23,Listas!$B$6:$D$106,3,)*VLOOKUP($AO23,Listas!$B$6:$D$106,2,),IF($AN23=$R$11,VLOOKUP($AO23,Listas!$E$6:$G$106,3,)*VLOOKUP($AO23,Listas!$E$6:$G$106,2,),IF($AN23=$R$12,VLOOKUP($AO23,Listas!$H$6:$J$106,3,)*VLOOKUP($AO23,Listas!$H$6:$J$106,2,),""))),"")</f>
        <v/>
      </c>
      <c r="BL23" t="str">
        <f>IFERROR('Prod y alimentación'!AK81*IF($AN23=$R$10,VLOOKUP($AO23,Listas!$B$6:$D$106,3,)*VLOOKUP($AO23,Listas!$B$6:$D$106,2,),IF($AN23=$R$11,VLOOKUP($AO23,Listas!$E$6:$G$106,3,)*VLOOKUP($AO23,Listas!$E$6:$G$106,2,),IF($AN23=$R$12,VLOOKUP($AO23,Listas!$H$6:$J$106,3,)*VLOOKUP($AO23,Listas!$H$6:$J$106,2,),""))),"")</f>
        <v/>
      </c>
      <c r="BM23" t="str">
        <f>IFERROR('Prod y alimentación'!AL81*IF($AN23=$R$10,VLOOKUP($AO23,Listas!$B$6:$D$106,3,)*VLOOKUP($AO23,Listas!$B$6:$D$106,2,),IF($AN23=$R$11,VLOOKUP($AO23,Listas!$E$6:$G$106,3,)*VLOOKUP($AO23,Listas!$E$6:$G$106,2,),IF($AN23=$R$12,VLOOKUP($AO23,Listas!$H$6:$J$106,3,)*VLOOKUP($AO23,Listas!$H$6:$J$106,2,),""))),"")</f>
        <v/>
      </c>
      <c r="BO23" s="130" t="str">
        <f>IFERROR('Prod y alimentación'!D81*IF($AN23=$R$10,VLOOKUP($AO23,Listas!$B$6:$C$106,2,),IF($AN23=$R$11,VLOOKUP($AO23,Listas!$E$6:$F$106,2,),IF($AN23=$R$12,VLOOKUP($AO23,Listas!$H$6:$I$106,2,),""))),"")</f>
        <v/>
      </c>
      <c r="BP23" t="str">
        <f>IFERROR('Prod y alimentación'!G81*IF($AN23=$R$10,VLOOKUP($AO23,Listas!$B$6:$C$106,2,),IF($AN23=$R$11,VLOOKUP($AO23,Listas!$E$6:$F$106,2,),IF($AN23=$R$12,VLOOKUP($AO23,Listas!$H$6:$I$106,2,)/100,""))),"")</f>
        <v/>
      </c>
      <c r="BQ23" t="str">
        <f>IFERROR('Prod y alimentación'!J81*IF($AN23=$R$10,VLOOKUP($AO23,Listas!$B$6:$C$106,2,),IF($AN23=$R$11,VLOOKUP($AO23,Listas!$E$6:$F$106,2,),IF($AN23=$R$12,VLOOKUP($AO23,Listas!$H$6:$I$106,2,)/100,""))),"")</f>
        <v/>
      </c>
      <c r="BR23" t="str">
        <f>IFERROR('Prod y alimentación'!M81*IF($AN23=$R$10,VLOOKUP($AO23,Listas!$B$6:$C$106,2,),IF($AN23=$R$11,VLOOKUP($AO23,Listas!$E$6:$F$106,2,),IF($AN23=$R$12,VLOOKUP($AO23,Listas!$H$6:$I$106,2,)/100,""))),"")</f>
        <v/>
      </c>
      <c r="BS23" t="str">
        <f>IFERROR('Prod y alimentación'!P81*IF($AN23=$R$10,VLOOKUP($AO23,Listas!$B$6:$C$106,2,),IF($AN23=$R$11,VLOOKUP($AO23,Listas!$E$6:$F$106,2,),IF($AN23=$R$12,VLOOKUP($AO23,Listas!$H$6:$I$106,2,)/100,""))),"")</f>
        <v/>
      </c>
      <c r="BT23" t="str">
        <f>IFERROR('Prod y alimentación'!S81*IF($AN23=$R$10,VLOOKUP($AO23,Listas!$B$6:$C$106,2,),IF($AN23=$R$11,VLOOKUP($AO23,Listas!$E$6:$F$106,2,),IF($AN23=$R$12,VLOOKUP($AO23,Listas!$H$6:$I$106,2,)/100,""))),"")</f>
        <v/>
      </c>
      <c r="BU23" t="str">
        <f>IFERROR('Prod y alimentación'!V81*IF($AN23=$R$10,VLOOKUP($AO23,Listas!$B$6:$C$106,2,),IF($AN23=$R$11,VLOOKUP($AO23,Listas!$E$6:$F$106,2,),IF($AN23=$R$12,VLOOKUP($AO23,Listas!$H$6:$I$106,2,)/100,""))),"")</f>
        <v/>
      </c>
      <c r="BV23" t="str">
        <f>IFERROR('Prod y alimentación'!Y81*IF($AN23=$R$10,VLOOKUP($AO23,Listas!$B$6:$C$106,2,),IF($AN23=$R$11,VLOOKUP($AO23,Listas!$E$6:$F$106,2,),IF($AN23=$R$12,VLOOKUP($AO23,Listas!$H$6:$I$106,2,)/100,""))),"")</f>
        <v/>
      </c>
      <c r="BW23" t="str">
        <f>IFERROR('Prod y alimentación'!AB81*IF($AN23=$R$10,VLOOKUP($AO23,Listas!$B$6:$C$106,2,),IF($AN23=$R$11,VLOOKUP($AO23,Listas!$E$6:$F$106,2,),IF($AN23=$R$12,VLOOKUP($AO23,Listas!$H$6:$I$106,2,)/100,""))),"")</f>
        <v/>
      </c>
      <c r="BX23" t="str">
        <f>IFERROR('Prod y alimentación'!AE81*IF($AN23=$R$10,VLOOKUP($AO23,Listas!$B$6:$C$106,2,),IF($AN23=$R$11,VLOOKUP($AO23,Listas!$E$6:$F$106,2,),IF($AN23=$R$12,VLOOKUP($AO23,Listas!$H$6:$I$106,2,)/100,""))),"")</f>
        <v/>
      </c>
      <c r="BY23" t="str">
        <f>IFERROR('Prod y alimentación'!AH81*IF($AN23=$R$10,VLOOKUP($AO23,Listas!$B$6:$C$106,2,),IF($AN23=$R$11,VLOOKUP($AO23,Listas!$E$6:$F$106,2,),IF($AN23=$R$12,VLOOKUP($AO23,Listas!$H$6:$I$106,2,)/100,""))),"")</f>
        <v/>
      </c>
      <c r="BZ23" t="str">
        <f>IFERROR('Prod y alimentación'!AK81*IF($AN23=$R$10,VLOOKUP($AO23,Listas!$B$6:$C$106,2,),IF($AN23=$R$11,VLOOKUP($AO23,Listas!$E$6:$F$106,2,),IF($AN23=$R$12,VLOOKUP($AO23,Listas!$H$6:$I$106,2,)/100,""))),"")</f>
        <v/>
      </c>
      <c r="CB23" t="str">
        <f>IF(Reservas!E28="",IF(Reservas!D28="","",IF(Reservas!C28=$O$10,0.85,IF(Reservas!C28=$O$11,0.45,IF(Reservas!C28=$O$12,0.33,"")))),Reservas!E28)</f>
        <v/>
      </c>
      <c r="CC23" t="str">
        <f>IF(Reservas!H28="",IF(Reservas!G28="","",IF(Reservas!F28=$O$10,0.85,IF(Reservas!F28=$O$11,0.45,IF(Reservas!F28=$O$12,0.33,"")))),Reservas!H28)</f>
        <v/>
      </c>
      <c r="CD23" t="str">
        <f>IF(Reservas!K28="",IF(Reservas!J28="","",IF(Reservas!I28=$O$10,0.85,IF(Reservas!I28=$O$11,0.45,IF(Reservas!I28=$O$12,0.33,"")))),Reservas!K28)</f>
        <v/>
      </c>
      <c r="CE23" t="str">
        <f>IF(Reservas!N28="",IF(Reservas!M28="","",IF(Reservas!L28=$O$10,0.85,IF(Reservas!L28=$O$11,0.45,IF(Reservas!L28=$O$12,0.33,"")))),Reservas!N28)</f>
        <v/>
      </c>
      <c r="CF23" t="str">
        <f>IF(Reservas!Q28="",IF(Reservas!P28="","",IF(Reservas!O28=$O$10,0.85,IF(Reservas!O28=$O$11,0.45,IF(Reservas!O28=$O$12,0.33,"")))),Reservas!Q28)</f>
        <v/>
      </c>
      <c r="CG23" t="str">
        <f>IF(Reservas!T28="",IF(Reservas!S28="","",IF(Reservas!R28=$O$10,0.85,IF(Reservas!R28=$O$11,0.45,IF(Reservas!R28=$O$12,0.33,"")))),Reservas!T28)</f>
        <v/>
      </c>
      <c r="CH23" t="str">
        <f>IF(Reservas!W28="",IF(Reservas!V28="","",IF(Reservas!U28=$O$10,0.85,IF(Reservas!U28=$O$11,0.45,IF(Reservas!U28=$O$12,0.33,"")))),Reservas!W28)</f>
        <v/>
      </c>
      <c r="CI23" t="str">
        <f>IF(Reservas!Z28="",IF(Reservas!Y28="","",IF(Reservas!X28=$O$10,0.85,IF(Reservas!X28=$O$11,0.45,IF(Reservas!X28=$O$12,0.33,"")))),Reservas!Z28)</f>
        <v/>
      </c>
      <c r="CJ23" t="str">
        <f>IF(Reservas!AC28="",IF(Reservas!AB28="","",IF(Reservas!AA28=$O$10,0.85,IF(Reservas!AA28=$O$11,0.45,IF(Reservas!AA28=$O$12,0.33,"")))),Reservas!AC28)</f>
        <v/>
      </c>
      <c r="CK23" t="str">
        <f>IF(Reservas!AF28="",IF(Reservas!AE28="","",IF(Reservas!AD28=$O$10,0.85,IF(Reservas!AD28=$O$11,0.45,IF(Reservas!AD28=$O$12,0.33,"")))),Reservas!AF28)</f>
        <v/>
      </c>
      <c r="CL23" t="str">
        <f>IF(Reservas!AI28="",IF(Reservas!AH28="","",IF(Reservas!AG28=$O$10,0.85,IF(Reservas!AG28=$O$11,0.45,IF(Reservas!AG28=$O$12,0.33,"")))),Reservas!AI28)</f>
        <v/>
      </c>
      <c r="CM23" t="str">
        <f>IF(Reservas!AL28="",IF(Reservas!AK28="","",IF(Reservas!AJ28=$O$10,0.85,IF(Reservas!AJ28=$O$11,0.45,IF(Reservas!AJ28=$O$12,0.33,"")))),Reservas!AL28)</f>
        <v/>
      </c>
      <c r="CO23" t="str">
        <f>IFERROR('Prod y alimentación'!E81*IF($AN23=$R$10,VLOOKUP($AO23,Listas!$B$6:$C$106,2,),IF($AN23=$R$11,VLOOKUP($AO23,Listas!$E$6:$F$106,2,),IF($AN23=$R$12,VLOOKUP($AO23,Listas!$H$6:$I$106,2,),""))),"")</f>
        <v/>
      </c>
      <c r="CP23" t="str">
        <f>IFERROR('Prod y alimentación'!H81*IF($AN23=$R$10,VLOOKUP($AO23,Listas!$B$6:$C$106,2,),IF($AN23=$R$11,VLOOKUP($AO23,Listas!$E$6:$F$106,2,),IF($AN23=$R$12,VLOOKUP($AO23,Listas!$H$6:$I$106,2,),""))),"")</f>
        <v/>
      </c>
      <c r="CQ23" t="str">
        <f>IFERROR('Prod y alimentación'!K81*IF($AN23=$R$10,VLOOKUP($AO23,Listas!$B$6:$C$106,2,),IF($AN23=$R$11,VLOOKUP($AO23,Listas!$E$6:$F$106,2,),IF($AN23=$R$12,VLOOKUP($AO23,Listas!$H$6:$I$106,2,),""))),"")</f>
        <v/>
      </c>
      <c r="CR23" t="str">
        <f>IFERROR('Prod y alimentación'!N81*IF($AN23=$R$10,VLOOKUP($AO23,Listas!$B$6:$C$106,2,),IF($AN23=$R$11,VLOOKUP($AO23,Listas!$E$6:$F$106,2,),IF($AN23=$R$12,VLOOKUP($AO23,Listas!$H$6:$I$106,2,),""))),"")</f>
        <v/>
      </c>
      <c r="CS23" t="str">
        <f>IFERROR('Prod y alimentación'!Q81*IF($AN23=$R$10,VLOOKUP($AO23,Listas!$B$6:$C$106,2,),IF($AN23=$R$11,VLOOKUP($AO23,Listas!$E$6:$F$106,2,),IF($AN23=$R$12,VLOOKUP($AO23,Listas!$H$6:$I$106,2,),""))),"")</f>
        <v/>
      </c>
      <c r="CT23" t="str">
        <f>IFERROR('Prod y alimentación'!T81*IF($AN23=$R$10,VLOOKUP($AO23,Listas!$B$6:$C$106,2,),IF($AN23=$R$11,VLOOKUP($AO23,Listas!$E$6:$F$106,2,),IF($AN23=$R$12,VLOOKUP($AO23,Listas!$H$6:$I$106,2,),""))),"")</f>
        <v/>
      </c>
      <c r="CU23" t="str">
        <f>IFERROR('Prod y alimentación'!W81*IF($AN23=$R$10,VLOOKUP($AO23,Listas!$B$6:$C$106,2,),IF($AN23=$R$11,VLOOKUP($AO23,Listas!$E$6:$F$106,2,),IF($AN23=$R$12,VLOOKUP($AO23,Listas!$H$6:$I$106,2,),""))),"")</f>
        <v/>
      </c>
      <c r="CV23" t="str">
        <f>IFERROR('Prod y alimentación'!Z81*IF($AN23=$R$10,VLOOKUP($AO23,Listas!$B$6:$C$106,2,),IF($AN23=$R$11,VLOOKUP($AO23,Listas!$E$6:$F$106,2,),IF($AN23=$R$12,VLOOKUP($AO23,Listas!$H$6:$I$106,2,),""))),"")</f>
        <v/>
      </c>
      <c r="CW23" t="str">
        <f>IFERROR('Prod y alimentación'!AC81*IF($AN23=$R$10,VLOOKUP($AO23,Listas!$B$6:$C$106,2,),IF($AN23=$R$11,VLOOKUP($AO23,Listas!$E$6:$F$106,2,),IF($AN23=$R$12,VLOOKUP($AO23,Listas!$H$6:$I$106,2,),""))),"")</f>
        <v/>
      </c>
      <c r="CX23" t="str">
        <f>IFERROR('Prod y alimentación'!AF81*IF($AN23=$R$10,VLOOKUP($AO23,Listas!$B$6:$C$106,2,),IF($AN23=$R$11,VLOOKUP($AO23,Listas!$E$6:$F$106,2,),IF($AN23=$R$12,VLOOKUP($AO23,Listas!$H$6:$I$106,2,),""))),"")</f>
        <v/>
      </c>
      <c r="CY23" t="str">
        <f>IFERROR('Prod y alimentación'!AI81*IF($AN23=$R$10,VLOOKUP($AO23,Listas!$B$6:$C$106,2,),IF($AN23=$R$11,VLOOKUP($AO23,Listas!$E$6:$F$106,2,),IF($AN23=$R$12,VLOOKUP($AO23,Listas!$H$6:$I$106,2,),""))),"")</f>
        <v/>
      </c>
      <c r="CZ23" t="str">
        <f>IFERROR('Prod y alimentación'!AL81*IF($AN23=$R$10,VLOOKUP($AO23,Listas!$B$6:$C$106,2,),IF($AN23=$R$11,VLOOKUP($AO23,Listas!$E$6:$F$106,2,),IF($AN23=$R$12,VLOOKUP($AO23,Listas!$H$6:$I$106,2,),""))),"")</f>
        <v/>
      </c>
    </row>
    <row r="24" spans="2:104" x14ac:dyDescent="0.35">
      <c r="B24">
        <f ca="1">IFERROR(INDEX(OFFSET(Listas!$B$6,0,0,MATCH("Fin",Listas!$B$6:B120,0)-1,1),MATCH(0,INDEX(COUNTIF($B$10:B23,OFFSET(Listas!$B$6,0,0,MATCH("Fin",Listas!$B$6:B120,0)-1,1)),0,0),0)),"")</f>
        <v>0</v>
      </c>
      <c r="E24" t="str">
        <f ca="1">IFERROR(INDEX(OFFSET(Listas!$E$6,0,0,MATCH("Fin",Listas!$E$6:E120,0)-1,1),MATCH(0,INDEX(COUNTIF($E$10:E23,OFFSET(Listas!$E$6,0,0,MATCH("Fin",Listas!$E$6:E120,0)-1,1)),0,0),0)),"")</f>
        <v>Afrechillo Trigo</v>
      </c>
      <c r="H24" t="str">
        <f ca="1">IFERROR(INDEX(OFFSET(Listas!$H$6,0,0,MATCH("Fin",Listas!$H$6:H120,0)-1,1),MATCH(0,INDEX(COUNTIF($H$10:H23,OFFSET(Listas!$H$6,0,0,MATCH("Fin",Listas!$H$6:H120,0)-1,1)),0,0),0)),"")</f>
        <v/>
      </c>
      <c r="K24" t="str">
        <f ca="1">IFERROR(INDEX(OFFSET(Listas!$L$6,0,0,MATCH("Fin",Listas!$L$6:L120,0)-1,1),MATCH(0,INDEX(COUNTIF($K$10:K23,OFFSET(Listas!$L$6,0,0,MATCH("Fin",Listas!$L$6:L120,0)-1,1)),0,0),0)),"")</f>
        <v>PP4</v>
      </c>
      <c r="L24" t="str">
        <f ca="1">VLOOKUP(K24,Listas!$L$6:$M$106,2,0)</f>
        <v>Pradera larga (4º año o más)</v>
      </c>
      <c r="AA24" s="122" t="str">
        <f>IF('Uso de suelo'!C29="","",'Uso de suelo'!C29)</f>
        <v/>
      </c>
      <c r="AB24" s="123" t="str">
        <f ca="1">IF('Uso de suelo'!D29="","",VLOOKUP('Uso de suelo'!D29,OFFSET(Formulas!$K$11,0,0,Formulas!$L$10,2),2,0))</f>
        <v/>
      </c>
      <c r="AC24" s="123" t="str">
        <f ca="1">IF('Uso de suelo'!F29="","",VLOOKUP('Uso de suelo'!F29,OFFSET(Formulas!$K$11,0,0,Formulas!$L$10,2),2,0))</f>
        <v/>
      </c>
      <c r="AD24" s="123" t="str">
        <f ca="1">IF('Uso de suelo'!H29="","",VLOOKUP('Uso de suelo'!H29,OFFSET(Formulas!$K$11,0,0,Formulas!$L$10,2),2,0))</f>
        <v/>
      </c>
      <c r="AE24" s="123" t="str">
        <f ca="1">IF('Uso de suelo'!J29="","",VLOOKUP('Uso de suelo'!J29,OFFSET(Formulas!$K$11,0,0,Formulas!$L$10,2),2,0))</f>
        <v/>
      </c>
      <c r="AF24" s="123" t="str">
        <f ca="1">IF('Uso de suelo'!L29="","",VLOOKUP('Uso de suelo'!L29,OFFSET(Formulas!$K$11,0,0,Formulas!$L$10,2),2,0))</f>
        <v/>
      </c>
      <c r="AG24" s="123" t="str">
        <f ca="1">IF('Uso de suelo'!N29="","",VLOOKUP('Uso de suelo'!N29,OFFSET(Formulas!$K$11,0,0,Formulas!$L$10,2),2,0))</f>
        <v/>
      </c>
      <c r="AH24" s="123" t="str">
        <f ca="1">IF('Uso de suelo'!P29="","",VLOOKUP('Uso de suelo'!P29,OFFSET(Formulas!$K$11,0,0,Formulas!$L$10,2),2,0))</f>
        <v/>
      </c>
      <c r="AI24" s="123" t="str">
        <f ca="1">IF('Uso de suelo'!R29="","",VLOOKUP('Uso de suelo'!R29,OFFSET(Formulas!$K$11,0,0,Formulas!$L$10,2),2,0))</f>
        <v/>
      </c>
      <c r="AJ24" s="123" t="str">
        <f ca="1">IF('Uso de suelo'!T29="","",VLOOKUP('Uso de suelo'!T29,OFFSET(Formulas!$K$11,0,0,Formulas!$L$10,2),2,0))</f>
        <v/>
      </c>
      <c r="AK24" s="123" t="str">
        <f ca="1">IF('Uso de suelo'!V29="","",VLOOKUP('Uso de suelo'!V29,OFFSET(Formulas!$K$11,0,0,Formulas!$L$10,2),2,0))</f>
        <v/>
      </c>
      <c r="AL24" s="123" t="str">
        <f ca="1">IF('Uso de suelo'!X29="","",VLOOKUP('Uso de suelo'!X29,OFFSET(Formulas!$K$11,0,0,Formulas!$L$10,2),2,0))</f>
        <v/>
      </c>
      <c r="AM24" s="124" t="str">
        <f ca="1">IF('Uso de suelo'!Z29="","",VLOOKUP('Uso de suelo'!Z29,OFFSET(Formulas!$K$11,0,0,Formulas!$L$10,2),2,0))</f>
        <v/>
      </c>
      <c r="AN24" t="str">
        <f>IF('Prod y alimentación'!B82="","",'Prod y alimentación'!B82)</f>
        <v/>
      </c>
      <c r="AO24" t="str">
        <f>IF('Prod y alimentación'!C82="","",'Prod y alimentación'!C82)</f>
        <v/>
      </c>
      <c r="AP24" t="str">
        <f>IFERROR('Prod y alimentación'!D82*IF($AN24=$R$10,VLOOKUP($AO24,Listas!$B$6:$D$106,3,)*VLOOKUP($AO24,Listas!$B$6:$D$106,2,),IF($AN24=$R$11,VLOOKUP($AO24,Listas!$E$6:$G$106,3,)*VLOOKUP($AO24,Listas!$E$6:$G$106,2,),IF($AN24=$R$12,VLOOKUP($AO24,Listas!$H$6:$J$106,3,)*VLOOKUP($AO24,Listas!$H$6:$J$106,2,),""))),"")</f>
        <v/>
      </c>
      <c r="AQ24" t="str">
        <f>IFERROR('Prod y alimentación'!E82*IF($AN24=$R$10,VLOOKUP($AO24,Listas!$B$6:$D$106,3,)*VLOOKUP($AO24,Listas!$B$6:$D$106,2,),IF($AN24=$R$11,VLOOKUP($AO24,Listas!$E$6:$G$106,3,)*VLOOKUP($AO24,Listas!$E$6:$G$106,2,),IF($AN24=$R$12,VLOOKUP($AO24,Listas!$H$6:$J$106,3,)*VLOOKUP($AO24,Listas!$H$6:$J$106,2,),""))),"")</f>
        <v/>
      </c>
      <c r="AR24" t="str">
        <f>IFERROR('Prod y alimentación'!G82*IF($AN24=$R$10,VLOOKUP($AO24,Listas!$B$6:$D$106,3,)*VLOOKUP($AO24,Listas!$B$6:$D$106,2,),IF($AN24=$R$11,VLOOKUP($AO24,Listas!$E$6:$G$106,3,)*VLOOKUP($AO24,Listas!$E$6:$G$106,2,),IF($AN24=$R$12,VLOOKUP($AO24,Listas!$H$6:$J$106,3,)*VLOOKUP($AO24,Listas!$H$6:$J$106,2,),""))),"")</f>
        <v/>
      </c>
      <c r="AS24" t="str">
        <f>IFERROR('Prod y alimentación'!H82*IF($AN24=$R$10,VLOOKUP($AO24,Listas!$B$6:$D$106,3,)*VLOOKUP($AO24,Listas!$B$6:$D$106,2,),IF($AN24=$R$11,VLOOKUP($AO24,Listas!$E$6:$G$106,3,)*VLOOKUP($AO24,Listas!$E$6:$G$106,2,),IF($AN24=$R$12,VLOOKUP($AO24,Listas!$H$6:$J$106,3,)*VLOOKUP($AO24,Listas!$H$6:$J$106,2,),""))),"")</f>
        <v/>
      </c>
      <c r="AT24" t="str">
        <f>IFERROR('Prod y alimentación'!J82*IF($AN24=$R$10,VLOOKUP($AO24,Listas!$B$6:$D$106,3,)*VLOOKUP($AO24,Listas!$B$6:$D$106,2,),IF($AN24=$R$11,VLOOKUP($AO24,Listas!$E$6:$G$106,3,)*VLOOKUP($AO24,Listas!$E$6:$G$106,2,),IF($AN24=$R$12,VLOOKUP($AO24,Listas!$H$6:$J$106,3,)*VLOOKUP($AO24,Listas!$H$6:$J$106,2,),""))),"")</f>
        <v/>
      </c>
      <c r="AU24" t="str">
        <f>IFERROR('Prod y alimentación'!K82*IF($AN24=$R$10,VLOOKUP($AO24,Listas!$B$6:$D$106,3,)*VLOOKUP($AO24,Listas!$B$6:$D$106,2,),IF($AN24=$R$11,VLOOKUP($AO24,Listas!$E$6:$G$106,3,)*VLOOKUP($AO24,Listas!$E$6:$G$106,2,),IF($AN24=$R$12,VLOOKUP($AO24,Listas!$H$6:$J$106,3,)*VLOOKUP($AO24,Listas!$H$6:$J$106,2,),""))),"")</f>
        <v/>
      </c>
      <c r="AV24" t="str">
        <f>IFERROR('Prod y alimentación'!M82*IF($AN24=$R$10,VLOOKUP($AO24,Listas!$B$6:$D$106,3,)*VLOOKUP($AO24,Listas!$B$6:$D$106,2,),IF($AN24=$R$11,VLOOKUP($AO24,Listas!$E$6:$G$106,3,)*VLOOKUP($AO24,Listas!$E$6:$G$106,2,),IF($AN24=$R$12,VLOOKUP($AO24,Listas!$H$6:$J$106,3,)*VLOOKUP($AO24,Listas!$H$6:$J$106,2,),""))),"")</f>
        <v/>
      </c>
      <c r="AW24" t="str">
        <f>IFERROR('Prod y alimentación'!N82*IF($AN24=$R$10,VLOOKUP($AO24,Listas!$B$6:$D$106,3,)*VLOOKUP($AO24,Listas!$B$6:$D$106,2,),IF($AN24=$R$11,VLOOKUP($AO24,Listas!$E$6:$G$106,3,)*VLOOKUP($AO24,Listas!$E$6:$G$106,2,),IF($AN24=$R$12,VLOOKUP($AO24,Listas!$H$6:$J$106,3,)*VLOOKUP($AO24,Listas!$H$6:$J$106,2,),""))),"")</f>
        <v/>
      </c>
      <c r="AX24" t="str">
        <f>IFERROR('Prod y alimentación'!P82*IF($AN24=$R$10,VLOOKUP($AO24,Listas!$B$6:$D$106,3,)*VLOOKUP($AO24,Listas!$B$6:$D$106,2,),IF($AN24=$R$11,VLOOKUP($AO24,Listas!$E$6:$G$106,3,)*VLOOKUP($AO24,Listas!$E$6:$G$106,2,),IF($AN24=$R$12,VLOOKUP($AO24,Listas!$H$6:$J$106,3,)*VLOOKUP($AO24,Listas!$H$6:$J$106,2,),""))),"")</f>
        <v/>
      </c>
      <c r="AY24" t="str">
        <f>IFERROR('Prod y alimentación'!Q82*IF($AN24=$R$10,VLOOKUP($AO24,Listas!$B$6:$D$106,3,)*VLOOKUP($AO24,Listas!$B$6:$D$106,2,),IF($AN24=$R$11,VLOOKUP($AO24,Listas!$E$6:$G$106,3,)*VLOOKUP($AO24,Listas!$E$6:$G$106,2,),IF($AN24=$R$12,VLOOKUP($AO24,Listas!$H$6:$J$106,3,)*VLOOKUP($AO24,Listas!$H$6:$J$106,2,),""))),"")</f>
        <v/>
      </c>
      <c r="AZ24" t="str">
        <f>IFERROR('Prod y alimentación'!S82*IF($AN24=$R$10,VLOOKUP($AO24,Listas!$B$6:$D$106,3,)*VLOOKUP($AO24,Listas!$B$6:$D$106,2,),IF($AN24=$R$11,VLOOKUP($AO24,Listas!$E$6:$G$106,3,)*VLOOKUP($AO24,Listas!$E$6:$G$106,2,),IF($AN24=$R$12,VLOOKUP($AO24,Listas!$H$6:$J$106,3,)*VLOOKUP($AO24,Listas!$H$6:$J$106,2,),""))),"")</f>
        <v/>
      </c>
      <c r="BA24" t="str">
        <f>IFERROR('Prod y alimentación'!T82*IF($AN24=$R$10,VLOOKUP($AO24,Listas!$B$6:$D$106,3,)*VLOOKUP($AO24,Listas!$B$6:$D$106,2,),IF($AN24=$R$11,VLOOKUP($AO24,Listas!$E$6:$G$106,3,)*VLOOKUP($AO24,Listas!$E$6:$G$106,2,),IF($AN24=$R$12,VLOOKUP($AO24,Listas!$H$6:$J$106,3,)*VLOOKUP($AO24,Listas!$H$6:$J$106,2,),""))),"")</f>
        <v/>
      </c>
      <c r="BB24" t="str">
        <f>IFERROR('Prod y alimentación'!V82*IF($AN24=$R$10,VLOOKUP($AO24,Listas!$B$6:$D$106,3,)*VLOOKUP($AO24,Listas!$B$6:$D$106,2,),IF($AN24=$R$11,VLOOKUP($AO24,Listas!$E$6:$G$106,3,)*VLOOKUP($AO24,Listas!$E$6:$G$106,2,),IF($AN24=$R$12,VLOOKUP($AO24,Listas!$H$6:$J$106,3,)*VLOOKUP($AO24,Listas!$H$6:$J$106,2,),""))),"")</f>
        <v/>
      </c>
      <c r="BC24" t="str">
        <f>IFERROR('Prod y alimentación'!W82*IF($AN24=$R$10,VLOOKUP($AO24,Listas!$B$6:$D$106,3,)*VLOOKUP($AO24,Listas!$B$6:$D$106,2,),IF($AN24=$R$11,VLOOKUP($AO24,Listas!$E$6:$G$106,3,)*VLOOKUP($AO24,Listas!$E$6:$G$106,2,),IF($AN24=$R$12,VLOOKUP($AO24,Listas!$H$6:$J$106,3,)*VLOOKUP($AO24,Listas!$H$6:$J$106,2,),""))),"")</f>
        <v/>
      </c>
      <c r="BD24" t="str">
        <f>IFERROR('Prod y alimentación'!Y82*IF($AN24=$R$10,VLOOKUP($AO24,Listas!$B$6:$D$106,3,)*VLOOKUP($AO24,Listas!$B$6:$D$106,2,),IF($AN24=$R$11,VLOOKUP($AO24,Listas!$E$6:$G$106,3,)*VLOOKUP($AO24,Listas!$E$6:$G$106,2,),IF($AN24=$R$12,VLOOKUP($AO24,Listas!$H$6:$J$106,3,)*VLOOKUP($AO24,Listas!$H$6:$J$106,2,),""))),"")</f>
        <v/>
      </c>
      <c r="BE24" t="str">
        <f>IFERROR('Prod y alimentación'!Z82*IF($AN24=$R$10,VLOOKUP($AO24,Listas!$B$6:$D$106,3,)*VLOOKUP($AO24,Listas!$B$6:$D$106,2,),IF($AN24=$R$11,VLOOKUP($AO24,Listas!$E$6:$G$106,3,)*VLOOKUP($AO24,Listas!$E$6:$G$106,2,),IF($AN24=$R$12,VLOOKUP($AO24,Listas!$H$6:$J$106,3,)*VLOOKUP($AO24,Listas!$H$6:$J$106,2,),""))),"")</f>
        <v/>
      </c>
      <c r="BF24" t="str">
        <f>IFERROR('Prod y alimentación'!AB82*IF($AN24=$R$10,VLOOKUP($AO24,Listas!$B$6:$D$106,3,)*VLOOKUP($AO24,Listas!$B$6:$D$106,2,),IF($AN24=$R$11,VLOOKUP($AO24,Listas!$E$6:$G$106,3,)*VLOOKUP($AO24,Listas!$E$6:$G$106,2,),IF($AN24=$R$12,VLOOKUP($AO24,Listas!$H$6:$J$106,3,)*VLOOKUP($AO24,Listas!$H$6:$J$106,2,),""))),"")</f>
        <v/>
      </c>
      <c r="BG24" t="str">
        <f>IFERROR('Prod y alimentación'!AC82*IF($AN24=$R$10,VLOOKUP($AO24,Listas!$B$6:$D$106,3,)*VLOOKUP($AO24,Listas!$B$6:$D$106,2,),IF($AN24=$R$11,VLOOKUP($AO24,Listas!$E$6:$G$106,3,)*VLOOKUP($AO24,Listas!$E$6:$G$106,2,),IF($AN24=$R$12,VLOOKUP($AO24,Listas!$H$6:$J$106,3,)*VLOOKUP($AO24,Listas!$H$6:$J$106,2,),""))),"")</f>
        <v/>
      </c>
      <c r="BH24" t="str">
        <f>IFERROR('Prod y alimentación'!AE82*IF($AN24=$R$10,VLOOKUP($AO24,Listas!$B$6:$D$106,3,)*VLOOKUP($AO24,Listas!$B$6:$D$106,2,),IF($AN24=$R$11,VLOOKUP($AO24,Listas!$E$6:$G$106,3,)*VLOOKUP($AO24,Listas!$E$6:$G$106,2,),IF($AN24=$R$12,VLOOKUP($AO24,Listas!$H$6:$J$106,3,)*VLOOKUP($AO24,Listas!$H$6:$J$106,2,),""))),"")</f>
        <v/>
      </c>
      <c r="BI24" t="str">
        <f>IFERROR('Prod y alimentación'!AF82*IF($AN24=$R$10,VLOOKUP($AO24,Listas!$B$6:$D$106,3,)*VLOOKUP($AO24,Listas!$B$6:$D$106,2,),IF($AN24=$R$11,VLOOKUP($AO24,Listas!$E$6:$G$106,3,)*VLOOKUP($AO24,Listas!$E$6:$G$106,2,),IF($AN24=$R$12,VLOOKUP($AO24,Listas!$H$6:$J$106,3,)*VLOOKUP($AO24,Listas!$H$6:$J$106,2,),""))),"")</f>
        <v/>
      </c>
      <c r="BJ24" t="str">
        <f>IFERROR('Prod y alimentación'!AH82*IF($AN24=$R$10,VLOOKUP($AO24,Listas!$B$6:$D$106,3,)*VLOOKUP($AO24,Listas!$B$6:$D$106,2,),IF($AN24=$R$11,VLOOKUP($AO24,Listas!$E$6:$G$106,3,)*VLOOKUP($AO24,Listas!$E$6:$G$106,2,),IF($AN24=$R$12,VLOOKUP($AO24,Listas!$H$6:$J$106,3,)*VLOOKUP($AO24,Listas!$H$6:$J$106,2,),""))),"")</f>
        <v/>
      </c>
      <c r="BK24" t="str">
        <f>IFERROR('Prod y alimentación'!AI82*IF($AN24=$R$10,VLOOKUP($AO24,Listas!$B$6:$D$106,3,)*VLOOKUP($AO24,Listas!$B$6:$D$106,2,),IF($AN24=$R$11,VLOOKUP($AO24,Listas!$E$6:$G$106,3,)*VLOOKUP($AO24,Listas!$E$6:$G$106,2,),IF($AN24=$R$12,VLOOKUP($AO24,Listas!$H$6:$J$106,3,)*VLOOKUP($AO24,Listas!$H$6:$J$106,2,),""))),"")</f>
        <v/>
      </c>
      <c r="BL24" t="str">
        <f>IFERROR('Prod y alimentación'!AK82*IF($AN24=$R$10,VLOOKUP($AO24,Listas!$B$6:$D$106,3,)*VLOOKUP($AO24,Listas!$B$6:$D$106,2,),IF($AN24=$R$11,VLOOKUP($AO24,Listas!$E$6:$G$106,3,)*VLOOKUP($AO24,Listas!$E$6:$G$106,2,),IF($AN24=$R$12,VLOOKUP($AO24,Listas!$H$6:$J$106,3,)*VLOOKUP($AO24,Listas!$H$6:$J$106,2,),""))),"")</f>
        <v/>
      </c>
      <c r="BM24" t="str">
        <f>IFERROR('Prod y alimentación'!AL82*IF($AN24=$R$10,VLOOKUP($AO24,Listas!$B$6:$D$106,3,)*VLOOKUP($AO24,Listas!$B$6:$D$106,2,),IF($AN24=$R$11,VLOOKUP($AO24,Listas!$E$6:$G$106,3,)*VLOOKUP($AO24,Listas!$E$6:$G$106,2,),IF($AN24=$R$12,VLOOKUP($AO24,Listas!$H$6:$J$106,3,)*VLOOKUP($AO24,Listas!$H$6:$J$106,2,),""))),"")</f>
        <v/>
      </c>
      <c r="BO24" s="130" t="str">
        <f>IFERROR('Prod y alimentación'!D82*IF($AN24=$R$10,VLOOKUP($AO24,Listas!$B$6:$C$106,2,),IF($AN24=$R$11,VLOOKUP($AO24,Listas!$E$6:$F$106,2,),IF($AN24=$R$12,VLOOKUP($AO24,Listas!$H$6:$I$106,2,),""))),"")</f>
        <v/>
      </c>
      <c r="BP24" t="str">
        <f>IFERROR('Prod y alimentación'!G82*IF($AN24=$R$10,VLOOKUP($AO24,Listas!$B$6:$C$106,2,),IF($AN24=$R$11,VLOOKUP($AO24,Listas!$E$6:$F$106,2,),IF($AN24=$R$12,VLOOKUP($AO24,Listas!$H$6:$I$106,2,)/100,""))),"")</f>
        <v/>
      </c>
      <c r="BQ24" t="str">
        <f>IFERROR('Prod y alimentación'!J82*IF($AN24=$R$10,VLOOKUP($AO24,Listas!$B$6:$C$106,2,),IF($AN24=$R$11,VLOOKUP($AO24,Listas!$E$6:$F$106,2,),IF($AN24=$R$12,VLOOKUP($AO24,Listas!$H$6:$I$106,2,)/100,""))),"")</f>
        <v/>
      </c>
      <c r="BR24" t="str">
        <f>IFERROR('Prod y alimentación'!M82*IF($AN24=$R$10,VLOOKUP($AO24,Listas!$B$6:$C$106,2,),IF($AN24=$R$11,VLOOKUP($AO24,Listas!$E$6:$F$106,2,),IF($AN24=$R$12,VLOOKUP($AO24,Listas!$H$6:$I$106,2,)/100,""))),"")</f>
        <v/>
      </c>
      <c r="BS24" t="str">
        <f>IFERROR('Prod y alimentación'!P82*IF($AN24=$R$10,VLOOKUP($AO24,Listas!$B$6:$C$106,2,),IF($AN24=$R$11,VLOOKUP($AO24,Listas!$E$6:$F$106,2,),IF($AN24=$R$12,VLOOKUP($AO24,Listas!$H$6:$I$106,2,)/100,""))),"")</f>
        <v/>
      </c>
      <c r="BT24" t="str">
        <f>IFERROR('Prod y alimentación'!S82*IF($AN24=$R$10,VLOOKUP($AO24,Listas!$B$6:$C$106,2,),IF($AN24=$R$11,VLOOKUP($AO24,Listas!$E$6:$F$106,2,),IF($AN24=$R$12,VLOOKUP($AO24,Listas!$H$6:$I$106,2,)/100,""))),"")</f>
        <v/>
      </c>
      <c r="BU24" t="str">
        <f>IFERROR('Prod y alimentación'!V82*IF($AN24=$R$10,VLOOKUP($AO24,Listas!$B$6:$C$106,2,),IF($AN24=$R$11,VLOOKUP($AO24,Listas!$E$6:$F$106,2,),IF($AN24=$R$12,VLOOKUP($AO24,Listas!$H$6:$I$106,2,)/100,""))),"")</f>
        <v/>
      </c>
      <c r="BV24" t="str">
        <f>IFERROR('Prod y alimentación'!Y82*IF($AN24=$R$10,VLOOKUP($AO24,Listas!$B$6:$C$106,2,),IF($AN24=$R$11,VLOOKUP($AO24,Listas!$E$6:$F$106,2,),IF($AN24=$R$12,VLOOKUP($AO24,Listas!$H$6:$I$106,2,)/100,""))),"")</f>
        <v/>
      </c>
      <c r="BW24" t="str">
        <f>IFERROR('Prod y alimentación'!AB82*IF($AN24=$R$10,VLOOKUP($AO24,Listas!$B$6:$C$106,2,),IF($AN24=$R$11,VLOOKUP($AO24,Listas!$E$6:$F$106,2,),IF($AN24=$R$12,VLOOKUP($AO24,Listas!$H$6:$I$106,2,)/100,""))),"")</f>
        <v/>
      </c>
      <c r="BX24" t="str">
        <f>IFERROR('Prod y alimentación'!AE82*IF($AN24=$R$10,VLOOKUP($AO24,Listas!$B$6:$C$106,2,),IF($AN24=$R$11,VLOOKUP($AO24,Listas!$E$6:$F$106,2,),IF($AN24=$R$12,VLOOKUP($AO24,Listas!$H$6:$I$106,2,)/100,""))),"")</f>
        <v/>
      </c>
      <c r="BY24" t="str">
        <f>IFERROR('Prod y alimentación'!AH82*IF($AN24=$R$10,VLOOKUP($AO24,Listas!$B$6:$C$106,2,),IF($AN24=$R$11,VLOOKUP($AO24,Listas!$E$6:$F$106,2,),IF($AN24=$R$12,VLOOKUP($AO24,Listas!$H$6:$I$106,2,)/100,""))),"")</f>
        <v/>
      </c>
      <c r="BZ24" t="str">
        <f>IFERROR('Prod y alimentación'!AK82*IF($AN24=$R$10,VLOOKUP($AO24,Listas!$B$6:$C$106,2,),IF($AN24=$R$11,VLOOKUP($AO24,Listas!$E$6:$F$106,2,),IF($AN24=$R$12,VLOOKUP($AO24,Listas!$H$6:$I$106,2,)/100,""))),"")</f>
        <v/>
      </c>
      <c r="CB24" t="str">
        <f>IF(Reservas!E29="",IF(Reservas!D29="","",IF(Reservas!C29=$O$10,0.85,IF(Reservas!C29=$O$11,0.45,IF(Reservas!C29=$O$12,0.33,"")))),Reservas!E29)</f>
        <v/>
      </c>
      <c r="CC24" t="str">
        <f>IF(Reservas!H29="",IF(Reservas!G29="","",IF(Reservas!F29=$O$10,0.85,IF(Reservas!F29=$O$11,0.45,IF(Reservas!F29=$O$12,0.33,"")))),Reservas!H29)</f>
        <v/>
      </c>
      <c r="CD24" t="str">
        <f>IF(Reservas!K29="",IF(Reservas!J29="","",IF(Reservas!I29=$O$10,0.85,IF(Reservas!I29=$O$11,0.45,IF(Reservas!I29=$O$12,0.33,"")))),Reservas!K29)</f>
        <v/>
      </c>
      <c r="CE24" t="str">
        <f>IF(Reservas!N29="",IF(Reservas!M29="","",IF(Reservas!L29=$O$10,0.85,IF(Reservas!L29=$O$11,0.45,IF(Reservas!L29=$O$12,0.33,"")))),Reservas!N29)</f>
        <v/>
      </c>
      <c r="CF24" t="str">
        <f>IF(Reservas!Q29="",IF(Reservas!P29="","",IF(Reservas!O29=$O$10,0.85,IF(Reservas!O29=$O$11,0.45,IF(Reservas!O29=$O$12,0.33,"")))),Reservas!Q29)</f>
        <v/>
      </c>
      <c r="CG24" t="str">
        <f>IF(Reservas!T29="",IF(Reservas!S29="","",IF(Reservas!R29=$O$10,0.85,IF(Reservas!R29=$O$11,0.45,IF(Reservas!R29=$O$12,0.33,"")))),Reservas!T29)</f>
        <v/>
      </c>
      <c r="CH24" t="str">
        <f>IF(Reservas!W29="",IF(Reservas!V29="","",IF(Reservas!U29=$O$10,0.85,IF(Reservas!U29=$O$11,0.45,IF(Reservas!U29=$O$12,0.33,"")))),Reservas!W29)</f>
        <v/>
      </c>
      <c r="CI24" t="str">
        <f>IF(Reservas!Z29="",IF(Reservas!Y29="","",IF(Reservas!X29=$O$10,0.85,IF(Reservas!X29=$O$11,0.45,IF(Reservas!X29=$O$12,0.33,"")))),Reservas!Z29)</f>
        <v/>
      </c>
      <c r="CJ24" t="str">
        <f>IF(Reservas!AC29="",IF(Reservas!AB29="","",IF(Reservas!AA29=$O$10,0.85,IF(Reservas!AA29=$O$11,0.45,IF(Reservas!AA29=$O$12,0.33,"")))),Reservas!AC29)</f>
        <v/>
      </c>
      <c r="CK24" t="str">
        <f>IF(Reservas!AF29="",IF(Reservas!AE29="","",IF(Reservas!AD29=$O$10,0.85,IF(Reservas!AD29=$O$11,0.45,IF(Reservas!AD29=$O$12,0.33,"")))),Reservas!AF29)</f>
        <v/>
      </c>
      <c r="CL24" t="str">
        <f>IF(Reservas!AI29="",IF(Reservas!AH29="","",IF(Reservas!AG29=$O$10,0.85,IF(Reservas!AG29=$O$11,0.45,IF(Reservas!AG29=$O$12,0.33,"")))),Reservas!AI29)</f>
        <v/>
      </c>
      <c r="CM24" t="str">
        <f>IF(Reservas!AL29="",IF(Reservas!AK29="","",IF(Reservas!AJ29=$O$10,0.85,IF(Reservas!AJ29=$O$11,0.45,IF(Reservas!AJ29=$O$12,0.33,"")))),Reservas!AL29)</f>
        <v/>
      </c>
      <c r="CO24" t="str">
        <f>IFERROR('Prod y alimentación'!E82*IF($AN24=$R$10,VLOOKUP($AO24,Listas!$B$6:$C$106,2,),IF($AN24=$R$11,VLOOKUP($AO24,Listas!$E$6:$F$106,2,),IF($AN24=$R$12,VLOOKUP($AO24,Listas!$H$6:$I$106,2,),""))),"")</f>
        <v/>
      </c>
      <c r="CP24" t="str">
        <f>IFERROR('Prod y alimentación'!H82*IF($AN24=$R$10,VLOOKUP($AO24,Listas!$B$6:$C$106,2,),IF($AN24=$R$11,VLOOKUP($AO24,Listas!$E$6:$F$106,2,),IF($AN24=$R$12,VLOOKUP($AO24,Listas!$H$6:$I$106,2,),""))),"")</f>
        <v/>
      </c>
      <c r="CQ24" t="str">
        <f>IFERROR('Prod y alimentación'!K82*IF($AN24=$R$10,VLOOKUP($AO24,Listas!$B$6:$C$106,2,),IF($AN24=$R$11,VLOOKUP($AO24,Listas!$E$6:$F$106,2,),IF($AN24=$R$12,VLOOKUP($AO24,Listas!$H$6:$I$106,2,),""))),"")</f>
        <v/>
      </c>
      <c r="CR24" t="str">
        <f>IFERROR('Prod y alimentación'!N82*IF($AN24=$R$10,VLOOKUP($AO24,Listas!$B$6:$C$106,2,),IF($AN24=$R$11,VLOOKUP($AO24,Listas!$E$6:$F$106,2,),IF($AN24=$R$12,VLOOKUP($AO24,Listas!$H$6:$I$106,2,),""))),"")</f>
        <v/>
      </c>
      <c r="CS24" t="str">
        <f>IFERROR('Prod y alimentación'!Q82*IF($AN24=$R$10,VLOOKUP($AO24,Listas!$B$6:$C$106,2,),IF($AN24=$R$11,VLOOKUP($AO24,Listas!$E$6:$F$106,2,),IF($AN24=$R$12,VLOOKUP($AO24,Listas!$H$6:$I$106,2,),""))),"")</f>
        <v/>
      </c>
      <c r="CT24" t="str">
        <f>IFERROR('Prod y alimentación'!T82*IF($AN24=$R$10,VLOOKUP($AO24,Listas!$B$6:$C$106,2,),IF($AN24=$R$11,VLOOKUP($AO24,Listas!$E$6:$F$106,2,),IF($AN24=$R$12,VLOOKUP($AO24,Listas!$H$6:$I$106,2,),""))),"")</f>
        <v/>
      </c>
      <c r="CU24" t="str">
        <f>IFERROR('Prod y alimentación'!W82*IF($AN24=$R$10,VLOOKUP($AO24,Listas!$B$6:$C$106,2,),IF($AN24=$R$11,VLOOKUP($AO24,Listas!$E$6:$F$106,2,),IF($AN24=$R$12,VLOOKUP($AO24,Listas!$H$6:$I$106,2,),""))),"")</f>
        <v/>
      </c>
      <c r="CV24" t="str">
        <f>IFERROR('Prod y alimentación'!Z82*IF($AN24=$R$10,VLOOKUP($AO24,Listas!$B$6:$C$106,2,),IF($AN24=$R$11,VLOOKUP($AO24,Listas!$E$6:$F$106,2,),IF($AN24=$R$12,VLOOKUP($AO24,Listas!$H$6:$I$106,2,),""))),"")</f>
        <v/>
      </c>
      <c r="CW24" t="str">
        <f>IFERROR('Prod y alimentación'!AC82*IF($AN24=$R$10,VLOOKUP($AO24,Listas!$B$6:$C$106,2,),IF($AN24=$R$11,VLOOKUP($AO24,Listas!$E$6:$F$106,2,),IF($AN24=$R$12,VLOOKUP($AO24,Listas!$H$6:$I$106,2,),""))),"")</f>
        <v/>
      </c>
      <c r="CX24" t="str">
        <f>IFERROR('Prod y alimentación'!AF82*IF($AN24=$R$10,VLOOKUP($AO24,Listas!$B$6:$C$106,2,),IF($AN24=$R$11,VLOOKUP($AO24,Listas!$E$6:$F$106,2,),IF($AN24=$R$12,VLOOKUP($AO24,Listas!$H$6:$I$106,2,),""))),"")</f>
        <v/>
      </c>
      <c r="CY24" t="str">
        <f>IFERROR('Prod y alimentación'!AI82*IF($AN24=$R$10,VLOOKUP($AO24,Listas!$B$6:$C$106,2,),IF($AN24=$R$11,VLOOKUP($AO24,Listas!$E$6:$F$106,2,),IF($AN24=$R$12,VLOOKUP($AO24,Listas!$H$6:$I$106,2,),""))),"")</f>
        <v/>
      </c>
      <c r="CZ24" t="str">
        <f>IFERROR('Prod y alimentación'!AL82*IF($AN24=$R$10,VLOOKUP($AO24,Listas!$B$6:$C$106,2,),IF($AN24=$R$11,VLOOKUP($AO24,Listas!$E$6:$F$106,2,),IF($AN24=$R$12,VLOOKUP($AO24,Listas!$H$6:$I$106,2,),""))),"")</f>
        <v/>
      </c>
    </row>
    <row r="25" spans="2:104" x14ac:dyDescent="0.35">
      <c r="B25" t="str">
        <f ca="1">IFERROR(INDEX(OFFSET(Listas!$B$6,0,0,MATCH("Fin",Listas!$B$6:B121,0)-1,1),MATCH(0,INDEX(COUNTIF($B$10:B24,OFFSET(Listas!$B$6,0,0,MATCH("Fin",Listas!$B$6:B121,0)-1,1)),0,0),0)),"")</f>
        <v/>
      </c>
      <c r="E25" t="str">
        <f ca="1">IFERROR(INDEX(OFFSET(Listas!$E$6,0,0,MATCH("Fin",Listas!$E$6:E121,0)-1,1),MATCH(0,INDEX(COUNTIF($E$10:E24,OFFSET(Listas!$E$6,0,0,MATCH("Fin",Listas!$E$6:E121,0)-1,1)),0,0),0)),"")</f>
        <v>Raicillas</v>
      </c>
      <c r="H25" t="str">
        <f ca="1">IFERROR(INDEX(OFFSET(Listas!$H$6,0,0,MATCH("Fin",Listas!$H$6:H121,0)-1,1),MATCH(0,INDEX(COUNTIF($H$10:H24,OFFSET(Listas!$H$6,0,0,MATCH("Fin",Listas!$H$6:H121,0)-1,1)),0,0),0)),"")</f>
        <v/>
      </c>
      <c r="K25" t="str">
        <f ca="1">IFERROR(INDEX(OFFSET(Listas!$L$6,0,0,MATCH("Fin",Listas!$L$6:L121,0)-1,1),MATCH(0,INDEX(COUNTIF($K$10:K24,OFFSET(Listas!$L$6,0,0,MATCH("Fin",Listas!$L$6:L121,0)-1,1)),0,0),0)),"")</f>
        <v>PP5</v>
      </c>
      <c r="L25" t="str">
        <f ca="1">VLOOKUP(K25,Listas!$L$6:$M$106,2,0)</f>
        <v>Pradera larga (4º año o más)</v>
      </c>
      <c r="AA25" s="122" t="str">
        <f>IF('Uso de suelo'!C30="","",'Uso de suelo'!C30)</f>
        <v/>
      </c>
      <c r="AB25" s="123" t="str">
        <f ca="1">IF('Uso de suelo'!D30="","",VLOOKUP('Uso de suelo'!D30,OFFSET(Formulas!$K$11,0,0,Formulas!$L$10,2),2,0))</f>
        <v/>
      </c>
      <c r="AC25" s="123" t="str">
        <f ca="1">IF('Uso de suelo'!F30="","",VLOOKUP('Uso de suelo'!F30,OFFSET(Formulas!$K$11,0,0,Formulas!$L$10,2),2,0))</f>
        <v/>
      </c>
      <c r="AD25" s="123" t="str">
        <f ca="1">IF('Uso de suelo'!H30="","",VLOOKUP('Uso de suelo'!H30,OFFSET(Formulas!$K$11,0,0,Formulas!$L$10,2),2,0))</f>
        <v/>
      </c>
      <c r="AE25" s="123" t="str">
        <f ca="1">IF('Uso de suelo'!J30="","",VLOOKUP('Uso de suelo'!J30,OFFSET(Formulas!$K$11,0,0,Formulas!$L$10,2),2,0))</f>
        <v/>
      </c>
      <c r="AF25" s="123" t="str">
        <f ca="1">IF('Uso de suelo'!L30="","",VLOOKUP('Uso de suelo'!L30,OFFSET(Formulas!$K$11,0,0,Formulas!$L$10,2),2,0))</f>
        <v/>
      </c>
      <c r="AG25" s="123" t="str">
        <f ca="1">IF('Uso de suelo'!N30="","",VLOOKUP('Uso de suelo'!N30,OFFSET(Formulas!$K$11,0,0,Formulas!$L$10,2),2,0))</f>
        <v/>
      </c>
      <c r="AH25" s="123" t="str">
        <f ca="1">IF('Uso de suelo'!P30="","",VLOOKUP('Uso de suelo'!P30,OFFSET(Formulas!$K$11,0,0,Formulas!$L$10,2),2,0))</f>
        <v/>
      </c>
      <c r="AI25" s="123" t="str">
        <f ca="1">IF('Uso de suelo'!R30="","",VLOOKUP('Uso de suelo'!R30,OFFSET(Formulas!$K$11,0,0,Formulas!$L$10,2),2,0))</f>
        <v/>
      </c>
      <c r="AJ25" s="123" t="str">
        <f ca="1">IF('Uso de suelo'!T30="","",VLOOKUP('Uso de suelo'!T30,OFFSET(Formulas!$K$11,0,0,Formulas!$L$10,2),2,0))</f>
        <v/>
      </c>
      <c r="AK25" s="123" t="str">
        <f ca="1">IF('Uso de suelo'!V30="","",VLOOKUP('Uso de suelo'!V30,OFFSET(Formulas!$K$11,0,0,Formulas!$L$10,2),2,0))</f>
        <v/>
      </c>
      <c r="AL25" s="123" t="str">
        <f ca="1">IF('Uso de suelo'!X30="","",VLOOKUP('Uso de suelo'!X30,OFFSET(Formulas!$K$11,0,0,Formulas!$L$10,2),2,0))</f>
        <v/>
      </c>
      <c r="AM25" s="124" t="str">
        <f ca="1">IF('Uso de suelo'!Z30="","",VLOOKUP('Uso de suelo'!Z30,OFFSET(Formulas!$K$11,0,0,Formulas!$L$10,2),2,0))</f>
        <v/>
      </c>
      <c r="AN25" t="str">
        <f>IF('Prod y alimentación'!B83="","",'Prod y alimentación'!B83)</f>
        <v/>
      </c>
      <c r="AO25" t="str">
        <f>IF('Prod y alimentación'!C83="","",'Prod y alimentación'!C83)</f>
        <v/>
      </c>
      <c r="AP25" t="str">
        <f>IFERROR('Prod y alimentación'!D83*IF($AN25=$R$10,VLOOKUP($AO25,Listas!$B$6:$D$106,3,)*VLOOKUP($AO25,Listas!$B$6:$D$106,2,),IF($AN25=$R$11,VLOOKUP($AO25,Listas!$E$6:$G$106,3,)*VLOOKUP($AO25,Listas!$E$6:$G$106,2,),IF($AN25=$R$12,VLOOKUP($AO25,Listas!$H$6:$J$106,3,)*VLOOKUP($AO25,Listas!$H$6:$J$106,2,),""))),"")</f>
        <v/>
      </c>
      <c r="AQ25" t="str">
        <f>IFERROR('Prod y alimentación'!E83*IF($AN25=$R$10,VLOOKUP($AO25,Listas!$B$6:$D$106,3,)*VLOOKUP($AO25,Listas!$B$6:$D$106,2,),IF($AN25=$R$11,VLOOKUP($AO25,Listas!$E$6:$G$106,3,)*VLOOKUP($AO25,Listas!$E$6:$G$106,2,),IF($AN25=$R$12,VLOOKUP($AO25,Listas!$H$6:$J$106,3,)*VLOOKUP($AO25,Listas!$H$6:$J$106,2,),""))),"")</f>
        <v/>
      </c>
      <c r="AR25" t="str">
        <f>IFERROR('Prod y alimentación'!G83*IF($AN25=$R$10,VLOOKUP($AO25,Listas!$B$6:$D$106,3,)*VLOOKUP($AO25,Listas!$B$6:$D$106,2,),IF($AN25=$R$11,VLOOKUP($AO25,Listas!$E$6:$G$106,3,)*VLOOKUP($AO25,Listas!$E$6:$G$106,2,),IF($AN25=$R$12,VLOOKUP($AO25,Listas!$H$6:$J$106,3,)*VLOOKUP($AO25,Listas!$H$6:$J$106,2,),""))),"")</f>
        <v/>
      </c>
      <c r="AS25" t="str">
        <f>IFERROR('Prod y alimentación'!H83*IF($AN25=$R$10,VLOOKUP($AO25,Listas!$B$6:$D$106,3,)*VLOOKUP($AO25,Listas!$B$6:$D$106,2,),IF($AN25=$R$11,VLOOKUP($AO25,Listas!$E$6:$G$106,3,)*VLOOKUP($AO25,Listas!$E$6:$G$106,2,),IF($AN25=$R$12,VLOOKUP($AO25,Listas!$H$6:$J$106,3,)*VLOOKUP($AO25,Listas!$H$6:$J$106,2,),""))),"")</f>
        <v/>
      </c>
      <c r="AT25" t="str">
        <f>IFERROR('Prod y alimentación'!J83*IF($AN25=$R$10,VLOOKUP($AO25,Listas!$B$6:$D$106,3,)*VLOOKUP($AO25,Listas!$B$6:$D$106,2,),IF($AN25=$R$11,VLOOKUP($AO25,Listas!$E$6:$G$106,3,)*VLOOKUP($AO25,Listas!$E$6:$G$106,2,),IF($AN25=$R$12,VLOOKUP($AO25,Listas!$H$6:$J$106,3,)*VLOOKUP($AO25,Listas!$H$6:$J$106,2,),""))),"")</f>
        <v/>
      </c>
      <c r="AU25" t="str">
        <f>IFERROR('Prod y alimentación'!K83*IF($AN25=$R$10,VLOOKUP($AO25,Listas!$B$6:$D$106,3,)*VLOOKUP($AO25,Listas!$B$6:$D$106,2,),IF($AN25=$R$11,VLOOKUP($AO25,Listas!$E$6:$G$106,3,)*VLOOKUP($AO25,Listas!$E$6:$G$106,2,),IF($AN25=$R$12,VLOOKUP($AO25,Listas!$H$6:$J$106,3,)*VLOOKUP($AO25,Listas!$H$6:$J$106,2,),""))),"")</f>
        <v/>
      </c>
      <c r="AV25" t="str">
        <f>IFERROR('Prod y alimentación'!M83*IF($AN25=$R$10,VLOOKUP($AO25,Listas!$B$6:$D$106,3,)*VLOOKUP($AO25,Listas!$B$6:$D$106,2,),IF($AN25=$R$11,VLOOKUP($AO25,Listas!$E$6:$G$106,3,)*VLOOKUP($AO25,Listas!$E$6:$G$106,2,),IF($AN25=$R$12,VLOOKUP($AO25,Listas!$H$6:$J$106,3,)*VLOOKUP($AO25,Listas!$H$6:$J$106,2,),""))),"")</f>
        <v/>
      </c>
      <c r="AW25" t="str">
        <f>IFERROR('Prod y alimentación'!N83*IF($AN25=$R$10,VLOOKUP($AO25,Listas!$B$6:$D$106,3,)*VLOOKUP($AO25,Listas!$B$6:$D$106,2,),IF($AN25=$R$11,VLOOKUP($AO25,Listas!$E$6:$G$106,3,)*VLOOKUP($AO25,Listas!$E$6:$G$106,2,),IF($AN25=$R$12,VLOOKUP($AO25,Listas!$H$6:$J$106,3,)*VLOOKUP($AO25,Listas!$H$6:$J$106,2,),""))),"")</f>
        <v/>
      </c>
      <c r="AX25" t="str">
        <f>IFERROR('Prod y alimentación'!P83*IF($AN25=$R$10,VLOOKUP($AO25,Listas!$B$6:$D$106,3,)*VLOOKUP($AO25,Listas!$B$6:$D$106,2,),IF($AN25=$R$11,VLOOKUP($AO25,Listas!$E$6:$G$106,3,)*VLOOKUP($AO25,Listas!$E$6:$G$106,2,),IF($AN25=$R$12,VLOOKUP($AO25,Listas!$H$6:$J$106,3,)*VLOOKUP($AO25,Listas!$H$6:$J$106,2,),""))),"")</f>
        <v/>
      </c>
      <c r="AY25" t="str">
        <f>IFERROR('Prod y alimentación'!Q83*IF($AN25=$R$10,VLOOKUP($AO25,Listas!$B$6:$D$106,3,)*VLOOKUP($AO25,Listas!$B$6:$D$106,2,),IF($AN25=$R$11,VLOOKUP($AO25,Listas!$E$6:$G$106,3,)*VLOOKUP($AO25,Listas!$E$6:$G$106,2,),IF($AN25=$R$12,VLOOKUP($AO25,Listas!$H$6:$J$106,3,)*VLOOKUP($AO25,Listas!$H$6:$J$106,2,),""))),"")</f>
        <v/>
      </c>
      <c r="AZ25" t="str">
        <f>IFERROR('Prod y alimentación'!S83*IF($AN25=$R$10,VLOOKUP($AO25,Listas!$B$6:$D$106,3,)*VLOOKUP($AO25,Listas!$B$6:$D$106,2,),IF($AN25=$R$11,VLOOKUP($AO25,Listas!$E$6:$G$106,3,)*VLOOKUP($AO25,Listas!$E$6:$G$106,2,),IF($AN25=$R$12,VLOOKUP($AO25,Listas!$H$6:$J$106,3,)*VLOOKUP($AO25,Listas!$H$6:$J$106,2,),""))),"")</f>
        <v/>
      </c>
      <c r="BA25" t="str">
        <f>IFERROR('Prod y alimentación'!T83*IF($AN25=$R$10,VLOOKUP($AO25,Listas!$B$6:$D$106,3,)*VLOOKUP($AO25,Listas!$B$6:$D$106,2,),IF($AN25=$R$11,VLOOKUP($AO25,Listas!$E$6:$G$106,3,)*VLOOKUP($AO25,Listas!$E$6:$G$106,2,),IF($AN25=$R$12,VLOOKUP($AO25,Listas!$H$6:$J$106,3,)*VLOOKUP($AO25,Listas!$H$6:$J$106,2,),""))),"")</f>
        <v/>
      </c>
      <c r="BB25" t="str">
        <f>IFERROR('Prod y alimentación'!V83*IF($AN25=$R$10,VLOOKUP($AO25,Listas!$B$6:$D$106,3,)*VLOOKUP($AO25,Listas!$B$6:$D$106,2,),IF($AN25=$R$11,VLOOKUP($AO25,Listas!$E$6:$G$106,3,)*VLOOKUP($AO25,Listas!$E$6:$G$106,2,),IF($AN25=$R$12,VLOOKUP($AO25,Listas!$H$6:$J$106,3,)*VLOOKUP($AO25,Listas!$H$6:$J$106,2,),""))),"")</f>
        <v/>
      </c>
      <c r="BC25" t="str">
        <f>IFERROR('Prod y alimentación'!W83*IF($AN25=$R$10,VLOOKUP($AO25,Listas!$B$6:$D$106,3,)*VLOOKUP($AO25,Listas!$B$6:$D$106,2,),IF($AN25=$R$11,VLOOKUP($AO25,Listas!$E$6:$G$106,3,)*VLOOKUP($AO25,Listas!$E$6:$G$106,2,),IF($AN25=$R$12,VLOOKUP($AO25,Listas!$H$6:$J$106,3,)*VLOOKUP($AO25,Listas!$H$6:$J$106,2,),""))),"")</f>
        <v/>
      </c>
      <c r="BD25" t="str">
        <f>IFERROR('Prod y alimentación'!Y83*IF($AN25=$R$10,VLOOKUP($AO25,Listas!$B$6:$D$106,3,)*VLOOKUP($AO25,Listas!$B$6:$D$106,2,),IF($AN25=$R$11,VLOOKUP($AO25,Listas!$E$6:$G$106,3,)*VLOOKUP($AO25,Listas!$E$6:$G$106,2,),IF($AN25=$R$12,VLOOKUP($AO25,Listas!$H$6:$J$106,3,)*VLOOKUP($AO25,Listas!$H$6:$J$106,2,),""))),"")</f>
        <v/>
      </c>
      <c r="BE25" t="str">
        <f>IFERROR('Prod y alimentación'!Z83*IF($AN25=$R$10,VLOOKUP($AO25,Listas!$B$6:$D$106,3,)*VLOOKUP($AO25,Listas!$B$6:$D$106,2,),IF($AN25=$R$11,VLOOKUP($AO25,Listas!$E$6:$G$106,3,)*VLOOKUP($AO25,Listas!$E$6:$G$106,2,),IF($AN25=$R$12,VLOOKUP($AO25,Listas!$H$6:$J$106,3,)*VLOOKUP($AO25,Listas!$H$6:$J$106,2,),""))),"")</f>
        <v/>
      </c>
      <c r="BF25" t="str">
        <f>IFERROR('Prod y alimentación'!AB83*IF($AN25=$R$10,VLOOKUP($AO25,Listas!$B$6:$D$106,3,)*VLOOKUP($AO25,Listas!$B$6:$D$106,2,),IF($AN25=$R$11,VLOOKUP($AO25,Listas!$E$6:$G$106,3,)*VLOOKUP($AO25,Listas!$E$6:$G$106,2,),IF($AN25=$R$12,VLOOKUP($AO25,Listas!$H$6:$J$106,3,)*VLOOKUP($AO25,Listas!$H$6:$J$106,2,),""))),"")</f>
        <v/>
      </c>
      <c r="BG25" t="str">
        <f>IFERROR('Prod y alimentación'!AC83*IF($AN25=$R$10,VLOOKUP($AO25,Listas!$B$6:$D$106,3,)*VLOOKUP($AO25,Listas!$B$6:$D$106,2,),IF($AN25=$R$11,VLOOKUP($AO25,Listas!$E$6:$G$106,3,)*VLOOKUP($AO25,Listas!$E$6:$G$106,2,),IF($AN25=$R$12,VLOOKUP($AO25,Listas!$H$6:$J$106,3,)*VLOOKUP($AO25,Listas!$H$6:$J$106,2,),""))),"")</f>
        <v/>
      </c>
      <c r="BH25" t="str">
        <f>IFERROR('Prod y alimentación'!AE83*IF($AN25=$R$10,VLOOKUP($AO25,Listas!$B$6:$D$106,3,)*VLOOKUP($AO25,Listas!$B$6:$D$106,2,),IF($AN25=$R$11,VLOOKUP($AO25,Listas!$E$6:$G$106,3,)*VLOOKUP($AO25,Listas!$E$6:$G$106,2,),IF($AN25=$R$12,VLOOKUP($AO25,Listas!$H$6:$J$106,3,)*VLOOKUP($AO25,Listas!$H$6:$J$106,2,),""))),"")</f>
        <v/>
      </c>
      <c r="BI25" t="str">
        <f>IFERROR('Prod y alimentación'!AF83*IF($AN25=$R$10,VLOOKUP($AO25,Listas!$B$6:$D$106,3,)*VLOOKUP($AO25,Listas!$B$6:$D$106,2,),IF($AN25=$R$11,VLOOKUP($AO25,Listas!$E$6:$G$106,3,)*VLOOKUP($AO25,Listas!$E$6:$G$106,2,),IF($AN25=$R$12,VLOOKUP($AO25,Listas!$H$6:$J$106,3,)*VLOOKUP($AO25,Listas!$H$6:$J$106,2,),""))),"")</f>
        <v/>
      </c>
      <c r="BJ25" t="str">
        <f>IFERROR('Prod y alimentación'!AH83*IF($AN25=$R$10,VLOOKUP($AO25,Listas!$B$6:$D$106,3,)*VLOOKUP($AO25,Listas!$B$6:$D$106,2,),IF($AN25=$R$11,VLOOKUP($AO25,Listas!$E$6:$G$106,3,)*VLOOKUP($AO25,Listas!$E$6:$G$106,2,),IF($AN25=$R$12,VLOOKUP($AO25,Listas!$H$6:$J$106,3,)*VLOOKUP($AO25,Listas!$H$6:$J$106,2,),""))),"")</f>
        <v/>
      </c>
      <c r="BK25" t="str">
        <f>IFERROR('Prod y alimentación'!AI83*IF($AN25=$R$10,VLOOKUP($AO25,Listas!$B$6:$D$106,3,)*VLOOKUP($AO25,Listas!$B$6:$D$106,2,),IF($AN25=$R$11,VLOOKUP($AO25,Listas!$E$6:$G$106,3,)*VLOOKUP($AO25,Listas!$E$6:$G$106,2,),IF($AN25=$R$12,VLOOKUP($AO25,Listas!$H$6:$J$106,3,)*VLOOKUP($AO25,Listas!$H$6:$J$106,2,),""))),"")</f>
        <v/>
      </c>
      <c r="BL25" t="str">
        <f>IFERROR('Prod y alimentación'!AK83*IF($AN25=$R$10,VLOOKUP($AO25,Listas!$B$6:$D$106,3,)*VLOOKUP($AO25,Listas!$B$6:$D$106,2,),IF($AN25=$R$11,VLOOKUP($AO25,Listas!$E$6:$G$106,3,)*VLOOKUP($AO25,Listas!$E$6:$G$106,2,),IF($AN25=$R$12,VLOOKUP($AO25,Listas!$H$6:$J$106,3,)*VLOOKUP($AO25,Listas!$H$6:$J$106,2,),""))),"")</f>
        <v/>
      </c>
      <c r="BM25" t="str">
        <f>IFERROR('Prod y alimentación'!AL83*IF($AN25=$R$10,VLOOKUP($AO25,Listas!$B$6:$D$106,3,)*VLOOKUP($AO25,Listas!$B$6:$D$106,2,),IF($AN25=$R$11,VLOOKUP($AO25,Listas!$E$6:$G$106,3,)*VLOOKUP($AO25,Listas!$E$6:$G$106,2,),IF($AN25=$R$12,VLOOKUP($AO25,Listas!$H$6:$J$106,3,)*VLOOKUP($AO25,Listas!$H$6:$J$106,2,),""))),"")</f>
        <v/>
      </c>
      <c r="BO25" s="130" t="str">
        <f>IFERROR('Prod y alimentación'!D83*IF($AN25=$R$10,VLOOKUP($AO25,Listas!$B$6:$C$106,2,),IF($AN25=$R$11,VLOOKUP($AO25,Listas!$E$6:$F$106,2,),IF($AN25=$R$12,VLOOKUP($AO25,Listas!$H$6:$I$106,2,),""))),"")</f>
        <v/>
      </c>
      <c r="BP25" t="str">
        <f>IFERROR('Prod y alimentación'!G83*IF($AN25=$R$10,VLOOKUP($AO25,Listas!$B$6:$C$106,2,),IF($AN25=$R$11,VLOOKUP($AO25,Listas!$E$6:$F$106,2,),IF($AN25=$R$12,VLOOKUP($AO25,Listas!$H$6:$I$106,2,)/100,""))),"")</f>
        <v/>
      </c>
      <c r="BQ25" t="str">
        <f>IFERROR('Prod y alimentación'!J83*IF($AN25=$R$10,VLOOKUP($AO25,Listas!$B$6:$C$106,2,),IF($AN25=$R$11,VLOOKUP($AO25,Listas!$E$6:$F$106,2,),IF($AN25=$R$12,VLOOKUP($AO25,Listas!$H$6:$I$106,2,)/100,""))),"")</f>
        <v/>
      </c>
      <c r="BR25" t="str">
        <f>IFERROR('Prod y alimentación'!M83*IF($AN25=$R$10,VLOOKUP($AO25,Listas!$B$6:$C$106,2,),IF($AN25=$R$11,VLOOKUP($AO25,Listas!$E$6:$F$106,2,),IF($AN25=$R$12,VLOOKUP($AO25,Listas!$H$6:$I$106,2,)/100,""))),"")</f>
        <v/>
      </c>
      <c r="BS25" t="str">
        <f>IFERROR('Prod y alimentación'!P83*IF($AN25=$R$10,VLOOKUP($AO25,Listas!$B$6:$C$106,2,),IF($AN25=$R$11,VLOOKUP($AO25,Listas!$E$6:$F$106,2,),IF($AN25=$R$12,VLOOKUP($AO25,Listas!$H$6:$I$106,2,)/100,""))),"")</f>
        <v/>
      </c>
      <c r="BT25" t="str">
        <f>IFERROR('Prod y alimentación'!S83*IF($AN25=$R$10,VLOOKUP($AO25,Listas!$B$6:$C$106,2,),IF($AN25=$R$11,VLOOKUP($AO25,Listas!$E$6:$F$106,2,),IF($AN25=$R$12,VLOOKUP($AO25,Listas!$H$6:$I$106,2,)/100,""))),"")</f>
        <v/>
      </c>
      <c r="BU25" t="str">
        <f>IFERROR('Prod y alimentación'!V83*IF($AN25=$R$10,VLOOKUP($AO25,Listas!$B$6:$C$106,2,),IF($AN25=$R$11,VLOOKUP($AO25,Listas!$E$6:$F$106,2,),IF($AN25=$R$12,VLOOKUP($AO25,Listas!$H$6:$I$106,2,)/100,""))),"")</f>
        <v/>
      </c>
      <c r="BV25" t="str">
        <f>IFERROR('Prod y alimentación'!Y83*IF($AN25=$R$10,VLOOKUP($AO25,Listas!$B$6:$C$106,2,),IF($AN25=$R$11,VLOOKUP($AO25,Listas!$E$6:$F$106,2,),IF($AN25=$R$12,VLOOKUP($AO25,Listas!$H$6:$I$106,2,)/100,""))),"")</f>
        <v/>
      </c>
      <c r="BW25" t="str">
        <f>IFERROR('Prod y alimentación'!AB83*IF($AN25=$R$10,VLOOKUP($AO25,Listas!$B$6:$C$106,2,),IF($AN25=$R$11,VLOOKUP($AO25,Listas!$E$6:$F$106,2,),IF($AN25=$R$12,VLOOKUP($AO25,Listas!$H$6:$I$106,2,)/100,""))),"")</f>
        <v/>
      </c>
      <c r="BX25" t="str">
        <f>IFERROR('Prod y alimentación'!AE83*IF($AN25=$R$10,VLOOKUP($AO25,Listas!$B$6:$C$106,2,),IF($AN25=$R$11,VLOOKUP($AO25,Listas!$E$6:$F$106,2,),IF($AN25=$R$12,VLOOKUP($AO25,Listas!$H$6:$I$106,2,)/100,""))),"")</f>
        <v/>
      </c>
      <c r="BY25" t="str">
        <f>IFERROR('Prod y alimentación'!AH83*IF($AN25=$R$10,VLOOKUP($AO25,Listas!$B$6:$C$106,2,),IF($AN25=$R$11,VLOOKUP($AO25,Listas!$E$6:$F$106,2,),IF($AN25=$R$12,VLOOKUP($AO25,Listas!$H$6:$I$106,2,)/100,""))),"")</f>
        <v/>
      </c>
      <c r="BZ25" t="str">
        <f>IFERROR('Prod y alimentación'!AK83*IF($AN25=$R$10,VLOOKUP($AO25,Listas!$B$6:$C$106,2,),IF($AN25=$R$11,VLOOKUP($AO25,Listas!$E$6:$F$106,2,),IF($AN25=$R$12,VLOOKUP($AO25,Listas!$H$6:$I$106,2,)/100,""))),"")</f>
        <v/>
      </c>
      <c r="CB25" t="str">
        <f>IF(Reservas!E30="",IF(Reservas!D30="","",IF(Reservas!C30=$O$10,0.85,IF(Reservas!C30=$O$11,0.45,IF(Reservas!C30=$O$12,0.33,"")))),Reservas!E30)</f>
        <v/>
      </c>
      <c r="CC25" t="str">
        <f>IF(Reservas!H30="",IF(Reservas!G30="","",IF(Reservas!F30=$O$10,0.85,IF(Reservas!F30=$O$11,0.45,IF(Reservas!F30=$O$12,0.33,"")))),Reservas!H30)</f>
        <v/>
      </c>
      <c r="CD25" t="str">
        <f>IF(Reservas!K30="",IF(Reservas!J30="","",IF(Reservas!I30=$O$10,0.85,IF(Reservas!I30=$O$11,0.45,IF(Reservas!I30=$O$12,0.33,"")))),Reservas!K30)</f>
        <v/>
      </c>
      <c r="CE25" t="str">
        <f>IF(Reservas!N30="",IF(Reservas!M30="","",IF(Reservas!L30=$O$10,0.85,IF(Reservas!L30=$O$11,0.45,IF(Reservas!L30=$O$12,0.33,"")))),Reservas!N30)</f>
        <v/>
      </c>
      <c r="CF25" t="str">
        <f>IF(Reservas!Q30="",IF(Reservas!P30="","",IF(Reservas!O30=$O$10,0.85,IF(Reservas!O30=$O$11,0.45,IF(Reservas!O30=$O$12,0.33,"")))),Reservas!Q30)</f>
        <v/>
      </c>
      <c r="CG25" t="str">
        <f>IF(Reservas!T30="",IF(Reservas!S30="","",IF(Reservas!R30=$O$10,0.85,IF(Reservas!R30=$O$11,0.45,IF(Reservas!R30=$O$12,0.33,"")))),Reservas!T30)</f>
        <v/>
      </c>
      <c r="CH25" t="str">
        <f>IF(Reservas!W30="",IF(Reservas!V30="","",IF(Reservas!U30=$O$10,0.85,IF(Reservas!U30=$O$11,0.45,IF(Reservas!U30=$O$12,0.33,"")))),Reservas!W30)</f>
        <v/>
      </c>
      <c r="CI25" t="str">
        <f>IF(Reservas!Z30="",IF(Reservas!Y30="","",IF(Reservas!X30=$O$10,0.85,IF(Reservas!X30=$O$11,0.45,IF(Reservas!X30=$O$12,0.33,"")))),Reservas!Z30)</f>
        <v/>
      </c>
      <c r="CJ25" t="str">
        <f>IF(Reservas!AC30="",IF(Reservas!AB30="","",IF(Reservas!AA30=$O$10,0.85,IF(Reservas!AA30=$O$11,0.45,IF(Reservas!AA30=$O$12,0.33,"")))),Reservas!AC30)</f>
        <v/>
      </c>
      <c r="CK25" t="str">
        <f>IF(Reservas!AF30="",IF(Reservas!AE30="","",IF(Reservas!AD30=$O$10,0.85,IF(Reservas!AD30=$O$11,0.45,IF(Reservas!AD30=$O$12,0.33,"")))),Reservas!AF30)</f>
        <v/>
      </c>
      <c r="CL25" t="str">
        <f>IF(Reservas!AI30="",IF(Reservas!AH30="","",IF(Reservas!AG30=$O$10,0.85,IF(Reservas!AG30=$O$11,0.45,IF(Reservas!AG30=$O$12,0.33,"")))),Reservas!AI30)</f>
        <v/>
      </c>
      <c r="CM25" t="str">
        <f>IF(Reservas!AL30="",IF(Reservas!AK30="","",IF(Reservas!AJ30=$O$10,0.85,IF(Reservas!AJ30=$O$11,0.45,IF(Reservas!AJ30=$O$12,0.33,"")))),Reservas!AL30)</f>
        <v/>
      </c>
      <c r="CO25" t="str">
        <f>IFERROR('Prod y alimentación'!E83*IF($AN25=$R$10,VLOOKUP($AO25,Listas!$B$6:$C$106,2,),IF($AN25=$R$11,VLOOKUP($AO25,Listas!$E$6:$F$106,2,),IF($AN25=$R$12,VLOOKUP($AO25,Listas!$H$6:$I$106,2,),""))),"")</f>
        <v/>
      </c>
      <c r="CP25" t="str">
        <f>IFERROR('Prod y alimentación'!H83*IF($AN25=$R$10,VLOOKUP($AO25,Listas!$B$6:$C$106,2,),IF($AN25=$R$11,VLOOKUP($AO25,Listas!$E$6:$F$106,2,),IF($AN25=$R$12,VLOOKUP($AO25,Listas!$H$6:$I$106,2,),""))),"")</f>
        <v/>
      </c>
      <c r="CQ25" t="str">
        <f>IFERROR('Prod y alimentación'!K83*IF($AN25=$R$10,VLOOKUP($AO25,Listas!$B$6:$C$106,2,),IF($AN25=$R$11,VLOOKUP($AO25,Listas!$E$6:$F$106,2,),IF($AN25=$R$12,VLOOKUP($AO25,Listas!$H$6:$I$106,2,),""))),"")</f>
        <v/>
      </c>
      <c r="CR25" t="str">
        <f>IFERROR('Prod y alimentación'!N83*IF($AN25=$R$10,VLOOKUP($AO25,Listas!$B$6:$C$106,2,),IF($AN25=$R$11,VLOOKUP($AO25,Listas!$E$6:$F$106,2,),IF($AN25=$R$12,VLOOKUP($AO25,Listas!$H$6:$I$106,2,),""))),"")</f>
        <v/>
      </c>
      <c r="CS25" t="str">
        <f>IFERROR('Prod y alimentación'!Q83*IF($AN25=$R$10,VLOOKUP($AO25,Listas!$B$6:$C$106,2,),IF($AN25=$R$11,VLOOKUP($AO25,Listas!$E$6:$F$106,2,),IF($AN25=$R$12,VLOOKUP($AO25,Listas!$H$6:$I$106,2,),""))),"")</f>
        <v/>
      </c>
      <c r="CT25" t="str">
        <f>IFERROR('Prod y alimentación'!T83*IF($AN25=$R$10,VLOOKUP($AO25,Listas!$B$6:$C$106,2,),IF($AN25=$R$11,VLOOKUP($AO25,Listas!$E$6:$F$106,2,),IF($AN25=$R$12,VLOOKUP($AO25,Listas!$H$6:$I$106,2,),""))),"")</f>
        <v/>
      </c>
      <c r="CU25" t="str">
        <f>IFERROR('Prod y alimentación'!W83*IF($AN25=$R$10,VLOOKUP($AO25,Listas!$B$6:$C$106,2,),IF($AN25=$R$11,VLOOKUP($AO25,Listas!$E$6:$F$106,2,),IF($AN25=$R$12,VLOOKUP($AO25,Listas!$H$6:$I$106,2,),""))),"")</f>
        <v/>
      </c>
      <c r="CV25" t="str">
        <f>IFERROR('Prod y alimentación'!Z83*IF($AN25=$R$10,VLOOKUP($AO25,Listas!$B$6:$C$106,2,),IF($AN25=$R$11,VLOOKUP($AO25,Listas!$E$6:$F$106,2,),IF($AN25=$R$12,VLOOKUP($AO25,Listas!$H$6:$I$106,2,),""))),"")</f>
        <v/>
      </c>
      <c r="CW25" t="str">
        <f>IFERROR('Prod y alimentación'!AC83*IF($AN25=$R$10,VLOOKUP($AO25,Listas!$B$6:$C$106,2,),IF($AN25=$R$11,VLOOKUP($AO25,Listas!$E$6:$F$106,2,),IF($AN25=$R$12,VLOOKUP($AO25,Listas!$H$6:$I$106,2,),""))),"")</f>
        <v/>
      </c>
      <c r="CX25" t="str">
        <f>IFERROR('Prod y alimentación'!AF83*IF($AN25=$R$10,VLOOKUP($AO25,Listas!$B$6:$C$106,2,),IF($AN25=$R$11,VLOOKUP($AO25,Listas!$E$6:$F$106,2,),IF($AN25=$R$12,VLOOKUP($AO25,Listas!$H$6:$I$106,2,),""))),"")</f>
        <v/>
      </c>
      <c r="CY25" t="str">
        <f>IFERROR('Prod y alimentación'!AI83*IF($AN25=$R$10,VLOOKUP($AO25,Listas!$B$6:$C$106,2,),IF($AN25=$R$11,VLOOKUP($AO25,Listas!$E$6:$F$106,2,),IF($AN25=$R$12,VLOOKUP($AO25,Listas!$H$6:$I$106,2,),""))),"")</f>
        <v/>
      </c>
      <c r="CZ25" t="str">
        <f>IFERROR('Prod y alimentación'!AL83*IF($AN25=$R$10,VLOOKUP($AO25,Listas!$B$6:$C$106,2,),IF($AN25=$R$11,VLOOKUP($AO25,Listas!$E$6:$F$106,2,),IF($AN25=$R$12,VLOOKUP($AO25,Listas!$H$6:$I$106,2,),""))),"")</f>
        <v/>
      </c>
    </row>
    <row r="26" spans="2:104" x14ac:dyDescent="0.35">
      <c r="B26" t="str">
        <f ca="1">IFERROR(INDEX(OFFSET(Listas!$B$6,0,0,MATCH("Fin",Listas!$B$6:B122,0)-1,1),MATCH(0,INDEX(COUNTIF($B$10:B25,OFFSET(Listas!$B$6,0,0,MATCH("Fin",Listas!$B$6:B122,0)-1,1)),0,0),0)),"")</f>
        <v/>
      </c>
      <c r="E26" t="str">
        <f ca="1">IFERROR(INDEX(OFFSET(Listas!$E$6,0,0,MATCH("Fin",Listas!$E$6:E122,0)-1,1),MATCH(0,INDEX(COUNTIF($E$10:E25,OFFSET(Listas!$E$6,0,0,MATCH("Fin",Listas!$E$6:E122,0)-1,1)),0,0),0)),"")</f>
        <v>Cascarilla de soja</v>
      </c>
      <c r="H26" t="str">
        <f ca="1">IFERROR(INDEX(OFFSET(Listas!$H$6,0,0,MATCH("Fin",Listas!$H$6:H122,0)-1,1),MATCH(0,INDEX(COUNTIF($H$10:H25,OFFSET(Listas!$H$6,0,0,MATCH("Fin",Listas!$H$6:H122,0)-1,1)),0,0),0)),"")</f>
        <v/>
      </c>
      <c r="K26" t="str">
        <f ca="1">IFERROR(INDEX(OFFSET(Listas!$L$6,0,0,MATCH("Fin",Listas!$L$6:L122,0)-1,1),MATCH(0,INDEX(COUNTIF($K$10:K25,OFFSET(Listas!$L$6,0,0,MATCH("Fin",Listas!$L$6:L122,0)-1,1)),0,0),0)),"")</f>
        <v>Trébol Rojo 1</v>
      </c>
      <c r="L26" t="str">
        <f ca="1">VLOOKUP(K26,Listas!$L$6:$M$106,2,0)</f>
        <v>Pradera corta (1º año)</v>
      </c>
      <c r="AA26" s="122" t="str">
        <f>IF('Uso de suelo'!C31="","",'Uso de suelo'!C31)</f>
        <v/>
      </c>
      <c r="AB26" s="123" t="str">
        <f ca="1">IF('Uso de suelo'!D31="","",VLOOKUP('Uso de suelo'!D31,OFFSET(Formulas!$K$11,0,0,Formulas!$L$10,2),2,0))</f>
        <v/>
      </c>
      <c r="AC26" s="123" t="str">
        <f ca="1">IF('Uso de suelo'!F31="","",VLOOKUP('Uso de suelo'!F31,OFFSET(Formulas!$K$11,0,0,Formulas!$L$10,2),2,0))</f>
        <v/>
      </c>
      <c r="AD26" s="123" t="str">
        <f ca="1">IF('Uso de suelo'!H31="","",VLOOKUP('Uso de suelo'!H31,OFFSET(Formulas!$K$11,0,0,Formulas!$L$10,2),2,0))</f>
        <v/>
      </c>
      <c r="AE26" s="123" t="str">
        <f ca="1">IF('Uso de suelo'!J31="","",VLOOKUP('Uso de suelo'!J31,OFFSET(Formulas!$K$11,0,0,Formulas!$L$10,2),2,0))</f>
        <v/>
      </c>
      <c r="AF26" s="123" t="str">
        <f ca="1">IF('Uso de suelo'!L31="","",VLOOKUP('Uso de suelo'!L31,OFFSET(Formulas!$K$11,0,0,Formulas!$L$10,2),2,0))</f>
        <v/>
      </c>
      <c r="AG26" s="123" t="str">
        <f ca="1">IF('Uso de suelo'!N31="","",VLOOKUP('Uso de suelo'!N31,OFFSET(Formulas!$K$11,0,0,Formulas!$L$10,2),2,0))</f>
        <v/>
      </c>
      <c r="AH26" s="123" t="str">
        <f ca="1">IF('Uso de suelo'!P31="","",VLOOKUP('Uso de suelo'!P31,OFFSET(Formulas!$K$11,0,0,Formulas!$L$10,2),2,0))</f>
        <v/>
      </c>
      <c r="AI26" s="123" t="str">
        <f ca="1">IF('Uso de suelo'!R31="","",VLOOKUP('Uso de suelo'!R31,OFFSET(Formulas!$K$11,0,0,Formulas!$L$10,2),2,0))</f>
        <v/>
      </c>
      <c r="AJ26" s="123" t="str">
        <f ca="1">IF('Uso de suelo'!T31="","",VLOOKUP('Uso de suelo'!T31,OFFSET(Formulas!$K$11,0,0,Formulas!$L$10,2),2,0))</f>
        <v/>
      </c>
      <c r="AK26" s="123" t="str">
        <f ca="1">IF('Uso de suelo'!V31="","",VLOOKUP('Uso de suelo'!V31,OFFSET(Formulas!$K$11,0,0,Formulas!$L$10,2),2,0))</f>
        <v/>
      </c>
      <c r="AL26" s="123" t="str">
        <f ca="1">IF('Uso de suelo'!X31="","",VLOOKUP('Uso de suelo'!X31,OFFSET(Formulas!$K$11,0,0,Formulas!$L$10,2),2,0))</f>
        <v/>
      </c>
      <c r="AM26" s="124" t="str">
        <f ca="1">IF('Uso de suelo'!Z31="","",VLOOKUP('Uso de suelo'!Z31,OFFSET(Formulas!$K$11,0,0,Formulas!$L$10,2),2,0))</f>
        <v/>
      </c>
      <c r="AN26" t="str">
        <f>IF('Prod y alimentación'!B84="","",'Prod y alimentación'!B84)</f>
        <v/>
      </c>
      <c r="AO26" t="str">
        <f>IF('Prod y alimentación'!C84="","",'Prod y alimentación'!C84)</f>
        <v/>
      </c>
      <c r="AP26" t="str">
        <f>IFERROR('Prod y alimentación'!D84*IF($AN26=$R$10,VLOOKUP($AO26,Listas!$B$6:$D$106,3,)*VLOOKUP($AO26,Listas!$B$6:$D$106,2,),IF($AN26=$R$11,VLOOKUP($AO26,Listas!$E$6:$G$106,3,)*VLOOKUP($AO26,Listas!$E$6:$G$106,2,),IF($AN26=$R$12,VLOOKUP($AO26,Listas!$H$6:$J$106,3,)*VLOOKUP($AO26,Listas!$H$6:$J$106,2,),""))),"")</f>
        <v/>
      </c>
      <c r="AQ26" t="str">
        <f>IFERROR('Prod y alimentación'!E84*IF($AN26=$R$10,VLOOKUP($AO26,Listas!$B$6:$D$106,3,)*VLOOKUP($AO26,Listas!$B$6:$D$106,2,),IF($AN26=$R$11,VLOOKUP($AO26,Listas!$E$6:$G$106,3,)*VLOOKUP($AO26,Listas!$E$6:$G$106,2,),IF($AN26=$R$12,VLOOKUP($AO26,Listas!$H$6:$J$106,3,)*VLOOKUP($AO26,Listas!$H$6:$J$106,2,),""))),"")</f>
        <v/>
      </c>
      <c r="AR26" t="str">
        <f>IFERROR('Prod y alimentación'!G84*IF($AN26=$R$10,VLOOKUP($AO26,Listas!$B$6:$D$106,3,)*VLOOKUP($AO26,Listas!$B$6:$D$106,2,),IF($AN26=$R$11,VLOOKUP($AO26,Listas!$E$6:$G$106,3,)*VLOOKUP($AO26,Listas!$E$6:$G$106,2,),IF($AN26=$R$12,VLOOKUP($AO26,Listas!$H$6:$J$106,3,)*VLOOKUP($AO26,Listas!$H$6:$J$106,2,),""))),"")</f>
        <v/>
      </c>
      <c r="AS26" t="str">
        <f>IFERROR('Prod y alimentación'!H84*IF($AN26=$R$10,VLOOKUP($AO26,Listas!$B$6:$D$106,3,)*VLOOKUP($AO26,Listas!$B$6:$D$106,2,),IF($AN26=$R$11,VLOOKUP($AO26,Listas!$E$6:$G$106,3,)*VLOOKUP($AO26,Listas!$E$6:$G$106,2,),IF($AN26=$R$12,VLOOKUP($AO26,Listas!$H$6:$J$106,3,)*VLOOKUP($AO26,Listas!$H$6:$J$106,2,),""))),"")</f>
        <v/>
      </c>
      <c r="AT26" t="str">
        <f>IFERROR('Prod y alimentación'!J84*IF($AN26=$R$10,VLOOKUP($AO26,Listas!$B$6:$D$106,3,)*VLOOKUP($AO26,Listas!$B$6:$D$106,2,),IF($AN26=$R$11,VLOOKUP($AO26,Listas!$E$6:$G$106,3,)*VLOOKUP($AO26,Listas!$E$6:$G$106,2,),IF($AN26=$R$12,VLOOKUP($AO26,Listas!$H$6:$J$106,3,)*VLOOKUP($AO26,Listas!$H$6:$J$106,2,),""))),"")</f>
        <v/>
      </c>
      <c r="AU26" t="str">
        <f>IFERROR('Prod y alimentación'!K84*IF($AN26=$R$10,VLOOKUP($AO26,Listas!$B$6:$D$106,3,)*VLOOKUP($AO26,Listas!$B$6:$D$106,2,),IF($AN26=$R$11,VLOOKUP($AO26,Listas!$E$6:$G$106,3,)*VLOOKUP($AO26,Listas!$E$6:$G$106,2,),IF($AN26=$R$12,VLOOKUP($AO26,Listas!$H$6:$J$106,3,)*VLOOKUP($AO26,Listas!$H$6:$J$106,2,),""))),"")</f>
        <v/>
      </c>
      <c r="AV26" t="str">
        <f>IFERROR('Prod y alimentación'!M84*IF($AN26=$R$10,VLOOKUP($AO26,Listas!$B$6:$D$106,3,)*VLOOKUP($AO26,Listas!$B$6:$D$106,2,),IF($AN26=$R$11,VLOOKUP($AO26,Listas!$E$6:$G$106,3,)*VLOOKUP($AO26,Listas!$E$6:$G$106,2,),IF($AN26=$R$12,VLOOKUP($AO26,Listas!$H$6:$J$106,3,)*VLOOKUP($AO26,Listas!$H$6:$J$106,2,),""))),"")</f>
        <v/>
      </c>
      <c r="AW26" t="str">
        <f>IFERROR('Prod y alimentación'!N84*IF($AN26=$R$10,VLOOKUP($AO26,Listas!$B$6:$D$106,3,)*VLOOKUP($AO26,Listas!$B$6:$D$106,2,),IF($AN26=$R$11,VLOOKUP($AO26,Listas!$E$6:$G$106,3,)*VLOOKUP($AO26,Listas!$E$6:$G$106,2,),IF($AN26=$R$12,VLOOKUP($AO26,Listas!$H$6:$J$106,3,)*VLOOKUP($AO26,Listas!$H$6:$J$106,2,),""))),"")</f>
        <v/>
      </c>
      <c r="AX26" t="str">
        <f>IFERROR('Prod y alimentación'!P84*IF($AN26=$R$10,VLOOKUP($AO26,Listas!$B$6:$D$106,3,)*VLOOKUP($AO26,Listas!$B$6:$D$106,2,),IF($AN26=$R$11,VLOOKUP($AO26,Listas!$E$6:$G$106,3,)*VLOOKUP($AO26,Listas!$E$6:$G$106,2,),IF($AN26=$R$12,VLOOKUP($AO26,Listas!$H$6:$J$106,3,)*VLOOKUP($AO26,Listas!$H$6:$J$106,2,),""))),"")</f>
        <v/>
      </c>
      <c r="AY26" t="str">
        <f>IFERROR('Prod y alimentación'!Q84*IF($AN26=$R$10,VLOOKUP($AO26,Listas!$B$6:$D$106,3,)*VLOOKUP($AO26,Listas!$B$6:$D$106,2,),IF($AN26=$R$11,VLOOKUP($AO26,Listas!$E$6:$G$106,3,)*VLOOKUP($AO26,Listas!$E$6:$G$106,2,),IF($AN26=$R$12,VLOOKUP($AO26,Listas!$H$6:$J$106,3,)*VLOOKUP($AO26,Listas!$H$6:$J$106,2,),""))),"")</f>
        <v/>
      </c>
      <c r="AZ26" t="str">
        <f>IFERROR('Prod y alimentación'!S84*IF($AN26=$R$10,VLOOKUP($AO26,Listas!$B$6:$D$106,3,)*VLOOKUP($AO26,Listas!$B$6:$D$106,2,),IF($AN26=$R$11,VLOOKUP($AO26,Listas!$E$6:$G$106,3,)*VLOOKUP($AO26,Listas!$E$6:$G$106,2,),IF($AN26=$R$12,VLOOKUP($AO26,Listas!$H$6:$J$106,3,)*VLOOKUP($AO26,Listas!$H$6:$J$106,2,),""))),"")</f>
        <v/>
      </c>
      <c r="BA26" t="str">
        <f>IFERROR('Prod y alimentación'!T84*IF($AN26=$R$10,VLOOKUP($AO26,Listas!$B$6:$D$106,3,)*VLOOKUP($AO26,Listas!$B$6:$D$106,2,),IF($AN26=$R$11,VLOOKUP($AO26,Listas!$E$6:$G$106,3,)*VLOOKUP($AO26,Listas!$E$6:$G$106,2,),IF($AN26=$R$12,VLOOKUP($AO26,Listas!$H$6:$J$106,3,)*VLOOKUP($AO26,Listas!$H$6:$J$106,2,),""))),"")</f>
        <v/>
      </c>
      <c r="BB26" t="str">
        <f>IFERROR('Prod y alimentación'!V84*IF($AN26=$R$10,VLOOKUP($AO26,Listas!$B$6:$D$106,3,)*VLOOKUP($AO26,Listas!$B$6:$D$106,2,),IF($AN26=$R$11,VLOOKUP($AO26,Listas!$E$6:$G$106,3,)*VLOOKUP($AO26,Listas!$E$6:$G$106,2,),IF($AN26=$R$12,VLOOKUP($AO26,Listas!$H$6:$J$106,3,)*VLOOKUP($AO26,Listas!$H$6:$J$106,2,),""))),"")</f>
        <v/>
      </c>
      <c r="BC26" t="str">
        <f>IFERROR('Prod y alimentación'!W84*IF($AN26=$R$10,VLOOKUP($AO26,Listas!$B$6:$D$106,3,)*VLOOKUP($AO26,Listas!$B$6:$D$106,2,),IF($AN26=$R$11,VLOOKUP($AO26,Listas!$E$6:$G$106,3,)*VLOOKUP($AO26,Listas!$E$6:$G$106,2,),IF($AN26=$R$12,VLOOKUP($AO26,Listas!$H$6:$J$106,3,)*VLOOKUP($AO26,Listas!$H$6:$J$106,2,),""))),"")</f>
        <v/>
      </c>
      <c r="BD26" t="str">
        <f>IFERROR('Prod y alimentación'!Y84*IF($AN26=$R$10,VLOOKUP($AO26,Listas!$B$6:$D$106,3,)*VLOOKUP($AO26,Listas!$B$6:$D$106,2,),IF($AN26=$R$11,VLOOKUP($AO26,Listas!$E$6:$G$106,3,)*VLOOKUP($AO26,Listas!$E$6:$G$106,2,),IF($AN26=$R$12,VLOOKUP($AO26,Listas!$H$6:$J$106,3,)*VLOOKUP($AO26,Listas!$H$6:$J$106,2,),""))),"")</f>
        <v/>
      </c>
      <c r="BE26" t="str">
        <f>IFERROR('Prod y alimentación'!Z84*IF($AN26=$R$10,VLOOKUP($AO26,Listas!$B$6:$D$106,3,)*VLOOKUP($AO26,Listas!$B$6:$D$106,2,),IF($AN26=$R$11,VLOOKUP($AO26,Listas!$E$6:$G$106,3,)*VLOOKUP($AO26,Listas!$E$6:$G$106,2,),IF($AN26=$R$12,VLOOKUP($AO26,Listas!$H$6:$J$106,3,)*VLOOKUP($AO26,Listas!$H$6:$J$106,2,),""))),"")</f>
        <v/>
      </c>
      <c r="BF26" t="str">
        <f>IFERROR('Prod y alimentación'!AB84*IF($AN26=$R$10,VLOOKUP($AO26,Listas!$B$6:$D$106,3,)*VLOOKUP($AO26,Listas!$B$6:$D$106,2,),IF($AN26=$R$11,VLOOKUP($AO26,Listas!$E$6:$G$106,3,)*VLOOKUP($AO26,Listas!$E$6:$G$106,2,),IF($AN26=$R$12,VLOOKUP($AO26,Listas!$H$6:$J$106,3,)*VLOOKUP($AO26,Listas!$H$6:$J$106,2,),""))),"")</f>
        <v/>
      </c>
      <c r="BG26" t="str">
        <f>IFERROR('Prod y alimentación'!AC84*IF($AN26=$R$10,VLOOKUP($AO26,Listas!$B$6:$D$106,3,)*VLOOKUP($AO26,Listas!$B$6:$D$106,2,),IF($AN26=$R$11,VLOOKUP($AO26,Listas!$E$6:$G$106,3,)*VLOOKUP($AO26,Listas!$E$6:$G$106,2,),IF($AN26=$R$12,VLOOKUP($AO26,Listas!$H$6:$J$106,3,)*VLOOKUP($AO26,Listas!$H$6:$J$106,2,),""))),"")</f>
        <v/>
      </c>
      <c r="BH26" t="str">
        <f>IFERROR('Prod y alimentación'!AE84*IF($AN26=$R$10,VLOOKUP($AO26,Listas!$B$6:$D$106,3,)*VLOOKUP($AO26,Listas!$B$6:$D$106,2,),IF($AN26=$R$11,VLOOKUP($AO26,Listas!$E$6:$G$106,3,)*VLOOKUP($AO26,Listas!$E$6:$G$106,2,),IF($AN26=$R$12,VLOOKUP($AO26,Listas!$H$6:$J$106,3,)*VLOOKUP($AO26,Listas!$H$6:$J$106,2,),""))),"")</f>
        <v/>
      </c>
      <c r="BI26" t="str">
        <f>IFERROR('Prod y alimentación'!AF84*IF($AN26=$R$10,VLOOKUP($AO26,Listas!$B$6:$D$106,3,)*VLOOKUP($AO26,Listas!$B$6:$D$106,2,),IF($AN26=$R$11,VLOOKUP($AO26,Listas!$E$6:$G$106,3,)*VLOOKUP($AO26,Listas!$E$6:$G$106,2,),IF($AN26=$R$12,VLOOKUP($AO26,Listas!$H$6:$J$106,3,)*VLOOKUP($AO26,Listas!$H$6:$J$106,2,),""))),"")</f>
        <v/>
      </c>
      <c r="BJ26" t="str">
        <f>IFERROR('Prod y alimentación'!AH84*IF($AN26=$R$10,VLOOKUP($AO26,Listas!$B$6:$D$106,3,)*VLOOKUP($AO26,Listas!$B$6:$D$106,2,),IF($AN26=$R$11,VLOOKUP($AO26,Listas!$E$6:$G$106,3,)*VLOOKUP($AO26,Listas!$E$6:$G$106,2,),IF($AN26=$R$12,VLOOKUP($AO26,Listas!$H$6:$J$106,3,)*VLOOKUP($AO26,Listas!$H$6:$J$106,2,),""))),"")</f>
        <v/>
      </c>
      <c r="BK26" t="str">
        <f>IFERROR('Prod y alimentación'!AI84*IF($AN26=$R$10,VLOOKUP($AO26,Listas!$B$6:$D$106,3,)*VLOOKUP($AO26,Listas!$B$6:$D$106,2,),IF($AN26=$R$11,VLOOKUP($AO26,Listas!$E$6:$G$106,3,)*VLOOKUP($AO26,Listas!$E$6:$G$106,2,),IF($AN26=$R$12,VLOOKUP($AO26,Listas!$H$6:$J$106,3,)*VLOOKUP($AO26,Listas!$H$6:$J$106,2,),""))),"")</f>
        <v/>
      </c>
      <c r="BL26" t="str">
        <f>IFERROR('Prod y alimentación'!AK84*IF($AN26=$R$10,VLOOKUP($AO26,Listas!$B$6:$D$106,3,)*VLOOKUP($AO26,Listas!$B$6:$D$106,2,),IF($AN26=$R$11,VLOOKUP($AO26,Listas!$E$6:$G$106,3,)*VLOOKUP($AO26,Listas!$E$6:$G$106,2,),IF($AN26=$R$12,VLOOKUP($AO26,Listas!$H$6:$J$106,3,)*VLOOKUP($AO26,Listas!$H$6:$J$106,2,),""))),"")</f>
        <v/>
      </c>
      <c r="BM26" t="str">
        <f>IFERROR('Prod y alimentación'!AL84*IF($AN26=$R$10,VLOOKUP($AO26,Listas!$B$6:$D$106,3,)*VLOOKUP($AO26,Listas!$B$6:$D$106,2,),IF($AN26=$R$11,VLOOKUP($AO26,Listas!$E$6:$G$106,3,)*VLOOKUP($AO26,Listas!$E$6:$G$106,2,),IF($AN26=$R$12,VLOOKUP($AO26,Listas!$H$6:$J$106,3,)*VLOOKUP($AO26,Listas!$H$6:$J$106,2,),""))),"")</f>
        <v/>
      </c>
      <c r="BO26" s="130" t="str">
        <f>IFERROR('Prod y alimentación'!D84*IF($AN26=$R$10,VLOOKUP($AO26,Listas!$B$6:$C$106,2,),IF($AN26=$R$11,VLOOKUP($AO26,Listas!$E$6:$F$106,2,),IF($AN26=$R$12,VLOOKUP($AO26,Listas!$H$6:$I$106,2,),""))),"")</f>
        <v/>
      </c>
      <c r="BP26" t="str">
        <f>IFERROR('Prod y alimentación'!G84*IF($AN26=$R$10,VLOOKUP($AO26,Listas!$B$6:$C$106,2,),IF($AN26=$R$11,VLOOKUP($AO26,Listas!$E$6:$F$106,2,),IF($AN26=$R$12,VLOOKUP($AO26,Listas!$H$6:$I$106,2,)/100,""))),"")</f>
        <v/>
      </c>
      <c r="BQ26" t="str">
        <f>IFERROR('Prod y alimentación'!J84*IF($AN26=$R$10,VLOOKUP($AO26,Listas!$B$6:$C$106,2,),IF($AN26=$R$11,VLOOKUP($AO26,Listas!$E$6:$F$106,2,),IF($AN26=$R$12,VLOOKUP($AO26,Listas!$H$6:$I$106,2,)/100,""))),"")</f>
        <v/>
      </c>
      <c r="BR26" t="str">
        <f>IFERROR('Prod y alimentación'!M84*IF($AN26=$R$10,VLOOKUP($AO26,Listas!$B$6:$C$106,2,),IF($AN26=$R$11,VLOOKUP($AO26,Listas!$E$6:$F$106,2,),IF($AN26=$R$12,VLOOKUP($AO26,Listas!$H$6:$I$106,2,)/100,""))),"")</f>
        <v/>
      </c>
      <c r="BS26" t="str">
        <f>IFERROR('Prod y alimentación'!P84*IF($AN26=$R$10,VLOOKUP($AO26,Listas!$B$6:$C$106,2,),IF($AN26=$R$11,VLOOKUP($AO26,Listas!$E$6:$F$106,2,),IF($AN26=$R$12,VLOOKUP($AO26,Listas!$H$6:$I$106,2,)/100,""))),"")</f>
        <v/>
      </c>
      <c r="BT26" t="str">
        <f>IFERROR('Prod y alimentación'!S84*IF($AN26=$R$10,VLOOKUP($AO26,Listas!$B$6:$C$106,2,),IF($AN26=$R$11,VLOOKUP($AO26,Listas!$E$6:$F$106,2,),IF($AN26=$R$12,VLOOKUP($AO26,Listas!$H$6:$I$106,2,)/100,""))),"")</f>
        <v/>
      </c>
      <c r="BU26" t="str">
        <f>IFERROR('Prod y alimentación'!V84*IF($AN26=$R$10,VLOOKUP($AO26,Listas!$B$6:$C$106,2,),IF($AN26=$R$11,VLOOKUP($AO26,Listas!$E$6:$F$106,2,),IF($AN26=$R$12,VLOOKUP($AO26,Listas!$H$6:$I$106,2,)/100,""))),"")</f>
        <v/>
      </c>
      <c r="BV26" t="str">
        <f>IFERROR('Prod y alimentación'!Y84*IF($AN26=$R$10,VLOOKUP($AO26,Listas!$B$6:$C$106,2,),IF($AN26=$R$11,VLOOKUP($AO26,Listas!$E$6:$F$106,2,),IF($AN26=$R$12,VLOOKUP($AO26,Listas!$H$6:$I$106,2,)/100,""))),"")</f>
        <v/>
      </c>
      <c r="BW26" t="str">
        <f>IFERROR('Prod y alimentación'!AB84*IF($AN26=$R$10,VLOOKUP($AO26,Listas!$B$6:$C$106,2,),IF($AN26=$R$11,VLOOKUP($AO26,Listas!$E$6:$F$106,2,),IF($AN26=$R$12,VLOOKUP($AO26,Listas!$H$6:$I$106,2,)/100,""))),"")</f>
        <v/>
      </c>
      <c r="BX26" t="str">
        <f>IFERROR('Prod y alimentación'!AE84*IF($AN26=$R$10,VLOOKUP($AO26,Listas!$B$6:$C$106,2,),IF($AN26=$R$11,VLOOKUP($AO26,Listas!$E$6:$F$106,2,),IF($AN26=$R$12,VLOOKUP($AO26,Listas!$H$6:$I$106,2,)/100,""))),"")</f>
        <v/>
      </c>
      <c r="BY26" t="str">
        <f>IFERROR('Prod y alimentación'!AH84*IF($AN26=$R$10,VLOOKUP($AO26,Listas!$B$6:$C$106,2,),IF($AN26=$R$11,VLOOKUP($AO26,Listas!$E$6:$F$106,2,),IF($AN26=$R$12,VLOOKUP($AO26,Listas!$H$6:$I$106,2,)/100,""))),"")</f>
        <v/>
      </c>
      <c r="BZ26" t="str">
        <f>IFERROR('Prod y alimentación'!AK84*IF($AN26=$R$10,VLOOKUP($AO26,Listas!$B$6:$C$106,2,),IF($AN26=$R$11,VLOOKUP($AO26,Listas!$E$6:$F$106,2,),IF($AN26=$R$12,VLOOKUP($AO26,Listas!$H$6:$I$106,2,)/100,""))),"")</f>
        <v/>
      </c>
      <c r="CB26" t="str">
        <f>IF(Reservas!E31="",IF(Reservas!D31="","",IF(Reservas!C31=$O$10,0.85,IF(Reservas!C31=$O$11,0.45,IF(Reservas!C31=$O$12,0.33,"")))),Reservas!E31)</f>
        <v/>
      </c>
      <c r="CC26" t="str">
        <f>IF(Reservas!H31="",IF(Reservas!G31="","",IF(Reservas!F31=$O$10,0.85,IF(Reservas!F31=$O$11,0.45,IF(Reservas!F31=$O$12,0.33,"")))),Reservas!H31)</f>
        <v/>
      </c>
      <c r="CD26" t="str">
        <f>IF(Reservas!K31="",IF(Reservas!J31="","",IF(Reservas!I31=$O$10,0.85,IF(Reservas!I31=$O$11,0.45,IF(Reservas!I31=$O$12,0.33,"")))),Reservas!K31)</f>
        <v/>
      </c>
      <c r="CE26" t="str">
        <f>IF(Reservas!N31="",IF(Reservas!M31="","",IF(Reservas!L31=$O$10,0.85,IF(Reservas!L31=$O$11,0.45,IF(Reservas!L31=$O$12,0.33,"")))),Reservas!N31)</f>
        <v/>
      </c>
      <c r="CF26" t="str">
        <f>IF(Reservas!Q31="",IF(Reservas!P31="","",IF(Reservas!O31=$O$10,0.85,IF(Reservas!O31=$O$11,0.45,IF(Reservas!O31=$O$12,0.33,"")))),Reservas!Q31)</f>
        <v/>
      </c>
      <c r="CG26" t="str">
        <f>IF(Reservas!T31="",IF(Reservas!S31="","",IF(Reservas!R31=$O$10,0.85,IF(Reservas!R31=$O$11,0.45,IF(Reservas!R31=$O$12,0.33,"")))),Reservas!T31)</f>
        <v/>
      </c>
      <c r="CH26" t="str">
        <f>IF(Reservas!W31="",IF(Reservas!V31="","",IF(Reservas!U31=$O$10,0.85,IF(Reservas!U31=$O$11,0.45,IF(Reservas!U31=$O$12,0.33,"")))),Reservas!W31)</f>
        <v/>
      </c>
      <c r="CI26" t="str">
        <f>IF(Reservas!Z31="",IF(Reservas!Y31="","",IF(Reservas!X31=$O$10,0.85,IF(Reservas!X31=$O$11,0.45,IF(Reservas!X31=$O$12,0.33,"")))),Reservas!Z31)</f>
        <v/>
      </c>
      <c r="CJ26" t="str">
        <f>IF(Reservas!AC31="",IF(Reservas!AB31="","",IF(Reservas!AA31=$O$10,0.85,IF(Reservas!AA31=$O$11,0.45,IF(Reservas!AA31=$O$12,0.33,"")))),Reservas!AC31)</f>
        <v/>
      </c>
      <c r="CK26" t="str">
        <f>IF(Reservas!AF31="",IF(Reservas!AE31="","",IF(Reservas!AD31=$O$10,0.85,IF(Reservas!AD31=$O$11,0.45,IF(Reservas!AD31=$O$12,0.33,"")))),Reservas!AF31)</f>
        <v/>
      </c>
      <c r="CL26" t="str">
        <f>IF(Reservas!AI31="",IF(Reservas!AH31="","",IF(Reservas!AG31=$O$10,0.85,IF(Reservas!AG31=$O$11,0.45,IF(Reservas!AG31=$O$12,0.33,"")))),Reservas!AI31)</f>
        <v/>
      </c>
      <c r="CM26" t="str">
        <f>IF(Reservas!AL31="",IF(Reservas!AK31="","",IF(Reservas!AJ31=$O$10,0.85,IF(Reservas!AJ31=$O$11,0.45,IF(Reservas!AJ31=$O$12,0.33,"")))),Reservas!AL31)</f>
        <v/>
      </c>
      <c r="CO26" t="str">
        <f>IFERROR('Prod y alimentación'!E84*IF($AN26=$R$10,VLOOKUP($AO26,Listas!$B$6:$C$106,2,),IF($AN26=$R$11,VLOOKUP($AO26,Listas!$E$6:$F$106,2,),IF($AN26=$R$12,VLOOKUP($AO26,Listas!$H$6:$I$106,2,),""))),"")</f>
        <v/>
      </c>
      <c r="CP26" t="str">
        <f>IFERROR('Prod y alimentación'!H84*IF($AN26=$R$10,VLOOKUP($AO26,Listas!$B$6:$C$106,2,),IF($AN26=$R$11,VLOOKUP($AO26,Listas!$E$6:$F$106,2,),IF($AN26=$R$12,VLOOKUP($AO26,Listas!$H$6:$I$106,2,),""))),"")</f>
        <v/>
      </c>
      <c r="CQ26" t="str">
        <f>IFERROR('Prod y alimentación'!K84*IF($AN26=$R$10,VLOOKUP($AO26,Listas!$B$6:$C$106,2,),IF($AN26=$R$11,VLOOKUP($AO26,Listas!$E$6:$F$106,2,),IF($AN26=$R$12,VLOOKUP($AO26,Listas!$H$6:$I$106,2,),""))),"")</f>
        <v/>
      </c>
      <c r="CR26" t="str">
        <f>IFERROR('Prod y alimentación'!N84*IF($AN26=$R$10,VLOOKUP($AO26,Listas!$B$6:$C$106,2,),IF($AN26=$R$11,VLOOKUP($AO26,Listas!$E$6:$F$106,2,),IF($AN26=$R$12,VLOOKUP($AO26,Listas!$H$6:$I$106,2,),""))),"")</f>
        <v/>
      </c>
      <c r="CS26" t="str">
        <f>IFERROR('Prod y alimentación'!Q84*IF($AN26=$R$10,VLOOKUP($AO26,Listas!$B$6:$C$106,2,),IF($AN26=$R$11,VLOOKUP($AO26,Listas!$E$6:$F$106,2,),IF($AN26=$R$12,VLOOKUP($AO26,Listas!$H$6:$I$106,2,),""))),"")</f>
        <v/>
      </c>
      <c r="CT26" t="str">
        <f>IFERROR('Prod y alimentación'!T84*IF($AN26=$R$10,VLOOKUP($AO26,Listas!$B$6:$C$106,2,),IF($AN26=$R$11,VLOOKUP($AO26,Listas!$E$6:$F$106,2,),IF($AN26=$R$12,VLOOKUP($AO26,Listas!$H$6:$I$106,2,),""))),"")</f>
        <v/>
      </c>
      <c r="CU26" t="str">
        <f>IFERROR('Prod y alimentación'!W84*IF($AN26=$R$10,VLOOKUP($AO26,Listas!$B$6:$C$106,2,),IF($AN26=$R$11,VLOOKUP($AO26,Listas!$E$6:$F$106,2,),IF($AN26=$R$12,VLOOKUP($AO26,Listas!$H$6:$I$106,2,),""))),"")</f>
        <v/>
      </c>
      <c r="CV26" t="str">
        <f>IFERROR('Prod y alimentación'!Z84*IF($AN26=$R$10,VLOOKUP($AO26,Listas!$B$6:$C$106,2,),IF($AN26=$R$11,VLOOKUP($AO26,Listas!$E$6:$F$106,2,),IF($AN26=$R$12,VLOOKUP($AO26,Listas!$H$6:$I$106,2,),""))),"")</f>
        <v/>
      </c>
      <c r="CW26" t="str">
        <f>IFERROR('Prod y alimentación'!AC84*IF($AN26=$R$10,VLOOKUP($AO26,Listas!$B$6:$C$106,2,),IF($AN26=$R$11,VLOOKUP($AO26,Listas!$E$6:$F$106,2,),IF($AN26=$R$12,VLOOKUP($AO26,Listas!$H$6:$I$106,2,),""))),"")</f>
        <v/>
      </c>
      <c r="CX26" t="str">
        <f>IFERROR('Prod y alimentación'!AF84*IF($AN26=$R$10,VLOOKUP($AO26,Listas!$B$6:$C$106,2,),IF($AN26=$R$11,VLOOKUP($AO26,Listas!$E$6:$F$106,2,),IF($AN26=$R$12,VLOOKUP($AO26,Listas!$H$6:$I$106,2,),""))),"")</f>
        <v/>
      </c>
      <c r="CY26" t="str">
        <f>IFERROR('Prod y alimentación'!AI84*IF($AN26=$R$10,VLOOKUP($AO26,Listas!$B$6:$C$106,2,),IF($AN26=$R$11,VLOOKUP($AO26,Listas!$E$6:$F$106,2,),IF($AN26=$R$12,VLOOKUP($AO26,Listas!$H$6:$I$106,2,),""))),"")</f>
        <v/>
      </c>
      <c r="CZ26" t="str">
        <f>IFERROR('Prod y alimentación'!AL84*IF($AN26=$R$10,VLOOKUP($AO26,Listas!$B$6:$C$106,2,),IF($AN26=$R$11,VLOOKUP($AO26,Listas!$E$6:$F$106,2,),IF($AN26=$R$12,VLOOKUP($AO26,Listas!$H$6:$I$106,2,),""))),"")</f>
        <v/>
      </c>
    </row>
    <row r="27" spans="2:104" x14ac:dyDescent="0.35">
      <c r="B27" t="str">
        <f ca="1">IFERROR(INDEX(OFFSET(Listas!$B$6,0,0,MATCH("Fin",Listas!$B$6:B123,0)-1,1),MATCH(0,INDEX(COUNTIF($B$10:B26,OFFSET(Listas!$B$6,0,0,MATCH("Fin",Listas!$B$6:B123,0)-1,1)),0,0),0)),"")</f>
        <v/>
      </c>
      <c r="E27" t="str">
        <f ca="1">IFERROR(INDEX(OFFSET(Listas!$E$6,0,0,MATCH("Fin",Listas!$E$6:E123,0)-1,1),MATCH(0,INDEX(COUNTIF($E$10:E26,OFFSET(Listas!$E$6,0,0,MATCH("Fin",Listas!$E$6:E123,0)-1,1)),0,0),0)),"")</f>
        <v>Harina de Soja 48% PC</v>
      </c>
      <c r="H27" t="str">
        <f ca="1">IFERROR(INDEX(OFFSET(Listas!$H$6,0,0,MATCH("Fin",Listas!$H$6:H123,0)-1,1),MATCH(0,INDEX(COUNTIF($H$10:H26,OFFSET(Listas!$H$6,0,0,MATCH("Fin",Listas!$H$6:H123,0)-1,1)),0,0),0)),"")</f>
        <v/>
      </c>
      <c r="K27" t="str">
        <f ca="1">IFERROR(INDEX(OFFSET(Listas!$L$6,0,0,MATCH("Fin",Listas!$L$6:L123,0)-1,1),MATCH(0,INDEX(COUNTIF($K$10:K26,OFFSET(Listas!$L$6,0,0,MATCH("Fin",Listas!$L$6:L123,0)-1,1)),0,0),0)),"")</f>
        <v>Trébol Rojo 2</v>
      </c>
      <c r="L27" t="str">
        <f ca="1">VLOOKUP(K27,Listas!$L$6:$M$106,2,0)</f>
        <v>Pradera corta (2º año)</v>
      </c>
      <c r="AA27" s="122" t="str">
        <f>IF('Uso de suelo'!C32="","",'Uso de suelo'!C32)</f>
        <v/>
      </c>
      <c r="AB27" s="123" t="str">
        <f ca="1">IF('Uso de suelo'!D32="","",VLOOKUP('Uso de suelo'!D32,OFFSET(Formulas!$K$11,0,0,Formulas!$L$10,2),2,0))</f>
        <v/>
      </c>
      <c r="AC27" s="123" t="str">
        <f ca="1">IF('Uso de suelo'!F32="","",VLOOKUP('Uso de suelo'!F32,OFFSET(Formulas!$K$11,0,0,Formulas!$L$10,2),2,0))</f>
        <v/>
      </c>
      <c r="AD27" s="123" t="str">
        <f ca="1">IF('Uso de suelo'!H32="","",VLOOKUP('Uso de suelo'!H32,OFFSET(Formulas!$K$11,0,0,Formulas!$L$10,2),2,0))</f>
        <v/>
      </c>
      <c r="AE27" s="123" t="str">
        <f ca="1">IF('Uso de suelo'!J32="","",VLOOKUP('Uso de suelo'!J32,OFFSET(Formulas!$K$11,0,0,Formulas!$L$10,2),2,0))</f>
        <v/>
      </c>
      <c r="AF27" s="123" t="str">
        <f ca="1">IF('Uso de suelo'!L32="","",VLOOKUP('Uso de suelo'!L32,OFFSET(Formulas!$K$11,0,0,Formulas!$L$10,2),2,0))</f>
        <v/>
      </c>
      <c r="AG27" s="123" t="str">
        <f ca="1">IF('Uso de suelo'!N32="","",VLOOKUP('Uso de suelo'!N32,OFFSET(Formulas!$K$11,0,0,Formulas!$L$10,2),2,0))</f>
        <v/>
      </c>
      <c r="AH27" s="123" t="str">
        <f ca="1">IF('Uso de suelo'!P32="","",VLOOKUP('Uso de suelo'!P32,OFFSET(Formulas!$K$11,0,0,Formulas!$L$10,2),2,0))</f>
        <v/>
      </c>
      <c r="AI27" s="123" t="str">
        <f ca="1">IF('Uso de suelo'!R32="","",VLOOKUP('Uso de suelo'!R32,OFFSET(Formulas!$K$11,0,0,Formulas!$L$10,2),2,0))</f>
        <v/>
      </c>
      <c r="AJ27" s="123" t="str">
        <f ca="1">IF('Uso de suelo'!T32="","",VLOOKUP('Uso de suelo'!T32,OFFSET(Formulas!$K$11,0,0,Formulas!$L$10,2),2,0))</f>
        <v/>
      </c>
      <c r="AK27" s="123" t="str">
        <f ca="1">IF('Uso de suelo'!V32="","",VLOOKUP('Uso de suelo'!V32,OFFSET(Formulas!$K$11,0,0,Formulas!$L$10,2),2,0))</f>
        <v/>
      </c>
      <c r="AL27" s="123" t="str">
        <f ca="1">IF('Uso de suelo'!X32="","",VLOOKUP('Uso de suelo'!X32,OFFSET(Formulas!$K$11,0,0,Formulas!$L$10,2),2,0))</f>
        <v/>
      </c>
      <c r="AM27" s="124" t="str">
        <f ca="1">IF('Uso de suelo'!Z32="","",VLOOKUP('Uso de suelo'!Z32,OFFSET(Formulas!$K$11,0,0,Formulas!$L$10,2),2,0))</f>
        <v/>
      </c>
      <c r="AN27" t="str">
        <f>IF('Prod y alimentación'!B85="","",'Prod y alimentación'!B85)</f>
        <v/>
      </c>
      <c r="AO27" t="str">
        <f>IF('Prod y alimentación'!C85="","",'Prod y alimentación'!C85)</f>
        <v/>
      </c>
      <c r="AP27" t="str">
        <f>IFERROR('Prod y alimentación'!D85*IF($AN27=$R$10,VLOOKUP($AO27,Listas!$B$6:$D$106,3,)*VLOOKUP($AO27,Listas!$B$6:$D$106,2,),IF($AN27=$R$11,VLOOKUP($AO27,Listas!$E$6:$G$106,3,)*VLOOKUP($AO27,Listas!$E$6:$G$106,2,),IF($AN27=$R$12,VLOOKUP($AO27,Listas!$H$6:$J$106,3,)*VLOOKUP($AO27,Listas!$H$6:$J$106,2,),""))),"")</f>
        <v/>
      </c>
      <c r="AQ27" t="str">
        <f>IFERROR('Prod y alimentación'!E85*IF($AN27=$R$10,VLOOKUP($AO27,Listas!$B$6:$D$106,3,)*VLOOKUP($AO27,Listas!$B$6:$D$106,2,),IF($AN27=$R$11,VLOOKUP($AO27,Listas!$E$6:$G$106,3,)*VLOOKUP($AO27,Listas!$E$6:$G$106,2,),IF($AN27=$R$12,VLOOKUP($AO27,Listas!$H$6:$J$106,3,)*VLOOKUP($AO27,Listas!$H$6:$J$106,2,),""))),"")</f>
        <v/>
      </c>
      <c r="AR27" t="str">
        <f>IFERROR('Prod y alimentación'!G85*IF($AN27=$R$10,VLOOKUP($AO27,Listas!$B$6:$D$106,3,)*VLOOKUP($AO27,Listas!$B$6:$D$106,2,),IF($AN27=$R$11,VLOOKUP($AO27,Listas!$E$6:$G$106,3,)*VLOOKUP($AO27,Listas!$E$6:$G$106,2,),IF($AN27=$R$12,VLOOKUP($AO27,Listas!$H$6:$J$106,3,)*VLOOKUP($AO27,Listas!$H$6:$J$106,2,),""))),"")</f>
        <v/>
      </c>
      <c r="AS27" t="str">
        <f>IFERROR('Prod y alimentación'!H85*IF($AN27=$R$10,VLOOKUP($AO27,Listas!$B$6:$D$106,3,)*VLOOKUP($AO27,Listas!$B$6:$D$106,2,),IF($AN27=$R$11,VLOOKUP($AO27,Listas!$E$6:$G$106,3,)*VLOOKUP($AO27,Listas!$E$6:$G$106,2,),IF($AN27=$R$12,VLOOKUP($AO27,Listas!$H$6:$J$106,3,)*VLOOKUP($AO27,Listas!$H$6:$J$106,2,),""))),"")</f>
        <v/>
      </c>
      <c r="AT27" t="str">
        <f>IFERROR('Prod y alimentación'!J85*IF($AN27=$R$10,VLOOKUP($AO27,Listas!$B$6:$D$106,3,)*VLOOKUP($AO27,Listas!$B$6:$D$106,2,),IF($AN27=$R$11,VLOOKUP($AO27,Listas!$E$6:$G$106,3,)*VLOOKUP($AO27,Listas!$E$6:$G$106,2,),IF($AN27=$R$12,VLOOKUP($AO27,Listas!$H$6:$J$106,3,)*VLOOKUP($AO27,Listas!$H$6:$J$106,2,),""))),"")</f>
        <v/>
      </c>
      <c r="AU27" t="str">
        <f>IFERROR('Prod y alimentación'!K85*IF($AN27=$R$10,VLOOKUP($AO27,Listas!$B$6:$D$106,3,)*VLOOKUP($AO27,Listas!$B$6:$D$106,2,),IF($AN27=$R$11,VLOOKUP($AO27,Listas!$E$6:$G$106,3,)*VLOOKUP($AO27,Listas!$E$6:$G$106,2,),IF($AN27=$R$12,VLOOKUP($AO27,Listas!$H$6:$J$106,3,)*VLOOKUP($AO27,Listas!$H$6:$J$106,2,),""))),"")</f>
        <v/>
      </c>
      <c r="AV27" t="str">
        <f>IFERROR('Prod y alimentación'!M85*IF($AN27=$R$10,VLOOKUP($AO27,Listas!$B$6:$D$106,3,)*VLOOKUP($AO27,Listas!$B$6:$D$106,2,),IF($AN27=$R$11,VLOOKUP($AO27,Listas!$E$6:$G$106,3,)*VLOOKUP($AO27,Listas!$E$6:$G$106,2,),IF($AN27=$R$12,VLOOKUP($AO27,Listas!$H$6:$J$106,3,)*VLOOKUP($AO27,Listas!$H$6:$J$106,2,),""))),"")</f>
        <v/>
      </c>
      <c r="AW27" t="str">
        <f>IFERROR('Prod y alimentación'!N85*IF($AN27=$R$10,VLOOKUP($AO27,Listas!$B$6:$D$106,3,)*VLOOKUP($AO27,Listas!$B$6:$D$106,2,),IF($AN27=$R$11,VLOOKUP($AO27,Listas!$E$6:$G$106,3,)*VLOOKUP($AO27,Listas!$E$6:$G$106,2,),IF($AN27=$R$12,VLOOKUP($AO27,Listas!$H$6:$J$106,3,)*VLOOKUP($AO27,Listas!$H$6:$J$106,2,),""))),"")</f>
        <v/>
      </c>
      <c r="AX27" t="str">
        <f>IFERROR('Prod y alimentación'!P85*IF($AN27=$R$10,VLOOKUP($AO27,Listas!$B$6:$D$106,3,)*VLOOKUP($AO27,Listas!$B$6:$D$106,2,),IF($AN27=$R$11,VLOOKUP($AO27,Listas!$E$6:$G$106,3,)*VLOOKUP($AO27,Listas!$E$6:$G$106,2,),IF($AN27=$R$12,VLOOKUP($AO27,Listas!$H$6:$J$106,3,)*VLOOKUP($AO27,Listas!$H$6:$J$106,2,),""))),"")</f>
        <v/>
      </c>
      <c r="AY27" t="str">
        <f>IFERROR('Prod y alimentación'!Q85*IF($AN27=$R$10,VLOOKUP($AO27,Listas!$B$6:$D$106,3,)*VLOOKUP($AO27,Listas!$B$6:$D$106,2,),IF($AN27=$R$11,VLOOKUP($AO27,Listas!$E$6:$G$106,3,)*VLOOKUP($AO27,Listas!$E$6:$G$106,2,),IF($AN27=$R$12,VLOOKUP($AO27,Listas!$H$6:$J$106,3,)*VLOOKUP($AO27,Listas!$H$6:$J$106,2,),""))),"")</f>
        <v/>
      </c>
      <c r="AZ27" t="str">
        <f>IFERROR('Prod y alimentación'!S85*IF($AN27=$R$10,VLOOKUP($AO27,Listas!$B$6:$D$106,3,)*VLOOKUP($AO27,Listas!$B$6:$D$106,2,),IF($AN27=$R$11,VLOOKUP($AO27,Listas!$E$6:$G$106,3,)*VLOOKUP($AO27,Listas!$E$6:$G$106,2,),IF($AN27=$R$12,VLOOKUP($AO27,Listas!$H$6:$J$106,3,)*VLOOKUP($AO27,Listas!$H$6:$J$106,2,),""))),"")</f>
        <v/>
      </c>
      <c r="BA27" t="str">
        <f>IFERROR('Prod y alimentación'!T85*IF($AN27=$R$10,VLOOKUP($AO27,Listas!$B$6:$D$106,3,)*VLOOKUP($AO27,Listas!$B$6:$D$106,2,),IF($AN27=$R$11,VLOOKUP($AO27,Listas!$E$6:$G$106,3,)*VLOOKUP($AO27,Listas!$E$6:$G$106,2,),IF($AN27=$R$12,VLOOKUP($AO27,Listas!$H$6:$J$106,3,)*VLOOKUP($AO27,Listas!$H$6:$J$106,2,),""))),"")</f>
        <v/>
      </c>
      <c r="BB27" t="str">
        <f>IFERROR('Prod y alimentación'!V85*IF($AN27=$R$10,VLOOKUP($AO27,Listas!$B$6:$D$106,3,)*VLOOKUP($AO27,Listas!$B$6:$D$106,2,),IF($AN27=$R$11,VLOOKUP($AO27,Listas!$E$6:$G$106,3,)*VLOOKUP($AO27,Listas!$E$6:$G$106,2,),IF($AN27=$R$12,VLOOKUP($AO27,Listas!$H$6:$J$106,3,)*VLOOKUP($AO27,Listas!$H$6:$J$106,2,),""))),"")</f>
        <v/>
      </c>
      <c r="BC27" t="str">
        <f>IFERROR('Prod y alimentación'!W85*IF($AN27=$R$10,VLOOKUP($AO27,Listas!$B$6:$D$106,3,)*VLOOKUP($AO27,Listas!$B$6:$D$106,2,),IF($AN27=$R$11,VLOOKUP($AO27,Listas!$E$6:$G$106,3,)*VLOOKUP($AO27,Listas!$E$6:$G$106,2,),IF($AN27=$R$12,VLOOKUP($AO27,Listas!$H$6:$J$106,3,)*VLOOKUP($AO27,Listas!$H$6:$J$106,2,),""))),"")</f>
        <v/>
      </c>
      <c r="BD27" t="str">
        <f>IFERROR('Prod y alimentación'!Y85*IF($AN27=$R$10,VLOOKUP($AO27,Listas!$B$6:$D$106,3,)*VLOOKUP($AO27,Listas!$B$6:$D$106,2,),IF($AN27=$R$11,VLOOKUP($AO27,Listas!$E$6:$G$106,3,)*VLOOKUP($AO27,Listas!$E$6:$G$106,2,),IF($AN27=$R$12,VLOOKUP($AO27,Listas!$H$6:$J$106,3,)*VLOOKUP($AO27,Listas!$H$6:$J$106,2,),""))),"")</f>
        <v/>
      </c>
      <c r="BE27" t="str">
        <f>IFERROR('Prod y alimentación'!Z85*IF($AN27=$R$10,VLOOKUP($AO27,Listas!$B$6:$D$106,3,)*VLOOKUP($AO27,Listas!$B$6:$D$106,2,),IF($AN27=$R$11,VLOOKUP($AO27,Listas!$E$6:$G$106,3,)*VLOOKUP($AO27,Listas!$E$6:$G$106,2,),IF($AN27=$R$12,VLOOKUP($AO27,Listas!$H$6:$J$106,3,)*VLOOKUP($AO27,Listas!$H$6:$J$106,2,),""))),"")</f>
        <v/>
      </c>
      <c r="BF27" t="str">
        <f>IFERROR('Prod y alimentación'!AB85*IF($AN27=$R$10,VLOOKUP($AO27,Listas!$B$6:$D$106,3,)*VLOOKUP($AO27,Listas!$B$6:$D$106,2,),IF($AN27=$R$11,VLOOKUP($AO27,Listas!$E$6:$G$106,3,)*VLOOKUP($AO27,Listas!$E$6:$G$106,2,),IF($AN27=$R$12,VLOOKUP($AO27,Listas!$H$6:$J$106,3,)*VLOOKUP($AO27,Listas!$H$6:$J$106,2,),""))),"")</f>
        <v/>
      </c>
      <c r="BG27" t="str">
        <f>IFERROR('Prod y alimentación'!AC85*IF($AN27=$R$10,VLOOKUP($AO27,Listas!$B$6:$D$106,3,)*VLOOKUP($AO27,Listas!$B$6:$D$106,2,),IF($AN27=$R$11,VLOOKUP($AO27,Listas!$E$6:$G$106,3,)*VLOOKUP($AO27,Listas!$E$6:$G$106,2,),IF($AN27=$R$12,VLOOKUP($AO27,Listas!$H$6:$J$106,3,)*VLOOKUP($AO27,Listas!$H$6:$J$106,2,),""))),"")</f>
        <v/>
      </c>
      <c r="BH27" t="str">
        <f>IFERROR('Prod y alimentación'!AE85*IF($AN27=$R$10,VLOOKUP($AO27,Listas!$B$6:$D$106,3,)*VLOOKUP($AO27,Listas!$B$6:$D$106,2,),IF($AN27=$R$11,VLOOKUP($AO27,Listas!$E$6:$G$106,3,)*VLOOKUP($AO27,Listas!$E$6:$G$106,2,),IF($AN27=$R$12,VLOOKUP($AO27,Listas!$H$6:$J$106,3,)*VLOOKUP($AO27,Listas!$H$6:$J$106,2,),""))),"")</f>
        <v/>
      </c>
      <c r="BI27" t="str">
        <f>IFERROR('Prod y alimentación'!AF85*IF($AN27=$R$10,VLOOKUP($AO27,Listas!$B$6:$D$106,3,)*VLOOKUP($AO27,Listas!$B$6:$D$106,2,),IF($AN27=$R$11,VLOOKUP($AO27,Listas!$E$6:$G$106,3,)*VLOOKUP($AO27,Listas!$E$6:$G$106,2,),IF($AN27=$R$12,VLOOKUP($AO27,Listas!$H$6:$J$106,3,)*VLOOKUP($AO27,Listas!$H$6:$J$106,2,),""))),"")</f>
        <v/>
      </c>
      <c r="BJ27" t="str">
        <f>IFERROR('Prod y alimentación'!AH85*IF($AN27=$R$10,VLOOKUP($AO27,Listas!$B$6:$D$106,3,)*VLOOKUP($AO27,Listas!$B$6:$D$106,2,),IF($AN27=$R$11,VLOOKUP($AO27,Listas!$E$6:$G$106,3,)*VLOOKUP($AO27,Listas!$E$6:$G$106,2,),IF($AN27=$R$12,VLOOKUP($AO27,Listas!$H$6:$J$106,3,)*VLOOKUP($AO27,Listas!$H$6:$J$106,2,),""))),"")</f>
        <v/>
      </c>
      <c r="BK27" t="str">
        <f>IFERROR('Prod y alimentación'!AI85*IF($AN27=$R$10,VLOOKUP($AO27,Listas!$B$6:$D$106,3,)*VLOOKUP($AO27,Listas!$B$6:$D$106,2,),IF($AN27=$R$11,VLOOKUP($AO27,Listas!$E$6:$G$106,3,)*VLOOKUP($AO27,Listas!$E$6:$G$106,2,),IF($AN27=$R$12,VLOOKUP($AO27,Listas!$H$6:$J$106,3,)*VLOOKUP($AO27,Listas!$H$6:$J$106,2,),""))),"")</f>
        <v/>
      </c>
      <c r="BL27" t="str">
        <f>IFERROR('Prod y alimentación'!AK85*IF($AN27=$R$10,VLOOKUP($AO27,Listas!$B$6:$D$106,3,)*VLOOKUP($AO27,Listas!$B$6:$D$106,2,),IF($AN27=$R$11,VLOOKUP($AO27,Listas!$E$6:$G$106,3,)*VLOOKUP($AO27,Listas!$E$6:$G$106,2,),IF($AN27=$R$12,VLOOKUP($AO27,Listas!$H$6:$J$106,3,)*VLOOKUP($AO27,Listas!$H$6:$J$106,2,),""))),"")</f>
        <v/>
      </c>
      <c r="BM27" t="str">
        <f>IFERROR('Prod y alimentación'!AL85*IF($AN27=$R$10,VLOOKUP($AO27,Listas!$B$6:$D$106,3,)*VLOOKUP($AO27,Listas!$B$6:$D$106,2,),IF($AN27=$R$11,VLOOKUP($AO27,Listas!$E$6:$G$106,3,)*VLOOKUP($AO27,Listas!$E$6:$G$106,2,),IF($AN27=$R$12,VLOOKUP($AO27,Listas!$H$6:$J$106,3,)*VLOOKUP($AO27,Listas!$H$6:$J$106,2,),""))),"")</f>
        <v/>
      </c>
      <c r="BO27" s="130" t="str">
        <f>IFERROR('Prod y alimentación'!D85*IF($AN27=$R$10,VLOOKUP($AO27,Listas!$B$6:$C$106,2,),IF($AN27=$R$11,VLOOKUP($AO27,Listas!$E$6:$F$106,2,),IF($AN27=$R$12,VLOOKUP($AO27,Listas!$H$6:$I$106,2,),""))),"")</f>
        <v/>
      </c>
      <c r="BP27" t="str">
        <f>IFERROR('Prod y alimentación'!G85*IF($AN27=$R$10,VLOOKUP($AO27,Listas!$B$6:$C$106,2,),IF($AN27=$R$11,VLOOKUP($AO27,Listas!$E$6:$F$106,2,),IF($AN27=$R$12,VLOOKUP($AO27,Listas!$H$6:$I$106,2,)/100,""))),"")</f>
        <v/>
      </c>
      <c r="BQ27" t="str">
        <f>IFERROR('Prod y alimentación'!J85*IF($AN27=$R$10,VLOOKUP($AO27,Listas!$B$6:$C$106,2,),IF($AN27=$R$11,VLOOKUP($AO27,Listas!$E$6:$F$106,2,),IF($AN27=$R$12,VLOOKUP($AO27,Listas!$H$6:$I$106,2,)/100,""))),"")</f>
        <v/>
      </c>
      <c r="BR27" t="str">
        <f>IFERROR('Prod y alimentación'!M85*IF($AN27=$R$10,VLOOKUP($AO27,Listas!$B$6:$C$106,2,),IF($AN27=$R$11,VLOOKUP($AO27,Listas!$E$6:$F$106,2,),IF($AN27=$R$12,VLOOKUP($AO27,Listas!$H$6:$I$106,2,)/100,""))),"")</f>
        <v/>
      </c>
      <c r="BS27" t="str">
        <f>IFERROR('Prod y alimentación'!P85*IF($AN27=$R$10,VLOOKUP($AO27,Listas!$B$6:$C$106,2,),IF($AN27=$R$11,VLOOKUP($AO27,Listas!$E$6:$F$106,2,),IF($AN27=$R$12,VLOOKUP($AO27,Listas!$H$6:$I$106,2,)/100,""))),"")</f>
        <v/>
      </c>
      <c r="BT27" t="str">
        <f>IFERROR('Prod y alimentación'!S85*IF($AN27=$R$10,VLOOKUP($AO27,Listas!$B$6:$C$106,2,),IF($AN27=$R$11,VLOOKUP($AO27,Listas!$E$6:$F$106,2,),IF($AN27=$R$12,VLOOKUP($AO27,Listas!$H$6:$I$106,2,)/100,""))),"")</f>
        <v/>
      </c>
      <c r="BU27" t="str">
        <f>IFERROR('Prod y alimentación'!V85*IF($AN27=$R$10,VLOOKUP($AO27,Listas!$B$6:$C$106,2,),IF($AN27=$R$11,VLOOKUP($AO27,Listas!$E$6:$F$106,2,),IF($AN27=$R$12,VLOOKUP($AO27,Listas!$H$6:$I$106,2,)/100,""))),"")</f>
        <v/>
      </c>
      <c r="BV27" t="str">
        <f>IFERROR('Prod y alimentación'!Y85*IF($AN27=$R$10,VLOOKUP($AO27,Listas!$B$6:$C$106,2,),IF($AN27=$R$11,VLOOKUP($AO27,Listas!$E$6:$F$106,2,),IF($AN27=$R$12,VLOOKUP($AO27,Listas!$H$6:$I$106,2,)/100,""))),"")</f>
        <v/>
      </c>
      <c r="BW27" t="str">
        <f>IFERROR('Prod y alimentación'!AB85*IF($AN27=$R$10,VLOOKUP($AO27,Listas!$B$6:$C$106,2,),IF($AN27=$R$11,VLOOKUP($AO27,Listas!$E$6:$F$106,2,),IF($AN27=$R$12,VLOOKUP($AO27,Listas!$H$6:$I$106,2,)/100,""))),"")</f>
        <v/>
      </c>
      <c r="BX27" t="str">
        <f>IFERROR('Prod y alimentación'!AE85*IF($AN27=$R$10,VLOOKUP($AO27,Listas!$B$6:$C$106,2,),IF($AN27=$R$11,VLOOKUP($AO27,Listas!$E$6:$F$106,2,),IF($AN27=$R$12,VLOOKUP($AO27,Listas!$H$6:$I$106,2,)/100,""))),"")</f>
        <v/>
      </c>
      <c r="BY27" t="str">
        <f>IFERROR('Prod y alimentación'!AH85*IF($AN27=$R$10,VLOOKUP($AO27,Listas!$B$6:$C$106,2,),IF($AN27=$R$11,VLOOKUP($AO27,Listas!$E$6:$F$106,2,),IF($AN27=$R$12,VLOOKUP($AO27,Listas!$H$6:$I$106,2,)/100,""))),"")</f>
        <v/>
      </c>
      <c r="BZ27" t="str">
        <f>IFERROR('Prod y alimentación'!AK85*IF($AN27=$R$10,VLOOKUP($AO27,Listas!$B$6:$C$106,2,),IF($AN27=$R$11,VLOOKUP($AO27,Listas!$E$6:$F$106,2,),IF($AN27=$R$12,VLOOKUP($AO27,Listas!$H$6:$I$106,2,)/100,""))),"")</f>
        <v/>
      </c>
      <c r="CB27" t="str">
        <f>IF(Reservas!E32="",IF(Reservas!D32="","",IF(Reservas!C32=$O$10,0.85,IF(Reservas!C32=$O$11,0.45,IF(Reservas!C32=$O$12,0.33,"")))),Reservas!E32)</f>
        <v/>
      </c>
      <c r="CC27" t="str">
        <f>IF(Reservas!H32="",IF(Reservas!G32="","",IF(Reservas!F32=$O$10,0.85,IF(Reservas!F32=$O$11,0.45,IF(Reservas!F32=$O$12,0.33,"")))),Reservas!H32)</f>
        <v/>
      </c>
      <c r="CD27" t="str">
        <f>IF(Reservas!K32="",IF(Reservas!J32="","",IF(Reservas!I32=$O$10,0.85,IF(Reservas!I32=$O$11,0.45,IF(Reservas!I32=$O$12,0.33,"")))),Reservas!K32)</f>
        <v/>
      </c>
      <c r="CE27" t="str">
        <f>IF(Reservas!N32="",IF(Reservas!M32="","",IF(Reservas!L32=$O$10,0.85,IF(Reservas!L32=$O$11,0.45,IF(Reservas!L32=$O$12,0.33,"")))),Reservas!N32)</f>
        <v/>
      </c>
      <c r="CF27" t="str">
        <f>IF(Reservas!Q32="",IF(Reservas!P32="","",IF(Reservas!O32=$O$10,0.85,IF(Reservas!O32=$O$11,0.45,IF(Reservas!O32=$O$12,0.33,"")))),Reservas!Q32)</f>
        <v/>
      </c>
      <c r="CG27" t="str">
        <f>IF(Reservas!T32="",IF(Reservas!S32="","",IF(Reservas!R32=$O$10,0.85,IF(Reservas!R32=$O$11,0.45,IF(Reservas!R32=$O$12,0.33,"")))),Reservas!T32)</f>
        <v/>
      </c>
      <c r="CH27" t="str">
        <f>IF(Reservas!W32="",IF(Reservas!V32="","",IF(Reservas!U32=$O$10,0.85,IF(Reservas!U32=$O$11,0.45,IF(Reservas!U32=$O$12,0.33,"")))),Reservas!W32)</f>
        <v/>
      </c>
      <c r="CI27" t="str">
        <f>IF(Reservas!Z32="",IF(Reservas!Y32="","",IF(Reservas!X32=$O$10,0.85,IF(Reservas!X32=$O$11,0.45,IF(Reservas!X32=$O$12,0.33,"")))),Reservas!Z32)</f>
        <v/>
      </c>
      <c r="CJ27" t="str">
        <f>IF(Reservas!AC32="",IF(Reservas!AB32="","",IF(Reservas!AA32=$O$10,0.85,IF(Reservas!AA32=$O$11,0.45,IF(Reservas!AA32=$O$12,0.33,"")))),Reservas!AC32)</f>
        <v/>
      </c>
      <c r="CK27" t="str">
        <f>IF(Reservas!AF32="",IF(Reservas!AE32="","",IF(Reservas!AD32=$O$10,0.85,IF(Reservas!AD32=$O$11,0.45,IF(Reservas!AD32=$O$12,0.33,"")))),Reservas!AF32)</f>
        <v/>
      </c>
      <c r="CL27" t="str">
        <f>IF(Reservas!AI32="",IF(Reservas!AH32="","",IF(Reservas!AG32=$O$10,0.85,IF(Reservas!AG32=$O$11,0.45,IF(Reservas!AG32=$O$12,0.33,"")))),Reservas!AI32)</f>
        <v/>
      </c>
      <c r="CM27" t="str">
        <f>IF(Reservas!AL32="",IF(Reservas!AK32="","",IF(Reservas!AJ32=$O$10,0.85,IF(Reservas!AJ32=$O$11,0.45,IF(Reservas!AJ32=$O$12,0.33,"")))),Reservas!AL32)</f>
        <v/>
      </c>
      <c r="CO27" t="str">
        <f>IFERROR('Prod y alimentación'!E85*IF($AN27=$R$10,VLOOKUP($AO27,Listas!$B$6:$C$106,2,),IF($AN27=$R$11,VLOOKUP($AO27,Listas!$E$6:$F$106,2,),IF($AN27=$R$12,VLOOKUP($AO27,Listas!$H$6:$I$106,2,),""))),"")</f>
        <v/>
      </c>
      <c r="CP27" t="str">
        <f>IFERROR('Prod y alimentación'!H85*IF($AN27=$R$10,VLOOKUP($AO27,Listas!$B$6:$C$106,2,),IF($AN27=$R$11,VLOOKUP($AO27,Listas!$E$6:$F$106,2,),IF($AN27=$R$12,VLOOKUP($AO27,Listas!$H$6:$I$106,2,),""))),"")</f>
        <v/>
      </c>
      <c r="CQ27" t="str">
        <f>IFERROR('Prod y alimentación'!K85*IF($AN27=$R$10,VLOOKUP($AO27,Listas!$B$6:$C$106,2,),IF($AN27=$R$11,VLOOKUP($AO27,Listas!$E$6:$F$106,2,),IF($AN27=$R$12,VLOOKUP($AO27,Listas!$H$6:$I$106,2,),""))),"")</f>
        <v/>
      </c>
      <c r="CR27" t="str">
        <f>IFERROR('Prod y alimentación'!N85*IF($AN27=$R$10,VLOOKUP($AO27,Listas!$B$6:$C$106,2,),IF($AN27=$R$11,VLOOKUP($AO27,Listas!$E$6:$F$106,2,),IF($AN27=$R$12,VLOOKUP($AO27,Listas!$H$6:$I$106,2,),""))),"")</f>
        <v/>
      </c>
      <c r="CS27" t="str">
        <f>IFERROR('Prod y alimentación'!Q85*IF($AN27=$R$10,VLOOKUP($AO27,Listas!$B$6:$C$106,2,),IF($AN27=$R$11,VLOOKUP($AO27,Listas!$E$6:$F$106,2,),IF($AN27=$R$12,VLOOKUP($AO27,Listas!$H$6:$I$106,2,),""))),"")</f>
        <v/>
      </c>
      <c r="CT27" t="str">
        <f>IFERROR('Prod y alimentación'!T85*IF($AN27=$R$10,VLOOKUP($AO27,Listas!$B$6:$C$106,2,),IF($AN27=$R$11,VLOOKUP($AO27,Listas!$E$6:$F$106,2,),IF($AN27=$R$12,VLOOKUP($AO27,Listas!$H$6:$I$106,2,),""))),"")</f>
        <v/>
      </c>
      <c r="CU27" t="str">
        <f>IFERROR('Prod y alimentación'!W85*IF($AN27=$R$10,VLOOKUP($AO27,Listas!$B$6:$C$106,2,),IF($AN27=$R$11,VLOOKUP($AO27,Listas!$E$6:$F$106,2,),IF($AN27=$R$12,VLOOKUP($AO27,Listas!$H$6:$I$106,2,),""))),"")</f>
        <v/>
      </c>
      <c r="CV27" t="str">
        <f>IFERROR('Prod y alimentación'!Z85*IF($AN27=$R$10,VLOOKUP($AO27,Listas!$B$6:$C$106,2,),IF($AN27=$R$11,VLOOKUP($AO27,Listas!$E$6:$F$106,2,),IF($AN27=$R$12,VLOOKUP($AO27,Listas!$H$6:$I$106,2,),""))),"")</f>
        <v/>
      </c>
      <c r="CW27" t="str">
        <f>IFERROR('Prod y alimentación'!AC85*IF($AN27=$R$10,VLOOKUP($AO27,Listas!$B$6:$C$106,2,),IF($AN27=$R$11,VLOOKUP($AO27,Listas!$E$6:$F$106,2,),IF($AN27=$R$12,VLOOKUP($AO27,Listas!$H$6:$I$106,2,),""))),"")</f>
        <v/>
      </c>
      <c r="CX27" t="str">
        <f>IFERROR('Prod y alimentación'!AF85*IF($AN27=$R$10,VLOOKUP($AO27,Listas!$B$6:$C$106,2,),IF($AN27=$R$11,VLOOKUP($AO27,Listas!$E$6:$F$106,2,),IF($AN27=$R$12,VLOOKUP($AO27,Listas!$H$6:$I$106,2,),""))),"")</f>
        <v/>
      </c>
      <c r="CY27" t="str">
        <f>IFERROR('Prod y alimentación'!AI85*IF($AN27=$R$10,VLOOKUP($AO27,Listas!$B$6:$C$106,2,),IF($AN27=$R$11,VLOOKUP($AO27,Listas!$E$6:$F$106,2,),IF($AN27=$R$12,VLOOKUP($AO27,Listas!$H$6:$I$106,2,),""))),"")</f>
        <v/>
      </c>
      <c r="CZ27" t="str">
        <f>IFERROR('Prod y alimentación'!AL85*IF($AN27=$R$10,VLOOKUP($AO27,Listas!$B$6:$C$106,2,),IF($AN27=$R$11,VLOOKUP($AO27,Listas!$E$6:$F$106,2,),IF($AN27=$R$12,VLOOKUP($AO27,Listas!$H$6:$I$106,2,),""))),"")</f>
        <v/>
      </c>
    </row>
    <row r="28" spans="2:104" x14ac:dyDescent="0.35">
      <c r="B28" t="str">
        <f ca="1">IFERROR(INDEX(OFFSET(Listas!$B$6,0,0,MATCH("Fin",Listas!$B$6:B124,0)-1,1),MATCH(0,INDEX(COUNTIF($B$10:B27,OFFSET(Listas!$B$6,0,0,MATCH("Fin",Listas!$B$6:B124,0)-1,1)),0,0),0)),"")</f>
        <v/>
      </c>
      <c r="E28" t="str">
        <f ca="1">IFERROR(INDEX(OFFSET(Listas!$E$6,0,0,MATCH("Fin",Listas!$E$6:E124,0)-1,1),MATCH(0,INDEX(COUNTIF($E$10:E27,OFFSET(Listas!$E$6,0,0,MATCH("Fin",Listas!$E$6:E124,0)-1,1)),0,0),0)),"")</f>
        <v>Expeller de Soja (extrusado, EE 9%-12%) 42% PC</v>
      </c>
      <c r="H28" t="str">
        <f ca="1">IFERROR(INDEX(OFFSET(Listas!$H$6,0,0,MATCH("Fin",Listas!$H$6:H124,0)-1,1),MATCH(0,INDEX(COUNTIF($H$10:H27,OFFSET(Listas!$H$6,0,0,MATCH("Fin",Listas!$H$6:H124,0)-1,1)),0,0),0)),"")</f>
        <v/>
      </c>
      <c r="K28" t="str">
        <f ca="1">IFERROR(INDEX(OFFSET(Listas!$L$6,0,0,MATCH("Fin",Listas!$L$6:L124,0)-1,1),MATCH(0,INDEX(COUNTIF($K$10:K27,OFFSET(Listas!$L$6,0,0,MATCH("Fin",Listas!$L$6:L124,0)-1,1)),0,0),0)),"")</f>
        <v>Avena</v>
      </c>
      <c r="L28" t="str">
        <f ca="1">VLOOKUP(K28,Listas!$L$6:$M$106,2,0)</f>
        <v>Verdeo invernal</v>
      </c>
      <c r="AA28" s="122" t="str">
        <f>IF('Uso de suelo'!C33="","",'Uso de suelo'!C33)</f>
        <v/>
      </c>
      <c r="AB28" s="123" t="str">
        <f ca="1">IF('Uso de suelo'!D33="","",VLOOKUP('Uso de suelo'!D33,OFFSET(Formulas!$K$11,0,0,Formulas!$L$10,2),2,0))</f>
        <v/>
      </c>
      <c r="AC28" s="123" t="str">
        <f ca="1">IF('Uso de suelo'!F33="","",VLOOKUP('Uso de suelo'!F33,OFFSET(Formulas!$K$11,0,0,Formulas!$L$10,2),2,0))</f>
        <v/>
      </c>
      <c r="AD28" s="123" t="str">
        <f ca="1">IF('Uso de suelo'!H33="","",VLOOKUP('Uso de suelo'!H33,OFFSET(Formulas!$K$11,0,0,Formulas!$L$10,2),2,0))</f>
        <v/>
      </c>
      <c r="AE28" s="123" t="str">
        <f ca="1">IF('Uso de suelo'!J33="","",VLOOKUP('Uso de suelo'!J33,OFFSET(Formulas!$K$11,0,0,Formulas!$L$10,2),2,0))</f>
        <v/>
      </c>
      <c r="AF28" s="123" t="str">
        <f ca="1">IF('Uso de suelo'!L33="","",VLOOKUP('Uso de suelo'!L33,OFFSET(Formulas!$K$11,0,0,Formulas!$L$10,2),2,0))</f>
        <v/>
      </c>
      <c r="AG28" s="123" t="str">
        <f ca="1">IF('Uso de suelo'!N33="","",VLOOKUP('Uso de suelo'!N33,OFFSET(Formulas!$K$11,0,0,Formulas!$L$10,2),2,0))</f>
        <v/>
      </c>
      <c r="AH28" s="123" t="str">
        <f ca="1">IF('Uso de suelo'!P33="","",VLOOKUP('Uso de suelo'!P33,OFFSET(Formulas!$K$11,0,0,Formulas!$L$10,2),2,0))</f>
        <v/>
      </c>
      <c r="AI28" s="123" t="str">
        <f ca="1">IF('Uso de suelo'!R33="","",VLOOKUP('Uso de suelo'!R33,OFFSET(Formulas!$K$11,0,0,Formulas!$L$10,2),2,0))</f>
        <v/>
      </c>
      <c r="AJ28" s="123" t="str">
        <f ca="1">IF('Uso de suelo'!T33="","",VLOOKUP('Uso de suelo'!T33,OFFSET(Formulas!$K$11,0,0,Formulas!$L$10,2),2,0))</f>
        <v/>
      </c>
      <c r="AK28" s="123" t="str">
        <f ca="1">IF('Uso de suelo'!V33="","",VLOOKUP('Uso de suelo'!V33,OFFSET(Formulas!$K$11,0,0,Formulas!$L$10,2),2,0))</f>
        <v/>
      </c>
      <c r="AL28" s="123" t="str">
        <f ca="1">IF('Uso de suelo'!X33="","",VLOOKUP('Uso de suelo'!X33,OFFSET(Formulas!$K$11,0,0,Formulas!$L$10,2),2,0))</f>
        <v/>
      </c>
      <c r="AM28" s="124" t="str">
        <f ca="1">IF('Uso de suelo'!Z33="","",VLOOKUP('Uso de suelo'!Z33,OFFSET(Formulas!$K$11,0,0,Formulas!$L$10,2),2,0))</f>
        <v/>
      </c>
      <c r="AN28" t="str">
        <f>IF('Prod y alimentación'!B86="","",'Prod y alimentación'!B86)</f>
        <v/>
      </c>
      <c r="AO28" t="str">
        <f>IF('Prod y alimentación'!C86="","",'Prod y alimentación'!C86)</f>
        <v/>
      </c>
      <c r="AP28" t="str">
        <f>IFERROR('Prod y alimentación'!D86*IF($AN28=$R$10,VLOOKUP($AO28,Listas!$B$6:$D$106,3,)*VLOOKUP($AO28,Listas!$B$6:$D$106,2,),IF($AN28=$R$11,VLOOKUP($AO28,Listas!$E$6:$G$106,3,)*VLOOKUP($AO28,Listas!$E$6:$G$106,2,),IF($AN28=$R$12,VLOOKUP($AO28,Listas!$H$6:$J$106,3,)*VLOOKUP($AO28,Listas!$H$6:$J$106,2,),""))),"")</f>
        <v/>
      </c>
      <c r="AQ28" t="str">
        <f>IFERROR('Prod y alimentación'!E86*IF($AN28=$R$10,VLOOKUP($AO28,Listas!$B$6:$D$106,3,)*VLOOKUP($AO28,Listas!$B$6:$D$106,2,),IF($AN28=$R$11,VLOOKUP($AO28,Listas!$E$6:$G$106,3,)*VLOOKUP($AO28,Listas!$E$6:$G$106,2,),IF($AN28=$R$12,VLOOKUP($AO28,Listas!$H$6:$J$106,3,)*VLOOKUP($AO28,Listas!$H$6:$J$106,2,),""))),"")</f>
        <v/>
      </c>
      <c r="AR28" t="str">
        <f>IFERROR('Prod y alimentación'!G86*IF($AN28=$R$10,VLOOKUP($AO28,Listas!$B$6:$D$106,3,)*VLOOKUP($AO28,Listas!$B$6:$D$106,2,),IF($AN28=$R$11,VLOOKUP($AO28,Listas!$E$6:$G$106,3,)*VLOOKUP($AO28,Listas!$E$6:$G$106,2,),IF($AN28=$R$12,VLOOKUP($AO28,Listas!$H$6:$J$106,3,)*VLOOKUP($AO28,Listas!$H$6:$J$106,2,),""))),"")</f>
        <v/>
      </c>
      <c r="AS28" t="str">
        <f>IFERROR('Prod y alimentación'!H86*IF($AN28=$R$10,VLOOKUP($AO28,Listas!$B$6:$D$106,3,)*VLOOKUP($AO28,Listas!$B$6:$D$106,2,),IF($AN28=$R$11,VLOOKUP($AO28,Listas!$E$6:$G$106,3,)*VLOOKUP($AO28,Listas!$E$6:$G$106,2,),IF($AN28=$R$12,VLOOKUP($AO28,Listas!$H$6:$J$106,3,)*VLOOKUP($AO28,Listas!$H$6:$J$106,2,),""))),"")</f>
        <v/>
      </c>
      <c r="AT28" t="str">
        <f>IFERROR('Prod y alimentación'!J86*IF($AN28=$R$10,VLOOKUP($AO28,Listas!$B$6:$D$106,3,)*VLOOKUP($AO28,Listas!$B$6:$D$106,2,),IF($AN28=$R$11,VLOOKUP($AO28,Listas!$E$6:$G$106,3,)*VLOOKUP($AO28,Listas!$E$6:$G$106,2,),IF($AN28=$R$12,VLOOKUP($AO28,Listas!$H$6:$J$106,3,)*VLOOKUP($AO28,Listas!$H$6:$J$106,2,),""))),"")</f>
        <v/>
      </c>
      <c r="AU28" t="str">
        <f>IFERROR('Prod y alimentación'!K86*IF($AN28=$R$10,VLOOKUP($AO28,Listas!$B$6:$D$106,3,)*VLOOKUP($AO28,Listas!$B$6:$D$106,2,),IF($AN28=$R$11,VLOOKUP($AO28,Listas!$E$6:$G$106,3,)*VLOOKUP($AO28,Listas!$E$6:$G$106,2,),IF($AN28=$R$12,VLOOKUP($AO28,Listas!$H$6:$J$106,3,)*VLOOKUP($AO28,Listas!$H$6:$J$106,2,),""))),"")</f>
        <v/>
      </c>
      <c r="AV28" t="str">
        <f>IFERROR('Prod y alimentación'!M86*IF($AN28=$R$10,VLOOKUP($AO28,Listas!$B$6:$D$106,3,)*VLOOKUP($AO28,Listas!$B$6:$D$106,2,),IF($AN28=$R$11,VLOOKUP($AO28,Listas!$E$6:$G$106,3,)*VLOOKUP($AO28,Listas!$E$6:$G$106,2,),IF($AN28=$R$12,VLOOKUP($AO28,Listas!$H$6:$J$106,3,)*VLOOKUP($AO28,Listas!$H$6:$J$106,2,),""))),"")</f>
        <v/>
      </c>
      <c r="AW28" t="str">
        <f>IFERROR('Prod y alimentación'!N86*IF($AN28=$R$10,VLOOKUP($AO28,Listas!$B$6:$D$106,3,)*VLOOKUP($AO28,Listas!$B$6:$D$106,2,),IF($AN28=$R$11,VLOOKUP($AO28,Listas!$E$6:$G$106,3,)*VLOOKUP($AO28,Listas!$E$6:$G$106,2,),IF($AN28=$R$12,VLOOKUP($AO28,Listas!$H$6:$J$106,3,)*VLOOKUP($AO28,Listas!$H$6:$J$106,2,),""))),"")</f>
        <v/>
      </c>
      <c r="AX28" t="str">
        <f>IFERROR('Prod y alimentación'!P86*IF($AN28=$R$10,VLOOKUP($AO28,Listas!$B$6:$D$106,3,)*VLOOKUP($AO28,Listas!$B$6:$D$106,2,),IF($AN28=$R$11,VLOOKUP($AO28,Listas!$E$6:$G$106,3,)*VLOOKUP($AO28,Listas!$E$6:$G$106,2,),IF($AN28=$R$12,VLOOKUP($AO28,Listas!$H$6:$J$106,3,)*VLOOKUP($AO28,Listas!$H$6:$J$106,2,),""))),"")</f>
        <v/>
      </c>
      <c r="AY28" t="str">
        <f>IFERROR('Prod y alimentación'!Q86*IF($AN28=$R$10,VLOOKUP($AO28,Listas!$B$6:$D$106,3,)*VLOOKUP($AO28,Listas!$B$6:$D$106,2,),IF($AN28=$R$11,VLOOKUP($AO28,Listas!$E$6:$G$106,3,)*VLOOKUP($AO28,Listas!$E$6:$G$106,2,),IF($AN28=$R$12,VLOOKUP($AO28,Listas!$H$6:$J$106,3,)*VLOOKUP($AO28,Listas!$H$6:$J$106,2,),""))),"")</f>
        <v/>
      </c>
      <c r="AZ28" t="str">
        <f>IFERROR('Prod y alimentación'!S86*IF($AN28=$R$10,VLOOKUP($AO28,Listas!$B$6:$D$106,3,)*VLOOKUP($AO28,Listas!$B$6:$D$106,2,),IF($AN28=$R$11,VLOOKUP($AO28,Listas!$E$6:$G$106,3,)*VLOOKUP($AO28,Listas!$E$6:$G$106,2,),IF($AN28=$R$12,VLOOKUP($AO28,Listas!$H$6:$J$106,3,)*VLOOKUP($AO28,Listas!$H$6:$J$106,2,),""))),"")</f>
        <v/>
      </c>
      <c r="BA28" t="str">
        <f>IFERROR('Prod y alimentación'!T86*IF($AN28=$R$10,VLOOKUP($AO28,Listas!$B$6:$D$106,3,)*VLOOKUP($AO28,Listas!$B$6:$D$106,2,),IF($AN28=$R$11,VLOOKUP($AO28,Listas!$E$6:$G$106,3,)*VLOOKUP($AO28,Listas!$E$6:$G$106,2,),IF($AN28=$R$12,VLOOKUP($AO28,Listas!$H$6:$J$106,3,)*VLOOKUP($AO28,Listas!$H$6:$J$106,2,),""))),"")</f>
        <v/>
      </c>
      <c r="BB28" t="str">
        <f>IFERROR('Prod y alimentación'!V86*IF($AN28=$R$10,VLOOKUP($AO28,Listas!$B$6:$D$106,3,)*VLOOKUP($AO28,Listas!$B$6:$D$106,2,),IF($AN28=$R$11,VLOOKUP($AO28,Listas!$E$6:$G$106,3,)*VLOOKUP($AO28,Listas!$E$6:$G$106,2,),IF($AN28=$R$12,VLOOKUP($AO28,Listas!$H$6:$J$106,3,)*VLOOKUP($AO28,Listas!$H$6:$J$106,2,),""))),"")</f>
        <v/>
      </c>
      <c r="BC28" t="str">
        <f>IFERROR('Prod y alimentación'!W86*IF($AN28=$R$10,VLOOKUP($AO28,Listas!$B$6:$D$106,3,)*VLOOKUP($AO28,Listas!$B$6:$D$106,2,),IF($AN28=$R$11,VLOOKUP($AO28,Listas!$E$6:$G$106,3,)*VLOOKUP($AO28,Listas!$E$6:$G$106,2,),IF($AN28=$R$12,VLOOKUP($AO28,Listas!$H$6:$J$106,3,)*VLOOKUP($AO28,Listas!$H$6:$J$106,2,),""))),"")</f>
        <v/>
      </c>
      <c r="BD28" t="str">
        <f>IFERROR('Prod y alimentación'!Y86*IF($AN28=$R$10,VLOOKUP($AO28,Listas!$B$6:$D$106,3,)*VLOOKUP($AO28,Listas!$B$6:$D$106,2,),IF($AN28=$R$11,VLOOKUP($AO28,Listas!$E$6:$G$106,3,)*VLOOKUP($AO28,Listas!$E$6:$G$106,2,),IF($AN28=$R$12,VLOOKUP($AO28,Listas!$H$6:$J$106,3,)*VLOOKUP($AO28,Listas!$H$6:$J$106,2,),""))),"")</f>
        <v/>
      </c>
      <c r="BE28" t="str">
        <f>IFERROR('Prod y alimentación'!Z86*IF($AN28=$R$10,VLOOKUP($AO28,Listas!$B$6:$D$106,3,)*VLOOKUP($AO28,Listas!$B$6:$D$106,2,),IF($AN28=$R$11,VLOOKUP($AO28,Listas!$E$6:$G$106,3,)*VLOOKUP($AO28,Listas!$E$6:$G$106,2,),IF($AN28=$R$12,VLOOKUP($AO28,Listas!$H$6:$J$106,3,)*VLOOKUP($AO28,Listas!$H$6:$J$106,2,),""))),"")</f>
        <v/>
      </c>
      <c r="BF28" t="str">
        <f>IFERROR('Prod y alimentación'!AB86*IF($AN28=$R$10,VLOOKUP($AO28,Listas!$B$6:$D$106,3,)*VLOOKUP($AO28,Listas!$B$6:$D$106,2,),IF($AN28=$R$11,VLOOKUP($AO28,Listas!$E$6:$G$106,3,)*VLOOKUP($AO28,Listas!$E$6:$G$106,2,),IF($AN28=$R$12,VLOOKUP($AO28,Listas!$H$6:$J$106,3,)*VLOOKUP($AO28,Listas!$H$6:$J$106,2,),""))),"")</f>
        <v/>
      </c>
      <c r="BG28" t="str">
        <f>IFERROR('Prod y alimentación'!AC86*IF($AN28=$R$10,VLOOKUP($AO28,Listas!$B$6:$D$106,3,)*VLOOKUP($AO28,Listas!$B$6:$D$106,2,),IF($AN28=$R$11,VLOOKUP($AO28,Listas!$E$6:$G$106,3,)*VLOOKUP($AO28,Listas!$E$6:$G$106,2,),IF($AN28=$R$12,VLOOKUP($AO28,Listas!$H$6:$J$106,3,)*VLOOKUP($AO28,Listas!$H$6:$J$106,2,),""))),"")</f>
        <v/>
      </c>
      <c r="BH28" t="str">
        <f>IFERROR('Prod y alimentación'!AE86*IF($AN28=$R$10,VLOOKUP($AO28,Listas!$B$6:$D$106,3,)*VLOOKUP($AO28,Listas!$B$6:$D$106,2,),IF($AN28=$R$11,VLOOKUP($AO28,Listas!$E$6:$G$106,3,)*VLOOKUP($AO28,Listas!$E$6:$G$106,2,),IF($AN28=$R$12,VLOOKUP($AO28,Listas!$H$6:$J$106,3,)*VLOOKUP($AO28,Listas!$H$6:$J$106,2,),""))),"")</f>
        <v/>
      </c>
      <c r="BI28" t="str">
        <f>IFERROR('Prod y alimentación'!AF86*IF($AN28=$R$10,VLOOKUP($AO28,Listas!$B$6:$D$106,3,)*VLOOKUP($AO28,Listas!$B$6:$D$106,2,),IF($AN28=$R$11,VLOOKUP($AO28,Listas!$E$6:$G$106,3,)*VLOOKUP($AO28,Listas!$E$6:$G$106,2,),IF($AN28=$R$12,VLOOKUP($AO28,Listas!$H$6:$J$106,3,)*VLOOKUP($AO28,Listas!$H$6:$J$106,2,),""))),"")</f>
        <v/>
      </c>
      <c r="BJ28" t="str">
        <f>IFERROR('Prod y alimentación'!AH86*IF($AN28=$R$10,VLOOKUP($AO28,Listas!$B$6:$D$106,3,)*VLOOKUP($AO28,Listas!$B$6:$D$106,2,),IF($AN28=$R$11,VLOOKUP($AO28,Listas!$E$6:$G$106,3,)*VLOOKUP($AO28,Listas!$E$6:$G$106,2,),IF($AN28=$R$12,VLOOKUP($AO28,Listas!$H$6:$J$106,3,)*VLOOKUP($AO28,Listas!$H$6:$J$106,2,),""))),"")</f>
        <v/>
      </c>
      <c r="BK28" t="str">
        <f>IFERROR('Prod y alimentación'!AI86*IF($AN28=$R$10,VLOOKUP($AO28,Listas!$B$6:$D$106,3,)*VLOOKUP($AO28,Listas!$B$6:$D$106,2,),IF($AN28=$R$11,VLOOKUP($AO28,Listas!$E$6:$G$106,3,)*VLOOKUP($AO28,Listas!$E$6:$G$106,2,),IF($AN28=$R$12,VLOOKUP($AO28,Listas!$H$6:$J$106,3,)*VLOOKUP($AO28,Listas!$H$6:$J$106,2,),""))),"")</f>
        <v/>
      </c>
      <c r="BL28" t="str">
        <f>IFERROR('Prod y alimentación'!AK86*IF($AN28=$R$10,VLOOKUP($AO28,Listas!$B$6:$D$106,3,)*VLOOKUP($AO28,Listas!$B$6:$D$106,2,),IF($AN28=$R$11,VLOOKUP($AO28,Listas!$E$6:$G$106,3,)*VLOOKUP($AO28,Listas!$E$6:$G$106,2,),IF($AN28=$R$12,VLOOKUP($AO28,Listas!$H$6:$J$106,3,)*VLOOKUP($AO28,Listas!$H$6:$J$106,2,),""))),"")</f>
        <v/>
      </c>
      <c r="BM28" t="str">
        <f>IFERROR('Prod y alimentación'!AL86*IF($AN28=$R$10,VLOOKUP($AO28,Listas!$B$6:$D$106,3,)*VLOOKUP($AO28,Listas!$B$6:$D$106,2,),IF($AN28=$R$11,VLOOKUP($AO28,Listas!$E$6:$G$106,3,)*VLOOKUP($AO28,Listas!$E$6:$G$106,2,),IF($AN28=$R$12,VLOOKUP($AO28,Listas!$H$6:$J$106,3,)*VLOOKUP($AO28,Listas!$H$6:$J$106,2,),""))),"")</f>
        <v/>
      </c>
      <c r="BO28" s="130" t="str">
        <f>IFERROR('Prod y alimentación'!D86*IF($AN28=$R$10,VLOOKUP($AO28,Listas!$B$6:$C$106,2,),IF($AN28=$R$11,VLOOKUP($AO28,Listas!$E$6:$F$106,2,),IF($AN28=$R$12,VLOOKUP($AO28,Listas!$H$6:$I$106,2,),""))),"")</f>
        <v/>
      </c>
      <c r="BP28" t="str">
        <f>IFERROR('Prod y alimentación'!G86*IF($AN28=$R$10,VLOOKUP($AO28,Listas!$B$6:$C$106,2,),IF($AN28=$R$11,VLOOKUP($AO28,Listas!$E$6:$F$106,2,),IF($AN28=$R$12,VLOOKUP($AO28,Listas!$H$6:$I$106,2,)/100,""))),"")</f>
        <v/>
      </c>
      <c r="BQ28" t="str">
        <f>IFERROR('Prod y alimentación'!J86*IF($AN28=$R$10,VLOOKUP($AO28,Listas!$B$6:$C$106,2,),IF($AN28=$R$11,VLOOKUP($AO28,Listas!$E$6:$F$106,2,),IF($AN28=$R$12,VLOOKUP($AO28,Listas!$H$6:$I$106,2,)/100,""))),"")</f>
        <v/>
      </c>
      <c r="BR28" t="str">
        <f>IFERROR('Prod y alimentación'!M86*IF($AN28=$R$10,VLOOKUP($AO28,Listas!$B$6:$C$106,2,),IF($AN28=$R$11,VLOOKUP($AO28,Listas!$E$6:$F$106,2,),IF($AN28=$R$12,VLOOKUP($AO28,Listas!$H$6:$I$106,2,)/100,""))),"")</f>
        <v/>
      </c>
      <c r="BS28" t="str">
        <f>IFERROR('Prod y alimentación'!P86*IF($AN28=$R$10,VLOOKUP($AO28,Listas!$B$6:$C$106,2,),IF($AN28=$R$11,VLOOKUP($AO28,Listas!$E$6:$F$106,2,),IF($AN28=$R$12,VLOOKUP($AO28,Listas!$H$6:$I$106,2,)/100,""))),"")</f>
        <v/>
      </c>
      <c r="BT28" t="str">
        <f>IFERROR('Prod y alimentación'!S86*IF($AN28=$R$10,VLOOKUP($AO28,Listas!$B$6:$C$106,2,),IF($AN28=$R$11,VLOOKUP($AO28,Listas!$E$6:$F$106,2,),IF($AN28=$R$12,VLOOKUP($AO28,Listas!$H$6:$I$106,2,)/100,""))),"")</f>
        <v/>
      </c>
      <c r="BU28" t="str">
        <f>IFERROR('Prod y alimentación'!V86*IF($AN28=$R$10,VLOOKUP($AO28,Listas!$B$6:$C$106,2,),IF($AN28=$R$11,VLOOKUP($AO28,Listas!$E$6:$F$106,2,),IF($AN28=$R$12,VLOOKUP($AO28,Listas!$H$6:$I$106,2,)/100,""))),"")</f>
        <v/>
      </c>
      <c r="BV28" t="str">
        <f>IFERROR('Prod y alimentación'!Y86*IF($AN28=$R$10,VLOOKUP($AO28,Listas!$B$6:$C$106,2,),IF($AN28=$R$11,VLOOKUP($AO28,Listas!$E$6:$F$106,2,),IF($AN28=$R$12,VLOOKUP($AO28,Listas!$H$6:$I$106,2,)/100,""))),"")</f>
        <v/>
      </c>
      <c r="BW28" t="str">
        <f>IFERROR('Prod y alimentación'!AB86*IF($AN28=$R$10,VLOOKUP($AO28,Listas!$B$6:$C$106,2,),IF($AN28=$R$11,VLOOKUP($AO28,Listas!$E$6:$F$106,2,),IF($AN28=$R$12,VLOOKUP($AO28,Listas!$H$6:$I$106,2,)/100,""))),"")</f>
        <v/>
      </c>
      <c r="BX28" t="str">
        <f>IFERROR('Prod y alimentación'!AE86*IF($AN28=$R$10,VLOOKUP($AO28,Listas!$B$6:$C$106,2,),IF($AN28=$R$11,VLOOKUP($AO28,Listas!$E$6:$F$106,2,),IF($AN28=$R$12,VLOOKUP($AO28,Listas!$H$6:$I$106,2,)/100,""))),"")</f>
        <v/>
      </c>
      <c r="BY28" t="str">
        <f>IFERROR('Prod y alimentación'!AH86*IF($AN28=$R$10,VLOOKUP($AO28,Listas!$B$6:$C$106,2,),IF($AN28=$R$11,VLOOKUP($AO28,Listas!$E$6:$F$106,2,),IF($AN28=$R$12,VLOOKUP($AO28,Listas!$H$6:$I$106,2,)/100,""))),"")</f>
        <v/>
      </c>
      <c r="BZ28" t="str">
        <f>IFERROR('Prod y alimentación'!AK86*IF($AN28=$R$10,VLOOKUP($AO28,Listas!$B$6:$C$106,2,),IF($AN28=$R$11,VLOOKUP($AO28,Listas!$E$6:$F$106,2,),IF($AN28=$R$12,VLOOKUP($AO28,Listas!$H$6:$I$106,2,)/100,""))),"")</f>
        <v/>
      </c>
      <c r="CB28" t="str">
        <f>IF(Reservas!E33="",IF(Reservas!D33="","",IF(Reservas!C33=$O$10,0.85,IF(Reservas!C33=$O$11,0.45,IF(Reservas!C33=$O$12,0.33,"")))),Reservas!E33)</f>
        <v/>
      </c>
      <c r="CC28" t="str">
        <f>IF(Reservas!H33="",IF(Reservas!G33="","",IF(Reservas!F33=$O$10,0.85,IF(Reservas!F33=$O$11,0.45,IF(Reservas!F33=$O$12,0.33,"")))),Reservas!H33)</f>
        <v/>
      </c>
      <c r="CD28" t="str">
        <f>IF(Reservas!K33="",IF(Reservas!J33="","",IF(Reservas!I33=$O$10,0.85,IF(Reservas!I33=$O$11,0.45,IF(Reservas!I33=$O$12,0.33,"")))),Reservas!K33)</f>
        <v/>
      </c>
      <c r="CE28" t="str">
        <f>IF(Reservas!N33="",IF(Reservas!M33="","",IF(Reservas!L33=$O$10,0.85,IF(Reservas!L33=$O$11,0.45,IF(Reservas!L33=$O$12,0.33,"")))),Reservas!N33)</f>
        <v/>
      </c>
      <c r="CF28" t="str">
        <f>IF(Reservas!Q33="",IF(Reservas!P33="","",IF(Reservas!O33=$O$10,0.85,IF(Reservas!O33=$O$11,0.45,IF(Reservas!O33=$O$12,0.33,"")))),Reservas!Q33)</f>
        <v/>
      </c>
      <c r="CG28" t="str">
        <f>IF(Reservas!T33="",IF(Reservas!S33="","",IF(Reservas!R33=$O$10,0.85,IF(Reservas!R33=$O$11,0.45,IF(Reservas!R33=$O$12,0.33,"")))),Reservas!T33)</f>
        <v/>
      </c>
      <c r="CH28" t="str">
        <f>IF(Reservas!W33="",IF(Reservas!V33="","",IF(Reservas!U33=$O$10,0.85,IF(Reservas!U33=$O$11,0.45,IF(Reservas!U33=$O$12,0.33,"")))),Reservas!W33)</f>
        <v/>
      </c>
      <c r="CI28" t="str">
        <f>IF(Reservas!Z33="",IF(Reservas!Y33="","",IF(Reservas!X33=$O$10,0.85,IF(Reservas!X33=$O$11,0.45,IF(Reservas!X33=$O$12,0.33,"")))),Reservas!Z33)</f>
        <v/>
      </c>
      <c r="CJ28" t="str">
        <f>IF(Reservas!AC33="",IF(Reservas!AB33="","",IF(Reservas!AA33=$O$10,0.85,IF(Reservas!AA33=$O$11,0.45,IF(Reservas!AA33=$O$12,0.33,"")))),Reservas!AC33)</f>
        <v/>
      </c>
      <c r="CK28" t="str">
        <f>IF(Reservas!AF33="",IF(Reservas!AE33="","",IF(Reservas!AD33=$O$10,0.85,IF(Reservas!AD33=$O$11,0.45,IF(Reservas!AD33=$O$12,0.33,"")))),Reservas!AF33)</f>
        <v/>
      </c>
      <c r="CL28" t="str">
        <f>IF(Reservas!AI33="",IF(Reservas!AH33="","",IF(Reservas!AG33=$O$10,0.85,IF(Reservas!AG33=$O$11,0.45,IF(Reservas!AG33=$O$12,0.33,"")))),Reservas!AI33)</f>
        <v/>
      </c>
      <c r="CM28" t="str">
        <f>IF(Reservas!AL33="",IF(Reservas!AK33="","",IF(Reservas!AJ33=$O$10,0.85,IF(Reservas!AJ33=$O$11,0.45,IF(Reservas!AJ33=$O$12,0.33,"")))),Reservas!AL33)</f>
        <v/>
      </c>
      <c r="CO28" t="str">
        <f>IFERROR('Prod y alimentación'!E86*IF($AN28=$R$10,VLOOKUP($AO28,Listas!$B$6:$C$106,2,),IF($AN28=$R$11,VLOOKUP($AO28,Listas!$E$6:$F$106,2,),IF($AN28=$R$12,VLOOKUP($AO28,Listas!$H$6:$I$106,2,),""))),"")</f>
        <v/>
      </c>
      <c r="CP28" t="str">
        <f>IFERROR('Prod y alimentación'!H86*IF($AN28=$R$10,VLOOKUP($AO28,Listas!$B$6:$C$106,2,),IF($AN28=$R$11,VLOOKUP($AO28,Listas!$E$6:$F$106,2,),IF($AN28=$R$12,VLOOKUP($AO28,Listas!$H$6:$I$106,2,),""))),"")</f>
        <v/>
      </c>
      <c r="CQ28" t="str">
        <f>IFERROR('Prod y alimentación'!K86*IF($AN28=$R$10,VLOOKUP($AO28,Listas!$B$6:$C$106,2,),IF($AN28=$R$11,VLOOKUP($AO28,Listas!$E$6:$F$106,2,),IF($AN28=$R$12,VLOOKUP($AO28,Listas!$H$6:$I$106,2,),""))),"")</f>
        <v/>
      </c>
      <c r="CR28" t="str">
        <f>IFERROR('Prod y alimentación'!N86*IF($AN28=$R$10,VLOOKUP($AO28,Listas!$B$6:$C$106,2,),IF($AN28=$R$11,VLOOKUP($AO28,Listas!$E$6:$F$106,2,),IF($AN28=$R$12,VLOOKUP($AO28,Listas!$H$6:$I$106,2,),""))),"")</f>
        <v/>
      </c>
      <c r="CS28" t="str">
        <f>IFERROR('Prod y alimentación'!Q86*IF($AN28=$R$10,VLOOKUP($AO28,Listas!$B$6:$C$106,2,),IF($AN28=$R$11,VLOOKUP($AO28,Listas!$E$6:$F$106,2,),IF($AN28=$R$12,VLOOKUP($AO28,Listas!$H$6:$I$106,2,),""))),"")</f>
        <v/>
      </c>
      <c r="CT28" t="str">
        <f>IFERROR('Prod y alimentación'!T86*IF($AN28=$R$10,VLOOKUP($AO28,Listas!$B$6:$C$106,2,),IF($AN28=$R$11,VLOOKUP($AO28,Listas!$E$6:$F$106,2,),IF($AN28=$R$12,VLOOKUP($AO28,Listas!$H$6:$I$106,2,),""))),"")</f>
        <v/>
      </c>
      <c r="CU28" t="str">
        <f>IFERROR('Prod y alimentación'!W86*IF($AN28=$R$10,VLOOKUP($AO28,Listas!$B$6:$C$106,2,),IF($AN28=$R$11,VLOOKUP($AO28,Listas!$E$6:$F$106,2,),IF($AN28=$R$12,VLOOKUP($AO28,Listas!$H$6:$I$106,2,),""))),"")</f>
        <v/>
      </c>
      <c r="CV28" t="str">
        <f>IFERROR('Prod y alimentación'!Z86*IF($AN28=$R$10,VLOOKUP($AO28,Listas!$B$6:$C$106,2,),IF($AN28=$R$11,VLOOKUP($AO28,Listas!$E$6:$F$106,2,),IF($AN28=$R$12,VLOOKUP($AO28,Listas!$H$6:$I$106,2,),""))),"")</f>
        <v/>
      </c>
      <c r="CW28" t="str">
        <f>IFERROR('Prod y alimentación'!AC86*IF($AN28=$R$10,VLOOKUP($AO28,Listas!$B$6:$C$106,2,),IF($AN28=$R$11,VLOOKUP($AO28,Listas!$E$6:$F$106,2,),IF($AN28=$R$12,VLOOKUP($AO28,Listas!$H$6:$I$106,2,),""))),"")</f>
        <v/>
      </c>
      <c r="CX28" t="str">
        <f>IFERROR('Prod y alimentación'!AF86*IF($AN28=$R$10,VLOOKUP($AO28,Listas!$B$6:$C$106,2,),IF($AN28=$R$11,VLOOKUP($AO28,Listas!$E$6:$F$106,2,),IF($AN28=$R$12,VLOOKUP($AO28,Listas!$H$6:$I$106,2,),""))),"")</f>
        <v/>
      </c>
      <c r="CY28" t="str">
        <f>IFERROR('Prod y alimentación'!AI86*IF($AN28=$R$10,VLOOKUP($AO28,Listas!$B$6:$C$106,2,),IF($AN28=$R$11,VLOOKUP($AO28,Listas!$E$6:$F$106,2,),IF($AN28=$R$12,VLOOKUP($AO28,Listas!$H$6:$I$106,2,),""))),"")</f>
        <v/>
      </c>
      <c r="CZ28" t="str">
        <f>IFERROR('Prod y alimentación'!AL86*IF($AN28=$R$10,VLOOKUP($AO28,Listas!$B$6:$C$106,2,),IF($AN28=$R$11,VLOOKUP($AO28,Listas!$E$6:$F$106,2,),IF($AN28=$R$12,VLOOKUP($AO28,Listas!$H$6:$I$106,2,),""))),"")</f>
        <v/>
      </c>
    </row>
    <row r="29" spans="2:104" x14ac:dyDescent="0.35">
      <c r="B29" t="str">
        <f ca="1">IFERROR(INDEX(OFFSET(Listas!$B$6,0,0,MATCH("Fin",Listas!$B$6:B125,0)-1,1),MATCH(0,INDEX(COUNTIF($B$10:B28,OFFSET(Listas!$B$6,0,0,MATCH("Fin",Listas!$B$6:B125,0)-1,1)),0,0),0)),"")</f>
        <v/>
      </c>
      <c r="E29" t="str">
        <f ca="1">IFERROR(INDEX(OFFSET(Listas!$E$6,0,0,MATCH("Fin",Listas!$E$6:E125,0)-1,1),MATCH(0,INDEX(COUNTIF($E$10:E28,OFFSET(Listas!$E$6,0,0,MATCH("Fin",Listas!$E$6:E125,0)-1,1)),0,0),0)),"")</f>
        <v>Harina de Canola (pellets)</v>
      </c>
      <c r="H29" t="str">
        <f ca="1">IFERROR(INDEX(OFFSET(Listas!$H$6,0,0,MATCH("Fin",Listas!$H$6:H125,0)-1,1),MATCH(0,INDEX(COUNTIF($H$10:H28,OFFSET(Listas!$H$6,0,0,MATCH("Fin",Listas!$H$6:H125,0)-1,1)),0,0),0)),"")</f>
        <v/>
      </c>
      <c r="K29" t="str">
        <f ca="1">IFERROR(INDEX(OFFSET(Listas!$L$6,0,0,MATCH("Fin",Listas!$L$6:L125,0)-1,1),MATCH(0,INDEX(COUNTIF($K$10:K28,OFFSET(Listas!$L$6,0,0,MATCH("Fin",Listas!$L$6:L125,0)-1,1)),0,0),0)),"")</f>
        <v>Raigrás</v>
      </c>
      <c r="L29" t="str">
        <f ca="1">VLOOKUP(K29,Listas!$L$6:$M$106,2,0)</f>
        <v>Verdeo invernal</v>
      </c>
      <c r="AA29" s="122" t="str">
        <f>IF('Uso de suelo'!C34="","",'Uso de suelo'!C34)</f>
        <v/>
      </c>
      <c r="AB29" s="123" t="str">
        <f ca="1">IF('Uso de suelo'!D34="","",VLOOKUP('Uso de suelo'!D34,OFFSET(Formulas!$K$11,0,0,Formulas!$L$10,2),2,0))</f>
        <v/>
      </c>
      <c r="AC29" s="123" t="str">
        <f ca="1">IF('Uso de suelo'!F34="","",VLOOKUP('Uso de suelo'!F34,OFFSET(Formulas!$K$11,0,0,Formulas!$L$10,2),2,0))</f>
        <v/>
      </c>
      <c r="AD29" s="123" t="str">
        <f ca="1">IF('Uso de suelo'!H34="","",VLOOKUP('Uso de suelo'!H34,OFFSET(Formulas!$K$11,0,0,Formulas!$L$10,2),2,0))</f>
        <v/>
      </c>
      <c r="AE29" s="123" t="str">
        <f ca="1">IF('Uso de suelo'!J34="","",VLOOKUP('Uso de suelo'!J34,OFFSET(Formulas!$K$11,0,0,Formulas!$L$10,2),2,0))</f>
        <v/>
      </c>
      <c r="AF29" s="123" t="str">
        <f ca="1">IF('Uso de suelo'!L34="","",VLOOKUP('Uso de suelo'!L34,OFFSET(Formulas!$K$11,0,0,Formulas!$L$10,2),2,0))</f>
        <v/>
      </c>
      <c r="AG29" s="123" t="str">
        <f ca="1">IF('Uso de suelo'!N34="","",VLOOKUP('Uso de suelo'!N34,OFFSET(Formulas!$K$11,0,0,Formulas!$L$10,2),2,0))</f>
        <v/>
      </c>
      <c r="AH29" s="123" t="str">
        <f ca="1">IF('Uso de suelo'!P34="","",VLOOKUP('Uso de suelo'!P34,OFFSET(Formulas!$K$11,0,0,Formulas!$L$10,2),2,0))</f>
        <v/>
      </c>
      <c r="AI29" s="123" t="str">
        <f ca="1">IF('Uso de suelo'!R34="","",VLOOKUP('Uso de suelo'!R34,OFFSET(Formulas!$K$11,0,0,Formulas!$L$10,2),2,0))</f>
        <v/>
      </c>
      <c r="AJ29" s="123" t="str">
        <f ca="1">IF('Uso de suelo'!T34="","",VLOOKUP('Uso de suelo'!T34,OFFSET(Formulas!$K$11,0,0,Formulas!$L$10,2),2,0))</f>
        <v/>
      </c>
      <c r="AK29" s="123" t="str">
        <f ca="1">IF('Uso de suelo'!V34="","",VLOOKUP('Uso de suelo'!V34,OFFSET(Formulas!$K$11,0,0,Formulas!$L$10,2),2,0))</f>
        <v/>
      </c>
      <c r="AL29" s="123" t="str">
        <f ca="1">IF('Uso de suelo'!X34="","",VLOOKUP('Uso de suelo'!X34,OFFSET(Formulas!$K$11,0,0,Formulas!$L$10,2),2,0))</f>
        <v/>
      </c>
      <c r="AM29" s="124" t="str">
        <f ca="1">IF('Uso de suelo'!Z34="","",VLOOKUP('Uso de suelo'!Z34,OFFSET(Formulas!$K$11,0,0,Formulas!$L$10,2),2,0))</f>
        <v/>
      </c>
      <c r="AN29" t="str">
        <f>IF('Prod y alimentación'!B87="","",'Prod y alimentación'!B87)</f>
        <v/>
      </c>
      <c r="AO29" t="str">
        <f>IF('Prod y alimentación'!C87="","",'Prod y alimentación'!C87)</f>
        <v/>
      </c>
      <c r="AP29" t="str">
        <f>IFERROR('Prod y alimentación'!D87*IF($AN29=$R$10,VLOOKUP($AO29,Listas!$B$6:$D$106,3,)*VLOOKUP($AO29,Listas!$B$6:$D$106,2,),IF($AN29=$R$11,VLOOKUP($AO29,Listas!$E$6:$G$106,3,)*VLOOKUP($AO29,Listas!$E$6:$G$106,2,),IF($AN29=$R$12,VLOOKUP($AO29,Listas!$H$6:$J$106,3,)*VLOOKUP($AO29,Listas!$H$6:$J$106,2,),""))),"")</f>
        <v/>
      </c>
      <c r="AQ29" t="str">
        <f>IFERROR('Prod y alimentación'!E87*IF($AN29=$R$10,VLOOKUP($AO29,Listas!$B$6:$D$106,3,)*VLOOKUP($AO29,Listas!$B$6:$D$106,2,),IF($AN29=$R$11,VLOOKUP($AO29,Listas!$E$6:$G$106,3,)*VLOOKUP($AO29,Listas!$E$6:$G$106,2,),IF($AN29=$R$12,VLOOKUP($AO29,Listas!$H$6:$J$106,3,)*VLOOKUP($AO29,Listas!$H$6:$J$106,2,),""))),"")</f>
        <v/>
      </c>
      <c r="AR29" t="str">
        <f>IFERROR('Prod y alimentación'!G87*IF($AN29=$R$10,VLOOKUP($AO29,Listas!$B$6:$D$106,3,)*VLOOKUP($AO29,Listas!$B$6:$D$106,2,),IF($AN29=$R$11,VLOOKUP($AO29,Listas!$E$6:$G$106,3,)*VLOOKUP($AO29,Listas!$E$6:$G$106,2,),IF($AN29=$R$12,VLOOKUP($AO29,Listas!$H$6:$J$106,3,)*VLOOKUP($AO29,Listas!$H$6:$J$106,2,),""))),"")</f>
        <v/>
      </c>
      <c r="AS29" t="str">
        <f>IFERROR('Prod y alimentación'!H87*IF($AN29=$R$10,VLOOKUP($AO29,Listas!$B$6:$D$106,3,)*VLOOKUP($AO29,Listas!$B$6:$D$106,2,),IF($AN29=$R$11,VLOOKUP($AO29,Listas!$E$6:$G$106,3,)*VLOOKUP($AO29,Listas!$E$6:$G$106,2,),IF($AN29=$R$12,VLOOKUP($AO29,Listas!$H$6:$J$106,3,)*VLOOKUP($AO29,Listas!$H$6:$J$106,2,),""))),"")</f>
        <v/>
      </c>
      <c r="AT29" t="str">
        <f>IFERROR('Prod y alimentación'!J87*IF($AN29=$R$10,VLOOKUP($AO29,Listas!$B$6:$D$106,3,)*VLOOKUP($AO29,Listas!$B$6:$D$106,2,),IF($AN29=$R$11,VLOOKUP($AO29,Listas!$E$6:$G$106,3,)*VLOOKUP($AO29,Listas!$E$6:$G$106,2,),IF($AN29=$R$12,VLOOKUP($AO29,Listas!$H$6:$J$106,3,)*VLOOKUP($AO29,Listas!$H$6:$J$106,2,),""))),"")</f>
        <v/>
      </c>
      <c r="AU29" t="str">
        <f>IFERROR('Prod y alimentación'!K87*IF($AN29=$R$10,VLOOKUP($AO29,Listas!$B$6:$D$106,3,)*VLOOKUP($AO29,Listas!$B$6:$D$106,2,),IF($AN29=$R$11,VLOOKUP($AO29,Listas!$E$6:$G$106,3,)*VLOOKUP($AO29,Listas!$E$6:$G$106,2,),IF($AN29=$R$12,VLOOKUP($AO29,Listas!$H$6:$J$106,3,)*VLOOKUP($AO29,Listas!$H$6:$J$106,2,),""))),"")</f>
        <v/>
      </c>
      <c r="AV29" t="str">
        <f>IFERROR('Prod y alimentación'!M87*IF($AN29=$R$10,VLOOKUP($AO29,Listas!$B$6:$D$106,3,)*VLOOKUP($AO29,Listas!$B$6:$D$106,2,),IF($AN29=$R$11,VLOOKUP($AO29,Listas!$E$6:$G$106,3,)*VLOOKUP($AO29,Listas!$E$6:$G$106,2,),IF($AN29=$R$12,VLOOKUP($AO29,Listas!$H$6:$J$106,3,)*VLOOKUP($AO29,Listas!$H$6:$J$106,2,),""))),"")</f>
        <v/>
      </c>
      <c r="AW29" t="str">
        <f>IFERROR('Prod y alimentación'!N87*IF($AN29=$R$10,VLOOKUP($AO29,Listas!$B$6:$D$106,3,)*VLOOKUP($AO29,Listas!$B$6:$D$106,2,),IF($AN29=$R$11,VLOOKUP($AO29,Listas!$E$6:$G$106,3,)*VLOOKUP($AO29,Listas!$E$6:$G$106,2,),IF($AN29=$R$12,VLOOKUP($AO29,Listas!$H$6:$J$106,3,)*VLOOKUP($AO29,Listas!$H$6:$J$106,2,),""))),"")</f>
        <v/>
      </c>
      <c r="AX29" t="str">
        <f>IFERROR('Prod y alimentación'!P87*IF($AN29=$R$10,VLOOKUP($AO29,Listas!$B$6:$D$106,3,)*VLOOKUP($AO29,Listas!$B$6:$D$106,2,),IF($AN29=$R$11,VLOOKUP($AO29,Listas!$E$6:$G$106,3,)*VLOOKUP($AO29,Listas!$E$6:$G$106,2,),IF($AN29=$R$12,VLOOKUP($AO29,Listas!$H$6:$J$106,3,)*VLOOKUP($AO29,Listas!$H$6:$J$106,2,),""))),"")</f>
        <v/>
      </c>
      <c r="AY29" t="str">
        <f>IFERROR('Prod y alimentación'!Q87*IF($AN29=$R$10,VLOOKUP($AO29,Listas!$B$6:$D$106,3,)*VLOOKUP($AO29,Listas!$B$6:$D$106,2,),IF($AN29=$R$11,VLOOKUP($AO29,Listas!$E$6:$G$106,3,)*VLOOKUP($AO29,Listas!$E$6:$G$106,2,),IF($AN29=$R$12,VLOOKUP($AO29,Listas!$H$6:$J$106,3,)*VLOOKUP($AO29,Listas!$H$6:$J$106,2,),""))),"")</f>
        <v/>
      </c>
      <c r="AZ29" t="str">
        <f>IFERROR('Prod y alimentación'!S87*IF($AN29=$R$10,VLOOKUP($AO29,Listas!$B$6:$D$106,3,)*VLOOKUP($AO29,Listas!$B$6:$D$106,2,),IF($AN29=$R$11,VLOOKUP($AO29,Listas!$E$6:$G$106,3,)*VLOOKUP($AO29,Listas!$E$6:$G$106,2,),IF($AN29=$R$12,VLOOKUP($AO29,Listas!$H$6:$J$106,3,)*VLOOKUP($AO29,Listas!$H$6:$J$106,2,),""))),"")</f>
        <v/>
      </c>
      <c r="BA29" t="str">
        <f>IFERROR('Prod y alimentación'!T87*IF($AN29=$R$10,VLOOKUP($AO29,Listas!$B$6:$D$106,3,)*VLOOKUP($AO29,Listas!$B$6:$D$106,2,),IF($AN29=$R$11,VLOOKUP($AO29,Listas!$E$6:$G$106,3,)*VLOOKUP($AO29,Listas!$E$6:$G$106,2,),IF($AN29=$R$12,VLOOKUP($AO29,Listas!$H$6:$J$106,3,)*VLOOKUP($AO29,Listas!$H$6:$J$106,2,),""))),"")</f>
        <v/>
      </c>
      <c r="BB29" t="str">
        <f>IFERROR('Prod y alimentación'!V87*IF($AN29=$R$10,VLOOKUP($AO29,Listas!$B$6:$D$106,3,)*VLOOKUP($AO29,Listas!$B$6:$D$106,2,),IF($AN29=$R$11,VLOOKUP($AO29,Listas!$E$6:$G$106,3,)*VLOOKUP($AO29,Listas!$E$6:$G$106,2,),IF($AN29=$R$12,VLOOKUP($AO29,Listas!$H$6:$J$106,3,)*VLOOKUP($AO29,Listas!$H$6:$J$106,2,),""))),"")</f>
        <v/>
      </c>
      <c r="BC29" t="str">
        <f>IFERROR('Prod y alimentación'!W87*IF($AN29=$R$10,VLOOKUP($AO29,Listas!$B$6:$D$106,3,)*VLOOKUP($AO29,Listas!$B$6:$D$106,2,),IF($AN29=$R$11,VLOOKUP($AO29,Listas!$E$6:$G$106,3,)*VLOOKUP($AO29,Listas!$E$6:$G$106,2,),IF($AN29=$R$12,VLOOKUP($AO29,Listas!$H$6:$J$106,3,)*VLOOKUP($AO29,Listas!$H$6:$J$106,2,),""))),"")</f>
        <v/>
      </c>
      <c r="BD29" t="str">
        <f>IFERROR('Prod y alimentación'!Y87*IF($AN29=$R$10,VLOOKUP($AO29,Listas!$B$6:$D$106,3,)*VLOOKUP($AO29,Listas!$B$6:$D$106,2,),IF($AN29=$R$11,VLOOKUP($AO29,Listas!$E$6:$G$106,3,)*VLOOKUP($AO29,Listas!$E$6:$G$106,2,),IF($AN29=$R$12,VLOOKUP($AO29,Listas!$H$6:$J$106,3,)*VLOOKUP($AO29,Listas!$H$6:$J$106,2,),""))),"")</f>
        <v/>
      </c>
      <c r="BE29" t="str">
        <f>IFERROR('Prod y alimentación'!Z87*IF($AN29=$R$10,VLOOKUP($AO29,Listas!$B$6:$D$106,3,)*VLOOKUP($AO29,Listas!$B$6:$D$106,2,),IF($AN29=$R$11,VLOOKUP($AO29,Listas!$E$6:$G$106,3,)*VLOOKUP($AO29,Listas!$E$6:$G$106,2,),IF($AN29=$R$12,VLOOKUP($AO29,Listas!$H$6:$J$106,3,)*VLOOKUP($AO29,Listas!$H$6:$J$106,2,),""))),"")</f>
        <v/>
      </c>
      <c r="BF29" t="str">
        <f>IFERROR('Prod y alimentación'!AB87*IF($AN29=$R$10,VLOOKUP($AO29,Listas!$B$6:$D$106,3,)*VLOOKUP($AO29,Listas!$B$6:$D$106,2,),IF($AN29=$R$11,VLOOKUP($AO29,Listas!$E$6:$G$106,3,)*VLOOKUP($AO29,Listas!$E$6:$G$106,2,),IF($AN29=$R$12,VLOOKUP($AO29,Listas!$H$6:$J$106,3,)*VLOOKUP($AO29,Listas!$H$6:$J$106,2,),""))),"")</f>
        <v/>
      </c>
      <c r="BG29" t="str">
        <f>IFERROR('Prod y alimentación'!AC87*IF($AN29=$R$10,VLOOKUP($AO29,Listas!$B$6:$D$106,3,)*VLOOKUP($AO29,Listas!$B$6:$D$106,2,),IF($AN29=$R$11,VLOOKUP($AO29,Listas!$E$6:$G$106,3,)*VLOOKUP($AO29,Listas!$E$6:$G$106,2,),IF($AN29=$R$12,VLOOKUP($AO29,Listas!$H$6:$J$106,3,)*VLOOKUP($AO29,Listas!$H$6:$J$106,2,),""))),"")</f>
        <v/>
      </c>
      <c r="BH29" t="str">
        <f>IFERROR('Prod y alimentación'!AE87*IF($AN29=$R$10,VLOOKUP($AO29,Listas!$B$6:$D$106,3,)*VLOOKUP($AO29,Listas!$B$6:$D$106,2,),IF($AN29=$R$11,VLOOKUP($AO29,Listas!$E$6:$G$106,3,)*VLOOKUP($AO29,Listas!$E$6:$G$106,2,),IF($AN29=$R$12,VLOOKUP($AO29,Listas!$H$6:$J$106,3,)*VLOOKUP($AO29,Listas!$H$6:$J$106,2,),""))),"")</f>
        <v/>
      </c>
      <c r="BI29" t="str">
        <f>IFERROR('Prod y alimentación'!AF87*IF($AN29=$R$10,VLOOKUP($AO29,Listas!$B$6:$D$106,3,)*VLOOKUP($AO29,Listas!$B$6:$D$106,2,),IF($AN29=$R$11,VLOOKUP($AO29,Listas!$E$6:$G$106,3,)*VLOOKUP($AO29,Listas!$E$6:$G$106,2,),IF($AN29=$R$12,VLOOKUP($AO29,Listas!$H$6:$J$106,3,)*VLOOKUP($AO29,Listas!$H$6:$J$106,2,),""))),"")</f>
        <v/>
      </c>
      <c r="BJ29" t="str">
        <f>IFERROR('Prod y alimentación'!AH87*IF($AN29=$R$10,VLOOKUP($AO29,Listas!$B$6:$D$106,3,)*VLOOKUP($AO29,Listas!$B$6:$D$106,2,),IF($AN29=$R$11,VLOOKUP($AO29,Listas!$E$6:$G$106,3,)*VLOOKUP($AO29,Listas!$E$6:$G$106,2,),IF($AN29=$R$12,VLOOKUP($AO29,Listas!$H$6:$J$106,3,)*VLOOKUP($AO29,Listas!$H$6:$J$106,2,),""))),"")</f>
        <v/>
      </c>
      <c r="BK29" t="str">
        <f>IFERROR('Prod y alimentación'!AI87*IF($AN29=$R$10,VLOOKUP($AO29,Listas!$B$6:$D$106,3,)*VLOOKUP($AO29,Listas!$B$6:$D$106,2,),IF($AN29=$R$11,VLOOKUP($AO29,Listas!$E$6:$G$106,3,)*VLOOKUP($AO29,Listas!$E$6:$G$106,2,),IF($AN29=$R$12,VLOOKUP($AO29,Listas!$H$6:$J$106,3,)*VLOOKUP($AO29,Listas!$H$6:$J$106,2,),""))),"")</f>
        <v/>
      </c>
      <c r="BL29" t="str">
        <f>IFERROR('Prod y alimentación'!AK87*IF($AN29=$R$10,VLOOKUP($AO29,Listas!$B$6:$D$106,3,)*VLOOKUP($AO29,Listas!$B$6:$D$106,2,),IF($AN29=$R$11,VLOOKUP($AO29,Listas!$E$6:$G$106,3,)*VLOOKUP($AO29,Listas!$E$6:$G$106,2,),IF($AN29=$R$12,VLOOKUP($AO29,Listas!$H$6:$J$106,3,)*VLOOKUP($AO29,Listas!$H$6:$J$106,2,),""))),"")</f>
        <v/>
      </c>
      <c r="BM29" t="str">
        <f>IFERROR('Prod y alimentación'!AL87*IF($AN29=$R$10,VLOOKUP($AO29,Listas!$B$6:$D$106,3,)*VLOOKUP($AO29,Listas!$B$6:$D$106,2,),IF($AN29=$R$11,VLOOKUP($AO29,Listas!$E$6:$G$106,3,)*VLOOKUP($AO29,Listas!$E$6:$G$106,2,),IF($AN29=$R$12,VLOOKUP($AO29,Listas!$H$6:$J$106,3,)*VLOOKUP($AO29,Listas!$H$6:$J$106,2,),""))),"")</f>
        <v/>
      </c>
      <c r="BO29" s="130" t="str">
        <f>IFERROR('Prod y alimentación'!D87*IF($AN29=$R$10,VLOOKUP($AO29,Listas!$B$6:$C$106,2,),IF($AN29=$R$11,VLOOKUP($AO29,Listas!$E$6:$F$106,2,),IF($AN29=$R$12,VLOOKUP($AO29,Listas!$H$6:$I$106,2,),""))),"")</f>
        <v/>
      </c>
      <c r="BP29" t="str">
        <f>IFERROR('Prod y alimentación'!G87*IF($AN29=$R$10,VLOOKUP($AO29,Listas!$B$6:$C$106,2,),IF($AN29=$R$11,VLOOKUP($AO29,Listas!$E$6:$F$106,2,),IF($AN29=$R$12,VLOOKUP($AO29,Listas!$H$6:$I$106,2,)/100,""))),"")</f>
        <v/>
      </c>
      <c r="BQ29" t="str">
        <f>IFERROR('Prod y alimentación'!J87*IF($AN29=$R$10,VLOOKUP($AO29,Listas!$B$6:$C$106,2,),IF($AN29=$R$11,VLOOKUP($AO29,Listas!$E$6:$F$106,2,),IF($AN29=$R$12,VLOOKUP($AO29,Listas!$H$6:$I$106,2,)/100,""))),"")</f>
        <v/>
      </c>
      <c r="BR29" t="str">
        <f>IFERROR('Prod y alimentación'!M87*IF($AN29=$R$10,VLOOKUP($AO29,Listas!$B$6:$C$106,2,),IF($AN29=$R$11,VLOOKUP($AO29,Listas!$E$6:$F$106,2,),IF($AN29=$R$12,VLOOKUP($AO29,Listas!$H$6:$I$106,2,)/100,""))),"")</f>
        <v/>
      </c>
      <c r="BS29" t="str">
        <f>IFERROR('Prod y alimentación'!P87*IF($AN29=$R$10,VLOOKUP($AO29,Listas!$B$6:$C$106,2,),IF($AN29=$R$11,VLOOKUP($AO29,Listas!$E$6:$F$106,2,),IF($AN29=$R$12,VLOOKUP($AO29,Listas!$H$6:$I$106,2,)/100,""))),"")</f>
        <v/>
      </c>
      <c r="BT29" t="str">
        <f>IFERROR('Prod y alimentación'!S87*IF($AN29=$R$10,VLOOKUP($AO29,Listas!$B$6:$C$106,2,),IF($AN29=$R$11,VLOOKUP($AO29,Listas!$E$6:$F$106,2,),IF($AN29=$R$12,VLOOKUP($AO29,Listas!$H$6:$I$106,2,)/100,""))),"")</f>
        <v/>
      </c>
      <c r="BU29" t="str">
        <f>IFERROR('Prod y alimentación'!V87*IF($AN29=$R$10,VLOOKUP($AO29,Listas!$B$6:$C$106,2,),IF($AN29=$R$11,VLOOKUP($AO29,Listas!$E$6:$F$106,2,),IF($AN29=$R$12,VLOOKUP($AO29,Listas!$H$6:$I$106,2,)/100,""))),"")</f>
        <v/>
      </c>
      <c r="BV29" t="str">
        <f>IFERROR('Prod y alimentación'!Y87*IF($AN29=$R$10,VLOOKUP($AO29,Listas!$B$6:$C$106,2,),IF($AN29=$R$11,VLOOKUP($AO29,Listas!$E$6:$F$106,2,),IF($AN29=$R$12,VLOOKUP($AO29,Listas!$H$6:$I$106,2,)/100,""))),"")</f>
        <v/>
      </c>
      <c r="BW29" t="str">
        <f>IFERROR('Prod y alimentación'!AB87*IF($AN29=$R$10,VLOOKUP($AO29,Listas!$B$6:$C$106,2,),IF($AN29=$R$11,VLOOKUP($AO29,Listas!$E$6:$F$106,2,),IF($AN29=$R$12,VLOOKUP($AO29,Listas!$H$6:$I$106,2,)/100,""))),"")</f>
        <v/>
      </c>
      <c r="BX29" t="str">
        <f>IFERROR('Prod y alimentación'!AE87*IF($AN29=$R$10,VLOOKUP($AO29,Listas!$B$6:$C$106,2,),IF($AN29=$R$11,VLOOKUP($AO29,Listas!$E$6:$F$106,2,),IF($AN29=$R$12,VLOOKUP($AO29,Listas!$H$6:$I$106,2,)/100,""))),"")</f>
        <v/>
      </c>
      <c r="BY29" t="str">
        <f>IFERROR('Prod y alimentación'!AH87*IF($AN29=$R$10,VLOOKUP($AO29,Listas!$B$6:$C$106,2,),IF($AN29=$R$11,VLOOKUP($AO29,Listas!$E$6:$F$106,2,),IF($AN29=$R$12,VLOOKUP($AO29,Listas!$H$6:$I$106,2,)/100,""))),"")</f>
        <v/>
      </c>
      <c r="BZ29" t="str">
        <f>IFERROR('Prod y alimentación'!AK87*IF($AN29=$R$10,VLOOKUP($AO29,Listas!$B$6:$C$106,2,),IF($AN29=$R$11,VLOOKUP($AO29,Listas!$E$6:$F$106,2,),IF($AN29=$R$12,VLOOKUP($AO29,Listas!$H$6:$I$106,2,)/100,""))),"")</f>
        <v/>
      </c>
      <c r="CB29" t="str">
        <f>IF(Reservas!E34="",IF(Reservas!D34="","",IF(Reservas!C34=$O$10,0.85,IF(Reservas!C34=$O$11,0.45,IF(Reservas!C34=$O$12,0.33,"")))),Reservas!E34)</f>
        <v/>
      </c>
      <c r="CC29" t="str">
        <f>IF(Reservas!H34="",IF(Reservas!G34="","",IF(Reservas!F34=$O$10,0.85,IF(Reservas!F34=$O$11,0.45,IF(Reservas!F34=$O$12,0.33,"")))),Reservas!H34)</f>
        <v/>
      </c>
      <c r="CD29" t="str">
        <f>IF(Reservas!K34="",IF(Reservas!J34="","",IF(Reservas!I34=$O$10,0.85,IF(Reservas!I34=$O$11,0.45,IF(Reservas!I34=$O$12,0.33,"")))),Reservas!K34)</f>
        <v/>
      </c>
      <c r="CE29" t="str">
        <f>IF(Reservas!N34="",IF(Reservas!M34="","",IF(Reservas!L34=$O$10,0.85,IF(Reservas!L34=$O$11,0.45,IF(Reservas!L34=$O$12,0.33,"")))),Reservas!N34)</f>
        <v/>
      </c>
      <c r="CF29" t="str">
        <f>IF(Reservas!Q34="",IF(Reservas!P34="","",IF(Reservas!O34=$O$10,0.85,IF(Reservas!O34=$O$11,0.45,IF(Reservas!O34=$O$12,0.33,"")))),Reservas!Q34)</f>
        <v/>
      </c>
      <c r="CG29" t="str">
        <f>IF(Reservas!T34="",IF(Reservas!S34="","",IF(Reservas!R34=$O$10,0.85,IF(Reservas!R34=$O$11,0.45,IF(Reservas!R34=$O$12,0.33,"")))),Reservas!T34)</f>
        <v/>
      </c>
      <c r="CH29" t="str">
        <f>IF(Reservas!W34="",IF(Reservas!V34="","",IF(Reservas!U34=$O$10,0.85,IF(Reservas!U34=$O$11,0.45,IF(Reservas!U34=$O$12,0.33,"")))),Reservas!W34)</f>
        <v/>
      </c>
      <c r="CI29" t="str">
        <f>IF(Reservas!Z34="",IF(Reservas!Y34="","",IF(Reservas!X34=$O$10,0.85,IF(Reservas!X34=$O$11,0.45,IF(Reservas!X34=$O$12,0.33,"")))),Reservas!Z34)</f>
        <v/>
      </c>
      <c r="CJ29" t="str">
        <f>IF(Reservas!AC34="",IF(Reservas!AB34="","",IF(Reservas!AA34=$O$10,0.85,IF(Reservas!AA34=$O$11,0.45,IF(Reservas!AA34=$O$12,0.33,"")))),Reservas!AC34)</f>
        <v/>
      </c>
      <c r="CK29" t="str">
        <f>IF(Reservas!AF34="",IF(Reservas!AE34="","",IF(Reservas!AD34=$O$10,0.85,IF(Reservas!AD34=$O$11,0.45,IF(Reservas!AD34=$O$12,0.33,"")))),Reservas!AF34)</f>
        <v/>
      </c>
      <c r="CL29" t="str">
        <f>IF(Reservas!AI34="",IF(Reservas!AH34="","",IF(Reservas!AG34=$O$10,0.85,IF(Reservas!AG34=$O$11,0.45,IF(Reservas!AG34=$O$12,0.33,"")))),Reservas!AI34)</f>
        <v/>
      </c>
      <c r="CM29" t="str">
        <f>IF(Reservas!AL34="",IF(Reservas!AK34="","",IF(Reservas!AJ34=$O$10,0.85,IF(Reservas!AJ34=$O$11,0.45,IF(Reservas!AJ34=$O$12,0.33,"")))),Reservas!AL34)</f>
        <v/>
      </c>
      <c r="CO29" t="str">
        <f>IFERROR('Prod y alimentación'!E87*IF($AN29=$R$10,VLOOKUP($AO29,Listas!$B$6:$C$106,2,),IF($AN29=$R$11,VLOOKUP($AO29,Listas!$E$6:$F$106,2,),IF($AN29=$R$12,VLOOKUP($AO29,Listas!$H$6:$I$106,2,),""))),"")</f>
        <v/>
      </c>
      <c r="CP29" t="str">
        <f>IFERROR('Prod y alimentación'!H87*IF($AN29=$R$10,VLOOKUP($AO29,Listas!$B$6:$C$106,2,),IF($AN29=$R$11,VLOOKUP($AO29,Listas!$E$6:$F$106,2,),IF($AN29=$R$12,VLOOKUP($AO29,Listas!$H$6:$I$106,2,),""))),"")</f>
        <v/>
      </c>
      <c r="CQ29" t="str">
        <f>IFERROR('Prod y alimentación'!K87*IF($AN29=$R$10,VLOOKUP($AO29,Listas!$B$6:$C$106,2,),IF($AN29=$R$11,VLOOKUP($AO29,Listas!$E$6:$F$106,2,),IF($AN29=$R$12,VLOOKUP($AO29,Listas!$H$6:$I$106,2,),""))),"")</f>
        <v/>
      </c>
      <c r="CR29" t="str">
        <f>IFERROR('Prod y alimentación'!N87*IF($AN29=$R$10,VLOOKUP($AO29,Listas!$B$6:$C$106,2,),IF($AN29=$R$11,VLOOKUP($AO29,Listas!$E$6:$F$106,2,),IF($AN29=$R$12,VLOOKUP($AO29,Listas!$H$6:$I$106,2,),""))),"")</f>
        <v/>
      </c>
      <c r="CS29" t="str">
        <f>IFERROR('Prod y alimentación'!Q87*IF($AN29=$R$10,VLOOKUP($AO29,Listas!$B$6:$C$106,2,),IF($AN29=$R$11,VLOOKUP($AO29,Listas!$E$6:$F$106,2,),IF($AN29=$R$12,VLOOKUP($AO29,Listas!$H$6:$I$106,2,),""))),"")</f>
        <v/>
      </c>
      <c r="CT29" t="str">
        <f>IFERROR('Prod y alimentación'!T87*IF($AN29=$R$10,VLOOKUP($AO29,Listas!$B$6:$C$106,2,),IF($AN29=$R$11,VLOOKUP($AO29,Listas!$E$6:$F$106,2,),IF($AN29=$R$12,VLOOKUP($AO29,Listas!$H$6:$I$106,2,),""))),"")</f>
        <v/>
      </c>
      <c r="CU29" t="str">
        <f>IFERROR('Prod y alimentación'!W87*IF($AN29=$R$10,VLOOKUP($AO29,Listas!$B$6:$C$106,2,),IF($AN29=$R$11,VLOOKUP($AO29,Listas!$E$6:$F$106,2,),IF($AN29=$R$12,VLOOKUP($AO29,Listas!$H$6:$I$106,2,),""))),"")</f>
        <v/>
      </c>
      <c r="CV29" t="str">
        <f>IFERROR('Prod y alimentación'!Z87*IF($AN29=$R$10,VLOOKUP($AO29,Listas!$B$6:$C$106,2,),IF($AN29=$R$11,VLOOKUP($AO29,Listas!$E$6:$F$106,2,),IF($AN29=$R$12,VLOOKUP($AO29,Listas!$H$6:$I$106,2,),""))),"")</f>
        <v/>
      </c>
      <c r="CW29" t="str">
        <f>IFERROR('Prod y alimentación'!AC87*IF($AN29=$R$10,VLOOKUP($AO29,Listas!$B$6:$C$106,2,),IF($AN29=$R$11,VLOOKUP($AO29,Listas!$E$6:$F$106,2,),IF($AN29=$R$12,VLOOKUP($AO29,Listas!$H$6:$I$106,2,),""))),"")</f>
        <v/>
      </c>
      <c r="CX29" t="str">
        <f>IFERROR('Prod y alimentación'!AF87*IF($AN29=$R$10,VLOOKUP($AO29,Listas!$B$6:$C$106,2,),IF($AN29=$R$11,VLOOKUP($AO29,Listas!$E$6:$F$106,2,),IF($AN29=$R$12,VLOOKUP($AO29,Listas!$H$6:$I$106,2,),""))),"")</f>
        <v/>
      </c>
      <c r="CY29" t="str">
        <f>IFERROR('Prod y alimentación'!AI87*IF($AN29=$R$10,VLOOKUP($AO29,Listas!$B$6:$C$106,2,),IF($AN29=$R$11,VLOOKUP($AO29,Listas!$E$6:$F$106,2,),IF($AN29=$R$12,VLOOKUP($AO29,Listas!$H$6:$I$106,2,),""))),"")</f>
        <v/>
      </c>
      <c r="CZ29" t="str">
        <f>IFERROR('Prod y alimentación'!AL87*IF($AN29=$R$10,VLOOKUP($AO29,Listas!$B$6:$C$106,2,),IF($AN29=$R$11,VLOOKUP($AO29,Listas!$E$6:$F$106,2,),IF($AN29=$R$12,VLOOKUP($AO29,Listas!$H$6:$I$106,2,),""))),"")</f>
        <v/>
      </c>
    </row>
    <row r="30" spans="2:104" x14ac:dyDescent="0.35">
      <c r="B30" t="str">
        <f ca="1">IFERROR(INDEX(OFFSET(Listas!$B$6,0,0,MATCH("Fin",Listas!$B$6:B126,0)-1,1),MATCH(0,INDEX(COUNTIF($B$10:B29,OFFSET(Listas!$B$6,0,0,MATCH("Fin",Listas!$B$6:B126,0)-1,1)),0,0),0)),"")</f>
        <v/>
      </c>
      <c r="E30" t="str">
        <f ca="1">IFERROR(INDEX(OFFSET(Listas!$E$6,0,0,MATCH("Fin",Listas!$E$6:E126,0)-1,1),MATCH(0,INDEX(COUNTIF($E$10:E29,OFFSET(Listas!$E$6,0,0,MATCH("Fin",Listas!$E$6:E126,0)-1,1)),0,0),0)),"")</f>
        <v>Expeller Sem Algodón</v>
      </c>
      <c r="H30" t="str">
        <f ca="1">IFERROR(INDEX(OFFSET(Listas!$H$6,0,0,MATCH("Fin",Listas!$H$6:H126,0)-1,1),MATCH(0,INDEX(COUNTIF($H$10:H29,OFFSET(Listas!$H$6,0,0,MATCH("Fin",Listas!$H$6:H126,0)-1,1)),0,0),0)),"")</f>
        <v/>
      </c>
      <c r="K30" t="str">
        <f ca="1">IFERROR(INDEX(OFFSET(Listas!$L$6,0,0,MATCH("Fin",Listas!$L$6:L126,0)-1,1),MATCH(0,INDEX(COUNTIF($K$10:K29,OFFSET(Listas!$L$6,0,0,MATCH("Fin",Listas!$L$6:L126,0)-1,1)),0,0),0)),"")</f>
        <v>Av+Rg</v>
      </c>
      <c r="L30" t="str">
        <f ca="1">VLOOKUP(K30,Listas!$L$6:$M$106,2,0)</f>
        <v>Verdeo invernal</v>
      </c>
      <c r="AA30" s="122" t="str">
        <f>IF('Uso de suelo'!C35="","",'Uso de suelo'!C35)</f>
        <v/>
      </c>
      <c r="AB30" s="123" t="str">
        <f ca="1">IF('Uso de suelo'!D35="","",VLOOKUP('Uso de suelo'!D35,OFFSET(Formulas!$K$11,0,0,Formulas!$L$10,2),2,0))</f>
        <v/>
      </c>
      <c r="AC30" s="123" t="str">
        <f ca="1">IF('Uso de suelo'!F35="","",VLOOKUP('Uso de suelo'!F35,OFFSET(Formulas!$K$11,0,0,Formulas!$L$10,2),2,0))</f>
        <v/>
      </c>
      <c r="AD30" s="123" t="str">
        <f ca="1">IF('Uso de suelo'!H35="","",VLOOKUP('Uso de suelo'!H35,OFFSET(Formulas!$K$11,0,0,Formulas!$L$10,2),2,0))</f>
        <v/>
      </c>
      <c r="AE30" s="123" t="str">
        <f ca="1">IF('Uso de suelo'!J35="","",VLOOKUP('Uso de suelo'!J35,OFFSET(Formulas!$K$11,0,0,Formulas!$L$10,2),2,0))</f>
        <v/>
      </c>
      <c r="AF30" s="123" t="str">
        <f ca="1">IF('Uso de suelo'!L35="","",VLOOKUP('Uso de suelo'!L35,OFFSET(Formulas!$K$11,0,0,Formulas!$L$10,2),2,0))</f>
        <v/>
      </c>
      <c r="AG30" s="123" t="str">
        <f ca="1">IF('Uso de suelo'!N35="","",VLOOKUP('Uso de suelo'!N35,OFFSET(Formulas!$K$11,0,0,Formulas!$L$10,2),2,0))</f>
        <v/>
      </c>
      <c r="AH30" s="123" t="str">
        <f ca="1">IF('Uso de suelo'!P35="","",VLOOKUP('Uso de suelo'!P35,OFFSET(Formulas!$K$11,0,0,Formulas!$L$10,2),2,0))</f>
        <v/>
      </c>
      <c r="AI30" s="123" t="str">
        <f ca="1">IF('Uso de suelo'!R35="","",VLOOKUP('Uso de suelo'!R35,OFFSET(Formulas!$K$11,0,0,Formulas!$L$10,2),2,0))</f>
        <v/>
      </c>
      <c r="AJ30" s="123" t="str">
        <f ca="1">IF('Uso de suelo'!T35="","",VLOOKUP('Uso de suelo'!T35,OFFSET(Formulas!$K$11,0,0,Formulas!$L$10,2),2,0))</f>
        <v/>
      </c>
      <c r="AK30" s="123" t="str">
        <f ca="1">IF('Uso de suelo'!V35="","",VLOOKUP('Uso de suelo'!V35,OFFSET(Formulas!$K$11,0,0,Formulas!$L$10,2),2,0))</f>
        <v/>
      </c>
      <c r="AL30" s="123" t="str">
        <f ca="1">IF('Uso de suelo'!X35="","",VLOOKUP('Uso de suelo'!X35,OFFSET(Formulas!$K$11,0,0,Formulas!$L$10,2),2,0))</f>
        <v/>
      </c>
      <c r="AM30" s="124" t="str">
        <f ca="1">IF('Uso de suelo'!Z35="","",VLOOKUP('Uso de suelo'!Z35,OFFSET(Formulas!$K$11,0,0,Formulas!$L$10,2),2,0))</f>
        <v/>
      </c>
      <c r="AN30" t="str">
        <f>IF('Prod y alimentación'!B88="","",'Prod y alimentación'!B88)</f>
        <v/>
      </c>
      <c r="AO30" t="str">
        <f>IF('Prod y alimentación'!C88="","",'Prod y alimentación'!C88)</f>
        <v/>
      </c>
      <c r="AP30" t="str">
        <f>IFERROR('Prod y alimentación'!D88*IF($AN30=$R$10,VLOOKUP($AO30,Listas!$B$6:$D$106,3,)*VLOOKUP($AO30,Listas!$B$6:$D$106,2,),IF($AN30=$R$11,VLOOKUP($AO30,Listas!$E$6:$G$106,3,)*VLOOKUP($AO30,Listas!$E$6:$G$106,2,),IF($AN30=$R$12,VLOOKUP($AO30,Listas!$H$6:$J$106,3,)*VLOOKUP($AO30,Listas!$H$6:$J$106,2,),""))),"")</f>
        <v/>
      </c>
      <c r="AQ30" t="str">
        <f>IFERROR('Prod y alimentación'!E88*IF($AN30=$R$10,VLOOKUP($AO30,Listas!$B$6:$D$106,3,)*VLOOKUP($AO30,Listas!$B$6:$D$106,2,),IF($AN30=$R$11,VLOOKUP($AO30,Listas!$E$6:$G$106,3,)*VLOOKUP($AO30,Listas!$E$6:$G$106,2,),IF($AN30=$R$12,VLOOKUP($AO30,Listas!$H$6:$J$106,3,)*VLOOKUP($AO30,Listas!$H$6:$J$106,2,),""))),"")</f>
        <v/>
      </c>
      <c r="AR30" t="str">
        <f>IFERROR('Prod y alimentación'!G88*IF($AN30=$R$10,VLOOKUP($AO30,Listas!$B$6:$D$106,3,)*VLOOKUP($AO30,Listas!$B$6:$D$106,2,),IF($AN30=$R$11,VLOOKUP($AO30,Listas!$E$6:$G$106,3,)*VLOOKUP($AO30,Listas!$E$6:$G$106,2,),IF($AN30=$R$12,VLOOKUP($AO30,Listas!$H$6:$J$106,3,)*VLOOKUP($AO30,Listas!$H$6:$J$106,2,),""))),"")</f>
        <v/>
      </c>
      <c r="AS30" t="str">
        <f>IFERROR('Prod y alimentación'!H88*IF($AN30=$R$10,VLOOKUP($AO30,Listas!$B$6:$D$106,3,)*VLOOKUP($AO30,Listas!$B$6:$D$106,2,),IF($AN30=$R$11,VLOOKUP($AO30,Listas!$E$6:$G$106,3,)*VLOOKUP($AO30,Listas!$E$6:$G$106,2,),IF($AN30=$R$12,VLOOKUP($AO30,Listas!$H$6:$J$106,3,)*VLOOKUP($AO30,Listas!$H$6:$J$106,2,),""))),"")</f>
        <v/>
      </c>
      <c r="AT30" t="str">
        <f>IFERROR('Prod y alimentación'!J88*IF($AN30=$R$10,VLOOKUP($AO30,Listas!$B$6:$D$106,3,)*VLOOKUP($AO30,Listas!$B$6:$D$106,2,),IF($AN30=$R$11,VLOOKUP($AO30,Listas!$E$6:$G$106,3,)*VLOOKUP($AO30,Listas!$E$6:$G$106,2,),IF($AN30=$R$12,VLOOKUP($AO30,Listas!$H$6:$J$106,3,)*VLOOKUP($AO30,Listas!$H$6:$J$106,2,),""))),"")</f>
        <v/>
      </c>
      <c r="AU30" t="str">
        <f>IFERROR('Prod y alimentación'!K88*IF($AN30=$R$10,VLOOKUP($AO30,Listas!$B$6:$D$106,3,)*VLOOKUP($AO30,Listas!$B$6:$D$106,2,),IF($AN30=$R$11,VLOOKUP($AO30,Listas!$E$6:$G$106,3,)*VLOOKUP($AO30,Listas!$E$6:$G$106,2,),IF($AN30=$R$12,VLOOKUP($AO30,Listas!$H$6:$J$106,3,)*VLOOKUP($AO30,Listas!$H$6:$J$106,2,),""))),"")</f>
        <v/>
      </c>
      <c r="AV30" t="str">
        <f>IFERROR('Prod y alimentación'!M88*IF($AN30=$R$10,VLOOKUP($AO30,Listas!$B$6:$D$106,3,)*VLOOKUP($AO30,Listas!$B$6:$D$106,2,),IF($AN30=$R$11,VLOOKUP($AO30,Listas!$E$6:$G$106,3,)*VLOOKUP($AO30,Listas!$E$6:$G$106,2,),IF($AN30=$R$12,VLOOKUP($AO30,Listas!$H$6:$J$106,3,)*VLOOKUP($AO30,Listas!$H$6:$J$106,2,),""))),"")</f>
        <v/>
      </c>
      <c r="AW30" t="str">
        <f>IFERROR('Prod y alimentación'!N88*IF($AN30=$R$10,VLOOKUP($AO30,Listas!$B$6:$D$106,3,)*VLOOKUP($AO30,Listas!$B$6:$D$106,2,),IF($AN30=$R$11,VLOOKUP($AO30,Listas!$E$6:$G$106,3,)*VLOOKUP($AO30,Listas!$E$6:$G$106,2,),IF($AN30=$R$12,VLOOKUP($AO30,Listas!$H$6:$J$106,3,)*VLOOKUP($AO30,Listas!$H$6:$J$106,2,),""))),"")</f>
        <v/>
      </c>
      <c r="AX30" t="str">
        <f>IFERROR('Prod y alimentación'!P88*IF($AN30=$R$10,VLOOKUP($AO30,Listas!$B$6:$D$106,3,)*VLOOKUP($AO30,Listas!$B$6:$D$106,2,),IF($AN30=$R$11,VLOOKUP($AO30,Listas!$E$6:$G$106,3,)*VLOOKUP($AO30,Listas!$E$6:$G$106,2,),IF($AN30=$R$12,VLOOKUP($AO30,Listas!$H$6:$J$106,3,)*VLOOKUP($AO30,Listas!$H$6:$J$106,2,),""))),"")</f>
        <v/>
      </c>
      <c r="AY30" t="str">
        <f>IFERROR('Prod y alimentación'!Q88*IF($AN30=$R$10,VLOOKUP($AO30,Listas!$B$6:$D$106,3,)*VLOOKUP($AO30,Listas!$B$6:$D$106,2,),IF($AN30=$R$11,VLOOKUP($AO30,Listas!$E$6:$G$106,3,)*VLOOKUP($AO30,Listas!$E$6:$G$106,2,),IF($AN30=$R$12,VLOOKUP($AO30,Listas!$H$6:$J$106,3,)*VLOOKUP($AO30,Listas!$H$6:$J$106,2,),""))),"")</f>
        <v/>
      </c>
      <c r="AZ30" t="str">
        <f>IFERROR('Prod y alimentación'!S88*IF($AN30=$R$10,VLOOKUP($AO30,Listas!$B$6:$D$106,3,)*VLOOKUP($AO30,Listas!$B$6:$D$106,2,),IF($AN30=$R$11,VLOOKUP($AO30,Listas!$E$6:$G$106,3,)*VLOOKUP($AO30,Listas!$E$6:$G$106,2,),IF($AN30=$R$12,VLOOKUP($AO30,Listas!$H$6:$J$106,3,)*VLOOKUP($AO30,Listas!$H$6:$J$106,2,),""))),"")</f>
        <v/>
      </c>
      <c r="BA30" t="str">
        <f>IFERROR('Prod y alimentación'!T88*IF($AN30=$R$10,VLOOKUP($AO30,Listas!$B$6:$D$106,3,)*VLOOKUP($AO30,Listas!$B$6:$D$106,2,),IF($AN30=$R$11,VLOOKUP($AO30,Listas!$E$6:$G$106,3,)*VLOOKUP($AO30,Listas!$E$6:$G$106,2,),IF($AN30=$R$12,VLOOKUP($AO30,Listas!$H$6:$J$106,3,)*VLOOKUP($AO30,Listas!$H$6:$J$106,2,),""))),"")</f>
        <v/>
      </c>
      <c r="BB30" t="str">
        <f>IFERROR('Prod y alimentación'!V88*IF($AN30=$R$10,VLOOKUP($AO30,Listas!$B$6:$D$106,3,)*VLOOKUP($AO30,Listas!$B$6:$D$106,2,),IF($AN30=$R$11,VLOOKUP($AO30,Listas!$E$6:$G$106,3,)*VLOOKUP($AO30,Listas!$E$6:$G$106,2,),IF($AN30=$R$12,VLOOKUP($AO30,Listas!$H$6:$J$106,3,)*VLOOKUP($AO30,Listas!$H$6:$J$106,2,),""))),"")</f>
        <v/>
      </c>
      <c r="BC30" t="str">
        <f>IFERROR('Prod y alimentación'!W88*IF($AN30=$R$10,VLOOKUP($AO30,Listas!$B$6:$D$106,3,)*VLOOKUP($AO30,Listas!$B$6:$D$106,2,),IF($AN30=$R$11,VLOOKUP($AO30,Listas!$E$6:$G$106,3,)*VLOOKUP($AO30,Listas!$E$6:$G$106,2,),IF($AN30=$R$12,VLOOKUP($AO30,Listas!$H$6:$J$106,3,)*VLOOKUP($AO30,Listas!$H$6:$J$106,2,),""))),"")</f>
        <v/>
      </c>
      <c r="BD30" t="str">
        <f>IFERROR('Prod y alimentación'!Y88*IF($AN30=$R$10,VLOOKUP($AO30,Listas!$B$6:$D$106,3,)*VLOOKUP($AO30,Listas!$B$6:$D$106,2,),IF($AN30=$R$11,VLOOKUP($AO30,Listas!$E$6:$G$106,3,)*VLOOKUP($AO30,Listas!$E$6:$G$106,2,),IF($AN30=$R$12,VLOOKUP($AO30,Listas!$H$6:$J$106,3,)*VLOOKUP($AO30,Listas!$H$6:$J$106,2,),""))),"")</f>
        <v/>
      </c>
      <c r="BE30" t="str">
        <f>IFERROR('Prod y alimentación'!Z88*IF($AN30=$R$10,VLOOKUP($AO30,Listas!$B$6:$D$106,3,)*VLOOKUP($AO30,Listas!$B$6:$D$106,2,),IF($AN30=$R$11,VLOOKUP($AO30,Listas!$E$6:$G$106,3,)*VLOOKUP($AO30,Listas!$E$6:$G$106,2,),IF($AN30=$R$12,VLOOKUP($AO30,Listas!$H$6:$J$106,3,)*VLOOKUP($AO30,Listas!$H$6:$J$106,2,),""))),"")</f>
        <v/>
      </c>
      <c r="BF30" t="str">
        <f>IFERROR('Prod y alimentación'!AB88*IF($AN30=$R$10,VLOOKUP($AO30,Listas!$B$6:$D$106,3,)*VLOOKUP($AO30,Listas!$B$6:$D$106,2,),IF($AN30=$R$11,VLOOKUP($AO30,Listas!$E$6:$G$106,3,)*VLOOKUP($AO30,Listas!$E$6:$G$106,2,),IF($AN30=$R$12,VLOOKUP($AO30,Listas!$H$6:$J$106,3,)*VLOOKUP($AO30,Listas!$H$6:$J$106,2,),""))),"")</f>
        <v/>
      </c>
      <c r="BG30" t="str">
        <f>IFERROR('Prod y alimentación'!AC88*IF($AN30=$R$10,VLOOKUP($AO30,Listas!$B$6:$D$106,3,)*VLOOKUP($AO30,Listas!$B$6:$D$106,2,),IF($AN30=$R$11,VLOOKUP($AO30,Listas!$E$6:$G$106,3,)*VLOOKUP($AO30,Listas!$E$6:$G$106,2,),IF($AN30=$R$12,VLOOKUP($AO30,Listas!$H$6:$J$106,3,)*VLOOKUP($AO30,Listas!$H$6:$J$106,2,),""))),"")</f>
        <v/>
      </c>
      <c r="BH30" t="str">
        <f>IFERROR('Prod y alimentación'!AE88*IF($AN30=$R$10,VLOOKUP($AO30,Listas!$B$6:$D$106,3,)*VLOOKUP($AO30,Listas!$B$6:$D$106,2,),IF($AN30=$R$11,VLOOKUP($AO30,Listas!$E$6:$G$106,3,)*VLOOKUP($AO30,Listas!$E$6:$G$106,2,),IF($AN30=$R$12,VLOOKUP($AO30,Listas!$H$6:$J$106,3,)*VLOOKUP($AO30,Listas!$H$6:$J$106,2,),""))),"")</f>
        <v/>
      </c>
      <c r="BI30" t="str">
        <f>IFERROR('Prod y alimentación'!AF88*IF($AN30=$R$10,VLOOKUP($AO30,Listas!$B$6:$D$106,3,)*VLOOKUP($AO30,Listas!$B$6:$D$106,2,),IF($AN30=$R$11,VLOOKUP($AO30,Listas!$E$6:$G$106,3,)*VLOOKUP($AO30,Listas!$E$6:$G$106,2,),IF($AN30=$R$12,VLOOKUP($AO30,Listas!$H$6:$J$106,3,)*VLOOKUP($AO30,Listas!$H$6:$J$106,2,),""))),"")</f>
        <v/>
      </c>
      <c r="BJ30" t="str">
        <f>IFERROR('Prod y alimentación'!AH88*IF($AN30=$R$10,VLOOKUP($AO30,Listas!$B$6:$D$106,3,)*VLOOKUP($AO30,Listas!$B$6:$D$106,2,),IF($AN30=$R$11,VLOOKUP($AO30,Listas!$E$6:$G$106,3,)*VLOOKUP($AO30,Listas!$E$6:$G$106,2,),IF($AN30=$R$12,VLOOKUP($AO30,Listas!$H$6:$J$106,3,)*VLOOKUP($AO30,Listas!$H$6:$J$106,2,),""))),"")</f>
        <v/>
      </c>
      <c r="BK30" t="str">
        <f>IFERROR('Prod y alimentación'!AI88*IF($AN30=$R$10,VLOOKUP($AO30,Listas!$B$6:$D$106,3,)*VLOOKUP($AO30,Listas!$B$6:$D$106,2,),IF($AN30=$R$11,VLOOKUP($AO30,Listas!$E$6:$G$106,3,)*VLOOKUP($AO30,Listas!$E$6:$G$106,2,),IF($AN30=$R$12,VLOOKUP($AO30,Listas!$H$6:$J$106,3,)*VLOOKUP($AO30,Listas!$H$6:$J$106,2,),""))),"")</f>
        <v/>
      </c>
      <c r="BL30" t="str">
        <f>IFERROR('Prod y alimentación'!AK88*IF($AN30=$R$10,VLOOKUP($AO30,Listas!$B$6:$D$106,3,)*VLOOKUP($AO30,Listas!$B$6:$D$106,2,),IF($AN30=$R$11,VLOOKUP($AO30,Listas!$E$6:$G$106,3,)*VLOOKUP($AO30,Listas!$E$6:$G$106,2,),IF($AN30=$R$12,VLOOKUP($AO30,Listas!$H$6:$J$106,3,)*VLOOKUP($AO30,Listas!$H$6:$J$106,2,),""))),"")</f>
        <v/>
      </c>
      <c r="BM30" t="str">
        <f>IFERROR('Prod y alimentación'!AL88*IF($AN30=$R$10,VLOOKUP($AO30,Listas!$B$6:$D$106,3,)*VLOOKUP($AO30,Listas!$B$6:$D$106,2,),IF($AN30=$R$11,VLOOKUP($AO30,Listas!$E$6:$G$106,3,)*VLOOKUP($AO30,Listas!$E$6:$G$106,2,),IF($AN30=$R$12,VLOOKUP($AO30,Listas!$H$6:$J$106,3,)*VLOOKUP($AO30,Listas!$H$6:$J$106,2,),""))),"")</f>
        <v/>
      </c>
      <c r="BO30" s="130" t="str">
        <f>IFERROR('Prod y alimentación'!D88*IF($AN30=$R$10,VLOOKUP($AO30,Listas!$B$6:$C$106,2,),IF($AN30=$R$11,VLOOKUP($AO30,Listas!$E$6:$F$106,2,),IF($AN30=$R$12,VLOOKUP($AO30,Listas!$H$6:$I$106,2,),""))),"")</f>
        <v/>
      </c>
      <c r="BP30" t="str">
        <f>IFERROR('Prod y alimentación'!G88*IF($AN30=$R$10,VLOOKUP($AO30,Listas!$B$6:$C$106,2,),IF($AN30=$R$11,VLOOKUP($AO30,Listas!$E$6:$F$106,2,),IF($AN30=$R$12,VLOOKUP($AO30,Listas!$H$6:$I$106,2,)/100,""))),"")</f>
        <v/>
      </c>
      <c r="BQ30" t="str">
        <f>IFERROR('Prod y alimentación'!J88*IF($AN30=$R$10,VLOOKUP($AO30,Listas!$B$6:$C$106,2,),IF($AN30=$R$11,VLOOKUP($AO30,Listas!$E$6:$F$106,2,),IF($AN30=$R$12,VLOOKUP($AO30,Listas!$H$6:$I$106,2,)/100,""))),"")</f>
        <v/>
      </c>
      <c r="BR30" t="str">
        <f>IFERROR('Prod y alimentación'!M88*IF($AN30=$R$10,VLOOKUP($AO30,Listas!$B$6:$C$106,2,),IF($AN30=$R$11,VLOOKUP($AO30,Listas!$E$6:$F$106,2,),IF($AN30=$R$12,VLOOKUP($AO30,Listas!$H$6:$I$106,2,)/100,""))),"")</f>
        <v/>
      </c>
      <c r="BS30" t="str">
        <f>IFERROR('Prod y alimentación'!P88*IF($AN30=$R$10,VLOOKUP($AO30,Listas!$B$6:$C$106,2,),IF($AN30=$R$11,VLOOKUP($AO30,Listas!$E$6:$F$106,2,),IF($AN30=$R$12,VLOOKUP($AO30,Listas!$H$6:$I$106,2,)/100,""))),"")</f>
        <v/>
      </c>
      <c r="BT30" t="str">
        <f>IFERROR('Prod y alimentación'!S88*IF($AN30=$R$10,VLOOKUP($AO30,Listas!$B$6:$C$106,2,),IF($AN30=$R$11,VLOOKUP($AO30,Listas!$E$6:$F$106,2,),IF($AN30=$R$12,VLOOKUP($AO30,Listas!$H$6:$I$106,2,)/100,""))),"")</f>
        <v/>
      </c>
      <c r="BU30" t="str">
        <f>IFERROR('Prod y alimentación'!V88*IF($AN30=$R$10,VLOOKUP($AO30,Listas!$B$6:$C$106,2,),IF($AN30=$R$11,VLOOKUP($AO30,Listas!$E$6:$F$106,2,),IF($AN30=$R$12,VLOOKUP($AO30,Listas!$H$6:$I$106,2,)/100,""))),"")</f>
        <v/>
      </c>
      <c r="BV30" t="str">
        <f>IFERROR('Prod y alimentación'!Y88*IF($AN30=$R$10,VLOOKUP($AO30,Listas!$B$6:$C$106,2,),IF($AN30=$R$11,VLOOKUP($AO30,Listas!$E$6:$F$106,2,),IF($AN30=$R$12,VLOOKUP($AO30,Listas!$H$6:$I$106,2,)/100,""))),"")</f>
        <v/>
      </c>
      <c r="BW30" t="str">
        <f>IFERROR('Prod y alimentación'!AB88*IF($AN30=$R$10,VLOOKUP($AO30,Listas!$B$6:$C$106,2,),IF($AN30=$R$11,VLOOKUP($AO30,Listas!$E$6:$F$106,2,),IF($AN30=$R$12,VLOOKUP($AO30,Listas!$H$6:$I$106,2,)/100,""))),"")</f>
        <v/>
      </c>
      <c r="BX30" t="str">
        <f>IFERROR('Prod y alimentación'!AE88*IF($AN30=$R$10,VLOOKUP($AO30,Listas!$B$6:$C$106,2,),IF($AN30=$R$11,VLOOKUP($AO30,Listas!$E$6:$F$106,2,),IF($AN30=$R$12,VLOOKUP($AO30,Listas!$H$6:$I$106,2,)/100,""))),"")</f>
        <v/>
      </c>
      <c r="BY30" t="str">
        <f>IFERROR('Prod y alimentación'!AH88*IF($AN30=$R$10,VLOOKUP($AO30,Listas!$B$6:$C$106,2,),IF($AN30=$R$11,VLOOKUP($AO30,Listas!$E$6:$F$106,2,),IF($AN30=$R$12,VLOOKUP($AO30,Listas!$H$6:$I$106,2,)/100,""))),"")</f>
        <v/>
      </c>
      <c r="BZ30" t="str">
        <f>IFERROR('Prod y alimentación'!AK88*IF($AN30=$R$10,VLOOKUP($AO30,Listas!$B$6:$C$106,2,),IF($AN30=$R$11,VLOOKUP($AO30,Listas!$E$6:$F$106,2,),IF($AN30=$R$12,VLOOKUP($AO30,Listas!$H$6:$I$106,2,)/100,""))),"")</f>
        <v/>
      </c>
      <c r="CB30" t="str">
        <f>IF(Reservas!E35="",IF(Reservas!D35="","",IF(Reservas!C35=$O$10,0.85,IF(Reservas!C35=$O$11,0.45,IF(Reservas!C35=$O$12,0.33,"")))),Reservas!E35)</f>
        <v/>
      </c>
      <c r="CC30" t="str">
        <f>IF(Reservas!H35="",IF(Reservas!G35="","",IF(Reservas!F35=$O$10,0.85,IF(Reservas!F35=$O$11,0.45,IF(Reservas!F35=$O$12,0.33,"")))),Reservas!H35)</f>
        <v/>
      </c>
      <c r="CD30" t="str">
        <f>IF(Reservas!K35="",IF(Reservas!J35="","",IF(Reservas!I35=$O$10,0.85,IF(Reservas!I35=$O$11,0.45,IF(Reservas!I35=$O$12,0.33,"")))),Reservas!K35)</f>
        <v/>
      </c>
      <c r="CE30" t="str">
        <f>IF(Reservas!N35="",IF(Reservas!M35="","",IF(Reservas!L35=$O$10,0.85,IF(Reservas!L35=$O$11,0.45,IF(Reservas!L35=$O$12,0.33,"")))),Reservas!N35)</f>
        <v/>
      </c>
      <c r="CF30" t="str">
        <f>IF(Reservas!Q35="",IF(Reservas!P35="","",IF(Reservas!O35=$O$10,0.85,IF(Reservas!O35=$O$11,0.45,IF(Reservas!O35=$O$12,0.33,"")))),Reservas!Q35)</f>
        <v/>
      </c>
      <c r="CG30" t="str">
        <f>IF(Reservas!T35="",IF(Reservas!S35="","",IF(Reservas!R35=$O$10,0.85,IF(Reservas!R35=$O$11,0.45,IF(Reservas!R35=$O$12,0.33,"")))),Reservas!T35)</f>
        <v/>
      </c>
      <c r="CH30" t="str">
        <f>IF(Reservas!W35="",IF(Reservas!V35="","",IF(Reservas!U35=$O$10,0.85,IF(Reservas!U35=$O$11,0.45,IF(Reservas!U35=$O$12,0.33,"")))),Reservas!W35)</f>
        <v/>
      </c>
      <c r="CI30" t="str">
        <f>IF(Reservas!Z35="",IF(Reservas!Y35="","",IF(Reservas!X35=$O$10,0.85,IF(Reservas!X35=$O$11,0.45,IF(Reservas!X35=$O$12,0.33,"")))),Reservas!Z35)</f>
        <v/>
      </c>
      <c r="CJ30" t="str">
        <f>IF(Reservas!AC35="",IF(Reservas!AB35="","",IF(Reservas!AA35=$O$10,0.85,IF(Reservas!AA35=$O$11,0.45,IF(Reservas!AA35=$O$12,0.33,"")))),Reservas!AC35)</f>
        <v/>
      </c>
      <c r="CK30" t="str">
        <f>IF(Reservas!AF35="",IF(Reservas!AE35="","",IF(Reservas!AD35=$O$10,0.85,IF(Reservas!AD35=$O$11,0.45,IF(Reservas!AD35=$O$12,0.33,"")))),Reservas!AF35)</f>
        <v/>
      </c>
      <c r="CL30" t="str">
        <f>IF(Reservas!AI35="",IF(Reservas!AH35="","",IF(Reservas!AG35=$O$10,0.85,IF(Reservas!AG35=$O$11,0.45,IF(Reservas!AG35=$O$12,0.33,"")))),Reservas!AI35)</f>
        <v/>
      </c>
      <c r="CM30" t="str">
        <f>IF(Reservas!AL35="",IF(Reservas!AK35="","",IF(Reservas!AJ35=$O$10,0.85,IF(Reservas!AJ35=$O$11,0.45,IF(Reservas!AJ35=$O$12,0.33,"")))),Reservas!AL35)</f>
        <v/>
      </c>
      <c r="CO30" t="str">
        <f>IFERROR('Prod y alimentación'!E88*IF($AN30=$R$10,VLOOKUP($AO30,Listas!$B$6:$C$106,2,),IF($AN30=$R$11,VLOOKUP($AO30,Listas!$E$6:$F$106,2,),IF($AN30=$R$12,VLOOKUP($AO30,Listas!$H$6:$I$106,2,),""))),"")</f>
        <v/>
      </c>
      <c r="CP30" t="str">
        <f>IFERROR('Prod y alimentación'!H88*IF($AN30=$R$10,VLOOKUP($AO30,Listas!$B$6:$C$106,2,),IF($AN30=$R$11,VLOOKUP($AO30,Listas!$E$6:$F$106,2,),IF($AN30=$R$12,VLOOKUP($AO30,Listas!$H$6:$I$106,2,),""))),"")</f>
        <v/>
      </c>
      <c r="CQ30" t="str">
        <f>IFERROR('Prod y alimentación'!K88*IF($AN30=$R$10,VLOOKUP($AO30,Listas!$B$6:$C$106,2,),IF($AN30=$R$11,VLOOKUP($AO30,Listas!$E$6:$F$106,2,),IF($AN30=$R$12,VLOOKUP($AO30,Listas!$H$6:$I$106,2,),""))),"")</f>
        <v/>
      </c>
      <c r="CR30" t="str">
        <f>IFERROR('Prod y alimentación'!N88*IF($AN30=$R$10,VLOOKUP($AO30,Listas!$B$6:$C$106,2,),IF($AN30=$R$11,VLOOKUP($AO30,Listas!$E$6:$F$106,2,),IF($AN30=$R$12,VLOOKUP($AO30,Listas!$H$6:$I$106,2,),""))),"")</f>
        <v/>
      </c>
      <c r="CS30" t="str">
        <f>IFERROR('Prod y alimentación'!Q88*IF($AN30=$R$10,VLOOKUP($AO30,Listas!$B$6:$C$106,2,),IF($AN30=$R$11,VLOOKUP($AO30,Listas!$E$6:$F$106,2,),IF($AN30=$R$12,VLOOKUP($AO30,Listas!$H$6:$I$106,2,),""))),"")</f>
        <v/>
      </c>
      <c r="CT30" t="str">
        <f>IFERROR('Prod y alimentación'!T88*IF($AN30=$R$10,VLOOKUP($AO30,Listas!$B$6:$C$106,2,),IF($AN30=$R$11,VLOOKUP($AO30,Listas!$E$6:$F$106,2,),IF($AN30=$R$12,VLOOKUP($AO30,Listas!$H$6:$I$106,2,),""))),"")</f>
        <v/>
      </c>
      <c r="CU30" t="str">
        <f>IFERROR('Prod y alimentación'!W88*IF($AN30=$R$10,VLOOKUP($AO30,Listas!$B$6:$C$106,2,),IF($AN30=$R$11,VLOOKUP($AO30,Listas!$E$6:$F$106,2,),IF($AN30=$R$12,VLOOKUP($AO30,Listas!$H$6:$I$106,2,),""))),"")</f>
        <v/>
      </c>
      <c r="CV30" t="str">
        <f>IFERROR('Prod y alimentación'!Z88*IF($AN30=$R$10,VLOOKUP($AO30,Listas!$B$6:$C$106,2,),IF($AN30=$R$11,VLOOKUP($AO30,Listas!$E$6:$F$106,2,),IF($AN30=$R$12,VLOOKUP($AO30,Listas!$H$6:$I$106,2,),""))),"")</f>
        <v/>
      </c>
      <c r="CW30" t="str">
        <f>IFERROR('Prod y alimentación'!AC88*IF($AN30=$R$10,VLOOKUP($AO30,Listas!$B$6:$C$106,2,),IF($AN30=$R$11,VLOOKUP($AO30,Listas!$E$6:$F$106,2,),IF($AN30=$R$12,VLOOKUP($AO30,Listas!$H$6:$I$106,2,),""))),"")</f>
        <v/>
      </c>
      <c r="CX30" t="str">
        <f>IFERROR('Prod y alimentación'!AF88*IF($AN30=$R$10,VLOOKUP($AO30,Listas!$B$6:$C$106,2,),IF($AN30=$R$11,VLOOKUP($AO30,Listas!$E$6:$F$106,2,),IF($AN30=$R$12,VLOOKUP($AO30,Listas!$H$6:$I$106,2,),""))),"")</f>
        <v/>
      </c>
      <c r="CY30" t="str">
        <f>IFERROR('Prod y alimentación'!AI88*IF($AN30=$R$10,VLOOKUP($AO30,Listas!$B$6:$C$106,2,),IF($AN30=$R$11,VLOOKUP($AO30,Listas!$E$6:$F$106,2,),IF($AN30=$R$12,VLOOKUP($AO30,Listas!$H$6:$I$106,2,),""))),"")</f>
        <v/>
      </c>
      <c r="CZ30" t="str">
        <f>IFERROR('Prod y alimentación'!AL88*IF($AN30=$R$10,VLOOKUP($AO30,Listas!$B$6:$C$106,2,),IF($AN30=$R$11,VLOOKUP($AO30,Listas!$E$6:$F$106,2,),IF($AN30=$R$12,VLOOKUP($AO30,Listas!$H$6:$I$106,2,),""))),"")</f>
        <v/>
      </c>
    </row>
    <row r="31" spans="2:104" x14ac:dyDescent="0.35">
      <c r="B31" t="str">
        <f ca="1">IFERROR(INDEX(OFFSET(Listas!$B$6,0,0,MATCH("Fin",Listas!$B$6:B127,0)-1,1),MATCH(0,INDEX(COUNTIF($B$10:B30,OFFSET(Listas!$B$6,0,0,MATCH("Fin",Listas!$B$6:B127,0)-1,1)),0,0),0)),"")</f>
        <v/>
      </c>
      <c r="E31" t="str">
        <f ca="1">IFERROR(INDEX(OFFSET(Listas!$E$6,0,0,MATCH("Fin",Listas!$E$6:E127,0)-1,1),MATCH(0,INDEX(COUNTIF($E$10:E30,OFFSET(Listas!$E$6,0,0,MATCH("Fin",Listas!$E$6:E127,0)-1,1)),0,0),0)),"")</f>
        <v>Expeller de  Girasol</v>
      </c>
      <c r="H31" t="str">
        <f ca="1">IFERROR(INDEX(OFFSET(Listas!$H$6,0,0,MATCH("Fin",Listas!$H$6:H127,0)-1,1),MATCH(0,INDEX(COUNTIF($H$10:H30,OFFSET(Listas!$H$6,0,0,MATCH("Fin",Listas!$H$6:H127,0)-1,1)),0,0),0)),"")</f>
        <v/>
      </c>
      <c r="K31" t="str">
        <f ca="1">IFERROR(INDEX(OFFSET(Listas!$L$6,0,0,MATCH("Fin",Listas!$L$6:L127,0)-1,1),MATCH(0,INDEX(COUNTIF($K$10:K30,OFFSET(Listas!$L$6,0,0,MATCH("Fin",Listas!$L$6:L127,0)-1,1)),0,0),0)),"")</f>
        <v>Rg Ciclo Largo</v>
      </c>
      <c r="L31" t="str">
        <f ca="1">VLOOKUP(K31,Listas!$L$6:$M$106,2,0)</f>
        <v>Verdeo invernal</v>
      </c>
      <c r="AA31" s="122" t="str">
        <f>IF('Uso de suelo'!C36="","",'Uso de suelo'!C36)</f>
        <v/>
      </c>
      <c r="AB31" s="123" t="str">
        <f ca="1">IF('Uso de suelo'!D36="","",VLOOKUP('Uso de suelo'!D36,OFFSET(Formulas!$K$11,0,0,Formulas!$L$10,2),2,0))</f>
        <v/>
      </c>
      <c r="AC31" s="123" t="str">
        <f ca="1">IF('Uso de suelo'!F36="","",VLOOKUP('Uso de suelo'!F36,OFFSET(Formulas!$K$11,0,0,Formulas!$L$10,2),2,0))</f>
        <v/>
      </c>
      <c r="AD31" s="123" t="str">
        <f ca="1">IF('Uso de suelo'!H36="","",VLOOKUP('Uso de suelo'!H36,OFFSET(Formulas!$K$11,0,0,Formulas!$L$10,2),2,0))</f>
        <v/>
      </c>
      <c r="AE31" s="123" t="str">
        <f ca="1">IF('Uso de suelo'!J36="","",VLOOKUP('Uso de suelo'!J36,OFFSET(Formulas!$K$11,0,0,Formulas!$L$10,2),2,0))</f>
        <v/>
      </c>
      <c r="AF31" s="123" t="str">
        <f ca="1">IF('Uso de suelo'!L36="","",VLOOKUP('Uso de suelo'!L36,OFFSET(Formulas!$K$11,0,0,Formulas!$L$10,2),2,0))</f>
        <v/>
      </c>
      <c r="AG31" s="123" t="str">
        <f ca="1">IF('Uso de suelo'!N36="","",VLOOKUP('Uso de suelo'!N36,OFFSET(Formulas!$K$11,0,0,Formulas!$L$10,2),2,0))</f>
        <v/>
      </c>
      <c r="AH31" s="123" t="str">
        <f ca="1">IF('Uso de suelo'!P36="","",VLOOKUP('Uso de suelo'!P36,OFFSET(Formulas!$K$11,0,0,Formulas!$L$10,2),2,0))</f>
        <v/>
      </c>
      <c r="AI31" s="123" t="str">
        <f ca="1">IF('Uso de suelo'!R36="","",VLOOKUP('Uso de suelo'!R36,OFFSET(Formulas!$K$11,0,0,Formulas!$L$10,2),2,0))</f>
        <v/>
      </c>
      <c r="AJ31" s="123" t="str">
        <f ca="1">IF('Uso de suelo'!T36="","",VLOOKUP('Uso de suelo'!T36,OFFSET(Formulas!$K$11,0,0,Formulas!$L$10,2),2,0))</f>
        <v/>
      </c>
      <c r="AK31" s="123" t="str">
        <f ca="1">IF('Uso de suelo'!V36="","",VLOOKUP('Uso de suelo'!V36,OFFSET(Formulas!$K$11,0,0,Formulas!$L$10,2),2,0))</f>
        <v/>
      </c>
      <c r="AL31" s="123" t="str">
        <f ca="1">IF('Uso de suelo'!X36="","",VLOOKUP('Uso de suelo'!X36,OFFSET(Formulas!$K$11,0,0,Formulas!$L$10,2),2,0))</f>
        <v/>
      </c>
      <c r="AM31" s="124" t="str">
        <f ca="1">IF('Uso de suelo'!Z36="","",VLOOKUP('Uso de suelo'!Z36,OFFSET(Formulas!$K$11,0,0,Formulas!$L$10,2),2,0))</f>
        <v/>
      </c>
      <c r="AN31" t="str">
        <f>IF('Prod y alimentación'!B89="","",'Prod y alimentación'!B89)</f>
        <v/>
      </c>
      <c r="AO31" t="str">
        <f>IF('Prod y alimentación'!C89="","",'Prod y alimentación'!C89)</f>
        <v/>
      </c>
      <c r="AP31" t="str">
        <f>IFERROR('Prod y alimentación'!D89*IF($AN31=$R$10,VLOOKUP($AO31,Listas!$B$6:$D$106,3,)*VLOOKUP($AO31,Listas!$B$6:$D$106,2,),IF($AN31=$R$11,VLOOKUP($AO31,Listas!$E$6:$G$106,3,)*VLOOKUP($AO31,Listas!$E$6:$G$106,2,),IF($AN31=$R$12,VLOOKUP($AO31,Listas!$H$6:$J$106,3,)*VLOOKUP($AO31,Listas!$H$6:$J$106,2,),""))),"")</f>
        <v/>
      </c>
      <c r="AQ31" t="str">
        <f>IFERROR('Prod y alimentación'!E89*IF($AN31=$R$10,VLOOKUP($AO31,Listas!$B$6:$D$106,3,)*VLOOKUP($AO31,Listas!$B$6:$D$106,2,),IF($AN31=$R$11,VLOOKUP($AO31,Listas!$E$6:$G$106,3,)*VLOOKUP($AO31,Listas!$E$6:$G$106,2,),IF($AN31=$R$12,VLOOKUP($AO31,Listas!$H$6:$J$106,3,)*VLOOKUP($AO31,Listas!$H$6:$J$106,2,),""))),"")</f>
        <v/>
      </c>
      <c r="AR31" t="str">
        <f>IFERROR('Prod y alimentación'!G89*IF($AN31=$R$10,VLOOKUP($AO31,Listas!$B$6:$D$106,3,)*VLOOKUP($AO31,Listas!$B$6:$D$106,2,),IF($AN31=$R$11,VLOOKUP($AO31,Listas!$E$6:$G$106,3,)*VLOOKUP($AO31,Listas!$E$6:$G$106,2,),IF($AN31=$R$12,VLOOKUP($AO31,Listas!$H$6:$J$106,3,)*VLOOKUP($AO31,Listas!$H$6:$J$106,2,),""))),"")</f>
        <v/>
      </c>
      <c r="AS31" t="str">
        <f>IFERROR('Prod y alimentación'!H89*IF($AN31=$R$10,VLOOKUP($AO31,Listas!$B$6:$D$106,3,)*VLOOKUP($AO31,Listas!$B$6:$D$106,2,),IF($AN31=$R$11,VLOOKUP($AO31,Listas!$E$6:$G$106,3,)*VLOOKUP($AO31,Listas!$E$6:$G$106,2,),IF($AN31=$R$12,VLOOKUP($AO31,Listas!$H$6:$J$106,3,)*VLOOKUP($AO31,Listas!$H$6:$J$106,2,),""))),"")</f>
        <v/>
      </c>
      <c r="AT31" t="str">
        <f>IFERROR('Prod y alimentación'!J89*IF($AN31=$R$10,VLOOKUP($AO31,Listas!$B$6:$D$106,3,)*VLOOKUP($AO31,Listas!$B$6:$D$106,2,),IF($AN31=$R$11,VLOOKUP($AO31,Listas!$E$6:$G$106,3,)*VLOOKUP($AO31,Listas!$E$6:$G$106,2,),IF($AN31=$R$12,VLOOKUP($AO31,Listas!$H$6:$J$106,3,)*VLOOKUP($AO31,Listas!$H$6:$J$106,2,),""))),"")</f>
        <v/>
      </c>
      <c r="AU31" t="str">
        <f>IFERROR('Prod y alimentación'!K89*IF($AN31=$R$10,VLOOKUP($AO31,Listas!$B$6:$D$106,3,)*VLOOKUP($AO31,Listas!$B$6:$D$106,2,),IF($AN31=$R$11,VLOOKUP($AO31,Listas!$E$6:$G$106,3,)*VLOOKUP($AO31,Listas!$E$6:$G$106,2,),IF($AN31=$R$12,VLOOKUP($AO31,Listas!$H$6:$J$106,3,)*VLOOKUP($AO31,Listas!$H$6:$J$106,2,),""))),"")</f>
        <v/>
      </c>
      <c r="AV31" t="str">
        <f>IFERROR('Prod y alimentación'!M89*IF($AN31=$R$10,VLOOKUP($AO31,Listas!$B$6:$D$106,3,)*VLOOKUP($AO31,Listas!$B$6:$D$106,2,),IF($AN31=$R$11,VLOOKUP($AO31,Listas!$E$6:$G$106,3,)*VLOOKUP($AO31,Listas!$E$6:$G$106,2,),IF($AN31=$R$12,VLOOKUP($AO31,Listas!$H$6:$J$106,3,)*VLOOKUP($AO31,Listas!$H$6:$J$106,2,),""))),"")</f>
        <v/>
      </c>
      <c r="AW31" t="str">
        <f>IFERROR('Prod y alimentación'!N89*IF($AN31=$R$10,VLOOKUP($AO31,Listas!$B$6:$D$106,3,)*VLOOKUP($AO31,Listas!$B$6:$D$106,2,),IF($AN31=$R$11,VLOOKUP($AO31,Listas!$E$6:$G$106,3,)*VLOOKUP($AO31,Listas!$E$6:$G$106,2,),IF($AN31=$R$12,VLOOKUP($AO31,Listas!$H$6:$J$106,3,)*VLOOKUP($AO31,Listas!$H$6:$J$106,2,),""))),"")</f>
        <v/>
      </c>
      <c r="AX31" t="str">
        <f>IFERROR('Prod y alimentación'!P89*IF($AN31=$R$10,VLOOKUP($AO31,Listas!$B$6:$D$106,3,)*VLOOKUP($AO31,Listas!$B$6:$D$106,2,),IF($AN31=$R$11,VLOOKUP($AO31,Listas!$E$6:$G$106,3,)*VLOOKUP($AO31,Listas!$E$6:$G$106,2,),IF($AN31=$R$12,VLOOKUP($AO31,Listas!$H$6:$J$106,3,)*VLOOKUP($AO31,Listas!$H$6:$J$106,2,),""))),"")</f>
        <v/>
      </c>
      <c r="AY31" t="str">
        <f>IFERROR('Prod y alimentación'!Q89*IF($AN31=$R$10,VLOOKUP($AO31,Listas!$B$6:$D$106,3,)*VLOOKUP($AO31,Listas!$B$6:$D$106,2,),IF($AN31=$R$11,VLOOKUP($AO31,Listas!$E$6:$G$106,3,)*VLOOKUP($AO31,Listas!$E$6:$G$106,2,),IF($AN31=$R$12,VLOOKUP($AO31,Listas!$H$6:$J$106,3,)*VLOOKUP($AO31,Listas!$H$6:$J$106,2,),""))),"")</f>
        <v/>
      </c>
      <c r="AZ31" t="str">
        <f>IFERROR('Prod y alimentación'!S89*IF($AN31=$R$10,VLOOKUP($AO31,Listas!$B$6:$D$106,3,)*VLOOKUP($AO31,Listas!$B$6:$D$106,2,),IF($AN31=$R$11,VLOOKUP($AO31,Listas!$E$6:$G$106,3,)*VLOOKUP($AO31,Listas!$E$6:$G$106,2,),IF($AN31=$R$12,VLOOKUP($AO31,Listas!$H$6:$J$106,3,)*VLOOKUP($AO31,Listas!$H$6:$J$106,2,),""))),"")</f>
        <v/>
      </c>
      <c r="BA31" t="str">
        <f>IFERROR('Prod y alimentación'!T89*IF($AN31=$R$10,VLOOKUP($AO31,Listas!$B$6:$D$106,3,)*VLOOKUP($AO31,Listas!$B$6:$D$106,2,),IF($AN31=$R$11,VLOOKUP($AO31,Listas!$E$6:$G$106,3,)*VLOOKUP($AO31,Listas!$E$6:$G$106,2,),IF($AN31=$R$12,VLOOKUP($AO31,Listas!$H$6:$J$106,3,)*VLOOKUP($AO31,Listas!$H$6:$J$106,2,),""))),"")</f>
        <v/>
      </c>
      <c r="BB31" t="str">
        <f>IFERROR('Prod y alimentación'!V89*IF($AN31=$R$10,VLOOKUP($AO31,Listas!$B$6:$D$106,3,)*VLOOKUP($AO31,Listas!$B$6:$D$106,2,),IF($AN31=$R$11,VLOOKUP($AO31,Listas!$E$6:$G$106,3,)*VLOOKUP($AO31,Listas!$E$6:$G$106,2,),IF($AN31=$R$12,VLOOKUP($AO31,Listas!$H$6:$J$106,3,)*VLOOKUP($AO31,Listas!$H$6:$J$106,2,),""))),"")</f>
        <v/>
      </c>
      <c r="BC31" t="str">
        <f>IFERROR('Prod y alimentación'!W89*IF($AN31=$R$10,VLOOKUP($AO31,Listas!$B$6:$D$106,3,)*VLOOKUP($AO31,Listas!$B$6:$D$106,2,),IF($AN31=$R$11,VLOOKUP($AO31,Listas!$E$6:$G$106,3,)*VLOOKUP($AO31,Listas!$E$6:$G$106,2,),IF($AN31=$R$12,VLOOKUP($AO31,Listas!$H$6:$J$106,3,)*VLOOKUP($AO31,Listas!$H$6:$J$106,2,),""))),"")</f>
        <v/>
      </c>
      <c r="BD31" t="str">
        <f>IFERROR('Prod y alimentación'!Y89*IF($AN31=$R$10,VLOOKUP($AO31,Listas!$B$6:$D$106,3,)*VLOOKUP($AO31,Listas!$B$6:$D$106,2,),IF($AN31=$R$11,VLOOKUP($AO31,Listas!$E$6:$G$106,3,)*VLOOKUP($AO31,Listas!$E$6:$G$106,2,),IF($AN31=$R$12,VLOOKUP($AO31,Listas!$H$6:$J$106,3,)*VLOOKUP($AO31,Listas!$H$6:$J$106,2,),""))),"")</f>
        <v/>
      </c>
      <c r="BE31" t="str">
        <f>IFERROR('Prod y alimentación'!Z89*IF($AN31=$R$10,VLOOKUP($AO31,Listas!$B$6:$D$106,3,)*VLOOKUP($AO31,Listas!$B$6:$D$106,2,),IF($AN31=$R$11,VLOOKUP($AO31,Listas!$E$6:$G$106,3,)*VLOOKUP($AO31,Listas!$E$6:$G$106,2,),IF($AN31=$R$12,VLOOKUP($AO31,Listas!$H$6:$J$106,3,)*VLOOKUP($AO31,Listas!$H$6:$J$106,2,),""))),"")</f>
        <v/>
      </c>
      <c r="BF31" t="str">
        <f>IFERROR('Prod y alimentación'!AB89*IF($AN31=$R$10,VLOOKUP($AO31,Listas!$B$6:$D$106,3,)*VLOOKUP($AO31,Listas!$B$6:$D$106,2,),IF($AN31=$R$11,VLOOKUP($AO31,Listas!$E$6:$G$106,3,)*VLOOKUP($AO31,Listas!$E$6:$G$106,2,),IF($AN31=$R$12,VLOOKUP($AO31,Listas!$H$6:$J$106,3,)*VLOOKUP($AO31,Listas!$H$6:$J$106,2,),""))),"")</f>
        <v/>
      </c>
      <c r="BG31" t="str">
        <f>IFERROR('Prod y alimentación'!AC89*IF($AN31=$R$10,VLOOKUP($AO31,Listas!$B$6:$D$106,3,)*VLOOKUP($AO31,Listas!$B$6:$D$106,2,),IF($AN31=$R$11,VLOOKUP($AO31,Listas!$E$6:$G$106,3,)*VLOOKUP($AO31,Listas!$E$6:$G$106,2,),IF($AN31=$R$12,VLOOKUP($AO31,Listas!$H$6:$J$106,3,)*VLOOKUP($AO31,Listas!$H$6:$J$106,2,),""))),"")</f>
        <v/>
      </c>
      <c r="BH31" t="str">
        <f>IFERROR('Prod y alimentación'!AE89*IF($AN31=$R$10,VLOOKUP($AO31,Listas!$B$6:$D$106,3,)*VLOOKUP($AO31,Listas!$B$6:$D$106,2,),IF($AN31=$R$11,VLOOKUP($AO31,Listas!$E$6:$G$106,3,)*VLOOKUP($AO31,Listas!$E$6:$G$106,2,),IF($AN31=$R$12,VLOOKUP($AO31,Listas!$H$6:$J$106,3,)*VLOOKUP($AO31,Listas!$H$6:$J$106,2,),""))),"")</f>
        <v/>
      </c>
      <c r="BI31" t="str">
        <f>IFERROR('Prod y alimentación'!AF89*IF($AN31=$R$10,VLOOKUP($AO31,Listas!$B$6:$D$106,3,)*VLOOKUP($AO31,Listas!$B$6:$D$106,2,),IF($AN31=$R$11,VLOOKUP($AO31,Listas!$E$6:$G$106,3,)*VLOOKUP($AO31,Listas!$E$6:$G$106,2,),IF($AN31=$R$12,VLOOKUP($AO31,Listas!$H$6:$J$106,3,)*VLOOKUP($AO31,Listas!$H$6:$J$106,2,),""))),"")</f>
        <v/>
      </c>
      <c r="BJ31" t="str">
        <f>IFERROR('Prod y alimentación'!AH89*IF($AN31=$R$10,VLOOKUP($AO31,Listas!$B$6:$D$106,3,)*VLOOKUP($AO31,Listas!$B$6:$D$106,2,),IF($AN31=$R$11,VLOOKUP($AO31,Listas!$E$6:$G$106,3,)*VLOOKUP($AO31,Listas!$E$6:$G$106,2,),IF($AN31=$R$12,VLOOKUP($AO31,Listas!$H$6:$J$106,3,)*VLOOKUP($AO31,Listas!$H$6:$J$106,2,),""))),"")</f>
        <v/>
      </c>
      <c r="BK31" t="str">
        <f>IFERROR('Prod y alimentación'!AI89*IF($AN31=$R$10,VLOOKUP($AO31,Listas!$B$6:$D$106,3,)*VLOOKUP($AO31,Listas!$B$6:$D$106,2,),IF($AN31=$R$11,VLOOKUP($AO31,Listas!$E$6:$G$106,3,)*VLOOKUP($AO31,Listas!$E$6:$G$106,2,),IF($AN31=$R$12,VLOOKUP($AO31,Listas!$H$6:$J$106,3,)*VLOOKUP($AO31,Listas!$H$6:$J$106,2,),""))),"")</f>
        <v/>
      </c>
      <c r="BL31" t="str">
        <f>IFERROR('Prod y alimentación'!AK89*IF($AN31=$R$10,VLOOKUP($AO31,Listas!$B$6:$D$106,3,)*VLOOKUP($AO31,Listas!$B$6:$D$106,2,),IF($AN31=$R$11,VLOOKUP($AO31,Listas!$E$6:$G$106,3,)*VLOOKUP($AO31,Listas!$E$6:$G$106,2,),IF($AN31=$R$12,VLOOKUP($AO31,Listas!$H$6:$J$106,3,)*VLOOKUP($AO31,Listas!$H$6:$J$106,2,),""))),"")</f>
        <v/>
      </c>
      <c r="BM31" t="str">
        <f>IFERROR('Prod y alimentación'!AL89*IF($AN31=$R$10,VLOOKUP($AO31,Listas!$B$6:$D$106,3,)*VLOOKUP($AO31,Listas!$B$6:$D$106,2,),IF($AN31=$R$11,VLOOKUP($AO31,Listas!$E$6:$G$106,3,)*VLOOKUP($AO31,Listas!$E$6:$G$106,2,),IF($AN31=$R$12,VLOOKUP($AO31,Listas!$H$6:$J$106,3,)*VLOOKUP($AO31,Listas!$H$6:$J$106,2,),""))),"")</f>
        <v/>
      </c>
      <c r="BO31" s="130" t="str">
        <f>IFERROR('Prod y alimentación'!D89*IF($AN31=$R$10,VLOOKUP($AO31,Listas!$B$6:$C$106,2,),IF($AN31=$R$11,VLOOKUP($AO31,Listas!$E$6:$F$106,2,),IF($AN31=$R$12,VLOOKUP($AO31,Listas!$H$6:$I$106,2,),""))),"")</f>
        <v/>
      </c>
      <c r="BP31" t="str">
        <f>IFERROR('Prod y alimentación'!G89*IF($AN31=$R$10,VLOOKUP($AO31,Listas!$B$6:$C$106,2,),IF($AN31=$R$11,VLOOKUP($AO31,Listas!$E$6:$F$106,2,),IF($AN31=$R$12,VLOOKUP($AO31,Listas!$H$6:$I$106,2,)/100,""))),"")</f>
        <v/>
      </c>
      <c r="BQ31" t="str">
        <f>IFERROR('Prod y alimentación'!J89*IF($AN31=$R$10,VLOOKUP($AO31,Listas!$B$6:$C$106,2,),IF($AN31=$R$11,VLOOKUP($AO31,Listas!$E$6:$F$106,2,),IF($AN31=$R$12,VLOOKUP($AO31,Listas!$H$6:$I$106,2,)/100,""))),"")</f>
        <v/>
      </c>
      <c r="BR31" t="str">
        <f>IFERROR('Prod y alimentación'!M89*IF($AN31=$R$10,VLOOKUP($AO31,Listas!$B$6:$C$106,2,),IF($AN31=$R$11,VLOOKUP($AO31,Listas!$E$6:$F$106,2,),IF($AN31=$R$12,VLOOKUP($AO31,Listas!$H$6:$I$106,2,)/100,""))),"")</f>
        <v/>
      </c>
      <c r="BS31" t="str">
        <f>IFERROR('Prod y alimentación'!P89*IF($AN31=$R$10,VLOOKUP($AO31,Listas!$B$6:$C$106,2,),IF($AN31=$R$11,VLOOKUP($AO31,Listas!$E$6:$F$106,2,),IF($AN31=$R$12,VLOOKUP($AO31,Listas!$H$6:$I$106,2,)/100,""))),"")</f>
        <v/>
      </c>
      <c r="BT31" t="str">
        <f>IFERROR('Prod y alimentación'!S89*IF($AN31=$R$10,VLOOKUP($AO31,Listas!$B$6:$C$106,2,),IF($AN31=$R$11,VLOOKUP($AO31,Listas!$E$6:$F$106,2,),IF($AN31=$R$12,VLOOKUP($AO31,Listas!$H$6:$I$106,2,)/100,""))),"")</f>
        <v/>
      </c>
      <c r="BU31" t="str">
        <f>IFERROR('Prod y alimentación'!V89*IF($AN31=$R$10,VLOOKUP($AO31,Listas!$B$6:$C$106,2,),IF($AN31=$R$11,VLOOKUP($AO31,Listas!$E$6:$F$106,2,),IF($AN31=$R$12,VLOOKUP($AO31,Listas!$H$6:$I$106,2,)/100,""))),"")</f>
        <v/>
      </c>
      <c r="BV31" t="str">
        <f>IFERROR('Prod y alimentación'!Y89*IF($AN31=$R$10,VLOOKUP($AO31,Listas!$B$6:$C$106,2,),IF($AN31=$R$11,VLOOKUP($AO31,Listas!$E$6:$F$106,2,),IF($AN31=$R$12,VLOOKUP($AO31,Listas!$H$6:$I$106,2,)/100,""))),"")</f>
        <v/>
      </c>
      <c r="BW31" t="str">
        <f>IFERROR('Prod y alimentación'!AB89*IF($AN31=$R$10,VLOOKUP($AO31,Listas!$B$6:$C$106,2,),IF($AN31=$R$11,VLOOKUP($AO31,Listas!$E$6:$F$106,2,),IF($AN31=$R$12,VLOOKUP($AO31,Listas!$H$6:$I$106,2,)/100,""))),"")</f>
        <v/>
      </c>
      <c r="BX31" t="str">
        <f>IFERROR('Prod y alimentación'!AE89*IF($AN31=$R$10,VLOOKUP($AO31,Listas!$B$6:$C$106,2,),IF($AN31=$R$11,VLOOKUP($AO31,Listas!$E$6:$F$106,2,),IF($AN31=$R$12,VLOOKUP($AO31,Listas!$H$6:$I$106,2,)/100,""))),"")</f>
        <v/>
      </c>
      <c r="BY31" t="str">
        <f>IFERROR('Prod y alimentación'!AH89*IF($AN31=$R$10,VLOOKUP($AO31,Listas!$B$6:$C$106,2,),IF($AN31=$R$11,VLOOKUP($AO31,Listas!$E$6:$F$106,2,),IF($AN31=$R$12,VLOOKUP($AO31,Listas!$H$6:$I$106,2,)/100,""))),"")</f>
        <v/>
      </c>
      <c r="BZ31" t="str">
        <f>IFERROR('Prod y alimentación'!AK89*IF($AN31=$R$10,VLOOKUP($AO31,Listas!$B$6:$C$106,2,),IF($AN31=$R$11,VLOOKUP($AO31,Listas!$E$6:$F$106,2,),IF($AN31=$R$12,VLOOKUP($AO31,Listas!$H$6:$I$106,2,)/100,""))),"")</f>
        <v/>
      </c>
      <c r="CB31" t="str">
        <f>IF(Reservas!E36="",IF(Reservas!D36="","",IF(Reservas!C36=$O$10,0.85,IF(Reservas!C36=$O$11,0.45,IF(Reservas!C36=$O$12,0.33,"")))),Reservas!E36)</f>
        <v/>
      </c>
      <c r="CC31" t="str">
        <f>IF(Reservas!H36="",IF(Reservas!G36="","",IF(Reservas!F36=$O$10,0.85,IF(Reservas!F36=$O$11,0.45,IF(Reservas!F36=$O$12,0.33,"")))),Reservas!H36)</f>
        <v/>
      </c>
      <c r="CD31" t="str">
        <f>IF(Reservas!K36="",IF(Reservas!J36="","",IF(Reservas!I36=$O$10,0.85,IF(Reservas!I36=$O$11,0.45,IF(Reservas!I36=$O$12,0.33,"")))),Reservas!K36)</f>
        <v/>
      </c>
      <c r="CE31" t="str">
        <f>IF(Reservas!N36="",IF(Reservas!M36="","",IF(Reservas!L36=$O$10,0.85,IF(Reservas!L36=$O$11,0.45,IF(Reservas!L36=$O$12,0.33,"")))),Reservas!N36)</f>
        <v/>
      </c>
      <c r="CF31" t="str">
        <f>IF(Reservas!Q36="",IF(Reservas!P36="","",IF(Reservas!O36=$O$10,0.85,IF(Reservas!O36=$O$11,0.45,IF(Reservas!O36=$O$12,0.33,"")))),Reservas!Q36)</f>
        <v/>
      </c>
      <c r="CG31" t="str">
        <f>IF(Reservas!T36="",IF(Reservas!S36="","",IF(Reservas!R36=$O$10,0.85,IF(Reservas!R36=$O$11,0.45,IF(Reservas!R36=$O$12,0.33,"")))),Reservas!T36)</f>
        <v/>
      </c>
      <c r="CH31" t="str">
        <f>IF(Reservas!W36="",IF(Reservas!V36="","",IF(Reservas!U36=$O$10,0.85,IF(Reservas!U36=$O$11,0.45,IF(Reservas!U36=$O$12,0.33,"")))),Reservas!W36)</f>
        <v/>
      </c>
      <c r="CI31" t="str">
        <f>IF(Reservas!Z36="",IF(Reservas!Y36="","",IF(Reservas!X36=$O$10,0.85,IF(Reservas!X36=$O$11,0.45,IF(Reservas!X36=$O$12,0.33,"")))),Reservas!Z36)</f>
        <v/>
      </c>
      <c r="CJ31" t="str">
        <f>IF(Reservas!AC36="",IF(Reservas!AB36="","",IF(Reservas!AA36=$O$10,0.85,IF(Reservas!AA36=$O$11,0.45,IF(Reservas!AA36=$O$12,0.33,"")))),Reservas!AC36)</f>
        <v/>
      </c>
      <c r="CK31" t="str">
        <f>IF(Reservas!AF36="",IF(Reservas!AE36="","",IF(Reservas!AD36=$O$10,0.85,IF(Reservas!AD36=$O$11,0.45,IF(Reservas!AD36=$O$12,0.33,"")))),Reservas!AF36)</f>
        <v/>
      </c>
      <c r="CL31" t="str">
        <f>IF(Reservas!AI36="",IF(Reservas!AH36="","",IF(Reservas!AG36=$O$10,0.85,IF(Reservas!AG36=$O$11,0.45,IF(Reservas!AG36=$O$12,0.33,"")))),Reservas!AI36)</f>
        <v/>
      </c>
      <c r="CM31" t="str">
        <f>IF(Reservas!AL36="",IF(Reservas!AK36="","",IF(Reservas!AJ36=$O$10,0.85,IF(Reservas!AJ36=$O$11,0.45,IF(Reservas!AJ36=$O$12,0.33,"")))),Reservas!AL36)</f>
        <v/>
      </c>
      <c r="CO31" t="str">
        <f>IFERROR('Prod y alimentación'!E89*IF($AN31=$R$10,VLOOKUP($AO31,Listas!$B$6:$C$106,2,),IF($AN31=$R$11,VLOOKUP($AO31,Listas!$E$6:$F$106,2,),IF($AN31=$R$12,VLOOKUP($AO31,Listas!$H$6:$I$106,2,),""))),"")</f>
        <v/>
      </c>
      <c r="CP31" t="str">
        <f>IFERROR('Prod y alimentación'!H89*IF($AN31=$R$10,VLOOKUP($AO31,Listas!$B$6:$C$106,2,),IF($AN31=$R$11,VLOOKUP($AO31,Listas!$E$6:$F$106,2,),IF($AN31=$R$12,VLOOKUP($AO31,Listas!$H$6:$I$106,2,),""))),"")</f>
        <v/>
      </c>
      <c r="CQ31" t="str">
        <f>IFERROR('Prod y alimentación'!K89*IF($AN31=$R$10,VLOOKUP($AO31,Listas!$B$6:$C$106,2,),IF($AN31=$R$11,VLOOKUP($AO31,Listas!$E$6:$F$106,2,),IF($AN31=$R$12,VLOOKUP($AO31,Listas!$H$6:$I$106,2,),""))),"")</f>
        <v/>
      </c>
      <c r="CR31" t="str">
        <f>IFERROR('Prod y alimentación'!N89*IF($AN31=$R$10,VLOOKUP($AO31,Listas!$B$6:$C$106,2,),IF($AN31=$R$11,VLOOKUP($AO31,Listas!$E$6:$F$106,2,),IF($AN31=$R$12,VLOOKUP($AO31,Listas!$H$6:$I$106,2,),""))),"")</f>
        <v/>
      </c>
      <c r="CS31" t="str">
        <f>IFERROR('Prod y alimentación'!Q89*IF($AN31=$R$10,VLOOKUP($AO31,Listas!$B$6:$C$106,2,),IF($AN31=$R$11,VLOOKUP($AO31,Listas!$E$6:$F$106,2,),IF($AN31=$R$12,VLOOKUP($AO31,Listas!$H$6:$I$106,2,),""))),"")</f>
        <v/>
      </c>
      <c r="CT31" t="str">
        <f>IFERROR('Prod y alimentación'!T89*IF($AN31=$R$10,VLOOKUP($AO31,Listas!$B$6:$C$106,2,),IF($AN31=$R$11,VLOOKUP($AO31,Listas!$E$6:$F$106,2,),IF($AN31=$R$12,VLOOKUP($AO31,Listas!$H$6:$I$106,2,),""))),"")</f>
        <v/>
      </c>
      <c r="CU31" t="str">
        <f>IFERROR('Prod y alimentación'!W89*IF($AN31=$R$10,VLOOKUP($AO31,Listas!$B$6:$C$106,2,),IF($AN31=$R$11,VLOOKUP($AO31,Listas!$E$6:$F$106,2,),IF($AN31=$R$12,VLOOKUP($AO31,Listas!$H$6:$I$106,2,),""))),"")</f>
        <v/>
      </c>
      <c r="CV31" t="str">
        <f>IFERROR('Prod y alimentación'!Z89*IF($AN31=$R$10,VLOOKUP($AO31,Listas!$B$6:$C$106,2,),IF($AN31=$R$11,VLOOKUP($AO31,Listas!$E$6:$F$106,2,),IF($AN31=$R$12,VLOOKUP($AO31,Listas!$H$6:$I$106,2,),""))),"")</f>
        <v/>
      </c>
      <c r="CW31" t="str">
        <f>IFERROR('Prod y alimentación'!AC89*IF($AN31=$R$10,VLOOKUP($AO31,Listas!$B$6:$C$106,2,),IF($AN31=$R$11,VLOOKUP($AO31,Listas!$E$6:$F$106,2,),IF($AN31=$R$12,VLOOKUP($AO31,Listas!$H$6:$I$106,2,),""))),"")</f>
        <v/>
      </c>
      <c r="CX31" t="str">
        <f>IFERROR('Prod y alimentación'!AF89*IF($AN31=$R$10,VLOOKUP($AO31,Listas!$B$6:$C$106,2,),IF($AN31=$R$11,VLOOKUP($AO31,Listas!$E$6:$F$106,2,),IF($AN31=$R$12,VLOOKUP($AO31,Listas!$H$6:$I$106,2,),""))),"")</f>
        <v/>
      </c>
      <c r="CY31" t="str">
        <f>IFERROR('Prod y alimentación'!AI89*IF($AN31=$R$10,VLOOKUP($AO31,Listas!$B$6:$C$106,2,),IF($AN31=$R$11,VLOOKUP($AO31,Listas!$E$6:$F$106,2,),IF($AN31=$R$12,VLOOKUP($AO31,Listas!$H$6:$I$106,2,),""))),"")</f>
        <v/>
      </c>
      <c r="CZ31" t="str">
        <f>IFERROR('Prod y alimentación'!AL89*IF($AN31=$R$10,VLOOKUP($AO31,Listas!$B$6:$C$106,2,),IF($AN31=$R$11,VLOOKUP($AO31,Listas!$E$6:$F$106,2,),IF($AN31=$R$12,VLOOKUP($AO31,Listas!$H$6:$I$106,2,),""))),"")</f>
        <v/>
      </c>
    </row>
    <row r="32" spans="2:104" x14ac:dyDescent="0.35">
      <c r="B32" t="str">
        <f ca="1">IFERROR(INDEX(OFFSET(Listas!$B$6,0,0,MATCH("Fin",Listas!$B$6:B128,0)-1,1),MATCH(0,INDEX(COUNTIF($B$10:B31,OFFSET(Listas!$B$6,0,0,MATCH("Fin",Listas!$B$6:B128,0)-1,1)),0,0),0)),"")</f>
        <v/>
      </c>
      <c r="E32" t="str">
        <f ca="1">IFERROR(INDEX(OFFSET(Listas!$E$6,0,0,MATCH("Fin",Listas!$E$6:E128,0)-1,1),MATCH(0,INDEX(COUNTIF($E$10:E31,OFFSET(Listas!$E$6,0,0,MATCH("Fin",Listas!$E$6:E128,0)-1,1)),0,0),0)),"")</f>
        <v>Expeller de maní</v>
      </c>
      <c r="H32" t="str">
        <f ca="1">IFERROR(INDEX(OFFSET(Listas!$H$6,0,0,MATCH("Fin",Listas!$H$6:H128,0)-1,1),MATCH(0,INDEX(COUNTIF($H$10:H31,OFFSET(Listas!$H$6,0,0,MATCH("Fin",Listas!$H$6:H128,0)-1,1)),0,0),0)),"")</f>
        <v/>
      </c>
      <c r="K32" t="str">
        <f ca="1">IFERROR(INDEX(OFFSET(Listas!$L$6,0,0,MATCH("Fin",Listas!$L$6:L128,0)-1,1),MATCH(0,INDEX(COUNTIF($K$10:K31,OFFSET(Listas!$L$6,0,0,MATCH("Fin",Listas!$L$6:L128,0)-1,1)),0,0),0)),"")</f>
        <v>Trigo pastoreo</v>
      </c>
      <c r="L32" t="str">
        <f ca="1">VLOOKUP(K32,Listas!$L$6:$M$106,2,0)</f>
        <v>Verdeo invernal</v>
      </c>
      <c r="AA32" s="122" t="str">
        <f>IF('Uso de suelo'!C37="","",'Uso de suelo'!C37)</f>
        <v/>
      </c>
      <c r="AB32" s="123" t="str">
        <f ca="1">IF('Uso de suelo'!D37="","",VLOOKUP('Uso de suelo'!D37,OFFSET(Formulas!$K$11,0,0,Formulas!$L$10,2),2,0))</f>
        <v/>
      </c>
      <c r="AC32" s="123" t="str">
        <f ca="1">IF('Uso de suelo'!F37="","",VLOOKUP('Uso de suelo'!F37,OFFSET(Formulas!$K$11,0,0,Formulas!$L$10,2),2,0))</f>
        <v/>
      </c>
      <c r="AD32" s="123" t="str">
        <f ca="1">IF('Uso de suelo'!H37="","",VLOOKUP('Uso de suelo'!H37,OFFSET(Formulas!$K$11,0,0,Formulas!$L$10,2),2,0))</f>
        <v/>
      </c>
      <c r="AE32" s="123" t="str">
        <f ca="1">IF('Uso de suelo'!J37="","",VLOOKUP('Uso de suelo'!J37,OFFSET(Formulas!$K$11,0,0,Formulas!$L$10,2),2,0))</f>
        <v/>
      </c>
      <c r="AF32" s="123" t="str">
        <f ca="1">IF('Uso de suelo'!L37="","",VLOOKUP('Uso de suelo'!L37,OFFSET(Formulas!$K$11,0,0,Formulas!$L$10,2),2,0))</f>
        <v/>
      </c>
      <c r="AG32" s="123" t="str">
        <f ca="1">IF('Uso de suelo'!N37="","",VLOOKUP('Uso de suelo'!N37,OFFSET(Formulas!$K$11,0,0,Formulas!$L$10,2),2,0))</f>
        <v/>
      </c>
      <c r="AH32" s="123" t="str">
        <f ca="1">IF('Uso de suelo'!P37="","",VLOOKUP('Uso de suelo'!P37,OFFSET(Formulas!$K$11,0,0,Formulas!$L$10,2),2,0))</f>
        <v/>
      </c>
      <c r="AI32" s="123" t="str">
        <f ca="1">IF('Uso de suelo'!R37="","",VLOOKUP('Uso de suelo'!R37,OFFSET(Formulas!$K$11,0,0,Formulas!$L$10,2),2,0))</f>
        <v/>
      </c>
      <c r="AJ32" s="123" t="str">
        <f ca="1">IF('Uso de suelo'!T37="","",VLOOKUP('Uso de suelo'!T37,OFFSET(Formulas!$K$11,0,0,Formulas!$L$10,2),2,0))</f>
        <v/>
      </c>
      <c r="AK32" s="123" t="str">
        <f ca="1">IF('Uso de suelo'!V37="","",VLOOKUP('Uso de suelo'!V37,OFFSET(Formulas!$K$11,0,0,Formulas!$L$10,2),2,0))</f>
        <v/>
      </c>
      <c r="AL32" s="123" t="str">
        <f ca="1">IF('Uso de suelo'!X37="","",VLOOKUP('Uso de suelo'!X37,OFFSET(Formulas!$K$11,0,0,Formulas!$L$10,2),2,0))</f>
        <v/>
      </c>
      <c r="AM32" s="124" t="str">
        <f ca="1">IF('Uso de suelo'!Z37="","",VLOOKUP('Uso de suelo'!Z37,OFFSET(Formulas!$K$11,0,0,Formulas!$L$10,2),2,0))</f>
        <v/>
      </c>
      <c r="AN32" t="str">
        <f>IF('Prod y alimentación'!B90="","",'Prod y alimentación'!B90)</f>
        <v/>
      </c>
      <c r="AO32" t="str">
        <f>IF('Prod y alimentación'!C90="","",'Prod y alimentación'!C90)</f>
        <v/>
      </c>
      <c r="AP32" t="str">
        <f>IFERROR('Prod y alimentación'!D90*IF($AN32=$R$10,VLOOKUP($AO32,Listas!$B$6:$D$106,3,)*VLOOKUP($AO32,Listas!$B$6:$D$106,2,),IF($AN32=$R$11,VLOOKUP($AO32,Listas!$E$6:$G$106,3,)*VLOOKUP($AO32,Listas!$E$6:$G$106,2,),IF($AN32=$R$12,VLOOKUP($AO32,Listas!$H$6:$J$106,3,)*VLOOKUP($AO32,Listas!$H$6:$J$106,2,),""))),"")</f>
        <v/>
      </c>
      <c r="AQ32" t="str">
        <f>IFERROR('Prod y alimentación'!E90*IF($AN32=$R$10,VLOOKUP($AO32,Listas!$B$6:$D$106,3,)*VLOOKUP($AO32,Listas!$B$6:$D$106,2,),IF($AN32=$R$11,VLOOKUP($AO32,Listas!$E$6:$G$106,3,)*VLOOKUP($AO32,Listas!$E$6:$G$106,2,),IF($AN32=$R$12,VLOOKUP($AO32,Listas!$H$6:$J$106,3,)*VLOOKUP($AO32,Listas!$H$6:$J$106,2,),""))),"")</f>
        <v/>
      </c>
      <c r="AR32" t="str">
        <f>IFERROR('Prod y alimentación'!G90*IF($AN32=$R$10,VLOOKUP($AO32,Listas!$B$6:$D$106,3,)*VLOOKUP($AO32,Listas!$B$6:$D$106,2,),IF($AN32=$R$11,VLOOKUP($AO32,Listas!$E$6:$G$106,3,)*VLOOKUP($AO32,Listas!$E$6:$G$106,2,),IF($AN32=$R$12,VLOOKUP($AO32,Listas!$H$6:$J$106,3,)*VLOOKUP($AO32,Listas!$H$6:$J$106,2,),""))),"")</f>
        <v/>
      </c>
      <c r="AS32" t="str">
        <f>IFERROR('Prod y alimentación'!H90*IF($AN32=$R$10,VLOOKUP($AO32,Listas!$B$6:$D$106,3,)*VLOOKUP($AO32,Listas!$B$6:$D$106,2,),IF($AN32=$R$11,VLOOKUP($AO32,Listas!$E$6:$G$106,3,)*VLOOKUP($AO32,Listas!$E$6:$G$106,2,),IF($AN32=$R$12,VLOOKUP($AO32,Listas!$H$6:$J$106,3,)*VLOOKUP($AO32,Listas!$H$6:$J$106,2,),""))),"")</f>
        <v/>
      </c>
      <c r="AT32" t="str">
        <f>IFERROR('Prod y alimentación'!J90*IF($AN32=$R$10,VLOOKUP($AO32,Listas!$B$6:$D$106,3,)*VLOOKUP($AO32,Listas!$B$6:$D$106,2,),IF($AN32=$R$11,VLOOKUP($AO32,Listas!$E$6:$G$106,3,)*VLOOKUP($AO32,Listas!$E$6:$G$106,2,),IF($AN32=$R$12,VLOOKUP($AO32,Listas!$H$6:$J$106,3,)*VLOOKUP($AO32,Listas!$H$6:$J$106,2,),""))),"")</f>
        <v/>
      </c>
      <c r="AU32" t="str">
        <f>IFERROR('Prod y alimentación'!K90*IF($AN32=$R$10,VLOOKUP($AO32,Listas!$B$6:$D$106,3,)*VLOOKUP($AO32,Listas!$B$6:$D$106,2,),IF($AN32=$R$11,VLOOKUP($AO32,Listas!$E$6:$G$106,3,)*VLOOKUP($AO32,Listas!$E$6:$G$106,2,),IF($AN32=$R$12,VLOOKUP($AO32,Listas!$H$6:$J$106,3,)*VLOOKUP($AO32,Listas!$H$6:$J$106,2,),""))),"")</f>
        <v/>
      </c>
      <c r="AV32" t="str">
        <f>IFERROR('Prod y alimentación'!M90*IF($AN32=$R$10,VLOOKUP($AO32,Listas!$B$6:$D$106,3,)*VLOOKUP($AO32,Listas!$B$6:$D$106,2,),IF($AN32=$R$11,VLOOKUP($AO32,Listas!$E$6:$G$106,3,)*VLOOKUP($AO32,Listas!$E$6:$G$106,2,),IF($AN32=$R$12,VLOOKUP($AO32,Listas!$H$6:$J$106,3,)*VLOOKUP($AO32,Listas!$H$6:$J$106,2,),""))),"")</f>
        <v/>
      </c>
      <c r="AW32" t="str">
        <f>IFERROR('Prod y alimentación'!N90*IF($AN32=$R$10,VLOOKUP($AO32,Listas!$B$6:$D$106,3,)*VLOOKUP($AO32,Listas!$B$6:$D$106,2,),IF($AN32=$R$11,VLOOKUP($AO32,Listas!$E$6:$G$106,3,)*VLOOKUP($AO32,Listas!$E$6:$G$106,2,),IF($AN32=$R$12,VLOOKUP($AO32,Listas!$H$6:$J$106,3,)*VLOOKUP($AO32,Listas!$H$6:$J$106,2,),""))),"")</f>
        <v/>
      </c>
      <c r="AX32" t="str">
        <f>IFERROR('Prod y alimentación'!P90*IF($AN32=$R$10,VLOOKUP($AO32,Listas!$B$6:$D$106,3,)*VLOOKUP($AO32,Listas!$B$6:$D$106,2,),IF($AN32=$R$11,VLOOKUP($AO32,Listas!$E$6:$G$106,3,)*VLOOKUP($AO32,Listas!$E$6:$G$106,2,),IF($AN32=$R$12,VLOOKUP($AO32,Listas!$H$6:$J$106,3,)*VLOOKUP($AO32,Listas!$H$6:$J$106,2,),""))),"")</f>
        <v/>
      </c>
      <c r="AY32" t="str">
        <f>IFERROR('Prod y alimentación'!Q90*IF($AN32=$R$10,VLOOKUP($AO32,Listas!$B$6:$D$106,3,)*VLOOKUP($AO32,Listas!$B$6:$D$106,2,),IF($AN32=$R$11,VLOOKUP($AO32,Listas!$E$6:$G$106,3,)*VLOOKUP($AO32,Listas!$E$6:$G$106,2,),IF($AN32=$R$12,VLOOKUP($AO32,Listas!$H$6:$J$106,3,)*VLOOKUP($AO32,Listas!$H$6:$J$106,2,),""))),"")</f>
        <v/>
      </c>
      <c r="AZ32" t="str">
        <f>IFERROR('Prod y alimentación'!S90*IF($AN32=$R$10,VLOOKUP($AO32,Listas!$B$6:$D$106,3,)*VLOOKUP($AO32,Listas!$B$6:$D$106,2,),IF($AN32=$R$11,VLOOKUP($AO32,Listas!$E$6:$G$106,3,)*VLOOKUP($AO32,Listas!$E$6:$G$106,2,),IF($AN32=$R$12,VLOOKUP($AO32,Listas!$H$6:$J$106,3,)*VLOOKUP($AO32,Listas!$H$6:$J$106,2,),""))),"")</f>
        <v/>
      </c>
      <c r="BA32" t="str">
        <f>IFERROR('Prod y alimentación'!T90*IF($AN32=$R$10,VLOOKUP($AO32,Listas!$B$6:$D$106,3,)*VLOOKUP($AO32,Listas!$B$6:$D$106,2,),IF($AN32=$R$11,VLOOKUP($AO32,Listas!$E$6:$G$106,3,)*VLOOKUP($AO32,Listas!$E$6:$G$106,2,),IF($AN32=$R$12,VLOOKUP($AO32,Listas!$H$6:$J$106,3,)*VLOOKUP($AO32,Listas!$H$6:$J$106,2,),""))),"")</f>
        <v/>
      </c>
      <c r="BB32" t="str">
        <f>IFERROR('Prod y alimentación'!V90*IF($AN32=$R$10,VLOOKUP($AO32,Listas!$B$6:$D$106,3,)*VLOOKUP($AO32,Listas!$B$6:$D$106,2,),IF($AN32=$R$11,VLOOKUP($AO32,Listas!$E$6:$G$106,3,)*VLOOKUP($AO32,Listas!$E$6:$G$106,2,),IF($AN32=$R$12,VLOOKUP($AO32,Listas!$H$6:$J$106,3,)*VLOOKUP($AO32,Listas!$H$6:$J$106,2,),""))),"")</f>
        <v/>
      </c>
      <c r="BC32" t="str">
        <f>IFERROR('Prod y alimentación'!W90*IF($AN32=$R$10,VLOOKUP($AO32,Listas!$B$6:$D$106,3,)*VLOOKUP($AO32,Listas!$B$6:$D$106,2,),IF($AN32=$R$11,VLOOKUP($AO32,Listas!$E$6:$G$106,3,)*VLOOKUP($AO32,Listas!$E$6:$G$106,2,),IF($AN32=$R$12,VLOOKUP($AO32,Listas!$H$6:$J$106,3,)*VLOOKUP($AO32,Listas!$H$6:$J$106,2,),""))),"")</f>
        <v/>
      </c>
      <c r="BD32" t="str">
        <f>IFERROR('Prod y alimentación'!Y90*IF($AN32=$R$10,VLOOKUP($AO32,Listas!$B$6:$D$106,3,)*VLOOKUP($AO32,Listas!$B$6:$D$106,2,),IF($AN32=$R$11,VLOOKUP($AO32,Listas!$E$6:$G$106,3,)*VLOOKUP($AO32,Listas!$E$6:$G$106,2,),IF($AN32=$R$12,VLOOKUP($AO32,Listas!$H$6:$J$106,3,)*VLOOKUP($AO32,Listas!$H$6:$J$106,2,),""))),"")</f>
        <v/>
      </c>
      <c r="BE32" t="str">
        <f>IFERROR('Prod y alimentación'!Z90*IF($AN32=$R$10,VLOOKUP($AO32,Listas!$B$6:$D$106,3,)*VLOOKUP($AO32,Listas!$B$6:$D$106,2,),IF($AN32=$R$11,VLOOKUP($AO32,Listas!$E$6:$G$106,3,)*VLOOKUP($AO32,Listas!$E$6:$G$106,2,),IF($AN32=$R$12,VLOOKUP($AO32,Listas!$H$6:$J$106,3,)*VLOOKUP($AO32,Listas!$H$6:$J$106,2,),""))),"")</f>
        <v/>
      </c>
      <c r="BF32" t="str">
        <f>IFERROR('Prod y alimentación'!AB90*IF($AN32=$R$10,VLOOKUP($AO32,Listas!$B$6:$D$106,3,)*VLOOKUP($AO32,Listas!$B$6:$D$106,2,),IF($AN32=$R$11,VLOOKUP($AO32,Listas!$E$6:$G$106,3,)*VLOOKUP($AO32,Listas!$E$6:$G$106,2,),IF($AN32=$R$12,VLOOKUP($AO32,Listas!$H$6:$J$106,3,)*VLOOKUP($AO32,Listas!$H$6:$J$106,2,),""))),"")</f>
        <v/>
      </c>
      <c r="BG32" t="str">
        <f>IFERROR('Prod y alimentación'!AC90*IF($AN32=$R$10,VLOOKUP($AO32,Listas!$B$6:$D$106,3,)*VLOOKUP($AO32,Listas!$B$6:$D$106,2,),IF($AN32=$R$11,VLOOKUP($AO32,Listas!$E$6:$G$106,3,)*VLOOKUP($AO32,Listas!$E$6:$G$106,2,),IF($AN32=$R$12,VLOOKUP($AO32,Listas!$H$6:$J$106,3,)*VLOOKUP($AO32,Listas!$H$6:$J$106,2,),""))),"")</f>
        <v/>
      </c>
      <c r="BH32" t="str">
        <f>IFERROR('Prod y alimentación'!AE90*IF($AN32=$R$10,VLOOKUP($AO32,Listas!$B$6:$D$106,3,)*VLOOKUP($AO32,Listas!$B$6:$D$106,2,),IF($AN32=$R$11,VLOOKUP($AO32,Listas!$E$6:$G$106,3,)*VLOOKUP($AO32,Listas!$E$6:$G$106,2,),IF($AN32=$R$12,VLOOKUP($AO32,Listas!$H$6:$J$106,3,)*VLOOKUP($AO32,Listas!$H$6:$J$106,2,),""))),"")</f>
        <v/>
      </c>
      <c r="BI32" t="str">
        <f>IFERROR('Prod y alimentación'!AF90*IF($AN32=$R$10,VLOOKUP($AO32,Listas!$B$6:$D$106,3,)*VLOOKUP($AO32,Listas!$B$6:$D$106,2,),IF($AN32=$R$11,VLOOKUP($AO32,Listas!$E$6:$G$106,3,)*VLOOKUP($AO32,Listas!$E$6:$G$106,2,),IF($AN32=$R$12,VLOOKUP($AO32,Listas!$H$6:$J$106,3,)*VLOOKUP($AO32,Listas!$H$6:$J$106,2,),""))),"")</f>
        <v/>
      </c>
      <c r="BJ32" t="str">
        <f>IFERROR('Prod y alimentación'!AH90*IF($AN32=$R$10,VLOOKUP($AO32,Listas!$B$6:$D$106,3,)*VLOOKUP($AO32,Listas!$B$6:$D$106,2,),IF($AN32=$R$11,VLOOKUP($AO32,Listas!$E$6:$G$106,3,)*VLOOKUP($AO32,Listas!$E$6:$G$106,2,),IF($AN32=$R$12,VLOOKUP($AO32,Listas!$H$6:$J$106,3,)*VLOOKUP($AO32,Listas!$H$6:$J$106,2,),""))),"")</f>
        <v/>
      </c>
      <c r="BK32" t="str">
        <f>IFERROR('Prod y alimentación'!AI90*IF($AN32=$R$10,VLOOKUP($AO32,Listas!$B$6:$D$106,3,)*VLOOKUP($AO32,Listas!$B$6:$D$106,2,),IF($AN32=$R$11,VLOOKUP($AO32,Listas!$E$6:$G$106,3,)*VLOOKUP($AO32,Listas!$E$6:$G$106,2,),IF($AN32=$R$12,VLOOKUP($AO32,Listas!$H$6:$J$106,3,)*VLOOKUP($AO32,Listas!$H$6:$J$106,2,),""))),"")</f>
        <v/>
      </c>
      <c r="BL32" t="str">
        <f>IFERROR('Prod y alimentación'!AK90*IF($AN32=$R$10,VLOOKUP($AO32,Listas!$B$6:$D$106,3,)*VLOOKUP($AO32,Listas!$B$6:$D$106,2,),IF($AN32=$R$11,VLOOKUP($AO32,Listas!$E$6:$G$106,3,)*VLOOKUP($AO32,Listas!$E$6:$G$106,2,),IF($AN32=$R$12,VLOOKUP($AO32,Listas!$H$6:$J$106,3,)*VLOOKUP($AO32,Listas!$H$6:$J$106,2,),""))),"")</f>
        <v/>
      </c>
      <c r="BM32" t="str">
        <f>IFERROR('Prod y alimentación'!AL90*IF($AN32=$R$10,VLOOKUP($AO32,Listas!$B$6:$D$106,3,)*VLOOKUP($AO32,Listas!$B$6:$D$106,2,),IF($AN32=$R$11,VLOOKUP($AO32,Listas!$E$6:$G$106,3,)*VLOOKUP($AO32,Listas!$E$6:$G$106,2,),IF($AN32=$R$12,VLOOKUP($AO32,Listas!$H$6:$J$106,3,)*VLOOKUP($AO32,Listas!$H$6:$J$106,2,),""))),"")</f>
        <v/>
      </c>
      <c r="BO32" s="130" t="str">
        <f>IFERROR('Prod y alimentación'!D90*IF($AN32=$R$10,VLOOKUP($AO32,Listas!$B$6:$C$106,2,),IF($AN32=$R$11,VLOOKUP($AO32,Listas!$E$6:$F$106,2,),IF($AN32=$R$12,VLOOKUP($AO32,Listas!$H$6:$I$106,2,),""))),"")</f>
        <v/>
      </c>
      <c r="BP32" t="str">
        <f>IFERROR('Prod y alimentación'!G90*IF($AN32=$R$10,VLOOKUP($AO32,Listas!$B$6:$C$106,2,),IF($AN32=$R$11,VLOOKUP($AO32,Listas!$E$6:$F$106,2,),IF($AN32=$R$12,VLOOKUP($AO32,Listas!$H$6:$I$106,2,)/100,""))),"")</f>
        <v/>
      </c>
      <c r="BQ32" t="str">
        <f>IFERROR('Prod y alimentación'!J90*IF($AN32=$R$10,VLOOKUP($AO32,Listas!$B$6:$C$106,2,),IF($AN32=$R$11,VLOOKUP($AO32,Listas!$E$6:$F$106,2,),IF($AN32=$R$12,VLOOKUP($AO32,Listas!$H$6:$I$106,2,)/100,""))),"")</f>
        <v/>
      </c>
      <c r="BR32" t="str">
        <f>IFERROR('Prod y alimentación'!M90*IF($AN32=$R$10,VLOOKUP($AO32,Listas!$B$6:$C$106,2,),IF($AN32=$R$11,VLOOKUP($AO32,Listas!$E$6:$F$106,2,),IF($AN32=$R$12,VLOOKUP($AO32,Listas!$H$6:$I$106,2,)/100,""))),"")</f>
        <v/>
      </c>
      <c r="BS32" t="str">
        <f>IFERROR('Prod y alimentación'!P90*IF($AN32=$R$10,VLOOKUP($AO32,Listas!$B$6:$C$106,2,),IF($AN32=$R$11,VLOOKUP($AO32,Listas!$E$6:$F$106,2,),IF($AN32=$R$12,VLOOKUP($AO32,Listas!$H$6:$I$106,2,)/100,""))),"")</f>
        <v/>
      </c>
      <c r="BT32" t="str">
        <f>IFERROR('Prod y alimentación'!S90*IF($AN32=$R$10,VLOOKUP($AO32,Listas!$B$6:$C$106,2,),IF($AN32=$R$11,VLOOKUP($AO32,Listas!$E$6:$F$106,2,),IF($AN32=$R$12,VLOOKUP($AO32,Listas!$H$6:$I$106,2,)/100,""))),"")</f>
        <v/>
      </c>
      <c r="BU32" t="str">
        <f>IFERROR('Prod y alimentación'!V90*IF($AN32=$R$10,VLOOKUP($AO32,Listas!$B$6:$C$106,2,),IF($AN32=$R$11,VLOOKUP($AO32,Listas!$E$6:$F$106,2,),IF($AN32=$R$12,VLOOKUP($AO32,Listas!$H$6:$I$106,2,)/100,""))),"")</f>
        <v/>
      </c>
      <c r="BV32" t="str">
        <f>IFERROR('Prod y alimentación'!Y90*IF($AN32=$R$10,VLOOKUP($AO32,Listas!$B$6:$C$106,2,),IF($AN32=$R$11,VLOOKUP($AO32,Listas!$E$6:$F$106,2,),IF($AN32=$R$12,VLOOKUP($AO32,Listas!$H$6:$I$106,2,)/100,""))),"")</f>
        <v/>
      </c>
      <c r="BW32" t="str">
        <f>IFERROR('Prod y alimentación'!AB90*IF($AN32=$R$10,VLOOKUP($AO32,Listas!$B$6:$C$106,2,),IF($AN32=$R$11,VLOOKUP($AO32,Listas!$E$6:$F$106,2,),IF($AN32=$R$12,VLOOKUP($AO32,Listas!$H$6:$I$106,2,)/100,""))),"")</f>
        <v/>
      </c>
      <c r="BX32" t="str">
        <f>IFERROR('Prod y alimentación'!AE90*IF($AN32=$R$10,VLOOKUP($AO32,Listas!$B$6:$C$106,2,),IF($AN32=$R$11,VLOOKUP($AO32,Listas!$E$6:$F$106,2,),IF($AN32=$R$12,VLOOKUP($AO32,Listas!$H$6:$I$106,2,)/100,""))),"")</f>
        <v/>
      </c>
      <c r="BY32" t="str">
        <f>IFERROR('Prod y alimentación'!AH90*IF($AN32=$R$10,VLOOKUP($AO32,Listas!$B$6:$C$106,2,),IF($AN32=$R$11,VLOOKUP($AO32,Listas!$E$6:$F$106,2,),IF($AN32=$R$12,VLOOKUP($AO32,Listas!$H$6:$I$106,2,)/100,""))),"")</f>
        <v/>
      </c>
      <c r="BZ32" t="str">
        <f>IFERROR('Prod y alimentación'!AK90*IF($AN32=$R$10,VLOOKUP($AO32,Listas!$B$6:$C$106,2,),IF($AN32=$R$11,VLOOKUP($AO32,Listas!$E$6:$F$106,2,),IF($AN32=$R$12,VLOOKUP($AO32,Listas!$H$6:$I$106,2,)/100,""))),"")</f>
        <v/>
      </c>
      <c r="CB32" t="str">
        <f>IF(Reservas!E37="",IF(Reservas!D37="","",IF(Reservas!C37=$O$10,0.85,IF(Reservas!C37=$O$11,0.45,IF(Reservas!C37=$O$12,0.33,"")))),Reservas!E37)</f>
        <v/>
      </c>
      <c r="CC32" t="str">
        <f>IF(Reservas!H37="",IF(Reservas!G37="","",IF(Reservas!F37=$O$10,0.85,IF(Reservas!F37=$O$11,0.45,IF(Reservas!F37=$O$12,0.33,"")))),Reservas!H37)</f>
        <v/>
      </c>
      <c r="CD32" t="str">
        <f>IF(Reservas!K37="",IF(Reservas!J37="","",IF(Reservas!I37=$O$10,0.85,IF(Reservas!I37=$O$11,0.45,IF(Reservas!I37=$O$12,0.33,"")))),Reservas!K37)</f>
        <v/>
      </c>
      <c r="CE32" t="str">
        <f>IF(Reservas!N37="",IF(Reservas!M37="","",IF(Reservas!L37=$O$10,0.85,IF(Reservas!L37=$O$11,0.45,IF(Reservas!L37=$O$12,0.33,"")))),Reservas!N37)</f>
        <v/>
      </c>
      <c r="CF32" t="str">
        <f>IF(Reservas!Q37="",IF(Reservas!P37="","",IF(Reservas!O37=$O$10,0.85,IF(Reservas!O37=$O$11,0.45,IF(Reservas!O37=$O$12,0.33,"")))),Reservas!Q37)</f>
        <v/>
      </c>
      <c r="CG32" t="str">
        <f>IF(Reservas!T37="",IF(Reservas!S37="","",IF(Reservas!R37=$O$10,0.85,IF(Reservas!R37=$O$11,0.45,IF(Reservas!R37=$O$12,0.33,"")))),Reservas!T37)</f>
        <v/>
      </c>
      <c r="CH32" t="str">
        <f>IF(Reservas!W37="",IF(Reservas!V37="","",IF(Reservas!U37=$O$10,0.85,IF(Reservas!U37=$O$11,0.45,IF(Reservas!U37=$O$12,0.33,"")))),Reservas!W37)</f>
        <v/>
      </c>
      <c r="CI32" t="str">
        <f>IF(Reservas!Z37="",IF(Reservas!Y37="","",IF(Reservas!X37=$O$10,0.85,IF(Reservas!X37=$O$11,0.45,IF(Reservas!X37=$O$12,0.33,"")))),Reservas!Z37)</f>
        <v/>
      </c>
      <c r="CJ32" t="str">
        <f>IF(Reservas!AC37="",IF(Reservas!AB37="","",IF(Reservas!AA37=$O$10,0.85,IF(Reservas!AA37=$O$11,0.45,IF(Reservas!AA37=$O$12,0.33,"")))),Reservas!AC37)</f>
        <v/>
      </c>
      <c r="CK32" t="str">
        <f>IF(Reservas!AF37="",IF(Reservas!AE37="","",IF(Reservas!AD37=$O$10,0.85,IF(Reservas!AD37=$O$11,0.45,IF(Reservas!AD37=$O$12,0.33,"")))),Reservas!AF37)</f>
        <v/>
      </c>
      <c r="CL32" t="str">
        <f>IF(Reservas!AI37="",IF(Reservas!AH37="","",IF(Reservas!AG37=$O$10,0.85,IF(Reservas!AG37=$O$11,0.45,IF(Reservas!AG37=$O$12,0.33,"")))),Reservas!AI37)</f>
        <v/>
      </c>
      <c r="CM32" t="str">
        <f>IF(Reservas!AL37="",IF(Reservas!AK37="","",IF(Reservas!AJ37=$O$10,0.85,IF(Reservas!AJ37=$O$11,0.45,IF(Reservas!AJ37=$O$12,0.33,"")))),Reservas!AL37)</f>
        <v/>
      </c>
      <c r="CO32" t="str">
        <f>IFERROR('Prod y alimentación'!E90*IF($AN32=$R$10,VLOOKUP($AO32,Listas!$B$6:$C$106,2,),IF($AN32=$R$11,VLOOKUP($AO32,Listas!$E$6:$F$106,2,),IF($AN32=$R$12,VLOOKUP($AO32,Listas!$H$6:$I$106,2,),""))),"")</f>
        <v/>
      </c>
      <c r="CP32" t="str">
        <f>IFERROR('Prod y alimentación'!H90*IF($AN32=$R$10,VLOOKUP($AO32,Listas!$B$6:$C$106,2,),IF($AN32=$R$11,VLOOKUP($AO32,Listas!$E$6:$F$106,2,),IF($AN32=$R$12,VLOOKUP($AO32,Listas!$H$6:$I$106,2,),""))),"")</f>
        <v/>
      </c>
      <c r="CQ32" t="str">
        <f>IFERROR('Prod y alimentación'!K90*IF($AN32=$R$10,VLOOKUP($AO32,Listas!$B$6:$C$106,2,),IF($AN32=$R$11,VLOOKUP($AO32,Listas!$E$6:$F$106,2,),IF($AN32=$R$12,VLOOKUP($AO32,Listas!$H$6:$I$106,2,),""))),"")</f>
        <v/>
      </c>
      <c r="CR32" t="str">
        <f>IFERROR('Prod y alimentación'!N90*IF($AN32=$R$10,VLOOKUP($AO32,Listas!$B$6:$C$106,2,),IF($AN32=$R$11,VLOOKUP($AO32,Listas!$E$6:$F$106,2,),IF($AN32=$R$12,VLOOKUP($AO32,Listas!$H$6:$I$106,2,),""))),"")</f>
        <v/>
      </c>
      <c r="CS32" t="str">
        <f>IFERROR('Prod y alimentación'!Q90*IF($AN32=$R$10,VLOOKUP($AO32,Listas!$B$6:$C$106,2,),IF($AN32=$R$11,VLOOKUP($AO32,Listas!$E$6:$F$106,2,),IF($AN32=$R$12,VLOOKUP($AO32,Listas!$H$6:$I$106,2,),""))),"")</f>
        <v/>
      </c>
      <c r="CT32" t="str">
        <f>IFERROR('Prod y alimentación'!T90*IF($AN32=$R$10,VLOOKUP($AO32,Listas!$B$6:$C$106,2,),IF($AN32=$R$11,VLOOKUP($AO32,Listas!$E$6:$F$106,2,),IF($AN32=$R$12,VLOOKUP($AO32,Listas!$H$6:$I$106,2,),""))),"")</f>
        <v/>
      </c>
      <c r="CU32" t="str">
        <f>IFERROR('Prod y alimentación'!W90*IF($AN32=$R$10,VLOOKUP($AO32,Listas!$B$6:$C$106,2,),IF($AN32=$R$11,VLOOKUP($AO32,Listas!$E$6:$F$106,2,),IF($AN32=$R$12,VLOOKUP($AO32,Listas!$H$6:$I$106,2,),""))),"")</f>
        <v/>
      </c>
      <c r="CV32" t="str">
        <f>IFERROR('Prod y alimentación'!Z90*IF($AN32=$R$10,VLOOKUP($AO32,Listas!$B$6:$C$106,2,),IF($AN32=$R$11,VLOOKUP($AO32,Listas!$E$6:$F$106,2,),IF($AN32=$R$12,VLOOKUP($AO32,Listas!$H$6:$I$106,2,),""))),"")</f>
        <v/>
      </c>
      <c r="CW32" t="str">
        <f>IFERROR('Prod y alimentación'!AC90*IF($AN32=$R$10,VLOOKUP($AO32,Listas!$B$6:$C$106,2,),IF($AN32=$R$11,VLOOKUP($AO32,Listas!$E$6:$F$106,2,),IF($AN32=$R$12,VLOOKUP($AO32,Listas!$H$6:$I$106,2,),""))),"")</f>
        <v/>
      </c>
      <c r="CX32" t="str">
        <f>IFERROR('Prod y alimentación'!AF90*IF($AN32=$R$10,VLOOKUP($AO32,Listas!$B$6:$C$106,2,),IF($AN32=$R$11,VLOOKUP($AO32,Listas!$E$6:$F$106,2,),IF($AN32=$R$12,VLOOKUP($AO32,Listas!$H$6:$I$106,2,),""))),"")</f>
        <v/>
      </c>
      <c r="CY32" t="str">
        <f>IFERROR('Prod y alimentación'!AI90*IF($AN32=$R$10,VLOOKUP($AO32,Listas!$B$6:$C$106,2,),IF($AN32=$R$11,VLOOKUP($AO32,Listas!$E$6:$F$106,2,),IF($AN32=$R$12,VLOOKUP($AO32,Listas!$H$6:$I$106,2,),""))),"")</f>
        <v/>
      </c>
      <c r="CZ32" t="str">
        <f>IFERROR('Prod y alimentación'!AL90*IF($AN32=$R$10,VLOOKUP($AO32,Listas!$B$6:$C$106,2,),IF($AN32=$R$11,VLOOKUP($AO32,Listas!$E$6:$F$106,2,),IF($AN32=$R$12,VLOOKUP($AO32,Listas!$H$6:$I$106,2,),""))),"")</f>
        <v/>
      </c>
    </row>
    <row r="33" spans="2:104" x14ac:dyDescent="0.35">
      <c r="B33" t="str">
        <f ca="1">IFERROR(INDEX(OFFSET(Listas!$B$6,0,0,MATCH("Fin",Listas!$B$6:B129,0)-1,1),MATCH(0,INDEX(COUNTIF($B$10:B32,OFFSET(Listas!$B$6,0,0,MATCH("Fin",Listas!$B$6:B129,0)-1,1)),0,0),0)),"")</f>
        <v/>
      </c>
      <c r="E33" t="str">
        <f ca="1">IFERROR(INDEX(OFFSET(Listas!$E$6,0,0,MATCH("Fin",Listas!$E$6:E129,0)-1,1),MATCH(0,INDEX(COUNTIF($E$10:E32,OFFSET(Listas!$E$6,0,0,MATCH("Fin",Listas!$E$6:E129,0)-1,1)),0,0),0)),"")</f>
        <v>DDGS maíz</v>
      </c>
      <c r="H33" t="str">
        <f ca="1">IFERROR(INDEX(OFFSET(Listas!$H$6,0,0,MATCH("Fin",Listas!$H$6:H129,0)-1,1),MATCH(0,INDEX(COUNTIF($H$10:H32,OFFSET(Listas!$H$6,0,0,MATCH("Fin",Listas!$H$6:H129,0)-1,1)),0,0),0)),"")</f>
        <v/>
      </c>
      <c r="K33" t="str">
        <f ca="1">IFERROR(INDEX(OFFSET(Listas!$L$6,0,0,MATCH("Fin",Listas!$L$6:L129,0)-1,1),MATCH(0,INDEX(COUNTIF($K$10:K32,OFFSET(Listas!$L$6,0,0,MATCH("Fin",Listas!$L$6:L129,0)-1,1)),0,0),0)),"")</f>
        <v>Cebada pastoreo</v>
      </c>
      <c r="L33" t="str">
        <f ca="1">VLOOKUP(K33,Listas!$L$6:$M$106,2,0)</f>
        <v>Verdeo invernal</v>
      </c>
      <c r="AA33" s="122" t="str">
        <f>IF('Uso de suelo'!C38="","",'Uso de suelo'!C38)</f>
        <v/>
      </c>
      <c r="AB33" s="123" t="str">
        <f ca="1">IF('Uso de suelo'!D38="","",VLOOKUP('Uso de suelo'!D38,OFFSET(Formulas!$K$11,0,0,Formulas!$L$10,2),2,0))</f>
        <v/>
      </c>
      <c r="AC33" s="123" t="str">
        <f ca="1">IF('Uso de suelo'!F38="","",VLOOKUP('Uso de suelo'!F38,OFFSET(Formulas!$K$11,0,0,Formulas!$L$10,2),2,0))</f>
        <v/>
      </c>
      <c r="AD33" s="123" t="str">
        <f ca="1">IF('Uso de suelo'!H38="","",VLOOKUP('Uso de suelo'!H38,OFFSET(Formulas!$K$11,0,0,Formulas!$L$10,2),2,0))</f>
        <v/>
      </c>
      <c r="AE33" s="123" t="str">
        <f ca="1">IF('Uso de suelo'!J38="","",VLOOKUP('Uso de suelo'!J38,OFFSET(Formulas!$K$11,0,0,Formulas!$L$10,2),2,0))</f>
        <v/>
      </c>
      <c r="AF33" s="123" t="str">
        <f ca="1">IF('Uso de suelo'!L38="","",VLOOKUP('Uso de suelo'!L38,OFFSET(Formulas!$K$11,0,0,Formulas!$L$10,2),2,0))</f>
        <v/>
      </c>
      <c r="AG33" s="123" t="str">
        <f ca="1">IF('Uso de suelo'!N38="","",VLOOKUP('Uso de suelo'!N38,OFFSET(Formulas!$K$11,0,0,Formulas!$L$10,2),2,0))</f>
        <v/>
      </c>
      <c r="AH33" s="123" t="str">
        <f ca="1">IF('Uso de suelo'!P38="","",VLOOKUP('Uso de suelo'!P38,OFFSET(Formulas!$K$11,0,0,Formulas!$L$10,2),2,0))</f>
        <v/>
      </c>
      <c r="AI33" s="123" t="str">
        <f ca="1">IF('Uso de suelo'!R38="","",VLOOKUP('Uso de suelo'!R38,OFFSET(Formulas!$K$11,0,0,Formulas!$L$10,2),2,0))</f>
        <v/>
      </c>
      <c r="AJ33" s="123" t="str">
        <f ca="1">IF('Uso de suelo'!T38="","",VLOOKUP('Uso de suelo'!T38,OFFSET(Formulas!$K$11,0,0,Formulas!$L$10,2),2,0))</f>
        <v/>
      </c>
      <c r="AK33" s="123" t="str">
        <f ca="1">IF('Uso de suelo'!V38="","",VLOOKUP('Uso de suelo'!V38,OFFSET(Formulas!$K$11,0,0,Formulas!$L$10,2),2,0))</f>
        <v/>
      </c>
      <c r="AL33" s="123" t="str">
        <f ca="1">IF('Uso de suelo'!X38="","",VLOOKUP('Uso de suelo'!X38,OFFSET(Formulas!$K$11,0,0,Formulas!$L$10,2),2,0))</f>
        <v/>
      </c>
      <c r="AM33" s="124" t="str">
        <f ca="1">IF('Uso de suelo'!Z38="","",VLOOKUP('Uso de suelo'!Z38,OFFSET(Formulas!$K$11,0,0,Formulas!$L$10,2),2,0))</f>
        <v/>
      </c>
      <c r="AN33" t="str">
        <f>IF('Prod y alimentación'!B91="","",'Prod y alimentación'!B91)</f>
        <v/>
      </c>
      <c r="AO33" t="str">
        <f>IF('Prod y alimentación'!C91="","",'Prod y alimentación'!C91)</f>
        <v/>
      </c>
      <c r="AP33" t="str">
        <f>IFERROR('Prod y alimentación'!D91*IF($AN33=$R$10,VLOOKUP($AO33,Listas!$B$6:$D$106,3,)*VLOOKUP($AO33,Listas!$B$6:$D$106,2,),IF($AN33=$R$11,VLOOKUP($AO33,Listas!$E$6:$G$106,3,)*VLOOKUP($AO33,Listas!$E$6:$G$106,2,),IF($AN33=$R$12,VLOOKUP($AO33,Listas!$H$6:$J$106,3,)*VLOOKUP($AO33,Listas!$H$6:$J$106,2,),""))),"")</f>
        <v/>
      </c>
      <c r="AQ33" t="str">
        <f>IFERROR('Prod y alimentación'!E91*IF($AN33=$R$10,VLOOKUP($AO33,Listas!$B$6:$D$106,3,)*VLOOKUP($AO33,Listas!$B$6:$D$106,2,),IF($AN33=$R$11,VLOOKUP($AO33,Listas!$E$6:$G$106,3,)*VLOOKUP($AO33,Listas!$E$6:$G$106,2,),IF($AN33=$R$12,VLOOKUP($AO33,Listas!$H$6:$J$106,3,)*VLOOKUP($AO33,Listas!$H$6:$J$106,2,),""))),"")</f>
        <v/>
      </c>
      <c r="AR33" t="str">
        <f>IFERROR('Prod y alimentación'!G91*IF($AN33=$R$10,VLOOKUP($AO33,Listas!$B$6:$D$106,3,)*VLOOKUP($AO33,Listas!$B$6:$D$106,2,),IF($AN33=$R$11,VLOOKUP($AO33,Listas!$E$6:$G$106,3,)*VLOOKUP($AO33,Listas!$E$6:$G$106,2,),IF($AN33=$R$12,VLOOKUP($AO33,Listas!$H$6:$J$106,3,)*VLOOKUP($AO33,Listas!$H$6:$J$106,2,),""))),"")</f>
        <v/>
      </c>
      <c r="AS33" t="str">
        <f>IFERROR('Prod y alimentación'!H91*IF($AN33=$R$10,VLOOKUP($AO33,Listas!$B$6:$D$106,3,)*VLOOKUP($AO33,Listas!$B$6:$D$106,2,),IF($AN33=$R$11,VLOOKUP($AO33,Listas!$E$6:$G$106,3,)*VLOOKUP($AO33,Listas!$E$6:$G$106,2,),IF($AN33=$R$12,VLOOKUP($AO33,Listas!$H$6:$J$106,3,)*VLOOKUP($AO33,Listas!$H$6:$J$106,2,),""))),"")</f>
        <v/>
      </c>
      <c r="AT33" t="str">
        <f>IFERROR('Prod y alimentación'!J91*IF($AN33=$R$10,VLOOKUP($AO33,Listas!$B$6:$D$106,3,)*VLOOKUP($AO33,Listas!$B$6:$D$106,2,),IF($AN33=$R$11,VLOOKUP($AO33,Listas!$E$6:$G$106,3,)*VLOOKUP($AO33,Listas!$E$6:$G$106,2,),IF($AN33=$R$12,VLOOKUP($AO33,Listas!$H$6:$J$106,3,)*VLOOKUP($AO33,Listas!$H$6:$J$106,2,),""))),"")</f>
        <v/>
      </c>
      <c r="AU33" t="str">
        <f>IFERROR('Prod y alimentación'!K91*IF($AN33=$R$10,VLOOKUP($AO33,Listas!$B$6:$D$106,3,)*VLOOKUP($AO33,Listas!$B$6:$D$106,2,),IF($AN33=$R$11,VLOOKUP($AO33,Listas!$E$6:$G$106,3,)*VLOOKUP($AO33,Listas!$E$6:$G$106,2,),IF($AN33=$R$12,VLOOKUP($AO33,Listas!$H$6:$J$106,3,)*VLOOKUP($AO33,Listas!$H$6:$J$106,2,),""))),"")</f>
        <v/>
      </c>
      <c r="AV33" t="str">
        <f>IFERROR('Prod y alimentación'!M91*IF($AN33=$R$10,VLOOKUP($AO33,Listas!$B$6:$D$106,3,)*VLOOKUP($AO33,Listas!$B$6:$D$106,2,),IF($AN33=$R$11,VLOOKUP($AO33,Listas!$E$6:$G$106,3,)*VLOOKUP($AO33,Listas!$E$6:$G$106,2,),IF($AN33=$R$12,VLOOKUP($AO33,Listas!$H$6:$J$106,3,)*VLOOKUP($AO33,Listas!$H$6:$J$106,2,),""))),"")</f>
        <v/>
      </c>
      <c r="AW33" t="str">
        <f>IFERROR('Prod y alimentación'!N91*IF($AN33=$R$10,VLOOKUP($AO33,Listas!$B$6:$D$106,3,)*VLOOKUP($AO33,Listas!$B$6:$D$106,2,),IF($AN33=$R$11,VLOOKUP($AO33,Listas!$E$6:$G$106,3,)*VLOOKUP($AO33,Listas!$E$6:$G$106,2,),IF($AN33=$R$12,VLOOKUP($AO33,Listas!$H$6:$J$106,3,)*VLOOKUP($AO33,Listas!$H$6:$J$106,2,),""))),"")</f>
        <v/>
      </c>
      <c r="AX33" t="str">
        <f>IFERROR('Prod y alimentación'!P91*IF($AN33=$R$10,VLOOKUP($AO33,Listas!$B$6:$D$106,3,)*VLOOKUP($AO33,Listas!$B$6:$D$106,2,),IF($AN33=$R$11,VLOOKUP($AO33,Listas!$E$6:$G$106,3,)*VLOOKUP($AO33,Listas!$E$6:$G$106,2,),IF($AN33=$R$12,VLOOKUP($AO33,Listas!$H$6:$J$106,3,)*VLOOKUP($AO33,Listas!$H$6:$J$106,2,),""))),"")</f>
        <v/>
      </c>
      <c r="AY33" t="str">
        <f>IFERROR('Prod y alimentación'!Q91*IF($AN33=$R$10,VLOOKUP($AO33,Listas!$B$6:$D$106,3,)*VLOOKUP($AO33,Listas!$B$6:$D$106,2,),IF($AN33=$R$11,VLOOKUP($AO33,Listas!$E$6:$G$106,3,)*VLOOKUP($AO33,Listas!$E$6:$G$106,2,),IF($AN33=$R$12,VLOOKUP($AO33,Listas!$H$6:$J$106,3,)*VLOOKUP($AO33,Listas!$H$6:$J$106,2,),""))),"")</f>
        <v/>
      </c>
      <c r="AZ33" t="str">
        <f>IFERROR('Prod y alimentación'!S91*IF($AN33=$R$10,VLOOKUP($AO33,Listas!$B$6:$D$106,3,)*VLOOKUP($AO33,Listas!$B$6:$D$106,2,),IF($AN33=$R$11,VLOOKUP($AO33,Listas!$E$6:$G$106,3,)*VLOOKUP($AO33,Listas!$E$6:$G$106,2,),IF($AN33=$R$12,VLOOKUP($AO33,Listas!$H$6:$J$106,3,)*VLOOKUP($AO33,Listas!$H$6:$J$106,2,),""))),"")</f>
        <v/>
      </c>
      <c r="BA33" t="str">
        <f>IFERROR('Prod y alimentación'!T91*IF($AN33=$R$10,VLOOKUP($AO33,Listas!$B$6:$D$106,3,)*VLOOKUP($AO33,Listas!$B$6:$D$106,2,),IF($AN33=$R$11,VLOOKUP($AO33,Listas!$E$6:$G$106,3,)*VLOOKUP($AO33,Listas!$E$6:$G$106,2,),IF($AN33=$R$12,VLOOKUP($AO33,Listas!$H$6:$J$106,3,)*VLOOKUP($AO33,Listas!$H$6:$J$106,2,),""))),"")</f>
        <v/>
      </c>
      <c r="BB33" t="str">
        <f>IFERROR('Prod y alimentación'!V91*IF($AN33=$R$10,VLOOKUP($AO33,Listas!$B$6:$D$106,3,)*VLOOKUP($AO33,Listas!$B$6:$D$106,2,),IF($AN33=$R$11,VLOOKUP($AO33,Listas!$E$6:$G$106,3,)*VLOOKUP($AO33,Listas!$E$6:$G$106,2,),IF($AN33=$R$12,VLOOKUP($AO33,Listas!$H$6:$J$106,3,)*VLOOKUP($AO33,Listas!$H$6:$J$106,2,),""))),"")</f>
        <v/>
      </c>
      <c r="BC33" t="str">
        <f>IFERROR('Prod y alimentación'!W91*IF($AN33=$R$10,VLOOKUP($AO33,Listas!$B$6:$D$106,3,)*VLOOKUP($AO33,Listas!$B$6:$D$106,2,),IF($AN33=$R$11,VLOOKUP($AO33,Listas!$E$6:$G$106,3,)*VLOOKUP($AO33,Listas!$E$6:$G$106,2,),IF($AN33=$R$12,VLOOKUP($AO33,Listas!$H$6:$J$106,3,)*VLOOKUP($AO33,Listas!$H$6:$J$106,2,),""))),"")</f>
        <v/>
      </c>
      <c r="BD33" t="str">
        <f>IFERROR('Prod y alimentación'!Y91*IF($AN33=$R$10,VLOOKUP($AO33,Listas!$B$6:$D$106,3,)*VLOOKUP($AO33,Listas!$B$6:$D$106,2,),IF($AN33=$R$11,VLOOKUP($AO33,Listas!$E$6:$G$106,3,)*VLOOKUP($AO33,Listas!$E$6:$G$106,2,),IF($AN33=$R$12,VLOOKUP($AO33,Listas!$H$6:$J$106,3,)*VLOOKUP($AO33,Listas!$H$6:$J$106,2,),""))),"")</f>
        <v/>
      </c>
      <c r="BE33" t="str">
        <f>IFERROR('Prod y alimentación'!Z91*IF($AN33=$R$10,VLOOKUP($AO33,Listas!$B$6:$D$106,3,)*VLOOKUP($AO33,Listas!$B$6:$D$106,2,),IF($AN33=$R$11,VLOOKUP($AO33,Listas!$E$6:$G$106,3,)*VLOOKUP($AO33,Listas!$E$6:$G$106,2,),IF($AN33=$R$12,VLOOKUP($AO33,Listas!$H$6:$J$106,3,)*VLOOKUP($AO33,Listas!$H$6:$J$106,2,),""))),"")</f>
        <v/>
      </c>
      <c r="BF33" t="str">
        <f>IFERROR('Prod y alimentación'!AB91*IF($AN33=$R$10,VLOOKUP($AO33,Listas!$B$6:$D$106,3,)*VLOOKUP($AO33,Listas!$B$6:$D$106,2,),IF($AN33=$R$11,VLOOKUP($AO33,Listas!$E$6:$G$106,3,)*VLOOKUP($AO33,Listas!$E$6:$G$106,2,),IF($AN33=$R$12,VLOOKUP($AO33,Listas!$H$6:$J$106,3,)*VLOOKUP($AO33,Listas!$H$6:$J$106,2,),""))),"")</f>
        <v/>
      </c>
      <c r="BG33" t="str">
        <f>IFERROR('Prod y alimentación'!AC91*IF($AN33=$R$10,VLOOKUP($AO33,Listas!$B$6:$D$106,3,)*VLOOKUP($AO33,Listas!$B$6:$D$106,2,),IF($AN33=$R$11,VLOOKUP($AO33,Listas!$E$6:$G$106,3,)*VLOOKUP($AO33,Listas!$E$6:$G$106,2,),IF($AN33=$R$12,VLOOKUP($AO33,Listas!$H$6:$J$106,3,)*VLOOKUP($AO33,Listas!$H$6:$J$106,2,),""))),"")</f>
        <v/>
      </c>
      <c r="BH33" t="str">
        <f>IFERROR('Prod y alimentación'!AE91*IF($AN33=$R$10,VLOOKUP($AO33,Listas!$B$6:$D$106,3,)*VLOOKUP($AO33,Listas!$B$6:$D$106,2,),IF($AN33=$R$11,VLOOKUP($AO33,Listas!$E$6:$G$106,3,)*VLOOKUP($AO33,Listas!$E$6:$G$106,2,),IF($AN33=$R$12,VLOOKUP($AO33,Listas!$H$6:$J$106,3,)*VLOOKUP($AO33,Listas!$H$6:$J$106,2,),""))),"")</f>
        <v/>
      </c>
      <c r="BI33" t="str">
        <f>IFERROR('Prod y alimentación'!AF91*IF($AN33=$R$10,VLOOKUP($AO33,Listas!$B$6:$D$106,3,)*VLOOKUP($AO33,Listas!$B$6:$D$106,2,),IF($AN33=$R$11,VLOOKUP($AO33,Listas!$E$6:$G$106,3,)*VLOOKUP($AO33,Listas!$E$6:$G$106,2,),IF($AN33=$R$12,VLOOKUP($AO33,Listas!$H$6:$J$106,3,)*VLOOKUP($AO33,Listas!$H$6:$J$106,2,),""))),"")</f>
        <v/>
      </c>
      <c r="BJ33" t="str">
        <f>IFERROR('Prod y alimentación'!AH91*IF($AN33=$R$10,VLOOKUP($AO33,Listas!$B$6:$D$106,3,)*VLOOKUP($AO33,Listas!$B$6:$D$106,2,),IF($AN33=$R$11,VLOOKUP($AO33,Listas!$E$6:$G$106,3,)*VLOOKUP($AO33,Listas!$E$6:$G$106,2,),IF($AN33=$R$12,VLOOKUP($AO33,Listas!$H$6:$J$106,3,)*VLOOKUP($AO33,Listas!$H$6:$J$106,2,),""))),"")</f>
        <v/>
      </c>
      <c r="BK33" t="str">
        <f>IFERROR('Prod y alimentación'!AI91*IF($AN33=$R$10,VLOOKUP($AO33,Listas!$B$6:$D$106,3,)*VLOOKUP($AO33,Listas!$B$6:$D$106,2,),IF($AN33=$R$11,VLOOKUP($AO33,Listas!$E$6:$G$106,3,)*VLOOKUP($AO33,Listas!$E$6:$G$106,2,),IF($AN33=$R$12,VLOOKUP($AO33,Listas!$H$6:$J$106,3,)*VLOOKUP($AO33,Listas!$H$6:$J$106,2,),""))),"")</f>
        <v/>
      </c>
      <c r="BL33" t="str">
        <f>IFERROR('Prod y alimentación'!AK91*IF($AN33=$R$10,VLOOKUP($AO33,Listas!$B$6:$D$106,3,)*VLOOKUP($AO33,Listas!$B$6:$D$106,2,),IF($AN33=$R$11,VLOOKUP($AO33,Listas!$E$6:$G$106,3,)*VLOOKUP($AO33,Listas!$E$6:$G$106,2,),IF($AN33=$R$12,VLOOKUP($AO33,Listas!$H$6:$J$106,3,)*VLOOKUP($AO33,Listas!$H$6:$J$106,2,),""))),"")</f>
        <v/>
      </c>
      <c r="BM33" t="str">
        <f>IFERROR('Prod y alimentación'!AL91*IF($AN33=$R$10,VLOOKUP($AO33,Listas!$B$6:$D$106,3,)*VLOOKUP($AO33,Listas!$B$6:$D$106,2,),IF($AN33=$R$11,VLOOKUP($AO33,Listas!$E$6:$G$106,3,)*VLOOKUP($AO33,Listas!$E$6:$G$106,2,),IF($AN33=$R$12,VLOOKUP($AO33,Listas!$H$6:$J$106,3,)*VLOOKUP($AO33,Listas!$H$6:$J$106,2,),""))),"")</f>
        <v/>
      </c>
      <c r="BO33" s="130" t="str">
        <f>IFERROR('Prod y alimentación'!D91*IF($AN33=$R$10,VLOOKUP($AO33,Listas!$B$6:$C$106,2,),IF($AN33=$R$11,VLOOKUP($AO33,Listas!$E$6:$F$106,2,),IF($AN33=$R$12,VLOOKUP($AO33,Listas!$H$6:$I$106,2,),""))),"")</f>
        <v/>
      </c>
      <c r="BP33" t="str">
        <f>IFERROR('Prod y alimentación'!G91*IF($AN33=$R$10,VLOOKUP($AO33,Listas!$B$6:$C$106,2,),IF($AN33=$R$11,VLOOKUP($AO33,Listas!$E$6:$F$106,2,),IF($AN33=$R$12,VLOOKUP($AO33,Listas!$H$6:$I$106,2,)/100,""))),"")</f>
        <v/>
      </c>
      <c r="BQ33" t="str">
        <f>IFERROR('Prod y alimentación'!J91*IF($AN33=$R$10,VLOOKUP($AO33,Listas!$B$6:$C$106,2,),IF($AN33=$R$11,VLOOKUP($AO33,Listas!$E$6:$F$106,2,),IF($AN33=$R$12,VLOOKUP($AO33,Listas!$H$6:$I$106,2,)/100,""))),"")</f>
        <v/>
      </c>
      <c r="BR33" t="str">
        <f>IFERROR('Prod y alimentación'!M91*IF($AN33=$R$10,VLOOKUP($AO33,Listas!$B$6:$C$106,2,),IF($AN33=$R$11,VLOOKUP($AO33,Listas!$E$6:$F$106,2,),IF($AN33=$R$12,VLOOKUP($AO33,Listas!$H$6:$I$106,2,)/100,""))),"")</f>
        <v/>
      </c>
      <c r="BS33" t="str">
        <f>IFERROR('Prod y alimentación'!P91*IF($AN33=$R$10,VLOOKUP($AO33,Listas!$B$6:$C$106,2,),IF($AN33=$R$11,VLOOKUP($AO33,Listas!$E$6:$F$106,2,),IF($AN33=$R$12,VLOOKUP($AO33,Listas!$H$6:$I$106,2,)/100,""))),"")</f>
        <v/>
      </c>
      <c r="BT33" t="str">
        <f>IFERROR('Prod y alimentación'!S91*IF($AN33=$R$10,VLOOKUP($AO33,Listas!$B$6:$C$106,2,),IF($AN33=$R$11,VLOOKUP($AO33,Listas!$E$6:$F$106,2,),IF($AN33=$R$12,VLOOKUP($AO33,Listas!$H$6:$I$106,2,)/100,""))),"")</f>
        <v/>
      </c>
      <c r="BU33" t="str">
        <f>IFERROR('Prod y alimentación'!V91*IF($AN33=$R$10,VLOOKUP($AO33,Listas!$B$6:$C$106,2,),IF($AN33=$R$11,VLOOKUP($AO33,Listas!$E$6:$F$106,2,),IF($AN33=$R$12,VLOOKUP($AO33,Listas!$H$6:$I$106,2,)/100,""))),"")</f>
        <v/>
      </c>
      <c r="BV33" t="str">
        <f>IFERROR('Prod y alimentación'!Y91*IF($AN33=$R$10,VLOOKUP($AO33,Listas!$B$6:$C$106,2,),IF($AN33=$R$11,VLOOKUP($AO33,Listas!$E$6:$F$106,2,),IF($AN33=$R$12,VLOOKUP($AO33,Listas!$H$6:$I$106,2,)/100,""))),"")</f>
        <v/>
      </c>
      <c r="BW33" t="str">
        <f>IFERROR('Prod y alimentación'!AB91*IF($AN33=$R$10,VLOOKUP($AO33,Listas!$B$6:$C$106,2,),IF($AN33=$R$11,VLOOKUP($AO33,Listas!$E$6:$F$106,2,),IF($AN33=$R$12,VLOOKUP($AO33,Listas!$H$6:$I$106,2,)/100,""))),"")</f>
        <v/>
      </c>
      <c r="BX33" t="str">
        <f>IFERROR('Prod y alimentación'!AE91*IF($AN33=$R$10,VLOOKUP($AO33,Listas!$B$6:$C$106,2,),IF($AN33=$R$11,VLOOKUP($AO33,Listas!$E$6:$F$106,2,),IF($AN33=$R$12,VLOOKUP($AO33,Listas!$H$6:$I$106,2,)/100,""))),"")</f>
        <v/>
      </c>
      <c r="BY33" t="str">
        <f>IFERROR('Prod y alimentación'!AH91*IF($AN33=$R$10,VLOOKUP($AO33,Listas!$B$6:$C$106,2,),IF($AN33=$R$11,VLOOKUP($AO33,Listas!$E$6:$F$106,2,),IF($AN33=$R$12,VLOOKUP($AO33,Listas!$H$6:$I$106,2,)/100,""))),"")</f>
        <v/>
      </c>
      <c r="BZ33" t="str">
        <f>IFERROR('Prod y alimentación'!AK91*IF($AN33=$R$10,VLOOKUP($AO33,Listas!$B$6:$C$106,2,),IF($AN33=$R$11,VLOOKUP($AO33,Listas!$E$6:$F$106,2,),IF($AN33=$R$12,VLOOKUP($AO33,Listas!$H$6:$I$106,2,)/100,""))),"")</f>
        <v/>
      </c>
      <c r="CB33" t="str">
        <f>IF(Reservas!E38="",IF(Reservas!D38="","",IF(Reservas!C38=$O$10,0.85,IF(Reservas!C38=$O$11,0.45,IF(Reservas!C38=$O$12,0.33,"")))),Reservas!E38)</f>
        <v/>
      </c>
      <c r="CC33" t="str">
        <f>IF(Reservas!H38="",IF(Reservas!G38="","",IF(Reservas!F38=$O$10,0.85,IF(Reservas!F38=$O$11,0.45,IF(Reservas!F38=$O$12,0.33,"")))),Reservas!H38)</f>
        <v/>
      </c>
      <c r="CD33" t="str">
        <f>IF(Reservas!K38="",IF(Reservas!J38="","",IF(Reservas!I38=$O$10,0.85,IF(Reservas!I38=$O$11,0.45,IF(Reservas!I38=$O$12,0.33,"")))),Reservas!K38)</f>
        <v/>
      </c>
      <c r="CE33" t="str">
        <f>IF(Reservas!N38="",IF(Reservas!M38="","",IF(Reservas!L38=$O$10,0.85,IF(Reservas!L38=$O$11,0.45,IF(Reservas!L38=$O$12,0.33,"")))),Reservas!N38)</f>
        <v/>
      </c>
      <c r="CF33" t="str">
        <f>IF(Reservas!Q38="",IF(Reservas!P38="","",IF(Reservas!O38=$O$10,0.85,IF(Reservas!O38=$O$11,0.45,IF(Reservas!O38=$O$12,0.33,"")))),Reservas!Q38)</f>
        <v/>
      </c>
      <c r="CG33" t="str">
        <f>IF(Reservas!T38="",IF(Reservas!S38="","",IF(Reservas!R38=$O$10,0.85,IF(Reservas!R38=$O$11,0.45,IF(Reservas!R38=$O$12,0.33,"")))),Reservas!T38)</f>
        <v/>
      </c>
      <c r="CH33" t="str">
        <f>IF(Reservas!W38="",IF(Reservas!V38="","",IF(Reservas!U38=$O$10,0.85,IF(Reservas!U38=$O$11,0.45,IF(Reservas!U38=$O$12,0.33,"")))),Reservas!W38)</f>
        <v/>
      </c>
      <c r="CI33" t="str">
        <f>IF(Reservas!Z38="",IF(Reservas!Y38="","",IF(Reservas!X38=$O$10,0.85,IF(Reservas!X38=$O$11,0.45,IF(Reservas!X38=$O$12,0.33,"")))),Reservas!Z38)</f>
        <v/>
      </c>
      <c r="CJ33" t="str">
        <f>IF(Reservas!AC38="",IF(Reservas!AB38="","",IF(Reservas!AA38=$O$10,0.85,IF(Reservas!AA38=$O$11,0.45,IF(Reservas!AA38=$O$12,0.33,"")))),Reservas!AC38)</f>
        <v/>
      </c>
      <c r="CK33" t="str">
        <f>IF(Reservas!AF38="",IF(Reservas!AE38="","",IF(Reservas!AD38=$O$10,0.85,IF(Reservas!AD38=$O$11,0.45,IF(Reservas!AD38=$O$12,0.33,"")))),Reservas!AF38)</f>
        <v/>
      </c>
      <c r="CL33" t="str">
        <f>IF(Reservas!AI38="",IF(Reservas!AH38="","",IF(Reservas!AG38=$O$10,0.85,IF(Reservas!AG38=$O$11,0.45,IF(Reservas!AG38=$O$12,0.33,"")))),Reservas!AI38)</f>
        <v/>
      </c>
      <c r="CM33" t="str">
        <f>IF(Reservas!AL38="",IF(Reservas!AK38="","",IF(Reservas!AJ38=$O$10,0.85,IF(Reservas!AJ38=$O$11,0.45,IF(Reservas!AJ38=$O$12,0.33,"")))),Reservas!AL38)</f>
        <v/>
      </c>
      <c r="CO33" t="str">
        <f>IFERROR('Prod y alimentación'!E91*IF($AN33=$R$10,VLOOKUP($AO33,Listas!$B$6:$C$106,2,),IF($AN33=$R$11,VLOOKUP($AO33,Listas!$E$6:$F$106,2,),IF($AN33=$R$12,VLOOKUP($AO33,Listas!$H$6:$I$106,2,),""))),"")</f>
        <v/>
      </c>
      <c r="CP33" t="str">
        <f>IFERROR('Prod y alimentación'!H91*IF($AN33=$R$10,VLOOKUP($AO33,Listas!$B$6:$C$106,2,),IF($AN33=$R$11,VLOOKUP($AO33,Listas!$E$6:$F$106,2,),IF($AN33=$R$12,VLOOKUP($AO33,Listas!$H$6:$I$106,2,),""))),"")</f>
        <v/>
      </c>
      <c r="CQ33" t="str">
        <f>IFERROR('Prod y alimentación'!K91*IF($AN33=$R$10,VLOOKUP($AO33,Listas!$B$6:$C$106,2,),IF($AN33=$R$11,VLOOKUP($AO33,Listas!$E$6:$F$106,2,),IF($AN33=$R$12,VLOOKUP($AO33,Listas!$H$6:$I$106,2,),""))),"")</f>
        <v/>
      </c>
      <c r="CR33" t="str">
        <f>IFERROR('Prod y alimentación'!N91*IF($AN33=$R$10,VLOOKUP($AO33,Listas!$B$6:$C$106,2,),IF($AN33=$R$11,VLOOKUP($AO33,Listas!$E$6:$F$106,2,),IF($AN33=$R$12,VLOOKUP($AO33,Listas!$H$6:$I$106,2,),""))),"")</f>
        <v/>
      </c>
      <c r="CS33" t="str">
        <f>IFERROR('Prod y alimentación'!Q91*IF($AN33=$R$10,VLOOKUP($AO33,Listas!$B$6:$C$106,2,),IF($AN33=$R$11,VLOOKUP($AO33,Listas!$E$6:$F$106,2,),IF($AN33=$R$12,VLOOKUP($AO33,Listas!$H$6:$I$106,2,),""))),"")</f>
        <v/>
      </c>
      <c r="CT33" t="str">
        <f>IFERROR('Prod y alimentación'!T91*IF($AN33=$R$10,VLOOKUP($AO33,Listas!$B$6:$C$106,2,),IF($AN33=$R$11,VLOOKUP($AO33,Listas!$E$6:$F$106,2,),IF($AN33=$R$12,VLOOKUP($AO33,Listas!$H$6:$I$106,2,),""))),"")</f>
        <v/>
      </c>
      <c r="CU33" t="str">
        <f>IFERROR('Prod y alimentación'!W91*IF($AN33=$R$10,VLOOKUP($AO33,Listas!$B$6:$C$106,2,),IF($AN33=$R$11,VLOOKUP($AO33,Listas!$E$6:$F$106,2,),IF($AN33=$R$12,VLOOKUP($AO33,Listas!$H$6:$I$106,2,),""))),"")</f>
        <v/>
      </c>
      <c r="CV33" t="str">
        <f>IFERROR('Prod y alimentación'!Z91*IF($AN33=$R$10,VLOOKUP($AO33,Listas!$B$6:$C$106,2,),IF($AN33=$R$11,VLOOKUP($AO33,Listas!$E$6:$F$106,2,),IF($AN33=$R$12,VLOOKUP($AO33,Listas!$H$6:$I$106,2,),""))),"")</f>
        <v/>
      </c>
      <c r="CW33" t="str">
        <f>IFERROR('Prod y alimentación'!AC91*IF($AN33=$R$10,VLOOKUP($AO33,Listas!$B$6:$C$106,2,),IF($AN33=$R$11,VLOOKUP($AO33,Listas!$E$6:$F$106,2,),IF($AN33=$R$12,VLOOKUP($AO33,Listas!$H$6:$I$106,2,),""))),"")</f>
        <v/>
      </c>
      <c r="CX33" t="str">
        <f>IFERROR('Prod y alimentación'!AF91*IF($AN33=$R$10,VLOOKUP($AO33,Listas!$B$6:$C$106,2,),IF($AN33=$R$11,VLOOKUP($AO33,Listas!$E$6:$F$106,2,),IF($AN33=$R$12,VLOOKUP($AO33,Listas!$H$6:$I$106,2,),""))),"")</f>
        <v/>
      </c>
      <c r="CY33" t="str">
        <f>IFERROR('Prod y alimentación'!AI91*IF($AN33=$R$10,VLOOKUP($AO33,Listas!$B$6:$C$106,2,),IF($AN33=$R$11,VLOOKUP($AO33,Listas!$E$6:$F$106,2,),IF($AN33=$R$12,VLOOKUP($AO33,Listas!$H$6:$I$106,2,),""))),"")</f>
        <v/>
      </c>
      <c r="CZ33" t="str">
        <f>IFERROR('Prod y alimentación'!AL91*IF($AN33=$R$10,VLOOKUP($AO33,Listas!$B$6:$C$106,2,),IF($AN33=$R$11,VLOOKUP($AO33,Listas!$E$6:$F$106,2,),IF($AN33=$R$12,VLOOKUP($AO33,Listas!$H$6:$I$106,2,),""))),"")</f>
        <v/>
      </c>
    </row>
    <row r="34" spans="2:104" x14ac:dyDescent="0.35">
      <c r="B34" t="str">
        <f ca="1">IFERROR(INDEX(OFFSET(Listas!$B$6,0,0,MATCH("Fin",Listas!$B$6:B130,0)-1,1),MATCH(0,INDEX(COUNTIF($B$10:B33,OFFSET(Listas!$B$6,0,0,MATCH("Fin",Listas!$B$6:B130,0)-1,1)),0,0),0)),"")</f>
        <v/>
      </c>
      <c r="E34" t="str">
        <f ca="1">IFERROR(INDEX(OFFSET(Listas!$E$6,0,0,MATCH("Fin",Listas!$E$6:E130,0)-1,1),MATCH(0,INDEX(COUNTIF($E$10:E33,OFFSET(Listas!$E$6,0,0,MATCH("Fin",Listas!$E$6:E130,0)-1,1)),0,0),0)),"")</f>
        <v xml:space="preserve">DDGS sorgo </v>
      </c>
      <c r="H34" t="str">
        <f ca="1">IFERROR(INDEX(OFFSET(Listas!$H$6,0,0,MATCH("Fin",Listas!$H$6:H130,0)-1,1),MATCH(0,INDEX(COUNTIF($H$10:H33,OFFSET(Listas!$H$6,0,0,MATCH("Fin",Listas!$H$6:H130,0)-1,1)),0,0),0)),"")</f>
        <v/>
      </c>
      <c r="K34" t="str">
        <f ca="1">IFERROR(INDEX(OFFSET(Listas!$L$6,0,0,MATCH("Fin",Listas!$L$6:L130,0)-1,1),MATCH(0,INDEX(COUNTIF($K$10:K33,OFFSET(Listas!$L$6,0,0,MATCH("Fin",Listas!$L$6:L130,0)-1,1)),0,0),0)),"")</f>
        <v>Sorgo Forrajero</v>
      </c>
      <c r="L34" t="str">
        <f ca="1">VLOOKUP(K34,Listas!$L$6:$M$106,2,0)</f>
        <v>Verdeo estival</v>
      </c>
      <c r="AA34" s="122" t="str">
        <f>IF('Uso de suelo'!C39="","",'Uso de suelo'!C39)</f>
        <v/>
      </c>
      <c r="AB34" s="123" t="str">
        <f ca="1">IF('Uso de suelo'!D39="","",VLOOKUP('Uso de suelo'!D39,OFFSET(Formulas!$K$11,0,0,Formulas!$L$10,2),2,0))</f>
        <v/>
      </c>
      <c r="AC34" s="123" t="str">
        <f ca="1">IF('Uso de suelo'!F39="","",VLOOKUP('Uso de suelo'!F39,OFFSET(Formulas!$K$11,0,0,Formulas!$L$10,2),2,0))</f>
        <v/>
      </c>
      <c r="AD34" s="123" t="str">
        <f ca="1">IF('Uso de suelo'!H39="","",VLOOKUP('Uso de suelo'!H39,OFFSET(Formulas!$K$11,0,0,Formulas!$L$10,2),2,0))</f>
        <v/>
      </c>
      <c r="AE34" s="123" t="str">
        <f ca="1">IF('Uso de suelo'!J39="","",VLOOKUP('Uso de suelo'!J39,OFFSET(Formulas!$K$11,0,0,Formulas!$L$10,2),2,0))</f>
        <v/>
      </c>
      <c r="AF34" s="123" t="str">
        <f ca="1">IF('Uso de suelo'!L39="","",VLOOKUP('Uso de suelo'!L39,OFFSET(Formulas!$K$11,0,0,Formulas!$L$10,2),2,0))</f>
        <v/>
      </c>
      <c r="AG34" s="123" t="str">
        <f ca="1">IF('Uso de suelo'!N39="","",VLOOKUP('Uso de suelo'!N39,OFFSET(Formulas!$K$11,0,0,Formulas!$L$10,2),2,0))</f>
        <v/>
      </c>
      <c r="AH34" s="123" t="str">
        <f ca="1">IF('Uso de suelo'!P39="","",VLOOKUP('Uso de suelo'!P39,OFFSET(Formulas!$K$11,0,0,Formulas!$L$10,2),2,0))</f>
        <v/>
      </c>
      <c r="AI34" s="123" t="str">
        <f ca="1">IF('Uso de suelo'!R39="","",VLOOKUP('Uso de suelo'!R39,OFFSET(Formulas!$K$11,0,0,Formulas!$L$10,2),2,0))</f>
        <v/>
      </c>
      <c r="AJ34" s="123" t="str">
        <f ca="1">IF('Uso de suelo'!T39="","",VLOOKUP('Uso de suelo'!T39,OFFSET(Formulas!$K$11,0,0,Formulas!$L$10,2),2,0))</f>
        <v/>
      </c>
      <c r="AK34" s="123" t="str">
        <f ca="1">IF('Uso de suelo'!V39="","",VLOOKUP('Uso de suelo'!V39,OFFSET(Formulas!$K$11,0,0,Formulas!$L$10,2),2,0))</f>
        <v/>
      </c>
      <c r="AL34" s="123" t="str">
        <f ca="1">IF('Uso de suelo'!X39="","",VLOOKUP('Uso de suelo'!X39,OFFSET(Formulas!$K$11,0,0,Formulas!$L$10,2),2,0))</f>
        <v/>
      </c>
      <c r="AM34" s="124" t="str">
        <f ca="1">IF('Uso de suelo'!Z39="","",VLOOKUP('Uso de suelo'!Z39,OFFSET(Formulas!$K$11,0,0,Formulas!$L$10,2),2,0))</f>
        <v/>
      </c>
      <c r="AN34" t="str">
        <f>IF('Prod y alimentación'!B92="","",'Prod y alimentación'!B92)</f>
        <v/>
      </c>
      <c r="AO34" t="str">
        <f>IF('Prod y alimentación'!C92="","",'Prod y alimentación'!C92)</f>
        <v/>
      </c>
      <c r="AP34" t="str">
        <f>IFERROR('Prod y alimentación'!D92*IF($AN34=$R$10,VLOOKUP($AO34,Listas!$B$6:$D$106,3,)*VLOOKUP($AO34,Listas!$B$6:$D$106,2,),IF($AN34=$R$11,VLOOKUP($AO34,Listas!$E$6:$G$106,3,)*VLOOKUP($AO34,Listas!$E$6:$G$106,2,),IF($AN34=$R$12,VLOOKUP($AO34,Listas!$H$6:$J$106,3,)*VLOOKUP($AO34,Listas!$H$6:$J$106,2,),""))),"")</f>
        <v/>
      </c>
      <c r="AQ34" t="str">
        <f>IFERROR('Prod y alimentación'!E92*IF($AN34=$R$10,VLOOKUP($AO34,Listas!$B$6:$D$106,3,)*VLOOKUP($AO34,Listas!$B$6:$D$106,2,),IF($AN34=$R$11,VLOOKUP($AO34,Listas!$E$6:$G$106,3,)*VLOOKUP($AO34,Listas!$E$6:$G$106,2,),IF($AN34=$R$12,VLOOKUP($AO34,Listas!$H$6:$J$106,3,)*VLOOKUP($AO34,Listas!$H$6:$J$106,2,),""))),"")</f>
        <v/>
      </c>
      <c r="AR34" t="str">
        <f>IFERROR('Prod y alimentación'!G92*IF($AN34=$R$10,VLOOKUP($AO34,Listas!$B$6:$D$106,3,)*VLOOKUP($AO34,Listas!$B$6:$D$106,2,),IF($AN34=$R$11,VLOOKUP($AO34,Listas!$E$6:$G$106,3,)*VLOOKUP($AO34,Listas!$E$6:$G$106,2,),IF($AN34=$R$12,VLOOKUP($AO34,Listas!$H$6:$J$106,3,)*VLOOKUP($AO34,Listas!$H$6:$J$106,2,),""))),"")</f>
        <v/>
      </c>
      <c r="AS34" t="str">
        <f>IFERROR('Prod y alimentación'!H92*IF($AN34=$R$10,VLOOKUP($AO34,Listas!$B$6:$D$106,3,)*VLOOKUP($AO34,Listas!$B$6:$D$106,2,),IF($AN34=$R$11,VLOOKUP($AO34,Listas!$E$6:$G$106,3,)*VLOOKUP($AO34,Listas!$E$6:$G$106,2,),IF($AN34=$R$12,VLOOKUP($AO34,Listas!$H$6:$J$106,3,)*VLOOKUP($AO34,Listas!$H$6:$J$106,2,),""))),"")</f>
        <v/>
      </c>
      <c r="AT34" t="str">
        <f>IFERROR('Prod y alimentación'!J92*IF($AN34=$R$10,VLOOKUP($AO34,Listas!$B$6:$D$106,3,)*VLOOKUP($AO34,Listas!$B$6:$D$106,2,),IF($AN34=$R$11,VLOOKUP($AO34,Listas!$E$6:$G$106,3,)*VLOOKUP($AO34,Listas!$E$6:$G$106,2,),IF($AN34=$R$12,VLOOKUP($AO34,Listas!$H$6:$J$106,3,)*VLOOKUP($AO34,Listas!$H$6:$J$106,2,),""))),"")</f>
        <v/>
      </c>
      <c r="AU34" t="str">
        <f>IFERROR('Prod y alimentación'!K92*IF($AN34=$R$10,VLOOKUP($AO34,Listas!$B$6:$D$106,3,)*VLOOKUP($AO34,Listas!$B$6:$D$106,2,),IF($AN34=$R$11,VLOOKUP($AO34,Listas!$E$6:$G$106,3,)*VLOOKUP($AO34,Listas!$E$6:$G$106,2,),IF($AN34=$R$12,VLOOKUP($AO34,Listas!$H$6:$J$106,3,)*VLOOKUP($AO34,Listas!$H$6:$J$106,2,),""))),"")</f>
        <v/>
      </c>
      <c r="AV34" t="str">
        <f>IFERROR('Prod y alimentación'!M92*IF($AN34=$R$10,VLOOKUP($AO34,Listas!$B$6:$D$106,3,)*VLOOKUP($AO34,Listas!$B$6:$D$106,2,),IF($AN34=$R$11,VLOOKUP($AO34,Listas!$E$6:$G$106,3,)*VLOOKUP($AO34,Listas!$E$6:$G$106,2,),IF($AN34=$R$12,VLOOKUP($AO34,Listas!$H$6:$J$106,3,)*VLOOKUP($AO34,Listas!$H$6:$J$106,2,),""))),"")</f>
        <v/>
      </c>
      <c r="AW34" t="str">
        <f>IFERROR('Prod y alimentación'!N92*IF($AN34=$R$10,VLOOKUP($AO34,Listas!$B$6:$D$106,3,)*VLOOKUP($AO34,Listas!$B$6:$D$106,2,),IF($AN34=$R$11,VLOOKUP($AO34,Listas!$E$6:$G$106,3,)*VLOOKUP($AO34,Listas!$E$6:$G$106,2,),IF($AN34=$R$12,VLOOKUP($AO34,Listas!$H$6:$J$106,3,)*VLOOKUP($AO34,Listas!$H$6:$J$106,2,),""))),"")</f>
        <v/>
      </c>
      <c r="AX34" t="str">
        <f>IFERROR('Prod y alimentación'!P92*IF($AN34=$R$10,VLOOKUP($AO34,Listas!$B$6:$D$106,3,)*VLOOKUP($AO34,Listas!$B$6:$D$106,2,),IF($AN34=$R$11,VLOOKUP($AO34,Listas!$E$6:$G$106,3,)*VLOOKUP($AO34,Listas!$E$6:$G$106,2,),IF($AN34=$R$12,VLOOKUP($AO34,Listas!$H$6:$J$106,3,)*VLOOKUP($AO34,Listas!$H$6:$J$106,2,),""))),"")</f>
        <v/>
      </c>
      <c r="AY34" t="str">
        <f>IFERROR('Prod y alimentación'!Q92*IF($AN34=$R$10,VLOOKUP($AO34,Listas!$B$6:$D$106,3,)*VLOOKUP($AO34,Listas!$B$6:$D$106,2,),IF($AN34=$R$11,VLOOKUP($AO34,Listas!$E$6:$G$106,3,)*VLOOKUP($AO34,Listas!$E$6:$G$106,2,),IF($AN34=$R$12,VLOOKUP($AO34,Listas!$H$6:$J$106,3,)*VLOOKUP($AO34,Listas!$H$6:$J$106,2,),""))),"")</f>
        <v/>
      </c>
      <c r="AZ34" t="str">
        <f>IFERROR('Prod y alimentación'!S92*IF($AN34=$R$10,VLOOKUP($AO34,Listas!$B$6:$D$106,3,)*VLOOKUP($AO34,Listas!$B$6:$D$106,2,),IF($AN34=$R$11,VLOOKUP($AO34,Listas!$E$6:$G$106,3,)*VLOOKUP($AO34,Listas!$E$6:$G$106,2,),IF($AN34=$R$12,VLOOKUP($AO34,Listas!$H$6:$J$106,3,)*VLOOKUP($AO34,Listas!$H$6:$J$106,2,),""))),"")</f>
        <v/>
      </c>
      <c r="BA34" t="str">
        <f>IFERROR('Prod y alimentación'!T92*IF($AN34=$R$10,VLOOKUP($AO34,Listas!$B$6:$D$106,3,)*VLOOKUP($AO34,Listas!$B$6:$D$106,2,),IF($AN34=$R$11,VLOOKUP($AO34,Listas!$E$6:$G$106,3,)*VLOOKUP($AO34,Listas!$E$6:$G$106,2,),IF($AN34=$R$12,VLOOKUP($AO34,Listas!$H$6:$J$106,3,)*VLOOKUP($AO34,Listas!$H$6:$J$106,2,),""))),"")</f>
        <v/>
      </c>
      <c r="BB34" t="str">
        <f>IFERROR('Prod y alimentación'!V92*IF($AN34=$R$10,VLOOKUP($AO34,Listas!$B$6:$D$106,3,)*VLOOKUP($AO34,Listas!$B$6:$D$106,2,),IF($AN34=$R$11,VLOOKUP($AO34,Listas!$E$6:$G$106,3,)*VLOOKUP($AO34,Listas!$E$6:$G$106,2,),IF($AN34=$R$12,VLOOKUP($AO34,Listas!$H$6:$J$106,3,)*VLOOKUP($AO34,Listas!$H$6:$J$106,2,),""))),"")</f>
        <v/>
      </c>
      <c r="BC34" t="str">
        <f>IFERROR('Prod y alimentación'!W92*IF($AN34=$R$10,VLOOKUP($AO34,Listas!$B$6:$D$106,3,)*VLOOKUP($AO34,Listas!$B$6:$D$106,2,),IF($AN34=$R$11,VLOOKUP($AO34,Listas!$E$6:$G$106,3,)*VLOOKUP($AO34,Listas!$E$6:$G$106,2,),IF($AN34=$R$12,VLOOKUP($AO34,Listas!$H$6:$J$106,3,)*VLOOKUP($AO34,Listas!$H$6:$J$106,2,),""))),"")</f>
        <v/>
      </c>
      <c r="BD34" t="str">
        <f>IFERROR('Prod y alimentación'!Y92*IF($AN34=$R$10,VLOOKUP($AO34,Listas!$B$6:$D$106,3,)*VLOOKUP($AO34,Listas!$B$6:$D$106,2,),IF($AN34=$R$11,VLOOKUP($AO34,Listas!$E$6:$G$106,3,)*VLOOKUP($AO34,Listas!$E$6:$G$106,2,),IF($AN34=$R$12,VLOOKUP($AO34,Listas!$H$6:$J$106,3,)*VLOOKUP($AO34,Listas!$H$6:$J$106,2,),""))),"")</f>
        <v/>
      </c>
      <c r="BE34" t="str">
        <f>IFERROR('Prod y alimentación'!Z92*IF($AN34=$R$10,VLOOKUP($AO34,Listas!$B$6:$D$106,3,)*VLOOKUP($AO34,Listas!$B$6:$D$106,2,),IF($AN34=$R$11,VLOOKUP($AO34,Listas!$E$6:$G$106,3,)*VLOOKUP($AO34,Listas!$E$6:$G$106,2,),IF($AN34=$R$12,VLOOKUP($AO34,Listas!$H$6:$J$106,3,)*VLOOKUP($AO34,Listas!$H$6:$J$106,2,),""))),"")</f>
        <v/>
      </c>
      <c r="BF34" t="str">
        <f>IFERROR('Prod y alimentación'!AB92*IF($AN34=$R$10,VLOOKUP($AO34,Listas!$B$6:$D$106,3,)*VLOOKUP($AO34,Listas!$B$6:$D$106,2,),IF($AN34=$R$11,VLOOKUP($AO34,Listas!$E$6:$G$106,3,)*VLOOKUP($AO34,Listas!$E$6:$G$106,2,),IF($AN34=$R$12,VLOOKUP($AO34,Listas!$H$6:$J$106,3,)*VLOOKUP($AO34,Listas!$H$6:$J$106,2,),""))),"")</f>
        <v/>
      </c>
      <c r="BG34" t="str">
        <f>IFERROR('Prod y alimentación'!AC92*IF($AN34=$R$10,VLOOKUP($AO34,Listas!$B$6:$D$106,3,)*VLOOKUP($AO34,Listas!$B$6:$D$106,2,),IF($AN34=$R$11,VLOOKUP($AO34,Listas!$E$6:$G$106,3,)*VLOOKUP($AO34,Listas!$E$6:$G$106,2,),IF($AN34=$R$12,VLOOKUP($AO34,Listas!$H$6:$J$106,3,)*VLOOKUP($AO34,Listas!$H$6:$J$106,2,),""))),"")</f>
        <v/>
      </c>
      <c r="BH34" t="str">
        <f>IFERROR('Prod y alimentación'!AE92*IF($AN34=$R$10,VLOOKUP($AO34,Listas!$B$6:$D$106,3,)*VLOOKUP($AO34,Listas!$B$6:$D$106,2,),IF($AN34=$R$11,VLOOKUP($AO34,Listas!$E$6:$G$106,3,)*VLOOKUP($AO34,Listas!$E$6:$G$106,2,),IF($AN34=$R$12,VLOOKUP($AO34,Listas!$H$6:$J$106,3,)*VLOOKUP($AO34,Listas!$H$6:$J$106,2,),""))),"")</f>
        <v/>
      </c>
      <c r="BI34" t="str">
        <f>IFERROR('Prod y alimentación'!AF92*IF($AN34=$R$10,VLOOKUP($AO34,Listas!$B$6:$D$106,3,)*VLOOKUP($AO34,Listas!$B$6:$D$106,2,),IF($AN34=$R$11,VLOOKUP($AO34,Listas!$E$6:$G$106,3,)*VLOOKUP($AO34,Listas!$E$6:$G$106,2,),IF($AN34=$R$12,VLOOKUP($AO34,Listas!$H$6:$J$106,3,)*VLOOKUP($AO34,Listas!$H$6:$J$106,2,),""))),"")</f>
        <v/>
      </c>
      <c r="BJ34" t="str">
        <f>IFERROR('Prod y alimentación'!AH92*IF($AN34=$R$10,VLOOKUP($AO34,Listas!$B$6:$D$106,3,)*VLOOKUP($AO34,Listas!$B$6:$D$106,2,),IF($AN34=$R$11,VLOOKUP($AO34,Listas!$E$6:$G$106,3,)*VLOOKUP($AO34,Listas!$E$6:$G$106,2,),IF($AN34=$R$12,VLOOKUP($AO34,Listas!$H$6:$J$106,3,)*VLOOKUP($AO34,Listas!$H$6:$J$106,2,),""))),"")</f>
        <v/>
      </c>
      <c r="BK34" t="str">
        <f>IFERROR('Prod y alimentación'!AI92*IF($AN34=$R$10,VLOOKUP($AO34,Listas!$B$6:$D$106,3,)*VLOOKUP($AO34,Listas!$B$6:$D$106,2,),IF($AN34=$R$11,VLOOKUP($AO34,Listas!$E$6:$G$106,3,)*VLOOKUP($AO34,Listas!$E$6:$G$106,2,),IF($AN34=$R$12,VLOOKUP($AO34,Listas!$H$6:$J$106,3,)*VLOOKUP($AO34,Listas!$H$6:$J$106,2,),""))),"")</f>
        <v/>
      </c>
      <c r="BL34" t="str">
        <f>IFERROR('Prod y alimentación'!AK92*IF($AN34=$R$10,VLOOKUP($AO34,Listas!$B$6:$D$106,3,)*VLOOKUP($AO34,Listas!$B$6:$D$106,2,),IF($AN34=$R$11,VLOOKUP($AO34,Listas!$E$6:$G$106,3,)*VLOOKUP($AO34,Listas!$E$6:$G$106,2,),IF($AN34=$R$12,VLOOKUP($AO34,Listas!$H$6:$J$106,3,)*VLOOKUP($AO34,Listas!$H$6:$J$106,2,),""))),"")</f>
        <v/>
      </c>
      <c r="BM34" t="str">
        <f>IFERROR('Prod y alimentación'!AL92*IF($AN34=$R$10,VLOOKUP($AO34,Listas!$B$6:$D$106,3,)*VLOOKUP($AO34,Listas!$B$6:$D$106,2,),IF($AN34=$R$11,VLOOKUP($AO34,Listas!$E$6:$G$106,3,)*VLOOKUP($AO34,Listas!$E$6:$G$106,2,),IF($AN34=$R$12,VLOOKUP($AO34,Listas!$H$6:$J$106,3,)*VLOOKUP($AO34,Listas!$H$6:$J$106,2,),""))),"")</f>
        <v/>
      </c>
      <c r="BO34" s="130" t="str">
        <f>IFERROR('Prod y alimentación'!D92*IF($AN34=$R$10,VLOOKUP($AO34,Listas!$B$6:$C$106,2,),IF($AN34=$R$11,VLOOKUP($AO34,Listas!$E$6:$F$106,2,),IF($AN34=$R$12,VLOOKUP($AO34,Listas!$H$6:$I$106,2,),""))),"")</f>
        <v/>
      </c>
      <c r="BP34" t="str">
        <f>IFERROR('Prod y alimentación'!G92*IF($AN34=$R$10,VLOOKUP($AO34,Listas!$B$6:$C$106,2,),IF($AN34=$R$11,VLOOKUP($AO34,Listas!$E$6:$F$106,2,),IF($AN34=$R$12,VLOOKUP($AO34,Listas!$H$6:$I$106,2,)/100,""))),"")</f>
        <v/>
      </c>
      <c r="BQ34" t="str">
        <f>IFERROR('Prod y alimentación'!J92*IF($AN34=$R$10,VLOOKUP($AO34,Listas!$B$6:$C$106,2,),IF($AN34=$R$11,VLOOKUP($AO34,Listas!$E$6:$F$106,2,),IF($AN34=$R$12,VLOOKUP($AO34,Listas!$H$6:$I$106,2,)/100,""))),"")</f>
        <v/>
      </c>
      <c r="BR34" t="str">
        <f>IFERROR('Prod y alimentación'!M92*IF($AN34=$R$10,VLOOKUP($AO34,Listas!$B$6:$C$106,2,),IF($AN34=$R$11,VLOOKUP($AO34,Listas!$E$6:$F$106,2,),IF($AN34=$R$12,VLOOKUP($AO34,Listas!$H$6:$I$106,2,)/100,""))),"")</f>
        <v/>
      </c>
      <c r="BS34" t="str">
        <f>IFERROR('Prod y alimentación'!P92*IF($AN34=$R$10,VLOOKUP($AO34,Listas!$B$6:$C$106,2,),IF($AN34=$R$11,VLOOKUP($AO34,Listas!$E$6:$F$106,2,),IF($AN34=$R$12,VLOOKUP($AO34,Listas!$H$6:$I$106,2,)/100,""))),"")</f>
        <v/>
      </c>
      <c r="BT34" t="str">
        <f>IFERROR('Prod y alimentación'!S92*IF($AN34=$R$10,VLOOKUP($AO34,Listas!$B$6:$C$106,2,),IF($AN34=$R$11,VLOOKUP($AO34,Listas!$E$6:$F$106,2,),IF($AN34=$R$12,VLOOKUP($AO34,Listas!$H$6:$I$106,2,)/100,""))),"")</f>
        <v/>
      </c>
      <c r="BU34" t="str">
        <f>IFERROR('Prod y alimentación'!V92*IF($AN34=$R$10,VLOOKUP($AO34,Listas!$B$6:$C$106,2,),IF($AN34=$R$11,VLOOKUP($AO34,Listas!$E$6:$F$106,2,),IF($AN34=$R$12,VLOOKUP($AO34,Listas!$H$6:$I$106,2,)/100,""))),"")</f>
        <v/>
      </c>
      <c r="BV34" t="str">
        <f>IFERROR('Prod y alimentación'!Y92*IF($AN34=$R$10,VLOOKUP($AO34,Listas!$B$6:$C$106,2,),IF($AN34=$R$11,VLOOKUP($AO34,Listas!$E$6:$F$106,2,),IF($AN34=$R$12,VLOOKUP($AO34,Listas!$H$6:$I$106,2,)/100,""))),"")</f>
        <v/>
      </c>
      <c r="BW34" t="str">
        <f>IFERROR('Prod y alimentación'!AB92*IF($AN34=$R$10,VLOOKUP($AO34,Listas!$B$6:$C$106,2,),IF($AN34=$R$11,VLOOKUP($AO34,Listas!$E$6:$F$106,2,),IF($AN34=$R$12,VLOOKUP($AO34,Listas!$H$6:$I$106,2,)/100,""))),"")</f>
        <v/>
      </c>
      <c r="BX34" t="str">
        <f>IFERROR('Prod y alimentación'!AE92*IF($AN34=$R$10,VLOOKUP($AO34,Listas!$B$6:$C$106,2,),IF($AN34=$R$11,VLOOKUP($AO34,Listas!$E$6:$F$106,2,),IF($AN34=$R$12,VLOOKUP($AO34,Listas!$H$6:$I$106,2,)/100,""))),"")</f>
        <v/>
      </c>
      <c r="BY34" t="str">
        <f>IFERROR('Prod y alimentación'!AH92*IF($AN34=$R$10,VLOOKUP($AO34,Listas!$B$6:$C$106,2,),IF($AN34=$R$11,VLOOKUP($AO34,Listas!$E$6:$F$106,2,),IF($AN34=$R$12,VLOOKUP($AO34,Listas!$H$6:$I$106,2,)/100,""))),"")</f>
        <v/>
      </c>
      <c r="BZ34" t="str">
        <f>IFERROR('Prod y alimentación'!AK92*IF($AN34=$R$10,VLOOKUP($AO34,Listas!$B$6:$C$106,2,),IF($AN34=$R$11,VLOOKUP($AO34,Listas!$E$6:$F$106,2,),IF($AN34=$R$12,VLOOKUP($AO34,Listas!$H$6:$I$106,2,)/100,""))),"")</f>
        <v/>
      </c>
      <c r="CB34" t="str">
        <f>IF(Reservas!E39="",IF(Reservas!D39="","",IF(Reservas!C39=$O$10,0.85,IF(Reservas!C39=$O$11,0.45,IF(Reservas!C39=$O$12,0.33,"")))),Reservas!E39)</f>
        <v/>
      </c>
      <c r="CC34" t="str">
        <f>IF(Reservas!H39="",IF(Reservas!G39="","",IF(Reservas!F39=$O$10,0.85,IF(Reservas!F39=$O$11,0.45,IF(Reservas!F39=$O$12,0.33,"")))),Reservas!H39)</f>
        <v/>
      </c>
      <c r="CD34" t="str">
        <f>IF(Reservas!K39="",IF(Reservas!J39="","",IF(Reservas!I39=$O$10,0.85,IF(Reservas!I39=$O$11,0.45,IF(Reservas!I39=$O$12,0.33,"")))),Reservas!K39)</f>
        <v/>
      </c>
      <c r="CE34" t="str">
        <f>IF(Reservas!N39="",IF(Reservas!M39="","",IF(Reservas!L39=$O$10,0.85,IF(Reservas!L39=$O$11,0.45,IF(Reservas!L39=$O$12,0.33,"")))),Reservas!N39)</f>
        <v/>
      </c>
      <c r="CF34" t="str">
        <f>IF(Reservas!Q39="",IF(Reservas!P39="","",IF(Reservas!O39=$O$10,0.85,IF(Reservas!O39=$O$11,0.45,IF(Reservas!O39=$O$12,0.33,"")))),Reservas!Q39)</f>
        <v/>
      </c>
      <c r="CG34" t="str">
        <f>IF(Reservas!T39="",IF(Reservas!S39="","",IF(Reservas!R39=$O$10,0.85,IF(Reservas!R39=$O$11,0.45,IF(Reservas!R39=$O$12,0.33,"")))),Reservas!T39)</f>
        <v/>
      </c>
      <c r="CH34" t="str">
        <f>IF(Reservas!W39="",IF(Reservas!V39="","",IF(Reservas!U39=$O$10,0.85,IF(Reservas!U39=$O$11,0.45,IF(Reservas!U39=$O$12,0.33,"")))),Reservas!W39)</f>
        <v/>
      </c>
      <c r="CI34" t="str">
        <f>IF(Reservas!Z39="",IF(Reservas!Y39="","",IF(Reservas!X39=$O$10,0.85,IF(Reservas!X39=$O$11,0.45,IF(Reservas!X39=$O$12,0.33,"")))),Reservas!Z39)</f>
        <v/>
      </c>
      <c r="CJ34" t="str">
        <f>IF(Reservas!AC39="",IF(Reservas!AB39="","",IF(Reservas!AA39=$O$10,0.85,IF(Reservas!AA39=$O$11,0.45,IF(Reservas!AA39=$O$12,0.33,"")))),Reservas!AC39)</f>
        <v/>
      </c>
      <c r="CK34" t="str">
        <f>IF(Reservas!AF39="",IF(Reservas!AE39="","",IF(Reservas!AD39=$O$10,0.85,IF(Reservas!AD39=$O$11,0.45,IF(Reservas!AD39=$O$12,0.33,"")))),Reservas!AF39)</f>
        <v/>
      </c>
      <c r="CL34" t="str">
        <f>IF(Reservas!AI39="",IF(Reservas!AH39="","",IF(Reservas!AG39=$O$10,0.85,IF(Reservas!AG39=$O$11,0.45,IF(Reservas!AG39=$O$12,0.33,"")))),Reservas!AI39)</f>
        <v/>
      </c>
      <c r="CM34" t="str">
        <f>IF(Reservas!AL39="",IF(Reservas!AK39="","",IF(Reservas!AJ39=$O$10,0.85,IF(Reservas!AJ39=$O$11,0.45,IF(Reservas!AJ39=$O$12,0.33,"")))),Reservas!AL39)</f>
        <v/>
      </c>
      <c r="CO34" t="str">
        <f>IFERROR('Prod y alimentación'!E92*IF($AN34=$R$10,VLOOKUP($AO34,Listas!$B$6:$C$106,2,),IF($AN34=$R$11,VLOOKUP($AO34,Listas!$E$6:$F$106,2,),IF($AN34=$R$12,VLOOKUP($AO34,Listas!$H$6:$I$106,2,),""))),"")</f>
        <v/>
      </c>
      <c r="CP34" t="str">
        <f>IFERROR('Prod y alimentación'!H92*IF($AN34=$R$10,VLOOKUP($AO34,Listas!$B$6:$C$106,2,),IF($AN34=$R$11,VLOOKUP($AO34,Listas!$E$6:$F$106,2,),IF($AN34=$R$12,VLOOKUP($AO34,Listas!$H$6:$I$106,2,),""))),"")</f>
        <v/>
      </c>
      <c r="CQ34" t="str">
        <f>IFERROR('Prod y alimentación'!K92*IF($AN34=$R$10,VLOOKUP($AO34,Listas!$B$6:$C$106,2,),IF($AN34=$R$11,VLOOKUP($AO34,Listas!$E$6:$F$106,2,),IF($AN34=$R$12,VLOOKUP($AO34,Listas!$H$6:$I$106,2,),""))),"")</f>
        <v/>
      </c>
      <c r="CR34" t="str">
        <f>IFERROR('Prod y alimentación'!N92*IF($AN34=$R$10,VLOOKUP($AO34,Listas!$B$6:$C$106,2,),IF($AN34=$R$11,VLOOKUP($AO34,Listas!$E$6:$F$106,2,),IF($AN34=$R$12,VLOOKUP($AO34,Listas!$H$6:$I$106,2,),""))),"")</f>
        <v/>
      </c>
      <c r="CS34" t="str">
        <f>IFERROR('Prod y alimentación'!Q92*IF($AN34=$R$10,VLOOKUP($AO34,Listas!$B$6:$C$106,2,),IF($AN34=$R$11,VLOOKUP($AO34,Listas!$E$6:$F$106,2,),IF($AN34=$R$12,VLOOKUP($AO34,Listas!$H$6:$I$106,2,),""))),"")</f>
        <v/>
      </c>
      <c r="CT34" t="str">
        <f>IFERROR('Prod y alimentación'!T92*IF($AN34=$R$10,VLOOKUP($AO34,Listas!$B$6:$C$106,2,),IF($AN34=$R$11,VLOOKUP($AO34,Listas!$E$6:$F$106,2,),IF($AN34=$R$12,VLOOKUP($AO34,Listas!$H$6:$I$106,2,),""))),"")</f>
        <v/>
      </c>
      <c r="CU34" t="str">
        <f>IFERROR('Prod y alimentación'!W92*IF($AN34=$R$10,VLOOKUP($AO34,Listas!$B$6:$C$106,2,),IF($AN34=$R$11,VLOOKUP($AO34,Listas!$E$6:$F$106,2,),IF($AN34=$R$12,VLOOKUP($AO34,Listas!$H$6:$I$106,2,),""))),"")</f>
        <v/>
      </c>
      <c r="CV34" t="str">
        <f>IFERROR('Prod y alimentación'!Z92*IF($AN34=$R$10,VLOOKUP($AO34,Listas!$B$6:$C$106,2,),IF($AN34=$R$11,VLOOKUP($AO34,Listas!$E$6:$F$106,2,),IF($AN34=$R$12,VLOOKUP($AO34,Listas!$H$6:$I$106,2,),""))),"")</f>
        <v/>
      </c>
      <c r="CW34" t="str">
        <f>IFERROR('Prod y alimentación'!AC92*IF($AN34=$R$10,VLOOKUP($AO34,Listas!$B$6:$C$106,2,),IF($AN34=$R$11,VLOOKUP($AO34,Listas!$E$6:$F$106,2,),IF($AN34=$R$12,VLOOKUP($AO34,Listas!$H$6:$I$106,2,),""))),"")</f>
        <v/>
      </c>
      <c r="CX34" t="str">
        <f>IFERROR('Prod y alimentación'!AF92*IF($AN34=$R$10,VLOOKUP($AO34,Listas!$B$6:$C$106,2,),IF($AN34=$R$11,VLOOKUP($AO34,Listas!$E$6:$F$106,2,),IF($AN34=$R$12,VLOOKUP($AO34,Listas!$H$6:$I$106,2,),""))),"")</f>
        <v/>
      </c>
      <c r="CY34" t="str">
        <f>IFERROR('Prod y alimentación'!AI92*IF($AN34=$R$10,VLOOKUP($AO34,Listas!$B$6:$C$106,2,),IF($AN34=$R$11,VLOOKUP($AO34,Listas!$E$6:$F$106,2,),IF($AN34=$R$12,VLOOKUP($AO34,Listas!$H$6:$I$106,2,),""))),"")</f>
        <v/>
      </c>
      <c r="CZ34" t="str">
        <f>IFERROR('Prod y alimentación'!AL92*IF($AN34=$R$10,VLOOKUP($AO34,Listas!$B$6:$C$106,2,),IF($AN34=$R$11,VLOOKUP($AO34,Listas!$E$6:$F$106,2,),IF($AN34=$R$12,VLOOKUP($AO34,Listas!$H$6:$I$106,2,),""))),"")</f>
        <v/>
      </c>
    </row>
    <row r="35" spans="2:104" x14ac:dyDescent="0.35">
      <c r="B35" t="str">
        <f ca="1">IFERROR(INDEX(OFFSET(Listas!$B$6,0,0,MATCH("Fin",Listas!$B$6:B131,0)-1,1),MATCH(0,INDEX(COUNTIF($B$10:B34,OFFSET(Listas!$B$6,0,0,MATCH("Fin",Listas!$B$6:B131,0)-1,1)),0,0),0)),"")</f>
        <v/>
      </c>
      <c r="E35" t="str">
        <f ca="1">IFERROR(INDEX(OFFSET(Listas!$E$6,0,0,MATCH("Fin",Listas!$E$6:E131,0)-1,1),MATCH(0,INDEX(COUNTIF($E$10:E34,OFFSET(Listas!$E$6,0,0,MATCH("Fin",Listas!$E$6:E131,0)-1,1)),0,0),0)),"")</f>
        <v>DDGS trigo</v>
      </c>
      <c r="H35" t="str">
        <f ca="1">IFERROR(INDEX(OFFSET(Listas!$H$6,0,0,MATCH("Fin",Listas!$H$6:H131,0)-1,1),MATCH(0,INDEX(COUNTIF($H$10:H34,OFFSET(Listas!$H$6,0,0,MATCH("Fin",Listas!$H$6:H131,0)-1,1)),0,0),0)),"")</f>
        <v/>
      </c>
      <c r="K35" t="str">
        <f ca="1">IFERROR(INDEX(OFFSET(Listas!$L$6,0,0,MATCH("Fin",Listas!$L$6:L131,0)-1,1),MATCH(0,INDEX(COUNTIF($K$10:K34,OFFSET(Listas!$L$6,0,0,MATCH("Fin",Listas!$L$6:L131,0)-1,1)),0,0),0)),"")</f>
        <v xml:space="preserve">Sudan </v>
      </c>
      <c r="L35" t="str">
        <f ca="1">VLOOKUP(K35,Listas!$L$6:$M$106,2,0)</f>
        <v>Verdeo estival</v>
      </c>
      <c r="AA35" s="122" t="str">
        <f>IF('Uso de suelo'!C40="","",'Uso de suelo'!C40)</f>
        <v/>
      </c>
      <c r="AB35" s="123" t="str">
        <f ca="1">IF('Uso de suelo'!D40="","",VLOOKUP('Uso de suelo'!D40,OFFSET(Formulas!$K$11,0,0,Formulas!$L$10,2),2,0))</f>
        <v/>
      </c>
      <c r="AC35" s="123" t="str">
        <f ca="1">IF('Uso de suelo'!F40="","",VLOOKUP('Uso de suelo'!F40,OFFSET(Formulas!$K$11,0,0,Formulas!$L$10,2),2,0))</f>
        <v/>
      </c>
      <c r="AD35" s="123" t="str">
        <f ca="1">IF('Uso de suelo'!H40="","",VLOOKUP('Uso de suelo'!H40,OFFSET(Formulas!$K$11,0,0,Formulas!$L$10,2),2,0))</f>
        <v/>
      </c>
      <c r="AE35" s="123" t="str">
        <f ca="1">IF('Uso de suelo'!J40="","",VLOOKUP('Uso de suelo'!J40,OFFSET(Formulas!$K$11,0,0,Formulas!$L$10,2),2,0))</f>
        <v/>
      </c>
      <c r="AF35" s="123" t="str">
        <f ca="1">IF('Uso de suelo'!L40="","",VLOOKUP('Uso de suelo'!L40,OFFSET(Formulas!$K$11,0,0,Formulas!$L$10,2),2,0))</f>
        <v/>
      </c>
      <c r="AG35" s="123" t="str">
        <f ca="1">IF('Uso de suelo'!N40="","",VLOOKUP('Uso de suelo'!N40,OFFSET(Formulas!$K$11,0,0,Formulas!$L$10,2),2,0))</f>
        <v/>
      </c>
      <c r="AH35" s="123" t="str">
        <f ca="1">IF('Uso de suelo'!P40="","",VLOOKUP('Uso de suelo'!P40,OFFSET(Formulas!$K$11,0,0,Formulas!$L$10,2),2,0))</f>
        <v/>
      </c>
      <c r="AI35" s="123" t="str">
        <f ca="1">IF('Uso de suelo'!R40="","",VLOOKUP('Uso de suelo'!R40,OFFSET(Formulas!$K$11,0,0,Formulas!$L$10,2),2,0))</f>
        <v/>
      </c>
      <c r="AJ35" s="123" t="str">
        <f ca="1">IF('Uso de suelo'!T40="","",VLOOKUP('Uso de suelo'!T40,OFFSET(Formulas!$K$11,0,0,Formulas!$L$10,2),2,0))</f>
        <v/>
      </c>
      <c r="AK35" s="123" t="str">
        <f ca="1">IF('Uso de suelo'!V40="","",VLOOKUP('Uso de suelo'!V40,OFFSET(Formulas!$K$11,0,0,Formulas!$L$10,2),2,0))</f>
        <v/>
      </c>
      <c r="AL35" s="123" t="str">
        <f ca="1">IF('Uso de suelo'!X40="","",VLOOKUP('Uso de suelo'!X40,OFFSET(Formulas!$K$11,0,0,Formulas!$L$10,2),2,0))</f>
        <v/>
      </c>
      <c r="AM35" s="124" t="str">
        <f ca="1">IF('Uso de suelo'!Z40="","",VLOOKUP('Uso de suelo'!Z40,OFFSET(Formulas!$K$11,0,0,Formulas!$L$10,2),2,0))</f>
        <v/>
      </c>
      <c r="AN35" t="str">
        <f>IF('Prod y alimentación'!B93="","",'Prod y alimentación'!B93)</f>
        <v/>
      </c>
      <c r="AO35" t="str">
        <f>IF('Prod y alimentación'!C93="","",'Prod y alimentación'!C93)</f>
        <v/>
      </c>
      <c r="AP35" t="str">
        <f>IFERROR('Prod y alimentación'!D93*IF($AN35=$R$10,VLOOKUP($AO35,Listas!$B$6:$D$106,3,)*VLOOKUP($AO35,Listas!$B$6:$D$106,2,),IF($AN35=$R$11,VLOOKUP($AO35,Listas!$E$6:$G$106,3,)*VLOOKUP($AO35,Listas!$E$6:$G$106,2,),IF($AN35=$R$12,VLOOKUP($AO35,Listas!$H$6:$J$106,3,)*VLOOKUP($AO35,Listas!$H$6:$J$106,2,),""))),"")</f>
        <v/>
      </c>
      <c r="AQ35" t="str">
        <f>IFERROR('Prod y alimentación'!E93*IF($AN35=$R$10,VLOOKUP($AO35,Listas!$B$6:$D$106,3,)*VLOOKUP($AO35,Listas!$B$6:$D$106,2,),IF($AN35=$R$11,VLOOKUP($AO35,Listas!$E$6:$G$106,3,)*VLOOKUP($AO35,Listas!$E$6:$G$106,2,),IF($AN35=$R$12,VLOOKUP($AO35,Listas!$H$6:$J$106,3,)*VLOOKUP($AO35,Listas!$H$6:$J$106,2,),""))),"")</f>
        <v/>
      </c>
      <c r="AR35" t="str">
        <f>IFERROR('Prod y alimentación'!G93*IF($AN35=$R$10,VLOOKUP($AO35,Listas!$B$6:$D$106,3,)*VLOOKUP($AO35,Listas!$B$6:$D$106,2,),IF($AN35=$R$11,VLOOKUP($AO35,Listas!$E$6:$G$106,3,)*VLOOKUP($AO35,Listas!$E$6:$G$106,2,),IF($AN35=$R$12,VLOOKUP($AO35,Listas!$H$6:$J$106,3,)*VLOOKUP($AO35,Listas!$H$6:$J$106,2,),""))),"")</f>
        <v/>
      </c>
      <c r="AS35" t="str">
        <f>IFERROR('Prod y alimentación'!H93*IF($AN35=$R$10,VLOOKUP($AO35,Listas!$B$6:$D$106,3,)*VLOOKUP($AO35,Listas!$B$6:$D$106,2,),IF($AN35=$R$11,VLOOKUP($AO35,Listas!$E$6:$G$106,3,)*VLOOKUP($AO35,Listas!$E$6:$G$106,2,),IF($AN35=$R$12,VLOOKUP($AO35,Listas!$H$6:$J$106,3,)*VLOOKUP($AO35,Listas!$H$6:$J$106,2,),""))),"")</f>
        <v/>
      </c>
      <c r="AT35" t="str">
        <f>IFERROR('Prod y alimentación'!J93*IF($AN35=$R$10,VLOOKUP($AO35,Listas!$B$6:$D$106,3,)*VLOOKUP($AO35,Listas!$B$6:$D$106,2,),IF($AN35=$R$11,VLOOKUP($AO35,Listas!$E$6:$G$106,3,)*VLOOKUP($AO35,Listas!$E$6:$G$106,2,),IF($AN35=$R$12,VLOOKUP($AO35,Listas!$H$6:$J$106,3,)*VLOOKUP($AO35,Listas!$H$6:$J$106,2,),""))),"")</f>
        <v/>
      </c>
      <c r="AU35" t="str">
        <f>IFERROR('Prod y alimentación'!K93*IF($AN35=$R$10,VLOOKUP($AO35,Listas!$B$6:$D$106,3,)*VLOOKUP($AO35,Listas!$B$6:$D$106,2,),IF($AN35=$R$11,VLOOKUP($AO35,Listas!$E$6:$G$106,3,)*VLOOKUP($AO35,Listas!$E$6:$G$106,2,),IF($AN35=$R$12,VLOOKUP($AO35,Listas!$H$6:$J$106,3,)*VLOOKUP($AO35,Listas!$H$6:$J$106,2,),""))),"")</f>
        <v/>
      </c>
      <c r="AV35" t="str">
        <f>IFERROR('Prod y alimentación'!M93*IF($AN35=$R$10,VLOOKUP($AO35,Listas!$B$6:$D$106,3,)*VLOOKUP($AO35,Listas!$B$6:$D$106,2,),IF($AN35=$R$11,VLOOKUP($AO35,Listas!$E$6:$G$106,3,)*VLOOKUP($AO35,Listas!$E$6:$G$106,2,),IF($AN35=$R$12,VLOOKUP($AO35,Listas!$H$6:$J$106,3,)*VLOOKUP($AO35,Listas!$H$6:$J$106,2,),""))),"")</f>
        <v/>
      </c>
      <c r="AW35" t="str">
        <f>IFERROR('Prod y alimentación'!N93*IF($AN35=$R$10,VLOOKUP($AO35,Listas!$B$6:$D$106,3,)*VLOOKUP($AO35,Listas!$B$6:$D$106,2,),IF($AN35=$R$11,VLOOKUP($AO35,Listas!$E$6:$G$106,3,)*VLOOKUP($AO35,Listas!$E$6:$G$106,2,),IF($AN35=$R$12,VLOOKUP($AO35,Listas!$H$6:$J$106,3,)*VLOOKUP($AO35,Listas!$H$6:$J$106,2,),""))),"")</f>
        <v/>
      </c>
      <c r="AX35" t="str">
        <f>IFERROR('Prod y alimentación'!P93*IF($AN35=$R$10,VLOOKUP($AO35,Listas!$B$6:$D$106,3,)*VLOOKUP($AO35,Listas!$B$6:$D$106,2,),IF($AN35=$R$11,VLOOKUP($AO35,Listas!$E$6:$G$106,3,)*VLOOKUP($AO35,Listas!$E$6:$G$106,2,),IF($AN35=$R$12,VLOOKUP($AO35,Listas!$H$6:$J$106,3,)*VLOOKUP($AO35,Listas!$H$6:$J$106,2,),""))),"")</f>
        <v/>
      </c>
      <c r="AY35" t="str">
        <f>IFERROR('Prod y alimentación'!Q93*IF($AN35=$R$10,VLOOKUP($AO35,Listas!$B$6:$D$106,3,)*VLOOKUP($AO35,Listas!$B$6:$D$106,2,),IF($AN35=$R$11,VLOOKUP($AO35,Listas!$E$6:$G$106,3,)*VLOOKUP($AO35,Listas!$E$6:$G$106,2,),IF($AN35=$R$12,VLOOKUP($AO35,Listas!$H$6:$J$106,3,)*VLOOKUP($AO35,Listas!$H$6:$J$106,2,),""))),"")</f>
        <v/>
      </c>
      <c r="AZ35" t="str">
        <f>IFERROR('Prod y alimentación'!S93*IF($AN35=$R$10,VLOOKUP($AO35,Listas!$B$6:$D$106,3,)*VLOOKUP($AO35,Listas!$B$6:$D$106,2,),IF($AN35=$R$11,VLOOKUP($AO35,Listas!$E$6:$G$106,3,)*VLOOKUP($AO35,Listas!$E$6:$G$106,2,),IF($AN35=$R$12,VLOOKUP($AO35,Listas!$H$6:$J$106,3,)*VLOOKUP($AO35,Listas!$H$6:$J$106,2,),""))),"")</f>
        <v/>
      </c>
      <c r="BA35" t="str">
        <f>IFERROR('Prod y alimentación'!T93*IF($AN35=$R$10,VLOOKUP($AO35,Listas!$B$6:$D$106,3,)*VLOOKUP($AO35,Listas!$B$6:$D$106,2,),IF($AN35=$R$11,VLOOKUP($AO35,Listas!$E$6:$G$106,3,)*VLOOKUP($AO35,Listas!$E$6:$G$106,2,),IF($AN35=$R$12,VLOOKUP($AO35,Listas!$H$6:$J$106,3,)*VLOOKUP($AO35,Listas!$H$6:$J$106,2,),""))),"")</f>
        <v/>
      </c>
      <c r="BB35" t="str">
        <f>IFERROR('Prod y alimentación'!V93*IF($AN35=$R$10,VLOOKUP($AO35,Listas!$B$6:$D$106,3,)*VLOOKUP($AO35,Listas!$B$6:$D$106,2,),IF($AN35=$R$11,VLOOKUP($AO35,Listas!$E$6:$G$106,3,)*VLOOKUP($AO35,Listas!$E$6:$G$106,2,),IF($AN35=$R$12,VLOOKUP($AO35,Listas!$H$6:$J$106,3,)*VLOOKUP($AO35,Listas!$H$6:$J$106,2,),""))),"")</f>
        <v/>
      </c>
      <c r="BC35" t="str">
        <f>IFERROR('Prod y alimentación'!W93*IF($AN35=$R$10,VLOOKUP($AO35,Listas!$B$6:$D$106,3,)*VLOOKUP($AO35,Listas!$B$6:$D$106,2,),IF($AN35=$R$11,VLOOKUP($AO35,Listas!$E$6:$G$106,3,)*VLOOKUP($AO35,Listas!$E$6:$G$106,2,),IF($AN35=$R$12,VLOOKUP($AO35,Listas!$H$6:$J$106,3,)*VLOOKUP($AO35,Listas!$H$6:$J$106,2,),""))),"")</f>
        <v/>
      </c>
      <c r="BD35" t="str">
        <f>IFERROR('Prod y alimentación'!Y93*IF($AN35=$R$10,VLOOKUP($AO35,Listas!$B$6:$D$106,3,)*VLOOKUP($AO35,Listas!$B$6:$D$106,2,),IF($AN35=$R$11,VLOOKUP($AO35,Listas!$E$6:$G$106,3,)*VLOOKUP($AO35,Listas!$E$6:$G$106,2,),IF($AN35=$R$12,VLOOKUP($AO35,Listas!$H$6:$J$106,3,)*VLOOKUP($AO35,Listas!$H$6:$J$106,2,),""))),"")</f>
        <v/>
      </c>
      <c r="BE35" t="str">
        <f>IFERROR('Prod y alimentación'!Z93*IF($AN35=$R$10,VLOOKUP($AO35,Listas!$B$6:$D$106,3,)*VLOOKUP($AO35,Listas!$B$6:$D$106,2,),IF($AN35=$R$11,VLOOKUP($AO35,Listas!$E$6:$G$106,3,)*VLOOKUP($AO35,Listas!$E$6:$G$106,2,),IF($AN35=$R$12,VLOOKUP($AO35,Listas!$H$6:$J$106,3,)*VLOOKUP($AO35,Listas!$H$6:$J$106,2,),""))),"")</f>
        <v/>
      </c>
      <c r="BF35" t="str">
        <f>IFERROR('Prod y alimentación'!AB93*IF($AN35=$R$10,VLOOKUP($AO35,Listas!$B$6:$D$106,3,)*VLOOKUP($AO35,Listas!$B$6:$D$106,2,),IF($AN35=$R$11,VLOOKUP($AO35,Listas!$E$6:$G$106,3,)*VLOOKUP($AO35,Listas!$E$6:$G$106,2,),IF($AN35=$R$12,VLOOKUP($AO35,Listas!$H$6:$J$106,3,)*VLOOKUP($AO35,Listas!$H$6:$J$106,2,),""))),"")</f>
        <v/>
      </c>
      <c r="BG35" t="str">
        <f>IFERROR('Prod y alimentación'!AC93*IF($AN35=$R$10,VLOOKUP($AO35,Listas!$B$6:$D$106,3,)*VLOOKUP($AO35,Listas!$B$6:$D$106,2,),IF($AN35=$R$11,VLOOKUP($AO35,Listas!$E$6:$G$106,3,)*VLOOKUP($AO35,Listas!$E$6:$G$106,2,),IF($AN35=$R$12,VLOOKUP($AO35,Listas!$H$6:$J$106,3,)*VLOOKUP($AO35,Listas!$H$6:$J$106,2,),""))),"")</f>
        <v/>
      </c>
      <c r="BH35" t="str">
        <f>IFERROR('Prod y alimentación'!AE93*IF($AN35=$R$10,VLOOKUP($AO35,Listas!$B$6:$D$106,3,)*VLOOKUP($AO35,Listas!$B$6:$D$106,2,),IF($AN35=$R$11,VLOOKUP($AO35,Listas!$E$6:$G$106,3,)*VLOOKUP($AO35,Listas!$E$6:$G$106,2,),IF($AN35=$R$12,VLOOKUP($AO35,Listas!$H$6:$J$106,3,)*VLOOKUP($AO35,Listas!$H$6:$J$106,2,),""))),"")</f>
        <v/>
      </c>
      <c r="BI35" t="str">
        <f>IFERROR('Prod y alimentación'!AF93*IF($AN35=$R$10,VLOOKUP($AO35,Listas!$B$6:$D$106,3,)*VLOOKUP($AO35,Listas!$B$6:$D$106,2,),IF($AN35=$R$11,VLOOKUP($AO35,Listas!$E$6:$G$106,3,)*VLOOKUP($AO35,Listas!$E$6:$G$106,2,),IF($AN35=$R$12,VLOOKUP($AO35,Listas!$H$6:$J$106,3,)*VLOOKUP($AO35,Listas!$H$6:$J$106,2,),""))),"")</f>
        <v/>
      </c>
      <c r="BJ35" t="str">
        <f>IFERROR('Prod y alimentación'!AH93*IF($AN35=$R$10,VLOOKUP($AO35,Listas!$B$6:$D$106,3,)*VLOOKUP($AO35,Listas!$B$6:$D$106,2,),IF($AN35=$R$11,VLOOKUP($AO35,Listas!$E$6:$G$106,3,)*VLOOKUP($AO35,Listas!$E$6:$G$106,2,),IF($AN35=$R$12,VLOOKUP($AO35,Listas!$H$6:$J$106,3,)*VLOOKUP($AO35,Listas!$H$6:$J$106,2,),""))),"")</f>
        <v/>
      </c>
      <c r="BK35" t="str">
        <f>IFERROR('Prod y alimentación'!AI93*IF($AN35=$R$10,VLOOKUP($AO35,Listas!$B$6:$D$106,3,)*VLOOKUP($AO35,Listas!$B$6:$D$106,2,),IF($AN35=$R$11,VLOOKUP($AO35,Listas!$E$6:$G$106,3,)*VLOOKUP($AO35,Listas!$E$6:$G$106,2,),IF($AN35=$R$12,VLOOKUP($AO35,Listas!$H$6:$J$106,3,)*VLOOKUP($AO35,Listas!$H$6:$J$106,2,),""))),"")</f>
        <v/>
      </c>
      <c r="BL35" t="str">
        <f>IFERROR('Prod y alimentación'!AK93*IF($AN35=$R$10,VLOOKUP($AO35,Listas!$B$6:$D$106,3,)*VLOOKUP($AO35,Listas!$B$6:$D$106,2,),IF($AN35=$R$11,VLOOKUP($AO35,Listas!$E$6:$G$106,3,)*VLOOKUP($AO35,Listas!$E$6:$G$106,2,),IF($AN35=$R$12,VLOOKUP($AO35,Listas!$H$6:$J$106,3,)*VLOOKUP($AO35,Listas!$H$6:$J$106,2,),""))),"")</f>
        <v/>
      </c>
      <c r="BM35" t="str">
        <f>IFERROR('Prod y alimentación'!AL93*IF($AN35=$R$10,VLOOKUP($AO35,Listas!$B$6:$D$106,3,)*VLOOKUP($AO35,Listas!$B$6:$D$106,2,),IF($AN35=$R$11,VLOOKUP($AO35,Listas!$E$6:$G$106,3,)*VLOOKUP($AO35,Listas!$E$6:$G$106,2,),IF($AN35=$R$12,VLOOKUP($AO35,Listas!$H$6:$J$106,3,)*VLOOKUP($AO35,Listas!$H$6:$J$106,2,),""))),"")</f>
        <v/>
      </c>
      <c r="BO35" s="130" t="str">
        <f>IFERROR('Prod y alimentación'!D93*IF($AN35=$R$10,VLOOKUP($AO35,Listas!$B$6:$C$106,2,),IF($AN35=$R$11,VLOOKUP($AO35,Listas!$E$6:$F$106,2,),IF($AN35=$R$12,VLOOKUP($AO35,Listas!$H$6:$I$106,2,),""))),"")</f>
        <v/>
      </c>
      <c r="BP35" t="str">
        <f>IFERROR('Prod y alimentación'!G93*IF($AN35=$R$10,VLOOKUP($AO35,Listas!$B$6:$C$106,2,),IF($AN35=$R$11,VLOOKUP($AO35,Listas!$E$6:$F$106,2,),IF($AN35=$R$12,VLOOKUP($AO35,Listas!$H$6:$I$106,2,)/100,""))),"")</f>
        <v/>
      </c>
      <c r="BQ35" t="str">
        <f>IFERROR('Prod y alimentación'!J93*IF($AN35=$R$10,VLOOKUP($AO35,Listas!$B$6:$C$106,2,),IF($AN35=$R$11,VLOOKUP($AO35,Listas!$E$6:$F$106,2,),IF($AN35=$R$12,VLOOKUP($AO35,Listas!$H$6:$I$106,2,)/100,""))),"")</f>
        <v/>
      </c>
      <c r="BR35" t="str">
        <f>IFERROR('Prod y alimentación'!M93*IF($AN35=$R$10,VLOOKUP($AO35,Listas!$B$6:$C$106,2,),IF($AN35=$R$11,VLOOKUP($AO35,Listas!$E$6:$F$106,2,),IF($AN35=$R$12,VLOOKUP($AO35,Listas!$H$6:$I$106,2,)/100,""))),"")</f>
        <v/>
      </c>
      <c r="BS35" t="str">
        <f>IFERROR('Prod y alimentación'!P93*IF($AN35=$R$10,VLOOKUP($AO35,Listas!$B$6:$C$106,2,),IF($AN35=$R$11,VLOOKUP($AO35,Listas!$E$6:$F$106,2,),IF($AN35=$R$12,VLOOKUP($AO35,Listas!$H$6:$I$106,2,)/100,""))),"")</f>
        <v/>
      </c>
      <c r="BT35" t="str">
        <f>IFERROR('Prod y alimentación'!S93*IF($AN35=$R$10,VLOOKUP($AO35,Listas!$B$6:$C$106,2,),IF($AN35=$R$11,VLOOKUP($AO35,Listas!$E$6:$F$106,2,),IF($AN35=$R$12,VLOOKUP($AO35,Listas!$H$6:$I$106,2,)/100,""))),"")</f>
        <v/>
      </c>
      <c r="BU35" t="str">
        <f>IFERROR('Prod y alimentación'!V93*IF($AN35=$R$10,VLOOKUP($AO35,Listas!$B$6:$C$106,2,),IF($AN35=$R$11,VLOOKUP($AO35,Listas!$E$6:$F$106,2,),IF($AN35=$R$12,VLOOKUP($AO35,Listas!$H$6:$I$106,2,)/100,""))),"")</f>
        <v/>
      </c>
      <c r="BV35" t="str">
        <f>IFERROR('Prod y alimentación'!Y93*IF($AN35=$R$10,VLOOKUP($AO35,Listas!$B$6:$C$106,2,),IF($AN35=$R$11,VLOOKUP($AO35,Listas!$E$6:$F$106,2,),IF($AN35=$R$12,VLOOKUP($AO35,Listas!$H$6:$I$106,2,)/100,""))),"")</f>
        <v/>
      </c>
      <c r="BW35" t="str">
        <f>IFERROR('Prod y alimentación'!AB93*IF($AN35=$R$10,VLOOKUP($AO35,Listas!$B$6:$C$106,2,),IF($AN35=$R$11,VLOOKUP($AO35,Listas!$E$6:$F$106,2,),IF($AN35=$R$12,VLOOKUP($AO35,Listas!$H$6:$I$106,2,)/100,""))),"")</f>
        <v/>
      </c>
      <c r="BX35" t="str">
        <f>IFERROR('Prod y alimentación'!AE93*IF($AN35=$R$10,VLOOKUP($AO35,Listas!$B$6:$C$106,2,),IF($AN35=$R$11,VLOOKUP($AO35,Listas!$E$6:$F$106,2,),IF($AN35=$R$12,VLOOKUP($AO35,Listas!$H$6:$I$106,2,)/100,""))),"")</f>
        <v/>
      </c>
      <c r="BY35" t="str">
        <f>IFERROR('Prod y alimentación'!AH93*IF($AN35=$R$10,VLOOKUP($AO35,Listas!$B$6:$C$106,2,),IF($AN35=$R$11,VLOOKUP($AO35,Listas!$E$6:$F$106,2,),IF($AN35=$R$12,VLOOKUP($AO35,Listas!$H$6:$I$106,2,)/100,""))),"")</f>
        <v/>
      </c>
      <c r="BZ35" t="str">
        <f>IFERROR('Prod y alimentación'!AK93*IF($AN35=$R$10,VLOOKUP($AO35,Listas!$B$6:$C$106,2,),IF($AN35=$R$11,VLOOKUP($AO35,Listas!$E$6:$F$106,2,),IF($AN35=$R$12,VLOOKUP($AO35,Listas!$H$6:$I$106,2,)/100,""))),"")</f>
        <v/>
      </c>
      <c r="CB35" t="str">
        <f>IF(Reservas!E40="",IF(Reservas!D40="","",IF(Reservas!C40=$O$10,0.85,IF(Reservas!C40=$O$11,0.45,IF(Reservas!C40=$O$12,0.33,"")))),Reservas!E40)</f>
        <v/>
      </c>
      <c r="CC35" t="str">
        <f>IF(Reservas!H40="",IF(Reservas!G40="","",IF(Reservas!F40=$O$10,0.85,IF(Reservas!F40=$O$11,0.45,IF(Reservas!F40=$O$12,0.33,"")))),Reservas!H40)</f>
        <v/>
      </c>
      <c r="CD35" t="str">
        <f>IF(Reservas!K40="",IF(Reservas!J40="","",IF(Reservas!I40=$O$10,0.85,IF(Reservas!I40=$O$11,0.45,IF(Reservas!I40=$O$12,0.33,"")))),Reservas!K40)</f>
        <v/>
      </c>
      <c r="CE35" t="str">
        <f>IF(Reservas!N40="",IF(Reservas!M40="","",IF(Reservas!L40=$O$10,0.85,IF(Reservas!L40=$O$11,0.45,IF(Reservas!L40=$O$12,0.33,"")))),Reservas!N40)</f>
        <v/>
      </c>
      <c r="CF35" t="str">
        <f>IF(Reservas!Q40="",IF(Reservas!P40="","",IF(Reservas!O40=$O$10,0.85,IF(Reservas!O40=$O$11,0.45,IF(Reservas!O40=$O$12,0.33,"")))),Reservas!Q40)</f>
        <v/>
      </c>
      <c r="CG35" t="str">
        <f>IF(Reservas!T40="",IF(Reservas!S40="","",IF(Reservas!R40=$O$10,0.85,IF(Reservas!R40=$O$11,0.45,IF(Reservas!R40=$O$12,0.33,"")))),Reservas!T40)</f>
        <v/>
      </c>
      <c r="CH35" t="str">
        <f>IF(Reservas!W40="",IF(Reservas!V40="","",IF(Reservas!U40=$O$10,0.85,IF(Reservas!U40=$O$11,0.45,IF(Reservas!U40=$O$12,0.33,"")))),Reservas!W40)</f>
        <v/>
      </c>
      <c r="CI35" t="str">
        <f>IF(Reservas!Z40="",IF(Reservas!Y40="","",IF(Reservas!X40=$O$10,0.85,IF(Reservas!X40=$O$11,0.45,IF(Reservas!X40=$O$12,0.33,"")))),Reservas!Z40)</f>
        <v/>
      </c>
      <c r="CJ35" t="str">
        <f>IF(Reservas!AC40="",IF(Reservas!AB40="","",IF(Reservas!AA40=$O$10,0.85,IF(Reservas!AA40=$O$11,0.45,IF(Reservas!AA40=$O$12,0.33,"")))),Reservas!AC40)</f>
        <v/>
      </c>
      <c r="CK35" t="str">
        <f>IF(Reservas!AF40="",IF(Reservas!AE40="","",IF(Reservas!AD40=$O$10,0.85,IF(Reservas!AD40=$O$11,0.45,IF(Reservas!AD40=$O$12,0.33,"")))),Reservas!AF40)</f>
        <v/>
      </c>
      <c r="CL35" t="str">
        <f>IF(Reservas!AI40="",IF(Reservas!AH40="","",IF(Reservas!AG40=$O$10,0.85,IF(Reservas!AG40=$O$11,0.45,IF(Reservas!AG40=$O$12,0.33,"")))),Reservas!AI40)</f>
        <v/>
      </c>
      <c r="CM35" t="str">
        <f>IF(Reservas!AL40="",IF(Reservas!AK40="","",IF(Reservas!AJ40=$O$10,0.85,IF(Reservas!AJ40=$O$11,0.45,IF(Reservas!AJ40=$O$12,0.33,"")))),Reservas!AL40)</f>
        <v/>
      </c>
      <c r="CO35" t="str">
        <f>IFERROR('Prod y alimentación'!E93*IF($AN35=$R$10,VLOOKUP($AO35,Listas!$B$6:$C$106,2,),IF($AN35=$R$11,VLOOKUP($AO35,Listas!$E$6:$F$106,2,),IF($AN35=$R$12,VLOOKUP($AO35,Listas!$H$6:$I$106,2,),""))),"")</f>
        <v/>
      </c>
      <c r="CP35" t="str">
        <f>IFERROR('Prod y alimentación'!H93*IF($AN35=$R$10,VLOOKUP($AO35,Listas!$B$6:$C$106,2,),IF($AN35=$R$11,VLOOKUP($AO35,Listas!$E$6:$F$106,2,),IF($AN35=$R$12,VLOOKUP($AO35,Listas!$H$6:$I$106,2,),""))),"")</f>
        <v/>
      </c>
      <c r="CQ35" t="str">
        <f>IFERROR('Prod y alimentación'!K93*IF($AN35=$R$10,VLOOKUP($AO35,Listas!$B$6:$C$106,2,),IF($AN35=$R$11,VLOOKUP($AO35,Listas!$E$6:$F$106,2,),IF($AN35=$R$12,VLOOKUP($AO35,Listas!$H$6:$I$106,2,),""))),"")</f>
        <v/>
      </c>
      <c r="CR35" t="str">
        <f>IFERROR('Prod y alimentación'!N93*IF($AN35=$R$10,VLOOKUP($AO35,Listas!$B$6:$C$106,2,),IF($AN35=$R$11,VLOOKUP($AO35,Listas!$E$6:$F$106,2,),IF($AN35=$R$12,VLOOKUP($AO35,Listas!$H$6:$I$106,2,),""))),"")</f>
        <v/>
      </c>
      <c r="CS35" t="str">
        <f>IFERROR('Prod y alimentación'!Q93*IF($AN35=$R$10,VLOOKUP($AO35,Listas!$B$6:$C$106,2,),IF($AN35=$R$11,VLOOKUP($AO35,Listas!$E$6:$F$106,2,),IF($AN35=$R$12,VLOOKUP($AO35,Listas!$H$6:$I$106,2,),""))),"")</f>
        <v/>
      </c>
      <c r="CT35" t="str">
        <f>IFERROR('Prod y alimentación'!T93*IF($AN35=$R$10,VLOOKUP($AO35,Listas!$B$6:$C$106,2,),IF($AN35=$R$11,VLOOKUP($AO35,Listas!$E$6:$F$106,2,),IF($AN35=$R$12,VLOOKUP($AO35,Listas!$H$6:$I$106,2,),""))),"")</f>
        <v/>
      </c>
      <c r="CU35" t="str">
        <f>IFERROR('Prod y alimentación'!W93*IF($AN35=$R$10,VLOOKUP($AO35,Listas!$B$6:$C$106,2,),IF($AN35=$R$11,VLOOKUP($AO35,Listas!$E$6:$F$106,2,),IF($AN35=$R$12,VLOOKUP($AO35,Listas!$H$6:$I$106,2,),""))),"")</f>
        <v/>
      </c>
      <c r="CV35" t="str">
        <f>IFERROR('Prod y alimentación'!Z93*IF($AN35=$R$10,VLOOKUP($AO35,Listas!$B$6:$C$106,2,),IF($AN35=$R$11,VLOOKUP($AO35,Listas!$E$6:$F$106,2,),IF($AN35=$R$12,VLOOKUP($AO35,Listas!$H$6:$I$106,2,),""))),"")</f>
        <v/>
      </c>
      <c r="CW35" t="str">
        <f>IFERROR('Prod y alimentación'!AC93*IF($AN35=$R$10,VLOOKUP($AO35,Listas!$B$6:$C$106,2,),IF($AN35=$R$11,VLOOKUP($AO35,Listas!$E$6:$F$106,2,),IF($AN35=$R$12,VLOOKUP($AO35,Listas!$H$6:$I$106,2,),""))),"")</f>
        <v/>
      </c>
      <c r="CX35" t="str">
        <f>IFERROR('Prod y alimentación'!AF93*IF($AN35=$R$10,VLOOKUP($AO35,Listas!$B$6:$C$106,2,),IF($AN35=$R$11,VLOOKUP($AO35,Listas!$E$6:$F$106,2,),IF($AN35=$R$12,VLOOKUP($AO35,Listas!$H$6:$I$106,2,),""))),"")</f>
        <v/>
      </c>
      <c r="CY35" t="str">
        <f>IFERROR('Prod y alimentación'!AI93*IF($AN35=$R$10,VLOOKUP($AO35,Listas!$B$6:$C$106,2,),IF($AN35=$R$11,VLOOKUP($AO35,Listas!$E$6:$F$106,2,),IF($AN35=$R$12,VLOOKUP($AO35,Listas!$H$6:$I$106,2,),""))),"")</f>
        <v/>
      </c>
      <c r="CZ35" t="str">
        <f>IFERROR('Prod y alimentación'!AL93*IF($AN35=$R$10,VLOOKUP($AO35,Listas!$B$6:$C$106,2,),IF($AN35=$R$11,VLOOKUP($AO35,Listas!$E$6:$F$106,2,),IF($AN35=$R$12,VLOOKUP($AO35,Listas!$H$6:$I$106,2,),""))),"")</f>
        <v/>
      </c>
    </row>
    <row r="36" spans="2:104" x14ac:dyDescent="0.35">
      <c r="B36" t="str">
        <f ca="1">IFERROR(INDEX(OFFSET(Listas!$B$6,0,0,MATCH("Fin",Listas!$B$6:B132,0)-1,1),MATCH(0,INDEX(COUNTIF($B$10:B35,OFFSET(Listas!$B$6,0,0,MATCH("Fin",Listas!$B$6:B132,0)-1,1)),0,0),0)),"")</f>
        <v/>
      </c>
      <c r="E36" t="str">
        <f ca="1">IFERROR(INDEX(OFFSET(Listas!$E$6,0,0,MATCH("Fin",Listas!$E$6:E132,0)-1,1),MATCH(0,INDEX(COUNTIF($E$10:E35,OFFSET(Listas!$E$6,0,0,MATCH("Fin",Listas!$E$6:E132,0)-1,1)),0,0),0)),"")</f>
        <v>Ración comercial, 14% PC</v>
      </c>
      <c r="H36" t="str">
        <f ca="1">IFERROR(INDEX(OFFSET(Listas!$H$6,0,0,MATCH("Fin",Listas!$H$6:H132,0)-1,1),MATCH(0,INDEX(COUNTIF($H$10:H35,OFFSET(Listas!$H$6,0,0,MATCH("Fin",Listas!$H$6:H132,0)-1,1)),0,0),0)),"")</f>
        <v/>
      </c>
      <c r="K36">
        <f ca="1">IFERROR(INDEX(OFFSET(Listas!$L$6,0,0,MATCH("Fin",Listas!$L$6:L132,0)-1,1),MATCH(0,INDEX(COUNTIF($K$10:K35,OFFSET(Listas!$L$6,0,0,MATCH("Fin",Listas!$L$6:L132,0)-1,1)),0,0),0)),"")</f>
        <v>0</v>
      </c>
      <c r="L36" t="e">
        <f ca="1">VLOOKUP(K36,Listas!$L$6:$M$106,2,0)</f>
        <v>#N/A</v>
      </c>
      <c r="AA36" s="122" t="str">
        <f>IF('Uso de suelo'!C41="","",'Uso de suelo'!C41)</f>
        <v/>
      </c>
      <c r="AB36" s="123" t="str">
        <f ca="1">IF('Uso de suelo'!D41="","",VLOOKUP('Uso de suelo'!D41,OFFSET(Formulas!$K$11,0,0,Formulas!$L$10,2),2,0))</f>
        <v/>
      </c>
      <c r="AC36" s="123" t="str">
        <f ca="1">IF('Uso de suelo'!F41="","",VLOOKUP('Uso de suelo'!F41,OFFSET(Formulas!$K$11,0,0,Formulas!$L$10,2),2,0))</f>
        <v/>
      </c>
      <c r="AD36" s="123" t="str">
        <f ca="1">IF('Uso de suelo'!H41="","",VLOOKUP('Uso de suelo'!H41,OFFSET(Formulas!$K$11,0,0,Formulas!$L$10,2),2,0))</f>
        <v/>
      </c>
      <c r="AE36" s="123" t="str">
        <f ca="1">IF('Uso de suelo'!J41="","",VLOOKUP('Uso de suelo'!J41,OFFSET(Formulas!$K$11,0,0,Formulas!$L$10,2),2,0))</f>
        <v/>
      </c>
      <c r="AF36" s="123" t="str">
        <f ca="1">IF('Uso de suelo'!L41="","",VLOOKUP('Uso de suelo'!L41,OFFSET(Formulas!$K$11,0,0,Formulas!$L$10,2),2,0))</f>
        <v/>
      </c>
      <c r="AG36" s="123" t="str">
        <f ca="1">IF('Uso de suelo'!N41="","",VLOOKUP('Uso de suelo'!N41,OFFSET(Formulas!$K$11,0,0,Formulas!$L$10,2),2,0))</f>
        <v/>
      </c>
      <c r="AH36" s="123" t="str">
        <f ca="1">IF('Uso de suelo'!P41="","",VLOOKUP('Uso de suelo'!P41,OFFSET(Formulas!$K$11,0,0,Formulas!$L$10,2),2,0))</f>
        <v/>
      </c>
      <c r="AI36" s="123" t="str">
        <f ca="1">IF('Uso de suelo'!R41="","",VLOOKUP('Uso de suelo'!R41,OFFSET(Formulas!$K$11,0,0,Formulas!$L$10,2),2,0))</f>
        <v/>
      </c>
      <c r="AJ36" s="123" t="str">
        <f ca="1">IF('Uso de suelo'!T41="","",VLOOKUP('Uso de suelo'!T41,OFFSET(Formulas!$K$11,0,0,Formulas!$L$10,2),2,0))</f>
        <v/>
      </c>
      <c r="AK36" s="123" t="str">
        <f ca="1">IF('Uso de suelo'!V41="","",VLOOKUP('Uso de suelo'!V41,OFFSET(Formulas!$K$11,0,0,Formulas!$L$10,2),2,0))</f>
        <v/>
      </c>
      <c r="AL36" s="123" t="str">
        <f ca="1">IF('Uso de suelo'!X41="","",VLOOKUP('Uso de suelo'!X41,OFFSET(Formulas!$K$11,0,0,Formulas!$L$10,2),2,0))</f>
        <v/>
      </c>
      <c r="AM36" s="124" t="str">
        <f ca="1">IF('Uso de suelo'!Z41="","",VLOOKUP('Uso de suelo'!Z41,OFFSET(Formulas!$K$11,0,0,Formulas!$L$10,2),2,0))</f>
        <v/>
      </c>
      <c r="AN36" t="str">
        <f>IF('Prod y alimentación'!B94="","",'Prod y alimentación'!B94)</f>
        <v/>
      </c>
      <c r="AO36" t="str">
        <f>IF('Prod y alimentación'!C94="","",'Prod y alimentación'!C94)</f>
        <v/>
      </c>
      <c r="AP36" t="str">
        <f>IFERROR('Prod y alimentación'!D94*IF($AN36=$R$10,VLOOKUP($AO36,Listas!$B$6:$D$106,3,)*VLOOKUP($AO36,Listas!$B$6:$D$106,2,),IF($AN36=$R$11,VLOOKUP($AO36,Listas!$E$6:$G$106,3,)*VLOOKUP($AO36,Listas!$E$6:$G$106,2,),IF($AN36=$R$12,VLOOKUP($AO36,Listas!$H$6:$J$106,3,)*VLOOKUP($AO36,Listas!$H$6:$J$106,2,),""))),"")</f>
        <v/>
      </c>
      <c r="AQ36" t="str">
        <f>IFERROR('Prod y alimentación'!E94*IF($AN36=$R$10,VLOOKUP($AO36,Listas!$B$6:$D$106,3,)*VLOOKUP($AO36,Listas!$B$6:$D$106,2,),IF($AN36=$R$11,VLOOKUP($AO36,Listas!$E$6:$G$106,3,)*VLOOKUP($AO36,Listas!$E$6:$G$106,2,),IF($AN36=$R$12,VLOOKUP($AO36,Listas!$H$6:$J$106,3,)*VLOOKUP($AO36,Listas!$H$6:$J$106,2,),""))),"")</f>
        <v/>
      </c>
      <c r="AR36" t="str">
        <f>IFERROR('Prod y alimentación'!G94*IF($AN36=$R$10,VLOOKUP($AO36,Listas!$B$6:$D$106,3,)*VLOOKUP($AO36,Listas!$B$6:$D$106,2,),IF($AN36=$R$11,VLOOKUP($AO36,Listas!$E$6:$G$106,3,)*VLOOKUP($AO36,Listas!$E$6:$G$106,2,),IF($AN36=$R$12,VLOOKUP($AO36,Listas!$H$6:$J$106,3,)*VLOOKUP($AO36,Listas!$H$6:$J$106,2,),""))),"")</f>
        <v/>
      </c>
      <c r="AS36" t="str">
        <f>IFERROR('Prod y alimentación'!H94*IF($AN36=$R$10,VLOOKUP($AO36,Listas!$B$6:$D$106,3,)*VLOOKUP($AO36,Listas!$B$6:$D$106,2,),IF($AN36=$R$11,VLOOKUP($AO36,Listas!$E$6:$G$106,3,)*VLOOKUP($AO36,Listas!$E$6:$G$106,2,),IF($AN36=$R$12,VLOOKUP($AO36,Listas!$H$6:$J$106,3,)*VLOOKUP($AO36,Listas!$H$6:$J$106,2,),""))),"")</f>
        <v/>
      </c>
      <c r="AT36" t="str">
        <f>IFERROR('Prod y alimentación'!J94*IF($AN36=$R$10,VLOOKUP($AO36,Listas!$B$6:$D$106,3,)*VLOOKUP($AO36,Listas!$B$6:$D$106,2,),IF($AN36=$R$11,VLOOKUP($AO36,Listas!$E$6:$G$106,3,)*VLOOKUP($AO36,Listas!$E$6:$G$106,2,),IF($AN36=$R$12,VLOOKUP($AO36,Listas!$H$6:$J$106,3,)*VLOOKUP($AO36,Listas!$H$6:$J$106,2,),""))),"")</f>
        <v/>
      </c>
      <c r="AU36" t="str">
        <f>IFERROR('Prod y alimentación'!K94*IF($AN36=$R$10,VLOOKUP($AO36,Listas!$B$6:$D$106,3,)*VLOOKUP($AO36,Listas!$B$6:$D$106,2,),IF($AN36=$R$11,VLOOKUP($AO36,Listas!$E$6:$G$106,3,)*VLOOKUP($AO36,Listas!$E$6:$G$106,2,),IF($AN36=$R$12,VLOOKUP($AO36,Listas!$H$6:$J$106,3,)*VLOOKUP($AO36,Listas!$H$6:$J$106,2,),""))),"")</f>
        <v/>
      </c>
      <c r="AV36" t="str">
        <f>IFERROR('Prod y alimentación'!M94*IF($AN36=$R$10,VLOOKUP($AO36,Listas!$B$6:$D$106,3,)*VLOOKUP($AO36,Listas!$B$6:$D$106,2,),IF($AN36=$R$11,VLOOKUP($AO36,Listas!$E$6:$G$106,3,)*VLOOKUP($AO36,Listas!$E$6:$G$106,2,),IF($AN36=$R$12,VLOOKUP($AO36,Listas!$H$6:$J$106,3,)*VLOOKUP($AO36,Listas!$H$6:$J$106,2,),""))),"")</f>
        <v/>
      </c>
      <c r="AW36" t="str">
        <f>IFERROR('Prod y alimentación'!N94*IF($AN36=$R$10,VLOOKUP($AO36,Listas!$B$6:$D$106,3,)*VLOOKUP($AO36,Listas!$B$6:$D$106,2,),IF($AN36=$R$11,VLOOKUP($AO36,Listas!$E$6:$G$106,3,)*VLOOKUP($AO36,Listas!$E$6:$G$106,2,),IF($AN36=$R$12,VLOOKUP($AO36,Listas!$H$6:$J$106,3,)*VLOOKUP($AO36,Listas!$H$6:$J$106,2,),""))),"")</f>
        <v/>
      </c>
      <c r="AX36" t="str">
        <f>IFERROR('Prod y alimentación'!P94*IF($AN36=$R$10,VLOOKUP($AO36,Listas!$B$6:$D$106,3,)*VLOOKUP($AO36,Listas!$B$6:$D$106,2,),IF($AN36=$R$11,VLOOKUP($AO36,Listas!$E$6:$G$106,3,)*VLOOKUP($AO36,Listas!$E$6:$G$106,2,),IF($AN36=$R$12,VLOOKUP($AO36,Listas!$H$6:$J$106,3,)*VLOOKUP($AO36,Listas!$H$6:$J$106,2,),""))),"")</f>
        <v/>
      </c>
      <c r="AY36" t="str">
        <f>IFERROR('Prod y alimentación'!Q94*IF($AN36=$R$10,VLOOKUP($AO36,Listas!$B$6:$D$106,3,)*VLOOKUP($AO36,Listas!$B$6:$D$106,2,),IF($AN36=$R$11,VLOOKUP($AO36,Listas!$E$6:$G$106,3,)*VLOOKUP($AO36,Listas!$E$6:$G$106,2,),IF($AN36=$R$12,VLOOKUP($AO36,Listas!$H$6:$J$106,3,)*VLOOKUP($AO36,Listas!$H$6:$J$106,2,),""))),"")</f>
        <v/>
      </c>
      <c r="AZ36" t="str">
        <f>IFERROR('Prod y alimentación'!S94*IF($AN36=$R$10,VLOOKUP($AO36,Listas!$B$6:$D$106,3,)*VLOOKUP($AO36,Listas!$B$6:$D$106,2,),IF($AN36=$R$11,VLOOKUP($AO36,Listas!$E$6:$G$106,3,)*VLOOKUP($AO36,Listas!$E$6:$G$106,2,),IF($AN36=$R$12,VLOOKUP($AO36,Listas!$H$6:$J$106,3,)*VLOOKUP($AO36,Listas!$H$6:$J$106,2,),""))),"")</f>
        <v/>
      </c>
      <c r="BA36" t="str">
        <f>IFERROR('Prod y alimentación'!T94*IF($AN36=$R$10,VLOOKUP($AO36,Listas!$B$6:$D$106,3,)*VLOOKUP($AO36,Listas!$B$6:$D$106,2,),IF($AN36=$R$11,VLOOKUP($AO36,Listas!$E$6:$G$106,3,)*VLOOKUP($AO36,Listas!$E$6:$G$106,2,),IF($AN36=$R$12,VLOOKUP($AO36,Listas!$H$6:$J$106,3,)*VLOOKUP($AO36,Listas!$H$6:$J$106,2,),""))),"")</f>
        <v/>
      </c>
      <c r="BB36" t="str">
        <f>IFERROR('Prod y alimentación'!V94*IF($AN36=$R$10,VLOOKUP($AO36,Listas!$B$6:$D$106,3,)*VLOOKUP($AO36,Listas!$B$6:$D$106,2,),IF($AN36=$R$11,VLOOKUP($AO36,Listas!$E$6:$G$106,3,)*VLOOKUP($AO36,Listas!$E$6:$G$106,2,),IF($AN36=$R$12,VLOOKUP($AO36,Listas!$H$6:$J$106,3,)*VLOOKUP($AO36,Listas!$H$6:$J$106,2,),""))),"")</f>
        <v/>
      </c>
      <c r="BC36" t="str">
        <f>IFERROR('Prod y alimentación'!W94*IF($AN36=$R$10,VLOOKUP($AO36,Listas!$B$6:$D$106,3,)*VLOOKUP($AO36,Listas!$B$6:$D$106,2,),IF($AN36=$R$11,VLOOKUP($AO36,Listas!$E$6:$G$106,3,)*VLOOKUP($AO36,Listas!$E$6:$G$106,2,),IF($AN36=$R$12,VLOOKUP($AO36,Listas!$H$6:$J$106,3,)*VLOOKUP($AO36,Listas!$H$6:$J$106,2,),""))),"")</f>
        <v/>
      </c>
      <c r="BD36" t="str">
        <f>IFERROR('Prod y alimentación'!Y94*IF($AN36=$R$10,VLOOKUP($AO36,Listas!$B$6:$D$106,3,)*VLOOKUP($AO36,Listas!$B$6:$D$106,2,),IF($AN36=$R$11,VLOOKUP($AO36,Listas!$E$6:$G$106,3,)*VLOOKUP($AO36,Listas!$E$6:$G$106,2,),IF($AN36=$R$12,VLOOKUP($AO36,Listas!$H$6:$J$106,3,)*VLOOKUP($AO36,Listas!$H$6:$J$106,2,),""))),"")</f>
        <v/>
      </c>
      <c r="BE36" t="str">
        <f>IFERROR('Prod y alimentación'!Z94*IF($AN36=$R$10,VLOOKUP($AO36,Listas!$B$6:$D$106,3,)*VLOOKUP($AO36,Listas!$B$6:$D$106,2,),IF($AN36=$R$11,VLOOKUP($AO36,Listas!$E$6:$G$106,3,)*VLOOKUP($AO36,Listas!$E$6:$G$106,2,),IF($AN36=$R$12,VLOOKUP($AO36,Listas!$H$6:$J$106,3,)*VLOOKUP($AO36,Listas!$H$6:$J$106,2,),""))),"")</f>
        <v/>
      </c>
      <c r="BF36" t="str">
        <f>IFERROR('Prod y alimentación'!AB94*IF($AN36=$R$10,VLOOKUP($AO36,Listas!$B$6:$D$106,3,)*VLOOKUP($AO36,Listas!$B$6:$D$106,2,),IF($AN36=$R$11,VLOOKUP($AO36,Listas!$E$6:$G$106,3,)*VLOOKUP($AO36,Listas!$E$6:$G$106,2,),IF($AN36=$R$12,VLOOKUP($AO36,Listas!$H$6:$J$106,3,)*VLOOKUP($AO36,Listas!$H$6:$J$106,2,),""))),"")</f>
        <v/>
      </c>
      <c r="BG36" t="str">
        <f>IFERROR('Prod y alimentación'!AC94*IF($AN36=$R$10,VLOOKUP($AO36,Listas!$B$6:$D$106,3,)*VLOOKUP($AO36,Listas!$B$6:$D$106,2,),IF($AN36=$R$11,VLOOKUP($AO36,Listas!$E$6:$G$106,3,)*VLOOKUP($AO36,Listas!$E$6:$G$106,2,),IF($AN36=$R$12,VLOOKUP($AO36,Listas!$H$6:$J$106,3,)*VLOOKUP($AO36,Listas!$H$6:$J$106,2,),""))),"")</f>
        <v/>
      </c>
      <c r="BH36" t="str">
        <f>IFERROR('Prod y alimentación'!AE94*IF($AN36=$R$10,VLOOKUP($AO36,Listas!$B$6:$D$106,3,)*VLOOKUP($AO36,Listas!$B$6:$D$106,2,),IF($AN36=$R$11,VLOOKUP($AO36,Listas!$E$6:$G$106,3,)*VLOOKUP($AO36,Listas!$E$6:$G$106,2,),IF($AN36=$R$12,VLOOKUP($AO36,Listas!$H$6:$J$106,3,)*VLOOKUP($AO36,Listas!$H$6:$J$106,2,),""))),"")</f>
        <v/>
      </c>
      <c r="BI36" t="str">
        <f>IFERROR('Prod y alimentación'!AF94*IF($AN36=$R$10,VLOOKUP($AO36,Listas!$B$6:$D$106,3,)*VLOOKUP($AO36,Listas!$B$6:$D$106,2,),IF($AN36=$R$11,VLOOKUP($AO36,Listas!$E$6:$G$106,3,)*VLOOKUP($AO36,Listas!$E$6:$G$106,2,),IF($AN36=$R$12,VLOOKUP($AO36,Listas!$H$6:$J$106,3,)*VLOOKUP($AO36,Listas!$H$6:$J$106,2,),""))),"")</f>
        <v/>
      </c>
      <c r="BJ36" t="str">
        <f>IFERROR('Prod y alimentación'!AH94*IF($AN36=$R$10,VLOOKUP($AO36,Listas!$B$6:$D$106,3,)*VLOOKUP($AO36,Listas!$B$6:$D$106,2,),IF($AN36=$R$11,VLOOKUP($AO36,Listas!$E$6:$G$106,3,)*VLOOKUP($AO36,Listas!$E$6:$G$106,2,),IF($AN36=$R$12,VLOOKUP($AO36,Listas!$H$6:$J$106,3,)*VLOOKUP($AO36,Listas!$H$6:$J$106,2,),""))),"")</f>
        <v/>
      </c>
      <c r="BK36" t="str">
        <f>IFERROR('Prod y alimentación'!AI94*IF($AN36=$R$10,VLOOKUP($AO36,Listas!$B$6:$D$106,3,)*VLOOKUP($AO36,Listas!$B$6:$D$106,2,),IF($AN36=$R$11,VLOOKUP($AO36,Listas!$E$6:$G$106,3,)*VLOOKUP($AO36,Listas!$E$6:$G$106,2,),IF($AN36=$R$12,VLOOKUP($AO36,Listas!$H$6:$J$106,3,)*VLOOKUP($AO36,Listas!$H$6:$J$106,2,),""))),"")</f>
        <v/>
      </c>
      <c r="BL36" t="str">
        <f>IFERROR('Prod y alimentación'!AK94*IF($AN36=$R$10,VLOOKUP($AO36,Listas!$B$6:$D$106,3,)*VLOOKUP($AO36,Listas!$B$6:$D$106,2,),IF($AN36=$R$11,VLOOKUP($AO36,Listas!$E$6:$G$106,3,)*VLOOKUP($AO36,Listas!$E$6:$G$106,2,),IF($AN36=$R$12,VLOOKUP($AO36,Listas!$H$6:$J$106,3,)*VLOOKUP($AO36,Listas!$H$6:$J$106,2,),""))),"")</f>
        <v/>
      </c>
      <c r="BM36" t="str">
        <f>IFERROR('Prod y alimentación'!AL94*IF($AN36=$R$10,VLOOKUP($AO36,Listas!$B$6:$D$106,3,)*VLOOKUP($AO36,Listas!$B$6:$D$106,2,),IF($AN36=$R$11,VLOOKUP($AO36,Listas!$E$6:$G$106,3,)*VLOOKUP($AO36,Listas!$E$6:$G$106,2,),IF($AN36=$R$12,VLOOKUP($AO36,Listas!$H$6:$J$106,3,)*VLOOKUP($AO36,Listas!$H$6:$J$106,2,),""))),"")</f>
        <v/>
      </c>
      <c r="BO36" s="130" t="str">
        <f>IFERROR('Prod y alimentación'!D94*IF($AN36=$R$10,VLOOKUP($AO36,Listas!$B$6:$C$106,2,),IF($AN36=$R$11,VLOOKUP($AO36,Listas!$E$6:$F$106,2,),IF($AN36=$R$12,VLOOKUP($AO36,Listas!$H$6:$I$106,2,),""))),"")</f>
        <v/>
      </c>
      <c r="BP36" t="str">
        <f>IFERROR('Prod y alimentación'!G94*IF($AN36=$R$10,VLOOKUP($AO36,Listas!$B$6:$C$106,2,),IF($AN36=$R$11,VLOOKUP($AO36,Listas!$E$6:$F$106,2,),IF($AN36=$R$12,VLOOKUP($AO36,Listas!$H$6:$I$106,2,)/100,""))),"")</f>
        <v/>
      </c>
      <c r="BQ36" t="str">
        <f>IFERROR('Prod y alimentación'!J94*IF($AN36=$R$10,VLOOKUP($AO36,Listas!$B$6:$C$106,2,),IF($AN36=$R$11,VLOOKUP($AO36,Listas!$E$6:$F$106,2,),IF($AN36=$R$12,VLOOKUP($AO36,Listas!$H$6:$I$106,2,)/100,""))),"")</f>
        <v/>
      </c>
      <c r="BR36" t="str">
        <f>IFERROR('Prod y alimentación'!M94*IF($AN36=$R$10,VLOOKUP($AO36,Listas!$B$6:$C$106,2,),IF($AN36=$R$11,VLOOKUP($AO36,Listas!$E$6:$F$106,2,),IF($AN36=$R$12,VLOOKUP($AO36,Listas!$H$6:$I$106,2,)/100,""))),"")</f>
        <v/>
      </c>
      <c r="BS36" t="str">
        <f>IFERROR('Prod y alimentación'!P94*IF($AN36=$R$10,VLOOKUP($AO36,Listas!$B$6:$C$106,2,),IF($AN36=$R$11,VLOOKUP($AO36,Listas!$E$6:$F$106,2,),IF($AN36=$R$12,VLOOKUP($AO36,Listas!$H$6:$I$106,2,)/100,""))),"")</f>
        <v/>
      </c>
      <c r="BT36" t="str">
        <f>IFERROR('Prod y alimentación'!S94*IF($AN36=$R$10,VLOOKUP($AO36,Listas!$B$6:$C$106,2,),IF($AN36=$R$11,VLOOKUP($AO36,Listas!$E$6:$F$106,2,),IF($AN36=$R$12,VLOOKUP($AO36,Listas!$H$6:$I$106,2,)/100,""))),"")</f>
        <v/>
      </c>
      <c r="BU36" t="str">
        <f>IFERROR('Prod y alimentación'!V94*IF($AN36=$R$10,VLOOKUP($AO36,Listas!$B$6:$C$106,2,),IF($AN36=$R$11,VLOOKUP($AO36,Listas!$E$6:$F$106,2,),IF($AN36=$R$12,VLOOKUP($AO36,Listas!$H$6:$I$106,2,)/100,""))),"")</f>
        <v/>
      </c>
      <c r="BV36" t="str">
        <f>IFERROR('Prod y alimentación'!Y94*IF($AN36=$R$10,VLOOKUP($AO36,Listas!$B$6:$C$106,2,),IF($AN36=$R$11,VLOOKUP($AO36,Listas!$E$6:$F$106,2,),IF($AN36=$R$12,VLOOKUP($AO36,Listas!$H$6:$I$106,2,)/100,""))),"")</f>
        <v/>
      </c>
      <c r="BW36" t="str">
        <f>IFERROR('Prod y alimentación'!AB94*IF($AN36=$R$10,VLOOKUP($AO36,Listas!$B$6:$C$106,2,),IF($AN36=$R$11,VLOOKUP($AO36,Listas!$E$6:$F$106,2,),IF($AN36=$R$12,VLOOKUP($AO36,Listas!$H$6:$I$106,2,)/100,""))),"")</f>
        <v/>
      </c>
      <c r="BX36" t="str">
        <f>IFERROR('Prod y alimentación'!AE94*IF($AN36=$R$10,VLOOKUP($AO36,Listas!$B$6:$C$106,2,),IF($AN36=$R$11,VLOOKUP($AO36,Listas!$E$6:$F$106,2,),IF($AN36=$R$12,VLOOKUP($AO36,Listas!$H$6:$I$106,2,)/100,""))),"")</f>
        <v/>
      </c>
      <c r="BY36" t="str">
        <f>IFERROR('Prod y alimentación'!AH94*IF($AN36=$R$10,VLOOKUP($AO36,Listas!$B$6:$C$106,2,),IF($AN36=$R$11,VLOOKUP($AO36,Listas!$E$6:$F$106,2,),IF($AN36=$R$12,VLOOKUP($AO36,Listas!$H$6:$I$106,2,)/100,""))),"")</f>
        <v/>
      </c>
      <c r="BZ36" t="str">
        <f>IFERROR('Prod y alimentación'!AK94*IF($AN36=$R$10,VLOOKUP($AO36,Listas!$B$6:$C$106,2,),IF($AN36=$R$11,VLOOKUP($AO36,Listas!$E$6:$F$106,2,),IF($AN36=$R$12,VLOOKUP($AO36,Listas!$H$6:$I$106,2,)/100,""))),"")</f>
        <v/>
      </c>
      <c r="CB36" t="str">
        <f>IF(Reservas!E41="",IF(Reservas!D41="","",IF(Reservas!C41=$O$10,0.85,IF(Reservas!C41=$O$11,0.45,IF(Reservas!C41=$O$12,0.33,"")))),Reservas!E41)</f>
        <v/>
      </c>
      <c r="CC36" t="str">
        <f>IF(Reservas!H41="",IF(Reservas!G41="","",IF(Reservas!F41=$O$10,0.85,IF(Reservas!F41=$O$11,0.45,IF(Reservas!F41=$O$12,0.33,"")))),Reservas!H41)</f>
        <v/>
      </c>
      <c r="CD36" t="str">
        <f>IF(Reservas!K41="",IF(Reservas!J41="","",IF(Reservas!I41=$O$10,0.85,IF(Reservas!I41=$O$11,0.45,IF(Reservas!I41=$O$12,0.33,"")))),Reservas!K41)</f>
        <v/>
      </c>
      <c r="CE36" t="str">
        <f>IF(Reservas!N41="",IF(Reservas!M41="","",IF(Reservas!L41=$O$10,0.85,IF(Reservas!L41=$O$11,0.45,IF(Reservas!L41=$O$12,0.33,"")))),Reservas!N41)</f>
        <v/>
      </c>
      <c r="CF36" t="str">
        <f>IF(Reservas!Q41="",IF(Reservas!P41="","",IF(Reservas!O41=$O$10,0.85,IF(Reservas!O41=$O$11,0.45,IF(Reservas!O41=$O$12,0.33,"")))),Reservas!Q41)</f>
        <v/>
      </c>
      <c r="CG36" t="str">
        <f>IF(Reservas!T41="",IF(Reservas!S41="","",IF(Reservas!R41=$O$10,0.85,IF(Reservas!R41=$O$11,0.45,IF(Reservas!R41=$O$12,0.33,"")))),Reservas!T41)</f>
        <v/>
      </c>
      <c r="CH36" t="str">
        <f>IF(Reservas!W41="",IF(Reservas!V41="","",IF(Reservas!U41=$O$10,0.85,IF(Reservas!U41=$O$11,0.45,IF(Reservas!U41=$O$12,0.33,"")))),Reservas!W41)</f>
        <v/>
      </c>
      <c r="CI36" t="str">
        <f>IF(Reservas!Z41="",IF(Reservas!Y41="","",IF(Reservas!X41=$O$10,0.85,IF(Reservas!X41=$O$11,0.45,IF(Reservas!X41=$O$12,0.33,"")))),Reservas!Z41)</f>
        <v/>
      </c>
      <c r="CJ36" t="str">
        <f>IF(Reservas!AC41="",IF(Reservas!AB41="","",IF(Reservas!AA41=$O$10,0.85,IF(Reservas!AA41=$O$11,0.45,IF(Reservas!AA41=$O$12,0.33,"")))),Reservas!AC41)</f>
        <v/>
      </c>
      <c r="CK36" t="str">
        <f>IF(Reservas!AF41="",IF(Reservas!AE41="","",IF(Reservas!AD41=$O$10,0.85,IF(Reservas!AD41=$O$11,0.45,IF(Reservas!AD41=$O$12,0.33,"")))),Reservas!AF41)</f>
        <v/>
      </c>
      <c r="CL36" t="str">
        <f>IF(Reservas!AI41="",IF(Reservas!AH41="","",IF(Reservas!AG41=$O$10,0.85,IF(Reservas!AG41=$O$11,0.45,IF(Reservas!AG41=$O$12,0.33,"")))),Reservas!AI41)</f>
        <v/>
      </c>
      <c r="CM36" t="str">
        <f>IF(Reservas!AL41="",IF(Reservas!AK41="","",IF(Reservas!AJ41=$O$10,0.85,IF(Reservas!AJ41=$O$11,0.45,IF(Reservas!AJ41=$O$12,0.33,"")))),Reservas!AL41)</f>
        <v/>
      </c>
      <c r="CO36" t="str">
        <f>IFERROR('Prod y alimentación'!E94*IF($AN36=$R$10,VLOOKUP($AO36,Listas!$B$6:$C$106,2,),IF($AN36=$R$11,VLOOKUP($AO36,Listas!$E$6:$F$106,2,),IF($AN36=$R$12,VLOOKUP($AO36,Listas!$H$6:$I$106,2,),""))),"")</f>
        <v/>
      </c>
      <c r="CP36" t="str">
        <f>IFERROR('Prod y alimentación'!H94*IF($AN36=$R$10,VLOOKUP($AO36,Listas!$B$6:$C$106,2,),IF($AN36=$R$11,VLOOKUP($AO36,Listas!$E$6:$F$106,2,),IF($AN36=$R$12,VLOOKUP($AO36,Listas!$H$6:$I$106,2,),""))),"")</f>
        <v/>
      </c>
      <c r="CQ36" t="str">
        <f>IFERROR('Prod y alimentación'!K94*IF($AN36=$R$10,VLOOKUP($AO36,Listas!$B$6:$C$106,2,),IF($AN36=$R$11,VLOOKUP($AO36,Listas!$E$6:$F$106,2,),IF($AN36=$R$12,VLOOKUP($AO36,Listas!$H$6:$I$106,2,),""))),"")</f>
        <v/>
      </c>
      <c r="CR36" t="str">
        <f>IFERROR('Prod y alimentación'!N94*IF($AN36=$R$10,VLOOKUP($AO36,Listas!$B$6:$C$106,2,),IF($AN36=$R$11,VLOOKUP($AO36,Listas!$E$6:$F$106,2,),IF($AN36=$R$12,VLOOKUP($AO36,Listas!$H$6:$I$106,2,),""))),"")</f>
        <v/>
      </c>
      <c r="CS36" t="str">
        <f>IFERROR('Prod y alimentación'!Q94*IF($AN36=$R$10,VLOOKUP($AO36,Listas!$B$6:$C$106,2,),IF($AN36=$R$11,VLOOKUP($AO36,Listas!$E$6:$F$106,2,),IF($AN36=$R$12,VLOOKUP($AO36,Listas!$H$6:$I$106,2,),""))),"")</f>
        <v/>
      </c>
      <c r="CT36" t="str">
        <f>IFERROR('Prod y alimentación'!T94*IF($AN36=$R$10,VLOOKUP($AO36,Listas!$B$6:$C$106,2,),IF($AN36=$R$11,VLOOKUP($AO36,Listas!$E$6:$F$106,2,),IF($AN36=$R$12,VLOOKUP($AO36,Listas!$H$6:$I$106,2,),""))),"")</f>
        <v/>
      </c>
      <c r="CU36" t="str">
        <f>IFERROR('Prod y alimentación'!W94*IF($AN36=$R$10,VLOOKUP($AO36,Listas!$B$6:$C$106,2,),IF($AN36=$R$11,VLOOKUP($AO36,Listas!$E$6:$F$106,2,),IF($AN36=$R$12,VLOOKUP($AO36,Listas!$H$6:$I$106,2,),""))),"")</f>
        <v/>
      </c>
      <c r="CV36" t="str">
        <f>IFERROR('Prod y alimentación'!Z94*IF($AN36=$R$10,VLOOKUP($AO36,Listas!$B$6:$C$106,2,),IF($AN36=$R$11,VLOOKUP($AO36,Listas!$E$6:$F$106,2,),IF($AN36=$R$12,VLOOKUP($AO36,Listas!$H$6:$I$106,2,),""))),"")</f>
        <v/>
      </c>
      <c r="CW36" t="str">
        <f>IFERROR('Prod y alimentación'!AC94*IF($AN36=$R$10,VLOOKUP($AO36,Listas!$B$6:$C$106,2,),IF($AN36=$R$11,VLOOKUP($AO36,Listas!$E$6:$F$106,2,),IF($AN36=$R$12,VLOOKUP($AO36,Listas!$H$6:$I$106,2,),""))),"")</f>
        <v/>
      </c>
      <c r="CX36" t="str">
        <f>IFERROR('Prod y alimentación'!AF94*IF($AN36=$R$10,VLOOKUP($AO36,Listas!$B$6:$C$106,2,),IF($AN36=$R$11,VLOOKUP($AO36,Listas!$E$6:$F$106,2,),IF($AN36=$R$12,VLOOKUP($AO36,Listas!$H$6:$I$106,2,),""))),"")</f>
        <v/>
      </c>
      <c r="CY36" t="str">
        <f>IFERROR('Prod y alimentación'!AI94*IF($AN36=$R$10,VLOOKUP($AO36,Listas!$B$6:$C$106,2,),IF($AN36=$R$11,VLOOKUP($AO36,Listas!$E$6:$F$106,2,),IF($AN36=$R$12,VLOOKUP($AO36,Listas!$H$6:$I$106,2,),""))),"")</f>
        <v/>
      </c>
      <c r="CZ36" t="str">
        <f>IFERROR('Prod y alimentación'!AL94*IF($AN36=$R$10,VLOOKUP($AO36,Listas!$B$6:$C$106,2,),IF($AN36=$R$11,VLOOKUP($AO36,Listas!$E$6:$F$106,2,),IF($AN36=$R$12,VLOOKUP($AO36,Listas!$H$6:$I$106,2,),""))),"")</f>
        <v/>
      </c>
    </row>
    <row r="37" spans="2:104" x14ac:dyDescent="0.35">
      <c r="B37" t="str">
        <f ca="1">IFERROR(INDEX(OFFSET(Listas!$B$6,0,0,MATCH("Fin",Listas!$B$6:B133,0)-1,1),MATCH(0,INDEX(COUNTIF($B$10:B36,OFFSET(Listas!$B$6,0,0,MATCH("Fin",Listas!$B$6:B133,0)-1,1)),0,0),0)),"")</f>
        <v/>
      </c>
      <c r="E37" t="str">
        <f ca="1">IFERROR(INDEX(OFFSET(Listas!$E$6,0,0,MATCH("Fin",Listas!$E$6:E133,0)-1,1),MATCH(0,INDEX(COUNTIF($E$10:E36,OFFSET(Listas!$E$6,0,0,MATCH("Fin",Listas!$E$6:E133,0)-1,1)),0,0),0)),"")</f>
        <v>Ración comercial, 18% PC</v>
      </c>
      <c r="H37" t="str">
        <f ca="1">IFERROR(INDEX(OFFSET(Listas!$H$6,0,0,MATCH("Fin",Listas!$H$6:H133,0)-1,1),MATCH(0,INDEX(COUNTIF($H$10:H36,OFFSET(Listas!$H$6,0,0,MATCH("Fin",Listas!$H$6:H133,0)-1,1)),0,0),0)),"")</f>
        <v/>
      </c>
      <c r="K37" t="str">
        <f ca="1">IFERROR(INDEX(OFFSET(Listas!$L$6,0,0,MATCH("Fin",Listas!$L$6:L133,0)-1,1),MATCH(0,INDEX(COUNTIF($K$10:K36,OFFSET(Listas!$L$6,0,0,MATCH("Fin",Listas!$L$6:L133,0)-1,1)),0,0),0)),"")</f>
        <v/>
      </c>
      <c r="L37" t="e">
        <f ca="1">VLOOKUP(K37,Listas!$L$6:$M$106,2,0)</f>
        <v>#N/A</v>
      </c>
      <c r="AA37" s="122" t="str">
        <f>IF('Uso de suelo'!C42="","",'Uso de suelo'!C42)</f>
        <v/>
      </c>
      <c r="AB37" s="123" t="str">
        <f ca="1">IF('Uso de suelo'!D42="","",VLOOKUP('Uso de suelo'!D42,OFFSET(Formulas!$K$11,0,0,Formulas!$L$10,2),2,0))</f>
        <v/>
      </c>
      <c r="AC37" s="123" t="str">
        <f ca="1">IF('Uso de suelo'!F42="","",VLOOKUP('Uso de suelo'!F42,OFFSET(Formulas!$K$11,0,0,Formulas!$L$10,2),2,0))</f>
        <v/>
      </c>
      <c r="AD37" s="123" t="str">
        <f ca="1">IF('Uso de suelo'!H42="","",VLOOKUP('Uso de suelo'!H42,OFFSET(Formulas!$K$11,0,0,Formulas!$L$10,2),2,0))</f>
        <v/>
      </c>
      <c r="AE37" s="123" t="str">
        <f ca="1">IF('Uso de suelo'!J42="","",VLOOKUP('Uso de suelo'!J42,OFFSET(Formulas!$K$11,0,0,Formulas!$L$10,2),2,0))</f>
        <v/>
      </c>
      <c r="AF37" s="123" t="str">
        <f ca="1">IF('Uso de suelo'!L42="","",VLOOKUP('Uso de suelo'!L42,OFFSET(Formulas!$K$11,0,0,Formulas!$L$10,2),2,0))</f>
        <v/>
      </c>
      <c r="AG37" s="123" t="str">
        <f ca="1">IF('Uso de suelo'!N42="","",VLOOKUP('Uso de suelo'!N42,OFFSET(Formulas!$K$11,0,0,Formulas!$L$10,2),2,0))</f>
        <v/>
      </c>
      <c r="AH37" s="123" t="str">
        <f ca="1">IF('Uso de suelo'!P42="","",VLOOKUP('Uso de suelo'!P42,OFFSET(Formulas!$K$11,0,0,Formulas!$L$10,2),2,0))</f>
        <v/>
      </c>
      <c r="AI37" s="123" t="str">
        <f ca="1">IF('Uso de suelo'!R42="","",VLOOKUP('Uso de suelo'!R42,OFFSET(Formulas!$K$11,0,0,Formulas!$L$10,2),2,0))</f>
        <v/>
      </c>
      <c r="AJ37" s="123" t="str">
        <f ca="1">IF('Uso de suelo'!T42="","",VLOOKUP('Uso de suelo'!T42,OFFSET(Formulas!$K$11,0,0,Formulas!$L$10,2),2,0))</f>
        <v/>
      </c>
      <c r="AK37" s="123" t="str">
        <f ca="1">IF('Uso de suelo'!V42="","",VLOOKUP('Uso de suelo'!V42,OFFSET(Formulas!$K$11,0,0,Formulas!$L$10,2),2,0))</f>
        <v/>
      </c>
      <c r="AL37" s="123" t="str">
        <f ca="1">IF('Uso de suelo'!X42="","",VLOOKUP('Uso de suelo'!X42,OFFSET(Formulas!$K$11,0,0,Formulas!$L$10,2),2,0))</f>
        <v/>
      </c>
      <c r="AM37" s="124" t="str">
        <f ca="1">IF('Uso de suelo'!Z42="","",VLOOKUP('Uso de suelo'!Z42,OFFSET(Formulas!$K$11,0,0,Formulas!$L$10,2),2,0))</f>
        <v/>
      </c>
      <c r="AN37" t="str">
        <f>IF('Prod y alimentación'!B95="","",'Prod y alimentación'!B95)</f>
        <v/>
      </c>
      <c r="AO37" t="str">
        <f>IF('Prod y alimentación'!C95="","",'Prod y alimentación'!C95)</f>
        <v/>
      </c>
      <c r="AP37" t="str">
        <f>IFERROR('Prod y alimentación'!D95*IF($AN37=$R$10,VLOOKUP($AO37,Listas!$B$6:$D$106,3,)*VLOOKUP($AO37,Listas!$B$6:$D$106,2,),IF($AN37=$R$11,VLOOKUP($AO37,Listas!$E$6:$G$106,3,)*VLOOKUP($AO37,Listas!$E$6:$G$106,2,),IF($AN37=$R$12,VLOOKUP($AO37,Listas!$H$6:$J$106,3,)*VLOOKUP($AO37,Listas!$H$6:$J$106,2,),""))),"")</f>
        <v/>
      </c>
      <c r="AQ37" t="str">
        <f>IFERROR('Prod y alimentación'!E95*IF($AN37=$R$10,VLOOKUP($AO37,Listas!$B$6:$D$106,3,)*VLOOKUP($AO37,Listas!$B$6:$D$106,2,),IF($AN37=$R$11,VLOOKUP($AO37,Listas!$E$6:$G$106,3,)*VLOOKUP($AO37,Listas!$E$6:$G$106,2,),IF($AN37=$R$12,VLOOKUP($AO37,Listas!$H$6:$J$106,3,)*VLOOKUP($AO37,Listas!$H$6:$J$106,2,),""))),"")</f>
        <v/>
      </c>
      <c r="AR37" t="str">
        <f>IFERROR('Prod y alimentación'!G95*IF($AN37=$R$10,VLOOKUP($AO37,Listas!$B$6:$D$106,3,)*VLOOKUP($AO37,Listas!$B$6:$D$106,2,),IF($AN37=$R$11,VLOOKUP($AO37,Listas!$E$6:$G$106,3,)*VLOOKUP($AO37,Listas!$E$6:$G$106,2,),IF($AN37=$R$12,VLOOKUP($AO37,Listas!$H$6:$J$106,3,)*VLOOKUP($AO37,Listas!$H$6:$J$106,2,),""))),"")</f>
        <v/>
      </c>
      <c r="AS37" t="str">
        <f>IFERROR('Prod y alimentación'!H95*IF($AN37=$R$10,VLOOKUP($AO37,Listas!$B$6:$D$106,3,)*VLOOKUP($AO37,Listas!$B$6:$D$106,2,),IF($AN37=$R$11,VLOOKUP($AO37,Listas!$E$6:$G$106,3,)*VLOOKUP($AO37,Listas!$E$6:$G$106,2,),IF($AN37=$R$12,VLOOKUP($AO37,Listas!$H$6:$J$106,3,)*VLOOKUP($AO37,Listas!$H$6:$J$106,2,),""))),"")</f>
        <v/>
      </c>
      <c r="AT37" t="str">
        <f>IFERROR('Prod y alimentación'!J95*IF($AN37=$R$10,VLOOKUP($AO37,Listas!$B$6:$D$106,3,)*VLOOKUP($AO37,Listas!$B$6:$D$106,2,),IF($AN37=$R$11,VLOOKUP($AO37,Listas!$E$6:$G$106,3,)*VLOOKUP($AO37,Listas!$E$6:$G$106,2,),IF($AN37=$R$12,VLOOKUP($AO37,Listas!$H$6:$J$106,3,)*VLOOKUP($AO37,Listas!$H$6:$J$106,2,),""))),"")</f>
        <v/>
      </c>
      <c r="AU37" t="str">
        <f>IFERROR('Prod y alimentación'!K95*IF($AN37=$R$10,VLOOKUP($AO37,Listas!$B$6:$D$106,3,)*VLOOKUP($AO37,Listas!$B$6:$D$106,2,),IF($AN37=$R$11,VLOOKUP($AO37,Listas!$E$6:$G$106,3,)*VLOOKUP($AO37,Listas!$E$6:$G$106,2,),IF($AN37=$R$12,VLOOKUP($AO37,Listas!$H$6:$J$106,3,)*VLOOKUP($AO37,Listas!$H$6:$J$106,2,),""))),"")</f>
        <v/>
      </c>
      <c r="AV37" t="str">
        <f>IFERROR('Prod y alimentación'!M95*IF($AN37=$R$10,VLOOKUP($AO37,Listas!$B$6:$D$106,3,)*VLOOKUP($AO37,Listas!$B$6:$D$106,2,),IF($AN37=$R$11,VLOOKUP($AO37,Listas!$E$6:$G$106,3,)*VLOOKUP($AO37,Listas!$E$6:$G$106,2,),IF($AN37=$R$12,VLOOKUP($AO37,Listas!$H$6:$J$106,3,)*VLOOKUP($AO37,Listas!$H$6:$J$106,2,),""))),"")</f>
        <v/>
      </c>
      <c r="AW37" t="str">
        <f>IFERROR('Prod y alimentación'!N95*IF($AN37=$R$10,VLOOKUP($AO37,Listas!$B$6:$D$106,3,)*VLOOKUP($AO37,Listas!$B$6:$D$106,2,),IF($AN37=$R$11,VLOOKUP($AO37,Listas!$E$6:$G$106,3,)*VLOOKUP($AO37,Listas!$E$6:$G$106,2,),IF($AN37=$R$12,VLOOKUP($AO37,Listas!$H$6:$J$106,3,)*VLOOKUP($AO37,Listas!$H$6:$J$106,2,),""))),"")</f>
        <v/>
      </c>
      <c r="AX37" t="str">
        <f>IFERROR('Prod y alimentación'!P95*IF($AN37=$R$10,VLOOKUP($AO37,Listas!$B$6:$D$106,3,)*VLOOKUP($AO37,Listas!$B$6:$D$106,2,),IF($AN37=$R$11,VLOOKUP($AO37,Listas!$E$6:$G$106,3,)*VLOOKUP($AO37,Listas!$E$6:$G$106,2,),IF($AN37=$R$12,VLOOKUP($AO37,Listas!$H$6:$J$106,3,)*VLOOKUP($AO37,Listas!$H$6:$J$106,2,),""))),"")</f>
        <v/>
      </c>
      <c r="AY37" t="str">
        <f>IFERROR('Prod y alimentación'!Q95*IF($AN37=$R$10,VLOOKUP($AO37,Listas!$B$6:$D$106,3,)*VLOOKUP($AO37,Listas!$B$6:$D$106,2,),IF($AN37=$R$11,VLOOKUP($AO37,Listas!$E$6:$G$106,3,)*VLOOKUP($AO37,Listas!$E$6:$G$106,2,),IF($AN37=$R$12,VLOOKUP($AO37,Listas!$H$6:$J$106,3,)*VLOOKUP($AO37,Listas!$H$6:$J$106,2,),""))),"")</f>
        <v/>
      </c>
      <c r="AZ37" t="str">
        <f>IFERROR('Prod y alimentación'!S95*IF($AN37=$R$10,VLOOKUP($AO37,Listas!$B$6:$D$106,3,)*VLOOKUP($AO37,Listas!$B$6:$D$106,2,),IF($AN37=$R$11,VLOOKUP($AO37,Listas!$E$6:$G$106,3,)*VLOOKUP($AO37,Listas!$E$6:$G$106,2,),IF($AN37=$R$12,VLOOKUP($AO37,Listas!$H$6:$J$106,3,)*VLOOKUP($AO37,Listas!$H$6:$J$106,2,),""))),"")</f>
        <v/>
      </c>
      <c r="BA37" t="str">
        <f>IFERROR('Prod y alimentación'!T95*IF($AN37=$R$10,VLOOKUP($AO37,Listas!$B$6:$D$106,3,)*VLOOKUP($AO37,Listas!$B$6:$D$106,2,),IF($AN37=$R$11,VLOOKUP($AO37,Listas!$E$6:$G$106,3,)*VLOOKUP($AO37,Listas!$E$6:$G$106,2,),IF($AN37=$R$12,VLOOKUP($AO37,Listas!$H$6:$J$106,3,)*VLOOKUP($AO37,Listas!$H$6:$J$106,2,),""))),"")</f>
        <v/>
      </c>
      <c r="BB37" t="str">
        <f>IFERROR('Prod y alimentación'!V95*IF($AN37=$R$10,VLOOKUP($AO37,Listas!$B$6:$D$106,3,)*VLOOKUP($AO37,Listas!$B$6:$D$106,2,),IF($AN37=$R$11,VLOOKUP($AO37,Listas!$E$6:$G$106,3,)*VLOOKUP($AO37,Listas!$E$6:$G$106,2,),IF($AN37=$R$12,VLOOKUP($AO37,Listas!$H$6:$J$106,3,)*VLOOKUP($AO37,Listas!$H$6:$J$106,2,),""))),"")</f>
        <v/>
      </c>
      <c r="BC37" t="str">
        <f>IFERROR('Prod y alimentación'!W95*IF($AN37=$R$10,VLOOKUP($AO37,Listas!$B$6:$D$106,3,)*VLOOKUP($AO37,Listas!$B$6:$D$106,2,),IF($AN37=$R$11,VLOOKUP($AO37,Listas!$E$6:$G$106,3,)*VLOOKUP($AO37,Listas!$E$6:$G$106,2,),IF($AN37=$R$12,VLOOKUP($AO37,Listas!$H$6:$J$106,3,)*VLOOKUP($AO37,Listas!$H$6:$J$106,2,),""))),"")</f>
        <v/>
      </c>
      <c r="BD37" t="str">
        <f>IFERROR('Prod y alimentación'!Y95*IF($AN37=$R$10,VLOOKUP($AO37,Listas!$B$6:$D$106,3,)*VLOOKUP($AO37,Listas!$B$6:$D$106,2,),IF($AN37=$R$11,VLOOKUP($AO37,Listas!$E$6:$G$106,3,)*VLOOKUP($AO37,Listas!$E$6:$G$106,2,),IF($AN37=$R$12,VLOOKUP($AO37,Listas!$H$6:$J$106,3,)*VLOOKUP($AO37,Listas!$H$6:$J$106,2,),""))),"")</f>
        <v/>
      </c>
      <c r="BE37" t="str">
        <f>IFERROR('Prod y alimentación'!Z95*IF($AN37=$R$10,VLOOKUP($AO37,Listas!$B$6:$D$106,3,)*VLOOKUP($AO37,Listas!$B$6:$D$106,2,),IF($AN37=$R$11,VLOOKUP($AO37,Listas!$E$6:$G$106,3,)*VLOOKUP($AO37,Listas!$E$6:$G$106,2,),IF($AN37=$R$12,VLOOKUP($AO37,Listas!$H$6:$J$106,3,)*VLOOKUP($AO37,Listas!$H$6:$J$106,2,),""))),"")</f>
        <v/>
      </c>
      <c r="BF37" t="str">
        <f>IFERROR('Prod y alimentación'!AB95*IF($AN37=$R$10,VLOOKUP($AO37,Listas!$B$6:$D$106,3,)*VLOOKUP($AO37,Listas!$B$6:$D$106,2,),IF($AN37=$R$11,VLOOKUP($AO37,Listas!$E$6:$G$106,3,)*VLOOKUP($AO37,Listas!$E$6:$G$106,2,),IF($AN37=$R$12,VLOOKUP($AO37,Listas!$H$6:$J$106,3,)*VLOOKUP($AO37,Listas!$H$6:$J$106,2,),""))),"")</f>
        <v/>
      </c>
      <c r="BG37" t="str">
        <f>IFERROR('Prod y alimentación'!AC95*IF($AN37=$R$10,VLOOKUP($AO37,Listas!$B$6:$D$106,3,)*VLOOKUP($AO37,Listas!$B$6:$D$106,2,),IF($AN37=$R$11,VLOOKUP($AO37,Listas!$E$6:$G$106,3,)*VLOOKUP($AO37,Listas!$E$6:$G$106,2,),IF($AN37=$R$12,VLOOKUP($AO37,Listas!$H$6:$J$106,3,)*VLOOKUP($AO37,Listas!$H$6:$J$106,2,),""))),"")</f>
        <v/>
      </c>
      <c r="BH37" t="str">
        <f>IFERROR('Prod y alimentación'!AE95*IF($AN37=$R$10,VLOOKUP($AO37,Listas!$B$6:$D$106,3,)*VLOOKUP($AO37,Listas!$B$6:$D$106,2,),IF($AN37=$R$11,VLOOKUP($AO37,Listas!$E$6:$G$106,3,)*VLOOKUP($AO37,Listas!$E$6:$G$106,2,),IF($AN37=$R$12,VLOOKUP($AO37,Listas!$H$6:$J$106,3,)*VLOOKUP($AO37,Listas!$H$6:$J$106,2,),""))),"")</f>
        <v/>
      </c>
      <c r="BI37" t="str">
        <f>IFERROR('Prod y alimentación'!AF95*IF($AN37=$R$10,VLOOKUP($AO37,Listas!$B$6:$D$106,3,)*VLOOKUP($AO37,Listas!$B$6:$D$106,2,),IF($AN37=$R$11,VLOOKUP($AO37,Listas!$E$6:$G$106,3,)*VLOOKUP($AO37,Listas!$E$6:$G$106,2,),IF($AN37=$R$12,VLOOKUP($AO37,Listas!$H$6:$J$106,3,)*VLOOKUP($AO37,Listas!$H$6:$J$106,2,),""))),"")</f>
        <v/>
      </c>
      <c r="BJ37" t="str">
        <f>IFERROR('Prod y alimentación'!AH95*IF($AN37=$R$10,VLOOKUP($AO37,Listas!$B$6:$D$106,3,)*VLOOKUP($AO37,Listas!$B$6:$D$106,2,),IF($AN37=$R$11,VLOOKUP($AO37,Listas!$E$6:$G$106,3,)*VLOOKUP($AO37,Listas!$E$6:$G$106,2,),IF($AN37=$R$12,VLOOKUP($AO37,Listas!$H$6:$J$106,3,)*VLOOKUP($AO37,Listas!$H$6:$J$106,2,),""))),"")</f>
        <v/>
      </c>
      <c r="BK37" t="str">
        <f>IFERROR('Prod y alimentación'!AI95*IF($AN37=$R$10,VLOOKUP($AO37,Listas!$B$6:$D$106,3,)*VLOOKUP($AO37,Listas!$B$6:$D$106,2,),IF($AN37=$R$11,VLOOKUP($AO37,Listas!$E$6:$G$106,3,)*VLOOKUP($AO37,Listas!$E$6:$G$106,2,),IF($AN37=$R$12,VLOOKUP($AO37,Listas!$H$6:$J$106,3,)*VLOOKUP($AO37,Listas!$H$6:$J$106,2,),""))),"")</f>
        <v/>
      </c>
      <c r="BL37" t="str">
        <f>IFERROR('Prod y alimentación'!AK95*IF($AN37=$R$10,VLOOKUP($AO37,Listas!$B$6:$D$106,3,)*VLOOKUP($AO37,Listas!$B$6:$D$106,2,),IF($AN37=$R$11,VLOOKUP($AO37,Listas!$E$6:$G$106,3,)*VLOOKUP($AO37,Listas!$E$6:$G$106,2,),IF($AN37=$R$12,VLOOKUP($AO37,Listas!$H$6:$J$106,3,)*VLOOKUP($AO37,Listas!$H$6:$J$106,2,),""))),"")</f>
        <v/>
      </c>
      <c r="BM37" t="str">
        <f>IFERROR('Prod y alimentación'!AL95*IF($AN37=$R$10,VLOOKUP($AO37,Listas!$B$6:$D$106,3,)*VLOOKUP($AO37,Listas!$B$6:$D$106,2,),IF($AN37=$R$11,VLOOKUP($AO37,Listas!$E$6:$G$106,3,)*VLOOKUP($AO37,Listas!$E$6:$G$106,2,),IF($AN37=$R$12,VLOOKUP($AO37,Listas!$H$6:$J$106,3,)*VLOOKUP($AO37,Listas!$H$6:$J$106,2,),""))),"")</f>
        <v/>
      </c>
      <c r="BO37" s="130" t="str">
        <f>IFERROR('Prod y alimentación'!D95*IF($AN37=$R$10,VLOOKUP($AO37,Listas!$B$6:$C$106,2,),IF($AN37=$R$11,VLOOKUP($AO37,Listas!$E$6:$F$106,2,),IF($AN37=$R$12,VLOOKUP($AO37,Listas!$H$6:$I$106,2,),""))),"")</f>
        <v/>
      </c>
      <c r="BP37" t="str">
        <f>IFERROR('Prod y alimentación'!G95*IF($AN37=$R$10,VLOOKUP($AO37,Listas!$B$6:$C$106,2,),IF($AN37=$R$11,VLOOKUP($AO37,Listas!$E$6:$F$106,2,),IF($AN37=$R$12,VLOOKUP($AO37,Listas!$H$6:$I$106,2,)/100,""))),"")</f>
        <v/>
      </c>
      <c r="BQ37" t="str">
        <f>IFERROR('Prod y alimentación'!J95*IF($AN37=$R$10,VLOOKUP($AO37,Listas!$B$6:$C$106,2,),IF($AN37=$R$11,VLOOKUP($AO37,Listas!$E$6:$F$106,2,),IF($AN37=$R$12,VLOOKUP($AO37,Listas!$H$6:$I$106,2,)/100,""))),"")</f>
        <v/>
      </c>
      <c r="BR37" t="str">
        <f>IFERROR('Prod y alimentación'!M95*IF($AN37=$R$10,VLOOKUP($AO37,Listas!$B$6:$C$106,2,),IF($AN37=$R$11,VLOOKUP($AO37,Listas!$E$6:$F$106,2,),IF($AN37=$R$12,VLOOKUP($AO37,Listas!$H$6:$I$106,2,)/100,""))),"")</f>
        <v/>
      </c>
      <c r="BS37" t="str">
        <f>IFERROR('Prod y alimentación'!P95*IF($AN37=$R$10,VLOOKUP($AO37,Listas!$B$6:$C$106,2,),IF($AN37=$R$11,VLOOKUP($AO37,Listas!$E$6:$F$106,2,),IF($AN37=$R$12,VLOOKUP($AO37,Listas!$H$6:$I$106,2,)/100,""))),"")</f>
        <v/>
      </c>
      <c r="BT37" t="str">
        <f>IFERROR('Prod y alimentación'!S95*IF($AN37=$R$10,VLOOKUP($AO37,Listas!$B$6:$C$106,2,),IF($AN37=$R$11,VLOOKUP($AO37,Listas!$E$6:$F$106,2,),IF($AN37=$R$12,VLOOKUP($AO37,Listas!$H$6:$I$106,2,)/100,""))),"")</f>
        <v/>
      </c>
      <c r="BU37" t="str">
        <f>IFERROR('Prod y alimentación'!V95*IF($AN37=$R$10,VLOOKUP($AO37,Listas!$B$6:$C$106,2,),IF($AN37=$R$11,VLOOKUP($AO37,Listas!$E$6:$F$106,2,),IF($AN37=$R$12,VLOOKUP($AO37,Listas!$H$6:$I$106,2,)/100,""))),"")</f>
        <v/>
      </c>
      <c r="BV37" t="str">
        <f>IFERROR('Prod y alimentación'!Y95*IF($AN37=$R$10,VLOOKUP($AO37,Listas!$B$6:$C$106,2,),IF($AN37=$R$11,VLOOKUP($AO37,Listas!$E$6:$F$106,2,),IF($AN37=$R$12,VLOOKUP($AO37,Listas!$H$6:$I$106,2,)/100,""))),"")</f>
        <v/>
      </c>
      <c r="BW37" t="str">
        <f>IFERROR('Prod y alimentación'!AB95*IF($AN37=$R$10,VLOOKUP($AO37,Listas!$B$6:$C$106,2,),IF($AN37=$R$11,VLOOKUP($AO37,Listas!$E$6:$F$106,2,),IF($AN37=$R$12,VLOOKUP($AO37,Listas!$H$6:$I$106,2,)/100,""))),"")</f>
        <v/>
      </c>
      <c r="BX37" t="str">
        <f>IFERROR('Prod y alimentación'!AE95*IF($AN37=$R$10,VLOOKUP($AO37,Listas!$B$6:$C$106,2,),IF($AN37=$R$11,VLOOKUP($AO37,Listas!$E$6:$F$106,2,),IF($AN37=$R$12,VLOOKUP($AO37,Listas!$H$6:$I$106,2,)/100,""))),"")</f>
        <v/>
      </c>
      <c r="BY37" t="str">
        <f>IFERROR('Prod y alimentación'!AH95*IF($AN37=$R$10,VLOOKUP($AO37,Listas!$B$6:$C$106,2,),IF($AN37=$R$11,VLOOKUP($AO37,Listas!$E$6:$F$106,2,),IF($AN37=$R$12,VLOOKUP($AO37,Listas!$H$6:$I$106,2,)/100,""))),"")</f>
        <v/>
      </c>
      <c r="BZ37" t="str">
        <f>IFERROR('Prod y alimentación'!AK95*IF($AN37=$R$10,VLOOKUP($AO37,Listas!$B$6:$C$106,2,),IF($AN37=$R$11,VLOOKUP($AO37,Listas!$E$6:$F$106,2,),IF($AN37=$R$12,VLOOKUP($AO37,Listas!$H$6:$I$106,2,)/100,""))),"")</f>
        <v/>
      </c>
      <c r="CB37" t="str">
        <f>IF(Reservas!E42="",IF(Reservas!D42="","",IF(Reservas!C42=$O$10,0.85,IF(Reservas!C42=$O$11,0.45,IF(Reservas!C42=$O$12,0.33,"")))),Reservas!E42)</f>
        <v/>
      </c>
      <c r="CC37" t="str">
        <f>IF(Reservas!H42="",IF(Reservas!G42="","",IF(Reservas!F42=$O$10,0.85,IF(Reservas!F42=$O$11,0.45,IF(Reservas!F42=$O$12,0.33,"")))),Reservas!H42)</f>
        <v/>
      </c>
      <c r="CD37" t="str">
        <f>IF(Reservas!K42="",IF(Reservas!J42="","",IF(Reservas!I42=$O$10,0.85,IF(Reservas!I42=$O$11,0.45,IF(Reservas!I42=$O$12,0.33,"")))),Reservas!K42)</f>
        <v/>
      </c>
      <c r="CE37" t="str">
        <f>IF(Reservas!N42="",IF(Reservas!M42="","",IF(Reservas!L42=$O$10,0.85,IF(Reservas!L42=$O$11,0.45,IF(Reservas!L42=$O$12,0.33,"")))),Reservas!N42)</f>
        <v/>
      </c>
      <c r="CF37" t="str">
        <f>IF(Reservas!Q42="",IF(Reservas!P42="","",IF(Reservas!O42=$O$10,0.85,IF(Reservas!O42=$O$11,0.45,IF(Reservas!O42=$O$12,0.33,"")))),Reservas!Q42)</f>
        <v/>
      </c>
      <c r="CG37" t="str">
        <f>IF(Reservas!T42="",IF(Reservas!S42="","",IF(Reservas!R42=$O$10,0.85,IF(Reservas!R42=$O$11,0.45,IF(Reservas!R42=$O$12,0.33,"")))),Reservas!T42)</f>
        <v/>
      </c>
      <c r="CH37" t="str">
        <f>IF(Reservas!W42="",IF(Reservas!V42="","",IF(Reservas!U42=$O$10,0.85,IF(Reservas!U42=$O$11,0.45,IF(Reservas!U42=$O$12,0.33,"")))),Reservas!W42)</f>
        <v/>
      </c>
      <c r="CI37" t="str">
        <f>IF(Reservas!Z42="",IF(Reservas!Y42="","",IF(Reservas!X42=$O$10,0.85,IF(Reservas!X42=$O$11,0.45,IF(Reservas!X42=$O$12,0.33,"")))),Reservas!Z42)</f>
        <v/>
      </c>
      <c r="CJ37" t="str">
        <f>IF(Reservas!AC42="",IF(Reservas!AB42="","",IF(Reservas!AA42=$O$10,0.85,IF(Reservas!AA42=$O$11,0.45,IF(Reservas!AA42=$O$12,0.33,"")))),Reservas!AC42)</f>
        <v/>
      </c>
      <c r="CK37" t="str">
        <f>IF(Reservas!AF42="",IF(Reservas!AE42="","",IF(Reservas!AD42=$O$10,0.85,IF(Reservas!AD42=$O$11,0.45,IF(Reservas!AD42=$O$12,0.33,"")))),Reservas!AF42)</f>
        <v/>
      </c>
      <c r="CL37" t="str">
        <f>IF(Reservas!AI42="",IF(Reservas!AH42="","",IF(Reservas!AG42=$O$10,0.85,IF(Reservas!AG42=$O$11,0.45,IF(Reservas!AG42=$O$12,0.33,"")))),Reservas!AI42)</f>
        <v/>
      </c>
      <c r="CM37" t="str">
        <f>IF(Reservas!AL42="",IF(Reservas!AK42="","",IF(Reservas!AJ42=$O$10,0.85,IF(Reservas!AJ42=$O$11,0.45,IF(Reservas!AJ42=$O$12,0.33,"")))),Reservas!AL42)</f>
        <v/>
      </c>
      <c r="CO37" t="str">
        <f>IFERROR('Prod y alimentación'!E95*IF($AN37=$R$10,VLOOKUP($AO37,Listas!$B$6:$C$106,2,),IF($AN37=$R$11,VLOOKUP($AO37,Listas!$E$6:$F$106,2,),IF($AN37=$R$12,VLOOKUP($AO37,Listas!$H$6:$I$106,2,),""))),"")</f>
        <v/>
      </c>
      <c r="CP37" t="str">
        <f>IFERROR('Prod y alimentación'!H95*IF($AN37=$R$10,VLOOKUP($AO37,Listas!$B$6:$C$106,2,),IF($AN37=$R$11,VLOOKUP($AO37,Listas!$E$6:$F$106,2,),IF($AN37=$R$12,VLOOKUP($AO37,Listas!$H$6:$I$106,2,),""))),"")</f>
        <v/>
      </c>
      <c r="CQ37" t="str">
        <f>IFERROR('Prod y alimentación'!K95*IF($AN37=$R$10,VLOOKUP($AO37,Listas!$B$6:$C$106,2,),IF($AN37=$R$11,VLOOKUP($AO37,Listas!$E$6:$F$106,2,),IF($AN37=$R$12,VLOOKUP($AO37,Listas!$H$6:$I$106,2,),""))),"")</f>
        <v/>
      </c>
      <c r="CR37" t="str">
        <f>IFERROR('Prod y alimentación'!N95*IF($AN37=$R$10,VLOOKUP($AO37,Listas!$B$6:$C$106,2,),IF($AN37=$R$11,VLOOKUP($AO37,Listas!$E$6:$F$106,2,),IF($AN37=$R$12,VLOOKUP($AO37,Listas!$H$6:$I$106,2,),""))),"")</f>
        <v/>
      </c>
      <c r="CS37" t="str">
        <f>IFERROR('Prod y alimentación'!Q95*IF($AN37=$R$10,VLOOKUP($AO37,Listas!$B$6:$C$106,2,),IF($AN37=$R$11,VLOOKUP($AO37,Listas!$E$6:$F$106,2,),IF($AN37=$R$12,VLOOKUP($AO37,Listas!$H$6:$I$106,2,),""))),"")</f>
        <v/>
      </c>
      <c r="CT37" t="str">
        <f>IFERROR('Prod y alimentación'!T95*IF($AN37=$R$10,VLOOKUP($AO37,Listas!$B$6:$C$106,2,),IF($AN37=$R$11,VLOOKUP($AO37,Listas!$E$6:$F$106,2,),IF($AN37=$R$12,VLOOKUP($AO37,Listas!$H$6:$I$106,2,),""))),"")</f>
        <v/>
      </c>
      <c r="CU37" t="str">
        <f>IFERROR('Prod y alimentación'!W95*IF($AN37=$R$10,VLOOKUP($AO37,Listas!$B$6:$C$106,2,),IF($AN37=$R$11,VLOOKUP($AO37,Listas!$E$6:$F$106,2,),IF($AN37=$R$12,VLOOKUP($AO37,Listas!$H$6:$I$106,2,),""))),"")</f>
        <v/>
      </c>
      <c r="CV37" t="str">
        <f>IFERROR('Prod y alimentación'!Z95*IF($AN37=$R$10,VLOOKUP($AO37,Listas!$B$6:$C$106,2,),IF($AN37=$R$11,VLOOKUP($AO37,Listas!$E$6:$F$106,2,),IF($AN37=$R$12,VLOOKUP($AO37,Listas!$H$6:$I$106,2,),""))),"")</f>
        <v/>
      </c>
      <c r="CW37" t="str">
        <f>IFERROR('Prod y alimentación'!AC95*IF($AN37=$R$10,VLOOKUP($AO37,Listas!$B$6:$C$106,2,),IF($AN37=$R$11,VLOOKUP($AO37,Listas!$E$6:$F$106,2,),IF($AN37=$R$12,VLOOKUP($AO37,Listas!$H$6:$I$106,2,),""))),"")</f>
        <v/>
      </c>
      <c r="CX37" t="str">
        <f>IFERROR('Prod y alimentación'!AF95*IF($AN37=$R$10,VLOOKUP($AO37,Listas!$B$6:$C$106,2,),IF($AN37=$R$11,VLOOKUP($AO37,Listas!$E$6:$F$106,2,),IF($AN37=$R$12,VLOOKUP($AO37,Listas!$H$6:$I$106,2,),""))),"")</f>
        <v/>
      </c>
      <c r="CY37" t="str">
        <f>IFERROR('Prod y alimentación'!AI95*IF($AN37=$R$10,VLOOKUP($AO37,Listas!$B$6:$C$106,2,),IF($AN37=$R$11,VLOOKUP($AO37,Listas!$E$6:$F$106,2,),IF($AN37=$R$12,VLOOKUP($AO37,Listas!$H$6:$I$106,2,),""))),"")</f>
        <v/>
      </c>
      <c r="CZ37" t="str">
        <f>IFERROR('Prod y alimentación'!AL95*IF($AN37=$R$10,VLOOKUP($AO37,Listas!$B$6:$C$106,2,),IF($AN37=$R$11,VLOOKUP($AO37,Listas!$E$6:$F$106,2,),IF($AN37=$R$12,VLOOKUP($AO37,Listas!$H$6:$I$106,2,),""))),"")</f>
        <v/>
      </c>
    </row>
    <row r="38" spans="2:104" x14ac:dyDescent="0.35">
      <c r="B38" t="str">
        <f ca="1">IFERROR(INDEX(OFFSET(Listas!$B$6,0,0,MATCH("Fin",Listas!$B$6:B134,0)-1,1),MATCH(0,INDEX(COUNTIF($B$10:B37,OFFSET(Listas!$B$6,0,0,MATCH("Fin",Listas!$B$6:B134,0)-1,1)),0,0),0)),"")</f>
        <v/>
      </c>
      <c r="E38" t="str">
        <f ca="1">IFERROR(INDEX(OFFSET(Listas!$E$6,0,0,MATCH("Fin",Listas!$E$6:E134,0)-1,1),MATCH(0,INDEX(COUNTIF($E$10:E37,OFFSET(Listas!$E$6,0,0,MATCH("Fin",Listas!$E$6:E134,0)-1,1)),0,0),0)),"")</f>
        <v>Ración comercial,16% PC</v>
      </c>
      <c r="H38" t="str">
        <f ca="1">IFERROR(INDEX(OFFSET(Listas!$H$6,0,0,MATCH("Fin",Listas!$H$6:H134,0)-1,1),MATCH(0,INDEX(COUNTIF($H$10:H37,OFFSET(Listas!$H$6,0,0,MATCH("Fin",Listas!$H$6:H134,0)-1,1)),0,0),0)),"")</f>
        <v/>
      </c>
      <c r="K38" t="str">
        <f ca="1">IFERROR(INDEX(OFFSET(Listas!$L$6,0,0,MATCH("Fin",Listas!$L$6:L134,0)-1,1),MATCH(0,INDEX(COUNTIF($K$10:K37,OFFSET(Listas!$L$6,0,0,MATCH("Fin",Listas!$L$6:L134,0)-1,1)),0,0),0)),"")</f>
        <v/>
      </c>
      <c r="L38" t="e">
        <f ca="1">VLOOKUP(K38,Listas!$L$6:$M$106,2,0)</f>
        <v>#N/A</v>
      </c>
      <c r="AA38" s="122" t="str">
        <f>IF('Uso de suelo'!C43="","",'Uso de suelo'!C43)</f>
        <v/>
      </c>
      <c r="AB38" s="123" t="str">
        <f ca="1">IF('Uso de suelo'!D43="","",VLOOKUP('Uso de suelo'!D43,OFFSET(Formulas!$K$11,0,0,Formulas!$L$10,2),2,0))</f>
        <v/>
      </c>
      <c r="AC38" s="123" t="str">
        <f ca="1">IF('Uso de suelo'!F43="","",VLOOKUP('Uso de suelo'!F43,OFFSET(Formulas!$K$11,0,0,Formulas!$L$10,2),2,0))</f>
        <v/>
      </c>
      <c r="AD38" s="123" t="str">
        <f ca="1">IF('Uso de suelo'!H43="","",VLOOKUP('Uso de suelo'!H43,OFFSET(Formulas!$K$11,0,0,Formulas!$L$10,2),2,0))</f>
        <v/>
      </c>
      <c r="AE38" s="123" t="str">
        <f ca="1">IF('Uso de suelo'!J43="","",VLOOKUP('Uso de suelo'!J43,OFFSET(Formulas!$K$11,0,0,Formulas!$L$10,2),2,0))</f>
        <v/>
      </c>
      <c r="AF38" s="123" t="str">
        <f ca="1">IF('Uso de suelo'!L43="","",VLOOKUP('Uso de suelo'!L43,OFFSET(Formulas!$K$11,0,0,Formulas!$L$10,2),2,0))</f>
        <v/>
      </c>
      <c r="AG38" s="123" t="str">
        <f ca="1">IF('Uso de suelo'!N43="","",VLOOKUP('Uso de suelo'!N43,OFFSET(Formulas!$K$11,0,0,Formulas!$L$10,2),2,0))</f>
        <v/>
      </c>
      <c r="AH38" s="123" t="str">
        <f ca="1">IF('Uso de suelo'!P43="","",VLOOKUP('Uso de suelo'!P43,OFFSET(Formulas!$K$11,0,0,Formulas!$L$10,2),2,0))</f>
        <v/>
      </c>
      <c r="AI38" s="123" t="str">
        <f ca="1">IF('Uso de suelo'!R43="","",VLOOKUP('Uso de suelo'!R43,OFFSET(Formulas!$K$11,0,0,Formulas!$L$10,2),2,0))</f>
        <v/>
      </c>
      <c r="AJ38" s="123" t="str">
        <f ca="1">IF('Uso de suelo'!T43="","",VLOOKUP('Uso de suelo'!T43,OFFSET(Formulas!$K$11,0,0,Formulas!$L$10,2),2,0))</f>
        <v/>
      </c>
      <c r="AK38" s="123" t="str">
        <f ca="1">IF('Uso de suelo'!V43="","",VLOOKUP('Uso de suelo'!V43,OFFSET(Formulas!$K$11,0,0,Formulas!$L$10,2),2,0))</f>
        <v/>
      </c>
      <c r="AL38" s="123" t="str">
        <f ca="1">IF('Uso de suelo'!X43="","",VLOOKUP('Uso de suelo'!X43,OFFSET(Formulas!$K$11,0,0,Formulas!$L$10,2),2,0))</f>
        <v/>
      </c>
      <c r="AM38" s="124" t="str">
        <f ca="1">IF('Uso de suelo'!Z43="","",VLOOKUP('Uso de suelo'!Z43,OFFSET(Formulas!$K$11,0,0,Formulas!$L$10,2),2,0))</f>
        <v/>
      </c>
      <c r="AN38" t="str">
        <f>IF('Prod y alimentación'!B96="","",'Prod y alimentación'!B96)</f>
        <v/>
      </c>
      <c r="AO38" t="str">
        <f>IF('Prod y alimentación'!C96="","",'Prod y alimentación'!C96)</f>
        <v/>
      </c>
      <c r="AP38" t="str">
        <f>IFERROR('Prod y alimentación'!D96*IF($AN38=$R$10,VLOOKUP($AO38,Listas!$B$6:$D$106,3,)*VLOOKUP($AO38,Listas!$B$6:$D$106,2,),IF($AN38=$R$11,VLOOKUP($AO38,Listas!$E$6:$G$106,3,)*VLOOKUP($AO38,Listas!$E$6:$G$106,2,),IF($AN38=$R$12,VLOOKUP($AO38,Listas!$H$6:$J$106,3,)*VLOOKUP($AO38,Listas!$H$6:$J$106,2,),""))),"")</f>
        <v/>
      </c>
      <c r="AQ38" t="str">
        <f>IFERROR('Prod y alimentación'!E96*IF($AN38=$R$10,VLOOKUP($AO38,Listas!$B$6:$D$106,3,)*VLOOKUP($AO38,Listas!$B$6:$D$106,2,),IF($AN38=$R$11,VLOOKUP($AO38,Listas!$E$6:$G$106,3,)*VLOOKUP($AO38,Listas!$E$6:$G$106,2,),IF($AN38=$R$12,VLOOKUP($AO38,Listas!$H$6:$J$106,3,)*VLOOKUP($AO38,Listas!$H$6:$J$106,2,),""))),"")</f>
        <v/>
      </c>
      <c r="AR38" t="str">
        <f>IFERROR('Prod y alimentación'!G96*IF($AN38=$R$10,VLOOKUP($AO38,Listas!$B$6:$D$106,3,)*VLOOKUP($AO38,Listas!$B$6:$D$106,2,),IF($AN38=$R$11,VLOOKUP($AO38,Listas!$E$6:$G$106,3,)*VLOOKUP($AO38,Listas!$E$6:$G$106,2,),IF($AN38=$R$12,VLOOKUP($AO38,Listas!$H$6:$J$106,3,)*VLOOKUP($AO38,Listas!$H$6:$J$106,2,),""))),"")</f>
        <v/>
      </c>
      <c r="AS38" t="str">
        <f>IFERROR('Prod y alimentación'!H96*IF($AN38=$R$10,VLOOKUP($AO38,Listas!$B$6:$D$106,3,)*VLOOKUP($AO38,Listas!$B$6:$D$106,2,),IF($AN38=$R$11,VLOOKUP($AO38,Listas!$E$6:$G$106,3,)*VLOOKUP($AO38,Listas!$E$6:$G$106,2,),IF($AN38=$R$12,VLOOKUP($AO38,Listas!$H$6:$J$106,3,)*VLOOKUP($AO38,Listas!$H$6:$J$106,2,),""))),"")</f>
        <v/>
      </c>
      <c r="AT38" t="str">
        <f>IFERROR('Prod y alimentación'!J96*IF($AN38=$R$10,VLOOKUP($AO38,Listas!$B$6:$D$106,3,)*VLOOKUP($AO38,Listas!$B$6:$D$106,2,),IF($AN38=$R$11,VLOOKUP($AO38,Listas!$E$6:$G$106,3,)*VLOOKUP($AO38,Listas!$E$6:$G$106,2,),IF($AN38=$R$12,VLOOKUP($AO38,Listas!$H$6:$J$106,3,)*VLOOKUP($AO38,Listas!$H$6:$J$106,2,),""))),"")</f>
        <v/>
      </c>
      <c r="AU38" t="str">
        <f>IFERROR('Prod y alimentación'!K96*IF($AN38=$R$10,VLOOKUP($AO38,Listas!$B$6:$D$106,3,)*VLOOKUP($AO38,Listas!$B$6:$D$106,2,),IF($AN38=$R$11,VLOOKUP($AO38,Listas!$E$6:$G$106,3,)*VLOOKUP($AO38,Listas!$E$6:$G$106,2,),IF($AN38=$R$12,VLOOKUP($AO38,Listas!$H$6:$J$106,3,)*VLOOKUP($AO38,Listas!$H$6:$J$106,2,),""))),"")</f>
        <v/>
      </c>
      <c r="AV38" t="str">
        <f>IFERROR('Prod y alimentación'!M96*IF($AN38=$R$10,VLOOKUP($AO38,Listas!$B$6:$D$106,3,)*VLOOKUP($AO38,Listas!$B$6:$D$106,2,),IF($AN38=$R$11,VLOOKUP($AO38,Listas!$E$6:$G$106,3,)*VLOOKUP($AO38,Listas!$E$6:$G$106,2,),IF($AN38=$R$12,VLOOKUP($AO38,Listas!$H$6:$J$106,3,)*VLOOKUP($AO38,Listas!$H$6:$J$106,2,),""))),"")</f>
        <v/>
      </c>
      <c r="AW38" t="str">
        <f>IFERROR('Prod y alimentación'!N96*IF($AN38=$R$10,VLOOKUP($AO38,Listas!$B$6:$D$106,3,)*VLOOKUP($AO38,Listas!$B$6:$D$106,2,),IF($AN38=$R$11,VLOOKUP($AO38,Listas!$E$6:$G$106,3,)*VLOOKUP($AO38,Listas!$E$6:$G$106,2,),IF($AN38=$R$12,VLOOKUP($AO38,Listas!$H$6:$J$106,3,)*VLOOKUP($AO38,Listas!$H$6:$J$106,2,),""))),"")</f>
        <v/>
      </c>
      <c r="AX38" t="str">
        <f>IFERROR('Prod y alimentación'!P96*IF($AN38=$R$10,VLOOKUP($AO38,Listas!$B$6:$D$106,3,)*VLOOKUP($AO38,Listas!$B$6:$D$106,2,),IF($AN38=$R$11,VLOOKUP($AO38,Listas!$E$6:$G$106,3,)*VLOOKUP($AO38,Listas!$E$6:$G$106,2,),IF($AN38=$R$12,VLOOKUP($AO38,Listas!$H$6:$J$106,3,)*VLOOKUP($AO38,Listas!$H$6:$J$106,2,),""))),"")</f>
        <v/>
      </c>
      <c r="AY38" t="str">
        <f>IFERROR('Prod y alimentación'!Q96*IF($AN38=$R$10,VLOOKUP($AO38,Listas!$B$6:$D$106,3,)*VLOOKUP($AO38,Listas!$B$6:$D$106,2,),IF($AN38=$R$11,VLOOKUP($AO38,Listas!$E$6:$G$106,3,)*VLOOKUP($AO38,Listas!$E$6:$G$106,2,),IF($AN38=$R$12,VLOOKUP($AO38,Listas!$H$6:$J$106,3,)*VLOOKUP($AO38,Listas!$H$6:$J$106,2,),""))),"")</f>
        <v/>
      </c>
      <c r="AZ38" t="str">
        <f>IFERROR('Prod y alimentación'!S96*IF($AN38=$R$10,VLOOKUP($AO38,Listas!$B$6:$D$106,3,)*VLOOKUP($AO38,Listas!$B$6:$D$106,2,),IF($AN38=$R$11,VLOOKUP($AO38,Listas!$E$6:$G$106,3,)*VLOOKUP($AO38,Listas!$E$6:$G$106,2,),IF($AN38=$R$12,VLOOKUP($AO38,Listas!$H$6:$J$106,3,)*VLOOKUP($AO38,Listas!$H$6:$J$106,2,),""))),"")</f>
        <v/>
      </c>
      <c r="BA38" t="str">
        <f>IFERROR('Prod y alimentación'!T96*IF($AN38=$R$10,VLOOKUP($AO38,Listas!$B$6:$D$106,3,)*VLOOKUP($AO38,Listas!$B$6:$D$106,2,),IF($AN38=$R$11,VLOOKUP($AO38,Listas!$E$6:$G$106,3,)*VLOOKUP($AO38,Listas!$E$6:$G$106,2,),IF($AN38=$R$12,VLOOKUP($AO38,Listas!$H$6:$J$106,3,)*VLOOKUP($AO38,Listas!$H$6:$J$106,2,),""))),"")</f>
        <v/>
      </c>
      <c r="BB38" t="str">
        <f>IFERROR('Prod y alimentación'!V96*IF($AN38=$R$10,VLOOKUP($AO38,Listas!$B$6:$D$106,3,)*VLOOKUP($AO38,Listas!$B$6:$D$106,2,),IF($AN38=$R$11,VLOOKUP($AO38,Listas!$E$6:$G$106,3,)*VLOOKUP($AO38,Listas!$E$6:$G$106,2,),IF($AN38=$R$12,VLOOKUP($AO38,Listas!$H$6:$J$106,3,)*VLOOKUP($AO38,Listas!$H$6:$J$106,2,),""))),"")</f>
        <v/>
      </c>
      <c r="BC38" t="str">
        <f>IFERROR('Prod y alimentación'!W96*IF($AN38=$R$10,VLOOKUP($AO38,Listas!$B$6:$D$106,3,)*VLOOKUP($AO38,Listas!$B$6:$D$106,2,),IF($AN38=$R$11,VLOOKUP($AO38,Listas!$E$6:$G$106,3,)*VLOOKUP($AO38,Listas!$E$6:$G$106,2,),IF($AN38=$R$12,VLOOKUP($AO38,Listas!$H$6:$J$106,3,)*VLOOKUP($AO38,Listas!$H$6:$J$106,2,),""))),"")</f>
        <v/>
      </c>
      <c r="BD38" t="str">
        <f>IFERROR('Prod y alimentación'!Y96*IF($AN38=$R$10,VLOOKUP($AO38,Listas!$B$6:$D$106,3,)*VLOOKUP($AO38,Listas!$B$6:$D$106,2,),IF($AN38=$R$11,VLOOKUP($AO38,Listas!$E$6:$G$106,3,)*VLOOKUP($AO38,Listas!$E$6:$G$106,2,),IF($AN38=$R$12,VLOOKUP($AO38,Listas!$H$6:$J$106,3,)*VLOOKUP($AO38,Listas!$H$6:$J$106,2,),""))),"")</f>
        <v/>
      </c>
      <c r="BE38" t="str">
        <f>IFERROR('Prod y alimentación'!Z96*IF($AN38=$R$10,VLOOKUP($AO38,Listas!$B$6:$D$106,3,)*VLOOKUP($AO38,Listas!$B$6:$D$106,2,),IF($AN38=$R$11,VLOOKUP($AO38,Listas!$E$6:$G$106,3,)*VLOOKUP($AO38,Listas!$E$6:$G$106,2,),IF($AN38=$R$12,VLOOKUP($AO38,Listas!$H$6:$J$106,3,)*VLOOKUP($AO38,Listas!$H$6:$J$106,2,),""))),"")</f>
        <v/>
      </c>
      <c r="BF38" t="str">
        <f>IFERROR('Prod y alimentación'!AB96*IF($AN38=$R$10,VLOOKUP($AO38,Listas!$B$6:$D$106,3,)*VLOOKUP($AO38,Listas!$B$6:$D$106,2,),IF($AN38=$R$11,VLOOKUP($AO38,Listas!$E$6:$G$106,3,)*VLOOKUP($AO38,Listas!$E$6:$G$106,2,),IF($AN38=$R$12,VLOOKUP($AO38,Listas!$H$6:$J$106,3,)*VLOOKUP($AO38,Listas!$H$6:$J$106,2,),""))),"")</f>
        <v/>
      </c>
      <c r="BG38" t="str">
        <f>IFERROR('Prod y alimentación'!AC96*IF($AN38=$R$10,VLOOKUP($AO38,Listas!$B$6:$D$106,3,)*VLOOKUP($AO38,Listas!$B$6:$D$106,2,),IF($AN38=$R$11,VLOOKUP($AO38,Listas!$E$6:$G$106,3,)*VLOOKUP($AO38,Listas!$E$6:$G$106,2,),IF($AN38=$R$12,VLOOKUP($AO38,Listas!$H$6:$J$106,3,)*VLOOKUP($AO38,Listas!$H$6:$J$106,2,),""))),"")</f>
        <v/>
      </c>
      <c r="BH38" t="str">
        <f>IFERROR('Prod y alimentación'!AE96*IF($AN38=$R$10,VLOOKUP($AO38,Listas!$B$6:$D$106,3,)*VLOOKUP($AO38,Listas!$B$6:$D$106,2,),IF($AN38=$R$11,VLOOKUP($AO38,Listas!$E$6:$G$106,3,)*VLOOKUP($AO38,Listas!$E$6:$G$106,2,),IF($AN38=$R$12,VLOOKUP($AO38,Listas!$H$6:$J$106,3,)*VLOOKUP($AO38,Listas!$H$6:$J$106,2,),""))),"")</f>
        <v/>
      </c>
      <c r="BI38" t="str">
        <f>IFERROR('Prod y alimentación'!AF96*IF($AN38=$R$10,VLOOKUP($AO38,Listas!$B$6:$D$106,3,)*VLOOKUP($AO38,Listas!$B$6:$D$106,2,),IF($AN38=$R$11,VLOOKUP($AO38,Listas!$E$6:$G$106,3,)*VLOOKUP($AO38,Listas!$E$6:$G$106,2,),IF($AN38=$R$12,VLOOKUP($AO38,Listas!$H$6:$J$106,3,)*VLOOKUP($AO38,Listas!$H$6:$J$106,2,),""))),"")</f>
        <v/>
      </c>
      <c r="BJ38" t="str">
        <f>IFERROR('Prod y alimentación'!AH96*IF($AN38=$R$10,VLOOKUP($AO38,Listas!$B$6:$D$106,3,)*VLOOKUP($AO38,Listas!$B$6:$D$106,2,),IF($AN38=$R$11,VLOOKUP($AO38,Listas!$E$6:$G$106,3,)*VLOOKUP($AO38,Listas!$E$6:$G$106,2,),IF($AN38=$R$12,VLOOKUP($AO38,Listas!$H$6:$J$106,3,)*VLOOKUP($AO38,Listas!$H$6:$J$106,2,),""))),"")</f>
        <v/>
      </c>
      <c r="BK38" t="str">
        <f>IFERROR('Prod y alimentación'!AI96*IF($AN38=$R$10,VLOOKUP($AO38,Listas!$B$6:$D$106,3,)*VLOOKUP($AO38,Listas!$B$6:$D$106,2,),IF($AN38=$R$11,VLOOKUP($AO38,Listas!$E$6:$G$106,3,)*VLOOKUP($AO38,Listas!$E$6:$G$106,2,),IF($AN38=$R$12,VLOOKUP($AO38,Listas!$H$6:$J$106,3,)*VLOOKUP($AO38,Listas!$H$6:$J$106,2,),""))),"")</f>
        <v/>
      </c>
      <c r="BL38" t="str">
        <f>IFERROR('Prod y alimentación'!AK96*IF($AN38=$R$10,VLOOKUP($AO38,Listas!$B$6:$D$106,3,)*VLOOKUP($AO38,Listas!$B$6:$D$106,2,),IF($AN38=$R$11,VLOOKUP($AO38,Listas!$E$6:$G$106,3,)*VLOOKUP($AO38,Listas!$E$6:$G$106,2,),IF($AN38=$R$12,VLOOKUP($AO38,Listas!$H$6:$J$106,3,)*VLOOKUP($AO38,Listas!$H$6:$J$106,2,),""))),"")</f>
        <v/>
      </c>
      <c r="BM38" t="str">
        <f>IFERROR('Prod y alimentación'!AL96*IF($AN38=$R$10,VLOOKUP($AO38,Listas!$B$6:$D$106,3,)*VLOOKUP($AO38,Listas!$B$6:$D$106,2,),IF($AN38=$R$11,VLOOKUP($AO38,Listas!$E$6:$G$106,3,)*VLOOKUP($AO38,Listas!$E$6:$G$106,2,),IF($AN38=$R$12,VLOOKUP($AO38,Listas!$H$6:$J$106,3,)*VLOOKUP($AO38,Listas!$H$6:$J$106,2,),""))),"")</f>
        <v/>
      </c>
      <c r="BO38" s="130" t="str">
        <f>IFERROR('Prod y alimentación'!D96*IF($AN38=$R$10,VLOOKUP($AO38,Listas!$B$6:$C$106,2,),IF($AN38=$R$11,VLOOKUP($AO38,Listas!$E$6:$F$106,2,),IF($AN38=$R$12,VLOOKUP($AO38,Listas!$H$6:$I$106,2,),""))),"")</f>
        <v/>
      </c>
      <c r="BP38" t="str">
        <f>IFERROR('Prod y alimentación'!G96*IF($AN38=$R$10,VLOOKUP($AO38,Listas!$B$6:$C$106,2,),IF($AN38=$R$11,VLOOKUP($AO38,Listas!$E$6:$F$106,2,),IF($AN38=$R$12,VLOOKUP($AO38,Listas!$H$6:$I$106,2,)/100,""))),"")</f>
        <v/>
      </c>
      <c r="BQ38" t="str">
        <f>IFERROR('Prod y alimentación'!J96*IF($AN38=$R$10,VLOOKUP($AO38,Listas!$B$6:$C$106,2,),IF($AN38=$R$11,VLOOKUP($AO38,Listas!$E$6:$F$106,2,),IF($AN38=$R$12,VLOOKUP($AO38,Listas!$H$6:$I$106,2,)/100,""))),"")</f>
        <v/>
      </c>
      <c r="BR38" t="str">
        <f>IFERROR('Prod y alimentación'!M96*IF($AN38=$R$10,VLOOKUP($AO38,Listas!$B$6:$C$106,2,),IF($AN38=$R$11,VLOOKUP($AO38,Listas!$E$6:$F$106,2,),IF($AN38=$R$12,VLOOKUP($AO38,Listas!$H$6:$I$106,2,)/100,""))),"")</f>
        <v/>
      </c>
      <c r="BS38" t="str">
        <f>IFERROR('Prod y alimentación'!P96*IF($AN38=$R$10,VLOOKUP($AO38,Listas!$B$6:$C$106,2,),IF($AN38=$R$11,VLOOKUP($AO38,Listas!$E$6:$F$106,2,),IF($AN38=$R$12,VLOOKUP($AO38,Listas!$H$6:$I$106,2,)/100,""))),"")</f>
        <v/>
      </c>
      <c r="BT38" t="str">
        <f>IFERROR('Prod y alimentación'!S96*IF($AN38=$R$10,VLOOKUP($AO38,Listas!$B$6:$C$106,2,),IF($AN38=$R$11,VLOOKUP($AO38,Listas!$E$6:$F$106,2,),IF($AN38=$R$12,VLOOKUP($AO38,Listas!$H$6:$I$106,2,)/100,""))),"")</f>
        <v/>
      </c>
      <c r="BU38" t="str">
        <f>IFERROR('Prod y alimentación'!V96*IF($AN38=$R$10,VLOOKUP($AO38,Listas!$B$6:$C$106,2,),IF($AN38=$R$11,VLOOKUP($AO38,Listas!$E$6:$F$106,2,),IF($AN38=$R$12,VLOOKUP($AO38,Listas!$H$6:$I$106,2,)/100,""))),"")</f>
        <v/>
      </c>
      <c r="BV38" t="str">
        <f>IFERROR('Prod y alimentación'!Y96*IF($AN38=$R$10,VLOOKUP($AO38,Listas!$B$6:$C$106,2,),IF($AN38=$R$11,VLOOKUP($AO38,Listas!$E$6:$F$106,2,),IF($AN38=$R$12,VLOOKUP($AO38,Listas!$H$6:$I$106,2,)/100,""))),"")</f>
        <v/>
      </c>
      <c r="BW38" t="str">
        <f>IFERROR('Prod y alimentación'!AB96*IF($AN38=$R$10,VLOOKUP($AO38,Listas!$B$6:$C$106,2,),IF($AN38=$R$11,VLOOKUP($AO38,Listas!$E$6:$F$106,2,),IF($AN38=$R$12,VLOOKUP($AO38,Listas!$H$6:$I$106,2,)/100,""))),"")</f>
        <v/>
      </c>
      <c r="BX38" t="str">
        <f>IFERROR('Prod y alimentación'!AE96*IF($AN38=$R$10,VLOOKUP($AO38,Listas!$B$6:$C$106,2,),IF($AN38=$R$11,VLOOKUP($AO38,Listas!$E$6:$F$106,2,),IF($AN38=$R$12,VLOOKUP($AO38,Listas!$H$6:$I$106,2,)/100,""))),"")</f>
        <v/>
      </c>
      <c r="BY38" t="str">
        <f>IFERROR('Prod y alimentación'!AH96*IF($AN38=$R$10,VLOOKUP($AO38,Listas!$B$6:$C$106,2,),IF($AN38=$R$11,VLOOKUP($AO38,Listas!$E$6:$F$106,2,),IF($AN38=$R$12,VLOOKUP($AO38,Listas!$H$6:$I$106,2,)/100,""))),"")</f>
        <v/>
      </c>
      <c r="BZ38" t="str">
        <f>IFERROR('Prod y alimentación'!AK96*IF($AN38=$R$10,VLOOKUP($AO38,Listas!$B$6:$C$106,2,),IF($AN38=$R$11,VLOOKUP($AO38,Listas!$E$6:$F$106,2,),IF($AN38=$R$12,VLOOKUP($AO38,Listas!$H$6:$I$106,2,)/100,""))),"")</f>
        <v/>
      </c>
      <c r="CB38" t="str">
        <f>IF(Reservas!E43="",IF(Reservas!D43="","",IF(Reservas!C43=$O$10,0.85,IF(Reservas!C43=$O$11,0.45,IF(Reservas!C43=$O$12,0.33,"")))),Reservas!E43)</f>
        <v/>
      </c>
      <c r="CC38" t="str">
        <f>IF(Reservas!H43="",IF(Reservas!G43="","",IF(Reservas!F43=$O$10,0.85,IF(Reservas!F43=$O$11,0.45,IF(Reservas!F43=$O$12,0.33,"")))),Reservas!H43)</f>
        <v/>
      </c>
      <c r="CD38" t="str">
        <f>IF(Reservas!K43="",IF(Reservas!J43="","",IF(Reservas!I43=$O$10,0.85,IF(Reservas!I43=$O$11,0.45,IF(Reservas!I43=$O$12,0.33,"")))),Reservas!K43)</f>
        <v/>
      </c>
      <c r="CE38" t="str">
        <f>IF(Reservas!N43="",IF(Reservas!M43="","",IF(Reservas!L43=$O$10,0.85,IF(Reservas!L43=$O$11,0.45,IF(Reservas!L43=$O$12,0.33,"")))),Reservas!N43)</f>
        <v/>
      </c>
      <c r="CF38" t="str">
        <f>IF(Reservas!Q43="",IF(Reservas!P43="","",IF(Reservas!O43=$O$10,0.85,IF(Reservas!O43=$O$11,0.45,IF(Reservas!O43=$O$12,0.33,"")))),Reservas!Q43)</f>
        <v/>
      </c>
      <c r="CG38" t="str">
        <f>IF(Reservas!T43="",IF(Reservas!S43="","",IF(Reservas!R43=$O$10,0.85,IF(Reservas!R43=$O$11,0.45,IF(Reservas!R43=$O$12,0.33,"")))),Reservas!T43)</f>
        <v/>
      </c>
      <c r="CH38" t="str">
        <f>IF(Reservas!W43="",IF(Reservas!V43="","",IF(Reservas!U43=$O$10,0.85,IF(Reservas!U43=$O$11,0.45,IF(Reservas!U43=$O$12,0.33,"")))),Reservas!W43)</f>
        <v/>
      </c>
      <c r="CI38" t="str">
        <f>IF(Reservas!Z43="",IF(Reservas!Y43="","",IF(Reservas!X43=$O$10,0.85,IF(Reservas!X43=$O$11,0.45,IF(Reservas!X43=$O$12,0.33,"")))),Reservas!Z43)</f>
        <v/>
      </c>
      <c r="CJ38" t="str">
        <f>IF(Reservas!AC43="",IF(Reservas!AB43="","",IF(Reservas!AA43=$O$10,0.85,IF(Reservas!AA43=$O$11,0.45,IF(Reservas!AA43=$O$12,0.33,"")))),Reservas!AC43)</f>
        <v/>
      </c>
      <c r="CK38" t="str">
        <f>IF(Reservas!AF43="",IF(Reservas!AE43="","",IF(Reservas!AD43=$O$10,0.85,IF(Reservas!AD43=$O$11,0.45,IF(Reservas!AD43=$O$12,0.33,"")))),Reservas!AF43)</f>
        <v/>
      </c>
      <c r="CL38" t="str">
        <f>IF(Reservas!AI43="",IF(Reservas!AH43="","",IF(Reservas!AG43=$O$10,0.85,IF(Reservas!AG43=$O$11,0.45,IF(Reservas!AG43=$O$12,0.33,"")))),Reservas!AI43)</f>
        <v/>
      </c>
      <c r="CM38" t="str">
        <f>IF(Reservas!AL43="",IF(Reservas!AK43="","",IF(Reservas!AJ43=$O$10,0.85,IF(Reservas!AJ43=$O$11,0.45,IF(Reservas!AJ43=$O$12,0.33,"")))),Reservas!AL43)</f>
        <v/>
      </c>
      <c r="CO38" t="str">
        <f>IFERROR('Prod y alimentación'!E96*IF($AN38=$R$10,VLOOKUP($AO38,Listas!$B$6:$C$106,2,),IF($AN38=$R$11,VLOOKUP($AO38,Listas!$E$6:$F$106,2,),IF($AN38=$R$12,VLOOKUP($AO38,Listas!$H$6:$I$106,2,),""))),"")</f>
        <v/>
      </c>
      <c r="CP38" t="str">
        <f>IFERROR('Prod y alimentación'!H96*IF($AN38=$R$10,VLOOKUP($AO38,Listas!$B$6:$C$106,2,),IF($AN38=$R$11,VLOOKUP($AO38,Listas!$E$6:$F$106,2,),IF($AN38=$R$12,VLOOKUP($AO38,Listas!$H$6:$I$106,2,),""))),"")</f>
        <v/>
      </c>
      <c r="CQ38" t="str">
        <f>IFERROR('Prod y alimentación'!K96*IF($AN38=$R$10,VLOOKUP($AO38,Listas!$B$6:$C$106,2,),IF($AN38=$R$11,VLOOKUP($AO38,Listas!$E$6:$F$106,2,),IF($AN38=$R$12,VLOOKUP($AO38,Listas!$H$6:$I$106,2,),""))),"")</f>
        <v/>
      </c>
      <c r="CR38" t="str">
        <f>IFERROR('Prod y alimentación'!N96*IF($AN38=$R$10,VLOOKUP($AO38,Listas!$B$6:$C$106,2,),IF($AN38=$R$11,VLOOKUP($AO38,Listas!$E$6:$F$106,2,),IF($AN38=$R$12,VLOOKUP($AO38,Listas!$H$6:$I$106,2,),""))),"")</f>
        <v/>
      </c>
      <c r="CS38" t="str">
        <f>IFERROR('Prod y alimentación'!Q96*IF($AN38=$R$10,VLOOKUP($AO38,Listas!$B$6:$C$106,2,),IF($AN38=$R$11,VLOOKUP($AO38,Listas!$E$6:$F$106,2,),IF($AN38=$R$12,VLOOKUP($AO38,Listas!$H$6:$I$106,2,),""))),"")</f>
        <v/>
      </c>
      <c r="CT38" t="str">
        <f>IFERROR('Prod y alimentación'!T96*IF($AN38=$R$10,VLOOKUP($AO38,Listas!$B$6:$C$106,2,),IF($AN38=$R$11,VLOOKUP($AO38,Listas!$E$6:$F$106,2,),IF($AN38=$R$12,VLOOKUP($AO38,Listas!$H$6:$I$106,2,),""))),"")</f>
        <v/>
      </c>
      <c r="CU38" t="str">
        <f>IFERROR('Prod y alimentación'!W96*IF($AN38=$R$10,VLOOKUP($AO38,Listas!$B$6:$C$106,2,),IF($AN38=$R$11,VLOOKUP($AO38,Listas!$E$6:$F$106,2,),IF($AN38=$R$12,VLOOKUP($AO38,Listas!$H$6:$I$106,2,),""))),"")</f>
        <v/>
      </c>
      <c r="CV38" t="str">
        <f>IFERROR('Prod y alimentación'!Z96*IF($AN38=$R$10,VLOOKUP($AO38,Listas!$B$6:$C$106,2,),IF($AN38=$R$11,VLOOKUP($AO38,Listas!$E$6:$F$106,2,),IF($AN38=$R$12,VLOOKUP($AO38,Listas!$H$6:$I$106,2,),""))),"")</f>
        <v/>
      </c>
      <c r="CW38" t="str">
        <f>IFERROR('Prod y alimentación'!AC96*IF($AN38=$R$10,VLOOKUP($AO38,Listas!$B$6:$C$106,2,),IF($AN38=$R$11,VLOOKUP($AO38,Listas!$E$6:$F$106,2,),IF($AN38=$R$12,VLOOKUP($AO38,Listas!$H$6:$I$106,2,),""))),"")</f>
        <v/>
      </c>
      <c r="CX38" t="str">
        <f>IFERROR('Prod y alimentación'!AF96*IF($AN38=$R$10,VLOOKUP($AO38,Listas!$B$6:$C$106,2,),IF($AN38=$R$11,VLOOKUP($AO38,Listas!$E$6:$F$106,2,),IF($AN38=$R$12,VLOOKUP($AO38,Listas!$H$6:$I$106,2,),""))),"")</f>
        <v/>
      </c>
      <c r="CY38" t="str">
        <f>IFERROR('Prod y alimentación'!AI96*IF($AN38=$R$10,VLOOKUP($AO38,Listas!$B$6:$C$106,2,),IF($AN38=$R$11,VLOOKUP($AO38,Listas!$E$6:$F$106,2,),IF($AN38=$R$12,VLOOKUP($AO38,Listas!$H$6:$I$106,2,),""))),"")</f>
        <v/>
      </c>
      <c r="CZ38" t="str">
        <f>IFERROR('Prod y alimentación'!AL96*IF($AN38=$R$10,VLOOKUP($AO38,Listas!$B$6:$C$106,2,),IF($AN38=$R$11,VLOOKUP($AO38,Listas!$E$6:$F$106,2,),IF($AN38=$R$12,VLOOKUP($AO38,Listas!$H$6:$I$106,2,),""))),"")</f>
        <v/>
      </c>
    </row>
    <row r="39" spans="2:104" x14ac:dyDescent="0.35">
      <c r="B39" t="str">
        <f ca="1">IFERROR(INDEX(OFFSET(Listas!$B$6,0,0,MATCH("Fin",Listas!$B$6:B135,0)-1,1),MATCH(0,INDEX(COUNTIF($B$10:B38,OFFSET(Listas!$B$6,0,0,MATCH("Fin",Listas!$B$6:B135,0)-1,1)),0,0),0)),"")</f>
        <v/>
      </c>
      <c r="E39" t="str">
        <f ca="1">IFERROR(INDEX(OFFSET(Listas!$E$6,0,0,MATCH("Fin",Listas!$E$6:E135,0)-1,1),MATCH(0,INDEX(COUNTIF($E$10:E38,OFFSET(Listas!$E$6,0,0,MATCH("Fin",Listas!$E$6:E135,0)-1,1)),0,0),0)),"")</f>
        <v>Ración preparto</v>
      </c>
      <c r="H39" t="str">
        <f ca="1">IFERROR(INDEX(OFFSET(Listas!$H$6,0,0,MATCH("Fin",Listas!$H$6:H135,0)-1,1),MATCH(0,INDEX(COUNTIF($H$10:H38,OFFSET(Listas!$H$6,0,0,MATCH("Fin",Listas!$H$6:H135,0)-1,1)),0,0),0)),"")</f>
        <v/>
      </c>
      <c r="K39" t="str">
        <f ca="1">IFERROR(INDEX(OFFSET(Listas!$L$6,0,0,MATCH("Fin",Listas!$L$6:L135,0)-1,1),MATCH(0,INDEX(COUNTIF($K$10:K38,OFFSET(Listas!$L$6,0,0,MATCH("Fin",Listas!$L$6:L135,0)-1,1)),0,0),0)),"")</f>
        <v/>
      </c>
      <c r="L39" t="e">
        <f ca="1">VLOOKUP(K39,Listas!$L$6:$M$106,2,0)</f>
        <v>#N/A</v>
      </c>
      <c r="AA39" s="122" t="str">
        <f>IF('Uso de suelo'!C44="","",'Uso de suelo'!C44)</f>
        <v/>
      </c>
      <c r="AB39" s="123" t="str">
        <f ca="1">IF('Uso de suelo'!D44="","",VLOOKUP('Uso de suelo'!D44,OFFSET(Formulas!$K$11,0,0,Formulas!$L$10,2),2,0))</f>
        <v/>
      </c>
      <c r="AC39" s="123" t="str">
        <f ca="1">IF('Uso de suelo'!F44="","",VLOOKUP('Uso de suelo'!F44,OFFSET(Formulas!$K$11,0,0,Formulas!$L$10,2),2,0))</f>
        <v/>
      </c>
      <c r="AD39" s="123" t="str">
        <f ca="1">IF('Uso de suelo'!H44="","",VLOOKUP('Uso de suelo'!H44,OFFSET(Formulas!$K$11,0,0,Formulas!$L$10,2),2,0))</f>
        <v/>
      </c>
      <c r="AE39" s="123" t="str">
        <f ca="1">IF('Uso de suelo'!J44="","",VLOOKUP('Uso de suelo'!J44,OFFSET(Formulas!$K$11,0,0,Formulas!$L$10,2),2,0))</f>
        <v/>
      </c>
      <c r="AF39" s="123" t="str">
        <f ca="1">IF('Uso de suelo'!L44="","",VLOOKUP('Uso de suelo'!L44,OFFSET(Formulas!$K$11,0,0,Formulas!$L$10,2),2,0))</f>
        <v/>
      </c>
      <c r="AG39" s="123" t="str">
        <f ca="1">IF('Uso de suelo'!N44="","",VLOOKUP('Uso de suelo'!N44,OFFSET(Formulas!$K$11,0,0,Formulas!$L$10,2),2,0))</f>
        <v/>
      </c>
      <c r="AH39" s="123" t="str">
        <f ca="1">IF('Uso de suelo'!P44="","",VLOOKUP('Uso de suelo'!P44,OFFSET(Formulas!$K$11,0,0,Formulas!$L$10,2),2,0))</f>
        <v/>
      </c>
      <c r="AI39" s="123" t="str">
        <f ca="1">IF('Uso de suelo'!R44="","",VLOOKUP('Uso de suelo'!R44,OFFSET(Formulas!$K$11,0,0,Formulas!$L$10,2),2,0))</f>
        <v/>
      </c>
      <c r="AJ39" s="123" t="str">
        <f ca="1">IF('Uso de suelo'!T44="","",VLOOKUP('Uso de suelo'!T44,OFFSET(Formulas!$K$11,0,0,Formulas!$L$10,2),2,0))</f>
        <v/>
      </c>
      <c r="AK39" s="123" t="str">
        <f ca="1">IF('Uso de suelo'!V44="","",VLOOKUP('Uso de suelo'!V44,OFFSET(Formulas!$K$11,0,0,Formulas!$L$10,2),2,0))</f>
        <v/>
      </c>
      <c r="AL39" s="123" t="str">
        <f ca="1">IF('Uso de suelo'!X44="","",VLOOKUP('Uso de suelo'!X44,OFFSET(Formulas!$K$11,0,0,Formulas!$L$10,2),2,0))</f>
        <v/>
      </c>
      <c r="AM39" s="124" t="str">
        <f ca="1">IF('Uso de suelo'!Z44="","",VLOOKUP('Uso de suelo'!Z44,OFFSET(Formulas!$K$11,0,0,Formulas!$L$10,2),2,0))</f>
        <v/>
      </c>
      <c r="AN39" t="str">
        <f>IF('Prod y alimentación'!B97="","",'Prod y alimentación'!B97)</f>
        <v/>
      </c>
      <c r="AO39" t="str">
        <f>IF('Prod y alimentación'!C97="","",'Prod y alimentación'!C97)</f>
        <v/>
      </c>
      <c r="AP39" t="str">
        <f>IFERROR('Prod y alimentación'!D97*IF($AN39=$R$10,VLOOKUP($AO39,Listas!$B$6:$D$106,3,)*VLOOKUP($AO39,Listas!$B$6:$D$106,2,),IF($AN39=$R$11,VLOOKUP($AO39,Listas!$E$6:$G$106,3,)*VLOOKUP($AO39,Listas!$E$6:$G$106,2,),IF($AN39=$R$12,VLOOKUP($AO39,Listas!$H$6:$J$106,3,)*VLOOKUP($AO39,Listas!$H$6:$J$106,2,),""))),"")</f>
        <v/>
      </c>
      <c r="AQ39" t="str">
        <f>IFERROR('Prod y alimentación'!E97*IF($AN39=$R$10,VLOOKUP($AO39,Listas!$B$6:$D$106,3,)*VLOOKUP($AO39,Listas!$B$6:$D$106,2,),IF($AN39=$R$11,VLOOKUP($AO39,Listas!$E$6:$G$106,3,)*VLOOKUP($AO39,Listas!$E$6:$G$106,2,),IF($AN39=$R$12,VLOOKUP($AO39,Listas!$H$6:$J$106,3,)*VLOOKUP($AO39,Listas!$H$6:$J$106,2,),""))),"")</f>
        <v/>
      </c>
      <c r="AR39" t="str">
        <f>IFERROR('Prod y alimentación'!G97*IF($AN39=$R$10,VLOOKUP($AO39,Listas!$B$6:$D$106,3,)*VLOOKUP($AO39,Listas!$B$6:$D$106,2,),IF($AN39=$R$11,VLOOKUP($AO39,Listas!$E$6:$G$106,3,)*VLOOKUP($AO39,Listas!$E$6:$G$106,2,),IF($AN39=$R$12,VLOOKUP($AO39,Listas!$H$6:$J$106,3,)*VLOOKUP($AO39,Listas!$H$6:$J$106,2,),""))),"")</f>
        <v/>
      </c>
      <c r="AS39" t="str">
        <f>IFERROR('Prod y alimentación'!H97*IF($AN39=$R$10,VLOOKUP($AO39,Listas!$B$6:$D$106,3,)*VLOOKUP($AO39,Listas!$B$6:$D$106,2,),IF($AN39=$R$11,VLOOKUP($AO39,Listas!$E$6:$G$106,3,)*VLOOKUP($AO39,Listas!$E$6:$G$106,2,),IF($AN39=$R$12,VLOOKUP($AO39,Listas!$H$6:$J$106,3,)*VLOOKUP($AO39,Listas!$H$6:$J$106,2,),""))),"")</f>
        <v/>
      </c>
      <c r="AT39" t="str">
        <f>IFERROR('Prod y alimentación'!J97*IF($AN39=$R$10,VLOOKUP($AO39,Listas!$B$6:$D$106,3,)*VLOOKUP($AO39,Listas!$B$6:$D$106,2,),IF($AN39=$R$11,VLOOKUP($AO39,Listas!$E$6:$G$106,3,)*VLOOKUP($AO39,Listas!$E$6:$G$106,2,),IF($AN39=$R$12,VLOOKUP($AO39,Listas!$H$6:$J$106,3,)*VLOOKUP($AO39,Listas!$H$6:$J$106,2,),""))),"")</f>
        <v/>
      </c>
      <c r="AU39" t="str">
        <f>IFERROR('Prod y alimentación'!K97*IF($AN39=$R$10,VLOOKUP($AO39,Listas!$B$6:$D$106,3,)*VLOOKUP($AO39,Listas!$B$6:$D$106,2,),IF($AN39=$R$11,VLOOKUP($AO39,Listas!$E$6:$G$106,3,)*VLOOKUP($AO39,Listas!$E$6:$G$106,2,),IF($AN39=$R$12,VLOOKUP($AO39,Listas!$H$6:$J$106,3,)*VLOOKUP($AO39,Listas!$H$6:$J$106,2,),""))),"")</f>
        <v/>
      </c>
      <c r="AV39" t="str">
        <f>IFERROR('Prod y alimentación'!M97*IF($AN39=$R$10,VLOOKUP($AO39,Listas!$B$6:$D$106,3,)*VLOOKUP($AO39,Listas!$B$6:$D$106,2,),IF($AN39=$R$11,VLOOKUP($AO39,Listas!$E$6:$G$106,3,)*VLOOKUP($AO39,Listas!$E$6:$G$106,2,),IF($AN39=$R$12,VLOOKUP($AO39,Listas!$H$6:$J$106,3,)*VLOOKUP($AO39,Listas!$H$6:$J$106,2,),""))),"")</f>
        <v/>
      </c>
      <c r="AW39" t="str">
        <f>IFERROR('Prod y alimentación'!N97*IF($AN39=$R$10,VLOOKUP($AO39,Listas!$B$6:$D$106,3,)*VLOOKUP($AO39,Listas!$B$6:$D$106,2,),IF($AN39=$R$11,VLOOKUP($AO39,Listas!$E$6:$G$106,3,)*VLOOKUP($AO39,Listas!$E$6:$G$106,2,),IF($AN39=$R$12,VLOOKUP($AO39,Listas!$H$6:$J$106,3,)*VLOOKUP($AO39,Listas!$H$6:$J$106,2,),""))),"")</f>
        <v/>
      </c>
      <c r="AX39" t="str">
        <f>IFERROR('Prod y alimentación'!P97*IF($AN39=$R$10,VLOOKUP($AO39,Listas!$B$6:$D$106,3,)*VLOOKUP($AO39,Listas!$B$6:$D$106,2,),IF($AN39=$R$11,VLOOKUP($AO39,Listas!$E$6:$G$106,3,)*VLOOKUP($AO39,Listas!$E$6:$G$106,2,),IF($AN39=$R$12,VLOOKUP($AO39,Listas!$H$6:$J$106,3,)*VLOOKUP($AO39,Listas!$H$6:$J$106,2,),""))),"")</f>
        <v/>
      </c>
      <c r="AY39" t="str">
        <f>IFERROR('Prod y alimentación'!Q97*IF($AN39=$R$10,VLOOKUP($AO39,Listas!$B$6:$D$106,3,)*VLOOKUP($AO39,Listas!$B$6:$D$106,2,),IF($AN39=$R$11,VLOOKUP($AO39,Listas!$E$6:$G$106,3,)*VLOOKUP($AO39,Listas!$E$6:$G$106,2,),IF($AN39=$R$12,VLOOKUP($AO39,Listas!$H$6:$J$106,3,)*VLOOKUP($AO39,Listas!$H$6:$J$106,2,),""))),"")</f>
        <v/>
      </c>
      <c r="AZ39" t="str">
        <f>IFERROR('Prod y alimentación'!S97*IF($AN39=$R$10,VLOOKUP($AO39,Listas!$B$6:$D$106,3,)*VLOOKUP($AO39,Listas!$B$6:$D$106,2,),IF($AN39=$R$11,VLOOKUP($AO39,Listas!$E$6:$G$106,3,)*VLOOKUP($AO39,Listas!$E$6:$G$106,2,),IF($AN39=$R$12,VLOOKUP($AO39,Listas!$H$6:$J$106,3,)*VLOOKUP($AO39,Listas!$H$6:$J$106,2,),""))),"")</f>
        <v/>
      </c>
      <c r="BA39" t="str">
        <f>IFERROR('Prod y alimentación'!T97*IF($AN39=$R$10,VLOOKUP($AO39,Listas!$B$6:$D$106,3,)*VLOOKUP($AO39,Listas!$B$6:$D$106,2,),IF($AN39=$R$11,VLOOKUP($AO39,Listas!$E$6:$G$106,3,)*VLOOKUP($AO39,Listas!$E$6:$G$106,2,),IF($AN39=$R$12,VLOOKUP($AO39,Listas!$H$6:$J$106,3,)*VLOOKUP($AO39,Listas!$H$6:$J$106,2,),""))),"")</f>
        <v/>
      </c>
      <c r="BB39" t="str">
        <f>IFERROR('Prod y alimentación'!V97*IF($AN39=$R$10,VLOOKUP($AO39,Listas!$B$6:$D$106,3,)*VLOOKUP($AO39,Listas!$B$6:$D$106,2,),IF($AN39=$R$11,VLOOKUP($AO39,Listas!$E$6:$G$106,3,)*VLOOKUP($AO39,Listas!$E$6:$G$106,2,),IF($AN39=$R$12,VLOOKUP($AO39,Listas!$H$6:$J$106,3,)*VLOOKUP($AO39,Listas!$H$6:$J$106,2,),""))),"")</f>
        <v/>
      </c>
      <c r="BC39" t="str">
        <f>IFERROR('Prod y alimentación'!W97*IF($AN39=$R$10,VLOOKUP($AO39,Listas!$B$6:$D$106,3,)*VLOOKUP($AO39,Listas!$B$6:$D$106,2,),IF($AN39=$R$11,VLOOKUP($AO39,Listas!$E$6:$G$106,3,)*VLOOKUP($AO39,Listas!$E$6:$G$106,2,),IF($AN39=$R$12,VLOOKUP($AO39,Listas!$H$6:$J$106,3,)*VLOOKUP($AO39,Listas!$H$6:$J$106,2,),""))),"")</f>
        <v/>
      </c>
      <c r="BD39" t="str">
        <f>IFERROR('Prod y alimentación'!Y97*IF($AN39=$R$10,VLOOKUP($AO39,Listas!$B$6:$D$106,3,)*VLOOKUP($AO39,Listas!$B$6:$D$106,2,),IF($AN39=$R$11,VLOOKUP($AO39,Listas!$E$6:$G$106,3,)*VLOOKUP($AO39,Listas!$E$6:$G$106,2,),IF($AN39=$R$12,VLOOKUP($AO39,Listas!$H$6:$J$106,3,)*VLOOKUP($AO39,Listas!$H$6:$J$106,2,),""))),"")</f>
        <v/>
      </c>
      <c r="BE39" t="str">
        <f>IFERROR('Prod y alimentación'!Z97*IF($AN39=$R$10,VLOOKUP($AO39,Listas!$B$6:$D$106,3,)*VLOOKUP($AO39,Listas!$B$6:$D$106,2,),IF($AN39=$R$11,VLOOKUP($AO39,Listas!$E$6:$G$106,3,)*VLOOKUP($AO39,Listas!$E$6:$G$106,2,),IF($AN39=$R$12,VLOOKUP($AO39,Listas!$H$6:$J$106,3,)*VLOOKUP($AO39,Listas!$H$6:$J$106,2,),""))),"")</f>
        <v/>
      </c>
      <c r="BF39" t="str">
        <f>IFERROR('Prod y alimentación'!AB97*IF($AN39=$R$10,VLOOKUP($AO39,Listas!$B$6:$D$106,3,)*VLOOKUP($AO39,Listas!$B$6:$D$106,2,),IF($AN39=$R$11,VLOOKUP($AO39,Listas!$E$6:$G$106,3,)*VLOOKUP($AO39,Listas!$E$6:$G$106,2,),IF($AN39=$R$12,VLOOKUP($AO39,Listas!$H$6:$J$106,3,)*VLOOKUP($AO39,Listas!$H$6:$J$106,2,),""))),"")</f>
        <v/>
      </c>
      <c r="BG39" t="str">
        <f>IFERROR('Prod y alimentación'!AC97*IF($AN39=$R$10,VLOOKUP($AO39,Listas!$B$6:$D$106,3,)*VLOOKUP($AO39,Listas!$B$6:$D$106,2,),IF($AN39=$R$11,VLOOKUP($AO39,Listas!$E$6:$G$106,3,)*VLOOKUP($AO39,Listas!$E$6:$G$106,2,),IF($AN39=$R$12,VLOOKUP($AO39,Listas!$H$6:$J$106,3,)*VLOOKUP($AO39,Listas!$H$6:$J$106,2,),""))),"")</f>
        <v/>
      </c>
      <c r="BH39" t="str">
        <f>IFERROR('Prod y alimentación'!AE97*IF($AN39=$R$10,VLOOKUP($AO39,Listas!$B$6:$D$106,3,)*VLOOKUP($AO39,Listas!$B$6:$D$106,2,),IF($AN39=$R$11,VLOOKUP($AO39,Listas!$E$6:$G$106,3,)*VLOOKUP($AO39,Listas!$E$6:$G$106,2,),IF($AN39=$R$12,VLOOKUP($AO39,Listas!$H$6:$J$106,3,)*VLOOKUP($AO39,Listas!$H$6:$J$106,2,),""))),"")</f>
        <v/>
      </c>
      <c r="BI39" t="str">
        <f>IFERROR('Prod y alimentación'!AF97*IF($AN39=$R$10,VLOOKUP($AO39,Listas!$B$6:$D$106,3,)*VLOOKUP($AO39,Listas!$B$6:$D$106,2,),IF($AN39=$R$11,VLOOKUP($AO39,Listas!$E$6:$G$106,3,)*VLOOKUP($AO39,Listas!$E$6:$G$106,2,),IF($AN39=$R$12,VLOOKUP($AO39,Listas!$H$6:$J$106,3,)*VLOOKUP($AO39,Listas!$H$6:$J$106,2,),""))),"")</f>
        <v/>
      </c>
      <c r="BJ39" t="str">
        <f>IFERROR('Prod y alimentación'!AH97*IF($AN39=$R$10,VLOOKUP($AO39,Listas!$B$6:$D$106,3,)*VLOOKUP($AO39,Listas!$B$6:$D$106,2,),IF($AN39=$R$11,VLOOKUP($AO39,Listas!$E$6:$G$106,3,)*VLOOKUP($AO39,Listas!$E$6:$G$106,2,),IF($AN39=$R$12,VLOOKUP($AO39,Listas!$H$6:$J$106,3,)*VLOOKUP($AO39,Listas!$H$6:$J$106,2,),""))),"")</f>
        <v/>
      </c>
      <c r="BK39" t="str">
        <f>IFERROR('Prod y alimentación'!AI97*IF($AN39=$R$10,VLOOKUP($AO39,Listas!$B$6:$D$106,3,)*VLOOKUP($AO39,Listas!$B$6:$D$106,2,),IF($AN39=$R$11,VLOOKUP($AO39,Listas!$E$6:$G$106,3,)*VLOOKUP($AO39,Listas!$E$6:$G$106,2,),IF($AN39=$R$12,VLOOKUP($AO39,Listas!$H$6:$J$106,3,)*VLOOKUP($AO39,Listas!$H$6:$J$106,2,),""))),"")</f>
        <v/>
      </c>
      <c r="BL39" t="str">
        <f>IFERROR('Prod y alimentación'!AK97*IF($AN39=$R$10,VLOOKUP($AO39,Listas!$B$6:$D$106,3,)*VLOOKUP($AO39,Listas!$B$6:$D$106,2,),IF($AN39=$R$11,VLOOKUP($AO39,Listas!$E$6:$G$106,3,)*VLOOKUP($AO39,Listas!$E$6:$G$106,2,),IF($AN39=$R$12,VLOOKUP($AO39,Listas!$H$6:$J$106,3,)*VLOOKUP($AO39,Listas!$H$6:$J$106,2,),""))),"")</f>
        <v/>
      </c>
      <c r="BM39" t="str">
        <f>IFERROR('Prod y alimentación'!AL97*IF($AN39=$R$10,VLOOKUP($AO39,Listas!$B$6:$D$106,3,)*VLOOKUP($AO39,Listas!$B$6:$D$106,2,),IF($AN39=$R$11,VLOOKUP($AO39,Listas!$E$6:$G$106,3,)*VLOOKUP($AO39,Listas!$E$6:$G$106,2,),IF($AN39=$R$12,VLOOKUP($AO39,Listas!$H$6:$J$106,3,)*VLOOKUP($AO39,Listas!$H$6:$J$106,2,),""))),"")</f>
        <v/>
      </c>
      <c r="BO39" s="130" t="str">
        <f>IFERROR('Prod y alimentación'!D97*IF($AN39=$R$10,VLOOKUP($AO39,Listas!$B$6:$C$106,2,),IF($AN39=$R$11,VLOOKUP($AO39,Listas!$E$6:$F$106,2,),IF($AN39=$R$12,VLOOKUP($AO39,Listas!$H$6:$I$106,2,),""))),"")</f>
        <v/>
      </c>
      <c r="BP39" t="str">
        <f>IFERROR('Prod y alimentación'!G97*IF($AN39=$R$10,VLOOKUP($AO39,Listas!$B$6:$C$106,2,),IF($AN39=$R$11,VLOOKUP($AO39,Listas!$E$6:$F$106,2,),IF($AN39=$R$12,VLOOKUP($AO39,Listas!$H$6:$I$106,2,)/100,""))),"")</f>
        <v/>
      </c>
      <c r="BQ39" t="str">
        <f>IFERROR('Prod y alimentación'!J97*IF($AN39=$R$10,VLOOKUP($AO39,Listas!$B$6:$C$106,2,),IF($AN39=$R$11,VLOOKUP($AO39,Listas!$E$6:$F$106,2,),IF($AN39=$R$12,VLOOKUP($AO39,Listas!$H$6:$I$106,2,)/100,""))),"")</f>
        <v/>
      </c>
      <c r="BR39" t="str">
        <f>IFERROR('Prod y alimentación'!M97*IF($AN39=$R$10,VLOOKUP($AO39,Listas!$B$6:$C$106,2,),IF($AN39=$R$11,VLOOKUP($AO39,Listas!$E$6:$F$106,2,),IF($AN39=$R$12,VLOOKUP($AO39,Listas!$H$6:$I$106,2,)/100,""))),"")</f>
        <v/>
      </c>
      <c r="BS39" t="str">
        <f>IFERROR('Prod y alimentación'!P97*IF($AN39=$R$10,VLOOKUP($AO39,Listas!$B$6:$C$106,2,),IF($AN39=$R$11,VLOOKUP($AO39,Listas!$E$6:$F$106,2,),IF($AN39=$R$12,VLOOKUP($AO39,Listas!$H$6:$I$106,2,)/100,""))),"")</f>
        <v/>
      </c>
      <c r="BT39" t="str">
        <f>IFERROR('Prod y alimentación'!S97*IF($AN39=$R$10,VLOOKUP($AO39,Listas!$B$6:$C$106,2,),IF($AN39=$R$11,VLOOKUP($AO39,Listas!$E$6:$F$106,2,),IF($AN39=$R$12,VLOOKUP($AO39,Listas!$H$6:$I$106,2,)/100,""))),"")</f>
        <v/>
      </c>
      <c r="BU39" t="str">
        <f>IFERROR('Prod y alimentación'!V97*IF($AN39=$R$10,VLOOKUP($AO39,Listas!$B$6:$C$106,2,),IF($AN39=$R$11,VLOOKUP($AO39,Listas!$E$6:$F$106,2,),IF($AN39=$R$12,VLOOKUP($AO39,Listas!$H$6:$I$106,2,)/100,""))),"")</f>
        <v/>
      </c>
      <c r="BV39" t="str">
        <f>IFERROR('Prod y alimentación'!Y97*IF($AN39=$R$10,VLOOKUP($AO39,Listas!$B$6:$C$106,2,),IF($AN39=$R$11,VLOOKUP($AO39,Listas!$E$6:$F$106,2,),IF($AN39=$R$12,VLOOKUP($AO39,Listas!$H$6:$I$106,2,)/100,""))),"")</f>
        <v/>
      </c>
      <c r="BW39" t="str">
        <f>IFERROR('Prod y alimentación'!AB97*IF($AN39=$R$10,VLOOKUP($AO39,Listas!$B$6:$C$106,2,),IF($AN39=$R$11,VLOOKUP($AO39,Listas!$E$6:$F$106,2,),IF($AN39=$R$12,VLOOKUP($AO39,Listas!$H$6:$I$106,2,)/100,""))),"")</f>
        <v/>
      </c>
      <c r="BX39" t="str">
        <f>IFERROR('Prod y alimentación'!AE97*IF($AN39=$R$10,VLOOKUP($AO39,Listas!$B$6:$C$106,2,),IF($AN39=$R$11,VLOOKUP($AO39,Listas!$E$6:$F$106,2,),IF($AN39=$R$12,VLOOKUP($AO39,Listas!$H$6:$I$106,2,)/100,""))),"")</f>
        <v/>
      </c>
      <c r="BY39" t="str">
        <f>IFERROR('Prod y alimentación'!AH97*IF($AN39=$R$10,VLOOKUP($AO39,Listas!$B$6:$C$106,2,),IF($AN39=$R$11,VLOOKUP($AO39,Listas!$E$6:$F$106,2,),IF($AN39=$R$12,VLOOKUP($AO39,Listas!$H$6:$I$106,2,)/100,""))),"")</f>
        <v/>
      </c>
      <c r="BZ39" t="str">
        <f>IFERROR('Prod y alimentación'!AK97*IF($AN39=$R$10,VLOOKUP($AO39,Listas!$B$6:$C$106,2,),IF($AN39=$R$11,VLOOKUP($AO39,Listas!$E$6:$F$106,2,),IF($AN39=$R$12,VLOOKUP($AO39,Listas!$H$6:$I$106,2,)/100,""))),"")</f>
        <v/>
      </c>
      <c r="CB39" t="str">
        <f>IF(Reservas!E44="",IF(Reservas!D44="","",IF(Reservas!C44=$O$10,0.85,IF(Reservas!C44=$O$11,0.45,IF(Reservas!C44=$O$12,0.33,"")))),Reservas!E44)</f>
        <v/>
      </c>
      <c r="CC39" t="str">
        <f>IF(Reservas!H44="",IF(Reservas!G44="","",IF(Reservas!F44=$O$10,0.85,IF(Reservas!F44=$O$11,0.45,IF(Reservas!F44=$O$12,0.33,"")))),Reservas!H44)</f>
        <v/>
      </c>
      <c r="CD39" t="str">
        <f>IF(Reservas!K44="",IF(Reservas!J44="","",IF(Reservas!I44=$O$10,0.85,IF(Reservas!I44=$O$11,0.45,IF(Reservas!I44=$O$12,0.33,"")))),Reservas!K44)</f>
        <v/>
      </c>
      <c r="CE39" t="str">
        <f>IF(Reservas!N44="",IF(Reservas!M44="","",IF(Reservas!L44=$O$10,0.85,IF(Reservas!L44=$O$11,0.45,IF(Reservas!L44=$O$12,0.33,"")))),Reservas!N44)</f>
        <v/>
      </c>
      <c r="CF39" t="str">
        <f>IF(Reservas!Q44="",IF(Reservas!P44="","",IF(Reservas!O44=$O$10,0.85,IF(Reservas!O44=$O$11,0.45,IF(Reservas!O44=$O$12,0.33,"")))),Reservas!Q44)</f>
        <v/>
      </c>
      <c r="CG39" t="str">
        <f>IF(Reservas!T44="",IF(Reservas!S44="","",IF(Reservas!R44=$O$10,0.85,IF(Reservas!R44=$O$11,0.45,IF(Reservas!R44=$O$12,0.33,"")))),Reservas!T44)</f>
        <v/>
      </c>
      <c r="CH39" t="str">
        <f>IF(Reservas!W44="",IF(Reservas!V44="","",IF(Reservas!U44=$O$10,0.85,IF(Reservas!U44=$O$11,0.45,IF(Reservas!U44=$O$12,0.33,"")))),Reservas!W44)</f>
        <v/>
      </c>
      <c r="CI39" t="str">
        <f>IF(Reservas!Z44="",IF(Reservas!Y44="","",IF(Reservas!X44=$O$10,0.85,IF(Reservas!X44=$O$11,0.45,IF(Reservas!X44=$O$12,0.33,"")))),Reservas!Z44)</f>
        <v/>
      </c>
      <c r="CJ39" t="str">
        <f>IF(Reservas!AC44="",IF(Reservas!AB44="","",IF(Reservas!AA44=$O$10,0.85,IF(Reservas!AA44=$O$11,0.45,IF(Reservas!AA44=$O$12,0.33,"")))),Reservas!AC44)</f>
        <v/>
      </c>
      <c r="CK39" t="str">
        <f>IF(Reservas!AF44="",IF(Reservas!AE44="","",IF(Reservas!AD44=$O$10,0.85,IF(Reservas!AD44=$O$11,0.45,IF(Reservas!AD44=$O$12,0.33,"")))),Reservas!AF44)</f>
        <v/>
      </c>
      <c r="CL39" t="str">
        <f>IF(Reservas!AI44="",IF(Reservas!AH44="","",IF(Reservas!AG44=$O$10,0.85,IF(Reservas!AG44=$O$11,0.45,IF(Reservas!AG44=$O$12,0.33,"")))),Reservas!AI44)</f>
        <v/>
      </c>
      <c r="CM39" t="str">
        <f>IF(Reservas!AL44="",IF(Reservas!AK44="","",IF(Reservas!AJ44=$O$10,0.85,IF(Reservas!AJ44=$O$11,0.45,IF(Reservas!AJ44=$O$12,0.33,"")))),Reservas!AL44)</f>
        <v/>
      </c>
      <c r="CO39" t="str">
        <f>IFERROR('Prod y alimentación'!E97*IF($AN39=$R$10,VLOOKUP($AO39,Listas!$B$6:$C$106,2,),IF($AN39=$R$11,VLOOKUP($AO39,Listas!$E$6:$F$106,2,),IF($AN39=$R$12,VLOOKUP($AO39,Listas!$H$6:$I$106,2,),""))),"")</f>
        <v/>
      </c>
      <c r="CP39" t="str">
        <f>IFERROR('Prod y alimentación'!H97*IF($AN39=$R$10,VLOOKUP($AO39,Listas!$B$6:$C$106,2,),IF($AN39=$R$11,VLOOKUP($AO39,Listas!$E$6:$F$106,2,),IF($AN39=$R$12,VLOOKUP($AO39,Listas!$H$6:$I$106,2,),""))),"")</f>
        <v/>
      </c>
      <c r="CQ39" t="str">
        <f>IFERROR('Prod y alimentación'!K97*IF($AN39=$R$10,VLOOKUP($AO39,Listas!$B$6:$C$106,2,),IF($AN39=$R$11,VLOOKUP($AO39,Listas!$E$6:$F$106,2,),IF($AN39=$R$12,VLOOKUP($AO39,Listas!$H$6:$I$106,2,),""))),"")</f>
        <v/>
      </c>
      <c r="CR39" t="str">
        <f>IFERROR('Prod y alimentación'!N97*IF($AN39=$R$10,VLOOKUP($AO39,Listas!$B$6:$C$106,2,),IF($AN39=$R$11,VLOOKUP($AO39,Listas!$E$6:$F$106,2,),IF($AN39=$R$12,VLOOKUP($AO39,Listas!$H$6:$I$106,2,),""))),"")</f>
        <v/>
      </c>
      <c r="CS39" t="str">
        <f>IFERROR('Prod y alimentación'!Q97*IF($AN39=$R$10,VLOOKUP($AO39,Listas!$B$6:$C$106,2,),IF($AN39=$R$11,VLOOKUP($AO39,Listas!$E$6:$F$106,2,),IF($AN39=$R$12,VLOOKUP($AO39,Listas!$H$6:$I$106,2,),""))),"")</f>
        <v/>
      </c>
      <c r="CT39" t="str">
        <f>IFERROR('Prod y alimentación'!T97*IF($AN39=$R$10,VLOOKUP($AO39,Listas!$B$6:$C$106,2,),IF($AN39=$R$11,VLOOKUP($AO39,Listas!$E$6:$F$106,2,),IF($AN39=$R$12,VLOOKUP($AO39,Listas!$H$6:$I$106,2,),""))),"")</f>
        <v/>
      </c>
      <c r="CU39" t="str">
        <f>IFERROR('Prod y alimentación'!W97*IF($AN39=$R$10,VLOOKUP($AO39,Listas!$B$6:$C$106,2,),IF($AN39=$R$11,VLOOKUP($AO39,Listas!$E$6:$F$106,2,),IF($AN39=$R$12,VLOOKUP($AO39,Listas!$H$6:$I$106,2,),""))),"")</f>
        <v/>
      </c>
      <c r="CV39" t="str">
        <f>IFERROR('Prod y alimentación'!Z97*IF($AN39=$R$10,VLOOKUP($AO39,Listas!$B$6:$C$106,2,),IF($AN39=$R$11,VLOOKUP($AO39,Listas!$E$6:$F$106,2,),IF($AN39=$R$12,VLOOKUP($AO39,Listas!$H$6:$I$106,2,),""))),"")</f>
        <v/>
      </c>
      <c r="CW39" t="str">
        <f>IFERROR('Prod y alimentación'!AC97*IF($AN39=$R$10,VLOOKUP($AO39,Listas!$B$6:$C$106,2,),IF($AN39=$R$11,VLOOKUP($AO39,Listas!$E$6:$F$106,2,),IF($AN39=$R$12,VLOOKUP($AO39,Listas!$H$6:$I$106,2,),""))),"")</f>
        <v/>
      </c>
      <c r="CX39" t="str">
        <f>IFERROR('Prod y alimentación'!AF97*IF($AN39=$R$10,VLOOKUP($AO39,Listas!$B$6:$C$106,2,),IF($AN39=$R$11,VLOOKUP($AO39,Listas!$E$6:$F$106,2,),IF($AN39=$R$12,VLOOKUP($AO39,Listas!$H$6:$I$106,2,),""))),"")</f>
        <v/>
      </c>
      <c r="CY39" t="str">
        <f>IFERROR('Prod y alimentación'!AI97*IF($AN39=$R$10,VLOOKUP($AO39,Listas!$B$6:$C$106,2,),IF($AN39=$R$11,VLOOKUP($AO39,Listas!$E$6:$F$106,2,),IF($AN39=$R$12,VLOOKUP($AO39,Listas!$H$6:$I$106,2,),""))),"")</f>
        <v/>
      </c>
      <c r="CZ39" t="str">
        <f>IFERROR('Prod y alimentación'!AL97*IF($AN39=$R$10,VLOOKUP($AO39,Listas!$B$6:$C$106,2,),IF($AN39=$R$11,VLOOKUP($AO39,Listas!$E$6:$F$106,2,),IF($AN39=$R$12,VLOOKUP($AO39,Listas!$H$6:$I$106,2,),""))),"")</f>
        <v/>
      </c>
    </row>
    <row r="40" spans="2:104" x14ac:dyDescent="0.35">
      <c r="B40" t="str">
        <f ca="1">IFERROR(INDEX(OFFSET(Listas!$B$6,0,0,MATCH("Fin",Listas!$B$6:B136,0)-1,1),MATCH(0,INDEX(COUNTIF($B$10:B39,OFFSET(Listas!$B$6,0,0,MATCH("Fin",Listas!$B$6:B136,0)-1,1)),0,0),0)),"")</f>
        <v/>
      </c>
      <c r="E40" t="str">
        <f ca="1">IFERROR(INDEX(OFFSET(Listas!$E$6,0,0,MATCH("Fin",Listas!$E$6:E136,0)-1,1),MATCH(0,INDEX(COUNTIF($E$10:E39,OFFSET(Listas!$E$6,0,0,MATCH("Fin",Listas!$E$6:E136,0)-1,1)),0,0),0)),"")</f>
        <v>Ración casera</v>
      </c>
      <c r="H40" t="str">
        <f ca="1">IFERROR(INDEX(OFFSET(Listas!$H$6,0,0,MATCH("Fin",Listas!$H$6:H136,0)-1,1),MATCH(0,INDEX(COUNTIF($H$10:H39,OFFSET(Listas!$H$6,0,0,MATCH("Fin",Listas!$H$6:H136,0)-1,1)),0,0),0)),"")</f>
        <v/>
      </c>
      <c r="K40" t="str">
        <f ca="1">IFERROR(INDEX(OFFSET(Listas!$L$6,0,0,MATCH("Fin",Listas!$L$6:L136,0)-1,1),MATCH(0,INDEX(COUNTIF($K$10:K39,OFFSET(Listas!$L$6,0,0,MATCH("Fin",Listas!$L$6:L136,0)-1,1)),0,0),0)),"")</f>
        <v/>
      </c>
      <c r="L40" t="e">
        <f ca="1">VLOOKUP(K40,Listas!$L$6:$M$106,2,0)</f>
        <v>#N/A</v>
      </c>
      <c r="AA40" s="122" t="str">
        <f>IF('Uso de suelo'!C45="","",'Uso de suelo'!C45)</f>
        <v/>
      </c>
      <c r="AB40" s="123" t="str">
        <f ca="1">IF('Uso de suelo'!D45="","",VLOOKUP('Uso de suelo'!D45,OFFSET(Formulas!$K$11,0,0,Formulas!$L$10,2),2,0))</f>
        <v/>
      </c>
      <c r="AC40" s="123" t="str">
        <f ca="1">IF('Uso de suelo'!F45="","",VLOOKUP('Uso de suelo'!F45,OFFSET(Formulas!$K$11,0,0,Formulas!$L$10,2),2,0))</f>
        <v/>
      </c>
      <c r="AD40" s="123" t="str">
        <f ca="1">IF('Uso de suelo'!H45="","",VLOOKUP('Uso de suelo'!H45,OFFSET(Formulas!$K$11,0,0,Formulas!$L$10,2),2,0))</f>
        <v/>
      </c>
      <c r="AE40" s="123" t="str">
        <f ca="1">IF('Uso de suelo'!J45="","",VLOOKUP('Uso de suelo'!J45,OFFSET(Formulas!$K$11,0,0,Formulas!$L$10,2),2,0))</f>
        <v/>
      </c>
      <c r="AF40" s="123" t="str">
        <f ca="1">IF('Uso de suelo'!L45="","",VLOOKUP('Uso de suelo'!L45,OFFSET(Formulas!$K$11,0,0,Formulas!$L$10,2),2,0))</f>
        <v/>
      </c>
      <c r="AG40" s="123" t="str">
        <f ca="1">IF('Uso de suelo'!N45="","",VLOOKUP('Uso de suelo'!N45,OFFSET(Formulas!$K$11,0,0,Formulas!$L$10,2),2,0))</f>
        <v/>
      </c>
      <c r="AH40" s="123" t="str">
        <f ca="1">IF('Uso de suelo'!P45="","",VLOOKUP('Uso de suelo'!P45,OFFSET(Formulas!$K$11,0,0,Formulas!$L$10,2),2,0))</f>
        <v/>
      </c>
      <c r="AI40" s="123" t="str">
        <f ca="1">IF('Uso de suelo'!R45="","",VLOOKUP('Uso de suelo'!R45,OFFSET(Formulas!$K$11,0,0,Formulas!$L$10,2),2,0))</f>
        <v/>
      </c>
      <c r="AJ40" s="123" t="str">
        <f ca="1">IF('Uso de suelo'!T45="","",VLOOKUP('Uso de suelo'!T45,OFFSET(Formulas!$K$11,0,0,Formulas!$L$10,2),2,0))</f>
        <v/>
      </c>
      <c r="AK40" s="123" t="str">
        <f ca="1">IF('Uso de suelo'!V45="","",VLOOKUP('Uso de suelo'!V45,OFFSET(Formulas!$K$11,0,0,Formulas!$L$10,2),2,0))</f>
        <v/>
      </c>
      <c r="AL40" s="123" t="str">
        <f ca="1">IF('Uso de suelo'!X45="","",VLOOKUP('Uso de suelo'!X45,OFFSET(Formulas!$K$11,0,0,Formulas!$L$10,2),2,0))</f>
        <v/>
      </c>
      <c r="AM40" s="124" t="str">
        <f ca="1">IF('Uso de suelo'!Z45="","",VLOOKUP('Uso de suelo'!Z45,OFFSET(Formulas!$K$11,0,0,Formulas!$L$10,2),2,0))</f>
        <v/>
      </c>
      <c r="AN40" t="str">
        <f>IF('Prod y alimentación'!B98="","",'Prod y alimentación'!B98)</f>
        <v/>
      </c>
      <c r="AO40" t="str">
        <f>IF('Prod y alimentación'!C98="","",'Prod y alimentación'!C98)</f>
        <v/>
      </c>
      <c r="AP40" t="str">
        <f>IFERROR('Prod y alimentación'!D98*IF($AN40=$R$10,VLOOKUP($AO40,Listas!$B$6:$D$106,3,)*VLOOKUP($AO40,Listas!$B$6:$D$106,2,),IF($AN40=$R$11,VLOOKUP($AO40,Listas!$E$6:$G$106,3,)*VLOOKUP($AO40,Listas!$E$6:$G$106,2,),IF($AN40=$R$12,VLOOKUP($AO40,Listas!$H$6:$J$106,3,)*VLOOKUP($AO40,Listas!$H$6:$J$106,2,),""))),"")</f>
        <v/>
      </c>
      <c r="AQ40" t="str">
        <f>IFERROR('Prod y alimentación'!E98*IF($AN40=$R$10,VLOOKUP($AO40,Listas!$B$6:$D$106,3,)*VLOOKUP($AO40,Listas!$B$6:$D$106,2,),IF($AN40=$R$11,VLOOKUP($AO40,Listas!$E$6:$G$106,3,)*VLOOKUP($AO40,Listas!$E$6:$G$106,2,),IF($AN40=$R$12,VLOOKUP($AO40,Listas!$H$6:$J$106,3,)*VLOOKUP($AO40,Listas!$H$6:$J$106,2,),""))),"")</f>
        <v/>
      </c>
      <c r="AR40" t="str">
        <f>IFERROR('Prod y alimentación'!G98*IF($AN40=$R$10,VLOOKUP($AO40,Listas!$B$6:$D$106,3,)*VLOOKUP($AO40,Listas!$B$6:$D$106,2,),IF($AN40=$R$11,VLOOKUP($AO40,Listas!$E$6:$G$106,3,)*VLOOKUP($AO40,Listas!$E$6:$G$106,2,),IF($AN40=$R$12,VLOOKUP($AO40,Listas!$H$6:$J$106,3,)*VLOOKUP($AO40,Listas!$H$6:$J$106,2,),""))),"")</f>
        <v/>
      </c>
      <c r="AS40" t="str">
        <f>IFERROR('Prod y alimentación'!H98*IF($AN40=$R$10,VLOOKUP($AO40,Listas!$B$6:$D$106,3,)*VLOOKUP($AO40,Listas!$B$6:$D$106,2,),IF($AN40=$R$11,VLOOKUP($AO40,Listas!$E$6:$G$106,3,)*VLOOKUP($AO40,Listas!$E$6:$G$106,2,),IF($AN40=$R$12,VLOOKUP($AO40,Listas!$H$6:$J$106,3,)*VLOOKUP($AO40,Listas!$H$6:$J$106,2,),""))),"")</f>
        <v/>
      </c>
      <c r="AT40" t="str">
        <f>IFERROR('Prod y alimentación'!J98*IF($AN40=$R$10,VLOOKUP($AO40,Listas!$B$6:$D$106,3,)*VLOOKUP($AO40,Listas!$B$6:$D$106,2,),IF($AN40=$R$11,VLOOKUP($AO40,Listas!$E$6:$G$106,3,)*VLOOKUP($AO40,Listas!$E$6:$G$106,2,),IF($AN40=$R$12,VLOOKUP($AO40,Listas!$H$6:$J$106,3,)*VLOOKUP($AO40,Listas!$H$6:$J$106,2,),""))),"")</f>
        <v/>
      </c>
      <c r="AU40" t="str">
        <f>IFERROR('Prod y alimentación'!K98*IF($AN40=$R$10,VLOOKUP($AO40,Listas!$B$6:$D$106,3,)*VLOOKUP($AO40,Listas!$B$6:$D$106,2,),IF($AN40=$R$11,VLOOKUP($AO40,Listas!$E$6:$G$106,3,)*VLOOKUP($AO40,Listas!$E$6:$G$106,2,),IF($AN40=$R$12,VLOOKUP($AO40,Listas!$H$6:$J$106,3,)*VLOOKUP($AO40,Listas!$H$6:$J$106,2,),""))),"")</f>
        <v/>
      </c>
      <c r="AV40" t="str">
        <f>IFERROR('Prod y alimentación'!M98*IF($AN40=$R$10,VLOOKUP($AO40,Listas!$B$6:$D$106,3,)*VLOOKUP($AO40,Listas!$B$6:$D$106,2,),IF($AN40=$R$11,VLOOKUP($AO40,Listas!$E$6:$G$106,3,)*VLOOKUP($AO40,Listas!$E$6:$G$106,2,),IF($AN40=$R$12,VLOOKUP($AO40,Listas!$H$6:$J$106,3,)*VLOOKUP($AO40,Listas!$H$6:$J$106,2,),""))),"")</f>
        <v/>
      </c>
      <c r="AW40" t="str">
        <f>IFERROR('Prod y alimentación'!N98*IF($AN40=$R$10,VLOOKUP($AO40,Listas!$B$6:$D$106,3,)*VLOOKUP($AO40,Listas!$B$6:$D$106,2,),IF($AN40=$R$11,VLOOKUP($AO40,Listas!$E$6:$G$106,3,)*VLOOKUP($AO40,Listas!$E$6:$G$106,2,),IF($AN40=$R$12,VLOOKUP($AO40,Listas!$H$6:$J$106,3,)*VLOOKUP($AO40,Listas!$H$6:$J$106,2,),""))),"")</f>
        <v/>
      </c>
      <c r="AX40" t="str">
        <f>IFERROR('Prod y alimentación'!P98*IF($AN40=$R$10,VLOOKUP($AO40,Listas!$B$6:$D$106,3,)*VLOOKUP($AO40,Listas!$B$6:$D$106,2,),IF($AN40=$R$11,VLOOKUP($AO40,Listas!$E$6:$G$106,3,)*VLOOKUP($AO40,Listas!$E$6:$G$106,2,),IF($AN40=$R$12,VLOOKUP($AO40,Listas!$H$6:$J$106,3,)*VLOOKUP($AO40,Listas!$H$6:$J$106,2,),""))),"")</f>
        <v/>
      </c>
      <c r="AY40" t="str">
        <f>IFERROR('Prod y alimentación'!Q98*IF($AN40=$R$10,VLOOKUP($AO40,Listas!$B$6:$D$106,3,)*VLOOKUP($AO40,Listas!$B$6:$D$106,2,),IF($AN40=$R$11,VLOOKUP($AO40,Listas!$E$6:$G$106,3,)*VLOOKUP($AO40,Listas!$E$6:$G$106,2,),IF($AN40=$R$12,VLOOKUP($AO40,Listas!$H$6:$J$106,3,)*VLOOKUP($AO40,Listas!$H$6:$J$106,2,),""))),"")</f>
        <v/>
      </c>
      <c r="AZ40" t="str">
        <f>IFERROR('Prod y alimentación'!S98*IF($AN40=$R$10,VLOOKUP($AO40,Listas!$B$6:$D$106,3,)*VLOOKUP($AO40,Listas!$B$6:$D$106,2,),IF($AN40=$R$11,VLOOKUP($AO40,Listas!$E$6:$G$106,3,)*VLOOKUP($AO40,Listas!$E$6:$G$106,2,),IF($AN40=$R$12,VLOOKUP($AO40,Listas!$H$6:$J$106,3,)*VLOOKUP($AO40,Listas!$H$6:$J$106,2,),""))),"")</f>
        <v/>
      </c>
      <c r="BA40" t="str">
        <f>IFERROR('Prod y alimentación'!T98*IF($AN40=$R$10,VLOOKUP($AO40,Listas!$B$6:$D$106,3,)*VLOOKUP($AO40,Listas!$B$6:$D$106,2,),IF($AN40=$R$11,VLOOKUP($AO40,Listas!$E$6:$G$106,3,)*VLOOKUP($AO40,Listas!$E$6:$G$106,2,),IF($AN40=$R$12,VLOOKUP($AO40,Listas!$H$6:$J$106,3,)*VLOOKUP($AO40,Listas!$H$6:$J$106,2,),""))),"")</f>
        <v/>
      </c>
      <c r="BB40" t="str">
        <f>IFERROR('Prod y alimentación'!V98*IF($AN40=$R$10,VLOOKUP($AO40,Listas!$B$6:$D$106,3,)*VLOOKUP($AO40,Listas!$B$6:$D$106,2,),IF($AN40=$R$11,VLOOKUP($AO40,Listas!$E$6:$G$106,3,)*VLOOKUP($AO40,Listas!$E$6:$G$106,2,),IF($AN40=$R$12,VLOOKUP($AO40,Listas!$H$6:$J$106,3,)*VLOOKUP($AO40,Listas!$H$6:$J$106,2,),""))),"")</f>
        <v/>
      </c>
      <c r="BC40" t="str">
        <f>IFERROR('Prod y alimentación'!W98*IF($AN40=$R$10,VLOOKUP($AO40,Listas!$B$6:$D$106,3,)*VLOOKUP($AO40,Listas!$B$6:$D$106,2,),IF($AN40=$R$11,VLOOKUP($AO40,Listas!$E$6:$G$106,3,)*VLOOKUP($AO40,Listas!$E$6:$G$106,2,),IF($AN40=$R$12,VLOOKUP($AO40,Listas!$H$6:$J$106,3,)*VLOOKUP($AO40,Listas!$H$6:$J$106,2,),""))),"")</f>
        <v/>
      </c>
      <c r="BD40" t="str">
        <f>IFERROR('Prod y alimentación'!Y98*IF($AN40=$R$10,VLOOKUP($AO40,Listas!$B$6:$D$106,3,)*VLOOKUP($AO40,Listas!$B$6:$D$106,2,),IF($AN40=$R$11,VLOOKUP($AO40,Listas!$E$6:$G$106,3,)*VLOOKUP($AO40,Listas!$E$6:$G$106,2,),IF($AN40=$R$12,VLOOKUP($AO40,Listas!$H$6:$J$106,3,)*VLOOKUP($AO40,Listas!$H$6:$J$106,2,),""))),"")</f>
        <v/>
      </c>
      <c r="BE40" t="str">
        <f>IFERROR('Prod y alimentación'!Z98*IF($AN40=$R$10,VLOOKUP($AO40,Listas!$B$6:$D$106,3,)*VLOOKUP($AO40,Listas!$B$6:$D$106,2,),IF($AN40=$R$11,VLOOKUP($AO40,Listas!$E$6:$G$106,3,)*VLOOKUP($AO40,Listas!$E$6:$G$106,2,),IF($AN40=$R$12,VLOOKUP($AO40,Listas!$H$6:$J$106,3,)*VLOOKUP($AO40,Listas!$H$6:$J$106,2,),""))),"")</f>
        <v/>
      </c>
      <c r="BF40" t="str">
        <f>IFERROR('Prod y alimentación'!AB98*IF($AN40=$R$10,VLOOKUP($AO40,Listas!$B$6:$D$106,3,)*VLOOKUP($AO40,Listas!$B$6:$D$106,2,),IF($AN40=$R$11,VLOOKUP($AO40,Listas!$E$6:$G$106,3,)*VLOOKUP($AO40,Listas!$E$6:$G$106,2,),IF($AN40=$R$12,VLOOKUP($AO40,Listas!$H$6:$J$106,3,)*VLOOKUP($AO40,Listas!$H$6:$J$106,2,),""))),"")</f>
        <v/>
      </c>
      <c r="BG40" t="str">
        <f>IFERROR('Prod y alimentación'!AC98*IF($AN40=$R$10,VLOOKUP($AO40,Listas!$B$6:$D$106,3,)*VLOOKUP($AO40,Listas!$B$6:$D$106,2,),IF($AN40=$R$11,VLOOKUP($AO40,Listas!$E$6:$G$106,3,)*VLOOKUP($AO40,Listas!$E$6:$G$106,2,),IF($AN40=$R$12,VLOOKUP($AO40,Listas!$H$6:$J$106,3,)*VLOOKUP($AO40,Listas!$H$6:$J$106,2,),""))),"")</f>
        <v/>
      </c>
      <c r="BH40" t="str">
        <f>IFERROR('Prod y alimentación'!AE98*IF($AN40=$R$10,VLOOKUP($AO40,Listas!$B$6:$D$106,3,)*VLOOKUP($AO40,Listas!$B$6:$D$106,2,),IF($AN40=$R$11,VLOOKUP($AO40,Listas!$E$6:$G$106,3,)*VLOOKUP($AO40,Listas!$E$6:$G$106,2,),IF($AN40=$R$12,VLOOKUP($AO40,Listas!$H$6:$J$106,3,)*VLOOKUP($AO40,Listas!$H$6:$J$106,2,),""))),"")</f>
        <v/>
      </c>
      <c r="BI40" t="str">
        <f>IFERROR('Prod y alimentación'!AF98*IF($AN40=$R$10,VLOOKUP($AO40,Listas!$B$6:$D$106,3,)*VLOOKUP($AO40,Listas!$B$6:$D$106,2,),IF($AN40=$R$11,VLOOKUP($AO40,Listas!$E$6:$G$106,3,)*VLOOKUP($AO40,Listas!$E$6:$G$106,2,),IF($AN40=$R$12,VLOOKUP($AO40,Listas!$H$6:$J$106,3,)*VLOOKUP($AO40,Listas!$H$6:$J$106,2,),""))),"")</f>
        <v/>
      </c>
      <c r="BJ40" t="str">
        <f>IFERROR('Prod y alimentación'!AH98*IF($AN40=$R$10,VLOOKUP($AO40,Listas!$B$6:$D$106,3,)*VLOOKUP($AO40,Listas!$B$6:$D$106,2,),IF($AN40=$R$11,VLOOKUP($AO40,Listas!$E$6:$G$106,3,)*VLOOKUP($AO40,Listas!$E$6:$G$106,2,),IF($AN40=$R$12,VLOOKUP($AO40,Listas!$H$6:$J$106,3,)*VLOOKUP($AO40,Listas!$H$6:$J$106,2,),""))),"")</f>
        <v/>
      </c>
      <c r="BK40" t="str">
        <f>IFERROR('Prod y alimentación'!AI98*IF($AN40=$R$10,VLOOKUP($AO40,Listas!$B$6:$D$106,3,)*VLOOKUP($AO40,Listas!$B$6:$D$106,2,),IF($AN40=$R$11,VLOOKUP($AO40,Listas!$E$6:$G$106,3,)*VLOOKUP($AO40,Listas!$E$6:$G$106,2,),IF($AN40=$R$12,VLOOKUP($AO40,Listas!$H$6:$J$106,3,)*VLOOKUP($AO40,Listas!$H$6:$J$106,2,),""))),"")</f>
        <v/>
      </c>
      <c r="BL40" t="str">
        <f>IFERROR('Prod y alimentación'!AK98*IF($AN40=$R$10,VLOOKUP($AO40,Listas!$B$6:$D$106,3,)*VLOOKUP($AO40,Listas!$B$6:$D$106,2,),IF($AN40=$R$11,VLOOKUP($AO40,Listas!$E$6:$G$106,3,)*VLOOKUP($AO40,Listas!$E$6:$G$106,2,),IF($AN40=$R$12,VLOOKUP($AO40,Listas!$H$6:$J$106,3,)*VLOOKUP($AO40,Listas!$H$6:$J$106,2,),""))),"")</f>
        <v/>
      </c>
      <c r="BM40" t="str">
        <f>IFERROR('Prod y alimentación'!AL98*IF($AN40=$R$10,VLOOKUP($AO40,Listas!$B$6:$D$106,3,)*VLOOKUP($AO40,Listas!$B$6:$D$106,2,),IF($AN40=$R$11,VLOOKUP($AO40,Listas!$E$6:$G$106,3,)*VLOOKUP($AO40,Listas!$E$6:$G$106,2,),IF($AN40=$R$12,VLOOKUP($AO40,Listas!$H$6:$J$106,3,)*VLOOKUP($AO40,Listas!$H$6:$J$106,2,),""))),"")</f>
        <v/>
      </c>
      <c r="BO40" s="130" t="str">
        <f>IFERROR('Prod y alimentación'!D98*IF($AN40=$R$10,VLOOKUP($AO40,Listas!$B$6:$C$106,2,),IF($AN40=$R$11,VLOOKUP($AO40,Listas!$E$6:$F$106,2,),IF($AN40=$R$12,VLOOKUP($AO40,Listas!$H$6:$I$106,2,),""))),"")</f>
        <v/>
      </c>
      <c r="BP40" t="str">
        <f>IFERROR('Prod y alimentación'!G98*IF($AN40=$R$10,VLOOKUP($AO40,Listas!$B$6:$C$106,2,),IF($AN40=$R$11,VLOOKUP($AO40,Listas!$E$6:$F$106,2,),IF($AN40=$R$12,VLOOKUP($AO40,Listas!$H$6:$I$106,2,)/100,""))),"")</f>
        <v/>
      </c>
      <c r="BQ40" t="str">
        <f>IFERROR('Prod y alimentación'!J98*IF($AN40=$R$10,VLOOKUP($AO40,Listas!$B$6:$C$106,2,),IF($AN40=$R$11,VLOOKUP($AO40,Listas!$E$6:$F$106,2,),IF($AN40=$R$12,VLOOKUP($AO40,Listas!$H$6:$I$106,2,)/100,""))),"")</f>
        <v/>
      </c>
      <c r="BR40" t="str">
        <f>IFERROR('Prod y alimentación'!M98*IF($AN40=$R$10,VLOOKUP($AO40,Listas!$B$6:$C$106,2,),IF($AN40=$R$11,VLOOKUP($AO40,Listas!$E$6:$F$106,2,),IF($AN40=$R$12,VLOOKUP($AO40,Listas!$H$6:$I$106,2,)/100,""))),"")</f>
        <v/>
      </c>
      <c r="BS40" t="str">
        <f>IFERROR('Prod y alimentación'!P98*IF($AN40=$R$10,VLOOKUP($AO40,Listas!$B$6:$C$106,2,),IF($AN40=$R$11,VLOOKUP($AO40,Listas!$E$6:$F$106,2,),IF($AN40=$R$12,VLOOKUP($AO40,Listas!$H$6:$I$106,2,)/100,""))),"")</f>
        <v/>
      </c>
      <c r="BT40" t="str">
        <f>IFERROR('Prod y alimentación'!S98*IF($AN40=$R$10,VLOOKUP($AO40,Listas!$B$6:$C$106,2,),IF($AN40=$R$11,VLOOKUP($AO40,Listas!$E$6:$F$106,2,),IF($AN40=$R$12,VLOOKUP($AO40,Listas!$H$6:$I$106,2,)/100,""))),"")</f>
        <v/>
      </c>
      <c r="BU40" t="str">
        <f>IFERROR('Prod y alimentación'!V98*IF($AN40=$R$10,VLOOKUP($AO40,Listas!$B$6:$C$106,2,),IF($AN40=$R$11,VLOOKUP($AO40,Listas!$E$6:$F$106,2,),IF($AN40=$R$12,VLOOKUP($AO40,Listas!$H$6:$I$106,2,)/100,""))),"")</f>
        <v/>
      </c>
      <c r="BV40" t="str">
        <f>IFERROR('Prod y alimentación'!Y98*IF($AN40=$R$10,VLOOKUP($AO40,Listas!$B$6:$C$106,2,),IF($AN40=$R$11,VLOOKUP($AO40,Listas!$E$6:$F$106,2,),IF($AN40=$R$12,VLOOKUP($AO40,Listas!$H$6:$I$106,2,)/100,""))),"")</f>
        <v/>
      </c>
      <c r="BW40" t="str">
        <f>IFERROR('Prod y alimentación'!AB98*IF($AN40=$R$10,VLOOKUP($AO40,Listas!$B$6:$C$106,2,),IF($AN40=$R$11,VLOOKUP($AO40,Listas!$E$6:$F$106,2,),IF($AN40=$R$12,VLOOKUP($AO40,Listas!$H$6:$I$106,2,)/100,""))),"")</f>
        <v/>
      </c>
      <c r="BX40" t="str">
        <f>IFERROR('Prod y alimentación'!AE98*IF($AN40=$R$10,VLOOKUP($AO40,Listas!$B$6:$C$106,2,),IF($AN40=$R$11,VLOOKUP($AO40,Listas!$E$6:$F$106,2,),IF($AN40=$R$12,VLOOKUP($AO40,Listas!$H$6:$I$106,2,)/100,""))),"")</f>
        <v/>
      </c>
      <c r="BY40" t="str">
        <f>IFERROR('Prod y alimentación'!AH98*IF($AN40=$R$10,VLOOKUP($AO40,Listas!$B$6:$C$106,2,),IF($AN40=$R$11,VLOOKUP($AO40,Listas!$E$6:$F$106,2,),IF($AN40=$R$12,VLOOKUP($AO40,Listas!$H$6:$I$106,2,)/100,""))),"")</f>
        <v/>
      </c>
      <c r="BZ40" t="str">
        <f>IFERROR('Prod y alimentación'!AK98*IF($AN40=$R$10,VLOOKUP($AO40,Listas!$B$6:$C$106,2,),IF($AN40=$R$11,VLOOKUP($AO40,Listas!$E$6:$F$106,2,),IF($AN40=$R$12,VLOOKUP($AO40,Listas!$H$6:$I$106,2,)/100,""))),"")</f>
        <v/>
      </c>
      <c r="CB40" t="str">
        <f>IF(Reservas!E45="",IF(Reservas!D45="","",IF(Reservas!C45=$O$10,0.85,IF(Reservas!C45=$O$11,0.45,IF(Reservas!C45=$O$12,0.33,"")))),Reservas!E45)</f>
        <v/>
      </c>
      <c r="CC40" t="str">
        <f>IF(Reservas!H45="",IF(Reservas!G45="","",IF(Reservas!F45=$O$10,0.85,IF(Reservas!F45=$O$11,0.45,IF(Reservas!F45=$O$12,0.33,"")))),Reservas!H45)</f>
        <v/>
      </c>
      <c r="CD40" t="str">
        <f>IF(Reservas!K45="",IF(Reservas!J45="","",IF(Reservas!I45=$O$10,0.85,IF(Reservas!I45=$O$11,0.45,IF(Reservas!I45=$O$12,0.33,"")))),Reservas!K45)</f>
        <v/>
      </c>
      <c r="CE40" t="str">
        <f>IF(Reservas!N45="",IF(Reservas!M45="","",IF(Reservas!L45=$O$10,0.85,IF(Reservas!L45=$O$11,0.45,IF(Reservas!L45=$O$12,0.33,"")))),Reservas!N45)</f>
        <v/>
      </c>
      <c r="CF40" t="str">
        <f>IF(Reservas!Q45="",IF(Reservas!P45="","",IF(Reservas!O45=$O$10,0.85,IF(Reservas!O45=$O$11,0.45,IF(Reservas!O45=$O$12,0.33,"")))),Reservas!Q45)</f>
        <v/>
      </c>
      <c r="CG40" t="str">
        <f>IF(Reservas!T45="",IF(Reservas!S45="","",IF(Reservas!R45=$O$10,0.85,IF(Reservas!R45=$O$11,0.45,IF(Reservas!R45=$O$12,0.33,"")))),Reservas!T45)</f>
        <v/>
      </c>
      <c r="CH40" t="str">
        <f>IF(Reservas!W45="",IF(Reservas!V45="","",IF(Reservas!U45=$O$10,0.85,IF(Reservas!U45=$O$11,0.45,IF(Reservas!U45=$O$12,0.33,"")))),Reservas!W45)</f>
        <v/>
      </c>
      <c r="CI40" t="str">
        <f>IF(Reservas!Z45="",IF(Reservas!Y45="","",IF(Reservas!X45=$O$10,0.85,IF(Reservas!X45=$O$11,0.45,IF(Reservas!X45=$O$12,0.33,"")))),Reservas!Z45)</f>
        <v/>
      </c>
      <c r="CJ40" t="str">
        <f>IF(Reservas!AC45="",IF(Reservas!AB45="","",IF(Reservas!AA45=$O$10,0.85,IF(Reservas!AA45=$O$11,0.45,IF(Reservas!AA45=$O$12,0.33,"")))),Reservas!AC45)</f>
        <v/>
      </c>
      <c r="CK40" t="str">
        <f>IF(Reservas!AF45="",IF(Reservas!AE45="","",IF(Reservas!AD45=$O$10,0.85,IF(Reservas!AD45=$O$11,0.45,IF(Reservas!AD45=$O$12,0.33,"")))),Reservas!AF45)</f>
        <v/>
      </c>
      <c r="CL40" t="str">
        <f>IF(Reservas!AI45="",IF(Reservas!AH45="","",IF(Reservas!AG45=$O$10,0.85,IF(Reservas!AG45=$O$11,0.45,IF(Reservas!AG45=$O$12,0.33,"")))),Reservas!AI45)</f>
        <v/>
      </c>
      <c r="CM40" t="str">
        <f>IF(Reservas!AL45="",IF(Reservas!AK45="","",IF(Reservas!AJ45=$O$10,0.85,IF(Reservas!AJ45=$O$11,0.45,IF(Reservas!AJ45=$O$12,0.33,"")))),Reservas!AL45)</f>
        <v/>
      </c>
      <c r="CO40" t="str">
        <f>IFERROR('Prod y alimentación'!E98*IF($AN40=$R$10,VLOOKUP($AO40,Listas!$B$6:$C$106,2,),IF($AN40=$R$11,VLOOKUP($AO40,Listas!$E$6:$F$106,2,),IF($AN40=$R$12,VLOOKUP($AO40,Listas!$H$6:$I$106,2,),""))),"")</f>
        <v/>
      </c>
      <c r="CP40" t="str">
        <f>IFERROR('Prod y alimentación'!H98*IF($AN40=$R$10,VLOOKUP($AO40,Listas!$B$6:$C$106,2,),IF($AN40=$R$11,VLOOKUP($AO40,Listas!$E$6:$F$106,2,),IF($AN40=$R$12,VLOOKUP($AO40,Listas!$H$6:$I$106,2,),""))),"")</f>
        <v/>
      </c>
      <c r="CQ40" t="str">
        <f>IFERROR('Prod y alimentación'!K98*IF($AN40=$R$10,VLOOKUP($AO40,Listas!$B$6:$C$106,2,),IF($AN40=$R$11,VLOOKUP($AO40,Listas!$E$6:$F$106,2,),IF($AN40=$R$12,VLOOKUP($AO40,Listas!$H$6:$I$106,2,),""))),"")</f>
        <v/>
      </c>
      <c r="CR40" t="str">
        <f>IFERROR('Prod y alimentación'!N98*IF($AN40=$R$10,VLOOKUP($AO40,Listas!$B$6:$C$106,2,),IF($AN40=$R$11,VLOOKUP($AO40,Listas!$E$6:$F$106,2,),IF($AN40=$R$12,VLOOKUP($AO40,Listas!$H$6:$I$106,2,),""))),"")</f>
        <v/>
      </c>
      <c r="CS40" t="str">
        <f>IFERROR('Prod y alimentación'!Q98*IF($AN40=$R$10,VLOOKUP($AO40,Listas!$B$6:$C$106,2,),IF($AN40=$R$11,VLOOKUP($AO40,Listas!$E$6:$F$106,2,),IF($AN40=$R$12,VLOOKUP($AO40,Listas!$H$6:$I$106,2,),""))),"")</f>
        <v/>
      </c>
      <c r="CT40" t="str">
        <f>IFERROR('Prod y alimentación'!T98*IF($AN40=$R$10,VLOOKUP($AO40,Listas!$B$6:$C$106,2,),IF($AN40=$R$11,VLOOKUP($AO40,Listas!$E$6:$F$106,2,),IF($AN40=$R$12,VLOOKUP($AO40,Listas!$H$6:$I$106,2,),""))),"")</f>
        <v/>
      </c>
      <c r="CU40" t="str">
        <f>IFERROR('Prod y alimentación'!W98*IF($AN40=$R$10,VLOOKUP($AO40,Listas!$B$6:$C$106,2,),IF($AN40=$R$11,VLOOKUP($AO40,Listas!$E$6:$F$106,2,),IF($AN40=$R$12,VLOOKUP($AO40,Listas!$H$6:$I$106,2,),""))),"")</f>
        <v/>
      </c>
      <c r="CV40" t="str">
        <f>IFERROR('Prod y alimentación'!Z98*IF($AN40=$R$10,VLOOKUP($AO40,Listas!$B$6:$C$106,2,),IF($AN40=$R$11,VLOOKUP($AO40,Listas!$E$6:$F$106,2,),IF($AN40=$R$12,VLOOKUP($AO40,Listas!$H$6:$I$106,2,),""))),"")</f>
        <v/>
      </c>
      <c r="CW40" t="str">
        <f>IFERROR('Prod y alimentación'!AC98*IF($AN40=$R$10,VLOOKUP($AO40,Listas!$B$6:$C$106,2,),IF($AN40=$R$11,VLOOKUP($AO40,Listas!$E$6:$F$106,2,),IF($AN40=$R$12,VLOOKUP($AO40,Listas!$H$6:$I$106,2,),""))),"")</f>
        <v/>
      </c>
      <c r="CX40" t="str">
        <f>IFERROR('Prod y alimentación'!AF98*IF($AN40=$R$10,VLOOKUP($AO40,Listas!$B$6:$C$106,2,),IF($AN40=$R$11,VLOOKUP($AO40,Listas!$E$6:$F$106,2,),IF($AN40=$R$12,VLOOKUP($AO40,Listas!$H$6:$I$106,2,),""))),"")</f>
        <v/>
      </c>
      <c r="CY40" t="str">
        <f>IFERROR('Prod y alimentación'!AI98*IF($AN40=$R$10,VLOOKUP($AO40,Listas!$B$6:$C$106,2,),IF($AN40=$R$11,VLOOKUP($AO40,Listas!$E$6:$F$106,2,),IF($AN40=$R$12,VLOOKUP($AO40,Listas!$H$6:$I$106,2,),""))),"")</f>
        <v/>
      </c>
      <c r="CZ40" t="str">
        <f>IFERROR('Prod y alimentación'!AL98*IF($AN40=$R$10,VLOOKUP($AO40,Listas!$B$6:$C$106,2,),IF($AN40=$R$11,VLOOKUP($AO40,Listas!$E$6:$F$106,2,),IF($AN40=$R$12,VLOOKUP($AO40,Listas!$H$6:$I$106,2,),""))),"")</f>
        <v/>
      </c>
    </row>
    <row r="41" spans="2:104" x14ac:dyDescent="0.35">
      <c r="B41" t="str">
        <f ca="1">IFERROR(INDEX(OFFSET(Listas!$B$6,0,0,MATCH("Fin",Listas!$B$6:B137,0)-1,1),MATCH(0,INDEX(COUNTIF($B$10:B40,OFFSET(Listas!$B$6,0,0,MATCH("Fin",Listas!$B$6:B137,0)-1,1)),0,0),0)),"")</f>
        <v/>
      </c>
      <c r="E41">
        <f ca="1">IFERROR(INDEX(OFFSET(Listas!$E$6,0,0,MATCH("Fin",Listas!$E$6:E137,0)-1,1),MATCH(0,INDEX(COUNTIF($E$10:E40,OFFSET(Listas!$E$6,0,0,MATCH("Fin",Listas!$E$6:E137,0)-1,1)),0,0),0)),"")</f>
        <v>0</v>
      </c>
      <c r="H41" t="str">
        <f ca="1">IFERROR(INDEX(OFFSET(Listas!$H$6,0,0,MATCH("Fin",Listas!$H$6:H137,0)-1,1),MATCH(0,INDEX(COUNTIF($H$10:H40,OFFSET(Listas!$H$6,0,0,MATCH("Fin",Listas!$H$6:H137,0)-1,1)),0,0),0)),"")</f>
        <v/>
      </c>
      <c r="K41" t="str">
        <f ca="1">IFERROR(INDEX(OFFSET(Listas!$L$6,0,0,MATCH("Fin",Listas!$L$6:L137,0)-1,1),MATCH(0,INDEX(COUNTIF($K$10:K40,OFFSET(Listas!$L$6,0,0,MATCH("Fin",Listas!$L$6:L137,0)-1,1)),0,0),0)),"")</f>
        <v/>
      </c>
      <c r="L41" t="e">
        <f ca="1">VLOOKUP(K41,Listas!$L$6:$M$106,2,0)</f>
        <v>#N/A</v>
      </c>
      <c r="AA41" s="122" t="str">
        <f>IF('Uso de suelo'!C46="","",'Uso de suelo'!C46)</f>
        <v/>
      </c>
      <c r="AB41" s="123" t="str">
        <f ca="1">IF('Uso de suelo'!D46="","",VLOOKUP('Uso de suelo'!D46,OFFSET(Formulas!$K$11,0,0,Formulas!$L$10,2),2,0))</f>
        <v/>
      </c>
      <c r="AC41" s="123" t="str">
        <f ca="1">IF('Uso de suelo'!F46="","",VLOOKUP('Uso de suelo'!F46,OFFSET(Formulas!$K$11,0,0,Formulas!$L$10,2),2,0))</f>
        <v/>
      </c>
      <c r="AD41" s="123" t="str">
        <f ca="1">IF('Uso de suelo'!H46="","",VLOOKUP('Uso de suelo'!H46,OFFSET(Formulas!$K$11,0,0,Formulas!$L$10,2),2,0))</f>
        <v/>
      </c>
      <c r="AE41" s="123" t="str">
        <f ca="1">IF('Uso de suelo'!J46="","",VLOOKUP('Uso de suelo'!J46,OFFSET(Formulas!$K$11,0,0,Formulas!$L$10,2),2,0))</f>
        <v/>
      </c>
      <c r="AF41" s="123" t="str">
        <f ca="1">IF('Uso de suelo'!L46="","",VLOOKUP('Uso de suelo'!L46,OFFSET(Formulas!$K$11,0,0,Formulas!$L$10,2),2,0))</f>
        <v/>
      </c>
      <c r="AG41" s="123" t="str">
        <f ca="1">IF('Uso de suelo'!N46="","",VLOOKUP('Uso de suelo'!N46,OFFSET(Formulas!$K$11,0,0,Formulas!$L$10,2),2,0))</f>
        <v/>
      </c>
      <c r="AH41" s="123" t="str">
        <f ca="1">IF('Uso de suelo'!P46="","",VLOOKUP('Uso de suelo'!P46,OFFSET(Formulas!$K$11,0,0,Formulas!$L$10,2),2,0))</f>
        <v/>
      </c>
      <c r="AI41" s="123" t="str">
        <f ca="1">IF('Uso de suelo'!R46="","",VLOOKUP('Uso de suelo'!R46,OFFSET(Formulas!$K$11,0,0,Formulas!$L$10,2),2,0))</f>
        <v/>
      </c>
      <c r="AJ41" s="123" t="str">
        <f ca="1">IF('Uso de suelo'!T46="","",VLOOKUP('Uso de suelo'!T46,OFFSET(Formulas!$K$11,0,0,Formulas!$L$10,2),2,0))</f>
        <v/>
      </c>
      <c r="AK41" s="123" t="str">
        <f ca="1">IF('Uso de suelo'!V46="","",VLOOKUP('Uso de suelo'!V46,OFFSET(Formulas!$K$11,0,0,Formulas!$L$10,2),2,0))</f>
        <v/>
      </c>
      <c r="AL41" s="123" t="str">
        <f ca="1">IF('Uso de suelo'!X46="","",VLOOKUP('Uso de suelo'!X46,OFFSET(Formulas!$K$11,0,0,Formulas!$L$10,2),2,0))</f>
        <v/>
      </c>
      <c r="AM41" s="124" t="str">
        <f ca="1">IF('Uso de suelo'!Z46="","",VLOOKUP('Uso de suelo'!Z46,OFFSET(Formulas!$K$11,0,0,Formulas!$L$10,2),2,0))</f>
        <v/>
      </c>
      <c r="AN41" t="str">
        <f>IF('Prod y alimentación'!B99="","",'Prod y alimentación'!B99)</f>
        <v/>
      </c>
      <c r="AO41" t="str">
        <f>IF('Prod y alimentación'!C99="","",'Prod y alimentación'!C99)</f>
        <v/>
      </c>
      <c r="AP41" t="str">
        <f>IFERROR('Prod y alimentación'!D99*IF($AN41=$R$10,VLOOKUP($AO41,Listas!$B$6:$D$106,3,)*VLOOKUP($AO41,Listas!$B$6:$D$106,2,),IF($AN41=$R$11,VLOOKUP($AO41,Listas!$E$6:$G$106,3,)*VLOOKUP($AO41,Listas!$E$6:$G$106,2,),IF($AN41=$R$12,VLOOKUP($AO41,Listas!$H$6:$J$106,3,)*VLOOKUP($AO41,Listas!$H$6:$J$106,2,),""))),"")</f>
        <v/>
      </c>
      <c r="AQ41" t="str">
        <f>IFERROR('Prod y alimentación'!E99*IF($AN41=$R$10,VLOOKUP($AO41,Listas!$B$6:$D$106,3,)*VLOOKUP($AO41,Listas!$B$6:$D$106,2,),IF($AN41=$R$11,VLOOKUP($AO41,Listas!$E$6:$G$106,3,)*VLOOKUP($AO41,Listas!$E$6:$G$106,2,),IF($AN41=$R$12,VLOOKUP($AO41,Listas!$H$6:$J$106,3,)*VLOOKUP($AO41,Listas!$H$6:$J$106,2,),""))),"")</f>
        <v/>
      </c>
      <c r="AR41" t="str">
        <f>IFERROR('Prod y alimentación'!G99*IF($AN41=$R$10,VLOOKUP($AO41,Listas!$B$6:$D$106,3,)*VLOOKUP($AO41,Listas!$B$6:$D$106,2,),IF($AN41=$R$11,VLOOKUP($AO41,Listas!$E$6:$G$106,3,)*VLOOKUP($AO41,Listas!$E$6:$G$106,2,),IF($AN41=$R$12,VLOOKUP($AO41,Listas!$H$6:$J$106,3,)*VLOOKUP($AO41,Listas!$H$6:$J$106,2,),""))),"")</f>
        <v/>
      </c>
      <c r="AS41" t="str">
        <f>IFERROR('Prod y alimentación'!H99*IF($AN41=$R$10,VLOOKUP($AO41,Listas!$B$6:$D$106,3,)*VLOOKUP($AO41,Listas!$B$6:$D$106,2,),IF($AN41=$R$11,VLOOKUP($AO41,Listas!$E$6:$G$106,3,)*VLOOKUP($AO41,Listas!$E$6:$G$106,2,),IF($AN41=$R$12,VLOOKUP($AO41,Listas!$H$6:$J$106,3,)*VLOOKUP($AO41,Listas!$H$6:$J$106,2,),""))),"")</f>
        <v/>
      </c>
      <c r="AT41" t="str">
        <f>IFERROR('Prod y alimentación'!J99*IF($AN41=$R$10,VLOOKUP($AO41,Listas!$B$6:$D$106,3,)*VLOOKUP($AO41,Listas!$B$6:$D$106,2,),IF($AN41=$R$11,VLOOKUP($AO41,Listas!$E$6:$G$106,3,)*VLOOKUP($AO41,Listas!$E$6:$G$106,2,),IF($AN41=$R$12,VLOOKUP($AO41,Listas!$H$6:$J$106,3,)*VLOOKUP($AO41,Listas!$H$6:$J$106,2,),""))),"")</f>
        <v/>
      </c>
      <c r="AU41" t="str">
        <f>IFERROR('Prod y alimentación'!K99*IF($AN41=$R$10,VLOOKUP($AO41,Listas!$B$6:$D$106,3,)*VLOOKUP($AO41,Listas!$B$6:$D$106,2,),IF($AN41=$R$11,VLOOKUP($AO41,Listas!$E$6:$G$106,3,)*VLOOKUP($AO41,Listas!$E$6:$G$106,2,),IF($AN41=$R$12,VLOOKUP($AO41,Listas!$H$6:$J$106,3,)*VLOOKUP($AO41,Listas!$H$6:$J$106,2,),""))),"")</f>
        <v/>
      </c>
      <c r="AV41" t="str">
        <f>IFERROR('Prod y alimentación'!M99*IF($AN41=$R$10,VLOOKUP($AO41,Listas!$B$6:$D$106,3,)*VLOOKUP($AO41,Listas!$B$6:$D$106,2,),IF($AN41=$R$11,VLOOKUP($AO41,Listas!$E$6:$G$106,3,)*VLOOKUP($AO41,Listas!$E$6:$G$106,2,),IF($AN41=$R$12,VLOOKUP($AO41,Listas!$H$6:$J$106,3,)*VLOOKUP($AO41,Listas!$H$6:$J$106,2,),""))),"")</f>
        <v/>
      </c>
      <c r="AW41" t="str">
        <f>IFERROR('Prod y alimentación'!N99*IF($AN41=$R$10,VLOOKUP($AO41,Listas!$B$6:$D$106,3,)*VLOOKUP($AO41,Listas!$B$6:$D$106,2,),IF($AN41=$R$11,VLOOKUP($AO41,Listas!$E$6:$G$106,3,)*VLOOKUP($AO41,Listas!$E$6:$G$106,2,),IF($AN41=$R$12,VLOOKUP($AO41,Listas!$H$6:$J$106,3,)*VLOOKUP($AO41,Listas!$H$6:$J$106,2,),""))),"")</f>
        <v/>
      </c>
      <c r="AX41" t="str">
        <f>IFERROR('Prod y alimentación'!P99*IF($AN41=$R$10,VLOOKUP($AO41,Listas!$B$6:$D$106,3,)*VLOOKUP($AO41,Listas!$B$6:$D$106,2,),IF($AN41=$R$11,VLOOKUP($AO41,Listas!$E$6:$G$106,3,)*VLOOKUP($AO41,Listas!$E$6:$G$106,2,),IF($AN41=$R$12,VLOOKUP($AO41,Listas!$H$6:$J$106,3,)*VLOOKUP($AO41,Listas!$H$6:$J$106,2,),""))),"")</f>
        <v/>
      </c>
      <c r="AY41" t="str">
        <f>IFERROR('Prod y alimentación'!Q99*IF($AN41=$R$10,VLOOKUP($AO41,Listas!$B$6:$D$106,3,)*VLOOKUP($AO41,Listas!$B$6:$D$106,2,),IF($AN41=$R$11,VLOOKUP($AO41,Listas!$E$6:$G$106,3,)*VLOOKUP($AO41,Listas!$E$6:$G$106,2,),IF($AN41=$R$12,VLOOKUP($AO41,Listas!$H$6:$J$106,3,)*VLOOKUP($AO41,Listas!$H$6:$J$106,2,),""))),"")</f>
        <v/>
      </c>
      <c r="AZ41" t="str">
        <f>IFERROR('Prod y alimentación'!S99*IF($AN41=$R$10,VLOOKUP($AO41,Listas!$B$6:$D$106,3,)*VLOOKUP($AO41,Listas!$B$6:$D$106,2,),IF($AN41=$R$11,VLOOKUP($AO41,Listas!$E$6:$G$106,3,)*VLOOKUP($AO41,Listas!$E$6:$G$106,2,),IF($AN41=$R$12,VLOOKUP($AO41,Listas!$H$6:$J$106,3,)*VLOOKUP($AO41,Listas!$H$6:$J$106,2,),""))),"")</f>
        <v/>
      </c>
      <c r="BA41" t="str">
        <f>IFERROR('Prod y alimentación'!T99*IF($AN41=$R$10,VLOOKUP($AO41,Listas!$B$6:$D$106,3,)*VLOOKUP($AO41,Listas!$B$6:$D$106,2,),IF($AN41=$R$11,VLOOKUP($AO41,Listas!$E$6:$G$106,3,)*VLOOKUP($AO41,Listas!$E$6:$G$106,2,),IF($AN41=$R$12,VLOOKUP($AO41,Listas!$H$6:$J$106,3,)*VLOOKUP($AO41,Listas!$H$6:$J$106,2,),""))),"")</f>
        <v/>
      </c>
      <c r="BB41" t="str">
        <f>IFERROR('Prod y alimentación'!V99*IF($AN41=$R$10,VLOOKUP($AO41,Listas!$B$6:$D$106,3,)*VLOOKUP($AO41,Listas!$B$6:$D$106,2,),IF($AN41=$R$11,VLOOKUP($AO41,Listas!$E$6:$G$106,3,)*VLOOKUP($AO41,Listas!$E$6:$G$106,2,),IF($AN41=$R$12,VLOOKUP($AO41,Listas!$H$6:$J$106,3,)*VLOOKUP($AO41,Listas!$H$6:$J$106,2,),""))),"")</f>
        <v/>
      </c>
      <c r="BC41" t="str">
        <f>IFERROR('Prod y alimentación'!W99*IF($AN41=$R$10,VLOOKUP($AO41,Listas!$B$6:$D$106,3,)*VLOOKUP($AO41,Listas!$B$6:$D$106,2,),IF($AN41=$R$11,VLOOKUP($AO41,Listas!$E$6:$G$106,3,)*VLOOKUP($AO41,Listas!$E$6:$G$106,2,),IF($AN41=$R$12,VLOOKUP($AO41,Listas!$H$6:$J$106,3,)*VLOOKUP($AO41,Listas!$H$6:$J$106,2,),""))),"")</f>
        <v/>
      </c>
      <c r="BD41" t="str">
        <f>IFERROR('Prod y alimentación'!Y99*IF($AN41=$R$10,VLOOKUP($AO41,Listas!$B$6:$D$106,3,)*VLOOKUP($AO41,Listas!$B$6:$D$106,2,),IF($AN41=$R$11,VLOOKUP($AO41,Listas!$E$6:$G$106,3,)*VLOOKUP($AO41,Listas!$E$6:$G$106,2,),IF($AN41=$R$12,VLOOKUP($AO41,Listas!$H$6:$J$106,3,)*VLOOKUP($AO41,Listas!$H$6:$J$106,2,),""))),"")</f>
        <v/>
      </c>
      <c r="BE41" t="str">
        <f>IFERROR('Prod y alimentación'!Z99*IF($AN41=$R$10,VLOOKUP($AO41,Listas!$B$6:$D$106,3,)*VLOOKUP($AO41,Listas!$B$6:$D$106,2,),IF($AN41=$R$11,VLOOKUP($AO41,Listas!$E$6:$G$106,3,)*VLOOKUP($AO41,Listas!$E$6:$G$106,2,),IF($AN41=$R$12,VLOOKUP($AO41,Listas!$H$6:$J$106,3,)*VLOOKUP($AO41,Listas!$H$6:$J$106,2,),""))),"")</f>
        <v/>
      </c>
      <c r="BF41" t="str">
        <f>IFERROR('Prod y alimentación'!AB99*IF($AN41=$R$10,VLOOKUP($AO41,Listas!$B$6:$D$106,3,)*VLOOKUP($AO41,Listas!$B$6:$D$106,2,),IF($AN41=$R$11,VLOOKUP($AO41,Listas!$E$6:$G$106,3,)*VLOOKUP($AO41,Listas!$E$6:$G$106,2,),IF($AN41=$R$12,VLOOKUP($AO41,Listas!$H$6:$J$106,3,)*VLOOKUP($AO41,Listas!$H$6:$J$106,2,),""))),"")</f>
        <v/>
      </c>
      <c r="BG41" t="str">
        <f>IFERROR('Prod y alimentación'!AC99*IF($AN41=$R$10,VLOOKUP($AO41,Listas!$B$6:$D$106,3,)*VLOOKUP($AO41,Listas!$B$6:$D$106,2,),IF($AN41=$R$11,VLOOKUP($AO41,Listas!$E$6:$G$106,3,)*VLOOKUP($AO41,Listas!$E$6:$G$106,2,),IF($AN41=$R$12,VLOOKUP($AO41,Listas!$H$6:$J$106,3,)*VLOOKUP($AO41,Listas!$H$6:$J$106,2,),""))),"")</f>
        <v/>
      </c>
      <c r="BH41" t="str">
        <f>IFERROR('Prod y alimentación'!AE99*IF($AN41=$R$10,VLOOKUP($AO41,Listas!$B$6:$D$106,3,)*VLOOKUP($AO41,Listas!$B$6:$D$106,2,),IF($AN41=$R$11,VLOOKUP($AO41,Listas!$E$6:$G$106,3,)*VLOOKUP($AO41,Listas!$E$6:$G$106,2,),IF($AN41=$R$12,VLOOKUP($AO41,Listas!$H$6:$J$106,3,)*VLOOKUP($AO41,Listas!$H$6:$J$106,2,),""))),"")</f>
        <v/>
      </c>
      <c r="BI41" t="str">
        <f>IFERROR('Prod y alimentación'!AF99*IF($AN41=$R$10,VLOOKUP($AO41,Listas!$B$6:$D$106,3,)*VLOOKUP($AO41,Listas!$B$6:$D$106,2,),IF($AN41=$R$11,VLOOKUP($AO41,Listas!$E$6:$G$106,3,)*VLOOKUP($AO41,Listas!$E$6:$G$106,2,),IF($AN41=$R$12,VLOOKUP($AO41,Listas!$H$6:$J$106,3,)*VLOOKUP($AO41,Listas!$H$6:$J$106,2,),""))),"")</f>
        <v/>
      </c>
      <c r="BJ41" t="str">
        <f>IFERROR('Prod y alimentación'!AH99*IF($AN41=$R$10,VLOOKUP($AO41,Listas!$B$6:$D$106,3,)*VLOOKUP($AO41,Listas!$B$6:$D$106,2,),IF($AN41=$R$11,VLOOKUP($AO41,Listas!$E$6:$G$106,3,)*VLOOKUP($AO41,Listas!$E$6:$G$106,2,),IF($AN41=$R$12,VLOOKUP($AO41,Listas!$H$6:$J$106,3,)*VLOOKUP($AO41,Listas!$H$6:$J$106,2,),""))),"")</f>
        <v/>
      </c>
      <c r="BK41" t="str">
        <f>IFERROR('Prod y alimentación'!AI99*IF($AN41=$R$10,VLOOKUP($AO41,Listas!$B$6:$D$106,3,)*VLOOKUP($AO41,Listas!$B$6:$D$106,2,),IF($AN41=$R$11,VLOOKUP($AO41,Listas!$E$6:$G$106,3,)*VLOOKUP($AO41,Listas!$E$6:$G$106,2,),IF($AN41=$R$12,VLOOKUP($AO41,Listas!$H$6:$J$106,3,)*VLOOKUP($AO41,Listas!$H$6:$J$106,2,),""))),"")</f>
        <v/>
      </c>
      <c r="BL41" t="str">
        <f>IFERROR('Prod y alimentación'!AK99*IF($AN41=$R$10,VLOOKUP($AO41,Listas!$B$6:$D$106,3,)*VLOOKUP($AO41,Listas!$B$6:$D$106,2,),IF($AN41=$R$11,VLOOKUP($AO41,Listas!$E$6:$G$106,3,)*VLOOKUP($AO41,Listas!$E$6:$G$106,2,),IF($AN41=$R$12,VLOOKUP($AO41,Listas!$H$6:$J$106,3,)*VLOOKUP($AO41,Listas!$H$6:$J$106,2,),""))),"")</f>
        <v/>
      </c>
      <c r="BM41" t="str">
        <f>IFERROR('Prod y alimentación'!AL99*IF($AN41=$R$10,VLOOKUP($AO41,Listas!$B$6:$D$106,3,)*VLOOKUP($AO41,Listas!$B$6:$D$106,2,),IF($AN41=$R$11,VLOOKUP($AO41,Listas!$E$6:$G$106,3,)*VLOOKUP($AO41,Listas!$E$6:$G$106,2,),IF($AN41=$R$12,VLOOKUP($AO41,Listas!$H$6:$J$106,3,)*VLOOKUP($AO41,Listas!$H$6:$J$106,2,),""))),"")</f>
        <v/>
      </c>
      <c r="BO41" s="130" t="str">
        <f>IFERROR('Prod y alimentación'!D99*IF($AN41=$R$10,VLOOKUP($AO41,Listas!$B$6:$C$106,2,),IF($AN41=$R$11,VLOOKUP($AO41,Listas!$E$6:$F$106,2,),IF($AN41=$R$12,VLOOKUP($AO41,Listas!$H$6:$I$106,2,),""))),"")</f>
        <v/>
      </c>
      <c r="BP41" t="str">
        <f>IFERROR('Prod y alimentación'!G99*IF($AN41=$R$10,VLOOKUP($AO41,Listas!$B$6:$C$106,2,),IF($AN41=$R$11,VLOOKUP($AO41,Listas!$E$6:$F$106,2,),IF($AN41=$R$12,VLOOKUP($AO41,Listas!$H$6:$I$106,2,)/100,""))),"")</f>
        <v/>
      </c>
      <c r="BQ41" t="str">
        <f>IFERROR('Prod y alimentación'!J99*IF($AN41=$R$10,VLOOKUP($AO41,Listas!$B$6:$C$106,2,),IF($AN41=$R$11,VLOOKUP($AO41,Listas!$E$6:$F$106,2,),IF($AN41=$R$12,VLOOKUP($AO41,Listas!$H$6:$I$106,2,)/100,""))),"")</f>
        <v/>
      </c>
      <c r="BR41" t="str">
        <f>IFERROR('Prod y alimentación'!M99*IF($AN41=$R$10,VLOOKUP($AO41,Listas!$B$6:$C$106,2,),IF($AN41=$R$11,VLOOKUP($AO41,Listas!$E$6:$F$106,2,),IF($AN41=$R$12,VLOOKUP($AO41,Listas!$H$6:$I$106,2,)/100,""))),"")</f>
        <v/>
      </c>
      <c r="BS41" t="str">
        <f>IFERROR('Prod y alimentación'!P99*IF($AN41=$R$10,VLOOKUP($AO41,Listas!$B$6:$C$106,2,),IF($AN41=$R$11,VLOOKUP($AO41,Listas!$E$6:$F$106,2,),IF($AN41=$R$12,VLOOKUP($AO41,Listas!$H$6:$I$106,2,)/100,""))),"")</f>
        <v/>
      </c>
      <c r="BT41" t="str">
        <f>IFERROR('Prod y alimentación'!S99*IF($AN41=$R$10,VLOOKUP($AO41,Listas!$B$6:$C$106,2,),IF($AN41=$R$11,VLOOKUP($AO41,Listas!$E$6:$F$106,2,),IF($AN41=$R$12,VLOOKUP($AO41,Listas!$H$6:$I$106,2,)/100,""))),"")</f>
        <v/>
      </c>
      <c r="BU41" t="str">
        <f>IFERROR('Prod y alimentación'!V99*IF($AN41=$R$10,VLOOKUP($AO41,Listas!$B$6:$C$106,2,),IF($AN41=$R$11,VLOOKUP($AO41,Listas!$E$6:$F$106,2,),IF($AN41=$R$12,VLOOKUP($AO41,Listas!$H$6:$I$106,2,)/100,""))),"")</f>
        <v/>
      </c>
      <c r="BV41" t="str">
        <f>IFERROR('Prod y alimentación'!Y99*IF($AN41=$R$10,VLOOKUP($AO41,Listas!$B$6:$C$106,2,),IF($AN41=$R$11,VLOOKUP($AO41,Listas!$E$6:$F$106,2,),IF($AN41=$R$12,VLOOKUP($AO41,Listas!$H$6:$I$106,2,)/100,""))),"")</f>
        <v/>
      </c>
      <c r="BW41" t="str">
        <f>IFERROR('Prod y alimentación'!AB99*IF($AN41=$R$10,VLOOKUP($AO41,Listas!$B$6:$C$106,2,),IF($AN41=$R$11,VLOOKUP($AO41,Listas!$E$6:$F$106,2,),IF($AN41=$R$12,VLOOKUP($AO41,Listas!$H$6:$I$106,2,)/100,""))),"")</f>
        <v/>
      </c>
      <c r="BX41" t="str">
        <f>IFERROR('Prod y alimentación'!AE99*IF($AN41=$R$10,VLOOKUP($AO41,Listas!$B$6:$C$106,2,),IF($AN41=$R$11,VLOOKUP($AO41,Listas!$E$6:$F$106,2,),IF($AN41=$R$12,VLOOKUP($AO41,Listas!$H$6:$I$106,2,)/100,""))),"")</f>
        <v/>
      </c>
      <c r="BY41" t="str">
        <f>IFERROR('Prod y alimentación'!AH99*IF($AN41=$R$10,VLOOKUP($AO41,Listas!$B$6:$C$106,2,),IF($AN41=$R$11,VLOOKUP($AO41,Listas!$E$6:$F$106,2,),IF($AN41=$R$12,VLOOKUP($AO41,Listas!$H$6:$I$106,2,)/100,""))),"")</f>
        <v/>
      </c>
      <c r="BZ41" t="str">
        <f>IFERROR('Prod y alimentación'!AK99*IF($AN41=$R$10,VLOOKUP($AO41,Listas!$B$6:$C$106,2,),IF($AN41=$R$11,VLOOKUP($AO41,Listas!$E$6:$F$106,2,),IF($AN41=$R$12,VLOOKUP($AO41,Listas!$H$6:$I$106,2,)/100,""))),"")</f>
        <v/>
      </c>
      <c r="CB41" t="str">
        <f>IF(Reservas!E46="",IF(Reservas!D46="","",IF(Reservas!C46=$O$10,0.85,IF(Reservas!C46=$O$11,0.45,IF(Reservas!C46=$O$12,0.33,"")))),Reservas!E46)</f>
        <v/>
      </c>
      <c r="CC41" t="str">
        <f>IF(Reservas!H46="",IF(Reservas!G46="","",IF(Reservas!F46=$O$10,0.85,IF(Reservas!F46=$O$11,0.45,IF(Reservas!F46=$O$12,0.33,"")))),Reservas!H46)</f>
        <v/>
      </c>
      <c r="CD41" t="str">
        <f>IF(Reservas!K46="",IF(Reservas!J46="","",IF(Reservas!I46=$O$10,0.85,IF(Reservas!I46=$O$11,0.45,IF(Reservas!I46=$O$12,0.33,"")))),Reservas!K46)</f>
        <v/>
      </c>
      <c r="CE41" t="str">
        <f>IF(Reservas!N46="",IF(Reservas!M46="","",IF(Reservas!L46=$O$10,0.85,IF(Reservas!L46=$O$11,0.45,IF(Reservas!L46=$O$12,0.33,"")))),Reservas!N46)</f>
        <v/>
      </c>
      <c r="CF41" t="str">
        <f>IF(Reservas!Q46="",IF(Reservas!P46="","",IF(Reservas!O46=$O$10,0.85,IF(Reservas!O46=$O$11,0.45,IF(Reservas!O46=$O$12,0.33,"")))),Reservas!Q46)</f>
        <v/>
      </c>
      <c r="CG41" t="str">
        <f>IF(Reservas!T46="",IF(Reservas!S46="","",IF(Reservas!R46=$O$10,0.85,IF(Reservas!R46=$O$11,0.45,IF(Reservas!R46=$O$12,0.33,"")))),Reservas!T46)</f>
        <v/>
      </c>
      <c r="CH41" t="str">
        <f>IF(Reservas!W46="",IF(Reservas!V46="","",IF(Reservas!U46=$O$10,0.85,IF(Reservas!U46=$O$11,0.45,IF(Reservas!U46=$O$12,0.33,"")))),Reservas!W46)</f>
        <v/>
      </c>
      <c r="CI41" t="str">
        <f>IF(Reservas!Z46="",IF(Reservas!Y46="","",IF(Reservas!X46=$O$10,0.85,IF(Reservas!X46=$O$11,0.45,IF(Reservas!X46=$O$12,0.33,"")))),Reservas!Z46)</f>
        <v/>
      </c>
      <c r="CJ41" t="str">
        <f>IF(Reservas!AC46="",IF(Reservas!AB46="","",IF(Reservas!AA46=$O$10,0.85,IF(Reservas!AA46=$O$11,0.45,IF(Reservas!AA46=$O$12,0.33,"")))),Reservas!AC46)</f>
        <v/>
      </c>
      <c r="CK41" t="str">
        <f>IF(Reservas!AF46="",IF(Reservas!AE46="","",IF(Reservas!AD46=$O$10,0.85,IF(Reservas!AD46=$O$11,0.45,IF(Reservas!AD46=$O$12,0.33,"")))),Reservas!AF46)</f>
        <v/>
      </c>
      <c r="CL41" t="str">
        <f>IF(Reservas!AI46="",IF(Reservas!AH46="","",IF(Reservas!AG46=$O$10,0.85,IF(Reservas!AG46=$O$11,0.45,IF(Reservas!AG46=$O$12,0.33,"")))),Reservas!AI46)</f>
        <v/>
      </c>
      <c r="CM41" t="str">
        <f>IF(Reservas!AL46="",IF(Reservas!AK46="","",IF(Reservas!AJ46=$O$10,0.85,IF(Reservas!AJ46=$O$11,0.45,IF(Reservas!AJ46=$O$12,0.33,"")))),Reservas!AL46)</f>
        <v/>
      </c>
      <c r="CO41" t="str">
        <f>IFERROR('Prod y alimentación'!E99*IF($AN41=$R$10,VLOOKUP($AO41,Listas!$B$6:$C$106,2,),IF($AN41=$R$11,VLOOKUP($AO41,Listas!$E$6:$F$106,2,),IF($AN41=$R$12,VLOOKUP($AO41,Listas!$H$6:$I$106,2,),""))),"")</f>
        <v/>
      </c>
      <c r="CP41" t="str">
        <f>IFERROR('Prod y alimentación'!H99*IF($AN41=$R$10,VLOOKUP($AO41,Listas!$B$6:$C$106,2,),IF($AN41=$R$11,VLOOKUP($AO41,Listas!$E$6:$F$106,2,),IF($AN41=$R$12,VLOOKUP($AO41,Listas!$H$6:$I$106,2,),""))),"")</f>
        <v/>
      </c>
      <c r="CQ41" t="str">
        <f>IFERROR('Prod y alimentación'!K99*IF($AN41=$R$10,VLOOKUP($AO41,Listas!$B$6:$C$106,2,),IF($AN41=$R$11,VLOOKUP($AO41,Listas!$E$6:$F$106,2,),IF($AN41=$R$12,VLOOKUP($AO41,Listas!$H$6:$I$106,2,),""))),"")</f>
        <v/>
      </c>
      <c r="CR41" t="str">
        <f>IFERROR('Prod y alimentación'!N99*IF($AN41=$R$10,VLOOKUP($AO41,Listas!$B$6:$C$106,2,),IF($AN41=$R$11,VLOOKUP($AO41,Listas!$E$6:$F$106,2,),IF($AN41=$R$12,VLOOKUP($AO41,Listas!$H$6:$I$106,2,),""))),"")</f>
        <v/>
      </c>
      <c r="CS41" t="str">
        <f>IFERROR('Prod y alimentación'!Q99*IF($AN41=$R$10,VLOOKUP($AO41,Listas!$B$6:$C$106,2,),IF($AN41=$R$11,VLOOKUP($AO41,Listas!$E$6:$F$106,2,),IF($AN41=$R$12,VLOOKUP($AO41,Listas!$H$6:$I$106,2,),""))),"")</f>
        <v/>
      </c>
      <c r="CT41" t="str">
        <f>IFERROR('Prod y alimentación'!T99*IF($AN41=$R$10,VLOOKUP($AO41,Listas!$B$6:$C$106,2,),IF($AN41=$R$11,VLOOKUP($AO41,Listas!$E$6:$F$106,2,),IF($AN41=$R$12,VLOOKUP($AO41,Listas!$H$6:$I$106,2,),""))),"")</f>
        <v/>
      </c>
      <c r="CU41" t="str">
        <f>IFERROR('Prod y alimentación'!W99*IF($AN41=$R$10,VLOOKUP($AO41,Listas!$B$6:$C$106,2,),IF($AN41=$R$11,VLOOKUP($AO41,Listas!$E$6:$F$106,2,),IF($AN41=$R$12,VLOOKUP($AO41,Listas!$H$6:$I$106,2,),""))),"")</f>
        <v/>
      </c>
      <c r="CV41" t="str">
        <f>IFERROR('Prod y alimentación'!Z99*IF($AN41=$R$10,VLOOKUP($AO41,Listas!$B$6:$C$106,2,),IF($AN41=$R$11,VLOOKUP($AO41,Listas!$E$6:$F$106,2,),IF($AN41=$R$12,VLOOKUP($AO41,Listas!$H$6:$I$106,2,),""))),"")</f>
        <v/>
      </c>
      <c r="CW41" t="str">
        <f>IFERROR('Prod y alimentación'!AC99*IF($AN41=$R$10,VLOOKUP($AO41,Listas!$B$6:$C$106,2,),IF($AN41=$R$11,VLOOKUP($AO41,Listas!$E$6:$F$106,2,),IF($AN41=$R$12,VLOOKUP($AO41,Listas!$H$6:$I$106,2,),""))),"")</f>
        <v/>
      </c>
      <c r="CX41" t="str">
        <f>IFERROR('Prod y alimentación'!AF99*IF($AN41=$R$10,VLOOKUP($AO41,Listas!$B$6:$C$106,2,),IF($AN41=$R$11,VLOOKUP($AO41,Listas!$E$6:$F$106,2,),IF($AN41=$R$12,VLOOKUP($AO41,Listas!$H$6:$I$106,2,),""))),"")</f>
        <v/>
      </c>
      <c r="CY41" t="str">
        <f>IFERROR('Prod y alimentación'!AI99*IF($AN41=$R$10,VLOOKUP($AO41,Listas!$B$6:$C$106,2,),IF($AN41=$R$11,VLOOKUP($AO41,Listas!$E$6:$F$106,2,),IF($AN41=$R$12,VLOOKUP($AO41,Listas!$H$6:$I$106,2,),""))),"")</f>
        <v/>
      </c>
      <c r="CZ41" t="str">
        <f>IFERROR('Prod y alimentación'!AL99*IF($AN41=$R$10,VLOOKUP($AO41,Listas!$B$6:$C$106,2,),IF($AN41=$R$11,VLOOKUP($AO41,Listas!$E$6:$F$106,2,),IF($AN41=$R$12,VLOOKUP($AO41,Listas!$H$6:$I$106,2,),""))),"")</f>
        <v/>
      </c>
    </row>
    <row r="42" spans="2:104" x14ac:dyDescent="0.35">
      <c r="B42" t="str">
        <f ca="1">IFERROR(INDEX(OFFSET(Listas!$B$6,0,0,MATCH("Fin",Listas!$B$6:B138,0)-1,1),MATCH(0,INDEX(COUNTIF($B$10:B41,OFFSET(Listas!$B$6,0,0,MATCH("Fin",Listas!$B$6:B138,0)-1,1)),0,0),0)),"")</f>
        <v/>
      </c>
      <c r="E42" t="str">
        <f ca="1">IFERROR(INDEX(OFFSET(Listas!$E$6,0,0,MATCH("Fin",Listas!$E$6:E138,0)-1,1),MATCH(0,INDEX(COUNTIF($E$10:E41,OFFSET(Listas!$E$6,0,0,MATCH("Fin",Listas!$E$6:E138,0)-1,1)),0,0),0)),"")</f>
        <v/>
      </c>
      <c r="H42" t="str">
        <f ca="1">IFERROR(INDEX(OFFSET(Listas!$H$6,0,0,MATCH("Fin",Listas!$H$6:H138,0)-1,1),MATCH(0,INDEX(COUNTIF($H$10:H41,OFFSET(Listas!$H$6,0,0,MATCH("Fin",Listas!$H$6:H138,0)-1,1)),0,0),0)),"")</f>
        <v/>
      </c>
      <c r="K42" t="str">
        <f ca="1">IFERROR(INDEX(OFFSET(Listas!$L$6,0,0,MATCH("Fin",Listas!$L$6:L138,0)-1,1),MATCH(0,INDEX(COUNTIF($K$10:K41,OFFSET(Listas!$L$6,0,0,MATCH("Fin",Listas!$L$6:L138,0)-1,1)),0,0),0)),"")</f>
        <v/>
      </c>
      <c r="L42" t="e">
        <f ca="1">VLOOKUP(K42,Listas!$L$6:$M$106,2,0)</f>
        <v>#N/A</v>
      </c>
      <c r="AA42" s="122" t="str">
        <f>IF('Uso de suelo'!C47="","",'Uso de suelo'!C47)</f>
        <v/>
      </c>
      <c r="AB42" s="123" t="str">
        <f ca="1">IF('Uso de suelo'!D47="","",VLOOKUP('Uso de suelo'!D47,OFFSET(Formulas!$K$11,0,0,Formulas!$L$10,2),2,0))</f>
        <v/>
      </c>
      <c r="AC42" s="123" t="str">
        <f ca="1">IF('Uso de suelo'!F47="","",VLOOKUP('Uso de suelo'!F47,OFFSET(Formulas!$K$11,0,0,Formulas!$L$10,2),2,0))</f>
        <v/>
      </c>
      <c r="AD42" s="123" t="str">
        <f ca="1">IF('Uso de suelo'!H47="","",VLOOKUP('Uso de suelo'!H47,OFFSET(Formulas!$K$11,0,0,Formulas!$L$10,2),2,0))</f>
        <v/>
      </c>
      <c r="AE42" s="123" t="str">
        <f ca="1">IF('Uso de suelo'!J47="","",VLOOKUP('Uso de suelo'!J47,OFFSET(Formulas!$K$11,0,0,Formulas!$L$10,2),2,0))</f>
        <v/>
      </c>
      <c r="AF42" s="123" t="str">
        <f ca="1">IF('Uso de suelo'!L47="","",VLOOKUP('Uso de suelo'!L47,OFFSET(Formulas!$K$11,0,0,Formulas!$L$10,2),2,0))</f>
        <v/>
      </c>
      <c r="AG42" s="123" t="str">
        <f ca="1">IF('Uso de suelo'!N47="","",VLOOKUP('Uso de suelo'!N47,OFFSET(Formulas!$K$11,0,0,Formulas!$L$10,2),2,0))</f>
        <v/>
      </c>
      <c r="AH42" s="123" t="str">
        <f ca="1">IF('Uso de suelo'!P47="","",VLOOKUP('Uso de suelo'!P47,OFFSET(Formulas!$K$11,0,0,Formulas!$L$10,2),2,0))</f>
        <v/>
      </c>
      <c r="AI42" s="123" t="str">
        <f ca="1">IF('Uso de suelo'!R47="","",VLOOKUP('Uso de suelo'!R47,OFFSET(Formulas!$K$11,0,0,Formulas!$L$10,2),2,0))</f>
        <v/>
      </c>
      <c r="AJ42" s="123" t="str">
        <f ca="1">IF('Uso de suelo'!T47="","",VLOOKUP('Uso de suelo'!T47,OFFSET(Formulas!$K$11,0,0,Formulas!$L$10,2),2,0))</f>
        <v/>
      </c>
      <c r="AK42" s="123" t="str">
        <f ca="1">IF('Uso de suelo'!V47="","",VLOOKUP('Uso de suelo'!V47,OFFSET(Formulas!$K$11,0,0,Formulas!$L$10,2),2,0))</f>
        <v/>
      </c>
      <c r="AL42" s="123" t="str">
        <f ca="1">IF('Uso de suelo'!X47="","",VLOOKUP('Uso de suelo'!X47,OFFSET(Formulas!$K$11,0,0,Formulas!$L$10,2),2,0))</f>
        <v/>
      </c>
      <c r="AM42" s="124" t="str">
        <f ca="1">IF('Uso de suelo'!Z47="","",VLOOKUP('Uso de suelo'!Z47,OFFSET(Formulas!$K$11,0,0,Formulas!$L$10,2),2,0))</f>
        <v/>
      </c>
      <c r="AN42" t="str">
        <f>IF('Prod y alimentación'!B100="","",'Prod y alimentación'!B100)</f>
        <v/>
      </c>
      <c r="AO42" t="str">
        <f>IF('Prod y alimentación'!C100="","",'Prod y alimentación'!C100)</f>
        <v/>
      </c>
      <c r="AP42" t="str">
        <f>IFERROR('Prod y alimentación'!D100*IF($AN42=$R$10,VLOOKUP($AO42,Listas!$B$6:$D$106,3,)*VLOOKUP($AO42,Listas!$B$6:$D$106,2,),IF($AN42=$R$11,VLOOKUP($AO42,Listas!$E$6:$G$106,3,)*VLOOKUP($AO42,Listas!$E$6:$G$106,2,),IF($AN42=$R$12,VLOOKUP($AO42,Listas!$H$6:$J$106,3,)*VLOOKUP($AO42,Listas!$H$6:$J$106,2,),""))),"")</f>
        <v/>
      </c>
      <c r="AQ42" t="str">
        <f>IFERROR('Prod y alimentación'!E100*IF($AN42=$R$10,VLOOKUP($AO42,Listas!$B$6:$D$106,3,)*VLOOKUP($AO42,Listas!$B$6:$D$106,2,),IF($AN42=$R$11,VLOOKUP($AO42,Listas!$E$6:$G$106,3,)*VLOOKUP($AO42,Listas!$E$6:$G$106,2,),IF($AN42=$R$12,VLOOKUP($AO42,Listas!$H$6:$J$106,3,)*VLOOKUP($AO42,Listas!$H$6:$J$106,2,),""))),"")</f>
        <v/>
      </c>
      <c r="AR42" t="str">
        <f>IFERROR('Prod y alimentación'!G100*IF($AN42=$R$10,VLOOKUP($AO42,Listas!$B$6:$D$106,3,)*VLOOKUP($AO42,Listas!$B$6:$D$106,2,),IF($AN42=$R$11,VLOOKUP($AO42,Listas!$E$6:$G$106,3,)*VLOOKUP($AO42,Listas!$E$6:$G$106,2,),IF($AN42=$R$12,VLOOKUP($AO42,Listas!$H$6:$J$106,3,)*VLOOKUP($AO42,Listas!$H$6:$J$106,2,),""))),"")</f>
        <v/>
      </c>
      <c r="AS42" t="str">
        <f>IFERROR('Prod y alimentación'!H100*IF($AN42=$R$10,VLOOKUP($AO42,Listas!$B$6:$D$106,3,)*VLOOKUP($AO42,Listas!$B$6:$D$106,2,),IF($AN42=$R$11,VLOOKUP($AO42,Listas!$E$6:$G$106,3,)*VLOOKUP($AO42,Listas!$E$6:$G$106,2,),IF($AN42=$R$12,VLOOKUP($AO42,Listas!$H$6:$J$106,3,)*VLOOKUP($AO42,Listas!$H$6:$J$106,2,),""))),"")</f>
        <v/>
      </c>
      <c r="AT42" t="str">
        <f>IFERROR('Prod y alimentación'!J100*IF($AN42=$R$10,VLOOKUP($AO42,Listas!$B$6:$D$106,3,)*VLOOKUP($AO42,Listas!$B$6:$D$106,2,),IF($AN42=$R$11,VLOOKUP($AO42,Listas!$E$6:$G$106,3,)*VLOOKUP($AO42,Listas!$E$6:$G$106,2,),IF($AN42=$R$12,VLOOKUP($AO42,Listas!$H$6:$J$106,3,)*VLOOKUP($AO42,Listas!$H$6:$J$106,2,),""))),"")</f>
        <v/>
      </c>
      <c r="AU42" t="str">
        <f>IFERROR('Prod y alimentación'!K100*IF($AN42=$R$10,VLOOKUP($AO42,Listas!$B$6:$D$106,3,)*VLOOKUP($AO42,Listas!$B$6:$D$106,2,),IF($AN42=$R$11,VLOOKUP($AO42,Listas!$E$6:$G$106,3,)*VLOOKUP($AO42,Listas!$E$6:$G$106,2,),IF($AN42=$R$12,VLOOKUP($AO42,Listas!$H$6:$J$106,3,)*VLOOKUP($AO42,Listas!$H$6:$J$106,2,),""))),"")</f>
        <v/>
      </c>
      <c r="AV42" t="str">
        <f>IFERROR('Prod y alimentación'!M100*IF($AN42=$R$10,VLOOKUP($AO42,Listas!$B$6:$D$106,3,)*VLOOKUP($AO42,Listas!$B$6:$D$106,2,),IF($AN42=$R$11,VLOOKUP($AO42,Listas!$E$6:$G$106,3,)*VLOOKUP($AO42,Listas!$E$6:$G$106,2,),IF($AN42=$R$12,VLOOKUP($AO42,Listas!$H$6:$J$106,3,)*VLOOKUP($AO42,Listas!$H$6:$J$106,2,),""))),"")</f>
        <v/>
      </c>
      <c r="AW42" t="str">
        <f>IFERROR('Prod y alimentación'!N100*IF($AN42=$R$10,VLOOKUP($AO42,Listas!$B$6:$D$106,3,)*VLOOKUP($AO42,Listas!$B$6:$D$106,2,),IF($AN42=$R$11,VLOOKUP($AO42,Listas!$E$6:$G$106,3,)*VLOOKUP($AO42,Listas!$E$6:$G$106,2,),IF($AN42=$R$12,VLOOKUP($AO42,Listas!$H$6:$J$106,3,)*VLOOKUP($AO42,Listas!$H$6:$J$106,2,),""))),"")</f>
        <v/>
      </c>
      <c r="AX42" t="str">
        <f>IFERROR('Prod y alimentación'!P100*IF($AN42=$R$10,VLOOKUP($AO42,Listas!$B$6:$D$106,3,)*VLOOKUP($AO42,Listas!$B$6:$D$106,2,),IF($AN42=$R$11,VLOOKUP($AO42,Listas!$E$6:$G$106,3,)*VLOOKUP($AO42,Listas!$E$6:$G$106,2,),IF($AN42=$R$12,VLOOKUP($AO42,Listas!$H$6:$J$106,3,)*VLOOKUP($AO42,Listas!$H$6:$J$106,2,),""))),"")</f>
        <v/>
      </c>
      <c r="AY42" t="str">
        <f>IFERROR('Prod y alimentación'!Q100*IF($AN42=$R$10,VLOOKUP($AO42,Listas!$B$6:$D$106,3,)*VLOOKUP($AO42,Listas!$B$6:$D$106,2,),IF($AN42=$R$11,VLOOKUP($AO42,Listas!$E$6:$G$106,3,)*VLOOKUP($AO42,Listas!$E$6:$G$106,2,),IF($AN42=$R$12,VLOOKUP($AO42,Listas!$H$6:$J$106,3,)*VLOOKUP($AO42,Listas!$H$6:$J$106,2,),""))),"")</f>
        <v/>
      </c>
      <c r="AZ42" t="str">
        <f>IFERROR('Prod y alimentación'!S100*IF($AN42=$R$10,VLOOKUP($AO42,Listas!$B$6:$D$106,3,)*VLOOKUP($AO42,Listas!$B$6:$D$106,2,),IF($AN42=$R$11,VLOOKUP($AO42,Listas!$E$6:$G$106,3,)*VLOOKUP($AO42,Listas!$E$6:$G$106,2,),IF($AN42=$R$12,VLOOKUP($AO42,Listas!$H$6:$J$106,3,)*VLOOKUP($AO42,Listas!$H$6:$J$106,2,),""))),"")</f>
        <v/>
      </c>
      <c r="BA42" t="str">
        <f>IFERROR('Prod y alimentación'!T100*IF($AN42=$R$10,VLOOKUP($AO42,Listas!$B$6:$D$106,3,)*VLOOKUP($AO42,Listas!$B$6:$D$106,2,),IF($AN42=$R$11,VLOOKUP($AO42,Listas!$E$6:$G$106,3,)*VLOOKUP($AO42,Listas!$E$6:$G$106,2,),IF($AN42=$R$12,VLOOKUP($AO42,Listas!$H$6:$J$106,3,)*VLOOKUP($AO42,Listas!$H$6:$J$106,2,),""))),"")</f>
        <v/>
      </c>
      <c r="BB42" t="str">
        <f>IFERROR('Prod y alimentación'!V100*IF($AN42=$R$10,VLOOKUP($AO42,Listas!$B$6:$D$106,3,)*VLOOKUP($AO42,Listas!$B$6:$D$106,2,),IF($AN42=$R$11,VLOOKUP($AO42,Listas!$E$6:$G$106,3,)*VLOOKUP($AO42,Listas!$E$6:$G$106,2,),IF($AN42=$R$12,VLOOKUP($AO42,Listas!$H$6:$J$106,3,)*VLOOKUP($AO42,Listas!$H$6:$J$106,2,),""))),"")</f>
        <v/>
      </c>
      <c r="BC42" t="str">
        <f>IFERROR('Prod y alimentación'!W100*IF($AN42=$R$10,VLOOKUP($AO42,Listas!$B$6:$D$106,3,)*VLOOKUP($AO42,Listas!$B$6:$D$106,2,),IF($AN42=$R$11,VLOOKUP($AO42,Listas!$E$6:$G$106,3,)*VLOOKUP($AO42,Listas!$E$6:$G$106,2,),IF($AN42=$R$12,VLOOKUP($AO42,Listas!$H$6:$J$106,3,)*VLOOKUP($AO42,Listas!$H$6:$J$106,2,),""))),"")</f>
        <v/>
      </c>
      <c r="BD42" t="str">
        <f>IFERROR('Prod y alimentación'!Y100*IF($AN42=$R$10,VLOOKUP($AO42,Listas!$B$6:$D$106,3,)*VLOOKUP($AO42,Listas!$B$6:$D$106,2,),IF($AN42=$R$11,VLOOKUP($AO42,Listas!$E$6:$G$106,3,)*VLOOKUP($AO42,Listas!$E$6:$G$106,2,),IF($AN42=$R$12,VLOOKUP($AO42,Listas!$H$6:$J$106,3,)*VLOOKUP($AO42,Listas!$H$6:$J$106,2,),""))),"")</f>
        <v/>
      </c>
      <c r="BE42" t="str">
        <f>IFERROR('Prod y alimentación'!Z100*IF($AN42=$R$10,VLOOKUP($AO42,Listas!$B$6:$D$106,3,)*VLOOKUP($AO42,Listas!$B$6:$D$106,2,),IF($AN42=$R$11,VLOOKUP($AO42,Listas!$E$6:$G$106,3,)*VLOOKUP($AO42,Listas!$E$6:$G$106,2,),IF($AN42=$R$12,VLOOKUP($AO42,Listas!$H$6:$J$106,3,)*VLOOKUP($AO42,Listas!$H$6:$J$106,2,),""))),"")</f>
        <v/>
      </c>
      <c r="BF42" t="str">
        <f>IFERROR('Prod y alimentación'!AB100*IF($AN42=$R$10,VLOOKUP($AO42,Listas!$B$6:$D$106,3,)*VLOOKUP($AO42,Listas!$B$6:$D$106,2,),IF($AN42=$R$11,VLOOKUP($AO42,Listas!$E$6:$G$106,3,)*VLOOKUP($AO42,Listas!$E$6:$G$106,2,),IF($AN42=$R$12,VLOOKUP($AO42,Listas!$H$6:$J$106,3,)*VLOOKUP($AO42,Listas!$H$6:$J$106,2,),""))),"")</f>
        <v/>
      </c>
      <c r="BG42" t="str">
        <f>IFERROR('Prod y alimentación'!AC100*IF($AN42=$R$10,VLOOKUP($AO42,Listas!$B$6:$D$106,3,)*VLOOKUP($AO42,Listas!$B$6:$D$106,2,),IF($AN42=$R$11,VLOOKUP($AO42,Listas!$E$6:$G$106,3,)*VLOOKUP($AO42,Listas!$E$6:$G$106,2,),IF($AN42=$R$12,VLOOKUP($AO42,Listas!$H$6:$J$106,3,)*VLOOKUP($AO42,Listas!$H$6:$J$106,2,),""))),"")</f>
        <v/>
      </c>
      <c r="BH42" t="str">
        <f>IFERROR('Prod y alimentación'!AE100*IF($AN42=$R$10,VLOOKUP($AO42,Listas!$B$6:$D$106,3,)*VLOOKUP($AO42,Listas!$B$6:$D$106,2,),IF($AN42=$R$11,VLOOKUP($AO42,Listas!$E$6:$G$106,3,)*VLOOKUP($AO42,Listas!$E$6:$G$106,2,),IF($AN42=$R$12,VLOOKUP($AO42,Listas!$H$6:$J$106,3,)*VLOOKUP($AO42,Listas!$H$6:$J$106,2,),""))),"")</f>
        <v/>
      </c>
      <c r="BI42" t="str">
        <f>IFERROR('Prod y alimentación'!AF100*IF($AN42=$R$10,VLOOKUP($AO42,Listas!$B$6:$D$106,3,)*VLOOKUP($AO42,Listas!$B$6:$D$106,2,),IF($AN42=$R$11,VLOOKUP($AO42,Listas!$E$6:$G$106,3,)*VLOOKUP($AO42,Listas!$E$6:$G$106,2,),IF($AN42=$R$12,VLOOKUP($AO42,Listas!$H$6:$J$106,3,)*VLOOKUP($AO42,Listas!$H$6:$J$106,2,),""))),"")</f>
        <v/>
      </c>
      <c r="BJ42" t="str">
        <f>IFERROR('Prod y alimentación'!AH100*IF($AN42=$R$10,VLOOKUP($AO42,Listas!$B$6:$D$106,3,)*VLOOKUP($AO42,Listas!$B$6:$D$106,2,),IF($AN42=$R$11,VLOOKUP($AO42,Listas!$E$6:$G$106,3,)*VLOOKUP($AO42,Listas!$E$6:$G$106,2,),IF($AN42=$R$12,VLOOKUP($AO42,Listas!$H$6:$J$106,3,)*VLOOKUP($AO42,Listas!$H$6:$J$106,2,),""))),"")</f>
        <v/>
      </c>
      <c r="BK42" t="str">
        <f>IFERROR('Prod y alimentación'!AI100*IF($AN42=$R$10,VLOOKUP($AO42,Listas!$B$6:$D$106,3,)*VLOOKUP($AO42,Listas!$B$6:$D$106,2,),IF($AN42=$R$11,VLOOKUP($AO42,Listas!$E$6:$G$106,3,)*VLOOKUP($AO42,Listas!$E$6:$G$106,2,),IF($AN42=$R$12,VLOOKUP($AO42,Listas!$H$6:$J$106,3,)*VLOOKUP($AO42,Listas!$H$6:$J$106,2,),""))),"")</f>
        <v/>
      </c>
      <c r="BL42" t="str">
        <f>IFERROR('Prod y alimentación'!AK100*IF($AN42=$R$10,VLOOKUP($AO42,Listas!$B$6:$D$106,3,)*VLOOKUP($AO42,Listas!$B$6:$D$106,2,),IF($AN42=$R$11,VLOOKUP($AO42,Listas!$E$6:$G$106,3,)*VLOOKUP($AO42,Listas!$E$6:$G$106,2,),IF($AN42=$R$12,VLOOKUP($AO42,Listas!$H$6:$J$106,3,)*VLOOKUP($AO42,Listas!$H$6:$J$106,2,),""))),"")</f>
        <v/>
      </c>
      <c r="BM42" t="str">
        <f>IFERROR('Prod y alimentación'!AL100*IF($AN42=$R$10,VLOOKUP($AO42,Listas!$B$6:$D$106,3,)*VLOOKUP($AO42,Listas!$B$6:$D$106,2,),IF($AN42=$R$11,VLOOKUP($AO42,Listas!$E$6:$G$106,3,)*VLOOKUP($AO42,Listas!$E$6:$G$106,2,),IF($AN42=$R$12,VLOOKUP($AO42,Listas!$H$6:$J$106,3,)*VLOOKUP($AO42,Listas!$H$6:$J$106,2,),""))),"")</f>
        <v/>
      </c>
      <c r="BO42" s="130" t="str">
        <f>IFERROR('Prod y alimentación'!D100*IF($AN42=$R$10,VLOOKUP($AO42,Listas!$B$6:$C$106,2,),IF($AN42=$R$11,VLOOKUP($AO42,Listas!$E$6:$F$106,2,),IF($AN42=$R$12,VLOOKUP($AO42,Listas!$H$6:$I$106,2,),""))),"")</f>
        <v/>
      </c>
      <c r="BP42" t="str">
        <f>IFERROR('Prod y alimentación'!G100*IF($AN42=$R$10,VLOOKUP($AO42,Listas!$B$6:$C$106,2,),IF($AN42=$R$11,VLOOKUP($AO42,Listas!$E$6:$F$106,2,),IF($AN42=$R$12,VLOOKUP($AO42,Listas!$H$6:$I$106,2,)/100,""))),"")</f>
        <v/>
      </c>
      <c r="BQ42" t="str">
        <f>IFERROR('Prod y alimentación'!J100*IF($AN42=$R$10,VLOOKUP($AO42,Listas!$B$6:$C$106,2,),IF($AN42=$R$11,VLOOKUP($AO42,Listas!$E$6:$F$106,2,),IF($AN42=$R$12,VLOOKUP($AO42,Listas!$H$6:$I$106,2,)/100,""))),"")</f>
        <v/>
      </c>
      <c r="BR42" t="str">
        <f>IFERROR('Prod y alimentación'!M100*IF($AN42=$R$10,VLOOKUP($AO42,Listas!$B$6:$C$106,2,),IF($AN42=$R$11,VLOOKUP($AO42,Listas!$E$6:$F$106,2,),IF($AN42=$R$12,VLOOKUP($AO42,Listas!$H$6:$I$106,2,)/100,""))),"")</f>
        <v/>
      </c>
      <c r="BS42" t="str">
        <f>IFERROR('Prod y alimentación'!P100*IF($AN42=$R$10,VLOOKUP($AO42,Listas!$B$6:$C$106,2,),IF($AN42=$R$11,VLOOKUP($AO42,Listas!$E$6:$F$106,2,),IF($AN42=$R$12,VLOOKUP($AO42,Listas!$H$6:$I$106,2,)/100,""))),"")</f>
        <v/>
      </c>
      <c r="BT42" t="str">
        <f>IFERROR('Prod y alimentación'!S100*IF($AN42=$R$10,VLOOKUP($AO42,Listas!$B$6:$C$106,2,),IF($AN42=$R$11,VLOOKUP($AO42,Listas!$E$6:$F$106,2,),IF($AN42=$R$12,VLOOKUP($AO42,Listas!$H$6:$I$106,2,)/100,""))),"")</f>
        <v/>
      </c>
      <c r="BU42" t="str">
        <f>IFERROR('Prod y alimentación'!V100*IF($AN42=$R$10,VLOOKUP($AO42,Listas!$B$6:$C$106,2,),IF($AN42=$R$11,VLOOKUP($AO42,Listas!$E$6:$F$106,2,),IF($AN42=$R$12,VLOOKUP($AO42,Listas!$H$6:$I$106,2,)/100,""))),"")</f>
        <v/>
      </c>
      <c r="BV42" t="str">
        <f>IFERROR('Prod y alimentación'!Y100*IF($AN42=$R$10,VLOOKUP($AO42,Listas!$B$6:$C$106,2,),IF($AN42=$R$11,VLOOKUP($AO42,Listas!$E$6:$F$106,2,),IF($AN42=$R$12,VLOOKUP($AO42,Listas!$H$6:$I$106,2,)/100,""))),"")</f>
        <v/>
      </c>
      <c r="BW42" t="str">
        <f>IFERROR('Prod y alimentación'!AB100*IF($AN42=$R$10,VLOOKUP($AO42,Listas!$B$6:$C$106,2,),IF($AN42=$R$11,VLOOKUP($AO42,Listas!$E$6:$F$106,2,),IF($AN42=$R$12,VLOOKUP($AO42,Listas!$H$6:$I$106,2,)/100,""))),"")</f>
        <v/>
      </c>
      <c r="BX42" t="str">
        <f>IFERROR('Prod y alimentación'!AE100*IF($AN42=$R$10,VLOOKUP($AO42,Listas!$B$6:$C$106,2,),IF($AN42=$R$11,VLOOKUP($AO42,Listas!$E$6:$F$106,2,),IF($AN42=$R$12,VLOOKUP($AO42,Listas!$H$6:$I$106,2,)/100,""))),"")</f>
        <v/>
      </c>
      <c r="BY42" t="str">
        <f>IFERROR('Prod y alimentación'!AH100*IF($AN42=$R$10,VLOOKUP($AO42,Listas!$B$6:$C$106,2,),IF($AN42=$R$11,VLOOKUP($AO42,Listas!$E$6:$F$106,2,),IF($AN42=$R$12,VLOOKUP($AO42,Listas!$H$6:$I$106,2,)/100,""))),"")</f>
        <v/>
      </c>
      <c r="BZ42" t="str">
        <f>IFERROR('Prod y alimentación'!AK100*IF($AN42=$R$10,VLOOKUP($AO42,Listas!$B$6:$C$106,2,),IF($AN42=$R$11,VLOOKUP($AO42,Listas!$E$6:$F$106,2,),IF($AN42=$R$12,VLOOKUP($AO42,Listas!$H$6:$I$106,2,)/100,""))),"")</f>
        <v/>
      </c>
      <c r="CB42" t="str">
        <f>IF(Reservas!E47="",IF(Reservas!D47="","",IF(Reservas!C47=$O$10,0.85,IF(Reservas!C47=$O$11,0.45,IF(Reservas!C47=$O$12,0.33,"")))),Reservas!E47)</f>
        <v/>
      </c>
      <c r="CC42" t="str">
        <f>IF(Reservas!H47="",IF(Reservas!G47="","",IF(Reservas!F47=$O$10,0.85,IF(Reservas!F47=$O$11,0.45,IF(Reservas!F47=$O$12,0.33,"")))),Reservas!H47)</f>
        <v/>
      </c>
      <c r="CD42" t="str">
        <f>IF(Reservas!K47="",IF(Reservas!J47="","",IF(Reservas!I47=$O$10,0.85,IF(Reservas!I47=$O$11,0.45,IF(Reservas!I47=$O$12,0.33,"")))),Reservas!K47)</f>
        <v/>
      </c>
      <c r="CE42" t="str">
        <f>IF(Reservas!N47="",IF(Reservas!M47="","",IF(Reservas!L47=$O$10,0.85,IF(Reservas!L47=$O$11,0.45,IF(Reservas!L47=$O$12,0.33,"")))),Reservas!N47)</f>
        <v/>
      </c>
      <c r="CF42" t="str">
        <f>IF(Reservas!Q47="",IF(Reservas!P47="","",IF(Reservas!O47=$O$10,0.85,IF(Reservas!O47=$O$11,0.45,IF(Reservas!O47=$O$12,0.33,"")))),Reservas!Q47)</f>
        <v/>
      </c>
      <c r="CG42" t="str">
        <f>IF(Reservas!T47="",IF(Reservas!S47="","",IF(Reservas!R47=$O$10,0.85,IF(Reservas!R47=$O$11,0.45,IF(Reservas!R47=$O$12,0.33,"")))),Reservas!T47)</f>
        <v/>
      </c>
      <c r="CH42" t="str">
        <f>IF(Reservas!W47="",IF(Reservas!V47="","",IF(Reservas!U47=$O$10,0.85,IF(Reservas!U47=$O$11,0.45,IF(Reservas!U47=$O$12,0.33,"")))),Reservas!W47)</f>
        <v/>
      </c>
      <c r="CI42" t="str">
        <f>IF(Reservas!Z47="",IF(Reservas!Y47="","",IF(Reservas!X47=$O$10,0.85,IF(Reservas!X47=$O$11,0.45,IF(Reservas!X47=$O$12,0.33,"")))),Reservas!Z47)</f>
        <v/>
      </c>
      <c r="CJ42" t="str">
        <f>IF(Reservas!AC47="",IF(Reservas!AB47="","",IF(Reservas!AA47=$O$10,0.85,IF(Reservas!AA47=$O$11,0.45,IF(Reservas!AA47=$O$12,0.33,"")))),Reservas!AC47)</f>
        <v/>
      </c>
      <c r="CK42" t="str">
        <f>IF(Reservas!AF47="",IF(Reservas!AE47="","",IF(Reservas!AD47=$O$10,0.85,IF(Reservas!AD47=$O$11,0.45,IF(Reservas!AD47=$O$12,0.33,"")))),Reservas!AF47)</f>
        <v/>
      </c>
      <c r="CL42" t="str">
        <f>IF(Reservas!AI47="",IF(Reservas!AH47="","",IF(Reservas!AG47=$O$10,0.85,IF(Reservas!AG47=$O$11,0.45,IF(Reservas!AG47=$O$12,0.33,"")))),Reservas!AI47)</f>
        <v/>
      </c>
      <c r="CM42" t="str">
        <f>IF(Reservas!AL47="",IF(Reservas!AK47="","",IF(Reservas!AJ47=$O$10,0.85,IF(Reservas!AJ47=$O$11,0.45,IF(Reservas!AJ47=$O$12,0.33,"")))),Reservas!AL47)</f>
        <v/>
      </c>
      <c r="CO42" t="str">
        <f>IFERROR('Prod y alimentación'!E100*IF($AN42=$R$10,VLOOKUP($AO42,Listas!$B$6:$C$106,2,),IF($AN42=$R$11,VLOOKUP($AO42,Listas!$E$6:$F$106,2,),IF($AN42=$R$12,VLOOKUP($AO42,Listas!$H$6:$I$106,2,),""))),"")</f>
        <v/>
      </c>
      <c r="CP42" t="str">
        <f>IFERROR('Prod y alimentación'!H100*IF($AN42=$R$10,VLOOKUP($AO42,Listas!$B$6:$C$106,2,),IF($AN42=$R$11,VLOOKUP($AO42,Listas!$E$6:$F$106,2,),IF($AN42=$R$12,VLOOKUP($AO42,Listas!$H$6:$I$106,2,),""))),"")</f>
        <v/>
      </c>
      <c r="CQ42" t="str">
        <f>IFERROR('Prod y alimentación'!K100*IF($AN42=$R$10,VLOOKUP($AO42,Listas!$B$6:$C$106,2,),IF($AN42=$R$11,VLOOKUP($AO42,Listas!$E$6:$F$106,2,),IF($AN42=$R$12,VLOOKUP($AO42,Listas!$H$6:$I$106,2,),""))),"")</f>
        <v/>
      </c>
      <c r="CR42" t="str">
        <f>IFERROR('Prod y alimentación'!N100*IF($AN42=$R$10,VLOOKUP($AO42,Listas!$B$6:$C$106,2,),IF($AN42=$R$11,VLOOKUP($AO42,Listas!$E$6:$F$106,2,),IF($AN42=$R$12,VLOOKUP($AO42,Listas!$H$6:$I$106,2,),""))),"")</f>
        <v/>
      </c>
      <c r="CS42" t="str">
        <f>IFERROR('Prod y alimentación'!Q100*IF($AN42=$R$10,VLOOKUP($AO42,Listas!$B$6:$C$106,2,),IF($AN42=$R$11,VLOOKUP($AO42,Listas!$E$6:$F$106,2,),IF($AN42=$R$12,VLOOKUP($AO42,Listas!$H$6:$I$106,2,),""))),"")</f>
        <v/>
      </c>
      <c r="CT42" t="str">
        <f>IFERROR('Prod y alimentación'!T100*IF($AN42=$R$10,VLOOKUP($AO42,Listas!$B$6:$C$106,2,),IF($AN42=$R$11,VLOOKUP($AO42,Listas!$E$6:$F$106,2,),IF($AN42=$R$12,VLOOKUP($AO42,Listas!$H$6:$I$106,2,),""))),"")</f>
        <v/>
      </c>
      <c r="CU42" t="str">
        <f>IFERROR('Prod y alimentación'!W100*IF($AN42=$R$10,VLOOKUP($AO42,Listas!$B$6:$C$106,2,),IF($AN42=$R$11,VLOOKUP($AO42,Listas!$E$6:$F$106,2,),IF($AN42=$R$12,VLOOKUP($AO42,Listas!$H$6:$I$106,2,),""))),"")</f>
        <v/>
      </c>
      <c r="CV42" t="str">
        <f>IFERROR('Prod y alimentación'!Z100*IF($AN42=$R$10,VLOOKUP($AO42,Listas!$B$6:$C$106,2,),IF($AN42=$R$11,VLOOKUP($AO42,Listas!$E$6:$F$106,2,),IF($AN42=$R$12,VLOOKUP($AO42,Listas!$H$6:$I$106,2,),""))),"")</f>
        <v/>
      </c>
      <c r="CW42" t="str">
        <f>IFERROR('Prod y alimentación'!AC100*IF($AN42=$R$10,VLOOKUP($AO42,Listas!$B$6:$C$106,2,),IF($AN42=$R$11,VLOOKUP($AO42,Listas!$E$6:$F$106,2,),IF($AN42=$R$12,VLOOKUP($AO42,Listas!$H$6:$I$106,2,),""))),"")</f>
        <v/>
      </c>
      <c r="CX42" t="str">
        <f>IFERROR('Prod y alimentación'!AF100*IF($AN42=$R$10,VLOOKUP($AO42,Listas!$B$6:$C$106,2,),IF($AN42=$R$11,VLOOKUP($AO42,Listas!$E$6:$F$106,2,),IF($AN42=$R$12,VLOOKUP($AO42,Listas!$H$6:$I$106,2,),""))),"")</f>
        <v/>
      </c>
      <c r="CY42" t="str">
        <f>IFERROR('Prod y alimentación'!AI100*IF($AN42=$R$10,VLOOKUP($AO42,Listas!$B$6:$C$106,2,),IF($AN42=$R$11,VLOOKUP($AO42,Listas!$E$6:$F$106,2,),IF($AN42=$R$12,VLOOKUP($AO42,Listas!$H$6:$I$106,2,),""))),"")</f>
        <v/>
      </c>
      <c r="CZ42" t="str">
        <f>IFERROR('Prod y alimentación'!AL100*IF($AN42=$R$10,VLOOKUP($AO42,Listas!$B$6:$C$106,2,),IF($AN42=$R$11,VLOOKUP($AO42,Listas!$E$6:$F$106,2,),IF($AN42=$R$12,VLOOKUP($AO42,Listas!$H$6:$I$106,2,),""))),"")</f>
        <v/>
      </c>
    </row>
    <row r="43" spans="2:104" x14ac:dyDescent="0.35">
      <c r="B43" t="str">
        <f ca="1">IFERROR(INDEX(OFFSET(Listas!$B$6,0,0,MATCH("Fin",Listas!$B$6:B139,0)-1,1),MATCH(0,INDEX(COUNTIF($B$10:B42,OFFSET(Listas!$B$6,0,0,MATCH("Fin",Listas!$B$6:B139,0)-1,1)),0,0),0)),"")</f>
        <v/>
      </c>
      <c r="E43" t="str">
        <f ca="1">IFERROR(INDEX(OFFSET(Listas!$E$6,0,0,MATCH("Fin",Listas!$E$6:E139,0)-1,1),MATCH(0,INDEX(COUNTIF($E$10:E42,OFFSET(Listas!$E$6,0,0,MATCH("Fin",Listas!$E$6:E139,0)-1,1)),0,0),0)),"")</f>
        <v/>
      </c>
      <c r="H43" t="str">
        <f ca="1">IFERROR(INDEX(OFFSET(Listas!$H$6,0,0,MATCH("Fin",Listas!$H$6:H139,0)-1,1),MATCH(0,INDEX(COUNTIF($H$10:H42,OFFSET(Listas!$H$6,0,0,MATCH("Fin",Listas!$H$6:H139,0)-1,1)),0,0),0)),"")</f>
        <v/>
      </c>
      <c r="K43" t="str">
        <f ca="1">IFERROR(INDEX(OFFSET(Listas!$L$6,0,0,MATCH("Fin",Listas!$L$6:L139,0)-1,1),MATCH(0,INDEX(COUNTIF($K$10:K42,OFFSET(Listas!$L$6,0,0,MATCH("Fin",Listas!$L$6:L139,0)-1,1)),0,0),0)),"")</f>
        <v/>
      </c>
      <c r="L43" t="e">
        <f ca="1">VLOOKUP(K43,Listas!$L$6:$M$106,2,0)</f>
        <v>#N/A</v>
      </c>
      <c r="AA43" s="122" t="str">
        <f>IF('Uso de suelo'!C48="","",'Uso de suelo'!C48)</f>
        <v/>
      </c>
      <c r="AB43" s="123" t="str">
        <f ca="1">IF('Uso de suelo'!D48="","",VLOOKUP('Uso de suelo'!D48,OFFSET(Formulas!$K$11,0,0,Formulas!$L$10,2),2,0))</f>
        <v/>
      </c>
      <c r="AC43" s="123" t="str">
        <f ca="1">IF('Uso de suelo'!F48="","",VLOOKUP('Uso de suelo'!F48,OFFSET(Formulas!$K$11,0,0,Formulas!$L$10,2),2,0))</f>
        <v/>
      </c>
      <c r="AD43" s="123" t="str">
        <f ca="1">IF('Uso de suelo'!H48="","",VLOOKUP('Uso de suelo'!H48,OFFSET(Formulas!$K$11,0,0,Formulas!$L$10,2),2,0))</f>
        <v/>
      </c>
      <c r="AE43" s="123" t="str">
        <f ca="1">IF('Uso de suelo'!J48="","",VLOOKUP('Uso de suelo'!J48,OFFSET(Formulas!$K$11,0,0,Formulas!$L$10,2),2,0))</f>
        <v/>
      </c>
      <c r="AF43" s="123" t="str">
        <f ca="1">IF('Uso de suelo'!L48="","",VLOOKUP('Uso de suelo'!L48,OFFSET(Formulas!$K$11,0,0,Formulas!$L$10,2),2,0))</f>
        <v/>
      </c>
      <c r="AG43" s="123" t="str">
        <f ca="1">IF('Uso de suelo'!N48="","",VLOOKUP('Uso de suelo'!N48,OFFSET(Formulas!$K$11,0,0,Formulas!$L$10,2),2,0))</f>
        <v/>
      </c>
      <c r="AH43" s="123" t="str">
        <f ca="1">IF('Uso de suelo'!P48="","",VLOOKUP('Uso de suelo'!P48,OFFSET(Formulas!$K$11,0,0,Formulas!$L$10,2),2,0))</f>
        <v/>
      </c>
      <c r="AI43" s="123" t="str">
        <f ca="1">IF('Uso de suelo'!R48="","",VLOOKUP('Uso de suelo'!R48,OFFSET(Formulas!$K$11,0,0,Formulas!$L$10,2),2,0))</f>
        <v/>
      </c>
      <c r="AJ43" s="123" t="str">
        <f ca="1">IF('Uso de suelo'!T48="","",VLOOKUP('Uso de suelo'!T48,OFFSET(Formulas!$K$11,0,0,Formulas!$L$10,2),2,0))</f>
        <v/>
      </c>
      <c r="AK43" s="123" t="str">
        <f ca="1">IF('Uso de suelo'!V48="","",VLOOKUP('Uso de suelo'!V48,OFFSET(Formulas!$K$11,0,0,Formulas!$L$10,2),2,0))</f>
        <v/>
      </c>
      <c r="AL43" s="123" t="str">
        <f ca="1">IF('Uso de suelo'!X48="","",VLOOKUP('Uso de suelo'!X48,OFFSET(Formulas!$K$11,0,0,Formulas!$L$10,2),2,0))</f>
        <v/>
      </c>
      <c r="AM43" s="124" t="str">
        <f ca="1">IF('Uso de suelo'!Z48="","",VLOOKUP('Uso de suelo'!Z48,OFFSET(Formulas!$K$11,0,0,Formulas!$L$10,2),2,0))</f>
        <v/>
      </c>
      <c r="AN43" t="str">
        <f>IF('Prod y alimentación'!B101="","",'Prod y alimentación'!B101)</f>
        <v/>
      </c>
      <c r="AO43" t="str">
        <f>IF('Prod y alimentación'!C101="","",'Prod y alimentación'!C101)</f>
        <v/>
      </c>
      <c r="AP43" t="str">
        <f>IFERROR('Prod y alimentación'!D101*IF($AN43=$R$10,VLOOKUP($AO43,Listas!$B$6:$D$106,3,)*VLOOKUP($AO43,Listas!$B$6:$D$106,2,),IF($AN43=$R$11,VLOOKUP($AO43,Listas!$E$6:$G$106,3,)*VLOOKUP($AO43,Listas!$E$6:$G$106,2,),IF($AN43=$R$12,VLOOKUP($AO43,Listas!$H$6:$J$106,3,)*VLOOKUP($AO43,Listas!$H$6:$J$106,2,),""))),"")</f>
        <v/>
      </c>
      <c r="AQ43" t="str">
        <f>IFERROR('Prod y alimentación'!E101*IF($AN43=$R$10,VLOOKUP($AO43,Listas!$B$6:$D$106,3,)*VLOOKUP($AO43,Listas!$B$6:$D$106,2,),IF($AN43=$R$11,VLOOKUP($AO43,Listas!$E$6:$G$106,3,)*VLOOKUP($AO43,Listas!$E$6:$G$106,2,),IF($AN43=$R$12,VLOOKUP($AO43,Listas!$H$6:$J$106,3,)*VLOOKUP($AO43,Listas!$H$6:$J$106,2,),""))),"")</f>
        <v/>
      </c>
      <c r="AR43" t="str">
        <f>IFERROR('Prod y alimentación'!G101*IF($AN43=$R$10,VLOOKUP($AO43,Listas!$B$6:$D$106,3,)*VLOOKUP($AO43,Listas!$B$6:$D$106,2,),IF($AN43=$R$11,VLOOKUP($AO43,Listas!$E$6:$G$106,3,)*VLOOKUP($AO43,Listas!$E$6:$G$106,2,),IF($AN43=$R$12,VLOOKUP($AO43,Listas!$H$6:$J$106,3,)*VLOOKUP($AO43,Listas!$H$6:$J$106,2,),""))),"")</f>
        <v/>
      </c>
      <c r="AS43" t="str">
        <f>IFERROR('Prod y alimentación'!H101*IF($AN43=$R$10,VLOOKUP($AO43,Listas!$B$6:$D$106,3,)*VLOOKUP($AO43,Listas!$B$6:$D$106,2,),IF($AN43=$R$11,VLOOKUP($AO43,Listas!$E$6:$G$106,3,)*VLOOKUP($AO43,Listas!$E$6:$G$106,2,),IF($AN43=$R$12,VLOOKUP($AO43,Listas!$H$6:$J$106,3,)*VLOOKUP($AO43,Listas!$H$6:$J$106,2,),""))),"")</f>
        <v/>
      </c>
      <c r="AT43" t="str">
        <f>IFERROR('Prod y alimentación'!J101*IF($AN43=$R$10,VLOOKUP($AO43,Listas!$B$6:$D$106,3,)*VLOOKUP($AO43,Listas!$B$6:$D$106,2,),IF($AN43=$R$11,VLOOKUP($AO43,Listas!$E$6:$G$106,3,)*VLOOKUP($AO43,Listas!$E$6:$G$106,2,),IF($AN43=$R$12,VLOOKUP($AO43,Listas!$H$6:$J$106,3,)*VLOOKUP($AO43,Listas!$H$6:$J$106,2,),""))),"")</f>
        <v/>
      </c>
      <c r="AU43" t="str">
        <f>IFERROR('Prod y alimentación'!K101*IF($AN43=$R$10,VLOOKUP($AO43,Listas!$B$6:$D$106,3,)*VLOOKUP($AO43,Listas!$B$6:$D$106,2,),IF($AN43=$R$11,VLOOKUP($AO43,Listas!$E$6:$G$106,3,)*VLOOKUP($AO43,Listas!$E$6:$G$106,2,),IF($AN43=$R$12,VLOOKUP($AO43,Listas!$H$6:$J$106,3,)*VLOOKUP($AO43,Listas!$H$6:$J$106,2,),""))),"")</f>
        <v/>
      </c>
      <c r="AV43" t="str">
        <f>IFERROR('Prod y alimentación'!M101*IF($AN43=$R$10,VLOOKUP($AO43,Listas!$B$6:$D$106,3,)*VLOOKUP($AO43,Listas!$B$6:$D$106,2,),IF($AN43=$R$11,VLOOKUP($AO43,Listas!$E$6:$G$106,3,)*VLOOKUP($AO43,Listas!$E$6:$G$106,2,),IF($AN43=$R$12,VLOOKUP($AO43,Listas!$H$6:$J$106,3,)*VLOOKUP($AO43,Listas!$H$6:$J$106,2,),""))),"")</f>
        <v/>
      </c>
      <c r="AW43" t="str">
        <f>IFERROR('Prod y alimentación'!N101*IF($AN43=$R$10,VLOOKUP($AO43,Listas!$B$6:$D$106,3,)*VLOOKUP($AO43,Listas!$B$6:$D$106,2,),IF($AN43=$R$11,VLOOKUP($AO43,Listas!$E$6:$G$106,3,)*VLOOKUP($AO43,Listas!$E$6:$G$106,2,),IF($AN43=$R$12,VLOOKUP($AO43,Listas!$H$6:$J$106,3,)*VLOOKUP($AO43,Listas!$H$6:$J$106,2,),""))),"")</f>
        <v/>
      </c>
      <c r="AX43" t="str">
        <f>IFERROR('Prod y alimentación'!P101*IF($AN43=$R$10,VLOOKUP($AO43,Listas!$B$6:$D$106,3,)*VLOOKUP($AO43,Listas!$B$6:$D$106,2,),IF($AN43=$R$11,VLOOKUP($AO43,Listas!$E$6:$G$106,3,)*VLOOKUP($AO43,Listas!$E$6:$G$106,2,),IF($AN43=$R$12,VLOOKUP($AO43,Listas!$H$6:$J$106,3,)*VLOOKUP($AO43,Listas!$H$6:$J$106,2,),""))),"")</f>
        <v/>
      </c>
      <c r="AY43" t="str">
        <f>IFERROR('Prod y alimentación'!Q101*IF($AN43=$R$10,VLOOKUP($AO43,Listas!$B$6:$D$106,3,)*VLOOKUP($AO43,Listas!$B$6:$D$106,2,),IF($AN43=$R$11,VLOOKUP($AO43,Listas!$E$6:$G$106,3,)*VLOOKUP($AO43,Listas!$E$6:$G$106,2,),IF($AN43=$R$12,VLOOKUP($AO43,Listas!$H$6:$J$106,3,)*VLOOKUP($AO43,Listas!$H$6:$J$106,2,),""))),"")</f>
        <v/>
      </c>
      <c r="AZ43" t="str">
        <f>IFERROR('Prod y alimentación'!S101*IF($AN43=$R$10,VLOOKUP($AO43,Listas!$B$6:$D$106,3,)*VLOOKUP($AO43,Listas!$B$6:$D$106,2,),IF($AN43=$R$11,VLOOKUP($AO43,Listas!$E$6:$G$106,3,)*VLOOKUP($AO43,Listas!$E$6:$G$106,2,),IF($AN43=$R$12,VLOOKUP($AO43,Listas!$H$6:$J$106,3,)*VLOOKUP($AO43,Listas!$H$6:$J$106,2,),""))),"")</f>
        <v/>
      </c>
      <c r="BA43" t="str">
        <f>IFERROR('Prod y alimentación'!T101*IF($AN43=$R$10,VLOOKUP($AO43,Listas!$B$6:$D$106,3,)*VLOOKUP($AO43,Listas!$B$6:$D$106,2,),IF($AN43=$R$11,VLOOKUP($AO43,Listas!$E$6:$G$106,3,)*VLOOKUP($AO43,Listas!$E$6:$G$106,2,),IF($AN43=$R$12,VLOOKUP($AO43,Listas!$H$6:$J$106,3,)*VLOOKUP($AO43,Listas!$H$6:$J$106,2,),""))),"")</f>
        <v/>
      </c>
      <c r="BB43" t="str">
        <f>IFERROR('Prod y alimentación'!V101*IF($AN43=$R$10,VLOOKUP($AO43,Listas!$B$6:$D$106,3,)*VLOOKUP($AO43,Listas!$B$6:$D$106,2,),IF($AN43=$R$11,VLOOKUP($AO43,Listas!$E$6:$G$106,3,)*VLOOKUP($AO43,Listas!$E$6:$G$106,2,),IF($AN43=$R$12,VLOOKUP($AO43,Listas!$H$6:$J$106,3,)*VLOOKUP($AO43,Listas!$H$6:$J$106,2,),""))),"")</f>
        <v/>
      </c>
      <c r="BC43" t="str">
        <f>IFERROR('Prod y alimentación'!W101*IF($AN43=$R$10,VLOOKUP($AO43,Listas!$B$6:$D$106,3,)*VLOOKUP($AO43,Listas!$B$6:$D$106,2,),IF($AN43=$R$11,VLOOKUP($AO43,Listas!$E$6:$G$106,3,)*VLOOKUP($AO43,Listas!$E$6:$G$106,2,),IF($AN43=$R$12,VLOOKUP($AO43,Listas!$H$6:$J$106,3,)*VLOOKUP($AO43,Listas!$H$6:$J$106,2,),""))),"")</f>
        <v/>
      </c>
      <c r="BD43" t="str">
        <f>IFERROR('Prod y alimentación'!Y101*IF($AN43=$R$10,VLOOKUP($AO43,Listas!$B$6:$D$106,3,)*VLOOKUP($AO43,Listas!$B$6:$D$106,2,),IF($AN43=$R$11,VLOOKUP($AO43,Listas!$E$6:$G$106,3,)*VLOOKUP($AO43,Listas!$E$6:$G$106,2,),IF($AN43=$R$12,VLOOKUP($AO43,Listas!$H$6:$J$106,3,)*VLOOKUP($AO43,Listas!$H$6:$J$106,2,),""))),"")</f>
        <v/>
      </c>
      <c r="BE43" t="str">
        <f>IFERROR('Prod y alimentación'!Z101*IF($AN43=$R$10,VLOOKUP($AO43,Listas!$B$6:$D$106,3,)*VLOOKUP($AO43,Listas!$B$6:$D$106,2,),IF($AN43=$R$11,VLOOKUP($AO43,Listas!$E$6:$G$106,3,)*VLOOKUP($AO43,Listas!$E$6:$G$106,2,),IF($AN43=$R$12,VLOOKUP($AO43,Listas!$H$6:$J$106,3,)*VLOOKUP($AO43,Listas!$H$6:$J$106,2,),""))),"")</f>
        <v/>
      </c>
      <c r="BF43" t="str">
        <f>IFERROR('Prod y alimentación'!AB101*IF($AN43=$R$10,VLOOKUP($AO43,Listas!$B$6:$D$106,3,)*VLOOKUP($AO43,Listas!$B$6:$D$106,2,),IF($AN43=$R$11,VLOOKUP($AO43,Listas!$E$6:$G$106,3,)*VLOOKUP($AO43,Listas!$E$6:$G$106,2,),IF($AN43=$R$12,VLOOKUP($AO43,Listas!$H$6:$J$106,3,)*VLOOKUP($AO43,Listas!$H$6:$J$106,2,),""))),"")</f>
        <v/>
      </c>
      <c r="BG43" t="str">
        <f>IFERROR('Prod y alimentación'!AC101*IF($AN43=$R$10,VLOOKUP($AO43,Listas!$B$6:$D$106,3,)*VLOOKUP($AO43,Listas!$B$6:$D$106,2,),IF($AN43=$R$11,VLOOKUP($AO43,Listas!$E$6:$G$106,3,)*VLOOKUP($AO43,Listas!$E$6:$G$106,2,),IF($AN43=$R$12,VLOOKUP($AO43,Listas!$H$6:$J$106,3,)*VLOOKUP($AO43,Listas!$H$6:$J$106,2,),""))),"")</f>
        <v/>
      </c>
      <c r="BH43" t="str">
        <f>IFERROR('Prod y alimentación'!AE101*IF($AN43=$R$10,VLOOKUP($AO43,Listas!$B$6:$D$106,3,)*VLOOKUP($AO43,Listas!$B$6:$D$106,2,),IF($AN43=$R$11,VLOOKUP($AO43,Listas!$E$6:$G$106,3,)*VLOOKUP($AO43,Listas!$E$6:$G$106,2,),IF($AN43=$R$12,VLOOKUP($AO43,Listas!$H$6:$J$106,3,)*VLOOKUP($AO43,Listas!$H$6:$J$106,2,),""))),"")</f>
        <v/>
      </c>
      <c r="BI43" t="str">
        <f>IFERROR('Prod y alimentación'!AF101*IF($AN43=$R$10,VLOOKUP($AO43,Listas!$B$6:$D$106,3,)*VLOOKUP($AO43,Listas!$B$6:$D$106,2,),IF($AN43=$R$11,VLOOKUP($AO43,Listas!$E$6:$G$106,3,)*VLOOKUP($AO43,Listas!$E$6:$G$106,2,),IF($AN43=$R$12,VLOOKUP($AO43,Listas!$H$6:$J$106,3,)*VLOOKUP($AO43,Listas!$H$6:$J$106,2,),""))),"")</f>
        <v/>
      </c>
      <c r="BJ43" t="str">
        <f>IFERROR('Prod y alimentación'!AH101*IF($AN43=$R$10,VLOOKUP($AO43,Listas!$B$6:$D$106,3,)*VLOOKUP($AO43,Listas!$B$6:$D$106,2,),IF($AN43=$R$11,VLOOKUP($AO43,Listas!$E$6:$G$106,3,)*VLOOKUP($AO43,Listas!$E$6:$G$106,2,),IF($AN43=$R$12,VLOOKUP($AO43,Listas!$H$6:$J$106,3,)*VLOOKUP($AO43,Listas!$H$6:$J$106,2,),""))),"")</f>
        <v/>
      </c>
      <c r="BK43" t="str">
        <f>IFERROR('Prod y alimentación'!AI101*IF($AN43=$R$10,VLOOKUP($AO43,Listas!$B$6:$D$106,3,)*VLOOKUP($AO43,Listas!$B$6:$D$106,2,),IF($AN43=$R$11,VLOOKUP($AO43,Listas!$E$6:$G$106,3,)*VLOOKUP($AO43,Listas!$E$6:$G$106,2,),IF($AN43=$R$12,VLOOKUP($AO43,Listas!$H$6:$J$106,3,)*VLOOKUP($AO43,Listas!$H$6:$J$106,2,),""))),"")</f>
        <v/>
      </c>
      <c r="BL43" t="str">
        <f>IFERROR('Prod y alimentación'!AK101*IF($AN43=$R$10,VLOOKUP($AO43,Listas!$B$6:$D$106,3,)*VLOOKUP($AO43,Listas!$B$6:$D$106,2,),IF($AN43=$R$11,VLOOKUP($AO43,Listas!$E$6:$G$106,3,)*VLOOKUP($AO43,Listas!$E$6:$G$106,2,),IF($AN43=$R$12,VLOOKUP($AO43,Listas!$H$6:$J$106,3,)*VLOOKUP($AO43,Listas!$H$6:$J$106,2,),""))),"")</f>
        <v/>
      </c>
      <c r="BM43" t="str">
        <f>IFERROR('Prod y alimentación'!AL101*IF($AN43=$R$10,VLOOKUP($AO43,Listas!$B$6:$D$106,3,)*VLOOKUP($AO43,Listas!$B$6:$D$106,2,),IF($AN43=$R$11,VLOOKUP($AO43,Listas!$E$6:$G$106,3,)*VLOOKUP($AO43,Listas!$E$6:$G$106,2,),IF($AN43=$R$12,VLOOKUP($AO43,Listas!$H$6:$J$106,3,)*VLOOKUP($AO43,Listas!$H$6:$J$106,2,),""))),"")</f>
        <v/>
      </c>
      <c r="BO43" s="130" t="str">
        <f>IFERROR('Prod y alimentación'!D101*IF($AN43=$R$10,VLOOKUP($AO43,Listas!$B$6:$C$106,2,),IF($AN43=$R$11,VLOOKUP($AO43,Listas!$E$6:$F$106,2,),IF($AN43=$R$12,VLOOKUP($AO43,Listas!$H$6:$I$106,2,),""))),"")</f>
        <v/>
      </c>
      <c r="BP43" t="str">
        <f>IFERROR('Prod y alimentación'!G101*IF($AN43=$R$10,VLOOKUP($AO43,Listas!$B$6:$C$106,2,),IF($AN43=$R$11,VLOOKUP($AO43,Listas!$E$6:$F$106,2,),IF($AN43=$R$12,VLOOKUP($AO43,Listas!$H$6:$I$106,2,)/100,""))),"")</f>
        <v/>
      </c>
      <c r="BQ43" t="str">
        <f>IFERROR('Prod y alimentación'!J101*IF($AN43=$R$10,VLOOKUP($AO43,Listas!$B$6:$C$106,2,),IF($AN43=$R$11,VLOOKUP($AO43,Listas!$E$6:$F$106,2,),IF($AN43=$R$12,VLOOKUP($AO43,Listas!$H$6:$I$106,2,)/100,""))),"")</f>
        <v/>
      </c>
      <c r="BR43" t="str">
        <f>IFERROR('Prod y alimentación'!M101*IF($AN43=$R$10,VLOOKUP($AO43,Listas!$B$6:$C$106,2,),IF($AN43=$R$11,VLOOKUP($AO43,Listas!$E$6:$F$106,2,),IF($AN43=$R$12,VLOOKUP($AO43,Listas!$H$6:$I$106,2,)/100,""))),"")</f>
        <v/>
      </c>
      <c r="BS43" t="str">
        <f>IFERROR('Prod y alimentación'!P101*IF($AN43=$R$10,VLOOKUP($AO43,Listas!$B$6:$C$106,2,),IF($AN43=$R$11,VLOOKUP($AO43,Listas!$E$6:$F$106,2,),IF($AN43=$R$12,VLOOKUP($AO43,Listas!$H$6:$I$106,2,)/100,""))),"")</f>
        <v/>
      </c>
      <c r="BT43" t="str">
        <f>IFERROR('Prod y alimentación'!S101*IF($AN43=$R$10,VLOOKUP($AO43,Listas!$B$6:$C$106,2,),IF($AN43=$R$11,VLOOKUP($AO43,Listas!$E$6:$F$106,2,),IF($AN43=$R$12,VLOOKUP($AO43,Listas!$H$6:$I$106,2,)/100,""))),"")</f>
        <v/>
      </c>
      <c r="BU43" t="str">
        <f>IFERROR('Prod y alimentación'!V101*IF($AN43=$R$10,VLOOKUP($AO43,Listas!$B$6:$C$106,2,),IF($AN43=$R$11,VLOOKUP($AO43,Listas!$E$6:$F$106,2,),IF($AN43=$R$12,VLOOKUP($AO43,Listas!$H$6:$I$106,2,)/100,""))),"")</f>
        <v/>
      </c>
      <c r="BV43" t="str">
        <f>IFERROR('Prod y alimentación'!Y101*IF($AN43=$R$10,VLOOKUP($AO43,Listas!$B$6:$C$106,2,),IF($AN43=$R$11,VLOOKUP($AO43,Listas!$E$6:$F$106,2,),IF($AN43=$R$12,VLOOKUP($AO43,Listas!$H$6:$I$106,2,)/100,""))),"")</f>
        <v/>
      </c>
      <c r="BW43" t="str">
        <f>IFERROR('Prod y alimentación'!AB101*IF($AN43=$R$10,VLOOKUP($AO43,Listas!$B$6:$C$106,2,),IF($AN43=$R$11,VLOOKUP($AO43,Listas!$E$6:$F$106,2,),IF($AN43=$R$12,VLOOKUP($AO43,Listas!$H$6:$I$106,2,)/100,""))),"")</f>
        <v/>
      </c>
      <c r="BX43" t="str">
        <f>IFERROR('Prod y alimentación'!AE101*IF($AN43=$R$10,VLOOKUP($AO43,Listas!$B$6:$C$106,2,),IF($AN43=$R$11,VLOOKUP($AO43,Listas!$E$6:$F$106,2,),IF($AN43=$R$12,VLOOKUP($AO43,Listas!$H$6:$I$106,2,)/100,""))),"")</f>
        <v/>
      </c>
      <c r="BY43" t="str">
        <f>IFERROR('Prod y alimentación'!AH101*IF($AN43=$R$10,VLOOKUP($AO43,Listas!$B$6:$C$106,2,),IF($AN43=$R$11,VLOOKUP($AO43,Listas!$E$6:$F$106,2,),IF($AN43=$R$12,VLOOKUP($AO43,Listas!$H$6:$I$106,2,)/100,""))),"")</f>
        <v/>
      </c>
      <c r="BZ43" t="str">
        <f>IFERROR('Prod y alimentación'!AK101*IF($AN43=$R$10,VLOOKUP($AO43,Listas!$B$6:$C$106,2,),IF($AN43=$R$11,VLOOKUP($AO43,Listas!$E$6:$F$106,2,),IF($AN43=$R$12,VLOOKUP($AO43,Listas!$H$6:$I$106,2,)/100,""))),"")</f>
        <v/>
      </c>
      <c r="CB43" t="str">
        <f>IF(Reservas!E48="",IF(Reservas!D48="","",IF(Reservas!C48=$O$10,0.85,IF(Reservas!C48=$O$11,0.45,IF(Reservas!C48=$O$12,0.33,"")))),Reservas!E48)</f>
        <v/>
      </c>
      <c r="CC43" t="str">
        <f>IF(Reservas!H48="",IF(Reservas!G48="","",IF(Reservas!F48=$O$10,0.85,IF(Reservas!F48=$O$11,0.45,IF(Reservas!F48=$O$12,0.33,"")))),Reservas!H48)</f>
        <v/>
      </c>
      <c r="CD43" t="str">
        <f>IF(Reservas!K48="",IF(Reservas!J48="","",IF(Reservas!I48=$O$10,0.85,IF(Reservas!I48=$O$11,0.45,IF(Reservas!I48=$O$12,0.33,"")))),Reservas!K48)</f>
        <v/>
      </c>
      <c r="CE43" t="str">
        <f>IF(Reservas!N48="",IF(Reservas!M48="","",IF(Reservas!L48=$O$10,0.85,IF(Reservas!L48=$O$11,0.45,IF(Reservas!L48=$O$12,0.33,"")))),Reservas!N48)</f>
        <v/>
      </c>
      <c r="CF43" t="str">
        <f>IF(Reservas!Q48="",IF(Reservas!P48="","",IF(Reservas!O48=$O$10,0.85,IF(Reservas!O48=$O$11,0.45,IF(Reservas!O48=$O$12,0.33,"")))),Reservas!Q48)</f>
        <v/>
      </c>
      <c r="CG43" t="str">
        <f>IF(Reservas!T48="",IF(Reservas!S48="","",IF(Reservas!R48=$O$10,0.85,IF(Reservas!R48=$O$11,0.45,IF(Reservas!R48=$O$12,0.33,"")))),Reservas!T48)</f>
        <v/>
      </c>
      <c r="CH43" t="str">
        <f>IF(Reservas!W48="",IF(Reservas!V48="","",IF(Reservas!U48=$O$10,0.85,IF(Reservas!U48=$O$11,0.45,IF(Reservas!U48=$O$12,0.33,"")))),Reservas!W48)</f>
        <v/>
      </c>
      <c r="CI43" t="str">
        <f>IF(Reservas!Z48="",IF(Reservas!Y48="","",IF(Reservas!X48=$O$10,0.85,IF(Reservas!X48=$O$11,0.45,IF(Reservas!X48=$O$12,0.33,"")))),Reservas!Z48)</f>
        <v/>
      </c>
      <c r="CJ43" t="str">
        <f>IF(Reservas!AC48="",IF(Reservas!AB48="","",IF(Reservas!AA48=$O$10,0.85,IF(Reservas!AA48=$O$11,0.45,IF(Reservas!AA48=$O$12,0.33,"")))),Reservas!AC48)</f>
        <v/>
      </c>
      <c r="CK43" t="str">
        <f>IF(Reservas!AF48="",IF(Reservas!AE48="","",IF(Reservas!AD48=$O$10,0.85,IF(Reservas!AD48=$O$11,0.45,IF(Reservas!AD48=$O$12,0.33,"")))),Reservas!AF48)</f>
        <v/>
      </c>
      <c r="CL43" t="str">
        <f>IF(Reservas!AI48="",IF(Reservas!AH48="","",IF(Reservas!AG48=$O$10,0.85,IF(Reservas!AG48=$O$11,0.45,IF(Reservas!AG48=$O$12,0.33,"")))),Reservas!AI48)</f>
        <v/>
      </c>
      <c r="CM43" t="str">
        <f>IF(Reservas!AL48="",IF(Reservas!AK48="","",IF(Reservas!AJ48=$O$10,0.85,IF(Reservas!AJ48=$O$11,0.45,IF(Reservas!AJ48=$O$12,0.33,"")))),Reservas!AL48)</f>
        <v/>
      </c>
      <c r="CO43" t="str">
        <f>IFERROR('Prod y alimentación'!E101*IF($AN43=$R$10,VLOOKUP($AO43,Listas!$B$6:$C$106,2,),IF($AN43=$R$11,VLOOKUP($AO43,Listas!$E$6:$F$106,2,),IF($AN43=$R$12,VLOOKUP($AO43,Listas!$H$6:$I$106,2,),""))),"")</f>
        <v/>
      </c>
      <c r="CP43" t="str">
        <f>IFERROR('Prod y alimentación'!H101*IF($AN43=$R$10,VLOOKUP($AO43,Listas!$B$6:$C$106,2,),IF($AN43=$R$11,VLOOKUP($AO43,Listas!$E$6:$F$106,2,),IF($AN43=$R$12,VLOOKUP($AO43,Listas!$H$6:$I$106,2,),""))),"")</f>
        <v/>
      </c>
      <c r="CQ43" t="str">
        <f>IFERROR('Prod y alimentación'!K101*IF($AN43=$R$10,VLOOKUP($AO43,Listas!$B$6:$C$106,2,),IF($AN43=$R$11,VLOOKUP($AO43,Listas!$E$6:$F$106,2,),IF($AN43=$R$12,VLOOKUP($AO43,Listas!$H$6:$I$106,2,),""))),"")</f>
        <v/>
      </c>
      <c r="CR43" t="str">
        <f>IFERROR('Prod y alimentación'!N101*IF($AN43=$R$10,VLOOKUP($AO43,Listas!$B$6:$C$106,2,),IF($AN43=$R$11,VLOOKUP($AO43,Listas!$E$6:$F$106,2,),IF($AN43=$R$12,VLOOKUP($AO43,Listas!$H$6:$I$106,2,),""))),"")</f>
        <v/>
      </c>
      <c r="CS43" t="str">
        <f>IFERROR('Prod y alimentación'!Q101*IF($AN43=$R$10,VLOOKUP($AO43,Listas!$B$6:$C$106,2,),IF($AN43=$R$11,VLOOKUP($AO43,Listas!$E$6:$F$106,2,),IF($AN43=$R$12,VLOOKUP($AO43,Listas!$H$6:$I$106,2,),""))),"")</f>
        <v/>
      </c>
      <c r="CT43" t="str">
        <f>IFERROR('Prod y alimentación'!T101*IF($AN43=$R$10,VLOOKUP($AO43,Listas!$B$6:$C$106,2,),IF($AN43=$R$11,VLOOKUP($AO43,Listas!$E$6:$F$106,2,),IF($AN43=$R$12,VLOOKUP($AO43,Listas!$H$6:$I$106,2,),""))),"")</f>
        <v/>
      </c>
      <c r="CU43" t="str">
        <f>IFERROR('Prod y alimentación'!W101*IF($AN43=$R$10,VLOOKUP($AO43,Listas!$B$6:$C$106,2,),IF($AN43=$R$11,VLOOKUP($AO43,Listas!$E$6:$F$106,2,),IF($AN43=$R$12,VLOOKUP($AO43,Listas!$H$6:$I$106,2,),""))),"")</f>
        <v/>
      </c>
      <c r="CV43" t="str">
        <f>IFERROR('Prod y alimentación'!Z101*IF($AN43=$R$10,VLOOKUP($AO43,Listas!$B$6:$C$106,2,),IF($AN43=$R$11,VLOOKUP($AO43,Listas!$E$6:$F$106,2,),IF($AN43=$R$12,VLOOKUP($AO43,Listas!$H$6:$I$106,2,),""))),"")</f>
        <v/>
      </c>
      <c r="CW43" t="str">
        <f>IFERROR('Prod y alimentación'!AC101*IF($AN43=$R$10,VLOOKUP($AO43,Listas!$B$6:$C$106,2,),IF($AN43=$R$11,VLOOKUP($AO43,Listas!$E$6:$F$106,2,),IF($AN43=$R$12,VLOOKUP($AO43,Listas!$H$6:$I$106,2,),""))),"")</f>
        <v/>
      </c>
      <c r="CX43" t="str">
        <f>IFERROR('Prod y alimentación'!AF101*IF($AN43=$R$10,VLOOKUP($AO43,Listas!$B$6:$C$106,2,),IF($AN43=$R$11,VLOOKUP($AO43,Listas!$E$6:$F$106,2,),IF($AN43=$R$12,VLOOKUP($AO43,Listas!$H$6:$I$106,2,),""))),"")</f>
        <v/>
      </c>
      <c r="CY43" t="str">
        <f>IFERROR('Prod y alimentación'!AI101*IF($AN43=$R$10,VLOOKUP($AO43,Listas!$B$6:$C$106,2,),IF($AN43=$R$11,VLOOKUP($AO43,Listas!$E$6:$F$106,2,),IF($AN43=$R$12,VLOOKUP($AO43,Listas!$H$6:$I$106,2,),""))),"")</f>
        <v/>
      </c>
      <c r="CZ43" t="str">
        <f>IFERROR('Prod y alimentación'!AL101*IF($AN43=$R$10,VLOOKUP($AO43,Listas!$B$6:$C$106,2,),IF($AN43=$R$11,VLOOKUP($AO43,Listas!$E$6:$F$106,2,),IF($AN43=$R$12,VLOOKUP($AO43,Listas!$H$6:$I$106,2,),""))),"")</f>
        <v/>
      </c>
    </row>
    <row r="44" spans="2:104" x14ac:dyDescent="0.35">
      <c r="B44" t="str">
        <f ca="1">IFERROR(INDEX(OFFSET(Listas!$B$6,0,0,MATCH("Fin",Listas!$B$6:B140,0)-1,1),MATCH(0,INDEX(COUNTIF($B$10:B43,OFFSET(Listas!$B$6,0,0,MATCH("Fin",Listas!$B$6:B140,0)-1,1)),0,0),0)),"")</f>
        <v/>
      </c>
      <c r="E44" t="str">
        <f ca="1">IFERROR(INDEX(OFFSET(Listas!$E$6,0,0,MATCH("Fin",Listas!$E$6:E140,0)-1,1),MATCH(0,INDEX(COUNTIF($E$10:E43,OFFSET(Listas!$E$6,0,0,MATCH("Fin",Listas!$E$6:E140,0)-1,1)),0,0),0)),"")</f>
        <v/>
      </c>
      <c r="H44" t="str">
        <f ca="1">IFERROR(INDEX(OFFSET(Listas!$H$6,0,0,MATCH("Fin",Listas!$H$6:H140,0)-1,1),MATCH(0,INDEX(COUNTIF($H$10:H43,OFFSET(Listas!$H$6,0,0,MATCH("Fin",Listas!$H$6:H140,0)-1,1)),0,0),0)),"")</f>
        <v/>
      </c>
      <c r="K44" t="str">
        <f ca="1">IFERROR(INDEX(OFFSET(Listas!$L$6,0,0,MATCH("Fin",Listas!$L$6:L140,0)-1,1),MATCH(0,INDEX(COUNTIF($K$10:K43,OFFSET(Listas!$L$6,0,0,MATCH("Fin",Listas!$L$6:L140,0)-1,1)),0,0),0)),"")</f>
        <v/>
      </c>
      <c r="L44" t="e">
        <f ca="1">VLOOKUP(K44,Listas!$L$6:$M$106,2,0)</f>
        <v>#N/A</v>
      </c>
      <c r="AA44" s="122" t="str">
        <f>IF('Uso de suelo'!C49="","",'Uso de suelo'!C49)</f>
        <v/>
      </c>
      <c r="AB44" s="123" t="str">
        <f ca="1">IF('Uso de suelo'!D49="","",VLOOKUP('Uso de suelo'!D49,OFFSET(Formulas!$K$11,0,0,Formulas!$L$10,2),2,0))</f>
        <v/>
      </c>
      <c r="AC44" s="123" t="str">
        <f ca="1">IF('Uso de suelo'!F49="","",VLOOKUP('Uso de suelo'!F49,OFFSET(Formulas!$K$11,0,0,Formulas!$L$10,2),2,0))</f>
        <v/>
      </c>
      <c r="AD44" s="123" t="str">
        <f ca="1">IF('Uso de suelo'!H49="","",VLOOKUP('Uso de suelo'!H49,OFFSET(Formulas!$K$11,0,0,Formulas!$L$10,2),2,0))</f>
        <v/>
      </c>
      <c r="AE44" s="123" t="str">
        <f ca="1">IF('Uso de suelo'!J49="","",VLOOKUP('Uso de suelo'!J49,OFFSET(Formulas!$K$11,0,0,Formulas!$L$10,2),2,0))</f>
        <v/>
      </c>
      <c r="AF44" s="123" t="str">
        <f ca="1">IF('Uso de suelo'!L49="","",VLOOKUP('Uso de suelo'!L49,OFFSET(Formulas!$K$11,0,0,Formulas!$L$10,2),2,0))</f>
        <v/>
      </c>
      <c r="AG44" s="123" t="str">
        <f ca="1">IF('Uso de suelo'!N49="","",VLOOKUP('Uso de suelo'!N49,OFFSET(Formulas!$K$11,0,0,Formulas!$L$10,2),2,0))</f>
        <v/>
      </c>
      <c r="AH44" s="123" t="str">
        <f ca="1">IF('Uso de suelo'!P49="","",VLOOKUP('Uso de suelo'!P49,OFFSET(Formulas!$K$11,0,0,Formulas!$L$10,2),2,0))</f>
        <v/>
      </c>
      <c r="AI44" s="123" t="str">
        <f ca="1">IF('Uso de suelo'!R49="","",VLOOKUP('Uso de suelo'!R49,OFFSET(Formulas!$K$11,0,0,Formulas!$L$10,2),2,0))</f>
        <v/>
      </c>
      <c r="AJ44" s="123" t="str">
        <f ca="1">IF('Uso de suelo'!T49="","",VLOOKUP('Uso de suelo'!T49,OFFSET(Formulas!$K$11,0,0,Formulas!$L$10,2),2,0))</f>
        <v/>
      </c>
      <c r="AK44" s="123" t="str">
        <f ca="1">IF('Uso de suelo'!V49="","",VLOOKUP('Uso de suelo'!V49,OFFSET(Formulas!$K$11,0,0,Formulas!$L$10,2),2,0))</f>
        <v/>
      </c>
      <c r="AL44" s="123" t="str">
        <f ca="1">IF('Uso de suelo'!X49="","",VLOOKUP('Uso de suelo'!X49,OFFSET(Formulas!$K$11,0,0,Formulas!$L$10,2),2,0))</f>
        <v/>
      </c>
      <c r="AM44" s="124" t="str">
        <f ca="1">IF('Uso de suelo'!Z49="","",VLOOKUP('Uso de suelo'!Z49,OFFSET(Formulas!$K$11,0,0,Formulas!$L$10,2),2,0))</f>
        <v/>
      </c>
      <c r="AN44" t="str">
        <f>IF('Prod y alimentación'!B102="","",'Prod y alimentación'!B102)</f>
        <v/>
      </c>
      <c r="AO44" t="str">
        <f>IF('Prod y alimentación'!C102="","",'Prod y alimentación'!C102)</f>
        <v/>
      </c>
      <c r="AP44" t="str">
        <f>IFERROR('Prod y alimentación'!D102*IF($AN44=$R$10,VLOOKUP($AO44,Listas!$B$6:$D$106,3,)*VLOOKUP($AO44,Listas!$B$6:$D$106,2,),IF($AN44=$R$11,VLOOKUP($AO44,Listas!$E$6:$G$106,3,)*VLOOKUP($AO44,Listas!$E$6:$G$106,2,),IF($AN44=$R$12,VLOOKUP($AO44,Listas!$H$6:$J$106,3,)*VLOOKUP($AO44,Listas!$H$6:$J$106,2,),""))),"")</f>
        <v/>
      </c>
      <c r="AQ44" t="str">
        <f>IFERROR('Prod y alimentación'!E102*IF($AN44=$R$10,VLOOKUP($AO44,Listas!$B$6:$D$106,3,)*VLOOKUP($AO44,Listas!$B$6:$D$106,2,),IF($AN44=$R$11,VLOOKUP($AO44,Listas!$E$6:$G$106,3,)*VLOOKUP($AO44,Listas!$E$6:$G$106,2,),IF($AN44=$R$12,VLOOKUP($AO44,Listas!$H$6:$J$106,3,)*VLOOKUP($AO44,Listas!$H$6:$J$106,2,),""))),"")</f>
        <v/>
      </c>
      <c r="AR44" t="str">
        <f>IFERROR('Prod y alimentación'!G102*IF($AN44=$R$10,VLOOKUP($AO44,Listas!$B$6:$D$106,3,)*VLOOKUP($AO44,Listas!$B$6:$D$106,2,),IF($AN44=$R$11,VLOOKUP($AO44,Listas!$E$6:$G$106,3,)*VLOOKUP($AO44,Listas!$E$6:$G$106,2,),IF($AN44=$R$12,VLOOKUP($AO44,Listas!$H$6:$J$106,3,)*VLOOKUP($AO44,Listas!$H$6:$J$106,2,),""))),"")</f>
        <v/>
      </c>
      <c r="AS44" t="str">
        <f>IFERROR('Prod y alimentación'!H102*IF($AN44=$R$10,VLOOKUP($AO44,Listas!$B$6:$D$106,3,)*VLOOKUP($AO44,Listas!$B$6:$D$106,2,),IF($AN44=$R$11,VLOOKUP($AO44,Listas!$E$6:$G$106,3,)*VLOOKUP($AO44,Listas!$E$6:$G$106,2,),IF($AN44=$R$12,VLOOKUP($AO44,Listas!$H$6:$J$106,3,)*VLOOKUP($AO44,Listas!$H$6:$J$106,2,),""))),"")</f>
        <v/>
      </c>
      <c r="AT44" t="str">
        <f>IFERROR('Prod y alimentación'!J102*IF($AN44=$R$10,VLOOKUP($AO44,Listas!$B$6:$D$106,3,)*VLOOKUP($AO44,Listas!$B$6:$D$106,2,),IF($AN44=$R$11,VLOOKUP($AO44,Listas!$E$6:$G$106,3,)*VLOOKUP($AO44,Listas!$E$6:$G$106,2,),IF($AN44=$R$12,VLOOKUP($AO44,Listas!$H$6:$J$106,3,)*VLOOKUP($AO44,Listas!$H$6:$J$106,2,),""))),"")</f>
        <v/>
      </c>
      <c r="AU44" t="str">
        <f>IFERROR('Prod y alimentación'!K102*IF($AN44=$R$10,VLOOKUP($AO44,Listas!$B$6:$D$106,3,)*VLOOKUP($AO44,Listas!$B$6:$D$106,2,),IF($AN44=$R$11,VLOOKUP($AO44,Listas!$E$6:$G$106,3,)*VLOOKUP($AO44,Listas!$E$6:$G$106,2,),IF($AN44=$R$12,VLOOKUP($AO44,Listas!$H$6:$J$106,3,)*VLOOKUP($AO44,Listas!$H$6:$J$106,2,),""))),"")</f>
        <v/>
      </c>
      <c r="AV44" t="str">
        <f>IFERROR('Prod y alimentación'!M102*IF($AN44=$R$10,VLOOKUP($AO44,Listas!$B$6:$D$106,3,)*VLOOKUP($AO44,Listas!$B$6:$D$106,2,),IF($AN44=$R$11,VLOOKUP($AO44,Listas!$E$6:$G$106,3,)*VLOOKUP($AO44,Listas!$E$6:$G$106,2,),IF($AN44=$R$12,VLOOKUP($AO44,Listas!$H$6:$J$106,3,)*VLOOKUP($AO44,Listas!$H$6:$J$106,2,),""))),"")</f>
        <v/>
      </c>
      <c r="AW44" t="str">
        <f>IFERROR('Prod y alimentación'!N102*IF($AN44=$R$10,VLOOKUP($AO44,Listas!$B$6:$D$106,3,)*VLOOKUP($AO44,Listas!$B$6:$D$106,2,),IF($AN44=$R$11,VLOOKUP($AO44,Listas!$E$6:$G$106,3,)*VLOOKUP($AO44,Listas!$E$6:$G$106,2,),IF($AN44=$R$12,VLOOKUP($AO44,Listas!$H$6:$J$106,3,)*VLOOKUP($AO44,Listas!$H$6:$J$106,2,),""))),"")</f>
        <v/>
      </c>
      <c r="AX44" t="str">
        <f>IFERROR('Prod y alimentación'!P102*IF($AN44=$R$10,VLOOKUP($AO44,Listas!$B$6:$D$106,3,)*VLOOKUP($AO44,Listas!$B$6:$D$106,2,),IF($AN44=$R$11,VLOOKUP($AO44,Listas!$E$6:$G$106,3,)*VLOOKUP($AO44,Listas!$E$6:$G$106,2,),IF($AN44=$R$12,VLOOKUP($AO44,Listas!$H$6:$J$106,3,)*VLOOKUP($AO44,Listas!$H$6:$J$106,2,),""))),"")</f>
        <v/>
      </c>
      <c r="AY44" t="str">
        <f>IFERROR('Prod y alimentación'!Q102*IF($AN44=$R$10,VLOOKUP($AO44,Listas!$B$6:$D$106,3,)*VLOOKUP($AO44,Listas!$B$6:$D$106,2,),IF($AN44=$R$11,VLOOKUP($AO44,Listas!$E$6:$G$106,3,)*VLOOKUP($AO44,Listas!$E$6:$G$106,2,),IF($AN44=$R$12,VLOOKUP($AO44,Listas!$H$6:$J$106,3,)*VLOOKUP($AO44,Listas!$H$6:$J$106,2,),""))),"")</f>
        <v/>
      </c>
      <c r="AZ44" t="str">
        <f>IFERROR('Prod y alimentación'!S102*IF($AN44=$R$10,VLOOKUP($AO44,Listas!$B$6:$D$106,3,)*VLOOKUP($AO44,Listas!$B$6:$D$106,2,),IF($AN44=$R$11,VLOOKUP($AO44,Listas!$E$6:$G$106,3,)*VLOOKUP($AO44,Listas!$E$6:$G$106,2,),IF($AN44=$R$12,VLOOKUP($AO44,Listas!$H$6:$J$106,3,)*VLOOKUP($AO44,Listas!$H$6:$J$106,2,),""))),"")</f>
        <v/>
      </c>
      <c r="BA44" t="str">
        <f>IFERROR('Prod y alimentación'!T102*IF($AN44=$R$10,VLOOKUP($AO44,Listas!$B$6:$D$106,3,)*VLOOKUP($AO44,Listas!$B$6:$D$106,2,),IF($AN44=$R$11,VLOOKUP($AO44,Listas!$E$6:$G$106,3,)*VLOOKUP($AO44,Listas!$E$6:$G$106,2,),IF($AN44=$R$12,VLOOKUP($AO44,Listas!$H$6:$J$106,3,)*VLOOKUP($AO44,Listas!$H$6:$J$106,2,),""))),"")</f>
        <v/>
      </c>
      <c r="BB44" t="str">
        <f>IFERROR('Prod y alimentación'!V102*IF($AN44=$R$10,VLOOKUP($AO44,Listas!$B$6:$D$106,3,)*VLOOKUP($AO44,Listas!$B$6:$D$106,2,),IF($AN44=$R$11,VLOOKUP($AO44,Listas!$E$6:$G$106,3,)*VLOOKUP($AO44,Listas!$E$6:$G$106,2,),IF($AN44=$R$12,VLOOKUP($AO44,Listas!$H$6:$J$106,3,)*VLOOKUP($AO44,Listas!$H$6:$J$106,2,),""))),"")</f>
        <v/>
      </c>
      <c r="BC44" t="str">
        <f>IFERROR('Prod y alimentación'!W102*IF($AN44=$R$10,VLOOKUP($AO44,Listas!$B$6:$D$106,3,)*VLOOKUP($AO44,Listas!$B$6:$D$106,2,),IF($AN44=$R$11,VLOOKUP($AO44,Listas!$E$6:$G$106,3,)*VLOOKUP($AO44,Listas!$E$6:$G$106,2,),IF($AN44=$R$12,VLOOKUP($AO44,Listas!$H$6:$J$106,3,)*VLOOKUP($AO44,Listas!$H$6:$J$106,2,),""))),"")</f>
        <v/>
      </c>
      <c r="BD44" t="str">
        <f>IFERROR('Prod y alimentación'!Y102*IF($AN44=$R$10,VLOOKUP($AO44,Listas!$B$6:$D$106,3,)*VLOOKUP($AO44,Listas!$B$6:$D$106,2,),IF($AN44=$R$11,VLOOKUP($AO44,Listas!$E$6:$G$106,3,)*VLOOKUP($AO44,Listas!$E$6:$G$106,2,),IF($AN44=$R$12,VLOOKUP($AO44,Listas!$H$6:$J$106,3,)*VLOOKUP($AO44,Listas!$H$6:$J$106,2,),""))),"")</f>
        <v/>
      </c>
      <c r="BE44" t="str">
        <f>IFERROR('Prod y alimentación'!Z102*IF($AN44=$R$10,VLOOKUP($AO44,Listas!$B$6:$D$106,3,)*VLOOKUP($AO44,Listas!$B$6:$D$106,2,),IF($AN44=$R$11,VLOOKUP($AO44,Listas!$E$6:$G$106,3,)*VLOOKUP($AO44,Listas!$E$6:$G$106,2,),IF($AN44=$R$12,VLOOKUP($AO44,Listas!$H$6:$J$106,3,)*VLOOKUP($AO44,Listas!$H$6:$J$106,2,),""))),"")</f>
        <v/>
      </c>
      <c r="BF44" t="str">
        <f>IFERROR('Prod y alimentación'!AB102*IF($AN44=$R$10,VLOOKUP($AO44,Listas!$B$6:$D$106,3,)*VLOOKUP($AO44,Listas!$B$6:$D$106,2,),IF($AN44=$R$11,VLOOKUP($AO44,Listas!$E$6:$G$106,3,)*VLOOKUP($AO44,Listas!$E$6:$G$106,2,),IF($AN44=$R$12,VLOOKUP($AO44,Listas!$H$6:$J$106,3,)*VLOOKUP($AO44,Listas!$H$6:$J$106,2,),""))),"")</f>
        <v/>
      </c>
      <c r="BG44" t="str">
        <f>IFERROR('Prod y alimentación'!AC102*IF($AN44=$R$10,VLOOKUP($AO44,Listas!$B$6:$D$106,3,)*VLOOKUP($AO44,Listas!$B$6:$D$106,2,),IF($AN44=$R$11,VLOOKUP($AO44,Listas!$E$6:$G$106,3,)*VLOOKUP($AO44,Listas!$E$6:$G$106,2,),IF($AN44=$R$12,VLOOKUP($AO44,Listas!$H$6:$J$106,3,)*VLOOKUP($AO44,Listas!$H$6:$J$106,2,),""))),"")</f>
        <v/>
      </c>
      <c r="BH44" t="str">
        <f>IFERROR('Prod y alimentación'!AE102*IF($AN44=$R$10,VLOOKUP($AO44,Listas!$B$6:$D$106,3,)*VLOOKUP($AO44,Listas!$B$6:$D$106,2,),IF($AN44=$R$11,VLOOKUP($AO44,Listas!$E$6:$G$106,3,)*VLOOKUP($AO44,Listas!$E$6:$G$106,2,),IF($AN44=$R$12,VLOOKUP($AO44,Listas!$H$6:$J$106,3,)*VLOOKUP($AO44,Listas!$H$6:$J$106,2,),""))),"")</f>
        <v/>
      </c>
      <c r="BI44" t="str">
        <f>IFERROR('Prod y alimentación'!AF102*IF($AN44=$R$10,VLOOKUP($AO44,Listas!$B$6:$D$106,3,)*VLOOKUP($AO44,Listas!$B$6:$D$106,2,),IF($AN44=$R$11,VLOOKUP($AO44,Listas!$E$6:$G$106,3,)*VLOOKUP($AO44,Listas!$E$6:$G$106,2,),IF($AN44=$R$12,VLOOKUP($AO44,Listas!$H$6:$J$106,3,)*VLOOKUP($AO44,Listas!$H$6:$J$106,2,),""))),"")</f>
        <v/>
      </c>
      <c r="BJ44" t="str">
        <f>IFERROR('Prod y alimentación'!AH102*IF($AN44=$R$10,VLOOKUP($AO44,Listas!$B$6:$D$106,3,)*VLOOKUP($AO44,Listas!$B$6:$D$106,2,),IF($AN44=$R$11,VLOOKUP($AO44,Listas!$E$6:$G$106,3,)*VLOOKUP($AO44,Listas!$E$6:$G$106,2,),IF($AN44=$R$12,VLOOKUP($AO44,Listas!$H$6:$J$106,3,)*VLOOKUP($AO44,Listas!$H$6:$J$106,2,),""))),"")</f>
        <v/>
      </c>
      <c r="BK44" t="str">
        <f>IFERROR('Prod y alimentación'!AI102*IF($AN44=$R$10,VLOOKUP($AO44,Listas!$B$6:$D$106,3,)*VLOOKUP($AO44,Listas!$B$6:$D$106,2,),IF($AN44=$R$11,VLOOKUP($AO44,Listas!$E$6:$G$106,3,)*VLOOKUP($AO44,Listas!$E$6:$G$106,2,),IF($AN44=$R$12,VLOOKUP($AO44,Listas!$H$6:$J$106,3,)*VLOOKUP($AO44,Listas!$H$6:$J$106,2,),""))),"")</f>
        <v/>
      </c>
      <c r="BL44" t="str">
        <f>IFERROR('Prod y alimentación'!AK102*IF($AN44=$R$10,VLOOKUP($AO44,Listas!$B$6:$D$106,3,)*VLOOKUP($AO44,Listas!$B$6:$D$106,2,),IF($AN44=$R$11,VLOOKUP($AO44,Listas!$E$6:$G$106,3,)*VLOOKUP($AO44,Listas!$E$6:$G$106,2,),IF($AN44=$R$12,VLOOKUP($AO44,Listas!$H$6:$J$106,3,)*VLOOKUP($AO44,Listas!$H$6:$J$106,2,),""))),"")</f>
        <v/>
      </c>
      <c r="BM44" t="str">
        <f>IFERROR('Prod y alimentación'!AL102*IF($AN44=$R$10,VLOOKUP($AO44,Listas!$B$6:$D$106,3,)*VLOOKUP($AO44,Listas!$B$6:$D$106,2,),IF($AN44=$R$11,VLOOKUP($AO44,Listas!$E$6:$G$106,3,)*VLOOKUP($AO44,Listas!$E$6:$G$106,2,),IF($AN44=$R$12,VLOOKUP($AO44,Listas!$H$6:$J$106,3,)*VLOOKUP($AO44,Listas!$H$6:$J$106,2,),""))),"")</f>
        <v/>
      </c>
      <c r="BO44" s="130" t="str">
        <f>IFERROR('Prod y alimentación'!D102*IF($AN44=$R$10,VLOOKUP($AO44,Listas!$B$6:$C$106,2,),IF($AN44=$R$11,VLOOKUP($AO44,Listas!$E$6:$F$106,2,),IF($AN44=$R$12,VLOOKUP($AO44,Listas!$H$6:$I$106,2,),""))),"")</f>
        <v/>
      </c>
      <c r="BP44" t="str">
        <f>IFERROR('Prod y alimentación'!G102*IF($AN44=$R$10,VLOOKUP($AO44,Listas!$B$6:$C$106,2,),IF($AN44=$R$11,VLOOKUP($AO44,Listas!$E$6:$F$106,2,),IF($AN44=$R$12,VLOOKUP($AO44,Listas!$H$6:$I$106,2,)/100,""))),"")</f>
        <v/>
      </c>
      <c r="BQ44" t="str">
        <f>IFERROR('Prod y alimentación'!J102*IF($AN44=$R$10,VLOOKUP($AO44,Listas!$B$6:$C$106,2,),IF($AN44=$R$11,VLOOKUP($AO44,Listas!$E$6:$F$106,2,),IF($AN44=$R$12,VLOOKUP($AO44,Listas!$H$6:$I$106,2,)/100,""))),"")</f>
        <v/>
      </c>
      <c r="BR44" t="str">
        <f>IFERROR('Prod y alimentación'!M102*IF($AN44=$R$10,VLOOKUP($AO44,Listas!$B$6:$C$106,2,),IF($AN44=$R$11,VLOOKUP($AO44,Listas!$E$6:$F$106,2,),IF($AN44=$R$12,VLOOKUP($AO44,Listas!$H$6:$I$106,2,)/100,""))),"")</f>
        <v/>
      </c>
      <c r="BS44" t="str">
        <f>IFERROR('Prod y alimentación'!P102*IF($AN44=$R$10,VLOOKUP($AO44,Listas!$B$6:$C$106,2,),IF($AN44=$R$11,VLOOKUP($AO44,Listas!$E$6:$F$106,2,),IF($AN44=$R$12,VLOOKUP($AO44,Listas!$H$6:$I$106,2,)/100,""))),"")</f>
        <v/>
      </c>
      <c r="BT44" t="str">
        <f>IFERROR('Prod y alimentación'!S102*IF($AN44=$R$10,VLOOKUP($AO44,Listas!$B$6:$C$106,2,),IF($AN44=$R$11,VLOOKUP($AO44,Listas!$E$6:$F$106,2,),IF($AN44=$R$12,VLOOKUP($AO44,Listas!$H$6:$I$106,2,)/100,""))),"")</f>
        <v/>
      </c>
      <c r="BU44" t="str">
        <f>IFERROR('Prod y alimentación'!V102*IF($AN44=$R$10,VLOOKUP($AO44,Listas!$B$6:$C$106,2,),IF($AN44=$R$11,VLOOKUP($AO44,Listas!$E$6:$F$106,2,),IF($AN44=$R$12,VLOOKUP($AO44,Listas!$H$6:$I$106,2,)/100,""))),"")</f>
        <v/>
      </c>
      <c r="BV44" t="str">
        <f>IFERROR('Prod y alimentación'!Y102*IF($AN44=$R$10,VLOOKUP($AO44,Listas!$B$6:$C$106,2,),IF($AN44=$R$11,VLOOKUP($AO44,Listas!$E$6:$F$106,2,),IF($AN44=$R$12,VLOOKUP($AO44,Listas!$H$6:$I$106,2,)/100,""))),"")</f>
        <v/>
      </c>
      <c r="BW44" t="str">
        <f>IFERROR('Prod y alimentación'!AB102*IF($AN44=$R$10,VLOOKUP($AO44,Listas!$B$6:$C$106,2,),IF($AN44=$R$11,VLOOKUP($AO44,Listas!$E$6:$F$106,2,),IF($AN44=$R$12,VLOOKUP($AO44,Listas!$H$6:$I$106,2,)/100,""))),"")</f>
        <v/>
      </c>
      <c r="BX44" t="str">
        <f>IFERROR('Prod y alimentación'!AE102*IF($AN44=$R$10,VLOOKUP($AO44,Listas!$B$6:$C$106,2,),IF($AN44=$R$11,VLOOKUP($AO44,Listas!$E$6:$F$106,2,),IF($AN44=$R$12,VLOOKUP($AO44,Listas!$H$6:$I$106,2,)/100,""))),"")</f>
        <v/>
      </c>
      <c r="BY44" t="str">
        <f>IFERROR('Prod y alimentación'!AH102*IF($AN44=$R$10,VLOOKUP($AO44,Listas!$B$6:$C$106,2,),IF($AN44=$R$11,VLOOKUP($AO44,Listas!$E$6:$F$106,2,),IF($AN44=$R$12,VLOOKUP($AO44,Listas!$H$6:$I$106,2,)/100,""))),"")</f>
        <v/>
      </c>
      <c r="BZ44" t="str">
        <f>IFERROR('Prod y alimentación'!AK102*IF($AN44=$R$10,VLOOKUP($AO44,Listas!$B$6:$C$106,2,),IF($AN44=$R$11,VLOOKUP($AO44,Listas!$E$6:$F$106,2,),IF($AN44=$R$12,VLOOKUP($AO44,Listas!$H$6:$I$106,2,)/100,""))),"")</f>
        <v/>
      </c>
      <c r="CB44" t="str">
        <f>IF(Reservas!E49="",IF(Reservas!D49="","",IF(Reservas!C49=$O$10,0.85,IF(Reservas!C49=$O$11,0.45,IF(Reservas!C49=$O$12,0.33,"")))),Reservas!E49)</f>
        <v/>
      </c>
      <c r="CC44" t="str">
        <f>IF(Reservas!H49="",IF(Reservas!G49="","",IF(Reservas!F49=$O$10,0.85,IF(Reservas!F49=$O$11,0.45,IF(Reservas!F49=$O$12,0.33,"")))),Reservas!H49)</f>
        <v/>
      </c>
      <c r="CD44" t="str">
        <f>IF(Reservas!K49="",IF(Reservas!J49="","",IF(Reservas!I49=$O$10,0.85,IF(Reservas!I49=$O$11,0.45,IF(Reservas!I49=$O$12,0.33,"")))),Reservas!K49)</f>
        <v/>
      </c>
      <c r="CE44" t="str">
        <f>IF(Reservas!N49="",IF(Reservas!M49="","",IF(Reservas!L49=$O$10,0.85,IF(Reservas!L49=$O$11,0.45,IF(Reservas!L49=$O$12,0.33,"")))),Reservas!N49)</f>
        <v/>
      </c>
      <c r="CF44" t="str">
        <f>IF(Reservas!Q49="",IF(Reservas!P49="","",IF(Reservas!O49=$O$10,0.85,IF(Reservas!O49=$O$11,0.45,IF(Reservas!O49=$O$12,0.33,"")))),Reservas!Q49)</f>
        <v/>
      </c>
      <c r="CG44" t="str">
        <f>IF(Reservas!T49="",IF(Reservas!S49="","",IF(Reservas!R49=$O$10,0.85,IF(Reservas!R49=$O$11,0.45,IF(Reservas!R49=$O$12,0.33,"")))),Reservas!T49)</f>
        <v/>
      </c>
      <c r="CH44" t="str">
        <f>IF(Reservas!W49="",IF(Reservas!V49="","",IF(Reservas!U49=$O$10,0.85,IF(Reservas!U49=$O$11,0.45,IF(Reservas!U49=$O$12,0.33,"")))),Reservas!W49)</f>
        <v/>
      </c>
      <c r="CI44" t="str">
        <f>IF(Reservas!Z49="",IF(Reservas!Y49="","",IF(Reservas!X49=$O$10,0.85,IF(Reservas!X49=$O$11,0.45,IF(Reservas!X49=$O$12,0.33,"")))),Reservas!Z49)</f>
        <v/>
      </c>
      <c r="CJ44" t="str">
        <f>IF(Reservas!AC49="",IF(Reservas!AB49="","",IF(Reservas!AA49=$O$10,0.85,IF(Reservas!AA49=$O$11,0.45,IF(Reservas!AA49=$O$12,0.33,"")))),Reservas!AC49)</f>
        <v/>
      </c>
      <c r="CK44" t="str">
        <f>IF(Reservas!AF49="",IF(Reservas!AE49="","",IF(Reservas!AD49=$O$10,0.85,IF(Reservas!AD49=$O$11,0.45,IF(Reservas!AD49=$O$12,0.33,"")))),Reservas!AF49)</f>
        <v/>
      </c>
      <c r="CL44" t="str">
        <f>IF(Reservas!AI49="",IF(Reservas!AH49="","",IF(Reservas!AG49=$O$10,0.85,IF(Reservas!AG49=$O$11,0.45,IF(Reservas!AG49=$O$12,0.33,"")))),Reservas!AI49)</f>
        <v/>
      </c>
      <c r="CM44" t="str">
        <f>IF(Reservas!AL49="",IF(Reservas!AK49="","",IF(Reservas!AJ49=$O$10,0.85,IF(Reservas!AJ49=$O$11,0.45,IF(Reservas!AJ49=$O$12,0.33,"")))),Reservas!AL49)</f>
        <v/>
      </c>
      <c r="CO44" t="str">
        <f>IFERROR('Prod y alimentación'!E102*IF($AN44=$R$10,VLOOKUP($AO44,Listas!$B$6:$C$106,2,),IF($AN44=$R$11,VLOOKUP($AO44,Listas!$E$6:$F$106,2,),IF($AN44=$R$12,VLOOKUP($AO44,Listas!$H$6:$I$106,2,),""))),"")</f>
        <v/>
      </c>
      <c r="CP44" t="str">
        <f>IFERROR('Prod y alimentación'!H102*IF($AN44=$R$10,VLOOKUP($AO44,Listas!$B$6:$C$106,2,),IF($AN44=$R$11,VLOOKUP($AO44,Listas!$E$6:$F$106,2,),IF($AN44=$R$12,VLOOKUP($AO44,Listas!$H$6:$I$106,2,),""))),"")</f>
        <v/>
      </c>
      <c r="CQ44" t="str">
        <f>IFERROR('Prod y alimentación'!K102*IF($AN44=$R$10,VLOOKUP($AO44,Listas!$B$6:$C$106,2,),IF($AN44=$R$11,VLOOKUP($AO44,Listas!$E$6:$F$106,2,),IF($AN44=$R$12,VLOOKUP($AO44,Listas!$H$6:$I$106,2,),""))),"")</f>
        <v/>
      </c>
      <c r="CR44" t="str">
        <f>IFERROR('Prod y alimentación'!N102*IF($AN44=$R$10,VLOOKUP($AO44,Listas!$B$6:$C$106,2,),IF($AN44=$R$11,VLOOKUP($AO44,Listas!$E$6:$F$106,2,),IF($AN44=$R$12,VLOOKUP($AO44,Listas!$H$6:$I$106,2,),""))),"")</f>
        <v/>
      </c>
      <c r="CS44" t="str">
        <f>IFERROR('Prod y alimentación'!Q102*IF($AN44=$R$10,VLOOKUP($AO44,Listas!$B$6:$C$106,2,),IF($AN44=$R$11,VLOOKUP($AO44,Listas!$E$6:$F$106,2,),IF($AN44=$R$12,VLOOKUP($AO44,Listas!$H$6:$I$106,2,),""))),"")</f>
        <v/>
      </c>
      <c r="CT44" t="str">
        <f>IFERROR('Prod y alimentación'!T102*IF($AN44=$R$10,VLOOKUP($AO44,Listas!$B$6:$C$106,2,),IF($AN44=$R$11,VLOOKUP($AO44,Listas!$E$6:$F$106,2,),IF($AN44=$R$12,VLOOKUP($AO44,Listas!$H$6:$I$106,2,),""))),"")</f>
        <v/>
      </c>
      <c r="CU44" t="str">
        <f>IFERROR('Prod y alimentación'!W102*IF($AN44=$R$10,VLOOKUP($AO44,Listas!$B$6:$C$106,2,),IF($AN44=$R$11,VLOOKUP($AO44,Listas!$E$6:$F$106,2,),IF($AN44=$R$12,VLOOKUP($AO44,Listas!$H$6:$I$106,2,),""))),"")</f>
        <v/>
      </c>
      <c r="CV44" t="str">
        <f>IFERROR('Prod y alimentación'!Z102*IF($AN44=$R$10,VLOOKUP($AO44,Listas!$B$6:$C$106,2,),IF($AN44=$R$11,VLOOKUP($AO44,Listas!$E$6:$F$106,2,),IF($AN44=$R$12,VLOOKUP($AO44,Listas!$H$6:$I$106,2,),""))),"")</f>
        <v/>
      </c>
      <c r="CW44" t="str">
        <f>IFERROR('Prod y alimentación'!AC102*IF($AN44=$R$10,VLOOKUP($AO44,Listas!$B$6:$C$106,2,),IF($AN44=$R$11,VLOOKUP($AO44,Listas!$E$6:$F$106,2,),IF($AN44=$R$12,VLOOKUP($AO44,Listas!$H$6:$I$106,2,),""))),"")</f>
        <v/>
      </c>
      <c r="CX44" t="str">
        <f>IFERROR('Prod y alimentación'!AF102*IF($AN44=$R$10,VLOOKUP($AO44,Listas!$B$6:$C$106,2,),IF($AN44=$R$11,VLOOKUP($AO44,Listas!$E$6:$F$106,2,),IF($AN44=$R$12,VLOOKUP($AO44,Listas!$H$6:$I$106,2,),""))),"")</f>
        <v/>
      </c>
      <c r="CY44" t="str">
        <f>IFERROR('Prod y alimentación'!AI102*IF($AN44=$R$10,VLOOKUP($AO44,Listas!$B$6:$C$106,2,),IF($AN44=$R$11,VLOOKUP($AO44,Listas!$E$6:$F$106,2,),IF($AN44=$R$12,VLOOKUP($AO44,Listas!$H$6:$I$106,2,),""))),"")</f>
        <v/>
      </c>
      <c r="CZ44" t="str">
        <f>IFERROR('Prod y alimentación'!AL102*IF($AN44=$R$10,VLOOKUP($AO44,Listas!$B$6:$C$106,2,),IF($AN44=$R$11,VLOOKUP($AO44,Listas!$E$6:$F$106,2,),IF($AN44=$R$12,VLOOKUP($AO44,Listas!$H$6:$I$106,2,),""))),"")</f>
        <v/>
      </c>
    </row>
    <row r="45" spans="2:104" x14ac:dyDescent="0.35">
      <c r="B45" t="str">
        <f ca="1">IFERROR(INDEX(OFFSET(Listas!$B$6,0,0,MATCH("Fin",Listas!$B$6:B141,0)-1,1),MATCH(0,INDEX(COUNTIF($B$10:B44,OFFSET(Listas!$B$6,0,0,MATCH("Fin",Listas!$B$6:B141,0)-1,1)),0,0),0)),"")</f>
        <v/>
      </c>
      <c r="E45" t="str">
        <f ca="1">IFERROR(INDEX(OFFSET(Listas!$E$6,0,0,MATCH("Fin",Listas!$E$6:E141,0)-1,1),MATCH(0,INDEX(COUNTIF($E$10:E44,OFFSET(Listas!$E$6,0,0,MATCH("Fin",Listas!$E$6:E141,0)-1,1)),0,0),0)),"")</f>
        <v/>
      </c>
      <c r="H45" t="str">
        <f ca="1">IFERROR(INDEX(OFFSET(Listas!$H$6,0,0,MATCH("Fin",Listas!$H$6:H141,0)-1,1),MATCH(0,INDEX(COUNTIF($H$10:H44,OFFSET(Listas!$H$6,0,0,MATCH("Fin",Listas!$H$6:H141,0)-1,1)),0,0),0)),"")</f>
        <v/>
      </c>
      <c r="K45" t="str">
        <f ca="1">IFERROR(INDEX(OFFSET(Listas!$L$6,0,0,MATCH("Fin",Listas!$L$6:L141,0)-1,1),MATCH(0,INDEX(COUNTIF($K$10:K44,OFFSET(Listas!$L$6,0,0,MATCH("Fin",Listas!$L$6:L141,0)-1,1)),0,0),0)),"")</f>
        <v/>
      </c>
      <c r="L45" t="e">
        <f ca="1">VLOOKUP(K45,Listas!$L$6:$M$106,2,0)</f>
        <v>#N/A</v>
      </c>
      <c r="AA45" s="122" t="str">
        <f>IF('Uso de suelo'!C50="","",'Uso de suelo'!C50)</f>
        <v/>
      </c>
      <c r="AB45" s="123" t="str">
        <f ca="1">IF('Uso de suelo'!D50="","",VLOOKUP('Uso de suelo'!D50,OFFSET(Formulas!$K$11,0,0,Formulas!$L$10,2),2,0))</f>
        <v/>
      </c>
      <c r="AC45" s="123" t="str">
        <f ca="1">IF('Uso de suelo'!F50="","",VLOOKUP('Uso de suelo'!F50,OFFSET(Formulas!$K$11,0,0,Formulas!$L$10,2),2,0))</f>
        <v/>
      </c>
      <c r="AD45" s="123" t="str">
        <f ca="1">IF('Uso de suelo'!H50="","",VLOOKUP('Uso de suelo'!H50,OFFSET(Formulas!$K$11,0,0,Formulas!$L$10,2),2,0))</f>
        <v/>
      </c>
      <c r="AE45" s="123" t="str">
        <f ca="1">IF('Uso de suelo'!J50="","",VLOOKUP('Uso de suelo'!J50,OFFSET(Formulas!$K$11,0,0,Formulas!$L$10,2),2,0))</f>
        <v/>
      </c>
      <c r="AF45" s="123" t="str">
        <f ca="1">IF('Uso de suelo'!L50="","",VLOOKUP('Uso de suelo'!L50,OFFSET(Formulas!$K$11,0,0,Formulas!$L$10,2),2,0))</f>
        <v/>
      </c>
      <c r="AG45" s="123" t="str">
        <f ca="1">IF('Uso de suelo'!N50="","",VLOOKUP('Uso de suelo'!N50,OFFSET(Formulas!$K$11,0,0,Formulas!$L$10,2),2,0))</f>
        <v/>
      </c>
      <c r="AH45" s="123" t="str">
        <f ca="1">IF('Uso de suelo'!P50="","",VLOOKUP('Uso de suelo'!P50,OFFSET(Formulas!$K$11,0,0,Formulas!$L$10,2),2,0))</f>
        <v/>
      </c>
      <c r="AI45" s="123" t="str">
        <f ca="1">IF('Uso de suelo'!R50="","",VLOOKUP('Uso de suelo'!R50,OFFSET(Formulas!$K$11,0,0,Formulas!$L$10,2),2,0))</f>
        <v/>
      </c>
      <c r="AJ45" s="123" t="str">
        <f ca="1">IF('Uso de suelo'!T50="","",VLOOKUP('Uso de suelo'!T50,OFFSET(Formulas!$K$11,0,0,Formulas!$L$10,2),2,0))</f>
        <v/>
      </c>
      <c r="AK45" s="123" t="str">
        <f ca="1">IF('Uso de suelo'!V50="","",VLOOKUP('Uso de suelo'!V50,OFFSET(Formulas!$K$11,0,0,Formulas!$L$10,2),2,0))</f>
        <v/>
      </c>
      <c r="AL45" s="123" t="str">
        <f ca="1">IF('Uso de suelo'!X50="","",VLOOKUP('Uso de suelo'!X50,OFFSET(Formulas!$K$11,0,0,Formulas!$L$10,2),2,0))</f>
        <v/>
      </c>
      <c r="AM45" s="124" t="str">
        <f ca="1">IF('Uso de suelo'!Z50="","",VLOOKUP('Uso de suelo'!Z50,OFFSET(Formulas!$K$11,0,0,Formulas!$L$10,2),2,0))</f>
        <v/>
      </c>
      <c r="AN45" t="str">
        <f>IF('Prod y alimentación'!B103="","",'Prod y alimentación'!B103)</f>
        <v/>
      </c>
      <c r="AO45" t="str">
        <f>IF('Prod y alimentación'!C103="","",'Prod y alimentación'!C103)</f>
        <v/>
      </c>
      <c r="AP45" t="str">
        <f>IFERROR('Prod y alimentación'!D103*IF($AN45=$R$10,VLOOKUP($AO45,Listas!$B$6:$D$106,3,)*VLOOKUP($AO45,Listas!$B$6:$D$106,2,),IF($AN45=$R$11,VLOOKUP($AO45,Listas!$E$6:$G$106,3,)*VLOOKUP($AO45,Listas!$E$6:$G$106,2,),IF($AN45=$R$12,VLOOKUP($AO45,Listas!$H$6:$J$106,3,)*VLOOKUP($AO45,Listas!$H$6:$J$106,2,),""))),"")</f>
        <v/>
      </c>
      <c r="AQ45" t="str">
        <f>IFERROR('Prod y alimentación'!E103*IF($AN45=$R$10,VLOOKUP($AO45,Listas!$B$6:$D$106,3,)*VLOOKUP($AO45,Listas!$B$6:$D$106,2,),IF($AN45=$R$11,VLOOKUP($AO45,Listas!$E$6:$G$106,3,)*VLOOKUP($AO45,Listas!$E$6:$G$106,2,),IF($AN45=$R$12,VLOOKUP($AO45,Listas!$H$6:$J$106,3,)*VLOOKUP($AO45,Listas!$H$6:$J$106,2,),""))),"")</f>
        <v/>
      </c>
      <c r="AR45" t="str">
        <f>IFERROR('Prod y alimentación'!G103*IF($AN45=$R$10,VLOOKUP($AO45,Listas!$B$6:$D$106,3,)*VLOOKUP($AO45,Listas!$B$6:$D$106,2,),IF($AN45=$R$11,VLOOKUP($AO45,Listas!$E$6:$G$106,3,)*VLOOKUP($AO45,Listas!$E$6:$G$106,2,),IF($AN45=$R$12,VLOOKUP($AO45,Listas!$H$6:$J$106,3,)*VLOOKUP($AO45,Listas!$H$6:$J$106,2,),""))),"")</f>
        <v/>
      </c>
      <c r="AS45" t="str">
        <f>IFERROR('Prod y alimentación'!H103*IF($AN45=$R$10,VLOOKUP($AO45,Listas!$B$6:$D$106,3,)*VLOOKUP($AO45,Listas!$B$6:$D$106,2,),IF($AN45=$R$11,VLOOKUP($AO45,Listas!$E$6:$G$106,3,)*VLOOKUP($AO45,Listas!$E$6:$G$106,2,),IF($AN45=$R$12,VLOOKUP($AO45,Listas!$H$6:$J$106,3,)*VLOOKUP($AO45,Listas!$H$6:$J$106,2,),""))),"")</f>
        <v/>
      </c>
      <c r="AT45" t="str">
        <f>IFERROR('Prod y alimentación'!J103*IF($AN45=$R$10,VLOOKUP($AO45,Listas!$B$6:$D$106,3,)*VLOOKUP($AO45,Listas!$B$6:$D$106,2,),IF($AN45=$R$11,VLOOKUP($AO45,Listas!$E$6:$G$106,3,)*VLOOKUP($AO45,Listas!$E$6:$G$106,2,),IF($AN45=$R$12,VLOOKUP($AO45,Listas!$H$6:$J$106,3,)*VLOOKUP($AO45,Listas!$H$6:$J$106,2,),""))),"")</f>
        <v/>
      </c>
      <c r="AU45" t="str">
        <f>IFERROR('Prod y alimentación'!K103*IF($AN45=$R$10,VLOOKUP($AO45,Listas!$B$6:$D$106,3,)*VLOOKUP($AO45,Listas!$B$6:$D$106,2,),IF($AN45=$R$11,VLOOKUP($AO45,Listas!$E$6:$G$106,3,)*VLOOKUP($AO45,Listas!$E$6:$G$106,2,),IF($AN45=$R$12,VLOOKUP($AO45,Listas!$H$6:$J$106,3,)*VLOOKUP($AO45,Listas!$H$6:$J$106,2,),""))),"")</f>
        <v/>
      </c>
      <c r="AV45" t="str">
        <f>IFERROR('Prod y alimentación'!M103*IF($AN45=$R$10,VLOOKUP($AO45,Listas!$B$6:$D$106,3,)*VLOOKUP($AO45,Listas!$B$6:$D$106,2,),IF($AN45=$R$11,VLOOKUP($AO45,Listas!$E$6:$G$106,3,)*VLOOKUP($AO45,Listas!$E$6:$G$106,2,),IF($AN45=$R$12,VLOOKUP($AO45,Listas!$H$6:$J$106,3,)*VLOOKUP($AO45,Listas!$H$6:$J$106,2,),""))),"")</f>
        <v/>
      </c>
      <c r="AW45" t="str">
        <f>IFERROR('Prod y alimentación'!N103*IF($AN45=$R$10,VLOOKUP($AO45,Listas!$B$6:$D$106,3,)*VLOOKUP($AO45,Listas!$B$6:$D$106,2,),IF($AN45=$R$11,VLOOKUP($AO45,Listas!$E$6:$G$106,3,)*VLOOKUP($AO45,Listas!$E$6:$G$106,2,),IF($AN45=$R$12,VLOOKUP($AO45,Listas!$H$6:$J$106,3,)*VLOOKUP($AO45,Listas!$H$6:$J$106,2,),""))),"")</f>
        <v/>
      </c>
      <c r="AX45" t="str">
        <f>IFERROR('Prod y alimentación'!P103*IF($AN45=$R$10,VLOOKUP($AO45,Listas!$B$6:$D$106,3,)*VLOOKUP($AO45,Listas!$B$6:$D$106,2,),IF($AN45=$R$11,VLOOKUP($AO45,Listas!$E$6:$G$106,3,)*VLOOKUP($AO45,Listas!$E$6:$G$106,2,),IF($AN45=$R$12,VLOOKUP($AO45,Listas!$H$6:$J$106,3,)*VLOOKUP($AO45,Listas!$H$6:$J$106,2,),""))),"")</f>
        <v/>
      </c>
      <c r="AY45" t="str">
        <f>IFERROR('Prod y alimentación'!Q103*IF($AN45=$R$10,VLOOKUP($AO45,Listas!$B$6:$D$106,3,)*VLOOKUP($AO45,Listas!$B$6:$D$106,2,),IF($AN45=$R$11,VLOOKUP($AO45,Listas!$E$6:$G$106,3,)*VLOOKUP($AO45,Listas!$E$6:$G$106,2,),IF($AN45=$R$12,VLOOKUP($AO45,Listas!$H$6:$J$106,3,)*VLOOKUP($AO45,Listas!$H$6:$J$106,2,),""))),"")</f>
        <v/>
      </c>
      <c r="AZ45" t="str">
        <f>IFERROR('Prod y alimentación'!S103*IF($AN45=$R$10,VLOOKUP($AO45,Listas!$B$6:$D$106,3,)*VLOOKUP($AO45,Listas!$B$6:$D$106,2,),IF($AN45=$R$11,VLOOKUP($AO45,Listas!$E$6:$G$106,3,)*VLOOKUP($AO45,Listas!$E$6:$G$106,2,),IF($AN45=$R$12,VLOOKUP($AO45,Listas!$H$6:$J$106,3,)*VLOOKUP($AO45,Listas!$H$6:$J$106,2,),""))),"")</f>
        <v/>
      </c>
      <c r="BA45" t="str">
        <f>IFERROR('Prod y alimentación'!T103*IF($AN45=$R$10,VLOOKUP($AO45,Listas!$B$6:$D$106,3,)*VLOOKUP($AO45,Listas!$B$6:$D$106,2,),IF($AN45=$R$11,VLOOKUP($AO45,Listas!$E$6:$G$106,3,)*VLOOKUP($AO45,Listas!$E$6:$G$106,2,),IF($AN45=$R$12,VLOOKUP($AO45,Listas!$H$6:$J$106,3,)*VLOOKUP($AO45,Listas!$H$6:$J$106,2,),""))),"")</f>
        <v/>
      </c>
      <c r="BB45" t="str">
        <f>IFERROR('Prod y alimentación'!V103*IF($AN45=$R$10,VLOOKUP($AO45,Listas!$B$6:$D$106,3,)*VLOOKUP($AO45,Listas!$B$6:$D$106,2,),IF($AN45=$R$11,VLOOKUP($AO45,Listas!$E$6:$G$106,3,)*VLOOKUP($AO45,Listas!$E$6:$G$106,2,),IF($AN45=$R$12,VLOOKUP($AO45,Listas!$H$6:$J$106,3,)*VLOOKUP($AO45,Listas!$H$6:$J$106,2,),""))),"")</f>
        <v/>
      </c>
      <c r="BC45" t="str">
        <f>IFERROR('Prod y alimentación'!W103*IF($AN45=$R$10,VLOOKUP($AO45,Listas!$B$6:$D$106,3,)*VLOOKUP($AO45,Listas!$B$6:$D$106,2,),IF($AN45=$R$11,VLOOKUP($AO45,Listas!$E$6:$G$106,3,)*VLOOKUP($AO45,Listas!$E$6:$G$106,2,),IF($AN45=$R$12,VLOOKUP($AO45,Listas!$H$6:$J$106,3,)*VLOOKUP($AO45,Listas!$H$6:$J$106,2,),""))),"")</f>
        <v/>
      </c>
      <c r="BD45" t="str">
        <f>IFERROR('Prod y alimentación'!Y103*IF($AN45=$R$10,VLOOKUP($AO45,Listas!$B$6:$D$106,3,)*VLOOKUP($AO45,Listas!$B$6:$D$106,2,),IF($AN45=$R$11,VLOOKUP($AO45,Listas!$E$6:$G$106,3,)*VLOOKUP($AO45,Listas!$E$6:$G$106,2,),IF($AN45=$R$12,VLOOKUP($AO45,Listas!$H$6:$J$106,3,)*VLOOKUP($AO45,Listas!$H$6:$J$106,2,),""))),"")</f>
        <v/>
      </c>
      <c r="BE45" t="str">
        <f>IFERROR('Prod y alimentación'!Z103*IF($AN45=$R$10,VLOOKUP($AO45,Listas!$B$6:$D$106,3,)*VLOOKUP($AO45,Listas!$B$6:$D$106,2,),IF($AN45=$R$11,VLOOKUP($AO45,Listas!$E$6:$G$106,3,)*VLOOKUP($AO45,Listas!$E$6:$G$106,2,),IF($AN45=$R$12,VLOOKUP($AO45,Listas!$H$6:$J$106,3,)*VLOOKUP($AO45,Listas!$H$6:$J$106,2,),""))),"")</f>
        <v/>
      </c>
      <c r="BF45" t="str">
        <f>IFERROR('Prod y alimentación'!AB103*IF($AN45=$R$10,VLOOKUP($AO45,Listas!$B$6:$D$106,3,)*VLOOKUP($AO45,Listas!$B$6:$D$106,2,),IF($AN45=$R$11,VLOOKUP($AO45,Listas!$E$6:$G$106,3,)*VLOOKUP($AO45,Listas!$E$6:$G$106,2,),IF($AN45=$R$12,VLOOKUP($AO45,Listas!$H$6:$J$106,3,)*VLOOKUP($AO45,Listas!$H$6:$J$106,2,),""))),"")</f>
        <v/>
      </c>
      <c r="BG45" t="str">
        <f>IFERROR('Prod y alimentación'!AC103*IF($AN45=$R$10,VLOOKUP($AO45,Listas!$B$6:$D$106,3,)*VLOOKUP($AO45,Listas!$B$6:$D$106,2,),IF($AN45=$R$11,VLOOKUP($AO45,Listas!$E$6:$G$106,3,)*VLOOKUP($AO45,Listas!$E$6:$G$106,2,),IF($AN45=$R$12,VLOOKUP($AO45,Listas!$H$6:$J$106,3,)*VLOOKUP($AO45,Listas!$H$6:$J$106,2,),""))),"")</f>
        <v/>
      </c>
      <c r="BH45" t="str">
        <f>IFERROR('Prod y alimentación'!AE103*IF($AN45=$R$10,VLOOKUP($AO45,Listas!$B$6:$D$106,3,)*VLOOKUP($AO45,Listas!$B$6:$D$106,2,),IF($AN45=$R$11,VLOOKUP($AO45,Listas!$E$6:$G$106,3,)*VLOOKUP($AO45,Listas!$E$6:$G$106,2,),IF($AN45=$R$12,VLOOKUP($AO45,Listas!$H$6:$J$106,3,)*VLOOKUP($AO45,Listas!$H$6:$J$106,2,),""))),"")</f>
        <v/>
      </c>
      <c r="BI45" t="str">
        <f>IFERROR('Prod y alimentación'!AF103*IF($AN45=$R$10,VLOOKUP($AO45,Listas!$B$6:$D$106,3,)*VLOOKUP($AO45,Listas!$B$6:$D$106,2,),IF($AN45=$R$11,VLOOKUP($AO45,Listas!$E$6:$G$106,3,)*VLOOKUP($AO45,Listas!$E$6:$G$106,2,),IF($AN45=$R$12,VLOOKUP($AO45,Listas!$H$6:$J$106,3,)*VLOOKUP($AO45,Listas!$H$6:$J$106,2,),""))),"")</f>
        <v/>
      </c>
      <c r="BJ45" t="str">
        <f>IFERROR('Prod y alimentación'!AH103*IF($AN45=$R$10,VLOOKUP($AO45,Listas!$B$6:$D$106,3,)*VLOOKUP($AO45,Listas!$B$6:$D$106,2,),IF($AN45=$R$11,VLOOKUP($AO45,Listas!$E$6:$G$106,3,)*VLOOKUP($AO45,Listas!$E$6:$G$106,2,),IF($AN45=$R$12,VLOOKUP($AO45,Listas!$H$6:$J$106,3,)*VLOOKUP($AO45,Listas!$H$6:$J$106,2,),""))),"")</f>
        <v/>
      </c>
      <c r="BK45" t="str">
        <f>IFERROR('Prod y alimentación'!AI103*IF($AN45=$R$10,VLOOKUP($AO45,Listas!$B$6:$D$106,3,)*VLOOKUP($AO45,Listas!$B$6:$D$106,2,),IF($AN45=$R$11,VLOOKUP($AO45,Listas!$E$6:$G$106,3,)*VLOOKUP($AO45,Listas!$E$6:$G$106,2,),IF($AN45=$R$12,VLOOKUP($AO45,Listas!$H$6:$J$106,3,)*VLOOKUP($AO45,Listas!$H$6:$J$106,2,),""))),"")</f>
        <v/>
      </c>
      <c r="BL45" t="str">
        <f>IFERROR('Prod y alimentación'!AK103*IF($AN45=$R$10,VLOOKUP($AO45,Listas!$B$6:$D$106,3,)*VLOOKUP($AO45,Listas!$B$6:$D$106,2,),IF($AN45=$R$11,VLOOKUP($AO45,Listas!$E$6:$G$106,3,)*VLOOKUP($AO45,Listas!$E$6:$G$106,2,),IF($AN45=$R$12,VLOOKUP($AO45,Listas!$H$6:$J$106,3,)*VLOOKUP($AO45,Listas!$H$6:$J$106,2,),""))),"")</f>
        <v/>
      </c>
      <c r="BM45" t="str">
        <f>IFERROR('Prod y alimentación'!AL103*IF($AN45=$R$10,VLOOKUP($AO45,Listas!$B$6:$D$106,3,)*VLOOKUP($AO45,Listas!$B$6:$D$106,2,),IF($AN45=$R$11,VLOOKUP($AO45,Listas!$E$6:$G$106,3,)*VLOOKUP($AO45,Listas!$E$6:$G$106,2,),IF($AN45=$R$12,VLOOKUP($AO45,Listas!$H$6:$J$106,3,)*VLOOKUP($AO45,Listas!$H$6:$J$106,2,),""))),"")</f>
        <v/>
      </c>
      <c r="BO45" s="130" t="str">
        <f>IFERROR('Prod y alimentación'!D103*IF($AN45=$R$10,VLOOKUP($AO45,Listas!$B$6:$C$106,2,),IF($AN45=$R$11,VLOOKUP($AO45,Listas!$E$6:$F$106,2,),IF($AN45=$R$12,VLOOKUP($AO45,Listas!$H$6:$I$106,2,),""))),"")</f>
        <v/>
      </c>
      <c r="BP45" t="str">
        <f>IFERROR('Prod y alimentación'!G103*IF($AN45=$R$10,VLOOKUP($AO45,Listas!$B$6:$C$106,2,),IF($AN45=$R$11,VLOOKUP($AO45,Listas!$E$6:$F$106,2,),IF($AN45=$R$12,VLOOKUP($AO45,Listas!$H$6:$I$106,2,)/100,""))),"")</f>
        <v/>
      </c>
      <c r="BQ45" t="str">
        <f>IFERROR('Prod y alimentación'!J103*IF($AN45=$R$10,VLOOKUP($AO45,Listas!$B$6:$C$106,2,),IF($AN45=$R$11,VLOOKUP($AO45,Listas!$E$6:$F$106,2,),IF($AN45=$R$12,VLOOKUP($AO45,Listas!$H$6:$I$106,2,)/100,""))),"")</f>
        <v/>
      </c>
      <c r="BR45" t="str">
        <f>IFERROR('Prod y alimentación'!M103*IF($AN45=$R$10,VLOOKUP($AO45,Listas!$B$6:$C$106,2,),IF($AN45=$R$11,VLOOKUP($AO45,Listas!$E$6:$F$106,2,),IF($AN45=$R$12,VLOOKUP($AO45,Listas!$H$6:$I$106,2,)/100,""))),"")</f>
        <v/>
      </c>
      <c r="BS45" t="str">
        <f>IFERROR('Prod y alimentación'!P103*IF($AN45=$R$10,VLOOKUP($AO45,Listas!$B$6:$C$106,2,),IF($AN45=$R$11,VLOOKUP($AO45,Listas!$E$6:$F$106,2,),IF($AN45=$R$12,VLOOKUP($AO45,Listas!$H$6:$I$106,2,)/100,""))),"")</f>
        <v/>
      </c>
      <c r="BT45" t="str">
        <f>IFERROR('Prod y alimentación'!S103*IF($AN45=$R$10,VLOOKUP($AO45,Listas!$B$6:$C$106,2,),IF($AN45=$R$11,VLOOKUP($AO45,Listas!$E$6:$F$106,2,),IF($AN45=$R$12,VLOOKUP($AO45,Listas!$H$6:$I$106,2,)/100,""))),"")</f>
        <v/>
      </c>
      <c r="BU45" t="str">
        <f>IFERROR('Prod y alimentación'!V103*IF($AN45=$R$10,VLOOKUP($AO45,Listas!$B$6:$C$106,2,),IF($AN45=$R$11,VLOOKUP($AO45,Listas!$E$6:$F$106,2,),IF($AN45=$R$12,VLOOKUP($AO45,Listas!$H$6:$I$106,2,)/100,""))),"")</f>
        <v/>
      </c>
      <c r="BV45" t="str">
        <f>IFERROR('Prod y alimentación'!Y103*IF($AN45=$R$10,VLOOKUP($AO45,Listas!$B$6:$C$106,2,),IF($AN45=$R$11,VLOOKUP($AO45,Listas!$E$6:$F$106,2,),IF($AN45=$R$12,VLOOKUP($AO45,Listas!$H$6:$I$106,2,)/100,""))),"")</f>
        <v/>
      </c>
      <c r="BW45" t="str">
        <f>IFERROR('Prod y alimentación'!AB103*IF($AN45=$R$10,VLOOKUP($AO45,Listas!$B$6:$C$106,2,),IF($AN45=$R$11,VLOOKUP($AO45,Listas!$E$6:$F$106,2,),IF($AN45=$R$12,VLOOKUP($AO45,Listas!$H$6:$I$106,2,)/100,""))),"")</f>
        <v/>
      </c>
      <c r="BX45" t="str">
        <f>IFERROR('Prod y alimentación'!AE103*IF($AN45=$R$10,VLOOKUP($AO45,Listas!$B$6:$C$106,2,),IF($AN45=$R$11,VLOOKUP($AO45,Listas!$E$6:$F$106,2,),IF($AN45=$R$12,VLOOKUP($AO45,Listas!$H$6:$I$106,2,)/100,""))),"")</f>
        <v/>
      </c>
      <c r="BY45" t="str">
        <f>IFERROR('Prod y alimentación'!AH103*IF($AN45=$R$10,VLOOKUP($AO45,Listas!$B$6:$C$106,2,),IF($AN45=$R$11,VLOOKUP($AO45,Listas!$E$6:$F$106,2,),IF($AN45=$R$12,VLOOKUP($AO45,Listas!$H$6:$I$106,2,)/100,""))),"")</f>
        <v/>
      </c>
      <c r="BZ45" t="str">
        <f>IFERROR('Prod y alimentación'!AK103*IF($AN45=$R$10,VLOOKUP($AO45,Listas!$B$6:$C$106,2,),IF($AN45=$R$11,VLOOKUP($AO45,Listas!$E$6:$F$106,2,),IF($AN45=$R$12,VLOOKUP($AO45,Listas!$H$6:$I$106,2,)/100,""))),"")</f>
        <v/>
      </c>
      <c r="CB45" t="str">
        <f>IF(Reservas!E50="",IF(Reservas!D50="","",IF(Reservas!C50=$O$10,0.85,IF(Reservas!C50=$O$11,0.45,IF(Reservas!C50=$O$12,0.33,"")))),Reservas!E50)</f>
        <v/>
      </c>
      <c r="CC45" t="str">
        <f>IF(Reservas!H50="",IF(Reservas!G50="","",IF(Reservas!F50=$O$10,0.85,IF(Reservas!F50=$O$11,0.45,IF(Reservas!F50=$O$12,0.33,"")))),Reservas!H50)</f>
        <v/>
      </c>
      <c r="CD45" t="str">
        <f>IF(Reservas!K50="",IF(Reservas!J50="","",IF(Reservas!I50=$O$10,0.85,IF(Reservas!I50=$O$11,0.45,IF(Reservas!I50=$O$12,0.33,"")))),Reservas!K50)</f>
        <v/>
      </c>
      <c r="CE45" t="str">
        <f>IF(Reservas!N50="",IF(Reservas!M50="","",IF(Reservas!L50=$O$10,0.85,IF(Reservas!L50=$O$11,0.45,IF(Reservas!L50=$O$12,0.33,"")))),Reservas!N50)</f>
        <v/>
      </c>
      <c r="CF45" t="str">
        <f>IF(Reservas!Q50="",IF(Reservas!P50="","",IF(Reservas!O50=$O$10,0.85,IF(Reservas!O50=$O$11,0.45,IF(Reservas!O50=$O$12,0.33,"")))),Reservas!Q50)</f>
        <v/>
      </c>
      <c r="CG45" t="str">
        <f>IF(Reservas!T50="",IF(Reservas!S50="","",IF(Reservas!R50=$O$10,0.85,IF(Reservas!R50=$O$11,0.45,IF(Reservas!R50=$O$12,0.33,"")))),Reservas!T50)</f>
        <v/>
      </c>
      <c r="CH45" t="str">
        <f>IF(Reservas!W50="",IF(Reservas!V50="","",IF(Reservas!U50=$O$10,0.85,IF(Reservas!U50=$O$11,0.45,IF(Reservas!U50=$O$12,0.33,"")))),Reservas!W50)</f>
        <v/>
      </c>
      <c r="CI45" t="str">
        <f>IF(Reservas!Z50="",IF(Reservas!Y50="","",IF(Reservas!X50=$O$10,0.85,IF(Reservas!X50=$O$11,0.45,IF(Reservas!X50=$O$12,0.33,"")))),Reservas!Z50)</f>
        <v/>
      </c>
      <c r="CJ45" t="str">
        <f>IF(Reservas!AC50="",IF(Reservas!AB50="","",IF(Reservas!AA50=$O$10,0.85,IF(Reservas!AA50=$O$11,0.45,IF(Reservas!AA50=$O$12,0.33,"")))),Reservas!AC50)</f>
        <v/>
      </c>
      <c r="CK45" t="str">
        <f>IF(Reservas!AF50="",IF(Reservas!AE50="","",IF(Reservas!AD50=$O$10,0.85,IF(Reservas!AD50=$O$11,0.45,IF(Reservas!AD50=$O$12,0.33,"")))),Reservas!AF50)</f>
        <v/>
      </c>
      <c r="CL45" t="str">
        <f>IF(Reservas!AI50="",IF(Reservas!AH50="","",IF(Reservas!AG50=$O$10,0.85,IF(Reservas!AG50=$O$11,0.45,IF(Reservas!AG50=$O$12,0.33,"")))),Reservas!AI50)</f>
        <v/>
      </c>
      <c r="CM45" t="str">
        <f>IF(Reservas!AL50="",IF(Reservas!AK50="","",IF(Reservas!AJ50=$O$10,0.85,IF(Reservas!AJ50=$O$11,0.45,IF(Reservas!AJ50=$O$12,0.33,"")))),Reservas!AL50)</f>
        <v/>
      </c>
      <c r="CO45" t="str">
        <f>IFERROR('Prod y alimentación'!E103*IF($AN45=$R$10,VLOOKUP($AO45,Listas!$B$6:$C$106,2,),IF($AN45=$R$11,VLOOKUP($AO45,Listas!$E$6:$F$106,2,),IF($AN45=$R$12,VLOOKUP($AO45,Listas!$H$6:$I$106,2,),""))),"")</f>
        <v/>
      </c>
      <c r="CP45" t="str">
        <f>IFERROR('Prod y alimentación'!H103*IF($AN45=$R$10,VLOOKUP($AO45,Listas!$B$6:$C$106,2,),IF($AN45=$R$11,VLOOKUP($AO45,Listas!$E$6:$F$106,2,),IF($AN45=$R$12,VLOOKUP($AO45,Listas!$H$6:$I$106,2,),""))),"")</f>
        <v/>
      </c>
      <c r="CQ45" t="str">
        <f>IFERROR('Prod y alimentación'!K103*IF($AN45=$R$10,VLOOKUP($AO45,Listas!$B$6:$C$106,2,),IF($AN45=$R$11,VLOOKUP($AO45,Listas!$E$6:$F$106,2,),IF($AN45=$R$12,VLOOKUP($AO45,Listas!$H$6:$I$106,2,),""))),"")</f>
        <v/>
      </c>
      <c r="CR45" t="str">
        <f>IFERROR('Prod y alimentación'!N103*IF($AN45=$R$10,VLOOKUP($AO45,Listas!$B$6:$C$106,2,),IF($AN45=$R$11,VLOOKUP($AO45,Listas!$E$6:$F$106,2,),IF($AN45=$R$12,VLOOKUP($AO45,Listas!$H$6:$I$106,2,),""))),"")</f>
        <v/>
      </c>
      <c r="CS45" t="str">
        <f>IFERROR('Prod y alimentación'!Q103*IF($AN45=$R$10,VLOOKUP($AO45,Listas!$B$6:$C$106,2,),IF($AN45=$R$11,VLOOKUP($AO45,Listas!$E$6:$F$106,2,),IF($AN45=$R$12,VLOOKUP($AO45,Listas!$H$6:$I$106,2,),""))),"")</f>
        <v/>
      </c>
      <c r="CT45" t="str">
        <f>IFERROR('Prod y alimentación'!T103*IF($AN45=$R$10,VLOOKUP($AO45,Listas!$B$6:$C$106,2,),IF($AN45=$R$11,VLOOKUP($AO45,Listas!$E$6:$F$106,2,),IF($AN45=$R$12,VLOOKUP($AO45,Listas!$H$6:$I$106,2,),""))),"")</f>
        <v/>
      </c>
      <c r="CU45" t="str">
        <f>IFERROR('Prod y alimentación'!W103*IF($AN45=$R$10,VLOOKUP($AO45,Listas!$B$6:$C$106,2,),IF($AN45=$R$11,VLOOKUP($AO45,Listas!$E$6:$F$106,2,),IF($AN45=$R$12,VLOOKUP($AO45,Listas!$H$6:$I$106,2,),""))),"")</f>
        <v/>
      </c>
      <c r="CV45" t="str">
        <f>IFERROR('Prod y alimentación'!Z103*IF($AN45=$R$10,VLOOKUP($AO45,Listas!$B$6:$C$106,2,),IF($AN45=$R$11,VLOOKUP($AO45,Listas!$E$6:$F$106,2,),IF($AN45=$R$12,VLOOKUP($AO45,Listas!$H$6:$I$106,2,),""))),"")</f>
        <v/>
      </c>
      <c r="CW45" t="str">
        <f>IFERROR('Prod y alimentación'!AC103*IF($AN45=$R$10,VLOOKUP($AO45,Listas!$B$6:$C$106,2,),IF($AN45=$R$11,VLOOKUP($AO45,Listas!$E$6:$F$106,2,),IF($AN45=$R$12,VLOOKUP($AO45,Listas!$H$6:$I$106,2,),""))),"")</f>
        <v/>
      </c>
      <c r="CX45" t="str">
        <f>IFERROR('Prod y alimentación'!AF103*IF($AN45=$R$10,VLOOKUP($AO45,Listas!$B$6:$C$106,2,),IF($AN45=$R$11,VLOOKUP($AO45,Listas!$E$6:$F$106,2,),IF($AN45=$R$12,VLOOKUP($AO45,Listas!$H$6:$I$106,2,),""))),"")</f>
        <v/>
      </c>
      <c r="CY45" t="str">
        <f>IFERROR('Prod y alimentación'!AI103*IF($AN45=$R$10,VLOOKUP($AO45,Listas!$B$6:$C$106,2,),IF($AN45=$R$11,VLOOKUP($AO45,Listas!$E$6:$F$106,2,),IF($AN45=$R$12,VLOOKUP($AO45,Listas!$H$6:$I$106,2,),""))),"")</f>
        <v/>
      </c>
      <c r="CZ45" t="str">
        <f>IFERROR('Prod y alimentación'!AL103*IF($AN45=$R$10,VLOOKUP($AO45,Listas!$B$6:$C$106,2,),IF($AN45=$R$11,VLOOKUP($AO45,Listas!$E$6:$F$106,2,),IF($AN45=$R$12,VLOOKUP($AO45,Listas!$H$6:$I$106,2,),""))),"")</f>
        <v/>
      </c>
    </row>
    <row r="46" spans="2:104" x14ac:dyDescent="0.35">
      <c r="B46" t="str">
        <f ca="1">IFERROR(INDEX(OFFSET(Listas!$B$6,0,0,MATCH("Fin",Listas!$B$6:B142,0)-1,1),MATCH(0,INDEX(COUNTIF($B$10:B45,OFFSET(Listas!$B$6,0,0,MATCH("Fin",Listas!$B$6:B142,0)-1,1)),0,0),0)),"")</f>
        <v/>
      </c>
      <c r="E46" t="str">
        <f ca="1">IFERROR(INDEX(OFFSET(Listas!$E$6,0,0,MATCH("Fin",Listas!$E$6:E142,0)-1,1),MATCH(0,INDEX(COUNTIF($E$10:E45,OFFSET(Listas!$E$6,0,0,MATCH("Fin",Listas!$E$6:E142,0)-1,1)),0,0),0)),"")</f>
        <v/>
      </c>
      <c r="H46" t="str">
        <f ca="1">IFERROR(INDEX(OFFSET(Listas!$H$6,0,0,MATCH("Fin",Listas!$H$6:H142,0)-1,1),MATCH(0,INDEX(COUNTIF($H$10:H45,OFFSET(Listas!$H$6,0,0,MATCH("Fin",Listas!$H$6:H142,0)-1,1)),0,0),0)),"")</f>
        <v/>
      </c>
      <c r="K46" t="str">
        <f ca="1">IFERROR(INDEX(OFFSET(Listas!$L$6,0,0,MATCH("Fin",Listas!$L$6:L142,0)-1,1),MATCH(0,INDEX(COUNTIF($K$10:K45,OFFSET(Listas!$L$6,0,0,MATCH("Fin",Listas!$L$6:L142,0)-1,1)),0,0),0)),"")</f>
        <v/>
      </c>
      <c r="L46" t="e">
        <f ca="1">VLOOKUP(K46,Listas!$L$6:$M$106,2,0)</f>
        <v>#N/A</v>
      </c>
      <c r="AA46" s="122" t="str">
        <f>IF('Uso de suelo'!C51="","",'Uso de suelo'!C51)</f>
        <v/>
      </c>
      <c r="AB46" s="123" t="str">
        <f ca="1">IF('Uso de suelo'!D51="","",VLOOKUP('Uso de suelo'!D51,OFFSET(Formulas!$K$11,0,0,Formulas!$L$10,2),2,0))</f>
        <v/>
      </c>
      <c r="AC46" s="123" t="str">
        <f ca="1">IF('Uso de suelo'!F51="","",VLOOKUP('Uso de suelo'!F51,OFFSET(Formulas!$K$11,0,0,Formulas!$L$10,2),2,0))</f>
        <v/>
      </c>
      <c r="AD46" s="123" t="str">
        <f ca="1">IF('Uso de suelo'!H51="","",VLOOKUP('Uso de suelo'!H51,OFFSET(Formulas!$K$11,0,0,Formulas!$L$10,2),2,0))</f>
        <v/>
      </c>
      <c r="AE46" s="123" t="str">
        <f ca="1">IF('Uso de suelo'!J51="","",VLOOKUP('Uso de suelo'!J51,OFFSET(Formulas!$K$11,0,0,Formulas!$L$10,2),2,0))</f>
        <v/>
      </c>
      <c r="AF46" s="123" t="str">
        <f ca="1">IF('Uso de suelo'!L51="","",VLOOKUP('Uso de suelo'!L51,OFFSET(Formulas!$K$11,0,0,Formulas!$L$10,2),2,0))</f>
        <v/>
      </c>
      <c r="AG46" s="123" t="str">
        <f ca="1">IF('Uso de suelo'!N51="","",VLOOKUP('Uso de suelo'!N51,OFFSET(Formulas!$K$11,0,0,Formulas!$L$10,2),2,0))</f>
        <v/>
      </c>
      <c r="AH46" s="123" t="str">
        <f ca="1">IF('Uso de suelo'!P51="","",VLOOKUP('Uso de suelo'!P51,OFFSET(Formulas!$K$11,0,0,Formulas!$L$10,2),2,0))</f>
        <v/>
      </c>
      <c r="AI46" s="123" t="str">
        <f ca="1">IF('Uso de suelo'!R51="","",VLOOKUP('Uso de suelo'!R51,OFFSET(Formulas!$K$11,0,0,Formulas!$L$10,2),2,0))</f>
        <v/>
      </c>
      <c r="AJ46" s="123" t="str">
        <f ca="1">IF('Uso de suelo'!T51="","",VLOOKUP('Uso de suelo'!T51,OFFSET(Formulas!$K$11,0,0,Formulas!$L$10,2),2,0))</f>
        <v/>
      </c>
      <c r="AK46" s="123" t="str">
        <f ca="1">IF('Uso de suelo'!V51="","",VLOOKUP('Uso de suelo'!V51,OFFSET(Formulas!$K$11,0,0,Formulas!$L$10,2),2,0))</f>
        <v/>
      </c>
      <c r="AL46" s="123" t="str">
        <f ca="1">IF('Uso de suelo'!X51="","",VLOOKUP('Uso de suelo'!X51,OFFSET(Formulas!$K$11,0,0,Formulas!$L$10,2),2,0))</f>
        <v/>
      </c>
      <c r="AM46" s="124" t="str">
        <f ca="1">IF('Uso de suelo'!Z51="","",VLOOKUP('Uso de suelo'!Z51,OFFSET(Formulas!$K$11,0,0,Formulas!$L$10,2),2,0))</f>
        <v/>
      </c>
      <c r="AN46" t="str">
        <f>IF('Prod y alimentación'!B104="","",'Prod y alimentación'!B104)</f>
        <v/>
      </c>
      <c r="AO46" t="str">
        <f>IF('Prod y alimentación'!C104="","",'Prod y alimentación'!C104)</f>
        <v/>
      </c>
      <c r="AP46" t="str">
        <f>IFERROR('Prod y alimentación'!D104*IF($AN46=$R$10,VLOOKUP($AO46,Listas!$B$6:$D$106,3,)*VLOOKUP($AO46,Listas!$B$6:$D$106,2,),IF($AN46=$R$11,VLOOKUP($AO46,Listas!$E$6:$G$106,3,)*VLOOKUP($AO46,Listas!$E$6:$G$106,2,),IF($AN46=$R$12,VLOOKUP($AO46,Listas!$H$6:$J$106,3,)*VLOOKUP($AO46,Listas!$H$6:$J$106,2,),""))),"")</f>
        <v/>
      </c>
      <c r="AQ46" t="str">
        <f>IFERROR('Prod y alimentación'!E104*IF($AN46=$R$10,VLOOKUP($AO46,Listas!$B$6:$D$106,3,)*VLOOKUP($AO46,Listas!$B$6:$D$106,2,),IF($AN46=$R$11,VLOOKUP($AO46,Listas!$E$6:$G$106,3,)*VLOOKUP($AO46,Listas!$E$6:$G$106,2,),IF($AN46=$R$12,VLOOKUP($AO46,Listas!$H$6:$J$106,3,)*VLOOKUP($AO46,Listas!$H$6:$J$106,2,),""))),"")</f>
        <v/>
      </c>
      <c r="AR46" t="str">
        <f>IFERROR('Prod y alimentación'!G104*IF($AN46=$R$10,VLOOKUP($AO46,Listas!$B$6:$D$106,3,)*VLOOKUP($AO46,Listas!$B$6:$D$106,2,),IF($AN46=$R$11,VLOOKUP($AO46,Listas!$E$6:$G$106,3,)*VLOOKUP($AO46,Listas!$E$6:$G$106,2,),IF($AN46=$R$12,VLOOKUP($AO46,Listas!$H$6:$J$106,3,)*VLOOKUP($AO46,Listas!$H$6:$J$106,2,),""))),"")</f>
        <v/>
      </c>
      <c r="AS46" t="str">
        <f>IFERROR('Prod y alimentación'!H104*IF($AN46=$R$10,VLOOKUP($AO46,Listas!$B$6:$D$106,3,)*VLOOKUP($AO46,Listas!$B$6:$D$106,2,),IF($AN46=$R$11,VLOOKUP($AO46,Listas!$E$6:$G$106,3,)*VLOOKUP($AO46,Listas!$E$6:$G$106,2,),IF($AN46=$R$12,VLOOKUP($AO46,Listas!$H$6:$J$106,3,)*VLOOKUP($AO46,Listas!$H$6:$J$106,2,),""))),"")</f>
        <v/>
      </c>
      <c r="AT46" t="str">
        <f>IFERROR('Prod y alimentación'!J104*IF($AN46=$R$10,VLOOKUP($AO46,Listas!$B$6:$D$106,3,)*VLOOKUP($AO46,Listas!$B$6:$D$106,2,),IF($AN46=$R$11,VLOOKUP($AO46,Listas!$E$6:$G$106,3,)*VLOOKUP($AO46,Listas!$E$6:$G$106,2,),IF($AN46=$R$12,VLOOKUP($AO46,Listas!$H$6:$J$106,3,)*VLOOKUP($AO46,Listas!$H$6:$J$106,2,),""))),"")</f>
        <v/>
      </c>
      <c r="AU46" t="str">
        <f>IFERROR('Prod y alimentación'!K104*IF($AN46=$R$10,VLOOKUP($AO46,Listas!$B$6:$D$106,3,)*VLOOKUP($AO46,Listas!$B$6:$D$106,2,),IF($AN46=$R$11,VLOOKUP($AO46,Listas!$E$6:$G$106,3,)*VLOOKUP($AO46,Listas!$E$6:$G$106,2,),IF($AN46=$R$12,VLOOKUP($AO46,Listas!$H$6:$J$106,3,)*VLOOKUP($AO46,Listas!$H$6:$J$106,2,),""))),"")</f>
        <v/>
      </c>
      <c r="AV46" t="str">
        <f>IFERROR('Prod y alimentación'!M104*IF($AN46=$R$10,VLOOKUP($AO46,Listas!$B$6:$D$106,3,)*VLOOKUP($AO46,Listas!$B$6:$D$106,2,),IF($AN46=$R$11,VLOOKUP($AO46,Listas!$E$6:$G$106,3,)*VLOOKUP($AO46,Listas!$E$6:$G$106,2,),IF($AN46=$R$12,VLOOKUP($AO46,Listas!$H$6:$J$106,3,)*VLOOKUP($AO46,Listas!$H$6:$J$106,2,),""))),"")</f>
        <v/>
      </c>
      <c r="AW46" t="str">
        <f>IFERROR('Prod y alimentación'!N104*IF($AN46=$R$10,VLOOKUP($AO46,Listas!$B$6:$D$106,3,)*VLOOKUP($AO46,Listas!$B$6:$D$106,2,),IF($AN46=$R$11,VLOOKUP($AO46,Listas!$E$6:$G$106,3,)*VLOOKUP($AO46,Listas!$E$6:$G$106,2,),IF($AN46=$R$12,VLOOKUP($AO46,Listas!$H$6:$J$106,3,)*VLOOKUP($AO46,Listas!$H$6:$J$106,2,),""))),"")</f>
        <v/>
      </c>
      <c r="AX46" t="str">
        <f>IFERROR('Prod y alimentación'!P104*IF($AN46=$R$10,VLOOKUP($AO46,Listas!$B$6:$D$106,3,)*VLOOKUP($AO46,Listas!$B$6:$D$106,2,),IF($AN46=$R$11,VLOOKUP($AO46,Listas!$E$6:$G$106,3,)*VLOOKUP($AO46,Listas!$E$6:$G$106,2,),IF($AN46=$R$12,VLOOKUP($AO46,Listas!$H$6:$J$106,3,)*VLOOKUP($AO46,Listas!$H$6:$J$106,2,),""))),"")</f>
        <v/>
      </c>
      <c r="AY46" t="str">
        <f>IFERROR('Prod y alimentación'!Q104*IF($AN46=$R$10,VLOOKUP($AO46,Listas!$B$6:$D$106,3,)*VLOOKUP($AO46,Listas!$B$6:$D$106,2,),IF($AN46=$R$11,VLOOKUP($AO46,Listas!$E$6:$G$106,3,)*VLOOKUP($AO46,Listas!$E$6:$G$106,2,),IF($AN46=$R$12,VLOOKUP($AO46,Listas!$H$6:$J$106,3,)*VLOOKUP($AO46,Listas!$H$6:$J$106,2,),""))),"")</f>
        <v/>
      </c>
      <c r="AZ46" t="str">
        <f>IFERROR('Prod y alimentación'!S104*IF($AN46=$R$10,VLOOKUP($AO46,Listas!$B$6:$D$106,3,)*VLOOKUP($AO46,Listas!$B$6:$D$106,2,),IF($AN46=$R$11,VLOOKUP($AO46,Listas!$E$6:$G$106,3,)*VLOOKUP($AO46,Listas!$E$6:$G$106,2,),IF($AN46=$R$12,VLOOKUP($AO46,Listas!$H$6:$J$106,3,)*VLOOKUP($AO46,Listas!$H$6:$J$106,2,),""))),"")</f>
        <v/>
      </c>
      <c r="BA46" t="str">
        <f>IFERROR('Prod y alimentación'!T104*IF($AN46=$R$10,VLOOKUP($AO46,Listas!$B$6:$D$106,3,)*VLOOKUP($AO46,Listas!$B$6:$D$106,2,),IF($AN46=$R$11,VLOOKUP($AO46,Listas!$E$6:$G$106,3,)*VLOOKUP($AO46,Listas!$E$6:$G$106,2,),IF($AN46=$R$12,VLOOKUP($AO46,Listas!$H$6:$J$106,3,)*VLOOKUP($AO46,Listas!$H$6:$J$106,2,),""))),"")</f>
        <v/>
      </c>
      <c r="BB46" t="str">
        <f>IFERROR('Prod y alimentación'!V104*IF($AN46=$R$10,VLOOKUP($AO46,Listas!$B$6:$D$106,3,)*VLOOKUP($AO46,Listas!$B$6:$D$106,2,),IF($AN46=$R$11,VLOOKUP($AO46,Listas!$E$6:$G$106,3,)*VLOOKUP($AO46,Listas!$E$6:$G$106,2,),IF($AN46=$R$12,VLOOKUP($AO46,Listas!$H$6:$J$106,3,)*VLOOKUP($AO46,Listas!$H$6:$J$106,2,),""))),"")</f>
        <v/>
      </c>
      <c r="BC46" t="str">
        <f>IFERROR('Prod y alimentación'!W104*IF($AN46=$R$10,VLOOKUP($AO46,Listas!$B$6:$D$106,3,)*VLOOKUP($AO46,Listas!$B$6:$D$106,2,),IF($AN46=$R$11,VLOOKUP($AO46,Listas!$E$6:$G$106,3,)*VLOOKUP($AO46,Listas!$E$6:$G$106,2,),IF($AN46=$R$12,VLOOKUP($AO46,Listas!$H$6:$J$106,3,)*VLOOKUP($AO46,Listas!$H$6:$J$106,2,),""))),"")</f>
        <v/>
      </c>
      <c r="BD46" t="str">
        <f>IFERROR('Prod y alimentación'!Y104*IF($AN46=$R$10,VLOOKUP($AO46,Listas!$B$6:$D$106,3,)*VLOOKUP($AO46,Listas!$B$6:$D$106,2,),IF($AN46=$R$11,VLOOKUP($AO46,Listas!$E$6:$G$106,3,)*VLOOKUP($AO46,Listas!$E$6:$G$106,2,),IF($AN46=$R$12,VLOOKUP($AO46,Listas!$H$6:$J$106,3,)*VLOOKUP($AO46,Listas!$H$6:$J$106,2,),""))),"")</f>
        <v/>
      </c>
      <c r="BE46" t="str">
        <f>IFERROR('Prod y alimentación'!Z104*IF($AN46=$R$10,VLOOKUP($AO46,Listas!$B$6:$D$106,3,)*VLOOKUP($AO46,Listas!$B$6:$D$106,2,),IF($AN46=$R$11,VLOOKUP($AO46,Listas!$E$6:$G$106,3,)*VLOOKUP($AO46,Listas!$E$6:$G$106,2,),IF($AN46=$R$12,VLOOKUP($AO46,Listas!$H$6:$J$106,3,)*VLOOKUP($AO46,Listas!$H$6:$J$106,2,),""))),"")</f>
        <v/>
      </c>
      <c r="BF46" t="str">
        <f>IFERROR('Prod y alimentación'!AB104*IF($AN46=$R$10,VLOOKUP($AO46,Listas!$B$6:$D$106,3,)*VLOOKUP($AO46,Listas!$B$6:$D$106,2,),IF($AN46=$R$11,VLOOKUP($AO46,Listas!$E$6:$G$106,3,)*VLOOKUP($AO46,Listas!$E$6:$G$106,2,),IF($AN46=$R$12,VLOOKUP($AO46,Listas!$H$6:$J$106,3,)*VLOOKUP($AO46,Listas!$H$6:$J$106,2,),""))),"")</f>
        <v/>
      </c>
      <c r="BG46" t="str">
        <f>IFERROR('Prod y alimentación'!AC104*IF($AN46=$R$10,VLOOKUP($AO46,Listas!$B$6:$D$106,3,)*VLOOKUP($AO46,Listas!$B$6:$D$106,2,),IF($AN46=$R$11,VLOOKUP($AO46,Listas!$E$6:$G$106,3,)*VLOOKUP($AO46,Listas!$E$6:$G$106,2,),IF($AN46=$R$12,VLOOKUP($AO46,Listas!$H$6:$J$106,3,)*VLOOKUP($AO46,Listas!$H$6:$J$106,2,),""))),"")</f>
        <v/>
      </c>
      <c r="BH46" t="str">
        <f>IFERROR('Prod y alimentación'!AE104*IF($AN46=$R$10,VLOOKUP($AO46,Listas!$B$6:$D$106,3,)*VLOOKUP($AO46,Listas!$B$6:$D$106,2,),IF($AN46=$R$11,VLOOKUP($AO46,Listas!$E$6:$G$106,3,)*VLOOKUP($AO46,Listas!$E$6:$G$106,2,),IF($AN46=$R$12,VLOOKUP($AO46,Listas!$H$6:$J$106,3,)*VLOOKUP($AO46,Listas!$H$6:$J$106,2,),""))),"")</f>
        <v/>
      </c>
      <c r="BI46" t="str">
        <f>IFERROR('Prod y alimentación'!AF104*IF($AN46=$R$10,VLOOKUP($AO46,Listas!$B$6:$D$106,3,)*VLOOKUP($AO46,Listas!$B$6:$D$106,2,),IF($AN46=$R$11,VLOOKUP($AO46,Listas!$E$6:$G$106,3,)*VLOOKUP($AO46,Listas!$E$6:$G$106,2,),IF($AN46=$R$12,VLOOKUP($AO46,Listas!$H$6:$J$106,3,)*VLOOKUP($AO46,Listas!$H$6:$J$106,2,),""))),"")</f>
        <v/>
      </c>
      <c r="BJ46" t="str">
        <f>IFERROR('Prod y alimentación'!AH104*IF($AN46=$R$10,VLOOKUP($AO46,Listas!$B$6:$D$106,3,)*VLOOKUP($AO46,Listas!$B$6:$D$106,2,),IF($AN46=$R$11,VLOOKUP($AO46,Listas!$E$6:$G$106,3,)*VLOOKUP($AO46,Listas!$E$6:$G$106,2,),IF($AN46=$R$12,VLOOKUP($AO46,Listas!$H$6:$J$106,3,)*VLOOKUP($AO46,Listas!$H$6:$J$106,2,),""))),"")</f>
        <v/>
      </c>
      <c r="BK46" t="str">
        <f>IFERROR('Prod y alimentación'!AI104*IF($AN46=$R$10,VLOOKUP($AO46,Listas!$B$6:$D$106,3,)*VLOOKUP($AO46,Listas!$B$6:$D$106,2,),IF($AN46=$R$11,VLOOKUP($AO46,Listas!$E$6:$G$106,3,)*VLOOKUP($AO46,Listas!$E$6:$G$106,2,),IF($AN46=$R$12,VLOOKUP($AO46,Listas!$H$6:$J$106,3,)*VLOOKUP($AO46,Listas!$H$6:$J$106,2,),""))),"")</f>
        <v/>
      </c>
      <c r="BL46" t="str">
        <f>IFERROR('Prod y alimentación'!AK104*IF($AN46=$R$10,VLOOKUP($AO46,Listas!$B$6:$D$106,3,)*VLOOKUP($AO46,Listas!$B$6:$D$106,2,),IF($AN46=$R$11,VLOOKUP($AO46,Listas!$E$6:$G$106,3,)*VLOOKUP($AO46,Listas!$E$6:$G$106,2,),IF($AN46=$R$12,VLOOKUP($AO46,Listas!$H$6:$J$106,3,)*VLOOKUP($AO46,Listas!$H$6:$J$106,2,),""))),"")</f>
        <v/>
      </c>
      <c r="BM46" t="str">
        <f>IFERROR('Prod y alimentación'!AL104*IF($AN46=$R$10,VLOOKUP($AO46,Listas!$B$6:$D$106,3,)*VLOOKUP($AO46,Listas!$B$6:$D$106,2,),IF($AN46=$R$11,VLOOKUP($AO46,Listas!$E$6:$G$106,3,)*VLOOKUP($AO46,Listas!$E$6:$G$106,2,),IF($AN46=$R$12,VLOOKUP($AO46,Listas!$H$6:$J$106,3,)*VLOOKUP($AO46,Listas!$H$6:$J$106,2,),""))),"")</f>
        <v/>
      </c>
      <c r="BO46" s="130" t="str">
        <f>IFERROR('Prod y alimentación'!D104*IF($AN46=$R$10,VLOOKUP($AO46,Listas!$B$6:$C$106,2,),IF($AN46=$R$11,VLOOKUP($AO46,Listas!$E$6:$F$106,2,),IF($AN46=$R$12,VLOOKUP($AO46,Listas!$H$6:$I$106,2,),""))),"")</f>
        <v/>
      </c>
      <c r="BP46" t="str">
        <f>IFERROR('Prod y alimentación'!G104*IF($AN46=$R$10,VLOOKUP($AO46,Listas!$B$6:$C$106,2,),IF($AN46=$R$11,VLOOKUP($AO46,Listas!$E$6:$F$106,2,),IF($AN46=$R$12,VLOOKUP($AO46,Listas!$H$6:$I$106,2,)/100,""))),"")</f>
        <v/>
      </c>
      <c r="BQ46" t="str">
        <f>IFERROR('Prod y alimentación'!J104*IF($AN46=$R$10,VLOOKUP($AO46,Listas!$B$6:$C$106,2,),IF($AN46=$R$11,VLOOKUP($AO46,Listas!$E$6:$F$106,2,),IF($AN46=$R$12,VLOOKUP($AO46,Listas!$H$6:$I$106,2,)/100,""))),"")</f>
        <v/>
      </c>
      <c r="BR46" t="str">
        <f>IFERROR('Prod y alimentación'!M104*IF($AN46=$R$10,VLOOKUP($AO46,Listas!$B$6:$C$106,2,),IF($AN46=$R$11,VLOOKUP($AO46,Listas!$E$6:$F$106,2,),IF($AN46=$R$12,VLOOKUP($AO46,Listas!$H$6:$I$106,2,)/100,""))),"")</f>
        <v/>
      </c>
      <c r="BS46" t="str">
        <f>IFERROR('Prod y alimentación'!P104*IF($AN46=$R$10,VLOOKUP($AO46,Listas!$B$6:$C$106,2,),IF($AN46=$R$11,VLOOKUP($AO46,Listas!$E$6:$F$106,2,),IF($AN46=$R$12,VLOOKUP($AO46,Listas!$H$6:$I$106,2,)/100,""))),"")</f>
        <v/>
      </c>
      <c r="BT46" t="str">
        <f>IFERROR('Prod y alimentación'!S104*IF($AN46=$R$10,VLOOKUP($AO46,Listas!$B$6:$C$106,2,),IF($AN46=$R$11,VLOOKUP($AO46,Listas!$E$6:$F$106,2,),IF($AN46=$R$12,VLOOKUP($AO46,Listas!$H$6:$I$106,2,)/100,""))),"")</f>
        <v/>
      </c>
      <c r="BU46" t="str">
        <f>IFERROR('Prod y alimentación'!V104*IF($AN46=$R$10,VLOOKUP($AO46,Listas!$B$6:$C$106,2,),IF($AN46=$R$11,VLOOKUP($AO46,Listas!$E$6:$F$106,2,),IF($AN46=$R$12,VLOOKUP($AO46,Listas!$H$6:$I$106,2,)/100,""))),"")</f>
        <v/>
      </c>
      <c r="BV46" t="str">
        <f>IFERROR('Prod y alimentación'!Y104*IF($AN46=$R$10,VLOOKUP($AO46,Listas!$B$6:$C$106,2,),IF($AN46=$R$11,VLOOKUP($AO46,Listas!$E$6:$F$106,2,),IF($AN46=$R$12,VLOOKUP($AO46,Listas!$H$6:$I$106,2,)/100,""))),"")</f>
        <v/>
      </c>
      <c r="BW46" t="str">
        <f>IFERROR('Prod y alimentación'!AB104*IF($AN46=$R$10,VLOOKUP($AO46,Listas!$B$6:$C$106,2,),IF($AN46=$R$11,VLOOKUP($AO46,Listas!$E$6:$F$106,2,),IF($AN46=$R$12,VLOOKUP($AO46,Listas!$H$6:$I$106,2,)/100,""))),"")</f>
        <v/>
      </c>
      <c r="BX46" t="str">
        <f>IFERROR('Prod y alimentación'!AE104*IF($AN46=$R$10,VLOOKUP($AO46,Listas!$B$6:$C$106,2,),IF($AN46=$R$11,VLOOKUP($AO46,Listas!$E$6:$F$106,2,),IF($AN46=$R$12,VLOOKUP($AO46,Listas!$H$6:$I$106,2,)/100,""))),"")</f>
        <v/>
      </c>
      <c r="BY46" t="str">
        <f>IFERROR('Prod y alimentación'!AH104*IF($AN46=$R$10,VLOOKUP($AO46,Listas!$B$6:$C$106,2,),IF($AN46=$R$11,VLOOKUP($AO46,Listas!$E$6:$F$106,2,),IF($AN46=$R$12,VLOOKUP($AO46,Listas!$H$6:$I$106,2,)/100,""))),"")</f>
        <v/>
      </c>
      <c r="BZ46" t="str">
        <f>IFERROR('Prod y alimentación'!AK104*IF($AN46=$R$10,VLOOKUP($AO46,Listas!$B$6:$C$106,2,),IF($AN46=$R$11,VLOOKUP($AO46,Listas!$E$6:$F$106,2,),IF($AN46=$R$12,VLOOKUP($AO46,Listas!$H$6:$I$106,2,)/100,""))),"")</f>
        <v/>
      </c>
      <c r="CB46" t="str">
        <f>IF(Reservas!E51="",IF(Reservas!D51="","",IF(Reservas!C51=$O$10,0.85,IF(Reservas!C51=$O$11,0.45,IF(Reservas!C51=$O$12,0.33,"")))),Reservas!E51)</f>
        <v/>
      </c>
      <c r="CC46" t="str">
        <f>IF(Reservas!H51="",IF(Reservas!G51="","",IF(Reservas!F51=$O$10,0.85,IF(Reservas!F51=$O$11,0.45,IF(Reservas!F51=$O$12,0.33,"")))),Reservas!H51)</f>
        <v/>
      </c>
      <c r="CD46" t="str">
        <f>IF(Reservas!K51="",IF(Reservas!J51="","",IF(Reservas!I51=$O$10,0.85,IF(Reservas!I51=$O$11,0.45,IF(Reservas!I51=$O$12,0.33,"")))),Reservas!K51)</f>
        <v/>
      </c>
      <c r="CE46" t="str">
        <f>IF(Reservas!N51="",IF(Reservas!M51="","",IF(Reservas!L51=$O$10,0.85,IF(Reservas!L51=$O$11,0.45,IF(Reservas!L51=$O$12,0.33,"")))),Reservas!N51)</f>
        <v/>
      </c>
      <c r="CF46" t="str">
        <f>IF(Reservas!Q51="",IF(Reservas!P51="","",IF(Reservas!O51=$O$10,0.85,IF(Reservas!O51=$O$11,0.45,IF(Reservas!O51=$O$12,0.33,"")))),Reservas!Q51)</f>
        <v/>
      </c>
      <c r="CG46" t="str">
        <f>IF(Reservas!T51="",IF(Reservas!S51="","",IF(Reservas!R51=$O$10,0.85,IF(Reservas!R51=$O$11,0.45,IF(Reservas!R51=$O$12,0.33,"")))),Reservas!T51)</f>
        <v/>
      </c>
      <c r="CH46" t="str">
        <f>IF(Reservas!W51="",IF(Reservas!V51="","",IF(Reservas!U51=$O$10,0.85,IF(Reservas!U51=$O$11,0.45,IF(Reservas!U51=$O$12,0.33,"")))),Reservas!W51)</f>
        <v/>
      </c>
      <c r="CI46" t="str">
        <f>IF(Reservas!Z51="",IF(Reservas!Y51="","",IF(Reservas!X51=$O$10,0.85,IF(Reservas!X51=$O$11,0.45,IF(Reservas!X51=$O$12,0.33,"")))),Reservas!Z51)</f>
        <v/>
      </c>
      <c r="CJ46" t="str">
        <f>IF(Reservas!AC51="",IF(Reservas!AB51="","",IF(Reservas!AA51=$O$10,0.85,IF(Reservas!AA51=$O$11,0.45,IF(Reservas!AA51=$O$12,0.33,"")))),Reservas!AC51)</f>
        <v/>
      </c>
      <c r="CK46" t="str">
        <f>IF(Reservas!AF51="",IF(Reservas!AE51="","",IF(Reservas!AD51=$O$10,0.85,IF(Reservas!AD51=$O$11,0.45,IF(Reservas!AD51=$O$12,0.33,"")))),Reservas!AF51)</f>
        <v/>
      </c>
      <c r="CL46" t="str">
        <f>IF(Reservas!AI51="",IF(Reservas!AH51="","",IF(Reservas!AG51=$O$10,0.85,IF(Reservas!AG51=$O$11,0.45,IF(Reservas!AG51=$O$12,0.33,"")))),Reservas!AI51)</f>
        <v/>
      </c>
      <c r="CM46" t="str">
        <f>IF(Reservas!AL51="",IF(Reservas!AK51="","",IF(Reservas!AJ51=$O$10,0.85,IF(Reservas!AJ51=$O$11,0.45,IF(Reservas!AJ51=$O$12,0.33,"")))),Reservas!AL51)</f>
        <v/>
      </c>
      <c r="CO46" t="str">
        <f>IFERROR('Prod y alimentación'!E104*IF($AN46=$R$10,VLOOKUP($AO46,Listas!$B$6:$C$106,2,),IF($AN46=$R$11,VLOOKUP($AO46,Listas!$E$6:$F$106,2,),IF($AN46=$R$12,VLOOKUP($AO46,Listas!$H$6:$I$106,2,),""))),"")</f>
        <v/>
      </c>
      <c r="CP46" t="str">
        <f>IFERROR('Prod y alimentación'!H104*IF($AN46=$R$10,VLOOKUP($AO46,Listas!$B$6:$C$106,2,),IF($AN46=$R$11,VLOOKUP($AO46,Listas!$E$6:$F$106,2,),IF($AN46=$R$12,VLOOKUP($AO46,Listas!$H$6:$I$106,2,),""))),"")</f>
        <v/>
      </c>
      <c r="CQ46" t="str">
        <f>IFERROR('Prod y alimentación'!K104*IF($AN46=$R$10,VLOOKUP($AO46,Listas!$B$6:$C$106,2,),IF($AN46=$R$11,VLOOKUP($AO46,Listas!$E$6:$F$106,2,),IF($AN46=$R$12,VLOOKUP($AO46,Listas!$H$6:$I$106,2,),""))),"")</f>
        <v/>
      </c>
      <c r="CR46" t="str">
        <f>IFERROR('Prod y alimentación'!N104*IF($AN46=$R$10,VLOOKUP($AO46,Listas!$B$6:$C$106,2,),IF($AN46=$R$11,VLOOKUP($AO46,Listas!$E$6:$F$106,2,),IF($AN46=$R$12,VLOOKUP($AO46,Listas!$H$6:$I$106,2,),""))),"")</f>
        <v/>
      </c>
      <c r="CS46" t="str">
        <f>IFERROR('Prod y alimentación'!Q104*IF($AN46=$R$10,VLOOKUP($AO46,Listas!$B$6:$C$106,2,),IF($AN46=$R$11,VLOOKUP($AO46,Listas!$E$6:$F$106,2,),IF($AN46=$R$12,VLOOKUP($AO46,Listas!$H$6:$I$106,2,),""))),"")</f>
        <v/>
      </c>
      <c r="CT46" t="str">
        <f>IFERROR('Prod y alimentación'!T104*IF($AN46=$R$10,VLOOKUP($AO46,Listas!$B$6:$C$106,2,),IF($AN46=$R$11,VLOOKUP($AO46,Listas!$E$6:$F$106,2,),IF($AN46=$R$12,VLOOKUP($AO46,Listas!$H$6:$I$106,2,),""))),"")</f>
        <v/>
      </c>
      <c r="CU46" t="str">
        <f>IFERROR('Prod y alimentación'!W104*IF($AN46=$R$10,VLOOKUP($AO46,Listas!$B$6:$C$106,2,),IF($AN46=$R$11,VLOOKUP($AO46,Listas!$E$6:$F$106,2,),IF($AN46=$R$12,VLOOKUP($AO46,Listas!$H$6:$I$106,2,),""))),"")</f>
        <v/>
      </c>
      <c r="CV46" t="str">
        <f>IFERROR('Prod y alimentación'!Z104*IF($AN46=$R$10,VLOOKUP($AO46,Listas!$B$6:$C$106,2,),IF($AN46=$R$11,VLOOKUP($AO46,Listas!$E$6:$F$106,2,),IF($AN46=$R$12,VLOOKUP($AO46,Listas!$H$6:$I$106,2,),""))),"")</f>
        <v/>
      </c>
      <c r="CW46" t="str">
        <f>IFERROR('Prod y alimentación'!AC104*IF($AN46=$R$10,VLOOKUP($AO46,Listas!$B$6:$C$106,2,),IF($AN46=$R$11,VLOOKUP($AO46,Listas!$E$6:$F$106,2,),IF($AN46=$R$12,VLOOKUP($AO46,Listas!$H$6:$I$106,2,),""))),"")</f>
        <v/>
      </c>
      <c r="CX46" t="str">
        <f>IFERROR('Prod y alimentación'!AF104*IF($AN46=$R$10,VLOOKUP($AO46,Listas!$B$6:$C$106,2,),IF($AN46=$R$11,VLOOKUP($AO46,Listas!$E$6:$F$106,2,),IF($AN46=$R$12,VLOOKUP($AO46,Listas!$H$6:$I$106,2,),""))),"")</f>
        <v/>
      </c>
      <c r="CY46" t="str">
        <f>IFERROR('Prod y alimentación'!AI104*IF($AN46=$R$10,VLOOKUP($AO46,Listas!$B$6:$C$106,2,),IF($AN46=$R$11,VLOOKUP($AO46,Listas!$E$6:$F$106,2,),IF($AN46=$R$12,VLOOKUP($AO46,Listas!$H$6:$I$106,2,),""))),"")</f>
        <v/>
      </c>
      <c r="CZ46" t="str">
        <f>IFERROR('Prod y alimentación'!AL104*IF($AN46=$R$10,VLOOKUP($AO46,Listas!$B$6:$C$106,2,),IF($AN46=$R$11,VLOOKUP($AO46,Listas!$E$6:$F$106,2,),IF($AN46=$R$12,VLOOKUP($AO46,Listas!$H$6:$I$106,2,),""))),"")</f>
        <v/>
      </c>
    </row>
    <row r="47" spans="2:104" x14ac:dyDescent="0.35">
      <c r="B47" t="str">
        <f ca="1">IFERROR(INDEX(OFFSET(Listas!$B$6,0,0,MATCH("Fin",Listas!$B$6:B143,0)-1,1),MATCH(0,INDEX(COUNTIF($B$10:B46,OFFSET(Listas!$B$6,0,0,MATCH("Fin",Listas!$B$6:B143,0)-1,1)),0,0),0)),"")</f>
        <v/>
      </c>
      <c r="E47" t="str">
        <f ca="1">IFERROR(INDEX(OFFSET(Listas!$E$6,0,0,MATCH("Fin",Listas!$E$6:E143,0)-1,1),MATCH(0,INDEX(COUNTIF($E$10:E46,OFFSET(Listas!$E$6,0,0,MATCH("Fin",Listas!$E$6:E143,0)-1,1)),0,0),0)),"")</f>
        <v/>
      </c>
      <c r="H47" t="str">
        <f ca="1">IFERROR(INDEX(OFFSET(Listas!$H$6,0,0,MATCH("Fin",Listas!$H$6:H143,0)-1,1),MATCH(0,INDEX(COUNTIF($H$10:H46,OFFSET(Listas!$H$6,0,0,MATCH("Fin",Listas!$H$6:H143,0)-1,1)),0,0),0)),"")</f>
        <v/>
      </c>
      <c r="K47" t="str">
        <f ca="1">IFERROR(INDEX(OFFSET(Listas!$L$6,0,0,MATCH("Fin",Listas!$L$6:L143,0)-1,1),MATCH(0,INDEX(COUNTIF($K$10:K46,OFFSET(Listas!$L$6,0,0,MATCH("Fin",Listas!$L$6:L143,0)-1,1)),0,0),0)),"")</f>
        <v/>
      </c>
      <c r="L47" t="e">
        <f ca="1">VLOOKUP(K47,Listas!$L$6:$M$106,2,0)</f>
        <v>#N/A</v>
      </c>
      <c r="AA47" s="122" t="str">
        <f>IF('Uso de suelo'!C52="","",'Uso de suelo'!C52)</f>
        <v/>
      </c>
      <c r="AB47" s="123" t="str">
        <f ca="1">IF('Uso de suelo'!D52="","",VLOOKUP('Uso de suelo'!D52,OFFSET(Formulas!$K$11,0,0,Formulas!$L$10,2),2,0))</f>
        <v/>
      </c>
      <c r="AC47" s="123" t="str">
        <f ca="1">IF('Uso de suelo'!F52="","",VLOOKUP('Uso de suelo'!F52,OFFSET(Formulas!$K$11,0,0,Formulas!$L$10,2),2,0))</f>
        <v/>
      </c>
      <c r="AD47" s="123" t="str">
        <f ca="1">IF('Uso de suelo'!H52="","",VLOOKUP('Uso de suelo'!H52,OFFSET(Formulas!$K$11,0,0,Formulas!$L$10,2),2,0))</f>
        <v/>
      </c>
      <c r="AE47" s="123" t="str">
        <f ca="1">IF('Uso de suelo'!J52="","",VLOOKUP('Uso de suelo'!J52,OFFSET(Formulas!$K$11,0,0,Formulas!$L$10,2),2,0))</f>
        <v/>
      </c>
      <c r="AF47" s="123" t="str">
        <f ca="1">IF('Uso de suelo'!L52="","",VLOOKUP('Uso de suelo'!L52,OFFSET(Formulas!$K$11,0,0,Formulas!$L$10,2),2,0))</f>
        <v/>
      </c>
      <c r="AG47" s="123" t="str">
        <f ca="1">IF('Uso de suelo'!N52="","",VLOOKUP('Uso de suelo'!N52,OFFSET(Formulas!$K$11,0,0,Formulas!$L$10,2),2,0))</f>
        <v/>
      </c>
      <c r="AH47" s="123" t="str">
        <f ca="1">IF('Uso de suelo'!P52="","",VLOOKUP('Uso de suelo'!P52,OFFSET(Formulas!$K$11,0,0,Formulas!$L$10,2),2,0))</f>
        <v/>
      </c>
      <c r="AI47" s="123" t="str">
        <f ca="1">IF('Uso de suelo'!R52="","",VLOOKUP('Uso de suelo'!R52,OFFSET(Formulas!$K$11,0,0,Formulas!$L$10,2),2,0))</f>
        <v/>
      </c>
      <c r="AJ47" s="123" t="str">
        <f ca="1">IF('Uso de suelo'!T52="","",VLOOKUP('Uso de suelo'!T52,OFFSET(Formulas!$K$11,0,0,Formulas!$L$10,2),2,0))</f>
        <v/>
      </c>
      <c r="AK47" s="123" t="str">
        <f ca="1">IF('Uso de suelo'!V52="","",VLOOKUP('Uso de suelo'!V52,OFFSET(Formulas!$K$11,0,0,Formulas!$L$10,2),2,0))</f>
        <v/>
      </c>
      <c r="AL47" s="123" t="str">
        <f ca="1">IF('Uso de suelo'!X52="","",VLOOKUP('Uso de suelo'!X52,OFFSET(Formulas!$K$11,0,0,Formulas!$L$10,2),2,0))</f>
        <v/>
      </c>
      <c r="AM47" s="124" t="str">
        <f ca="1">IF('Uso de suelo'!Z52="","",VLOOKUP('Uso de suelo'!Z52,OFFSET(Formulas!$K$11,0,0,Formulas!$L$10,2),2,0))</f>
        <v/>
      </c>
      <c r="AN47" t="str">
        <f>IF('Prod y alimentación'!B105="","",'Prod y alimentación'!B105)</f>
        <v/>
      </c>
      <c r="AO47" t="str">
        <f>IF('Prod y alimentación'!C105="","",'Prod y alimentación'!C105)</f>
        <v/>
      </c>
      <c r="AP47" t="str">
        <f>IFERROR('Prod y alimentación'!D105*IF($AN47=$R$10,VLOOKUP($AO47,Listas!$B$6:$D$106,3,)*VLOOKUP($AO47,Listas!$B$6:$D$106,2,),IF($AN47=$R$11,VLOOKUP($AO47,Listas!$E$6:$G$106,3,)*VLOOKUP($AO47,Listas!$E$6:$G$106,2,),IF($AN47=$R$12,VLOOKUP($AO47,Listas!$H$6:$J$106,3,)*VLOOKUP($AO47,Listas!$H$6:$J$106,2,),""))),"")</f>
        <v/>
      </c>
      <c r="AQ47" t="str">
        <f>IFERROR('Prod y alimentación'!E105*IF($AN47=$R$10,VLOOKUP($AO47,Listas!$B$6:$D$106,3,)*VLOOKUP($AO47,Listas!$B$6:$D$106,2,),IF($AN47=$R$11,VLOOKUP($AO47,Listas!$E$6:$G$106,3,)*VLOOKUP($AO47,Listas!$E$6:$G$106,2,),IF($AN47=$R$12,VLOOKUP($AO47,Listas!$H$6:$J$106,3,)*VLOOKUP($AO47,Listas!$H$6:$J$106,2,),""))),"")</f>
        <v/>
      </c>
      <c r="AR47" t="str">
        <f>IFERROR('Prod y alimentación'!G105*IF($AN47=$R$10,VLOOKUP($AO47,Listas!$B$6:$D$106,3,)*VLOOKUP($AO47,Listas!$B$6:$D$106,2,),IF($AN47=$R$11,VLOOKUP($AO47,Listas!$E$6:$G$106,3,)*VLOOKUP($AO47,Listas!$E$6:$G$106,2,),IF($AN47=$R$12,VLOOKUP($AO47,Listas!$H$6:$J$106,3,)*VLOOKUP($AO47,Listas!$H$6:$J$106,2,),""))),"")</f>
        <v/>
      </c>
      <c r="AS47" t="str">
        <f>IFERROR('Prod y alimentación'!H105*IF($AN47=$R$10,VLOOKUP($AO47,Listas!$B$6:$D$106,3,)*VLOOKUP($AO47,Listas!$B$6:$D$106,2,),IF($AN47=$R$11,VLOOKUP($AO47,Listas!$E$6:$G$106,3,)*VLOOKUP($AO47,Listas!$E$6:$G$106,2,),IF($AN47=$R$12,VLOOKUP($AO47,Listas!$H$6:$J$106,3,)*VLOOKUP($AO47,Listas!$H$6:$J$106,2,),""))),"")</f>
        <v/>
      </c>
      <c r="AT47" t="str">
        <f>IFERROR('Prod y alimentación'!J105*IF($AN47=$R$10,VLOOKUP($AO47,Listas!$B$6:$D$106,3,)*VLOOKUP($AO47,Listas!$B$6:$D$106,2,),IF($AN47=$R$11,VLOOKUP($AO47,Listas!$E$6:$G$106,3,)*VLOOKUP($AO47,Listas!$E$6:$G$106,2,),IF($AN47=$R$12,VLOOKUP($AO47,Listas!$H$6:$J$106,3,)*VLOOKUP($AO47,Listas!$H$6:$J$106,2,),""))),"")</f>
        <v/>
      </c>
      <c r="AU47" t="str">
        <f>IFERROR('Prod y alimentación'!K105*IF($AN47=$R$10,VLOOKUP($AO47,Listas!$B$6:$D$106,3,)*VLOOKUP($AO47,Listas!$B$6:$D$106,2,),IF($AN47=$R$11,VLOOKUP($AO47,Listas!$E$6:$G$106,3,)*VLOOKUP($AO47,Listas!$E$6:$G$106,2,),IF($AN47=$R$12,VLOOKUP($AO47,Listas!$H$6:$J$106,3,)*VLOOKUP($AO47,Listas!$H$6:$J$106,2,),""))),"")</f>
        <v/>
      </c>
      <c r="AV47" t="str">
        <f>IFERROR('Prod y alimentación'!M105*IF($AN47=$R$10,VLOOKUP($AO47,Listas!$B$6:$D$106,3,)*VLOOKUP($AO47,Listas!$B$6:$D$106,2,),IF($AN47=$R$11,VLOOKUP($AO47,Listas!$E$6:$G$106,3,)*VLOOKUP($AO47,Listas!$E$6:$G$106,2,),IF($AN47=$R$12,VLOOKUP($AO47,Listas!$H$6:$J$106,3,)*VLOOKUP($AO47,Listas!$H$6:$J$106,2,),""))),"")</f>
        <v/>
      </c>
      <c r="AW47" t="str">
        <f>IFERROR('Prod y alimentación'!N105*IF($AN47=$R$10,VLOOKUP($AO47,Listas!$B$6:$D$106,3,)*VLOOKUP($AO47,Listas!$B$6:$D$106,2,),IF($AN47=$R$11,VLOOKUP($AO47,Listas!$E$6:$G$106,3,)*VLOOKUP($AO47,Listas!$E$6:$G$106,2,),IF($AN47=$R$12,VLOOKUP($AO47,Listas!$H$6:$J$106,3,)*VLOOKUP($AO47,Listas!$H$6:$J$106,2,),""))),"")</f>
        <v/>
      </c>
      <c r="AX47" t="str">
        <f>IFERROR('Prod y alimentación'!P105*IF($AN47=$R$10,VLOOKUP($AO47,Listas!$B$6:$D$106,3,)*VLOOKUP($AO47,Listas!$B$6:$D$106,2,),IF($AN47=$R$11,VLOOKUP($AO47,Listas!$E$6:$G$106,3,)*VLOOKUP($AO47,Listas!$E$6:$G$106,2,),IF($AN47=$R$12,VLOOKUP($AO47,Listas!$H$6:$J$106,3,)*VLOOKUP($AO47,Listas!$H$6:$J$106,2,),""))),"")</f>
        <v/>
      </c>
      <c r="AY47" t="str">
        <f>IFERROR('Prod y alimentación'!Q105*IF($AN47=$R$10,VLOOKUP($AO47,Listas!$B$6:$D$106,3,)*VLOOKUP($AO47,Listas!$B$6:$D$106,2,),IF($AN47=$R$11,VLOOKUP($AO47,Listas!$E$6:$G$106,3,)*VLOOKUP($AO47,Listas!$E$6:$G$106,2,),IF($AN47=$R$12,VLOOKUP($AO47,Listas!$H$6:$J$106,3,)*VLOOKUP($AO47,Listas!$H$6:$J$106,2,),""))),"")</f>
        <v/>
      </c>
      <c r="AZ47" t="str">
        <f>IFERROR('Prod y alimentación'!S105*IF($AN47=$R$10,VLOOKUP($AO47,Listas!$B$6:$D$106,3,)*VLOOKUP($AO47,Listas!$B$6:$D$106,2,),IF($AN47=$R$11,VLOOKUP($AO47,Listas!$E$6:$G$106,3,)*VLOOKUP($AO47,Listas!$E$6:$G$106,2,),IF($AN47=$R$12,VLOOKUP($AO47,Listas!$H$6:$J$106,3,)*VLOOKUP($AO47,Listas!$H$6:$J$106,2,),""))),"")</f>
        <v/>
      </c>
      <c r="BA47" t="str">
        <f>IFERROR('Prod y alimentación'!T105*IF($AN47=$R$10,VLOOKUP($AO47,Listas!$B$6:$D$106,3,)*VLOOKUP($AO47,Listas!$B$6:$D$106,2,),IF($AN47=$R$11,VLOOKUP($AO47,Listas!$E$6:$G$106,3,)*VLOOKUP($AO47,Listas!$E$6:$G$106,2,),IF($AN47=$R$12,VLOOKUP($AO47,Listas!$H$6:$J$106,3,)*VLOOKUP($AO47,Listas!$H$6:$J$106,2,),""))),"")</f>
        <v/>
      </c>
      <c r="BB47" t="str">
        <f>IFERROR('Prod y alimentación'!V105*IF($AN47=$R$10,VLOOKUP($AO47,Listas!$B$6:$D$106,3,)*VLOOKUP($AO47,Listas!$B$6:$D$106,2,),IF($AN47=$R$11,VLOOKUP($AO47,Listas!$E$6:$G$106,3,)*VLOOKUP($AO47,Listas!$E$6:$G$106,2,),IF($AN47=$R$12,VLOOKUP($AO47,Listas!$H$6:$J$106,3,)*VLOOKUP($AO47,Listas!$H$6:$J$106,2,),""))),"")</f>
        <v/>
      </c>
      <c r="BC47" t="str">
        <f>IFERROR('Prod y alimentación'!W105*IF($AN47=$R$10,VLOOKUP($AO47,Listas!$B$6:$D$106,3,)*VLOOKUP($AO47,Listas!$B$6:$D$106,2,),IF($AN47=$R$11,VLOOKUP($AO47,Listas!$E$6:$G$106,3,)*VLOOKUP($AO47,Listas!$E$6:$G$106,2,),IF($AN47=$R$12,VLOOKUP($AO47,Listas!$H$6:$J$106,3,)*VLOOKUP($AO47,Listas!$H$6:$J$106,2,),""))),"")</f>
        <v/>
      </c>
      <c r="BD47" t="str">
        <f>IFERROR('Prod y alimentación'!Y105*IF($AN47=$R$10,VLOOKUP($AO47,Listas!$B$6:$D$106,3,)*VLOOKUP($AO47,Listas!$B$6:$D$106,2,),IF($AN47=$R$11,VLOOKUP($AO47,Listas!$E$6:$G$106,3,)*VLOOKUP($AO47,Listas!$E$6:$G$106,2,),IF($AN47=$R$12,VLOOKUP($AO47,Listas!$H$6:$J$106,3,)*VLOOKUP($AO47,Listas!$H$6:$J$106,2,),""))),"")</f>
        <v/>
      </c>
      <c r="BE47" t="str">
        <f>IFERROR('Prod y alimentación'!Z105*IF($AN47=$R$10,VLOOKUP($AO47,Listas!$B$6:$D$106,3,)*VLOOKUP($AO47,Listas!$B$6:$D$106,2,),IF($AN47=$R$11,VLOOKUP($AO47,Listas!$E$6:$G$106,3,)*VLOOKUP($AO47,Listas!$E$6:$G$106,2,),IF($AN47=$R$12,VLOOKUP($AO47,Listas!$H$6:$J$106,3,)*VLOOKUP($AO47,Listas!$H$6:$J$106,2,),""))),"")</f>
        <v/>
      </c>
      <c r="BF47" t="str">
        <f>IFERROR('Prod y alimentación'!AB105*IF($AN47=$R$10,VLOOKUP($AO47,Listas!$B$6:$D$106,3,)*VLOOKUP($AO47,Listas!$B$6:$D$106,2,),IF($AN47=$R$11,VLOOKUP($AO47,Listas!$E$6:$G$106,3,)*VLOOKUP($AO47,Listas!$E$6:$G$106,2,),IF($AN47=$R$12,VLOOKUP($AO47,Listas!$H$6:$J$106,3,)*VLOOKUP($AO47,Listas!$H$6:$J$106,2,),""))),"")</f>
        <v/>
      </c>
      <c r="BG47" t="str">
        <f>IFERROR('Prod y alimentación'!AC105*IF($AN47=$R$10,VLOOKUP($AO47,Listas!$B$6:$D$106,3,)*VLOOKUP($AO47,Listas!$B$6:$D$106,2,),IF($AN47=$R$11,VLOOKUP($AO47,Listas!$E$6:$G$106,3,)*VLOOKUP($AO47,Listas!$E$6:$G$106,2,),IF($AN47=$R$12,VLOOKUP($AO47,Listas!$H$6:$J$106,3,)*VLOOKUP($AO47,Listas!$H$6:$J$106,2,),""))),"")</f>
        <v/>
      </c>
      <c r="BH47" t="str">
        <f>IFERROR('Prod y alimentación'!AE105*IF($AN47=$R$10,VLOOKUP($AO47,Listas!$B$6:$D$106,3,)*VLOOKUP($AO47,Listas!$B$6:$D$106,2,),IF($AN47=$R$11,VLOOKUP($AO47,Listas!$E$6:$G$106,3,)*VLOOKUP($AO47,Listas!$E$6:$G$106,2,),IF($AN47=$R$12,VLOOKUP($AO47,Listas!$H$6:$J$106,3,)*VLOOKUP($AO47,Listas!$H$6:$J$106,2,),""))),"")</f>
        <v/>
      </c>
      <c r="BI47" t="str">
        <f>IFERROR('Prod y alimentación'!AF105*IF($AN47=$R$10,VLOOKUP($AO47,Listas!$B$6:$D$106,3,)*VLOOKUP($AO47,Listas!$B$6:$D$106,2,),IF($AN47=$R$11,VLOOKUP($AO47,Listas!$E$6:$G$106,3,)*VLOOKUP($AO47,Listas!$E$6:$G$106,2,),IF($AN47=$R$12,VLOOKUP($AO47,Listas!$H$6:$J$106,3,)*VLOOKUP($AO47,Listas!$H$6:$J$106,2,),""))),"")</f>
        <v/>
      </c>
      <c r="BJ47" t="str">
        <f>IFERROR('Prod y alimentación'!AH105*IF($AN47=$R$10,VLOOKUP($AO47,Listas!$B$6:$D$106,3,)*VLOOKUP($AO47,Listas!$B$6:$D$106,2,),IF($AN47=$R$11,VLOOKUP($AO47,Listas!$E$6:$G$106,3,)*VLOOKUP($AO47,Listas!$E$6:$G$106,2,),IF($AN47=$R$12,VLOOKUP($AO47,Listas!$H$6:$J$106,3,)*VLOOKUP($AO47,Listas!$H$6:$J$106,2,),""))),"")</f>
        <v/>
      </c>
      <c r="BK47" t="str">
        <f>IFERROR('Prod y alimentación'!AI105*IF($AN47=$R$10,VLOOKUP($AO47,Listas!$B$6:$D$106,3,)*VLOOKUP($AO47,Listas!$B$6:$D$106,2,),IF($AN47=$R$11,VLOOKUP($AO47,Listas!$E$6:$G$106,3,)*VLOOKUP($AO47,Listas!$E$6:$G$106,2,),IF($AN47=$R$12,VLOOKUP($AO47,Listas!$H$6:$J$106,3,)*VLOOKUP($AO47,Listas!$H$6:$J$106,2,),""))),"")</f>
        <v/>
      </c>
      <c r="BL47" t="str">
        <f>IFERROR('Prod y alimentación'!AK105*IF($AN47=$R$10,VLOOKUP($AO47,Listas!$B$6:$D$106,3,)*VLOOKUP($AO47,Listas!$B$6:$D$106,2,),IF($AN47=$R$11,VLOOKUP($AO47,Listas!$E$6:$G$106,3,)*VLOOKUP($AO47,Listas!$E$6:$G$106,2,),IF($AN47=$R$12,VLOOKUP($AO47,Listas!$H$6:$J$106,3,)*VLOOKUP($AO47,Listas!$H$6:$J$106,2,),""))),"")</f>
        <v/>
      </c>
      <c r="BM47" t="str">
        <f>IFERROR('Prod y alimentación'!AL105*IF($AN47=$R$10,VLOOKUP($AO47,Listas!$B$6:$D$106,3,)*VLOOKUP($AO47,Listas!$B$6:$D$106,2,),IF($AN47=$R$11,VLOOKUP($AO47,Listas!$E$6:$G$106,3,)*VLOOKUP($AO47,Listas!$E$6:$G$106,2,),IF($AN47=$R$12,VLOOKUP($AO47,Listas!$H$6:$J$106,3,)*VLOOKUP($AO47,Listas!$H$6:$J$106,2,),""))),"")</f>
        <v/>
      </c>
      <c r="BO47" s="130" t="str">
        <f>IFERROR('Prod y alimentación'!D105*IF($AN47=$R$10,VLOOKUP($AO47,Listas!$B$6:$C$106,2,),IF($AN47=$R$11,VLOOKUP($AO47,Listas!$E$6:$F$106,2,),IF($AN47=$R$12,VLOOKUP($AO47,Listas!$H$6:$I$106,2,),""))),"")</f>
        <v/>
      </c>
      <c r="BP47" t="str">
        <f>IFERROR('Prod y alimentación'!G105*IF($AN47=$R$10,VLOOKUP($AO47,Listas!$B$6:$C$106,2,),IF($AN47=$R$11,VLOOKUP($AO47,Listas!$E$6:$F$106,2,),IF($AN47=$R$12,VLOOKUP($AO47,Listas!$H$6:$I$106,2,)/100,""))),"")</f>
        <v/>
      </c>
      <c r="BQ47" t="str">
        <f>IFERROR('Prod y alimentación'!J105*IF($AN47=$R$10,VLOOKUP($AO47,Listas!$B$6:$C$106,2,),IF($AN47=$R$11,VLOOKUP($AO47,Listas!$E$6:$F$106,2,),IF($AN47=$R$12,VLOOKUP($AO47,Listas!$H$6:$I$106,2,)/100,""))),"")</f>
        <v/>
      </c>
      <c r="BR47" t="str">
        <f>IFERROR('Prod y alimentación'!M105*IF($AN47=$R$10,VLOOKUP($AO47,Listas!$B$6:$C$106,2,),IF($AN47=$R$11,VLOOKUP($AO47,Listas!$E$6:$F$106,2,),IF($AN47=$R$12,VLOOKUP($AO47,Listas!$H$6:$I$106,2,)/100,""))),"")</f>
        <v/>
      </c>
      <c r="BS47" t="str">
        <f>IFERROR('Prod y alimentación'!P105*IF($AN47=$R$10,VLOOKUP($AO47,Listas!$B$6:$C$106,2,),IF($AN47=$R$11,VLOOKUP($AO47,Listas!$E$6:$F$106,2,),IF($AN47=$R$12,VLOOKUP($AO47,Listas!$H$6:$I$106,2,)/100,""))),"")</f>
        <v/>
      </c>
      <c r="BT47" t="str">
        <f>IFERROR('Prod y alimentación'!S105*IF($AN47=$R$10,VLOOKUP($AO47,Listas!$B$6:$C$106,2,),IF($AN47=$R$11,VLOOKUP($AO47,Listas!$E$6:$F$106,2,),IF($AN47=$R$12,VLOOKUP($AO47,Listas!$H$6:$I$106,2,)/100,""))),"")</f>
        <v/>
      </c>
      <c r="BU47" t="str">
        <f>IFERROR('Prod y alimentación'!V105*IF($AN47=$R$10,VLOOKUP($AO47,Listas!$B$6:$C$106,2,),IF($AN47=$R$11,VLOOKUP($AO47,Listas!$E$6:$F$106,2,),IF($AN47=$R$12,VLOOKUP($AO47,Listas!$H$6:$I$106,2,)/100,""))),"")</f>
        <v/>
      </c>
      <c r="BV47" t="str">
        <f>IFERROR('Prod y alimentación'!Y105*IF($AN47=$R$10,VLOOKUP($AO47,Listas!$B$6:$C$106,2,),IF($AN47=$R$11,VLOOKUP($AO47,Listas!$E$6:$F$106,2,),IF($AN47=$R$12,VLOOKUP($AO47,Listas!$H$6:$I$106,2,)/100,""))),"")</f>
        <v/>
      </c>
      <c r="BW47" t="str">
        <f>IFERROR('Prod y alimentación'!AB105*IF($AN47=$R$10,VLOOKUP($AO47,Listas!$B$6:$C$106,2,),IF($AN47=$R$11,VLOOKUP($AO47,Listas!$E$6:$F$106,2,),IF($AN47=$R$12,VLOOKUP($AO47,Listas!$H$6:$I$106,2,)/100,""))),"")</f>
        <v/>
      </c>
      <c r="BX47" t="str">
        <f>IFERROR('Prod y alimentación'!AE105*IF($AN47=$R$10,VLOOKUP($AO47,Listas!$B$6:$C$106,2,),IF($AN47=$R$11,VLOOKUP($AO47,Listas!$E$6:$F$106,2,),IF($AN47=$R$12,VLOOKUP($AO47,Listas!$H$6:$I$106,2,)/100,""))),"")</f>
        <v/>
      </c>
      <c r="BY47" t="str">
        <f>IFERROR('Prod y alimentación'!AH105*IF($AN47=$R$10,VLOOKUP($AO47,Listas!$B$6:$C$106,2,),IF($AN47=$R$11,VLOOKUP($AO47,Listas!$E$6:$F$106,2,),IF($AN47=$R$12,VLOOKUP($AO47,Listas!$H$6:$I$106,2,)/100,""))),"")</f>
        <v/>
      </c>
      <c r="BZ47" t="str">
        <f>IFERROR('Prod y alimentación'!AK105*IF($AN47=$R$10,VLOOKUP($AO47,Listas!$B$6:$C$106,2,),IF($AN47=$R$11,VLOOKUP($AO47,Listas!$E$6:$F$106,2,),IF($AN47=$R$12,VLOOKUP($AO47,Listas!$H$6:$I$106,2,)/100,""))),"")</f>
        <v/>
      </c>
      <c r="CB47" t="str">
        <f>IF(Reservas!E52="",IF(Reservas!D52="","",IF(Reservas!C52=$O$10,0.85,IF(Reservas!C52=$O$11,0.45,IF(Reservas!C52=$O$12,0.33,"")))),Reservas!E52)</f>
        <v/>
      </c>
      <c r="CC47" t="str">
        <f>IF(Reservas!H52="",IF(Reservas!G52="","",IF(Reservas!F52=$O$10,0.85,IF(Reservas!F52=$O$11,0.45,IF(Reservas!F52=$O$12,0.33,"")))),Reservas!H52)</f>
        <v/>
      </c>
      <c r="CD47" t="str">
        <f>IF(Reservas!K52="",IF(Reservas!J52="","",IF(Reservas!I52=$O$10,0.85,IF(Reservas!I52=$O$11,0.45,IF(Reservas!I52=$O$12,0.33,"")))),Reservas!K52)</f>
        <v/>
      </c>
      <c r="CE47" t="str">
        <f>IF(Reservas!N52="",IF(Reservas!M52="","",IF(Reservas!L52=$O$10,0.85,IF(Reservas!L52=$O$11,0.45,IF(Reservas!L52=$O$12,0.33,"")))),Reservas!N52)</f>
        <v/>
      </c>
      <c r="CF47" t="str">
        <f>IF(Reservas!Q52="",IF(Reservas!P52="","",IF(Reservas!O52=$O$10,0.85,IF(Reservas!O52=$O$11,0.45,IF(Reservas!O52=$O$12,0.33,"")))),Reservas!Q52)</f>
        <v/>
      </c>
      <c r="CG47" t="str">
        <f>IF(Reservas!T52="",IF(Reservas!S52="","",IF(Reservas!R52=$O$10,0.85,IF(Reservas!R52=$O$11,0.45,IF(Reservas!R52=$O$12,0.33,"")))),Reservas!T52)</f>
        <v/>
      </c>
      <c r="CH47" t="str">
        <f>IF(Reservas!W52="",IF(Reservas!V52="","",IF(Reservas!U52=$O$10,0.85,IF(Reservas!U52=$O$11,0.45,IF(Reservas!U52=$O$12,0.33,"")))),Reservas!W52)</f>
        <v/>
      </c>
      <c r="CI47" t="str">
        <f>IF(Reservas!Z52="",IF(Reservas!Y52="","",IF(Reservas!X52=$O$10,0.85,IF(Reservas!X52=$O$11,0.45,IF(Reservas!X52=$O$12,0.33,"")))),Reservas!Z52)</f>
        <v/>
      </c>
      <c r="CJ47" t="str">
        <f>IF(Reservas!AC52="",IF(Reservas!AB52="","",IF(Reservas!AA52=$O$10,0.85,IF(Reservas!AA52=$O$11,0.45,IF(Reservas!AA52=$O$12,0.33,"")))),Reservas!AC52)</f>
        <v/>
      </c>
      <c r="CK47" t="str">
        <f>IF(Reservas!AF52="",IF(Reservas!AE52="","",IF(Reservas!AD52=$O$10,0.85,IF(Reservas!AD52=$O$11,0.45,IF(Reservas!AD52=$O$12,0.33,"")))),Reservas!AF52)</f>
        <v/>
      </c>
      <c r="CL47" t="str">
        <f>IF(Reservas!AI52="",IF(Reservas!AH52="","",IF(Reservas!AG52=$O$10,0.85,IF(Reservas!AG52=$O$11,0.45,IF(Reservas!AG52=$O$12,0.33,"")))),Reservas!AI52)</f>
        <v/>
      </c>
      <c r="CM47" t="str">
        <f>IF(Reservas!AL52="",IF(Reservas!AK52="","",IF(Reservas!AJ52=$O$10,0.85,IF(Reservas!AJ52=$O$11,0.45,IF(Reservas!AJ52=$O$12,0.33,"")))),Reservas!AL52)</f>
        <v/>
      </c>
      <c r="CO47" t="str">
        <f>IFERROR('Prod y alimentación'!E105*IF($AN47=$R$10,VLOOKUP($AO47,Listas!$B$6:$C$106,2,),IF($AN47=$R$11,VLOOKUP($AO47,Listas!$E$6:$F$106,2,),IF($AN47=$R$12,VLOOKUP($AO47,Listas!$H$6:$I$106,2,),""))),"")</f>
        <v/>
      </c>
      <c r="CP47" t="str">
        <f>IFERROR('Prod y alimentación'!H105*IF($AN47=$R$10,VLOOKUP($AO47,Listas!$B$6:$C$106,2,),IF($AN47=$R$11,VLOOKUP($AO47,Listas!$E$6:$F$106,2,),IF($AN47=$R$12,VLOOKUP($AO47,Listas!$H$6:$I$106,2,),""))),"")</f>
        <v/>
      </c>
      <c r="CQ47" t="str">
        <f>IFERROR('Prod y alimentación'!K105*IF($AN47=$R$10,VLOOKUP($AO47,Listas!$B$6:$C$106,2,),IF($AN47=$R$11,VLOOKUP($AO47,Listas!$E$6:$F$106,2,),IF($AN47=$R$12,VLOOKUP($AO47,Listas!$H$6:$I$106,2,),""))),"")</f>
        <v/>
      </c>
      <c r="CR47" t="str">
        <f>IFERROR('Prod y alimentación'!N105*IF($AN47=$R$10,VLOOKUP($AO47,Listas!$B$6:$C$106,2,),IF($AN47=$R$11,VLOOKUP($AO47,Listas!$E$6:$F$106,2,),IF($AN47=$R$12,VLOOKUP($AO47,Listas!$H$6:$I$106,2,),""))),"")</f>
        <v/>
      </c>
      <c r="CS47" t="str">
        <f>IFERROR('Prod y alimentación'!Q105*IF($AN47=$R$10,VLOOKUP($AO47,Listas!$B$6:$C$106,2,),IF($AN47=$R$11,VLOOKUP($AO47,Listas!$E$6:$F$106,2,),IF($AN47=$R$12,VLOOKUP($AO47,Listas!$H$6:$I$106,2,),""))),"")</f>
        <v/>
      </c>
      <c r="CT47" t="str">
        <f>IFERROR('Prod y alimentación'!T105*IF($AN47=$R$10,VLOOKUP($AO47,Listas!$B$6:$C$106,2,),IF($AN47=$R$11,VLOOKUP($AO47,Listas!$E$6:$F$106,2,),IF($AN47=$R$12,VLOOKUP($AO47,Listas!$H$6:$I$106,2,),""))),"")</f>
        <v/>
      </c>
      <c r="CU47" t="str">
        <f>IFERROR('Prod y alimentación'!W105*IF($AN47=$R$10,VLOOKUP($AO47,Listas!$B$6:$C$106,2,),IF($AN47=$R$11,VLOOKUP($AO47,Listas!$E$6:$F$106,2,),IF($AN47=$R$12,VLOOKUP($AO47,Listas!$H$6:$I$106,2,),""))),"")</f>
        <v/>
      </c>
      <c r="CV47" t="str">
        <f>IFERROR('Prod y alimentación'!Z105*IF($AN47=$R$10,VLOOKUP($AO47,Listas!$B$6:$C$106,2,),IF($AN47=$R$11,VLOOKUP($AO47,Listas!$E$6:$F$106,2,),IF($AN47=$R$12,VLOOKUP($AO47,Listas!$H$6:$I$106,2,),""))),"")</f>
        <v/>
      </c>
      <c r="CW47" t="str">
        <f>IFERROR('Prod y alimentación'!AC105*IF($AN47=$R$10,VLOOKUP($AO47,Listas!$B$6:$C$106,2,),IF($AN47=$R$11,VLOOKUP($AO47,Listas!$E$6:$F$106,2,),IF($AN47=$R$12,VLOOKUP($AO47,Listas!$H$6:$I$106,2,),""))),"")</f>
        <v/>
      </c>
      <c r="CX47" t="str">
        <f>IFERROR('Prod y alimentación'!AF105*IF($AN47=$R$10,VLOOKUP($AO47,Listas!$B$6:$C$106,2,),IF($AN47=$R$11,VLOOKUP($AO47,Listas!$E$6:$F$106,2,),IF($AN47=$R$12,VLOOKUP($AO47,Listas!$H$6:$I$106,2,),""))),"")</f>
        <v/>
      </c>
      <c r="CY47" t="str">
        <f>IFERROR('Prod y alimentación'!AI105*IF($AN47=$R$10,VLOOKUP($AO47,Listas!$B$6:$C$106,2,),IF($AN47=$R$11,VLOOKUP($AO47,Listas!$E$6:$F$106,2,),IF($AN47=$R$12,VLOOKUP($AO47,Listas!$H$6:$I$106,2,),""))),"")</f>
        <v/>
      </c>
      <c r="CZ47" t="str">
        <f>IFERROR('Prod y alimentación'!AL105*IF($AN47=$R$10,VLOOKUP($AO47,Listas!$B$6:$C$106,2,),IF($AN47=$R$11,VLOOKUP($AO47,Listas!$E$6:$F$106,2,),IF($AN47=$R$12,VLOOKUP($AO47,Listas!$H$6:$I$106,2,),""))),"")</f>
        <v/>
      </c>
    </row>
    <row r="48" spans="2:104" x14ac:dyDescent="0.35">
      <c r="B48" t="str">
        <f ca="1">IFERROR(INDEX(OFFSET(Listas!$B$6,0,0,MATCH("Fin",Listas!$B$6:B144,0)-1,1),MATCH(0,INDEX(COUNTIF($B$10:B47,OFFSET(Listas!$B$6,0,0,MATCH("Fin",Listas!$B$6:B144,0)-1,1)),0,0),0)),"")</f>
        <v/>
      </c>
      <c r="E48" t="str">
        <f ca="1">IFERROR(INDEX(OFFSET(Listas!$E$6,0,0,MATCH("Fin",Listas!$E$6:E144,0)-1,1),MATCH(0,INDEX(COUNTIF($E$10:E47,OFFSET(Listas!$E$6,0,0,MATCH("Fin",Listas!$E$6:E144,0)-1,1)),0,0),0)),"")</f>
        <v/>
      </c>
      <c r="H48" t="str">
        <f ca="1">IFERROR(INDEX(OFFSET(Listas!$H$6,0,0,MATCH("Fin",Listas!$H$6:H144,0)-1,1),MATCH(0,INDEX(COUNTIF($H$10:H47,OFFSET(Listas!$H$6,0,0,MATCH("Fin",Listas!$H$6:H144,0)-1,1)),0,0),0)),"")</f>
        <v/>
      </c>
      <c r="K48" t="str">
        <f ca="1">IFERROR(INDEX(OFFSET(Listas!$L$6,0,0,MATCH("Fin",Listas!$L$6:L144,0)-1,1),MATCH(0,INDEX(COUNTIF($K$10:K47,OFFSET(Listas!$L$6,0,0,MATCH("Fin",Listas!$L$6:L144,0)-1,1)),0,0),0)),"")</f>
        <v/>
      </c>
      <c r="L48" t="e">
        <f ca="1">VLOOKUP(K48,Listas!$L$6:$M$106,2,0)</f>
        <v>#N/A</v>
      </c>
      <c r="AA48" s="122" t="str">
        <f>IF('Uso de suelo'!C53="","",'Uso de suelo'!C53)</f>
        <v/>
      </c>
      <c r="AB48" s="123" t="str">
        <f ca="1">IF('Uso de suelo'!D53="","",VLOOKUP('Uso de suelo'!D53,OFFSET(Formulas!$K$11,0,0,Formulas!$L$10,2),2,0))</f>
        <v/>
      </c>
      <c r="AC48" s="123" t="str">
        <f ca="1">IF('Uso de suelo'!F53="","",VLOOKUP('Uso de suelo'!F53,OFFSET(Formulas!$K$11,0,0,Formulas!$L$10,2),2,0))</f>
        <v/>
      </c>
      <c r="AD48" s="123" t="str">
        <f ca="1">IF('Uso de suelo'!H53="","",VLOOKUP('Uso de suelo'!H53,OFFSET(Formulas!$K$11,0,0,Formulas!$L$10,2),2,0))</f>
        <v/>
      </c>
      <c r="AE48" s="123" t="str">
        <f ca="1">IF('Uso de suelo'!J53="","",VLOOKUP('Uso de suelo'!J53,OFFSET(Formulas!$K$11,0,0,Formulas!$L$10,2),2,0))</f>
        <v/>
      </c>
      <c r="AF48" s="123" t="str">
        <f ca="1">IF('Uso de suelo'!L53="","",VLOOKUP('Uso de suelo'!L53,OFFSET(Formulas!$K$11,0,0,Formulas!$L$10,2),2,0))</f>
        <v/>
      </c>
      <c r="AG48" s="123" t="str">
        <f ca="1">IF('Uso de suelo'!N53="","",VLOOKUP('Uso de suelo'!N53,OFFSET(Formulas!$K$11,0,0,Formulas!$L$10,2),2,0))</f>
        <v/>
      </c>
      <c r="AH48" s="123" t="str">
        <f ca="1">IF('Uso de suelo'!P53="","",VLOOKUP('Uso de suelo'!P53,OFFSET(Formulas!$K$11,0,0,Formulas!$L$10,2),2,0))</f>
        <v/>
      </c>
      <c r="AI48" s="123" t="str">
        <f ca="1">IF('Uso de suelo'!R53="","",VLOOKUP('Uso de suelo'!R53,OFFSET(Formulas!$K$11,0,0,Formulas!$L$10,2),2,0))</f>
        <v/>
      </c>
      <c r="AJ48" s="123" t="str">
        <f ca="1">IF('Uso de suelo'!T53="","",VLOOKUP('Uso de suelo'!T53,OFFSET(Formulas!$K$11,0,0,Formulas!$L$10,2),2,0))</f>
        <v/>
      </c>
      <c r="AK48" s="123" t="str">
        <f ca="1">IF('Uso de suelo'!V53="","",VLOOKUP('Uso de suelo'!V53,OFFSET(Formulas!$K$11,0,0,Formulas!$L$10,2),2,0))</f>
        <v/>
      </c>
      <c r="AL48" s="123" t="str">
        <f ca="1">IF('Uso de suelo'!X53="","",VLOOKUP('Uso de suelo'!X53,OFFSET(Formulas!$K$11,0,0,Formulas!$L$10,2),2,0))</f>
        <v/>
      </c>
      <c r="AM48" s="124" t="str">
        <f ca="1">IF('Uso de suelo'!Z53="","",VLOOKUP('Uso de suelo'!Z53,OFFSET(Formulas!$K$11,0,0,Formulas!$L$10,2),2,0))</f>
        <v/>
      </c>
      <c r="AN48" t="str">
        <f>IF('Prod y alimentación'!B106="","",'Prod y alimentación'!B106)</f>
        <v/>
      </c>
      <c r="AO48" t="str">
        <f>IF('Prod y alimentación'!C106="","",'Prod y alimentación'!C106)</f>
        <v/>
      </c>
      <c r="AP48" t="str">
        <f>IFERROR('Prod y alimentación'!D106*IF($AN48=$R$10,VLOOKUP($AO48,Listas!$B$6:$D$106,3,)*VLOOKUP($AO48,Listas!$B$6:$D$106,2,),IF($AN48=$R$11,VLOOKUP($AO48,Listas!$E$6:$G$106,3,)*VLOOKUP($AO48,Listas!$E$6:$G$106,2,),IF($AN48=$R$12,VLOOKUP($AO48,Listas!$H$6:$J$106,3,)*VLOOKUP($AO48,Listas!$H$6:$J$106,2,),""))),"")</f>
        <v/>
      </c>
      <c r="AQ48" t="str">
        <f>IFERROR('Prod y alimentación'!E106*IF($AN48=$R$10,VLOOKUP($AO48,Listas!$B$6:$D$106,3,)*VLOOKUP($AO48,Listas!$B$6:$D$106,2,),IF($AN48=$R$11,VLOOKUP($AO48,Listas!$E$6:$G$106,3,)*VLOOKUP($AO48,Listas!$E$6:$G$106,2,),IF($AN48=$R$12,VLOOKUP($AO48,Listas!$H$6:$J$106,3,)*VLOOKUP($AO48,Listas!$H$6:$J$106,2,),""))),"")</f>
        <v/>
      </c>
      <c r="AR48" t="str">
        <f>IFERROR('Prod y alimentación'!G106*IF($AN48=$R$10,VLOOKUP($AO48,Listas!$B$6:$D$106,3,)*VLOOKUP($AO48,Listas!$B$6:$D$106,2,),IF($AN48=$R$11,VLOOKUP($AO48,Listas!$E$6:$G$106,3,)*VLOOKUP($AO48,Listas!$E$6:$G$106,2,),IF($AN48=$R$12,VLOOKUP($AO48,Listas!$H$6:$J$106,3,)*VLOOKUP($AO48,Listas!$H$6:$J$106,2,),""))),"")</f>
        <v/>
      </c>
      <c r="AS48" t="str">
        <f>IFERROR('Prod y alimentación'!H106*IF($AN48=$R$10,VLOOKUP($AO48,Listas!$B$6:$D$106,3,)*VLOOKUP($AO48,Listas!$B$6:$D$106,2,),IF($AN48=$R$11,VLOOKUP($AO48,Listas!$E$6:$G$106,3,)*VLOOKUP($AO48,Listas!$E$6:$G$106,2,),IF($AN48=$R$12,VLOOKUP($AO48,Listas!$H$6:$J$106,3,)*VLOOKUP($AO48,Listas!$H$6:$J$106,2,),""))),"")</f>
        <v/>
      </c>
      <c r="AT48" t="str">
        <f>IFERROR('Prod y alimentación'!J106*IF($AN48=$R$10,VLOOKUP($AO48,Listas!$B$6:$D$106,3,)*VLOOKUP($AO48,Listas!$B$6:$D$106,2,),IF($AN48=$R$11,VLOOKUP($AO48,Listas!$E$6:$G$106,3,)*VLOOKUP($AO48,Listas!$E$6:$G$106,2,),IF($AN48=$R$12,VLOOKUP($AO48,Listas!$H$6:$J$106,3,)*VLOOKUP($AO48,Listas!$H$6:$J$106,2,),""))),"")</f>
        <v/>
      </c>
      <c r="AU48" t="str">
        <f>IFERROR('Prod y alimentación'!K106*IF($AN48=$R$10,VLOOKUP($AO48,Listas!$B$6:$D$106,3,)*VLOOKUP($AO48,Listas!$B$6:$D$106,2,),IF($AN48=$R$11,VLOOKUP($AO48,Listas!$E$6:$G$106,3,)*VLOOKUP($AO48,Listas!$E$6:$G$106,2,),IF($AN48=$R$12,VLOOKUP($AO48,Listas!$H$6:$J$106,3,)*VLOOKUP($AO48,Listas!$H$6:$J$106,2,),""))),"")</f>
        <v/>
      </c>
      <c r="AV48" t="str">
        <f>IFERROR('Prod y alimentación'!M106*IF($AN48=$R$10,VLOOKUP($AO48,Listas!$B$6:$D$106,3,)*VLOOKUP($AO48,Listas!$B$6:$D$106,2,),IF($AN48=$R$11,VLOOKUP($AO48,Listas!$E$6:$G$106,3,)*VLOOKUP($AO48,Listas!$E$6:$G$106,2,),IF($AN48=$R$12,VLOOKUP($AO48,Listas!$H$6:$J$106,3,)*VLOOKUP($AO48,Listas!$H$6:$J$106,2,),""))),"")</f>
        <v/>
      </c>
      <c r="AW48" t="str">
        <f>IFERROR('Prod y alimentación'!N106*IF($AN48=$R$10,VLOOKUP($AO48,Listas!$B$6:$D$106,3,)*VLOOKUP($AO48,Listas!$B$6:$D$106,2,),IF($AN48=$R$11,VLOOKUP($AO48,Listas!$E$6:$G$106,3,)*VLOOKUP($AO48,Listas!$E$6:$G$106,2,),IF($AN48=$R$12,VLOOKUP($AO48,Listas!$H$6:$J$106,3,)*VLOOKUP($AO48,Listas!$H$6:$J$106,2,),""))),"")</f>
        <v/>
      </c>
      <c r="AX48" t="str">
        <f>IFERROR('Prod y alimentación'!P106*IF($AN48=$R$10,VLOOKUP($AO48,Listas!$B$6:$D$106,3,)*VLOOKUP($AO48,Listas!$B$6:$D$106,2,),IF($AN48=$R$11,VLOOKUP($AO48,Listas!$E$6:$G$106,3,)*VLOOKUP($AO48,Listas!$E$6:$G$106,2,),IF($AN48=$R$12,VLOOKUP($AO48,Listas!$H$6:$J$106,3,)*VLOOKUP($AO48,Listas!$H$6:$J$106,2,),""))),"")</f>
        <v/>
      </c>
      <c r="AY48" t="str">
        <f>IFERROR('Prod y alimentación'!Q106*IF($AN48=$R$10,VLOOKUP($AO48,Listas!$B$6:$D$106,3,)*VLOOKUP($AO48,Listas!$B$6:$D$106,2,),IF($AN48=$R$11,VLOOKUP($AO48,Listas!$E$6:$G$106,3,)*VLOOKUP($AO48,Listas!$E$6:$G$106,2,),IF($AN48=$R$12,VLOOKUP($AO48,Listas!$H$6:$J$106,3,)*VLOOKUP($AO48,Listas!$H$6:$J$106,2,),""))),"")</f>
        <v/>
      </c>
      <c r="AZ48" t="str">
        <f>IFERROR('Prod y alimentación'!S106*IF($AN48=$R$10,VLOOKUP($AO48,Listas!$B$6:$D$106,3,)*VLOOKUP($AO48,Listas!$B$6:$D$106,2,),IF($AN48=$R$11,VLOOKUP($AO48,Listas!$E$6:$G$106,3,)*VLOOKUP($AO48,Listas!$E$6:$G$106,2,),IF($AN48=$R$12,VLOOKUP($AO48,Listas!$H$6:$J$106,3,)*VLOOKUP($AO48,Listas!$H$6:$J$106,2,),""))),"")</f>
        <v/>
      </c>
      <c r="BA48" t="str">
        <f>IFERROR('Prod y alimentación'!T106*IF($AN48=$R$10,VLOOKUP($AO48,Listas!$B$6:$D$106,3,)*VLOOKUP($AO48,Listas!$B$6:$D$106,2,),IF($AN48=$R$11,VLOOKUP($AO48,Listas!$E$6:$G$106,3,)*VLOOKUP($AO48,Listas!$E$6:$G$106,2,),IF($AN48=$R$12,VLOOKUP($AO48,Listas!$H$6:$J$106,3,)*VLOOKUP($AO48,Listas!$H$6:$J$106,2,),""))),"")</f>
        <v/>
      </c>
      <c r="BB48" t="str">
        <f>IFERROR('Prod y alimentación'!V106*IF($AN48=$R$10,VLOOKUP($AO48,Listas!$B$6:$D$106,3,)*VLOOKUP($AO48,Listas!$B$6:$D$106,2,),IF($AN48=$R$11,VLOOKUP($AO48,Listas!$E$6:$G$106,3,)*VLOOKUP($AO48,Listas!$E$6:$G$106,2,),IF($AN48=$R$12,VLOOKUP($AO48,Listas!$H$6:$J$106,3,)*VLOOKUP($AO48,Listas!$H$6:$J$106,2,),""))),"")</f>
        <v/>
      </c>
      <c r="BC48" t="str">
        <f>IFERROR('Prod y alimentación'!W106*IF($AN48=$R$10,VLOOKUP($AO48,Listas!$B$6:$D$106,3,)*VLOOKUP($AO48,Listas!$B$6:$D$106,2,),IF($AN48=$R$11,VLOOKUP($AO48,Listas!$E$6:$G$106,3,)*VLOOKUP($AO48,Listas!$E$6:$G$106,2,),IF($AN48=$R$12,VLOOKUP($AO48,Listas!$H$6:$J$106,3,)*VLOOKUP($AO48,Listas!$H$6:$J$106,2,),""))),"")</f>
        <v/>
      </c>
      <c r="BD48" t="str">
        <f>IFERROR('Prod y alimentación'!Y106*IF($AN48=$R$10,VLOOKUP($AO48,Listas!$B$6:$D$106,3,)*VLOOKUP($AO48,Listas!$B$6:$D$106,2,),IF($AN48=$R$11,VLOOKUP($AO48,Listas!$E$6:$G$106,3,)*VLOOKUP($AO48,Listas!$E$6:$G$106,2,),IF($AN48=$R$12,VLOOKUP($AO48,Listas!$H$6:$J$106,3,)*VLOOKUP($AO48,Listas!$H$6:$J$106,2,),""))),"")</f>
        <v/>
      </c>
      <c r="BE48" t="str">
        <f>IFERROR('Prod y alimentación'!Z106*IF($AN48=$R$10,VLOOKUP($AO48,Listas!$B$6:$D$106,3,)*VLOOKUP($AO48,Listas!$B$6:$D$106,2,),IF($AN48=$R$11,VLOOKUP($AO48,Listas!$E$6:$G$106,3,)*VLOOKUP($AO48,Listas!$E$6:$G$106,2,),IF($AN48=$R$12,VLOOKUP($AO48,Listas!$H$6:$J$106,3,)*VLOOKUP($AO48,Listas!$H$6:$J$106,2,),""))),"")</f>
        <v/>
      </c>
      <c r="BF48" t="str">
        <f>IFERROR('Prod y alimentación'!AB106*IF($AN48=$R$10,VLOOKUP($AO48,Listas!$B$6:$D$106,3,)*VLOOKUP($AO48,Listas!$B$6:$D$106,2,),IF($AN48=$R$11,VLOOKUP($AO48,Listas!$E$6:$G$106,3,)*VLOOKUP($AO48,Listas!$E$6:$G$106,2,),IF($AN48=$R$12,VLOOKUP($AO48,Listas!$H$6:$J$106,3,)*VLOOKUP($AO48,Listas!$H$6:$J$106,2,),""))),"")</f>
        <v/>
      </c>
      <c r="BG48" t="str">
        <f>IFERROR('Prod y alimentación'!AC106*IF($AN48=$R$10,VLOOKUP($AO48,Listas!$B$6:$D$106,3,)*VLOOKUP($AO48,Listas!$B$6:$D$106,2,),IF($AN48=$R$11,VLOOKUP($AO48,Listas!$E$6:$G$106,3,)*VLOOKUP($AO48,Listas!$E$6:$G$106,2,),IF($AN48=$R$12,VLOOKUP($AO48,Listas!$H$6:$J$106,3,)*VLOOKUP($AO48,Listas!$H$6:$J$106,2,),""))),"")</f>
        <v/>
      </c>
      <c r="BH48" t="str">
        <f>IFERROR('Prod y alimentación'!AE106*IF($AN48=$R$10,VLOOKUP($AO48,Listas!$B$6:$D$106,3,)*VLOOKUP($AO48,Listas!$B$6:$D$106,2,),IF($AN48=$R$11,VLOOKUP($AO48,Listas!$E$6:$G$106,3,)*VLOOKUP($AO48,Listas!$E$6:$G$106,2,),IF($AN48=$R$12,VLOOKUP($AO48,Listas!$H$6:$J$106,3,)*VLOOKUP($AO48,Listas!$H$6:$J$106,2,),""))),"")</f>
        <v/>
      </c>
      <c r="BI48" t="str">
        <f>IFERROR('Prod y alimentación'!AF106*IF($AN48=$R$10,VLOOKUP($AO48,Listas!$B$6:$D$106,3,)*VLOOKUP($AO48,Listas!$B$6:$D$106,2,),IF($AN48=$R$11,VLOOKUP($AO48,Listas!$E$6:$G$106,3,)*VLOOKUP($AO48,Listas!$E$6:$G$106,2,),IF($AN48=$R$12,VLOOKUP($AO48,Listas!$H$6:$J$106,3,)*VLOOKUP($AO48,Listas!$H$6:$J$106,2,),""))),"")</f>
        <v/>
      </c>
      <c r="BJ48" t="str">
        <f>IFERROR('Prod y alimentación'!AH106*IF($AN48=$R$10,VLOOKUP($AO48,Listas!$B$6:$D$106,3,)*VLOOKUP($AO48,Listas!$B$6:$D$106,2,),IF($AN48=$R$11,VLOOKUP($AO48,Listas!$E$6:$G$106,3,)*VLOOKUP($AO48,Listas!$E$6:$G$106,2,),IF($AN48=$R$12,VLOOKUP($AO48,Listas!$H$6:$J$106,3,)*VLOOKUP($AO48,Listas!$H$6:$J$106,2,),""))),"")</f>
        <v/>
      </c>
      <c r="BK48" t="str">
        <f>IFERROR('Prod y alimentación'!AI106*IF($AN48=$R$10,VLOOKUP($AO48,Listas!$B$6:$D$106,3,)*VLOOKUP($AO48,Listas!$B$6:$D$106,2,),IF($AN48=$R$11,VLOOKUP($AO48,Listas!$E$6:$G$106,3,)*VLOOKUP($AO48,Listas!$E$6:$G$106,2,),IF($AN48=$R$12,VLOOKUP($AO48,Listas!$H$6:$J$106,3,)*VLOOKUP($AO48,Listas!$H$6:$J$106,2,),""))),"")</f>
        <v/>
      </c>
      <c r="BL48" t="str">
        <f>IFERROR('Prod y alimentación'!AK106*IF($AN48=$R$10,VLOOKUP($AO48,Listas!$B$6:$D$106,3,)*VLOOKUP($AO48,Listas!$B$6:$D$106,2,),IF($AN48=$R$11,VLOOKUP($AO48,Listas!$E$6:$G$106,3,)*VLOOKUP($AO48,Listas!$E$6:$G$106,2,),IF($AN48=$R$12,VLOOKUP($AO48,Listas!$H$6:$J$106,3,)*VLOOKUP($AO48,Listas!$H$6:$J$106,2,),""))),"")</f>
        <v/>
      </c>
      <c r="BM48" t="str">
        <f>IFERROR('Prod y alimentación'!AL106*IF($AN48=$R$10,VLOOKUP($AO48,Listas!$B$6:$D$106,3,)*VLOOKUP($AO48,Listas!$B$6:$D$106,2,),IF($AN48=$R$11,VLOOKUP($AO48,Listas!$E$6:$G$106,3,)*VLOOKUP($AO48,Listas!$E$6:$G$106,2,),IF($AN48=$R$12,VLOOKUP($AO48,Listas!$H$6:$J$106,3,)*VLOOKUP($AO48,Listas!$H$6:$J$106,2,),""))),"")</f>
        <v/>
      </c>
      <c r="BO48" s="130" t="str">
        <f>IFERROR('Prod y alimentación'!D106*IF($AN48=$R$10,VLOOKUP($AO48,Listas!$B$6:$C$106,2,),IF($AN48=$R$11,VLOOKUP($AO48,Listas!$E$6:$F$106,2,),IF($AN48=$R$12,VLOOKUP($AO48,Listas!$H$6:$I$106,2,),""))),"")</f>
        <v/>
      </c>
      <c r="BP48" t="str">
        <f>IFERROR('Prod y alimentación'!G106*IF($AN48=$R$10,VLOOKUP($AO48,Listas!$B$6:$C$106,2,),IF($AN48=$R$11,VLOOKUP($AO48,Listas!$E$6:$F$106,2,),IF($AN48=$R$12,VLOOKUP($AO48,Listas!$H$6:$I$106,2,)/100,""))),"")</f>
        <v/>
      </c>
      <c r="BQ48" t="str">
        <f>IFERROR('Prod y alimentación'!J106*IF($AN48=$R$10,VLOOKUP($AO48,Listas!$B$6:$C$106,2,),IF($AN48=$R$11,VLOOKUP($AO48,Listas!$E$6:$F$106,2,),IF($AN48=$R$12,VLOOKUP($AO48,Listas!$H$6:$I$106,2,)/100,""))),"")</f>
        <v/>
      </c>
      <c r="BR48" t="str">
        <f>IFERROR('Prod y alimentación'!M106*IF($AN48=$R$10,VLOOKUP($AO48,Listas!$B$6:$C$106,2,),IF($AN48=$R$11,VLOOKUP($AO48,Listas!$E$6:$F$106,2,),IF($AN48=$R$12,VLOOKUP($AO48,Listas!$H$6:$I$106,2,)/100,""))),"")</f>
        <v/>
      </c>
      <c r="BS48" t="str">
        <f>IFERROR('Prod y alimentación'!P106*IF($AN48=$R$10,VLOOKUP($AO48,Listas!$B$6:$C$106,2,),IF($AN48=$R$11,VLOOKUP($AO48,Listas!$E$6:$F$106,2,),IF($AN48=$R$12,VLOOKUP($AO48,Listas!$H$6:$I$106,2,)/100,""))),"")</f>
        <v/>
      </c>
      <c r="BT48" t="str">
        <f>IFERROR('Prod y alimentación'!S106*IF($AN48=$R$10,VLOOKUP($AO48,Listas!$B$6:$C$106,2,),IF($AN48=$R$11,VLOOKUP($AO48,Listas!$E$6:$F$106,2,),IF($AN48=$R$12,VLOOKUP($AO48,Listas!$H$6:$I$106,2,)/100,""))),"")</f>
        <v/>
      </c>
      <c r="BU48" t="str">
        <f>IFERROR('Prod y alimentación'!V106*IF($AN48=$R$10,VLOOKUP($AO48,Listas!$B$6:$C$106,2,),IF($AN48=$R$11,VLOOKUP($AO48,Listas!$E$6:$F$106,2,),IF($AN48=$R$12,VLOOKUP($AO48,Listas!$H$6:$I$106,2,)/100,""))),"")</f>
        <v/>
      </c>
      <c r="BV48" t="str">
        <f>IFERROR('Prod y alimentación'!Y106*IF($AN48=$R$10,VLOOKUP($AO48,Listas!$B$6:$C$106,2,),IF($AN48=$R$11,VLOOKUP($AO48,Listas!$E$6:$F$106,2,),IF($AN48=$R$12,VLOOKUP($AO48,Listas!$H$6:$I$106,2,)/100,""))),"")</f>
        <v/>
      </c>
      <c r="BW48" t="str">
        <f>IFERROR('Prod y alimentación'!AB106*IF($AN48=$R$10,VLOOKUP($AO48,Listas!$B$6:$C$106,2,),IF($AN48=$R$11,VLOOKUP($AO48,Listas!$E$6:$F$106,2,),IF($AN48=$R$12,VLOOKUP($AO48,Listas!$H$6:$I$106,2,)/100,""))),"")</f>
        <v/>
      </c>
      <c r="BX48" t="str">
        <f>IFERROR('Prod y alimentación'!AE106*IF($AN48=$R$10,VLOOKUP($AO48,Listas!$B$6:$C$106,2,),IF($AN48=$R$11,VLOOKUP($AO48,Listas!$E$6:$F$106,2,),IF($AN48=$R$12,VLOOKUP($AO48,Listas!$H$6:$I$106,2,)/100,""))),"")</f>
        <v/>
      </c>
      <c r="BY48" t="str">
        <f>IFERROR('Prod y alimentación'!AH106*IF($AN48=$R$10,VLOOKUP($AO48,Listas!$B$6:$C$106,2,),IF($AN48=$R$11,VLOOKUP($AO48,Listas!$E$6:$F$106,2,),IF($AN48=$R$12,VLOOKUP($AO48,Listas!$H$6:$I$106,2,)/100,""))),"")</f>
        <v/>
      </c>
      <c r="BZ48" t="str">
        <f>IFERROR('Prod y alimentación'!AK106*IF($AN48=$R$10,VLOOKUP($AO48,Listas!$B$6:$C$106,2,),IF($AN48=$R$11,VLOOKUP($AO48,Listas!$E$6:$F$106,2,),IF($AN48=$R$12,VLOOKUP($AO48,Listas!$H$6:$I$106,2,)/100,""))),"")</f>
        <v/>
      </c>
      <c r="CB48" t="str">
        <f>IF(Reservas!E53="",IF(Reservas!D53="","",IF(Reservas!C53=$O$10,0.85,IF(Reservas!C53=$O$11,0.45,IF(Reservas!C53=$O$12,0.33,"")))),Reservas!E53)</f>
        <v/>
      </c>
      <c r="CC48" t="str">
        <f>IF(Reservas!H53="",IF(Reservas!G53="","",IF(Reservas!F53=$O$10,0.85,IF(Reservas!F53=$O$11,0.45,IF(Reservas!F53=$O$12,0.33,"")))),Reservas!H53)</f>
        <v/>
      </c>
      <c r="CD48" t="str">
        <f>IF(Reservas!K53="",IF(Reservas!J53="","",IF(Reservas!I53=$O$10,0.85,IF(Reservas!I53=$O$11,0.45,IF(Reservas!I53=$O$12,0.33,"")))),Reservas!K53)</f>
        <v/>
      </c>
      <c r="CE48" t="str">
        <f>IF(Reservas!N53="",IF(Reservas!M53="","",IF(Reservas!L53=$O$10,0.85,IF(Reservas!L53=$O$11,0.45,IF(Reservas!L53=$O$12,0.33,"")))),Reservas!N53)</f>
        <v/>
      </c>
      <c r="CF48" t="str">
        <f>IF(Reservas!Q53="",IF(Reservas!P53="","",IF(Reservas!O53=$O$10,0.85,IF(Reservas!O53=$O$11,0.45,IF(Reservas!O53=$O$12,0.33,"")))),Reservas!Q53)</f>
        <v/>
      </c>
      <c r="CG48" t="str">
        <f>IF(Reservas!T53="",IF(Reservas!S53="","",IF(Reservas!R53=$O$10,0.85,IF(Reservas!R53=$O$11,0.45,IF(Reservas!R53=$O$12,0.33,"")))),Reservas!T53)</f>
        <v/>
      </c>
      <c r="CH48" t="str">
        <f>IF(Reservas!W53="",IF(Reservas!V53="","",IF(Reservas!U53=$O$10,0.85,IF(Reservas!U53=$O$11,0.45,IF(Reservas!U53=$O$12,0.33,"")))),Reservas!W53)</f>
        <v/>
      </c>
      <c r="CI48" t="str">
        <f>IF(Reservas!Z53="",IF(Reservas!Y53="","",IF(Reservas!X53=$O$10,0.85,IF(Reservas!X53=$O$11,0.45,IF(Reservas!X53=$O$12,0.33,"")))),Reservas!Z53)</f>
        <v/>
      </c>
      <c r="CJ48" t="str">
        <f>IF(Reservas!AC53="",IF(Reservas!AB53="","",IF(Reservas!AA53=$O$10,0.85,IF(Reservas!AA53=$O$11,0.45,IF(Reservas!AA53=$O$12,0.33,"")))),Reservas!AC53)</f>
        <v/>
      </c>
      <c r="CK48" t="str">
        <f>IF(Reservas!AF53="",IF(Reservas!AE53="","",IF(Reservas!AD53=$O$10,0.85,IF(Reservas!AD53=$O$11,0.45,IF(Reservas!AD53=$O$12,0.33,"")))),Reservas!AF53)</f>
        <v/>
      </c>
      <c r="CL48" t="str">
        <f>IF(Reservas!AI53="",IF(Reservas!AH53="","",IF(Reservas!AG53=$O$10,0.85,IF(Reservas!AG53=$O$11,0.45,IF(Reservas!AG53=$O$12,0.33,"")))),Reservas!AI53)</f>
        <v/>
      </c>
      <c r="CM48" t="str">
        <f>IF(Reservas!AL53="",IF(Reservas!AK53="","",IF(Reservas!AJ53=$O$10,0.85,IF(Reservas!AJ53=$O$11,0.45,IF(Reservas!AJ53=$O$12,0.33,"")))),Reservas!AL53)</f>
        <v/>
      </c>
      <c r="CO48" t="str">
        <f>IFERROR('Prod y alimentación'!E106*IF($AN48=$R$10,VLOOKUP($AO48,Listas!$B$6:$C$106,2,),IF($AN48=$R$11,VLOOKUP($AO48,Listas!$E$6:$F$106,2,),IF($AN48=$R$12,VLOOKUP($AO48,Listas!$H$6:$I$106,2,),""))),"")</f>
        <v/>
      </c>
      <c r="CP48" t="str">
        <f>IFERROR('Prod y alimentación'!H106*IF($AN48=$R$10,VLOOKUP($AO48,Listas!$B$6:$C$106,2,),IF($AN48=$R$11,VLOOKUP($AO48,Listas!$E$6:$F$106,2,),IF($AN48=$R$12,VLOOKUP($AO48,Listas!$H$6:$I$106,2,),""))),"")</f>
        <v/>
      </c>
      <c r="CQ48" t="str">
        <f>IFERROR('Prod y alimentación'!K106*IF($AN48=$R$10,VLOOKUP($AO48,Listas!$B$6:$C$106,2,),IF($AN48=$R$11,VLOOKUP($AO48,Listas!$E$6:$F$106,2,),IF($AN48=$R$12,VLOOKUP($AO48,Listas!$H$6:$I$106,2,),""))),"")</f>
        <v/>
      </c>
      <c r="CR48" t="str">
        <f>IFERROR('Prod y alimentación'!N106*IF($AN48=$R$10,VLOOKUP($AO48,Listas!$B$6:$C$106,2,),IF($AN48=$R$11,VLOOKUP($AO48,Listas!$E$6:$F$106,2,),IF($AN48=$R$12,VLOOKUP($AO48,Listas!$H$6:$I$106,2,),""))),"")</f>
        <v/>
      </c>
      <c r="CS48" t="str">
        <f>IFERROR('Prod y alimentación'!Q106*IF($AN48=$R$10,VLOOKUP($AO48,Listas!$B$6:$C$106,2,),IF($AN48=$R$11,VLOOKUP($AO48,Listas!$E$6:$F$106,2,),IF($AN48=$R$12,VLOOKUP($AO48,Listas!$H$6:$I$106,2,),""))),"")</f>
        <v/>
      </c>
      <c r="CT48" t="str">
        <f>IFERROR('Prod y alimentación'!T106*IF($AN48=$R$10,VLOOKUP($AO48,Listas!$B$6:$C$106,2,),IF($AN48=$R$11,VLOOKUP($AO48,Listas!$E$6:$F$106,2,),IF($AN48=$R$12,VLOOKUP($AO48,Listas!$H$6:$I$106,2,),""))),"")</f>
        <v/>
      </c>
      <c r="CU48" t="str">
        <f>IFERROR('Prod y alimentación'!W106*IF($AN48=$R$10,VLOOKUP($AO48,Listas!$B$6:$C$106,2,),IF($AN48=$R$11,VLOOKUP($AO48,Listas!$E$6:$F$106,2,),IF($AN48=$R$12,VLOOKUP($AO48,Listas!$H$6:$I$106,2,),""))),"")</f>
        <v/>
      </c>
      <c r="CV48" t="str">
        <f>IFERROR('Prod y alimentación'!Z106*IF($AN48=$R$10,VLOOKUP($AO48,Listas!$B$6:$C$106,2,),IF($AN48=$R$11,VLOOKUP($AO48,Listas!$E$6:$F$106,2,),IF($AN48=$R$12,VLOOKUP($AO48,Listas!$H$6:$I$106,2,),""))),"")</f>
        <v/>
      </c>
      <c r="CW48" t="str">
        <f>IFERROR('Prod y alimentación'!AC106*IF($AN48=$R$10,VLOOKUP($AO48,Listas!$B$6:$C$106,2,),IF($AN48=$R$11,VLOOKUP($AO48,Listas!$E$6:$F$106,2,),IF($AN48=$R$12,VLOOKUP($AO48,Listas!$H$6:$I$106,2,),""))),"")</f>
        <v/>
      </c>
      <c r="CX48" t="str">
        <f>IFERROR('Prod y alimentación'!AF106*IF($AN48=$R$10,VLOOKUP($AO48,Listas!$B$6:$C$106,2,),IF($AN48=$R$11,VLOOKUP($AO48,Listas!$E$6:$F$106,2,),IF($AN48=$R$12,VLOOKUP($AO48,Listas!$H$6:$I$106,2,),""))),"")</f>
        <v/>
      </c>
      <c r="CY48" t="str">
        <f>IFERROR('Prod y alimentación'!AI106*IF($AN48=$R$10,VLOOKUP($AO48,Listas!$B$6:$C$106,2,),IF($AN48=$R$11,VLOOKUP($AO48,Listas!$E$6:$F$106,2,),IF($AN48=$R$12,VLOOKUP($AO48,Listas!$H$6:$I$106,2,),""))),"")</f>
        <v/>
      </c>
      <c r="CZ48" t="str">
        <f>IFERROR('Prod y alimentación'!AL106*IF($AN48=$R$10,VLOOKUP($AO48,Listas!$B$6:$C$106,2,),IF($AN48=$R$11,VLOOKUP($AO48,Listas!$E$6:$F$106,2,),IF($AN48=$R$12,VLOOKUP($AO48,Listas!$H$6:$I$106,2,),""))),"")</f>
        <v/>
      </c>
    </row>
    <row r="49" spans="2:104" x14ac:dyDescent="0.35">
      <c r="B49" t="str">
        <f ca="1">IFERROR(INDEX(OFFSET(Listas!$B$6,0,0,MATCH("Fin",Listas!$B$6:B145,0)-1,1),MATCH(0,INDEX(COUNTIF($B$10:B48,OFFSET(Listas!$B$6,0,0,MATCH("Fin",Listas!$B$6:B145,0)-1,1)),0,0),0)),"")</f>
        <v/>
      </c>
      <c r="E49" t="str">
        <f ca="1">IFERROR(INDEX(OFFSET(Listas!$E$6,0,0,MATCH("Fin",Listas!$E$6:E145,0)-1,1),MATCH(0,INDEX(COUNTIF($E$10:E48,OFFSET(Listas!$E$6,0,0,MATCH("Fin",Listas!$E$6:E145,0)-1,1)),0,0),0)),"")</f>
        <v/>
      </c>
      <c r="H49" t="str">
        <f ca="1">IFERROR(INDEX(OFFSET(Listas!$H$6,0,0,MATCH("Fin",Listas!$H$6:H145,0)-1,1),MATCH(0,INDEX(COUNTIF($H$10:H48,OFFSET(Listas!$H$6,0,0,MATCH("Fin",Listas!$H$6:H145,0)-1,1)),0,0),0)),"")</f>
        <v/>
      </c>
      <c r="K49" t="str">
        <f ca="1">IFERROR(INDEX(OFFSET(Listas!$L$6,0,0,MATCH("Fin",Listas!$L$6:L145,0)-1,1),MATCH(0,INDEX(COUNTIF($K$10:K48,OFFSET(Listas!$L$6,0,0,MATCH("Fin",Listas!$L$6:L145,0)-1,1)),0,0),0)),"")</f>
        <v/>
      </c>
      <c r="L49" t="e">
        <f ca="1">VLOOKUP(K49,Listas!$L$6:$M$106,2,0)</f>
        <v>#N/A</v>
      </c>
      <c r="AA49" s="122" t="str">
        <f>IF('Uso de suelo'!C54="","",'Uso de suelo'!C54)</f>
        <v/>
      </c>
      <c r="AB49" s="123" t="str">
        <f ca="1">IF('Uso de suelo'!D54="","",VLOOKUP('Uso de suelo'!D54,OFFSET(Formulas!$K$11,0,0,Formulas!$L$10,2),2,0))</f>
        <v/>
      </c>
      <c r="AC49" s="123" t="str">
        <f ca="1">IF('Uso de suelo'!F54="","",VLOOKUP('Uso de suelo'!F54,OFFSET(Formulas!$K$11,0,0,Formulas!$L$10,2),2,0))</f>
        <v/>
      </c>
      <c r="AD49" s="123" t="str">
        <f ca="1">IF('Uso de suelo'!H54="","",VLOOKUP('Uso de suelo'!H54,OFFSET(Formulas!$K$11,0,0,Formulas!$L$10,2),2,0))</f>
        <v/>
      </c>
      <c r="AE49" s="123" t="str">
        <f ca="1">IF('Uso de suelo'!J54="","",VLOOKUP('Uso de suelo'!J54,OFFSET(Formulas!$K$11,0,0,Formulas!$L$10,2),2,0))</f>
        <v/>
      </c>
      <c r="AF49" s="123" t="str">
        <f ca="1">IF('Uso de suelo'!L54="","",VLOOKUP('Uso de suelo'!L54,OFFSET(Formulas!$K$11,0,0,Formulas!$L$10,2),2,0))</f>
        <v/>
      </c>
      <c r="AG49" s="123" t="str">
        <f ca="1">IF('Uso de suelo'!N54="","",VLOOKUP('Uso de suelo'!N54,OFFSET(Formulas!$K$11,0,0,Formulas!$L$10,2),2,0))</f>
        <v/>
      </c>
      <c r="AH49" s="123" t="str">
        <f ca="1">IF('Uso de suelo'!P54="","",VLOOKUP('Uso de suelo'!P54,OFFSET(Formulas!$K$11,0,0,Formulas!$L$10,2),2,0))</f>
        <v/>
      </c>
      <c r="AI49" s="123" t="str">
        <f ca="1">IF('Uso de suelo'!R54="","",VLOOKUP('Uso de suelo'!R54,OFFSET(Formulas!$K$11,0,0,Formulas!$L$10,2),2,0))</f>
        <v/>
      </c>
      <c r="AJ49" s="123" t="str">
        <f ca="1">IF('Uso de suelo'!T54="","",VLOOKUP('Uso de suelo'!T54,OFFSET(Formulas!$K$11,0,0,Formulas!$L$10,2),2,0))</f>
        <v/>
      </c>
      <c r="AK49" s="123" t="str">
        <f ca="1">IF('Uso de suelo'!V54="","",VLOOKUP('Uso de suelo'!V54,OFFSET(Formulas!$K$11,0,0,Formulas!$L$10,2),2,0))</f>
        <v/>
      </c>
      <c r="AL49" s="123" t="str">
        <f ca="1">IF('Uso de suelo'!X54="","",VLOOKUP('Uso de suelo'!X54,OFFSET(Formulas!$K$11,0,0,Formulas!$L$10,2),2,0))</f>
        <v/>
      </c>
      <c r="AM49" s="124" t="str">
        <f ca="1">IF('Uso de suelo'!Z54="","",VLOOKUP('Uso de suelo'!Z54,OFFSET(Formulas!$K$11,0,0,Formulas!$L$10,2),2,0))</f>
        <v/>
      </c>
      <c r="AN49" t="str">
        <f>IF('Prod y alimentación'!B107="","",'Prod y alimentación'!B107)</f>
        <v/>
      </c>
      <c r="AO49" t="str">
        <f>IF('Prod y alimentación'!C107="","",'Prod y alimentación'!C107)</f>
        <v/>
      </c>
      <c r="AP49" t="str">
        <f>IFERROR('Prod y alimentación'!D107*IF($AN49=$R$10,VLOOKUP($AO49,Listas!$B$6:$D$106,3,)*VLOOKUP($AO49,Listas!$B$6:$D$106,2,),IF($AN49=$R$11,VLOOKUP($AO49,Listas!$E$6:$G$106,3,)*VLOOKUP($AO49,Listas!$E$6:$G$106,2,),IF($AN49=$R$12,VLOOKUP($AO49,Listas!$H$6:$J$106,3,)*VLOOKUP($AO49,Listas!$H$6:$J$106,2,),""))),"")</f>
        <v/>
      </c>
      <c r="AQ49" t="str">
        <f>IFERROR('Prod y alimentación'!E107*IF($AN49=$R$10,VLOOKUP($AO49,Listas!$B$6:$D$106,3,)*VLOOKUP($AO49,Listas!$B$6:$D$106,2,),IF($AN49=$R$11,VLOOKUP($AO49,Listas!$E$6:$G$106,3,)*VLOOKUP($AO49,Listas!$E$6:$G$106,2,),IF($AN49=$R$12,VLOOKUP($AO49,Listas!$H$6:$J$106,3,)*VLOOKUP($AO49,Listas!$H$6:$J$106,2,),""))),"")</f>
        <v/>
      </c>
      <c r="AR49" t="str">
        <f>IFERROR('Prod y alimentación'!G107*IF($AN49=$R$10,VLOOKUP($AO49,Listas!$B$6:$D$106,3,)*VLOOKUP($AO49,Listas!$B$6:$D$106,2,),IF($AN49=$R$11,VLOOKUP($AO49,Listas!$E$6:$G$106,3,)*VLOOKUP($AO49,Listas!$E$6:$G$106,2,),IF($AN49=$R$12,VLOOKUP($AO49,Listas!$H$6:$J$106,3,)*VLOOKUP($AO49,Listas!$H$6:$J$106,2,),""))),"")</f>
        <v/>
      </c>
      <c r="AS49" t="str">
        <f>IFERROR('Prod y alimentación'!H107*IF($AN49=$R$10,VLOOKUP($AO49,Listas!$B$6:$D$106,3,)*VLOOKUP($AO49,Listas!$B$6:$D$106,2,),IF($AN49=$R$11,VLOOKUP($AO49,Listas!$E$6:$G$106,3,)*VLOOKUP($AO49,Listas!$E$6:$G$106,2,),IF($AN49=$R$12,VLOOKUP($AO49,Listas!$H$6:$J$106,3,)*VLOOKUP($AO49,Listas!$H$6:$J$106,2,),""))),"")</f>
        <v/>
      </c>
      <c r="AT49" t="str">
        <f>IFERROR('Prod y alimentación'!J107*IF($AN49=$R$10,VLOOKUP($AO49,Listas!$B$6:$D$106,3,)*VLOOKUP($AO49,Listas!$B$6:$D$106,2,),IF($AN49=$R$11,VLOOKUP($AO49,Listas!$E$6:$G$106,3,)*VLOOKUP($AO49,Listas!$E$6:$G$106,2,),IF($AN49=$R$12,VLOOKUP($AO49,Listas!$H$6:$J$106,3,)*VLOOKUP($AO49,Listas!$H$6:$J$106,2,),""))),"")</f>
        <v/>
      </c>
      <c r="AU49" t="str">
        <f>IFERROR('Prod y alimentación'!K107*IF($AN49=$R$10,VLOOKUP($AO49,Listas!$B$6:$D$106,3,)*VLOOKUP($AO49,Listas!$B$6:$D$106,2,),IF($AN49=$R$11,VLOOKUP($AO49,Listas!$E$6:$G$106,3,)*VLOOKUP($AO49,Listas!$E$6:$G$106,2,),IF($AN49=$R$12,VLOOKUP($AO49,Listas!$H$6:$J$106,3,)*VLOOKUP($AO49,Listas!$H$6:$J$106,2,),""))),"")</f>
        <v/>
      </c>
      <c r="AV49" t="str">
        <f>IFERROR('Prod y alimentación'!M107*IF($AN49=$R$10,VLOOKUP($AO49,Listas!$B$6:$D$106,3,)*VLOOKUP($AO49,Listas!$B$6:$D$106,2,),IF($AN49=$R$11,VLOOKUP($AO49,Listas!$E$6:$G$106,3,)*VLOOKUP($AO49,Listas!$E$6:$G$106,2,),IF($AN49=$R$12,VLOOKUP($AO49,Listas!$H$6:$J$106,3,)*VLOOKUP($AO49,Listas!$H$6:$J$106,2,),""))),"")</f>
        <v/>
      </c>
      <c r="AW49" t="str">
        <f>IFERROR('Prod y alimentación'!N107*IF($AN49=$R$10,VLOOKUP($AO49,Listas!$B$6:$D$106,3,)*VLOOKUP($AO49,Listas!$B$6:$D$106,2,),IF($AN49=$R$11,VLOOKUP($AO49,Listas!$E$6:$G$106,3,)*VLOOKUP($AO49,Listas!$E$6:$G$106,2,),IF($AN49=$R$12,VLOOKUP($AO49,Listas!$H$6:$J$106,3,)*VLOOKUP($AO49,Listas!$H$6:$J$106,2,),""))),"")</f>
        <v/>
      </c>
      <c r="AX49" t="str">
        <f>IFERROR('Prod y alimentación'!P107*IF($AN49=$R$10,VLOOKUP($AO49,Listas!$B$6:$D$106,3,)*VLOOKUP($AO49,Listas!$B$6:$D$106,2,),IF($AN49=$R$11,VLOOKUP($AO49,Listas!$E$6:$G$106,3,)*VLOOKUP($AO49,Listas!$E$6:$G$106,2,),IF($AN49=$R$12,VLOOKUP($AO49,Listas!$H$6:$J$106,3,)*VLOOKUP($AO49,Listas!$H$6:$J$106,2,),""))),"")</f>
        <v/>
      </c>
      <c r="AY49" t="str">
        <f>IFERROR('Prod y alimentación'!Q107*IF($AN49=$R$10,VLOOKUP($AO49,Listas!$B$6:$D$106,3,)*VLOOKUP($AO49,Listas!$B$6:$D$106,2,),IF($AN49=$R$11,VLOOKUP($AO49,Listas!$E$6:$G$106,3,)*VLOOKUP($AO49,Listas!$E$6:$G$106,2,),IF($AN49=$R$12,VLOOKUP($AO49,Listas!$H$6:$J$106,3,)*VLOOKUP($AO49,Listas!$H$6:$J$106,2,),""))),"")</f>
        <v/>
      </c>
      <c r="AZ49" t="str">
        <f>IFERROR('Prod y alimentación'!S107*IF($AN49=$R$10,VLOOKUP($AO49,Listas!$B$6:$D$106,3,)*VLOOKUP($AO49,Listas!$B$6:$D$106,2,),IF($AN49=$R$11,VLOOKUP($AO49,Listas!$E$6:$G$106,3,)*VLOOKUP($AO49,Listas!$E$6:$G$106,2,),IF($AN49=$R$12,VLOOKUP($AO49,Listas!$H$6:$J$106,3,)*VLOOKUP($AO49,Listas!$H$6:$J$106,2,),""))),"")</f>
        <v/>
      </c>
      <c r="BA49" t="str">
        <f>IFERROR('Prod y alimentación'!T107*IF($AN49=$R$10,VLOOKUP($AO49,Listas!$B$6:$D$106,3,)*VLOOKUP($AO49,Listas!$B$6:$D$106,2,),IF($AN49=$R$11,VLOOKUP($AO49,Listas!$E$6:$G$106,3,)*VLOOKUP($AO49,Listas!$E$6:$G$106,2,),IF($AN49=$R$12,VLOOKUP($AO49,Listas!$H$6:$J$106,3,)*VLOOKUP($AO49,Listas!$H$6:$J$106,2,),""))),"")</f>
        <v/>
      </c>
      <c r="BB49" t="str">
        <f>IFERROR('Prod y alimentación'!V107*IF($AN49=$R$10,VLOOKUP($AO49,Listas!$B$6:$D$106,3,)*VLOOKUP($AO49,Listas!$B$6:$D$106,2,),IF($AN49=$R$11,VLOOKUP($AO49,Listas!$E$6:$G$106,3,)*VLOOKUP($AO49,Listas!$E$6:$G$106,2,),IF($AN49=$R$12,VLOOKUP($AO49,Listas!$H$6:$J$106,3,)*VLOOKUP($AO49,Listas!$H$6:$J$106,2,),""))),"")</f>
        <v/>
      </c>
      <c r="BC49" t="str">
        <f>IFERROR('Prod y alimentación'!W107*IF($AN49=$R$10,VLOOKUP($AO49,Listas!$B$6:$D$106,3,)*VLOOKUP($AO49,Listas!$B$6:$D$106,2,),IF($AN49=$R$11,VLOOKUP($AO49,Listas!$E$6:$G$106,3,)*VLOOKUP($AO49,Listas!$E$6:$G$106,2,),IF($AN49=$R$12,VLOOKUP($AO49,Listas!$H$6:$J$106,3,)*VLOOKUP($AO49,Listas!$H$6:$J$106,2,),""))),"")</f>
        <v/>
      </c>
      <c r="BD49" t="str">
        <f>IFERROR('Prod y alimentación'!Y107*IF($AN49=$R$10,VLOOKUP($AO49,Listas!$B$6:$D$106,3,)*VLOOKUP($AO49,Listas!$B$6:$D$106,2,),IF($AN49=$R$11,VLOOKUP($AO49,Listas!$E$6:$G$106,3,)*VLOOKUP($AO49,Listas!$E$6:$G$106,2,),IF($AN49=$R$12,VLOOKUP($AO49,Listas!$H$6:$J$106,3,)*VLOOKUP($AO49,Listas!$H$6:$J$106,2,),""))),"")</f>
        <v/>
      </c>
      <c r="BE49" t="str">
        <f>IFERROR('Prod y alimentación'!Z107*IF($AN49=$R$10,VLOOKUP($AO49,Listas!$B$6:$D$106,3,)*VLOOKUP($AO49,Listas!$B$6:$D$106,2,),IF($AN49=$R$11,VLOOKUP($AO49,Listas!$E$6:$G$106,3,)*VLOOKUP($AO49,Listas!$E$6:$G$106,2,),IF($AN49=$R$12,VLOOKUP($AO49,Listas!$H$6:$J$106,3,)*VLOOKUP($AO49,Listas!$H$6:$J$106,2,),""))),"")</f>
        <v/>
      </c>
      <c r="BF49" t="str">
        <f>IFERROR('Prod y alimentación'!AB107*IF($AN49=$R$10,VLOOKUP($AO49,Listas!$B$6:$D$106,3,)*VLOOKUP($AO49,Listas!$B$6:$D$106,2,),IF($AN49=$R$11,VLOOKUP($AO49,Listas!$E$6:$G$106,3,)*VLOOKUP($AO49,Listas!$E$6:$G$106,2,),IF($AN49=$R$12,VLOOKUP($AO49,Listas!$H$6:$J$106,3,)*VLOOKUP($AO49,Listas!$H$6:$J$106,2,),""))),"")</f>
        <v/>
      </c>
      <c r="BG49" t="str">
        <f>IFERROR('Prod y alimentación'!AC107*IF($AN49=$R$10,VLOOKUP($AO49,Listas!$B$6:$D$106,3,)*VLOOKUP($AO49,Listas!$B$6:$D$106,2,),IF($AN49=$R$11,VLOOKUP($AO49,Listas!$E$6:$G$106,3,)*VLOOKUP($AO49,Listas!$E$6:$G$106,2,),IF($AN49=$R$12,VLOOKUP($AO49,Listas!$H$6:$J$106,3,)*VLOOKUP($AO49,Listas!$H$6:$J$106,2,),""))),"")</f>
        <v/>
      </c>
      <c r="BH49" t="str">
        <f>IFERROR('Prod y alimentación'!AE107*IF($AN49=$R$10,VLOOKUP($AO49,Listas!$B$6:$D$106,3,)*VLOOKUP($AO49,Listas!$B$6:$D$106,2,),IF($AN49=$R$11,VLOOKUP($AO49,Listas!$E$6:$G$106,3,)*VLOOKUP($AO49,Listas!$E$6:$G$106,2,),IF($AN49=$R$12,VLOOKUP($AO49,Listas!$H$6:$J$106,3,)*VLOOKUP($AO49,Listas!$H$6:$J$106,2,),""))),"")</f>
        <v/>
      </c>
      <c r="BI49" t="str">
        <f>IFERROR('Prod y alimentación'!AF107*IF($AN49=$R$10,VLOOKUP($AO49,Listas!$B$6:$D$106,3,)*VLOOKUP($AO49,Listas!$B$6:$D$106,2,),IF($AN49=$R$11,VLOOKUP($AO49,Listas!$E$6:$G$106,3,)*VLOOKUP($AO49,Listas!$E$6:$G$106,2,),IF($AN49=$R$12,VLOOKUP($AO49,Listas!$H$6:$J$106,3,)*VLOOKUP($AO49,Listas!$H$6:$J$106,2,),""))),"")</f>
        <v/>
      </c>
      <c r="BJ49" t="str">
        <f>IFERROR('Prod y alimentación'!AH107*IF($AN49=$R$10,VLOOKUP($AO49,Listas!$B$6:$D$106,3,)*VLOOKUP($AO49,Listas!$B$6:$D$106,2,),IF($AN49=$R$11,VLOOKUP($AO49,Listas!$E$6:$G$106,3,)*VLOOKUP($AO49,Listas!$E$6:$G$106,2,),IF($AN49=$R$12,VLOOKUP($AO49,Listas!$H$6:$J$106,3,)*VLOOKUP($AO49,Listas!$H$6:$J$106,2,),""))),"")</f>
        <v/>
      </c>
      <c r="BK49" t="str">
        <f>IFERROR('Prod y alimentación'!AI107*IF($AN49=$R$10,VLOOKUP($AO49,Listas!$B$6:$D$106,3,)*VLOOKUP($AO49,Listas!$B$6:$D$106,2,),IF($AN49=$R$11,VLOOKUP($AO49,Listas!$E$6:$G$106,3,)*VLOOKUP($AO49,Listas!$E$6:$G$106,2,),IF($AN49=$R$12,VLOOKUP($AO49,Listas!$H$6:$J$106,3,)*VLOOKUP($AO49,Listas!$H$6:$J$106,2,),""))),"")</f>
        <v/>
      </c>
      <c r="BL49" t="str">
        <f>IFERROR('Prod y alimentación'!AK107*IF($AN49=$R$10,VLOOKUP($AO49,Listas!$B$6:$D$106,3,)*VLOOKUP($AO49,Listas!$B$6:$D$106,2,),IF($AN49=$R$11,VLOOKUP($AO49,Listas!$E$6:$G$106,3,)*VLOOKUP($AO49,Listas!$E$6:$G$106,2,),IF($AN49=$R$12,VLOOKUP($AO49,Listas!$H$6:$J$106,3,)*VLOOKUP($AO49,Listas!$H$6:$J$106,2,),""))),"")</f>
        <v/>
      </c>
      <c r="BM49" t="str">
        <f>IFERROR('Prod y alimentación'!AL107*IF($AN49=$R$10,VLOOKUP($AO49,Listas!$B$6:$D$106,3,)*VLOOKUP($AO49,Listas!$B$6:$D$106,2,),IF($AN49=$R$11,VLOOKUP($AO49,Listas!$E$6:$G$106,3,)*VLOOKUP($AO49,Listas!$E$6:$G$106,2,),IF($AN49=$R$12,VLOOKUP($AO49,Listas!$H$6:$J$106,3,)*VLOOKUP($AO49,Listas!$H$6:$J$106,2,),""))),"")</f>
        <v/>
      </c>
      <c r="BO49" s="130" t="str">
        <f>IFERROR('Prod y alimentación'!D107*IF($AN49=$R$10,VLOOKUP($AO49,Listas!$B$6:$C$106,2,),IF($AN49=$R$11,VLOOKUP($AO49,Listas!$E$6:$F$106,2,),IF($AN49=$R$12,VLOOKUP($AO49,Listas!$H$6:$I$106,2,),""))),"")</f>
        <v/>
      </c>
      <c r="BP49" t="str">
        <f>IFERROR('Prod y alimentación'!G107*IF($AN49=$R$10,VLOOKUP($AO49,Listas!$B$6:$C$106,2,),IF($AN49=$R$11,VLOOKUP($AO49,Listas!$E$6:$F$106,2,),IF($AN49=$R$12,VLOOKUP($AO49,Listas!$H$6:$I$106,2,)/100,""))),"")</f>
        <v/>
      </c>
      <c r="BQ49" t="str">
        <f>IFERROR('Prod y alimentación'!J107*IF($AN49=$R$10,VLOOKUP($AO49,Listas!$B$6:$C$106,2,),IF($AN49=$R$11,VLOOKUP($AO49,Listas!$E$6:$F$106,2,),IF($AN49=$R$12,VLOOKUP($AO49,Listas!$H$6:$I$106,2,)/100,""))),"")</f>
        <v/>
      </c>
      <c r="BR49" t="str">
        <f>IFERROR('Prod y alimentación'!M107*IF($AN49=$R$10,VLOOKUP($AO49,Listas!$B$6:$C$106,2,),IF($AN49=$R$11,VLOOKUP($AO49,Listas!$E$6:$F$106,2,),IF($AN49=$R$12,VLOOKUP($AO49,Listas!$H$6:$I$106,2,)/100,""))),"")</f>
        <v/>
      </c>
      <c r="BS49" t="str">
        <f>IFERROR('Prod y alimentación'!P107*IF($AN49=$R$10,VLOOKUP($AO49,Listas!$B$6:$C$106,2,),IF($AN49=$R$11,VLOOKUP($AO49,Listas!$E$6:$F$106,2,),IF($AN49=$R$12,VLOOKUP($AO49,Listas!$H$6:$I$106,2,)/100,""))),"")</f>
        <v/>
      </c>
      <c r="BT49" t="str">
        <f>IFERROR('Prod y alimentación'!S107*IF($AN49=$R$10,VLOOKUP($AO49,Listas!$B$6:$C$106,2,),IF($AN49=$R$11,VLOOKUP($AO49,Listas!$E$6:$F$106,2,),IF($AN49=$R$12,VLOOKUP($AO49,Listas!$H$6:$I$106,2,)/100,""))),"")</f>
        <v/>
      </c>
      <c r="BU49" t="str">
        <f>IFERROR('Prod y alimentación'!V107*IF($AN49=$R$10,VLOOKUP($AO49,Listas!$B$6:$C$106,2,),IF($AN49=$R$11,VLOOKUP($AO49,Listas!$E$6:$F$106,2,),IF($AN49=$R$12,VLOOKUP($AO49,Listas!$H$6:$I$106,2,)/100,""))),"")</f>
        <v/>
      </c>
      <c r="BV49" t="str">
        <f>IFERROR('Prod y alimentación'!Y107*IF($AN49=$R$10,VLOOKUP($AO49,Listas!$B$6:$C$106,2,),IF($AN49=$R$11,VLOOKUP($AO49,Listas!$E$6:$F$106,2,),IF($AN49=$R$12,VLOOKUP($AO49,Listas!$H$6:$I$106,2,)/100,""))),"")</f>
        <v/>
      </c>
      <c r="BW49" t="str">
        <f>IFERROR('Prod y alimentación'!AB107*IF($AN49=$R$10,VLOOKUP($AO49,Listas!$B$6:$C$106,2,),IF($AN49=$R$11,VLOOKUP($AO49,Listas!$E$6:$F$106,2,),IF($AN49=$R$12,VLOOKUP($AO49,Listas!$H$6:$I$106,2,)/100,""))),"")</f>
        <v/>
      </c>
      <c r="BX49" t="str">
        <f>IFERROR('Prod y alimentación'!AE107*IF($AN49=$R$10,VLOOKUP($AO49,Listas!$B$6:$C$106,2,),IF($AN49=$R$11,VLOOKUP($AO49,Listas!$E$6:$F$106,2,),IF($AN49=$R$12,VLOOKUP($AO49,Listas!$H$6:$I$106,2,)/100,""))),"")</f>
        <v/>
      </c>
      <c r="BY49" t="str">
        <f>IFERROR('Prod y alimentación'!AH107*IF($AN49=$R$10,VLOOKUP($AO49,Listas!$B$6:$C$106,2,),IF($AN49=$R$11,VLOOKUP($AO49,Listas!$E$6:$F$106,2,),IF($AN49=$R$12,VLOOKUP($AO49,Listas!$H$6:$I$106,2,)/100,""))),"")</f>
        <v/>
      </c>
      <c r="BZ49" t="str">
        <f>IFERROR('Prod y alimentación'!AK107*IF($AN49=$R$10,VLOOKUP($AO49,Listas!$B$6:$C$106,2,),IF($AN49=$R$11,VLOOKUP($AO49,Listas!$E$6:$F$106,2,),IF($AN49=$R$12,VLOOKUP($AO49,Listas!$H$6:$I$106,2,)/100,""))),"")</f>
        <v/>
      </c>
      <c r="CB49" t="str">
        <f>IF(Reservas!E54="",IF(Reservas!D54="","",IF(Reservas!C54=$O$10,0.85,IF(Reservas!C54=$O$11,0.45,IF(Reservas!C54=$O$12,0.33,"")))),Reservas!E54)</f>
        <v/>
      </c>
      <c r="CC49" t="str">
        <f>IF(Reservas!H54="",IF(Reservas!G54="","",IF(Reservas!F54=$O$10,0.85,IF(Reservas!F54=$O$11,0.45,IF(Reservas!F54=$O$12,0.33,"")))),Reservas!H54)</f>
        <v/>
      </c>
      <c r="CD49" t="str">
        <f>IF(Reservas!K54="",IF(Reservas!J54="","",IF(Reservas!I54=$O$10,0.85,IF(Reservas!I54=$O$11,0.45,IF(Reservas!I54=$O$12,0.33,"")))),Reservas!K54)</f>
        <v/>
      </c>
      <c r="CE49" t="str">
        <f>IF(Reservas!N54="",IF(Reservas!M54="","",IF(Reservas!L54=$O$10,0.85,IF(Reservas!L54=$O$11,0.45,IF(Reservas!L54=$O$12,0.33,"")))),Reservas!N54)</f>
        <v/>
      </c>
      <c r="CF49" t="str">
        <f>IF(Reservas!Q54="",IF(Reservas!P54="","",IF(Reservas!O54=$O$10,0.85,IF(Reservas!O54=$O$11,0.45,IF(Reservas!O54=$O$12,0.33,"")))),Reservas!Q54)</f>
        <v/>
      </c>
      <c r="CG49" t="str">
        <f>IF(Reservas!T54="",IF(Reservas!S54="","",IF(Reservas!R54=$O$10,0.85,IF(Reservas!R54=$O$11,0.45,IF(Reservas!R54=$O$12,0.33,"")))),Reservas!T54)</f>
        <v/>
      </c>
      <c r="CH49" t="str">
        <f>IF(Reservas!W54="",IF(Reservas!V54="","",IF(Reservas!U54=$O$10,0.85,IF(Reservas!U54=$O$11,0.45,IF(Reservas!U54=$O$12,0.33,"")))),Reservas!W54)</f>
        <v/>
      </c>
      <c r="CI49" t="str">
        <f>IF(Reservas!Z54="",IF(Reservas!Y54="","",IF(Reservas!X54=$O$10,0.85,IF(Reservas!X54=$O$11,0.45,IF(Reservas!X54=$O$12,0.33,"")))),Reservas!Z54)</f>
        <v/>
      </c>
      <c r="CJ49" t="str">
        <f>IF(Reservas!AC54="",IF(Reservas!AB54="","",IF(Reservas!AA54=$O$10,0.85,IF(Reservas!AA54=$O$11,0.45,IF(Reservas!AA54=$O$12,0.33,"")))),Reservas!AC54)</f>
        <v/>
      </c>
      <c r="CK49" t="str">
        <f>IF(Reservas!AF54="",IF(Reservas!AE54="","",IF(Reservas!AD54=$O$10,0.85,IF(Reservas!AD54=$O$11,0.45,IF(Reservas!AD54=$O$12,0.33,"")))),Reservas!AF54)</f>
        <v/>
      </c>
      <c r="CL49" t="str">
        <f>IF(Reservas!AI54="",IF(Reservas!AH54="","",IF(Reservas!AG54=$O$10,0.85,IF(Reservas!AG54=$O$11,0.45,IF(Reservas!AG54=$O$12,0.33,"")))),Reservas!AI54)</f>
        <v/>
      </c>
      <c r="CM49" t="str">
        <f>IF(Reservas!AL54="",IF(Reservas!AK54="","",IF(Reservas!AJ54=$O$10,0.85,IF(Reservas!AJ54=$O$11,0.45,IF(Reservas!AJ54=$O$12,0.33,"")))),Reservas!AL54)</f>
        <v/>
      </c>
      <c r="CO49" t="str">
        <f>IFERROR('Prod y alimentación'!E107*IF($AN49=$R$10,VLOOKUP($AO49,Listas!$B$6:$C$106,2,),IF($AN49=$R$11,VLOOKUP($AO49,Listas!$E$6:$F$106,2,),IF($AN49=$R$12,VLOOKUP($AO49,Listas!$H$6:$I$106,2,),""))),"")</f>
        <v/>
      </c>
      <c r="CP49" t="str">
        <f>IFERROR('Prod y alimentación'!H107*IF($AN49=$R$10,VLOOKUP($AO49,Listas!$B$6:$C$106,2,),IF($AN49=$R$11,VLOOKUP($AO49,Listas!$E$6:$F$106,2,),IF($AN49=$R$12,VLOOKUP($AO49,Listas!$H$6:$I$106,2,),""))),"")</f>
        <v/>
      </c>
      <c r="CQ49" t="str">
        <f>IFERROR('Prod y alimentación'!K107*IF($AN49=$R$10,VLOOKUP($AO49,Listas!$B$6:$C$106,2,),IF($AN49=$R$11,VLOOKUP($AO49,Listas!$E$6:$F$106,2,),IF($AN49=$R$12,VLOOKUP($AO49,Listas!$H$6:$I$106,2,),""))),"")</f>
        <v/>
      </c>
      <c r="CR49" t="str">
        <f>IFERROR('Prod y alimentación'!N107*IF($AN49=$R$10,VLOOKUP($AO49,Listas!$B$6:$C$106,2,),IF($AN49=$R$11,VLOOKUP($AO49,Listas!$E$6:$F$106,2,),IF($AN49=$R$12,VLOOKUP($AO49,Listas!$H$6:$I$106,2,),""))),"")</f>
        <v/>
      </c>
      <c r="CS49" t="str">
        <f>IFERROR('Prod y alimentación'!Q107*IF($AN49=$R$10,VLOOKUP($AO49,Listas!$B$6:$C$106,2,),IF($AN49=$R$11,VLOOKUP($AO49,Listas!$E$6:$F$106,2,),IF($AN49=$R$12,VLOOKUP($AO49,Listas!$H$6:$I$106,2,),""))),"")</f>
        <v/>
      </c>
      <c r="CT49" t="str">
        <f>IFERROR('Prod y alimentación'!T107*IF($AN49=$R$10,VLOOKUP($AO49,Listas!$B$6:$C$106,2,),IF($AN49=$R$11,VLOOKUP($AO49,Listas!$E$6:$F$106,2,),IF($AN49=$R$12,VLOOKUP($AO49,Listas!$H$6:$I$106,2,),""))),"")</f>
        <v/>
      </c>
      <c r="CU49" t="str">
        <f>IFERROR('Prod y alimentación'!W107*IF($AN49=$R$10,VLOOKUP($AO49,Listas!$B$6:$C$106,2,),IF($AN49=$R$11,VLOOKUP($AO49,Listas!$E$6:$F$106,2,),IF($AN49=$R$12,VLOOKUP($AO49,Listas!$H$6:$I$106,2,),""))),"")</f>
        <v/>
      </c>
      <c r="CV49" t="str">
        <f>IFERROR('Prod y alimentación'!Z107*IF($AN49=$R$10,VLOOKUP($AO49,Listas!$B$6:$C$106,2,),IF($AN49=$R$11,VLOOKUP($AO49,Listas!$E$6:$F$106,2,),IF($AN49=$R$12,VLOOKUP($AO49,Listas!$H$6:$I$106,2,),""))),"")</f>
        <v/>
      </c>
      <c r="CW49" t="str">
        <f>IFERROR('Prod y alimentación'!AC107*IF($AN49=$R$10,VLOOKUP($AO49,Listas!$B$6:$C$106,2,),IF($AN49=$R$11,VLOOKUP($AO49,Listas!$E$6:$F$106,2,),IF($AN49=$R$12,VLOOKUP($AO49,Listas!$H$6:$I$106,2,),""))),"")</f>
        <v/>
      </c>
      <c r="CX49" t="str">
        <f>IFERROR('Prod y alimentación'!AF107*IF($AN49=$R$10,VLOOKUP($AO49,Listas!$B$6:$C$106,2,),IF($AN49=$R$11,VLOOKUP($AO49,Listas!$E$6:$F$106,2,),IF($AN49=$R$12,VLOOKUP($AO49,Listas!$H$6:$I$106,2,),""))),"")</f>
        <v/>
      </c>
      <c r="CY49" t="str">
        <f>IFERROR('Prod y alimentación'!AI107*IF($AN49=$R$10,VLOOKUP($AO49,Listas!$B$6:$C$106,2,),IF($AN49=$R$11,VLOOKUP($AO49,Listas!$E$6:$F$106,2,),IF($AN49=$R$12,VLOOKUP($AO49,Listas!$H$6:$I$106,2,),""))),"")</f>
        <v/>
      </c>
      <c r="CZ49" t="str">
        <f>IFERROR('Prod y alimentación'!AL107*IF($AN49=$R$10,VLOOKUP($AO49,Listas!$B$6:$C$106,2,),IF($AN49=$R$11,VLOOKUP($AO49,Listas!$E$6:$F$106,2,),IF($AN49=$R$12,VLOOKUP($AO49,Listas!$H$6:$I$106,2,),""))),"")</f>
        <v/>
      </c>
    </row>
    <row r="50" spans="2:104" x14ac:dyDescent="0.35">
      <c r="B50" t="str">
        <f ca="1">IFERROR(INDEX(OFFSET(Listas!$B$6,0,0,MATCH("Fin",Listas!$B$6:B146,0)-1,1),MATCH(0,INDEX(COUNTIF($B$10:B49,OFFSET(Listas!$B$6,0,0,MATCH("Fin",Listas!$B$6:B146,0)-1,1)),0,0),0)),"")</f>
        <v/>
      </c>
      <c r="E50" t="str">
        <f ca="1">IFERROR(INDEX(OFFSET(Listas!$E$6,0,0,MATCH("Fin",Listas!$E$6:E146,0)-1,1),MATCH(0,INDEX(COUNTIF($E$10:E49,OFFSET(Listas!$E$6,0,0,MATCH("Fin",Listas!$E$6:E146,0)-1,1)),0,0),0)),"")</f>
        <v/>
      </c>
      <c r="H50" t="str">
        <f ca="1">IFERROR(INDEX(OFFSET(Listas!$H$6,0,0,MATCH("Fin",Listas!$H$6:H146,0)-1,1),MATCH(0,INDEX(COUNTIF($H$10:H49,OFFSET(Listas!$H$6,0,0,MATCH("Fin",Listas!$H$6:H146,0)-1,1)),0,0),0)),"")</f>
        <v/>
      </c>
      <c r="K50" t="str">
        <f ca="1">IFERROR(INDEX(OFFSET(Listas!$L$6,0,0,MATCH("Fin",Listas!$L$6:L146,0)-1,1),MATCH(0,INDEX(COUNTIF($K$10:K49,OFFSET(Listas!$L$6,0,0,MATCH("Fin",Listas!$L$6:L146,0)-1,1)),0,0),0)),"")</f>
        <v/>
      </c>
      <c r="L50" t="e">
        <f ca="1">VLOOKUP(K50,Listas!$L$6:$M$106,2,0)</f>
        <v>#N/A</v>
      </c>
      <c r="AA50" s="122" t="str">
        <f>IF('Uso de suelo'!C55="","",'Uso de suelo'!C55)</f>
        <v/>
      </c>
      <c r="AB50" s="123" t="str">
        <f ca="1">IF('Uso de suelo'!D55="","",VLOOKUP('Uso de suelo'!D55,OFFSET(Formulas!$K$11,0,0,Formulas!$L$10,2),2,0))</f>
        <v/>
      </c>
      <c r="AC50" s="123" t="str">
        <f ca="1">IF('Uso de suelo'!F55="","",VLOOKUP('Uso de suelo'!F55,OFFSET(Formulas!$K$11,0,0,Formulas!$L$10,2),2,0))</f>
        <v/>
      </c>
      <c r="AD50" s="123" t="str">
        <f ca="1">IF('Uso de suelo'!H55="","",VLOOKUP('Uso de suelo'!H55,OFFSET(Formulas!$K$11,0,0,Formulas!$L$10,2),2,0))</f>
        <v/>
      </c>
      <c r="AE50" s="123" t="str">
        <f ca="1">IF('Uso de suelo'!J55="","",VLOOKUP('Uso de suelo'!J55,OFFSET(Formulas!$K$11,0,0,Formulas!$L$10,2),2,0))</f>
        <v/>
      </c>
      <c r="AF50" s="123" t="str">
        <f ca="1">IF('Uso de suelo'!L55="","",VLOOKUP('Uso de suelo'!L55,OFFSET(Formulas!$K$11,0,0,Formulas!$L$10,2),2,0))</f>
        <v/>
      </c>
      <c r="AG50" s="123" t="str">
        <f ca="1">IF('Uso de suelo'!N55="","",VLOOKUP('Uso de suelo'!N55,OFFSET(Formulas!$K$11,0,0,Formulas!$L$10,2),2,0))</f>
        <v/>
      </c>
      <c r="AH50" s="123" t="str">
        <f ca="1">IF('Uso de suelo'!P55="","",VLOOKUP('Uso de suelo'!P55,OFFSET(Formulas!$K$11,0,0,Formulas!$L$10,2),2,0))</f>
        <v/>
      </c>
      <c r="AI50" s="123" t="str">
        <f ca="1">IF('Uso de suelo'!R55="","",VLOOKUP('Uso de suelo'!R55,OFFSET(Formulas!$K$11,0,0,Formulas!$L$10,2),2,0))</f>
        <v/>
      </c>
      <c r="AJ50" s="123" t="str">
        <f ca="1">IF('Uso de suelo'!T55="","",VLOOKUP('Uso de suelo'!T55,OFFSET(Formulas!$K$11,0,0,Formulas!$L$10,2),2,0))</f>
        <v/>
      </c>
      <c r="AK50" s="123" t="str">
        <f ca="1">IF('Uso de suelo'!V55="","",VLOOKUP('Uso de suelo'!V55,OFFSET(Formulas!$K$11,0,0,Formulas!$L$10,2),2,0))</f>
        <v/>
      </c>
      <c r="AL50" s="123" t="str">
        <f ca="1">IF('Uso de suelo'!X55="","",VLOOKUP('Uso de suelo'!X55,OFFSET(Formulas!$K$11,0,0,Formulas!$L$10,2),2,0))</f>
        <v/>
      </c>
      <c r="AM50" s="124" t="str">
        <f ca="1">IF('Uso de suelo'!Z55="","",VLOOKUP('Uso de suelo'!Z55,OFFSET(Formulas!$K$11,0,0,Formulas!$L$10,2),2,0))</f>
        <v/>
      </c>
      <c r="AN50" t="str">
        <f>IF('Prod y alimentación'!B108="","",'Prod y alimentación'!B108)</f>
        <v/>
      </c>
      <c r="AO50" t="str">
        <f>IF('Prod y alimentación'!C108="","",'Prod y alimentación'!C108)</f>
        <v/>
      </c>
      <c r="AP50" t="str">
        <f>IFERROR('Prod y alimentación'!D108*IF($AN50=$R$10,VLOOKUP($AO50,Listas!$B$6:$D$106,3,)*VLOOKUP($AO50,Listas!$B$6:$D$106,2,),IF($AN50=$R$11,VLOOKUP($AO50,Listas!$E$6:$G$106,3,)*VLOOKUP($AO50,Listas!$E$6:$G$106,2,),IF($AN50=$R$12,VLOOKUP($AO50,Listas!$H$6:$J$106,3,)*VLOOKUP($AO50,Listas!$H$6:$J$106,2,),""))),"")</f>
        <v/>
      </c>
      <c r="AQ50" t="str">
        <f>IFERROR('Prod y alimentación'!E108*IF($AN50=$R$10,VLOOKUP($AO50,Listas!$B$6:$D$106,3,)*VLOOKUP($AO50,Listas!$B$6:$D$106,2,),IF($AN50=$R$11,VLOOKUP($AO50,Listas!$E$6:$G$106,3,)*VLOOKUP($AO50,Listas!$E$6:$G$106,2,),IF($AN50=$R$12,VLOOKUP($AO50,Listas!$H$6:$J$106,3,)*VLOOKUP($AO50,Listas!$H$6:$J$106,2,),""))),"")</f>
        <v/>
      </c>
      <c r="AR50" t="str">
        <f>IFERROR('Prod y alimentación'!G108*IF($AN50=$R$10,VLOOKUP($AO50,Listas!$B$6:$D$106,3,)*VLOOKUP($AO50,Listas!$B$6:$D$106,2,),IF($AN50=$R$11,VLOOKUP($AO50,Listas!$E$6:$G$106,3,)*VLOOKUP($AO50,Listas!$E$6:$G$106,2,),IF($AN50=$R$12,VLOOKUP($AO50,Listas!$H$6:$J$106,3,)*VLOOKUP($AO50,Listas!$H$6:$J$106,2,),""))),"")</f>
        <v/>
      </c>
      <c r="AS50" t="str">
        <f>IFERROR('Prod y alimentación'!H108*IF($AN50=$R$10,VLOOKUP($AO50,Listas!$B$6:$D$106,3,)*VLOOKUP($AO50,Listas!$B$6:$D$106,2,),IF($AN50=$R$11,VLOOKUP($AO50,Listas!$E$6:$G$106,3,)*VLOOKUP($AO50,Listas!$E$6:$G$106,2,),IF($AN50=$R$12,VLOOKUP($AO50,Listas!$H$6:$J$106,3,)*VLOOKUP($AO50,Listas!$H$6:$J$106,2,),""))),"")</f>
        <v/>
      </c>
      <c r="AT50" t="str">
        <f>IFERROR('Prod y alimentación'!J108*IF($AN50=$R$10,VLOOKUP($AO50,Listas!$B$6:$D$106,3,)*VLOOKUP($AO50,Listas!$B$6:$D$106,2,),IF($AN50=$R$11,VLOOKUP($AO50,Listas!$E$6:$G$106,3,)*VLOOKUP($AO50,Listas!$E$6:$G$106,2,),IF($AN50=$R$12,VLOOKUP($AO50,Listas!$H$6:$J$106,3,)*VLOOKUP($AO50,Listas!$H$6:$J$106,2,),""))),"")</f>
        <v/>
      </c>
      <c r="AU50" t="str">
        <f>IFERROR('Prod y alimentación'!K108*IF($AN50=$R$10,VLOOKUP($AO50,Listas!$B$6:$D$106,3,)*VLOOKUP($AO50,Listas!$B$6:$D$106,2,),IF($AN50=$R$11,VLOOKUP($AO50,Listas!$E$6:$G$106,3,)*VLOOKUP($AO50,Listas!$E$6:$G$106,2,),IF($AN50=$R$12,VLOOKUP($AO50,Listas!$H$6:$J$106,3,)*VLOOKUP($AO50,Listas!$H$6:$J$106,2,),""))),"")</f>
        <v/>
      </c>
      <c r="AV50" t="str">
        <f>IFERROR('Prod y alimentación'!M108*IF($AN50=$R$10,VLOOKUP($AO50,Listas!$B$6:$D$106,3,)*VLOOKUP($AO50,Listas!$B$6:$D$106,2,),IF($AN50=$R$11,VLOOKUP($AO50,Listas!$E$6:$G$106,3,)*VLOOKUP($AO50,Listas!$E$6:$G$106,2,),IF($AN50=$R$12,VLOOKUP($AO50,Listas!$H$6:$J$106,3,)*VLOOKUP($AO50,Listas!$H$6:$J$106,2,),""))),"")</f>
        <v/>
      </c>
      <c r="AW50" t="str">
        <f>IFERROR('Prod y alimentación'!N108*IF($AN50=$R$10,VLOOKUP($AO50,Listas!$B$6:$D$106,3,)*VLOOKUP($AO50,Listas!$B$6:$D$106,2,),IF($AN50=$R$11,VLOOKUP($AO50,Listas!$E$6:$G$106,3,)*VLOOKUP($AO50,Listas!$E$6:$G$106,2,),IF($AN50=$R$12,VLOOKUP($AO50,Listas!$H$6:$J$106,3,)*VLOOKUP($AO50,Listas!$H$6:$J$106,2,),""))),"")</f>
        <v/>
      </c>
      <c r="AX50" t="str">
        <f>IFERROR('Prod y alimentación'!P108*IF($AN50=$R$10,VLOOKUP($AO50,Listas!$B$6:$D$106,3,)*VLOOKUP($AO50,Listas!$B$6:$D$106,2,),IF($AN50=$R$11,VLOOKUP($AO50,Listas!$E$6:$G$106,3,)*VLOOKUP($AO50,Listas!$E$6:$G$106,2,),IF($AN50=$R$12,VLOOKUP($AO50,Listas!$H$6:$J$106,3,)*VLOOKUP($AO50,Listas!$H$6:$J$106,2,),""))),"")</f>
        <v/>
      </c>
      <c r="AY50" t="str">
        <f>IFERROR('Prod y alimentación'!Q108*IF($AN50=$R$10,VLOOKUP($AO50,Listas!$B$6:$D$106,3,)*VLOOKUP($AO50,Listas!$B$6:$D$106,2,),IF($AN50=$R$11,VLOOKUP($AO50,Listas!$E$6:$G$106,3,)*VLOOKUP($AO50,Listas!$E$6:$G$106,2,),IF($AN50=$R$12,VLOOKUP($AO50,Listas!$H$6:$J$106,3,)*VLOOKUP($AO50,Listas!$H$6:$J$106,2,),""))),"")</f>
        <v/>
      </c>
      <c r="AZ50" t="str">
        <f>IFERROR('Prod y alimentación'!S108*IF($AN50=$R$10,VLOOKUP($AO50,Listas!$B$6:$D$106,3,)*VLOOKUP($AO50,Listas!$B$6:$D$106,2,),IF($AN50=$R$11,VLOOKUP($AO50,Listas!$E$6:$G$106,3,)*VLOOKUP($AO50,Listas!$E$6:$G$106,2,),IF($AN50=$R$12,VLOOKUP($AO50,Listas!$H$6:$J$106,3,)*VLOOKUP($AO50,Listas!$H$6:$J$106,2,),""))),"")</f>
        <v/>
      </c>
      <c r="BA50" t="str">
        <f>IFERROR('Prod y alimentación'!T108*IF($AN50=$R$10,VLOOKUP($AO50,Listas!$B$6:$D$106,3,)*VLOOKUP($AO50,Listas!$B$6:$D$106,2,),IF($AN50=$R$11,VLOOKUP($AO50,Listas!$E$6:$G$106,3,)*VLOOKUP($AO50,Listas!$E$6:$G$106,2,),IF($AN50=$R$12,VLOOKUP($AO50,Listas!$H$6:$J$106,3,)*VLOOKUP($AO50,Listas!$H$6:$J$106,2,),""))),"")</f>
        <v/>
      </c>
      <c r="BB50" t="str">
        <f>IFERROR('Prod y alimentación'!V108*IF($AN50=$R$10,VLOOKUP($AO50,Listas!$B$6:$D$106,3,)*VLOOKUP($AO50,Listas!$B$6:$D$106,2,),IF($AN50=$R$11,VLOOKUP($AO50,Listas!$E$6:$G$106,3,)*VLOOKUP($AO50,Listas!$E$6:$G$106,2,),IF($AN50=$R$12,VLOOKUP($AO50,Listas!$H$6:$J$106,3,)*VLOOKUP($AO50,Listas!$H$6:$J$106,2,),""))),"")</f>
        <v/>
      </c>
      <c r="BC50" t="str">
        <f>IFERROR('Prod y alimentación'!W108*IF($AN50=$R$10,VLOOKUP($AO50,Listas!$B$6:$D$106,3,)*VLOOKUP($AO50,Listas!$B$6:$D$106,2,),IF($AN50=$R$11,VLOOKUP($AO50,Listas!$E$6:$G$106,3,)*VLOOKUP($AO50,Listas!$E$6:$G$106,2,),IF($AN50=$R$12,VLOOKUP($AO50,Listas!$H$6:$J$106,3,)*VLOOKUP($AO50,Listas!$H$6:$J$106,2,),""))),"")</f>
        <v/>
      </c>
      <c r="BD50" t="str">
        <f>IFERROR('Prod y alimentación'!Y108*IF($AN50=$R$10,VLOOKUP($AO50,Listas!$B$6:$D$106,3,)*VLOOKUP($AO50,Listas!$B$6:$D$106,2,),IF($AN50=$R$11,VLOOKUP($AO50,Listas!$E$6:$G$106,3,)*VLOOKUP($AO50,Listas!$E$6:$G$106,2,),IF($AN50=$R$12,VLOOKUP($AO50,Listas!$H$6:$J$106,3,)*VLOOKUP($AO50,Listas!$H$6:$J$106,2,),""))),"")</f>
        <v/>
      </c>
      <c r="BE50" t="str">
        <f>IFERROR('Prod y alimentación'!Z108*IF($AN50=$R$10,VLOOKUP($AO50,Listas!$B$6:$D$106,3,)*VLOOKUP($AO50,Listas!$B$6:$D$106,2,),IF($AN50=$R$11,VLOOKUP($AO50,Listas!$E$6:$G$106,3,)*VLOOKUP($AO50,Listas!$E$6:$G$106,2,),IF($AN50=$R$12,VLOOKUP($AO50,Listas!$H$6:$J$106,3,)*VLOOKUP($AO50,Listas!$H$6:$J$106,2,),""))),"")</f>
        <v/>
      </c>
      <c r="BF50" t="str">
        <f>IFERROR('Prod y alimentación'!AB108*IF($AN50=$R$10,VLOOKUP($AO50,Listas!$B$6:$D$106,3,)*VLOOKUP($AO50,Listas!$B$6:$D$106,2,),IF($AN50=$R$11,VLOOKUP($AO50,Listas!$E$6:$G$106,3,)*VLOOKUP($AO50,Listas!$E$6:$G$106,2,),IF($AN50=$R$12,VLOOKUP($AO50,Listas!$H$6:$J$106,3,)*VLOOKUP($AO50,Listas!$H$6:$J$106,2,),""))),"")</f>
        <v/>
      </c>
      <c r="BG50" t="str">
        <f>IFERROR('Prod y alimentación'!AC108*IF($AN50=$R$10,VLOOKUP($AO50,Listas!$B$6:$D$106,3,)*VLOOKUP($AO50,Listas!$B$6:$D$106,2,),IF($AN50=$R$11,VLOOKUP($AO50,Listas!$E$6:$G$106,3,)*VLOOKUP($AO50,Listas!$E$6:$G$106,2,),IF($AN50=$R$12,VLOOKUP($AO50,Listas!$H$6:$J$106,3,)*VLOOKUP($AO50,Listas!$H$6:$J$106,2,),""))),"")</f>
        <v/>
      </c>
      <c r="BH50" t="str">
        <f>IFERROR('Prod y alimentación'!AE108*IF($AN50=$R$10,VLOOKUP($AO50,Listas!$B$6:$D$106,3,)*VLOOKUP($AO50,Listas!$B$6:$D$106,2,),IF($AN50=$R$11,VLOOKUP($AO50,Listas!$E$6:$G$106,3,)*VLOOKUP($AO50,Listas!$E$6:$G$106,2,),IF($AN50=$R$12,VLOOKUP($AO50,Listas!$H$6:$J$106,3,)*VLOOKUP($AO50,Listas!$H$6:$J$106,2,),""))),"")</f>
        <v/>
      </c>
      <c r="BI50" t="str">
        <f>IFERROR('Prod y alimentación'!AF108*IF($AN50=$R$10,VLOOKUP($AO50,Listas!$B$6:$D$106,3,)*VLOOKUP($AO50,Listas!$B$6:$D$106,2,),IF($AN50=$R$11,VLOOKUP($AO50,Listas!$E$6:$G$106,3,)*VLOOKUP($AO50,Listas!$E$6:$G$106,2,),IF($AN50=$R$12,VLOOKUP($AO50,Listas!$H$6:$J$106,3,)*VLOOKUP($AO50,Listas!$H$6:$J$106,2,),""))),"")</f>
        <v/>
      </c>
      <c r="BJ50" t="str">
        <f>IFERROR('Prod y alimentación'!AH108*IF($AN50=$R$10,VLOOKUP($AO50,Listas!$B$6:$D$106,3,)*VLOOKUP($AO50,Listas!$B$6:$D$106,2,),IF($AN50=$R$11,VLOOKUP($AO50,Listas!$E$6:$G$106,3,)*VLOOKUP($AO50,Listas!$E$6:$G$106,2,),IF($AN50=$R$12,VLOOKUP($AO50,Listas!$H$6:$J$106,3,)*VLOOKUP($AO50,Listas!$H$6:$J$106,2,),""))),"")</f>
        <v/>
      </c>
      <c r="BK50" t="str">
        <f>IFERROR('Prod y alimentación'!AI108*IF($AN50=$R$10,VLOOKUP($AO50,Listas!$B$6:$D$106,3,)*VLOOKUP($AO50,Listas!$B$6:$D$106,2,),IF($AN50=$R$11,VLOOKUP($AO50,Listas!$E$6:$G$106,3,)*VLOOKUP($AO50,Listas!$E$6:$G$106,2,),IF($AN50=$R$12,VLOOKUP($AO50,Listas!$H$6:$J$106,3,)*VLOOKUP($AO50,Listas!$H$6:$J$106,2,),""))),"")</f>
        <v/>
      </c>
      <c r="BL50" t="str">
        <f>IFERROR('Prod y alimentación'!AK108*IF($AN50=$R$10,VLOOKUP($AO50,Listas!$B$6:$D$106,3,)*VLOOKUP($AO50,Listas!$B$6:$D$106,2,),IF($AN50=$R$11,VLOOKUP($AO50,Listas!$E$6:$G$106,3,)*VLOOKUP($AO50,Listas!$E$6:$G$106,2,),IF($AN50=$R$12,VLOOKUP($AO50,Listas!$H$6:$J$106,3,)*VLOOKUP($AO50,Listas!$H$6:$J$106,2,),""))),"")</f>
        <v/>
      </c>
      <c r="BM50" t="str">
        <f>IFERROR('Prod y alimentación'!AL108*IF($AN50=$R$10,VLOOKUP($AO50,Listas!$B$6:$D$106,3,)*VLOOKUP($AO50,Listas!$B$6:$D$106,2,),IF($AN50=$R$11,VLOOKUP($AO50,Listas!$E$6:$G$106,3,)*VLOOKUP($AO50,Listas!$E$6:$G$106,2,),IF($AN50=$R$12,VLOOKUP($AO50,Listas!$H$6:$J$106,3,)*VLOOKUP($AO50,Listas!$H$6:$J$106,2,),""))),"")</f>
        <v/>
      </c>
      <c r="BO50" s="130" t="str">
        <f>IFERROR('Prod y alimentación'!D108*IF($AN50=$R$10,VLOOKUP($AO50,Listas!$B$6:$C$106,2,),IF($AN50=$R$11,VLOOKUP($AO50,Listas!$E$6:$F$106,2,),IF($AN50=$R$12,VLOOKUP($AO50,Listas!$H$6:$I$106,2,),""))),"")</f>
        <v/>
      </c>
      <c r="BP50" t="str">
        <f>IFERROR('Prod y alimentación'!G108*IF($AN50=$R$10,VLOOKUP($AO50,Listas!$B$6:$C$106,2,),IF($AN50=$R$11,VLOOKUP($AO50,Listas!$E$6:$F$106,2,),IF($AN50=$R$12,VLOOKUP($AO50,Listas!$H$6:$I$106,2,)/100,""))),"")</f>
        <v/>
      </c>
      <c r="BQ50" t="str">
        <f>IFERROR('Prod y alimentación'!J108*IF($AN50=$R$10,VLOOKUP($AO50,Listas!$B$6:$C$106,2,),IF($AN50=$R$11,VLOOKUP($AO50,Listas!$E$6:$F$106,2,),IF($AN50=$R$12,VLOOKUP($AO50,Listas!$H$6:$I$106,2,)/100,""))),"")</f>
        <v/>
      </c>
      <c r="BR50" t="str">
        <f>IFERROR('Prod y alimentación'!M108*IF($AN50=$R$10,VLOOKUP($AO50,Listas!$B$6:$C$106,2,),IF($AN50=$R$11,VLOOKUP($AO50,Listas!$E$6:$F$106,2,),IF($AN50=$R$12,VLOOKUP($AO50,Listas!$H$6:$I$106,2,)/100,""))),"")</f>
        <v/>
      </c>
      <c r="BS50" t="str">
        <f>IFERROR('Prod y alimentación'!P108*IF($AN50=$R$10,VLOOKUP($AO50,Listas!$B$6:$C$106,2,),IF($AN50=$R$11,VLOOKUP($AO50,Listas!$E$6:$F$106,2,),IF($AN50=$R$12,VLOOKUP($AO50,Listas!$H$6:$I$106,2,)/100,""))),"")</f>
        <v/>
      </c>
      <c r="BT50" t="str">
        <f>IFERROR('Prod y alimentación'!S108*IF($AN50=$R$10,VLOOKUP($AO50,Listas!$B$6:$C$106,2,),IF($AN50=$R$11,VLOOKUP($AO50,Listas!$E$6:$F$106,2,),IF($AN50=$R$12,VLOOKUP($AO50,Listas!$H$6:$I$106,2,)/100,""))),"")</f>
        <v/>
      </c>
      <c r="BU50" t="str">
        <f>IFERROR('Prod y alimentación'!V108*IF($AN50=$R$10,VLOOKUP($AO50,Listas!$B$6:$C$106,2,),IF($AN50=$R$11,VLOOKUP($AO50,Listas!$E$6:$F$106,2,),IF($AN50=$R$12,VLOOKUP($AO50,Listas!$H$6:$I$106,2,)/100,""))),"")</f>
        <v/>
      </c>
      <c r="BV50" t="str">
        <f>IFERROR('Prod y alimentación'!Y108*IF($AN50=$R$10,VLOOKUP($AO50,Listas!$B$6:$C$106,2,),IF($AN50=$R$11,VLOOKUP($AO50,Listas!$E$6:$F$106,2,),IF($AN50=$R$12,VLOOKUP($AO50,Listas!$H$6:$I$106,2,)/100,""))),"")</f>
        <v/>
      </c>
      <c r="BW50" t="str">
        <f>IFERROR('Prod y alimentación'!AB108*IF($AN50=$R$10,VLOOKUP($AO50,Listas!$B$6:$C$106,2,),IF($AN50=$R$11,VLOOKUP($AO50,Listas!$E$6:$F$106,2,),IF($AN50=$R$12,VLOOKUP($AO50,Listas!$H$6:$I$106,2,)/100,""))),"")</f>
        <v/>
      </c>
      <c r="BX50" t="str">
        <f>IFERROR('Prod y alimentación'!AE108*IF($AN50=$R$10,VLOOKUP($AO50,Listas!$B$6:$C$106,2,),IF($AN50=$R$11,VLOOKUP($AO50,Listas!$E$6:$F$106,2,),IF($AN50=$R$12,VLOOKUP($AO50,Listas!$H$6:$I$106,2,)/100,""))),"")</f>
        <v/>
      </c>
      <c r="BY50" t="str">
        <f>IFERROR('Prod y alimentación'!AH108*IF($AN50=$R$10,VLOOKUP($AO50,Listas!$B$6:$C$106,2,),IF($AN50=$R$11,VLOOKUP($AO50,Listas!$E$6:$F$106,2,),IF($AN50=$R$12,VLOOKUP($AO50,Listas!$H$6:$I$106,2,)/100,""))),"")</f>
        <v/>
      </c>
      <c r="BZ50" t="str">
        <f>IFERROR('Prod y alimentación'!AK108*IF($AN50=$R$10,VLOOKUP($AO50,Listas!$B$6:$C$106,2,),IF($AN50=$R$11,VLOOKUP($AO50,Listas!$E$6:$F$106,2,),IF($AN50=$R$12,VLOOKUP($AO50,Listas!$H$6:$I$106,2,)/100,""))),"")</f>
        <v/>
      </c>
      <c r="CB50" t="str">
        <f>IF(Reservas!E55="",IF(Reservas!D55="","",IF(Reservas!C55=$O$10,0.85,IF(Reservas!C55=$O$11,0.45,IF(Reservas!C55=$O$12,0.33,"")))),Reservas!E55)</f>
        <v/>
      </c>
      <c r="CC50" t="str">
        <f>IF(Reservas!H55="",IF(Reservas!G55="","",IF(Reservas!F55=$O$10,0.85,IF(Reservas!F55=$O$11,0.45,IF(Reservas!F55=$O$12,0.33,"")))),Reservas!H55)</f>
        <v/>
      </c>
      <c r="CD50" t="str">
        <f>IF(Reservas!K55="",IF(Reservas!J55="","",IF(Reservas!I55=$O$10,0.85,IF(Reservas!I55=$O$11,0.45,IF(Reservas!I55=$O$12,0.33,"")))),Reservas!K55)</f>
        <v/>
      </c>
      <c r="CE50" t="str">
        <f>IF(Reservas!N55="",IF(Reservas!M55="","",IF(Reservas!L55=$O$10,0.85,IF(Reservas!L55=$O$11,0.45,IF(Reservas!L55=$O$12,0.33,"")))),Reservas!N55)</f>
        <v/>
      </c>
      <c r="CF50" t="str">
        <f>IF(Reservas!Q55="",IF(Reservas!P55="","",IF(Reservas!O55=$O$10,0.85,IF(Reservas!O55=$O$11,0.45,IF(Reservas!O55=$O$12,0.33,"")))),Reservas!Q55)</f>
        <v/>
      </c>
      <c r="CG50" t="str">
        <f>IF(Reservas!T55="",IF(Reservas!S55="","",IF(Reservas!R55=$O$10,0.85,IF(Reservas!R55=$O$11,0.45,IF(Reservas!R55=$O$12,0.33,"")))),Reservas!T55)</f>
        <v/>
      </c>
      <c r="CH50" t="str">
        <f>IF(Reservas!W55="",IF(Reservas!V55="","",IF(Reservas!U55=$O$10,0.85,IF(Reservas!U55=$O$11,0.45,IF(Reservas!U55=$O$12,0.33,"")))),Reservas!W55)</f>
        <v/>
      </c>
      <c r="CI50" t="str">
        <f>IF(Reservas!Z55="",IF(Reservas!Y55="","",IF(Reservas!X55=$O$10,0.85,IF(Reservas!X55=$O$11,0.45,IF(Reservas!X55=$O$12,0.33,"")))),Reservas!Z55)</f>
        <v/>
      </c>
      <c r="CJ50" t="str">
        <f>IF(Reservas!AC55="",IF(Reservas!AB55="","",IF(Reservas!AA55=$O$10,0.85,IF(Reservas!AA55=$O$11,0.45,IF(Reservas!AA55=$O$12,0.33,"")))),Reservas!AC55)</f>
        <v/>
      </c>
      <c r="CK50" t="str">
        <f>IF(Reservas!AF55="",IF(Reservas!AE55="","",IF(Reservas!AD55=$O$10,0.85,IF(Reservas!AD55=$O$11,0.45,IF(Reservas!AD55=$O$12,0.33,"")))),Reservas!AF55)</f>
        <v/>
      </c>
      <c r="CL50" t="str">
        <f>IF(Reservas!AI55="",IF(Reservas!AH55="","",IF(Reservas!AG55=$O$10,0.85,IF(Reservas!AG55=$O$11,0.45,IF(Reservas!AG55=$O$12,0.33,"")))),Reservas!AI55)</f>
        <v/>
      </c>
      <c r="CM50" t="str">
        <f>IF(Reservas!AL55="",IF(Reservas!AK55="","",IF(Reservas!AJ55=$O$10,0.85,IF(Reservas!AJ55=$O$11,0.45,IF(Reservas!AJ55=$O$12,0.33,"")))),Reservas!AL55)</f>
        <v/>
      </c>
      <c r="CO50" t="str">
        <f>IFERROR('Prod y alimentación'!E108*IF($AN50=$R$10,VLOOKUP($AO50,Listas!$B$6:$C$106,2,),IF($AN50=$R$11,VLOOKUP($AO50,Listas!$E$6:$F$106,2,),IF($AN50=$R$12,VLOOKUP($AO50,Listas!$H$6:$I$106,2,),""))),"")</f>
        <v/>
      </c>
      <c r="CP50" t="str">
        <f>IFERROR('Prod y alimentación'!H108*IF($AN50=$R$10,VLOOKUP($AO50,Listas!$B$6:$C$106,2,),IF($AN50=$R$11,VLOOKUP($AO50,Listas!$E$6:$F$106,2,),IF($AN50=$R$12,VLOOKUP($AO50,Listas!$H$6:$I$106,2,),""))),"")</f>
        <v/>
      </c>
      <c r="CQ50" t="str">
        <f>IFERROR('Prod y alimentación'!K108*IF($AN50=$R$10,VLOOKUP($AO50,Listas!$B$6:$C$106,2,),IF($AN50=$R$11,VLOOKUP($AO50,Listas!$E$6:$F$106,2,),IF($AN50=$R$12,VLOOKUP($AO50,Listas!$H$6:$I$106,2,),""))),"")</f>
        <v/>
      </c>
      <c r="CR50" t="str">
        <f>IFERROR('Prod y alimentación'!N108*IF($AN50=$R$10,VLOOKUP($AO50,Listas!$B$6:$C$106,2,),IF($AN50=$R$11,VLOOKUP($AO50,Listas!$E$6:$F$106,2,),IF($AN50=$R$12,VLOOKUP($AO50,Listas!$H$6:$I$106,2,),""))),"")</f>
        <v/>
      </c>
      <c r="CS50" t="str">
        <f>IFERROR('Prod y alimentación'!Q108*IF($AN50=$R$10,VLOOKUP($AO50,Listas!$B$6:$C$106,2,),IF($AN50=$R$11,VLOOKUP($AO50,Listas!$E$6:$F$106,2,),IF($AN50=$R$12,VLOOKUP($AO50,Listas!$H$6:$I$106,2,),""))),"")</f>
        <v/>
      </c>
      <c r="CT50" t="str">
        <f>IFERROR('Prod y alimentación'!T108*IF($AN50=$R$10,VLOOKUP($AO50,Listas!$B$6:$C$106,2,),IF($AN50=$R$11,VLOOKUP($AO50,Listas!$E$6:$F$106,2,),IF($AN50=$R$12,VLOOKUP($AO50,Listas!$H$6:$I$106,2,),""))),"")</f>
        <v/>
      </c>
      <c r="CU50" t="str">
        <f>IFERROR('Prod y alimentación'!W108*IF($AN50=$R$10,VLOOKUP($AO50,Listas!$B$6:$C$106,2,),IF($AN50=$R$11,VLOOKUP($AO50,Listas!$E$6:$F$106,2,),IF($AN50=$R$12,VLOOKUP($AO50,Listas!$H$6:$I$106,2,),""))),"")</f>
        <v/>
      </c>
      <c r="CV50" t="str">
        <f>IFERROR('Prod y alimentación'!Z108*IF($AN50=$R$10,VLOOKUP($AO50,Listas!$B$6:$C$106,2,),IF($AN50=$R$11,VLOOKUP($AO50,Listas!$E$6:$F$106,2,),IF($AN50=$R$12,VLOOKUP($AO50,Listas!$H$6:$I$106,2,),""))),"")</f>
        <v/>
      </c>
      <c r="CW50" t="str">
        <f>IFERROR('Prod y alimentación'!AC108*IF($AN50=$R$10,VLOOKUP($AO50,Listas!$B$6:$C$106,2,),IF($AN50=$R$11,VLOOKUP($AO50,Listas!$E$6:$F$106,2,),IF($AN50=$R$12,VLOOKUP($AO50,Listas!$H$6:$I$106,2,),""))),"")</f>
        <v/>
      </c>
      <c r="CX50" t="str">
        <f>IFERROR('Prod y alimentación'!AF108*IF($AN50=$R$10,VLOOKUP($AO50,Listas!$B$6:$C$106,2,),IF($AN50=$R$11,VLOOKUP($AO50,Listas!$E$6:$F$106,2,),IF($AN50=$R$12,VLOOKUP($AO50,Listas!$H$6:$I$106,2,),""))),"")</f>
        <v/>
      </c>
      <c r="CY50" t="str">
        <f>IFERROR('Prod y alimentación'!AI108*IF($AN50=$R$10,VLOOKUP($AO50,Listas!$B$6:$C$106,2,),IF($AN50=$R$11,VLOOKUP($AO50,Listas!$E$6:$F$106,2,),IF($AN50=$R$12,VLOOKUP($AO50,Listas!$H$6:$I$106,2,),""))),"")</f>
        <v/>
      </c>
      <c r="CZ50" t="str">
        <f>IFERROR('Prod y alimentación'!AL108*IF($AN50=$R$10,VLOOKUP($AO50,Listas!$B$6:$C$106,2,),IF($AN50=$R$11,VLOOKUP($AO50,Listas!$E$6:$F$106,2,),IF($AN50=$R$12,VLOOKUP($AO50,Listas!$H$6:$I$106,2,),""))),"")</f>
        <v/>
      </c>
    </row>
    <row r="51" spans="2:104" x14ac:dyDescent="0.35">
      <c r="B51" t="str">
        <f ca="1">IFERROR(INDEX(OFFSET(Listas!$B$6,0,0,MATCH("Fin",Listas!$B$6:B147,0)-1,1),MATCH(0,INDEX(COUNTIF($B$10:B50,OFFSET(Listas!$B$6,0,0,MATCH("Fin",Listas!$B$6:B147,0)-1,1)),0,0),0)),"")</f>
        <v/>
      </c>
      <c r="E51" t="str">
        <f ca="1">IFERROR(INDEX(OFFSET(Listas!$E$6,0,0,MATCH("Fin",Listas!$E$6:E147,0)-1,1),MATCH(0,INDEX(COUNTIF($E$10:E50,OFFSET(Listas!$E$6,0,0,MATCH("Fin",Listas!$E$6:E147,0)-1,1)),0,0),0)),"")</f>
        <v/>
      </c>
      <c r="H51" t="str">
        <f ca="1">IFERROR(INDEX(OFFSET(Listas!$H$6,0,0,MATCH("Fin",Listas!$H$6:H147,0)-1,1),MATCH(0,INDEX(COUNTIF($H$10:H50,OFFSET(Listas!$H$6,0,0,MATCH("Fin",Listas!$H$6:H147,0)-1,1)),0,0),0)),"")</f>
        <v/>
      </c>
      <c r="K51" t="str">
        <f ca="1">IFERROR(INDEX(OFFSET(Listas!$L$6,0,0,MATCH("Fin",Listas!$L$6:L147,0)-1,1),MATCH(0,INDEX(COUNTIF($K$10:K50,OFFSET(Listas!$L$6,0,0,MATCH("Fin",Listas!$L$6:L147,0)-1,1)),0,0),0)),"")</f>
        <v/>
      </c>
      <c r="L51" t="e">
        <f ca="1">VLOOKUP(K51,Listas!$L$6:$M$106,2,0)</f>
        <v>#N/A</v>
      </c>
      <c r="AA51" s="122" t="str">
        <f>IF('Uso de suelo'!C56="","",'Uso de suelo'!C56)</f>
        <v/>
      </c>
      <c r="AB51" s="123" t="str">
        <f ca="1">IF('Uso de suelo'!D56="","",VLOOKUP('Uso de suelo'!D56,OFFSET(Formulas!$K$11,0,0,Formulas!$L$10,2),2,0))</f>
        <v/>
      </c>
      <c r="AC51" s="123" t="str">
        <f ca="1">IF('Uso de suelo'!F56="","",VLOOKUP('Uso de suelo'!F56,OFFSET(Formulas!$K$11,0,0,Formulas!$L$10,2),2,0))</f>
        <v/>
      </c>
      <c r="AD51" s="123" t="str">
        <f ca="1">IF('Uso de suelo'!H56="","",VLOOKUP('Uso de suelo'!H56,OFFSET(Formulas!$K$11,0,0,Formulas!$L$10,2),2,0))</f>
        <v/>
      </c>
      <c r="AE51" s="123" t="str">
        <f ca="1">IF('Uso de suelo'!J56="","",VLOOKUP('Uso de suelo'!J56,OFFSET(Formulas!$K$11,0,0,Formulas!$L$10,2),2,0))</f>
        <v/>
      </c>
      <c r="AF51" s="123" t="str">
        <f ca="1">IF('Uso de suelo'!L56="","",VLOOKUP('Uso de suelo'!L56,OFFSET(Formulas!$K$11,0,0,Formulas!$L$10,2),2,0))</f>
        <v/>
      </c>
      <c r="AG51" s="123" t="str">
        <f ca="1">IF('Uso de suelo'!N56="","",VLOOKUP('Uso de suelo'!N56,OFFSET(Formulas!$K$11,0,0,Formulas!$L$10,2),2,0))</f>
        <v/>
      </c>
      <c r="AH51" s="123" t="str">
        <f ca="1">IF('Uso de suelo'!P56="","",VLOOKUP('Uso de suelo'!P56,OFFSET(Formulas!$K$11,0,0,Formulas!$L$10,2),2,0))</f>
        <v/>
      </c>
      <c r="AI51" s="123" t="str">
        <f ca="1">IF('Uso de suelo'!R56="","",VLOOKUP('Uso de suelo'!R56,OFFSET(Formulas!$K$11,0,0,Formulas!$L$10,2),2,0))</f>
        <v/>
      </c>
      <c r="AJ51" s="123" t="str">
        <f ca="1">IF('Uso de suelo'!T56="","",VLOOKUP('Uso de suelo'!T56,OFFSET(Formulas!$K$11,0,0,Formulas!$L$10,2),2,0))</f>
        <v/>
      </c>
      <c r="AK51" s="123" t="str">
        <f ca="1">IF('Uso de suelo'!V56="","",VLOOKUP('Uso de suelo'!V56,OFFSET(Formulas!$K$11,0,0,Formulas!$L$10,2),2,0))</f>
        <v/>
      </c>
      <c r="AL51" s="123" t="str">
        <f ca="1">IF('Uso de suelo'!X56="","",VLOOKUP('Uso de suelo'!X56,OFFSET(Formulas!$K$11,0,0,Formulas!$L$10,2),2,0))</f>
        <v/>
      </c>
      <c r="AM51" s="124" t="str">
        <f ca="1">IF('Uso de suelo'!Z56="","",VLOOKUP('Uso de suelo'!Z56,OFFSET(Formulas!$K$11,0,0,Formulas!$L$10,2),2,0))</f>
        <v/>
      </c>
      <c r="AN51" t="str">
        <f>IF('Prod y alimentación'!B109="","",'Prod y alimentación'!B109)</f>
        <v/>
      </c>
      <c r="AO51" t="str">
        <f>IF('Prod y alimentación'!C109="","",'Prod y alimentación'!C109)</f>
        <v/>
      </c>
      <c r="AP51" t="str">
        <f>IFERROR('Prod y alimentación'!D109*IF($AN51=$R$10,VLOOKUP($AO51,Listas!$B$6:$D$106,3,)*VLOOKUP($AO51,Listas!$B$6:$D$106,2,),IF($AN51=$R$11,VLOOKUP($AO51,Listas!$E$6:$G$106,3,)*VLOOKUP($AO51,Listas!$E$6:$G$106,2,),IF($AN51=$R$12,VLOOKUP($AO51,Listas!$H$6:$J$106,3,)*VLOOKUP($AO51,Listas!$H$6:$J$106,2,),""))),"")</f>
        <v/>
      </c>
      <c r="AQ51" t="str">
        <f>IFERROR('Prod y alimentación'!E109*IF($AN51=$R$10,VLOOKUP($AO51,Listas!$B$6:$D$106,3,)*VLOOKUP($AO51,Listas!$B$6:$D$106,2,),IF($AN51=$R$11,VLOOKUP($AO51,Listas!$E$6:$G$106,3,)*VLOOKUP($AO51,Listas!$E$6:$G$106,2,),IF($AN51=$R$12,VLOOKUP($AO51,Listas!$H$6:$J$106,3,)*VLOOKUP($AO51,Listas!$H$6:$J$106,2,),""))),"")</f>
        <v/>
      </c>
      <c r="AR51" t="str">
        <f>IFERROR('Prod y alimentación'!G109*IF($AN51=$R$10,VLOOKUP($AO51,Listas!$B$6:$D$106,3,)*VLOOKUP($AO51,Listas!$B$6:$D$106,2,),IF($AN51=$R$11,VLOOKUP($AO51,Listas!$E$6:$G$106,3,)*VLOOKUP($AO51,Listas!$E$6:$G$106,2,),IF($AN51=$R$12,VLOOKUP($AO51,Listas!$H$6:$J$106,3,)*VLOOKUP($AO51,Listas!$H$6:$J$106,2,),""))),"")</f>
        <v/>
      </c>
      <c r="AS51" t="str">
        <f>IFERROR('Prod y alimentación'!H109*IF($AN51=$R$10,VLOOKUP($AO51,Listas!$B$6:$D$106,3,)*VLOOKUP($AO51,Listas!$B$6:$D$106,2,),IF($AN51=$R$11,VLOOKUP($AO51,Listas!$E$6:$G$106,3,)*VLOOKUP($AO51,Listas!$E$6:$G$106,2,),IF($AN51=$R$12,VLOOKUP($AO51,Listas!$H$6:$J$106,3,)*VLOOKUP($AO51,Listas!$H$6:$J$106,2,),""))),"")</f>
        <v/>
      </c>
      <c r="AT51" t="str">
        <f>IFERROR('Prod y alimentación'!J109*IF($AN51=$R$10,VLOOKUP($AO51,Listas!$B$6:$D$106,3,)*VLOOKUP($AO51,Listas!$B$6:$D$106,2,),IF($AN51=$R$11,VLOOKUP($AO51,Listas!$E$6:$G$106,3,)*VLOOKUP($AO51,Listas!$E$6:$G$106,2,),IF($AN51=$R$12,VLOOKUP($AO51,Listas!$H$6:$J$106,3,)*VLOOKUP($AO51,Listas!$H$6:$J$106,2,),""))),"")</f>
        <v/>
      </c>
      <c r="AU51" t="str">
        <f>IFERROR('Prod y alimentación'!K109*IF($AN51=$R$10,VLOOKUP($AO51,Listas!$B$6:$D$106,3,)*VLOOKUP($AO51,Listas!$B$6:$D$106,2,),IF($AN51=$R$11,VLOOKUP($AO51,Listas!$E$6:$G$106,3,)*VLOOKUP($AO51,Listas!$E$6:$G$106,2,),IF($AN51=$R$12,VLOOKUP($AO51,Listas!$H$6:$J$106,3,)*VLOOKUP($AO51,Listas!$H$6:$J$106,2,),""))),"")</f>
        <v/>
      </c>
      <c r="AV51" t="str">
        <f>IFERROR('Prod y alimentación'!M109*IF($AN51=$R$10,VLOOKUP($AO51,Listas!$B$6:$D$106,3,)*VLOOKUP($AO51,Listas!$B$6:$D$106,2,),IF($AN51=$R$11,VLOOKUP($AO51,Listas!$E$6:$G$106,3,)*VLOOKUP($AO51,Listas!$E$6:$G$106,2,),IF($AN51=$R$12,VLOOKUP($AO51,Listas!$H$6:$J$106,3,)*VLOOKUP($AO51,Listas!$H$6:$J$106,2,),""))),"")</f>
        <v/>
      </c>
      <c r="AW51" t="str">
        <f>IFERROR('Prod y alimentación'!N109*IF($AN51=$R$10,VLOOKUP($AO51,Listas!$B$6:$D$106,3,)*VLOOKUP($AO51,Listas!$B$6:$D$106,2,),IF($AN51=$R$11,VLOOKUP($AO51,Listas!$E$6:$G$106,3,)*VLOOKUP($AO51,Listas!$E$6:$G$106,2,),IF($AN51=$R$12,VLOOKUP($AO51,Listas!$H$6:$J$106,3,)*VLOOKUP($AO51,Listas!$H$6:$J$106,2,),""))),"")</f>
        <v/>
      </c>
      <c r="AX51" t="str">
        <f>IFERROR('Prod y alimentación'!P109*IF($AN51=$R$10,VLOOKUP($AO51,Listas!$B$6:$D$106,3,)*VLOOKUP($AO51,Listas!$B$6:$D$106,2,),IF($AN51=$R$11,VLOOKUP($AO51,Listas!$E$6:$G$106,3,)*VLOOKUP($AO51,Listas!$E$6:$G$106,2,),IF($AN51=$R$12,VLOOKUP($AO51,Listas!$H$6:$J$106,3,)*VLOOKUP($AO51,Listas!$H$6:$J$106,2,),""))),"")</f>
        <v/>
      </c>
      <c r="AY51" t="str">
        <f>IFERROR('Prod y alimentación'!Q109*IF($AN51=$R$10,VLOOKUP($AO51,Listas!$B$6:$D$106,3,)*VLOOKUP($AO51,Listas!$B$6:$D$106,2,),IF($AN51=$R$11,VLOOKUP($AO51,Listas!$E$6:$G$106,3,)*VLOOKUP($AO51,Listas!$E$6:$G$106,2,),IF($AN51=$R$12,VLOOKUP($AO51,Listas!$H$6:$J$106,3,)*VLOOKUP($AO51,Listas!$H$6:$J$106,2,),""))),"")</f>
        <v/>
      </c>
      <c r="AZ51" t="str">
        <f>IFERROR('Prod y alimentación'!S109*IF($AN51=$R$10,VLOOKUP($AO51,Listas!$B$6:$D$106,3,)*VLOOKUP($AO51,Listas!$B$6:$D$106,2,),IF($AN51=$R$11,VLOOKUP($AO51,Listas!$E$6:$G$106,3,)*VLOOKUP($AO51,Listas!$E$6:$G$106,2,),IF($AN51=$R$12,VLOOKUP($AO51,Listas!$H$6:$J$106,3,)*VLOOKUP($AO51,Listas!$H$6:$J$106,2,),""))),"")</f>
        <v/>
      </c>
      <c r="BA51" t="str">
        <f>IFERROR('Prod y alimentación'!T109*IF($AN51=$R$10,VLOOKUP($AO51,Listas!$B$6:$D$106,3,)*VLOOKUP($AO51,Listas!$B$6:$D$106,2,),IF($AN51=$R$11,VLOOKUP($AO51,Listas!$E$6:$G$106,3,)*VLOOKUP($AO51,Listas!$E$6:$G$106,2,),IF($AN51=$R$12,VLOOKUP($AO51,Listas!$H$6:$J$106,3,)*VLOOKUP($AO51,Listas!$H$6:$J$106,2,),""))),"")</f>
        <v/>
      </c>
      <c r="BB51" t="str">
        <f>IFERROR('Prod y alimentación'!V109*IF($AN51=$R$10,VLOOKUP($AO51,Listas!$B$6:$D$106,3,)*VLOOKUP($AO51,Listas!$B$6:$D$106,2,),IF($AN51=$R$11,VLOOKUP($AO51,Listas!$E$6:$G$106,3,)*VLOOKUP($AO51,Listas!$E$6:$G$106,2,),IF($AN51=$R$12,VLOOKUP($AO51,Listas!$H$6:$J$106,3,)*VLOOKUP($AO51,Listas!$H$6:$J$106,2,),""))),"")</f>
        <v/>
      </c>
      <c r="BC51" t="str">
        <f>IFERROR('Prod y alimentación'!W109*IF($AN51=$R$10,VLOOKUP($AO51,Listas!$B$6:$D$106,3,)*VLOOKUP($AO51,Listas!$B$6:$D$106,2,),IF($AN51=$R$11,VLOOKUP($AO51,Listas!$E$6:$G$106,3,)*VLOOKUP($AO51,Listas!$E$6:$G$106,2,),IF($AN51=$R$12,VLOOKUP($AO51,Listas!$H$6:$J$106,3,)*VLOOKUP($AO51,Listas!$H$6:$J$106,2,),""))),"")</f>
        <v/>
      </c>
      <c r="BD51" t="str">
        <f>IFERROR('Prod y alimentación'!Y109*IF($AN51=$R$10,VLOOKUP($AO51,Listas!$B$6:$D$106,3,)*VLOOKUP($AO51,Listas!$B$6:$D$106,2,),IF($AN51=$R$11,VLOOKUP($AO51,Listas!$E$6:$G$106,3,)*VLOOKUP($AO51,Listas!$E$6:$G$106,2,),IF($AN51=$R$12,VLOOKUP($AO51,Listas!$H$6:$J$106,3,)*VLOOKUP($AO51,Listas!$H$6:$J$106,2,),""))),"")</f>
        <v/>
      </c>
      <c r="BE51" t="str">
        <f>IFERROR('Prod y alimentación'!Z109*IF($AN51=$R$10,VLOOKUP($AO51,Listas!$B$6:$D$106,3,)*VLOOKUP($AO51,Listas!$B$6:$D$106,2,),IF($AN51=$R$11,VLOOKUP($AO51,Listas!$E$6:$G$106,3,)*VLOOKUP($AO51,Listas!$E$6:$G$106,2,),IF($AN51=$R$12,VLOOKUP($AO51,Listas!$H$6:$J$106,3,)*VLOOKUP($AO51,Listas!$H$6:$J$106,2,),""))),"")</f>
        <v/>
      </c>
      <c r="BF51" t="str">
        <f>IFERROR('Prod y alimentación'!AB109*IF($AN51=$R$10,VLOOKUP($AO51,Listas!$B$6:$D$106,3,)*VLOOKUP($AO51,Listas!$B$6:$D$106,2,),IF($AN51=$R$11,VLOOKUP($AO51,Listas!$E$6:$G$106,3,)*VLOOKUP($AO51,Listas!$E$6:$G$106,2,),IF($AN51=$R$12,VLOOKUP($AO51,Listas!$H$6:$J$106,3,)*VLOOKUP($AO51,Listas!$H$6:$J$106,2,),""))),"")</f>
        <v/>
      </c>
      <c r="BG51" t="str">
        <f>IFERROR('Prod y alimentación'!AC109*IF($AN51=$R$10,VLOOKUP($AO51,Listas!$B$6:$D$106,3,)*VLOOKUP($AO51,Listas!$B$6:$D$106,2,),IF($AN51=$R$11,VLOOKUP($AO51,Listas!$E$6:$G$106,3,)*VLOOKUP($AO51,Listas!$E$6:$G$106,2,),IF($AN51=$R$12,VLOOKUP($AO51,Listas!$H$6:$J$106,3,)*VLOOKUP($AO51,Listas!$H$6:$J$106,2,),""))),"")</f>
        <v/>
      </c>
      <c r="BH51" t="str">
        <f>IFERROR('Prod y alimentación'!AE109*IF($AN51=$R$10,VLOOKUP($AO51,Listas!$B$6:$D$106,3,)*VLOOKUP($AO51,Listas!$B$6:$D$106,2,),IF($AN51=$R$11,VLOOKUP($AO51,Listas!$E$6:$G$106,3,)*VLOOKUP($AO51,Listas!$E$6:$G$106,2,),IF($AN51=$R$12,VLOOKUP($AO51,Listas!$H$6:$J$106,3,)*VLOOKUP($AO51,Listas!$H$6:$J$106,2,),""))),"")</f>
        <v/>
      </c>
      <c r="BI51" t="str">
        <f>IFERROR('Prod y alimentación'!AF109*IF($AN51=$R$10,VLOOKUP($AO51,Listas!$B$6:$D$106,3,)*VLOOKUP($AO51,Listas!$B$6:$D$106,2,),IF($AN51=$R$11,VLOOKUP($AO51,Listas!$E$6:$G$106,3,)*VLOOKUP($AO51,Listas!$E$6:$G$106,2,),IF($AN51=$R$12,VLOOKUP($AO51,Listas!$H$6:$J$106,3,)*VLOOKUP($AO51,Listas!$H$6:$J$106,2,),""))),"")</f>
        <v/>
      </c>
      <c r="BJ51" t="str">
        <f>IFERROR('Prod y alimentación'!AH109*IF($AN51=$R$10,VLOOKUP($AO51,Listas!$B$6:$D$106,3,)*VLOOKUP($AO51,Listas!$B$6:$D$106,2,),IF($AN51=$R$11,VLOOKUP($AO51,Listas!$E$6:$G$106,3,)*VLOOKUP($AO51,Listas!$E$6:$G$106,2,),IF($AN51=$R$12,VLOOKUP($AO51,Listas!$H$6:$J$106,3,)*VLOOKUP($AO51,Listas!$H$6:$J$106,2,),""))),"")</f>
        <v/>
      </c>
      <c r="BK51" t="str">
        <f>IFERROR('Prod y alimentación'!AI109*IF($AN51=$R$10,VLOOKUP($AO51,Listas!$B$6:$D$106,3,)*VLOOKUP($AO51,Listas!$B$6:$D$106,2,),IF($AN51=$R$11,VLOOKUP($AO51,Listas!$E$6:$G$106,3,)*VLOOKUP($AO51,Listas!$E$6:$G$106,2,),IF($AN51=$R$12,VLOOKUP($AO51,Listas!$H$6:$J$106,3,)*VLOOKUP($AO51,Listas!$H$6:$J$106,2,),""))),"")</f>
        <v/>
      </c>
      <c r="BL51" t="str">
        <f>IFERROR('Prod y alimentación'!AK109*IF($AN51=$R$10,VLOOKUP($AO51,Listas!$B$6:$D$106,3,)*VLOOKUP($AO51,Listas!$B$6:$D$106,2,),IF($AN51=$R$11,VLOOKUP($AO51,Listas!$E$6:$G$106,3,)*VLOOKUP($AO51,Listas!$E$6:$G$106,2,),IF($AN51=$R$12,VLOOKUP($AO51,Listas!$H$6:$J$106,3,)*VLOOKUP($AO51,Listas!$H$6:$J$106,2,),""))),"")</f>
        <v/>
      </c>
      <c r="BM51" t="str">
        <f>IFERROR('Prod y alimentación'!AL109*IF($AN51=$R$10,VLOOKUP($AO51,Listas!$B$6:$D$106,3,)*VLOOKUP($AO51,Listas!$B$6:$D$106,2,),IF($AN51=$R$11,VLOOKUP($AO51,Listas!$E$6:$G$106,3,)*VLOOKUP($AO51,Listas!$E$6:$G$106,2,),IF($AN51=$R$12,VLOOKUP($AO51,Listas!$H$6:$J$106,3,)*VLOOKUP($AO51,Listas!$H$6:$J$106,2,),""))),"")</f>
        <v/>
      </c>
      <c r="BO51" s="130" t="str">
        <f>IFERROR('Prod y alimentación'!D109*IF($AN51=$R$10,VLOOKUP($AO51,Listas!$B$6:$C$106,2,),IF($AN51=$R$11,VLOOKUP($AO51,Listas!$E$6:$F$106,2,),IF($AN51=$R$12,VLOOKUP($AO51,Listas!$H$6:$I$106,2,),""))),"")</f>
        <v/>
      </c>
      <c r="BP51" t="str">
        <f>IFERROR('Prod y alimentación'!G109*IF($AN51=$R$10,VLOOKUP($AO51,Listas!$B$6:$C$106,2,),IF($AN51=$R$11,VLOOKUP($AO51,Listas!$E$6:$F$106,2,),IF($AN51=$R$12,VLOOKUP($AO51,Listas!$H$6:$I$106,2,)/100,""))),"")</f>
        <v/>
      </c>
      <c r="BQ51" t="str">
        <f>IFERROR('Prod y alimentación'!J109*IF($AN51=$R$10,VLOOKUP($AO51,Listas!$B$6:$C$106,2,),IF($AN51=$R$11,VLOOKUP($AO51,Listas!$E$6:$F$106,2,),IF($AN51=$R$12,VLOOKUP($AO51,Listas!$H$6:$I$106,2,)/100,""))),"")</f>
        <v/>
      </c>
      <c r="BR51" t="str">
        <f>IFERROR('Prod y alimentación'!M109*IF($AN51=$R$10,VLOOKUP($AO51,Listas!$B$6:$C$106,2,),IF($AN51=$R$11,VLOOKUP($AO51,Listas!$E$6:$F$106,2,),IF($AN51=$R$12,VLOOKUP($AO51,Listas!$H$6:$I$106,2,)/100,""))),"")</f>
        <v/>
      </c>
      <c r="BS51" t="str">
        <f>IFERROR('Prod y alimentación'!P109*IF($AN51=$R$10,VLOOKUP($AO51,Listas!$B$6:$C$106,2,),IF($AN51=$R$11,VLOOKUP($AO51,Listas!$E$6:$F$106,2,),IF($AN51=$R$12,VLOOKUP($AO51,Listas!$H$6:$I$106,2,)/100,""))),"")</f>
        <v/>
      </c>
      <c r="BT51" t="str">
        <f>IFERROR('Prod y alimentación'!S109*IF($AN51=$R$10,VLOOKUP($AO51,Listas!$B$6:$C$106,2,),IF($AN51=$R$11,VLOOKUP($AO51,Listas!$E$6:$F$106,2,),IF($AN51=$R$12,VLOOKUP($AO51,Listas!$H$6:$I$106,2,)/100,""))),"")</f>
        <v/>
      </c>
      <c r="BU51" t="str">
        <f>IFERROR('Prod y alimentación'!V109*IF($AN51=$R$10,VLOOKUP($AO51,Listas!$B$6:$C$106,2,),IF($AN51=$R$11,VLOOKUP($AO51,Listas!$E$6:$F$106,2,),IF($AN51=$R$12,VLOOKUP($AO51,Listas!$H$6:$I$106,2,)/100,""))),"")</f>
        <v/>
      </c>
      <c r="BV51" t="str">
        <f>IFERROR('Prod y alimentación'!Y109*IF($AN51=$R$10,VLOOKUP($AO51,Listas!$B$6:$C$106,2,),IF($AN51=$R$11,VLOOKUP($AO51,Listas!$E$6:$F$106,2,),IF($AN51=$R$12,VLOOKUP($AO51,Listas!$H$6:$I$106,2,)/100,""))),"")</f>
        <v/>
      </c>
      <c r="BW51" t="str">
        <f>IFERROR('Prod y alimentación'!AB109*IF($AN51=$R$10,VLOOKUP($AO51,Listas!$B$6:$C$106,2,),IF($AN51=$R$11,VLOOKUP($AO51,Listas!$E$6:$F$106,2,),IF($AN51=$R$12,VLOOKUP($AO51,Listas!$H$6:$I$106,2,)/100,""))),"")</f>
        <v/>
      </c>
      <c r="BX51" t="str">
        <f>IFERROR('Prod y alimentación'!AE109*IF($AN51=$R$10,VLOOKUP($AO51,Listas!$B$6:$C$106,2,),IF($AN51=$R$11,VLOOKUP($AO51,Listas!$E$6:$F$106,2,),IF($AN51=$R$12,VLOOKUP($AO51,Listas!$H$6:$I$106,2,)/100,""))),"")</f>
        <v/>
      </c>
      <c r="BY51" t="str">
        <f>IFERROR('Prod y alimentación'!AH109*IF($AN51=$R$10,VLOOKUP($AO51,Listas!$B$6:$C$106,2,),IF($AN51=$R$11,VLOOKUP($AO51,Listas!$E$6:$F$106,2,),IF($AN51=$R$12,VLOOKUP($AO51,Listas!$H$6:$I$106,2,)/100,""))),"")</f>
        <v/>
      </c>
      <c r="BZ51" t="str">
        <f>IFERROR('Prod y alimentación'!AK109*IF($AN51=$R$10,VLOOKUP($AO51,Listas!$B$6:$C$106,2,),IF($AN51=$R$11,VLOOKUP($AO51,Listas!$E$6:$F$106,2,),IF($AN51=$R$12,VLOOKUP($AO51,Listas!$H$6:$I$106,2,)/100,""))),"")</f>
        <v/>
      </c>
      <c r="CB51" t="str">
        <f>IF(Reservas!E56="",IF(Reservas!D56="","",IF(Reservas!C56=$O$10,0.85,IF(Reservas!C56=$O$11,0.45,IF(Reservas!C56=$O$12,0.33,"")))),Reservas!E56)</f>
        <v/>
      </c>
      <c r="CC51" t="str">
        <f>IF(Reservas!H56="",IF(Reservas!G56="","",IF(Reservas!F56=$O$10,0.85,IF(Reservas!F56=$O$11,0.45,IF(Reservas!F56=$O$12,0.33,"")))),Reservas!H56)</f>
        <v/>
      </c>
      <c r="CD51" t="str">
        <f>IF(Reservas!K56="",IF(Reservas!J56="","",IF(Reservas!I56=$O$10,0.85,IF(Reservas!I56=$O$11,0.45,IF(Reservas!I56=$O$12,0.33,"")))),Reservas!K56)</f>
        <v/>
      </c>
      <c r="CE51" t="str">
        <f>IF(Reservas!N56="",IF(Reservas!M56="","",IF(Reservas!L56=$O$10,0.85,IF(Reservas!L56=$O$11,0.45,IF(Reservas!L56=$O$12,0.33,"")))),Reservas!N56)</f>
        <v/>
      </c>
      <c r="CF51" t="str">
        <f>IF(Reservas!Q56="",IF(Reservas!P56="","",IF(Reservas!O56=$O$10,0.85,IF(Reservas!O56=$O$11,0.45,IF(Reservas!O56=$O$12,0.33,"")))),Reservas!Q56)</f>
        <v/>
      </c>
      <c r="CG51" t="str">
        <f>IF(Reservas!T56="",IF(Reservas!S56="","",IF(Reservas!R56=$O$10,0.85,IF(Reservas!R56=$O$11,0.45,IF(Reservas!R56=$O$12,0.33,"")))),Reservas!T56)</f>
        <v/>
      </c>
      <c r="CH51" t="str">
        <f>IF(Reservas!W56="",IF(Reservas!V56="","",IF(Reservas!U56=$O$10,0.85,IF(Reservas!U56=$O$11,0.45,IF(Reservas!U56=$O$12,0.33,"")))),Reservas!W56)</f>
        <v/>
      </c>
      <c r="CI51" t="str">
        <f>IF(Reservas!Z56="",IF(Reservas!Y56="","",IF(Reservas!X56=$O$10,0.85,IF(Reservas!X56=$O$11,0.45,IF(Reservas!X56=$O$12,0.33,"")))),Reservas!Z56)</f>
        <v/>
      </c>
      <c r="CJ51" t="str">
        <f>IF(Reservas!AC56="",IF(Reservas!AB56="","",IF(Reservas!AA56=$O$10,0.85,IF(Reservas!AA56=$O$11,0.45,IF(Reservas!AA56=$O$12,0.33,"")))),Reservas!AC56)</f>
        <v/>
      </c>
      <c r="CK51" t="str">
        <f>IF(Reservas!AF56="",IF(Reservas!AE56="","",IF(Reservas!AD56=$O$10,0.85,IF(Reservas!AD56=$O$11,0.45,IF(Reservas!AD56=$O$12,0.33,"")))),Reservas!AF56)</f>
        <v/>
      </c>
      <c r="CL51" t="str">
        <f>IF(Reservas!AI56="",IF(Reservas!AH56="","",IF(Reservas!AG56=$O$10,0.85,IF(Reservas!AG56=$O$11,0.45,IF(Reservas!AG56=$O$12,0.33,"")))),Reservas!AI56)</f>
        <v/>
      </c>
      <c r="CM51" t="str">
        <f>IF(Reservas!AL56="",IF(Reservas!AK56="","",IF(Reservas!AJ56=$O$10,0.85,IF(Reservas!AJ56=$O$11,0.45,IF(Reservas!AJ56=$O$12,0.33,"")))),Reservas!AL56)</f>
        <v/>
      </c>
      <c r="CO51" t="str">
        <f>IFERROR('Prod y alimentación'!E109*IF($AN51=$R$10,VLOOKUP($AO51,Listas!$B$6:$C$106,2,),IF($AN51=$R$11,VLOOKUP($AO51,Listas!$E$6:$F$106,2,),IF($AN51=$R$12,VLOOKUP($AO51,Listas!$H$6:$I$106,2,),""))),"")</f>
        <v/>
      </c>
      <c r="CP51" t="str">
        <f>IFERROR('Prod y alimentación'!H109*IF($AN51=$R$10,VLOOKUP($AO51,Listas!$B$6:$C$106,2,),IF($AN51=$R$11,VLOOKUP($AO51,Listas!$E$6:$F$106,2,),IF($AN51=$R$12,VLOOKUP($AO51,Listas!$H$6:$I$106,2,),""))),"")</f>
        <v/>
      </c>
      <c r="CQ51" t="str">
        <f>IFERROR('Prod y alimentación'!K109*IF($AN51=$R$10,VLOOKUP($AO51,Listas!$B$6:$C$106,2,),IF($AN51=$R$11,VLOOKUP($AO51,Listas!$E$6:$F$106,2,),IF($AN51=$R$12,VLOOKUP($AO51,Listas!$H$6:$I$106,2,),""))),"")</f>
        <v/>
      </c>
      <c r="CR51" t="str">
        <f>IFERROR('Prod y alimentación'!N109*IF($AN51=$R$10,VLOOKUP($AO51,Listas!$B$6:$C$106,2,),IF($AN51=$R$11,VLOOKUP($AO51,Listas!$E$6:$F$106,2,),IF($AN51=$R$12,VLOOKUP($AO51,Listas!$H$6:$I$106,2,),""))),"")</f>
        <v/>
      </c>
      <c r="CS51" t="str">
        <f>IFERROR('Prod y alimentación'!Q109*IF($AN51=$R$10,VLOOKUP($AO51,Listas!$B$6:$C$106,2,),IF($AN51=$R$11,VLOOKUP($AO51,Listas!$E$6:$F$106,2,),IF($AN51=$R$12,VLOOKUP($AO51,Listas!$H$6:$I$106,2,),""))),"")</f>
        <v/>
      </c>
      <c r="CT51" t="str">
        <f>IFERROR('Prod y alimentación'!T109*IF($AN51=$R$10,VLOOKUP($AO51,Listas!$B$6:$C$106,2,),IF($AN51=$R$11,VLOOKUP($AO51,Listas!$E$6:$F$106,2,),IF($AN51=$R$12,VLOOKUP($AO51,Listas!$H$6:$I$106,2,),""))),"")</f>
        <v/>
      </c>
      <c r="CU51" t="str">
        <f>IFERROR('Prod y alimentación'!W109*IF($AN51=$R$10,VLOOKUP($AO51,Listas!$B$6:$C$106,2,),IF($AN51=$R$11,VLOOKUP($AO51,Listas!$E$6:$F$106,2,),IF($AN51=$R$12,VLOOKUP($AO51,Listas!$H$6:$I$106,2,),""))),"")</f>
        <v/>
      </c>
      <c r="CV51" t="str">
        <f>IFERROR('Prod y alimentación'!Z109*IF($AN51=$R$10,VLOOKUP($AO51,Listas!$B$6:$C$106,2,),IF($AN51=$R$11,VLOOKUP($AO51,Listas!$E$6:$F$106,2,),IF($AN51=$R$12,VLOOKUP($AO51,Listas!$H$6:$I$106,2,),""))),"")</f>
        <v/>
      </c>
      <c r="CW51" t="str">
        <f>IFERROR('Prod y alimentación'!AC109*IF($AN51=$R$10,VLOOKUP($AO51,Listas!$B$6:$C$106,2,),IF($AN51=$R$11,VLOOKUP($AO51,Listas!$E$6:$F$106,2,),IF($AN51=$R$12,VLOOKUP($AO51,Listas!$H$6:$I$106,2,),""))),"")</f>
        <v/>
      </c>
      <c r="CX51" t="str">
        <f>IFERROR('Prod y alimentación'!AF109*IF($AN51=$R$10,VLOOKUP($AO51,Listas!$B$6:$C$106,2,),IF($AN51=$R$11,VLOOKUP($AO51,Listas!$E$6:$F$106,2,),IF($AN51=$R$12,VLOOKUP($AO51,Listas!$H$6:$I$106,2,),""))),"")</f>
        <v/>
      </c>
      <c r="CY51" t="str">
        <f>IFERROR('Prod y alimentación'!AI109*IF($AN51=$R$10,VLOOKUP($AO51,Listas!$B$6:$C$106,2,),IF($AN51=$R$11,VLOOKUP($AO51,Listas!$E$6:$F$106,2,),IF($AN51=$R$12,VLOOKUP($AO51,Listas!$H$6:$I$106,2,),""))),"")</f>
        <v/>
      </c>
      <c r="CZ51" t="str">
        <f>IFERROR('Prod y alimentación'!AL109*IF($AN51=$R$10,VLOOKUP($AO51,Listas!$B$6:$C$106,2,),IF($AN51=$R$11,VLOOKUP($AO51,Listas!$E$6:$F$106,2,),IF($AN51=$R$12,VLOOKUP($AO51,Listas!$H$6:$I$106,2,),""))),"")</f>
        <v/>
      </c>
    </row>
    <row r="52" spans="2:104" x14ac:dyDescent="0.35">
      <c r="B52" t="str">
        <f ca="1">IFERROR(INDEX(OFFSET(Listas!$B$6,0,0,MATCH("Fin",Listas!$B$6:B148,0)-1,1),MATCH(0,INDEX(COUNTIF($B$10:B51,OFFSET(Listas!$B$6,0,0,MATCH("Fin",Listas!$B$6:B148,0)-1,1)),0,0),0)),"")</f>
        <v/>
      </c>
      <c r="E52" t="str">
        <f ca="1">IFERROR(INDEX(OFFSET(Listas!$E$6,0,0,MATCH("Fin",Listas!$E$6:E148,0)-1,1),MATCH(0,INDEX(COUNTIF($E$10:E51,OFFSET(Listas!$E$6,0,0,MATCH("Fin",Listas!$E$6:E148,0)-1,1)),0,0),0)),"")</f>
        <v/>
      </c>
      <c r="H52" t="str">
        <f ca="1">IFERROR(INDEX(OFFSET(Listas!$H$6,0,0,MATCH("Fin",Listas!$H$6:H148,0)-1,1),MATCH(0,INDEX(COUNTIF($H$10:H51,OFFSET(Listas!$H$6,0,0,MATCH("Fin",Listas!$H$6:H148,0)-1,1)),0,0),0)),"")</f>
        <v/>
      </c>
      <c r="K52" t="str">
        <f ca="1">IFERROR(INDEX(OFFSET(Listas!$L$6,0,0,MATCH("Fin",Listas!$L$6:L148,0)-1,1),MATCH(0,INDEX(COUNTIF($K$10:K51,OFFSET(Listas!$L$6,0,0,MATCH("Fin",Listas!$L$6:L148,0)-1,1)),0,0),0)),"")</f>
        <v/>
      </c>
      <c r="L52" t="e">
        <f ca="1">VLOOKUP(K52,Listas!$L$6:$M$106,2,0)</f>
        <v>#N/A</v>
      </c>
      <c r="AA52" s="122" t="str">
        <f>IF('Uso de suelo'!C57="","",'Uso de suelo'!C57)</f>
        <v/>
      </c>
      <c r="AB52" s="123" t="str">
        <f ca="1">IF('Uso de suelo'!D57="","",VLOOKUP('Uso de suelo'!D57,OFFSET(Formulas!$K$11,0,0,Formulas!$L$10,2),2,0))</f>
        <v/>
      </c>
      <c r="AC52" s="123" t="str">
        <f ca="1">IF('Uso de suelo'!F57="","",VLOOKUP('Uso de suelo'!F57,OFFSET(Formulas!$K$11,0,0,Formulas!$L$10,2),2,0))</f>
        <v/>
      </c>
      <c r="AD52" s="123" t="str">
        <f ca="1">IF('Uso de suelo'!H57="","",VLOOKUP('Uso de suelo'!H57,OFFSET(Formulas!$K$11,0,0,Formulas!$L$10,2),2,0))</f>
        <v/>
      </c>
      <c r="AE52" s="123" t="str">
        <f ca="1">IF('Uso de suelo'!J57="","",VLOOKUP('Uso de suelo'!J57,OFFSET(Formulas!$K$11,0,0,Formulas!$L$10,2),2,0))</f>
        <v/>
      </c>
      <c r="AF52" s="123" t="str">
        <f ca="1">IF('Uso de suelo'!L57="","",VLOOKUP('Uso de suelo'!L57,OFFSET(Formulas!$K$11,0,0,Formulas!$L$10,2),2,0))</f>
        <v/>
      </c>
      <c r="AG52" s="123" t="str">
        <f ca="1">IF('Uso de suelo'!N57="","",VLOOKUP('Uso de suelo'!N57,OFFSET(Formulas!$K$11,0,0,Formulas!$L$10,2),2,0))</f>
        <v/>
      </c>
      <c r="AH52" s="123" t="str">
        <f ca="1">IF('Uso de suelo'!P57="","",VLOOKUP('Uso de suelo'!P57,OFFSET(Formulas!$K$11,0,0,Formulas!$L$10,2),2,0))</f>
        <v/>
      </c>
      <c r="AI52" s="123" t="str">
        <f ca="1">IF('Uso de suelo'!R57="","",VLOOKUP('Uso de suelo'!R57,OFFSET(Formulas!$K$11,0,0,Formulas!$L$10,2),2,0))</f>
        <v/>
      </c>
      <c r="AJ52" s="123" t="str">
        <f ca="1">IF('Uso de suelo'!T57="","",VLOOKUP('Uso de suelo'!T57,OFFSET(Formulas!$K$11,0,0,Formulas!$L$10,2),2,0))</f>
        <v/>
      </c>
      <c r="AK52" s="123" t="str">
        <f ca="1">IF('Uso de suelo'!V57="","",VLOOKUP('Uso de suelo'!V57,OFFSET(Formulas!$K$11,0,0,Formulas!$L$10,2),2,0))</f>
        <v/>
      </c>
      <c r="AL52" s="123" t="str">
        <f ca="1">IF('Uso de suelo'!X57="","",VLOOKUP('Uso de suelo'!X57,OFFSET(Formulas!$K$11,0,0,Formulas!$L$10,2),2,0))</f>
        <v/>
      </c>
      <c r="AM52" s="124" t="str">
        <f ca="1">IF('Uso de suelo'!Z57="","",VLOOKUP('Uso de suelo'!Z57,OFFSET(Formulas!$K$11,0,0,Formulas!$L$10,2),2,0))</f>
        <v/>
      </c>
      <c r="AN52" t="str">
        <f>IF('Prod y alimentación'!B110="","",'Prod y alimentación'!B110)</f>
        <v/>
      </c>
      <c r="AO52" t="str">
        <f>IF('Prod y alimentación'!C110="","",'Prod y alimentación'!C110)</f>
        <v/>
      </c>
      <c r="AP52" t="str">
        <f>IFERROR('Prod y alimentación'!D110*IF($AN52=$R$10,VLOOKUP($AO52,Listas!$B$6:$D$106,3,)*VLOOKUP($AO52,Listas!$B$6:$D$106,2,),IF($AN52=$R$11,VLOOKUP($AO52,Listas!$E$6:$G$106,3,)*VLOOKUP($AO52,Listas!$E$6:$G$106,2,),IF($AN52=$R$12,VLOOKUP($AO52,Listas!$H$6:$J$106,3,)*VLOOKUP($AO52,Listas!$H$6:$J$106,2,),""))),"")</f>
        <v/>
      </c>
      <c r="AQ52" t="str">
        <f>IFERROR('Prod y alimentación'!E110*IF($AN52=$R$10,VLOOKUP($AO52,Listas!$B$6:$D$106,3,)*VLOOKUP($AO52,Listas!$B$6:$D$106,2,),IF($AN52=$R$11,VLOOKUP($AO52,Listas!$E$6:$G$106,3,)*VLOOKUP($AO52,Listas!$E$6:$G$106,2,),IF($AN52=$R$12,VLOOKUP($AO52,Listas!$H$6:$J$106,3,)*VLOOKUP($AO52,Listas!$H$6:$J$106,2,),""))),"")</f>
        <v/>
      </c>
      <c r="AR52" t="str">
        <f>IFERROR('Prod y alimentación'!G110*IF($AN52=$R$10,VLOOKUP($AO52,Listas!$B$6:$D$106,3,)*VLOOKUP($AO52,Listas!$B$6:$D$106,2,),IF($AN52=$R$11,VLOOKUP($AO52,Listas!$E$6:$G$106,3,)*VLOOKUP($AO52,Listas!$E$6:$G$106,2,),IF($AN52=$R$12,VLOOKUP($AO52,Listas!$H$6:$J$106,3,)*VLOOKUP($AO52,Listas!$H$6:$J$106,2,),""))),"")</f>
        <v/>
      </c>
      <c r="AS52" t="str">
        <f>IFERROR('Prod y alimentación'!H110*IF($AN52=$R$10,VLOOKUP($AO52,Listas!$B$6:$D$106,3,)*VLOOKUP($AO52,Listas!$B$6:$D$106,2,),IF($AN52=$R$11,VLOOKUP($AO52,Listas!$E$6:$G$106,3,)*VLOOKUP($AO52,Listas!$E$6:$G$106,2,),IF($AN52=$R$12,VLOOKUP($AO52,Listas!$H$6:$J$106,3,)*VLOOKUP($AO52,Listas!$H$6:$J$106,2,),""))),"")</f>
        <v/>
      </c>
      <c r="AT52" t="str">
        <f>IFERROR('Prod y alimentación'!J110*IF($AN52=$R$10,VLOOKUP($AO52,Listas!$B$6:$D$106,3,)*VLOOKUP($AO52,Listas!$B$6:$D$106,2,),IF($AN52=$R$11,VLOOKUP($AO52,Listas!$E$6:$G$106,3,)*VLOOKUP($AO52,Listas!$E$6:$G$106,2,),IF($AN52=$R$12,VLOOKUP($AO52,Listas!$H$6:$J$106,3,)*VLOOKUP($AO52,Listas!$H$6:$J$106,2,),""))),"")</f>
        <v/>
      </c>
      <c r="AU52" t="str">
        <f>IFERROR('Prod y alimentación'!K110*IF($AN52=$R$10,VLOOKUP($AO52,Listas!$B$6:$D$106,3,)*VLOOKUP($AO52,Listas!$B$6:$D$106,2,),IF($AN52=$R$11,VLOOKUP($AO52,Listas!$E$6:$G$106,3,)*VLOOKUP($AO52,Listas!$E$6:$G$106,2,),IF($AN52=$R$12,VLOOKUP($AO52,Listas!$H$6:$J$106,3,)*VLOOKUP($AO52,Listas!$H$6:$J$106,2,),""))),"")</f>
        <v/>
      </c>
      <c r="AV52" t="str">
        <f>IFERROR('Prod y alimentación'!M110*IF($AN52=$R$10,VLOOKUP($AO52,Listas!$B$6:$D$106,3,)*VLOOKUP($AO52,Listas!$B$6:$D$106,2,),IF($AN52=$R$11,VLOOKUP($AO52,Listas!$E$6:$G$106,3,)*VLOOKUP($AO52,Listas!$E$6:$G$106,2,),IF($AN52=$R$12,VLOOKUP($AO52,Listas!$H$6:$J$106,3,)*VLOOKUP($AO52,Listas!$H$6:$J$106,2,),""))),"")</f>
        <v/>
      </c>
      <c r="AW52" t="str">
        <f>IFERROR('Prod y alimentación'!N110*IF($AN52=$R$10,VLOOKUP($AO52,Listas!$B$6:$D$106,3,)*VLOOKUP($AO52,Listas!$B$6:$D$106,2,),IF($AN52=$R$11,VLOOKUP($AO52,Listas!$E$6:$G$106,3,)*VLOOKUP($AO52,Listas!$E$6:$G$106,2,),IF($AN52=$R$12,VLOOKUP($AO52,Listas!$H$6:$J$106,3,)*VLOOKUP($AO52,Listas!$H$6:$J$106,2,),""))),"")</f>
        <v/>
      </c>
      <c r="AX52" t="str">
        <f>IFERROR('Prod y alimentación'!P110*IF($AN52=$R$10,VLOOKUP($AO52,Listas!$B$6:$D$106,3,)*VLOOKUP($AO52,Listas!$B$6:$D$106,2,),IF($AN52=$R$11,VLOOKUP($AO52,Listas!$E$6:$G$106,3,)*VLOOKUP($AO52,Listas!$E$6:$G$106,2,),IF($AN52=$R$12,VLOOKUP($AO52,Listas!$H$6:$J$106,3,)*VLOOKUP($AO52,Listas!$H$6:$J$106,2,),""))),"")</f>
        <v/>
      </c>
      <c r="AY52" t="str">
        <f>IFERROR('Prod y alimentación'!Q110*IF($AN52=$R$10,VLOOKUP($AO52,Listas!$B$6:$D$106,3,)*VLOOKUP($AO52,Listas!$B$6:$D$106,2,),IF($AN52=$R$11,VLOOKUP($AO52,Listas!$E$6:$G$106,3,)*VLOOKUP($AO52,Listas!$E$6:$G$106,2,),IF($AN52=$R$12,VLOOKUP($AO52,Listas!$H$6:$J$106,3,)*VLOOKUP($AO52,Listas!$H$6:$J$106,2,),""))),"")</f>
        <v/>
      </c>
      <c r="AZ52" t="str">
        <f>IFERROR('Prod y alimentación'!S110*IF($AN52=$R$10,VLOOKUP($AO52,Listas!$B$6:$D$106,3,)*VLOOKUP($AO52,Listas!$B$6:$D$106,2,),IF($AN52=$R$11,VLOOKUP($AO52,Listas!$E$6:$G$106,3,)*VLOOKUP($AO52,Listas!$E$6:$G$106,2,),IF($AN52=$R$12,VLOOKUP($AO52,Listas!$H$6:$J$106,3,)*VLOOKUP($AO52,Listas!$H$6:$J$106,2,),""))),"")</f>
        <v/>
      </c>
      <c r="BA52" t="str">
        <f>IFERROR('Prod y alimentación'!T110*IF($AN52=$R$10,VLOOKUP($AO52,Listas!$B$6:$D$106,3,)*VLOOKUP($AO52,Listas!$B$6:$D$106,2,),IF($AN52=$R$11,VLOOKUP($AO52,Listas!$E$6:$G$106,3,)*VLOOKUP($AO52,Listas!$E$6:$G$106,2,),IF($AN52=$R$12,VLOOKUP($AO52,Listas!$H$6:$J$106,3,)*VLOOKUP($AO52,Listas!$H$6:$J$106,2,),""))),"")</f>
        <v/>
      </c>
      <c r="BB52" t="str">
        <f>IFERROR('Prod y alimentación'!V110*IF($AN52=$R$10,VLOOKUP($AO52,Listas!$B$6:$D$106,3,)*VLOOKUP($AO52,Listas!$B$6:$D$106,2,),IF($AN52=$R$11,VLOOKUP($AO52,Listas!$E$6:$G$106,3,)*VLOOKUP($AO52,Listas!$E$6:$G$106,2,),IF($AN52=$R$12,VLOOKUP($AO52,Listas!$H$6:$J$106,3,)*VLOOKUP($AO52,Listas!$H$6:$J$106,2,),""))),"")</f>
        <v/>
      </c>
      <c r="BC52" t="str">
        <f>IFERROR('Prod y alimentación'!W110*IF($AN52=$R$10,VLOOKUP($AO52,Listas!$B$6:$D$106,3,)*VLOOKUP($AO52,Listas!$B$6:$D$106,2,),IF($AN52=$R$11,VLOOKUP($AO52,Listas!$E$6:$G$106,3,)*VLOOKUP($AO52,Listas!$E$6:$G$106,2,),IF($AN52=$R$12,VLOOKUP($AO52,Listas!$H$6:$J$106,3,)*VLOOKUP($AO52,Listas!$H$6:$J$106,2,),""))),"")</f>
        <v/>
      </c>
      <c r="BD52" t="str">
        <f>IFERROR('Prod y alimentación'!Y110*IF($AN52=$R$10,VLOOKUP($AO52,Listas!$B$6:$D$106,3,)*VLOOKUP($AO52,Listas!$B$6:$D$106,2,),IF($AN52=$R$11,VLOOKUP($AO52,Listas!$E$6:$G$106,3,)*VLOOKUP($AO52,Listas!$E$6:$G$106,2,),IF($AN52=$R$12,VLOOKUP($AO52,Listas!$H$6:$J$106,3,)*VLOOKUP($AO52,Listas!$H$6:$J$106,2,),""))),"")</f>
        <v/>
      </c>
      <c r="BE52" t="str">
        <f>IFERROR('Prod y alimentación'!Z110*IF($AN52=$R$10,VLOOKUP($AO52,Listas!$B$6:$D$106,3,)*VLOOKUP($AO52,Listas!$B$6:$D$106,2,),IF($AN52=$R$11,VLOOKUP($AO52,Listas!$E$6:$G$106,3,)*VLOOKUP($AO52,Listas!$E$6:$G$106,2,),IF($AN52=$R$12,VLOOKUP($AO52,Listas!$H$6:$J$106,3,)*VLOOKUP($AO52,Listas!$H$6:$J$106,2,),""))),"")</f>
        <v/>
      </c>
      <c r="BF52" t="str">
        <f>IFERROR('Prod y alimentación'!AB110*IF($AN52=$R$10,VLOOKUP($AO52,Listas!$B$6:$D$106,3,)*VLOOKUP($AO52,Listas!$B$6:$D$106,2,),IF($AN52=$R$11,VLOOKUP($AO52,Listas!$E$6:$G$106,3,)*VLOOKUP($AO52,Listas!$E$6:$G$106,2,),IF($AN52=$R$12,VLOOKUP($AO52,Listas!$H$6:$J$106,3,)*VLOOKUP($AO52,Listas!$H$6:$J$106,2,),""))),"")</f>
        <v/>
      </c>
      <c r="BG52" t="str">
        <f>IFERROR('Prod y alimentación'!AC110*IF($AN52=$R$10,VLOOKUP($AO52,Listas!$B$6:$D$106,3,)*VLOOKUP($AO52,Listas!$B$6:$D$106,2,),IF($AN52=$R$11,VLOOKUP($AO52,Listas!$E$6:$G$106,3,)*VLOOKUP($AO52,Listas!$E$6:$G$106,2,),IF($AN52=$R$12,VLOOKUP($AO52,Listas!$H$6:$J$106,3,)*VLOOKUP($AO52,Listas!$H$6:$J$106,2,),""))),"")</f>
        <v/>
      </c>
      <c r="BH52" t="str">
        <f>IFERROR('Prod y alimentación'!AE110*IF($AN52=$R$10,VLOOKUP($AO52,Listas!$B$6:$D$106,3,)*VLOOKUP($AO52,Listas!$B$6:$D$106,2,),IF($AN52=$R$11,VLOOKUP($AO52,Listas!$E$6:$G$106,3,)*VLOOKUP($AO52,Listas!$E$6:$G$106,2,),IF($AN52=$R$12,VLOOKUP($AO52,Listas!$H$6:$J$106,3,)*VLOOKUP($AO52,Listas!$H$6:$J$106,2,),""))),"")</f>
        <v/>
      </c>
      <c r="BI52" t="str">
        <f>IFERROR('Prod y alimentación'!AF110*IF($AN52=$R$10,VLOOKUP($AO52,Listas!$B$6:$D$106,3,)*VLOOKUP($AO52,Listas!$B$6:$D$106,2,),IF($AN52=$R$11,VLOOKUP($AO52,Listas!$E$6:$G$106,3,)*VLOOKUP($AO52,Listas!$E$6:$G$106,2,),IF($AN52=$R$12,VLOOKUP($AO52,Listas!$H$6:$J$106,3,)*VLOOKUP($AO52,Listas!$H$6:$J$106,2,),""))),"")</f>
        <v/>
      </c>
      <c r="BJ52" t="str">
        <f>IFERROR('Prod y alimentación'!AH110*IF($AN52=$R$10,VLOOKUP($AO52,Listas!$B$6:$D$106,3,)*VLOOKUP($AO52,Listas!$B$6:$D$106,2,),IF($AN52=$R$11,VLOOKUP($AO52,Listas!$E$6:$G$106,3,)*VLOOKUP($AO52,Listas!$E$6:$G$106,2,),IF($AN52=$R$12,VLOOKUP($AO52,Listas!$H$6:$J$106,3,)*VLOOKUP($AO52,Listas!$H$6:$J$106,2,),""))),"")</f>
        <v/>
      </c>
      <c r="BK52" t="str">
        <f>IFERROR('Prod y alimentación'!AI110*IF($AN52=$R$10,VLOOKUP($AO52,Listas!$B$6:$D$106,3,)*VLOOKUP($AO52,Listas!$B$6:$D$106,2,),IF($AN52=$R$11,VLOOKUP($AO52,Listas!$E$6:$G$106,3,)*VLOOKUP($AO52,Listas!$E$6:$G$106,2,),IF($AN52=$R$12,VLOOKUP($AO52,Listas!$H$6:$J$106,3,)*VLOOKUP($AO52,Listas!$H$6:$J$106,2,),""))),"")</f>
        <v/>
      </c>
      <c r="BL52" t="str">
        <f>IFERROR('Prod y alimentación'!AK110*IF($AN52=$R$10,VLOOKUP($AO52,Listas!$B$6:$D$106,3,)*VLOOKUP($AO52,Listas!$B$6:$D$106,2,),IF($AN52=$R$11,VLOOKUP($AO52,Listas!$E$6:$G$106,3,)*VLOOKUP($AO52,Listas!$E$6:$G$106,2,),IF($AN52=$R$12,VLOOKUP($AO52,Listas!$H$6:$J$106,3,)*VLOOKUP($AO52,Listas!$H$6:$J$106,2,),""))),"")</f>
        <v/>
      </c>
      <c r="BM52" t="str">
        <f>IFERROR('Prod y alimentación'!AL110*IF($AN52=$R$10,VLOOKUP($AO52,Listas!$B$6:$D$106,3,)*VLOOKUP($AO52,Listas!$B$6:$D$106,2,),IF($AN52=$R$11,VLOOKUP($AO52,Listas!$E$6:$G$106,3,)*VLOOKUP($AO52,Listas!$E$6:$G$106,2,),IF($AN52=$R$12,VLOOKUP($AO52,Listas!$H$6:$J$106,3,)*VLOOKUP($AO52,Listas!$H$6:$J$106,2,),""))),"")</f>
        <v/>
      </c>
      <c r="BO52" s="130" t="str">
        <f>IFERROR('Prod y alimentación'!D110*IF($AN52=$R$10,VLOOKUP($AO52,Listas!$B$6:$C$106,2,),IF($AN52=$R$11,VLOOKUP($AO52,Listas!$E$6:$F$106,2,),IF($AN52=$R$12,VLOOKUP($AO52,Listas!$H$6:$I$106,2,),""))),"")</f>
        <v/>
      </c>
      <c r="BP52" t="str">
        <f>IFERROR('Prod y alimentación'!G110*IF($AN52=$R$10,VLOOKUP($AO52,Listas!$B$6:$C$106,2,),IF($AN52=$R$11,VLOOKUP($AO52,Listas!$E$6:$F$106,2,),IF($AN52=$R$12,VLOOKUP($AO52,Listas!$H$6:$I$106,2,)/100,""))),"")</f>
        <v/>
      </c>
      <c r="BQ52" t="str">
        <f>IFERROR('Prod y alimentación'!J110*IF($AN52=$R$10,VLOOKUP($AO52,Listas!$B$6:$C$106,2,),IF($AN52=$R$11,VLOOKUP($AO52,Listas!$E$6:$F$106,2,),IF($AN52=$R$12,VLOOKUP($AO52,Listas!$H$6:$I$106,2,)/100,""))),"")</f>
        <v/>
      </c>
      <c r="BR52" t="str">
        <f>IFERROR('Prod y alimentación'!M110*IF($AN52=$R$10,VLOOKUP($AO52,Listas!$B$6:$C$106,2,),IF($AN52=$R$11,VLOOKUP($AO52,Listas!$E$6:$F$106,2,),IF($AN52=$R$12,VLOOKUP($AO52,Listas!$H$6:$I$106,2,)/100,""))),"")</f>
        <v/>
      </c>
      <c r="BS52" t="str">
        <f>IFERROR('Prod y alimentación'!P110*IF($AN52=$R$10,VLOOKUP($AO52,Listas!$B$6:$C$106,2,),IF($AN52=$R$11,VLOOKUP($AO52,Listas!$E$6:$F$106,2,),IF($AN52=$R$12,VLOOKUP($AO52,Listas!$H$6:$I$106,2,)/100,""))),"")</f>
        <v/>
      </c>
      <c r="BT52" t="str">
        <f>IFERROR('Prod y alimentación'!S110*IF($AN52=$R$10,VLOOKUP($AO52,Listas!$B$6:$C$106,2,),IF($AN52=$R$11,VLOOKUP($AO52,Listas!$E$6:$F$106,2,),IF($AN52=$R$12,VLOOKUP($AO52,Listas!$H$6:$I$106,2,)/100,""))),"")</f>
        <v/>
      </c>
      <c r="BU52" t="str">
        <f>IFERROR('Prod y alimentación'!V110*IF($AN52=$R$10,VLOOKUP($AO52,Listas!$B$6:$C$106,2,),IF($AN52=$R$11,VLOOKUP($AO52,Listas!$E$6:$F$106,2,),IF($AN52=$R$12,VLOOKUP($AO52,Listas!$H$6:$I$106,2,)/100,""))),"")</f>
        <v/>
      </c>
      <c r="BV52" t="str">
        <f>IFERROR('Prod y alimentación'!Y110*IF($AN52=$R$10,VLOOKUP($AO52,Listas!$B$6:$C$106,2,),IF($AN52=$R$11,VLOOKUP($AO52,Listas!$E$6:$F$106,2,),IF($AN52=$R$12,VLOOKUP($AO52,Listas!$H$6:$I$106,2,)/100,""))),"")</f>
        <v/>
      </c>
      <c r="BW52" t="str">
        <f>IFERROR('Prod y alimentación'!AB110*IF($AN52=$R$10,VLOOKUP($AO52,Listas!$B$6:$C$106,2,),IF($AN52=$R$11,VLOOKUP($AO52,Listas!$E$6:$F$106,2,),IF($AN52=$R$12,VLOOKUP($AO52,Listas!$H$6:$I$106,2,)/100,""))),"")</f>
        <v/>
      </c>
      <c r="BX52" t="str">
        <f>IFERROR('Prod y alimentación'!AE110*IF($AN52=$R$10,VLOOKUP($AO52,Listas!$B$6:$C$106,2,),IF($AN52=$R$11,VLOOKUP($AO52,Listas!$E$6:$F$106,2,),IF($AN52=$R$12,VLOOKUP($AO52,Listas!$H$6:$I$106,2,)/100,""))),"")</f>
        <v/>
      </c>
      <c r="BY52" t="str">
        <f>IFERROR('Prod y alimentación'!AH110*IF($AN52=$R$10,VLOOKUP($AO52,Listas!$B$6:$C$106,2,),IF($AN52=$R$11,VLOOKUP($AO52,Listas!$E$6:$F$106,2,),IF($AN52=$R$12,VLOOKUP($AO52,Listas!$H$6:$I$106,2,)/100,""))),"")</f>
        <v/>
      </c>
      <c r="BZ52" t="str">
        <f>IFERROR('Prod y alimentación'!AK110*IF($AN52=$R$10,VLOOKUP($AO52,Listas!$B$6:$C$106,2,),IF($AN52=$R$11,VLOOKUP($AO52,Listas!$E$6:$F$106,2,),IF($AN52=$R$12,VLOOKUP($AO52,Listas!$H$6:$I$106,2,)/100,""))),"")</f>
        <v/>
      </c>
      <c r="CB52" t="str">
        <f>IF(Reservas!E57="",IF(Reservas!D57="","",IF(Reservas!C57=$O$10,0.85,IF(Reservas!C57=$O$11,0.45,IF(Reservas!C57=$O$12,0.33,"")))),Reservas!E57)</f>
        <v/>
      </c>
      <c r="CC52" t="str">
        <f>IF(Reservas!H57="",IF(Reservas!G57="","",IF(Reservas!F57=$O$10,0.85,IF(Reservas!F57=$O$11,0.45,IF(Reservas!F57=$O$12,0.33,"")))),Reservas!H57)</f>
        <v/>
      </c>
      <c r="CD52" t="str">
        <f>IF(Reservas!K57="",IF(Reservas!J57="","",IF(Reservas!I57=$O$10,0.85,IF(Reservas!I57=$O$11,0.45,IF(Reservas!I57=$O$12,0.33,"")))),Reservas!K57)</f>
        <v/>
      </c>
      <c r="CE52" t="str">
        <f>IF(Reservas!N57="",IF(Reservas!M57="","",IF(Reservas!L57=$O$10,0.85,IF(Reservas!L57=$O$11,0.45,IF(Reservas!L57=$O$12,0.33,"")))),Reservas!N57)</f>
        <v/>
      </c>
      <c r="CF52" t="str">
        <f>IF(Reservas!Q57="",IF(Reservas!P57="","",IF(Reservas!O57=$O$10,0.85,IF(Reservas!O57=$O$11,0.45,IF(Reservas!O57=$O$12,0.33,"")))),Reservas!Q57)</f>
        <v/>
      </c>
      <c r="CG52" t="str">
        <f>IF(Reservas!T57="",IF(Reservas!S57="","",IF(Reservas!R57=$O$10,0.85,IF(Reservas!R57=$O$11,0.45,IF(Reservas!R57=$O$12,0.33,"")))),Reservas!T57)</f>
        <v/>
      </c>
      <c r="CH52" t="str">
        <f>IF(Reservas!W57="",IF(Reservas!V57="","",IF(Reservas!U57=$O$10,0.85,IF(Reservas!U57=$O$11,0.45,IF(Reservas!U57=$O$12,0.33,"")))),Reservas!W57)</f>
        <v/>
      </c>
      <c r="CI52" t="str">
        <f>IF(Reservas!Z57="",IF(Reservas!Y57="","",IF(Reservas!X57=$O$10,0.85,IF(Reservas!X57=$O$11,0.45,IF(Reservas!X57=$O$12,0.33,"")))),Reservas!Z57)</f>
        <v/>
      </c>
      <c r="CJ52" t="str">
        <f>IF(Reservas!AC57="",IF(Reservas!AB57="","",IF(Reservas!AA57=$O$10,0.85,IF(Reservas!AA57=$O$11,0.45,IF(Reservas!AA57=$O$12,0.33,"")))),Reservas!AC57)</f>
        <v/>
      </c>
      <c r="CK52" t="str">
        <f>IF(Reservas!AF57="",IF(Reservas!AE57="","",IF(Reservas!AD57=$O$10,0.85,IF(Reservas!AD57=$O$11,0.45,IF(Reservas!AD57=$O$12,0.33,"")))),Reservas!AF57)</f>
        <v/>
      </c>
      <c r="CL52" t="str">
        <f>IF(Reservas!AI57="",IF(Reservas!AH57="","",IF(Reservas!AG57=$O$10,0.85,IF(Reservas!AG57=$O$11,0.45,IF(Reservas!AG57=$O$12,0.33,"")))),Reservas!AI57)</f>
        <v/>
      </c>
      <c r="CM52" t="str">
        <f>IF(Reservas!AL57="",IF(Reservas!AK57="","",IF(Reservas!AJ57=$O$10,0.85,IF(Reservas!AJ57=$O$11,0.45,IF(Reservas!AJ57=$O$12,0.33,"")))),Reservas!AL57)</f>
        <v/>
      </c>
      <c r="CO52" t="str">
        <f>IFERROR('Prod y alimentación'!E110*IF($AN52=$R$10,VLOOKUP($AO52,Listas!$B$6:$C$106,2,),IF($AN52=$R$11,VLOOKUP($AO52,Listas!$E$6:$F$106,2,),IF($AN52=$R$12,VLOOKUP($AO52,Listas!$H$6:$I$106,2,),""))),"")</f>
        <v/>
      </c>
      <c r="CP52" t="str">
        <f>IFERROR('Prod y alimentación'!H110*IF($AN52=$R$10,VLOOKUP($AO52,Listas!$B$6:$C$106,2,),IF($AN52=$R$11,VLOOKUP($AO52,Listas!$E$6:$F$106,2,),IF($AN52=$R$12,VLOOKUP($AO52,Listas!$H$6:$I$106,2,),""))),"")</f>
        <v/>
      </c>
      <c r="CQ52" t="str">
        <f>IFERROR('Prod y alimentación'!K110*IF($AN52=$R$10,VLOOKUP($AO52,Listas!$B$6:$C$106,2,),IF($AN52=$R$11,VLOOKUP($AO52,Listas!$E$6:$F$106,2,),IF($AN52=$R$12,VLOOKUP($AO52,Listas!$H$6:$I$106,2,),""))),"")</f>
        <v/>
      </c>
      <c r="CR52" t="str">
        <f>IFERROR('Prod y alimentación'!N110*IF($AN52=$R$10,VLOOKUP($AO52,Listas!$B$6:$C$106,2,),IF($AN52=$R$11,VLOOKUP($AO52,Listas!$E$6:$F$106,2,),IF($AN52=$R$12,VLOOKUP($AO52,Listas!$H$6:$I$106,2,),""))),"")</f>
        <v/>
      </c>
      <c r="CS52" t="str">
        <f>IFERROR('Prod y alimentación'!Q110*IF($AN52=$R$10,VLOOKUP($AO52,Listas!$B$6:$C$106,2,),IF($AN52=$R$11,VLOOKUP($AO52,Listas!$E$6:$F$106,2,),IF($AN52=$R$12,VLOOKUP($AO52,Listas!$H$6:$I$106,2,),""))),"")</f>
        <v/>
      </c>
      <c r="CT52" t="str">
        <f>IFERROR('Prod y alimentación'!T110*IF($AN52=$R$10,VLOOKUP($AO52,Listas!$B$6:$C$106,2,),IF($AN52=$R$11,VLOOKUP($AO52,Listas!$E$6:$F$106,2,),IF($AN52=$R$12,VLOOKUP($AO52,Listas!$H$6:$I$106,2,),""))),"")</f>
        <v/>
      </c>
      <c r="CU52" t="str">
        <f>IFERROR('Prod y alimentación'!W110*IF($AN52=$R$10,VLOOKUP($AO52,Listas!$B$6:$C$106,2,),IF($AN52=$R$11,VLOOKUP($AO52,Listas!$E$6:$F$106,2,),IF($AN52=$R$12,VLOOKUP($AO52,Listas!$H$6:$I$106,2,),""))),"")</f>
        <v/>
      </c>
      <c r="CV52" t="str">
        <f>IFERROR('Prod y alimentación'!Z110*IF($AN52=$R$10,VLOOKUP($AO52,Listas!$B$6:$C$106,2,),IF($AN52=$R$11,VLOOKUP($AO52,Listas!$E$6:$F$106,2,),IF($AN52=$R$12,VLOOKUP($AO52,Listas!$H$6:$I$106,2,),""))),"")</f>
        <v/>
      </c>
      <c r="CW52" t="str">
        <f>IFERROR('Prod y alimentación'!AC110*IF($AN52=$R$10,VLOOKUP($AO52,Listas!$B$6:$C$106,2,),IF($AN52=$R$11,VLOOKUP($AO52,Listas!$E$6:$F$106,2,),IF($AN52=$R$12,VLOOKUP($AO52,Listas!$H$6:$I$106,2,),""))),"")</f>
        <v/>
      </c>
      <c r="CX52" t="str">
        <f>IFERROR('Prod y alimentación'!AF110*IF($AN52=$R$10,VLOOKUP($AO52,Listas!$B$6:$C$106,2,),IF($AN52=$R$11,VLOOKUP($AO52,Listas!$E$6:$F$106,2,),IF($AN52=$R$12,VLOOKUP($AO52,Listas!$H$6:$I$106,2,),""))),"")</f>
        <v/>
      </c>
      <c r="CY52" t="str">
        <f>IFERROR('Prod y alimentación'!AI110*IF($AN52=$R$10,VLOOKUP($AO52,Listas!$B$6:$C$106,2,),IF($AN52=$R$11,VLOOKUP($AO52,Listas!$E$6:$F$106,2,),IF($AN52=$R$12,VLOOKUP($AO52,Listas!$H$6:$I$106,2,),""))),"")</f>
        <v/>
      </c>
      <c r="CZ52" t="str">
        <f>IFERROR('Prod y alimentación'!AL110*IF($AN52=$R$10,VLOOKUP($AO52,Listas!$B$6:$C$106,2,),IF($AN52=$R$11,VLOOKUP($AO52,Listas!$E$6:$F$106,2,),IF($AN52=$R$12,VLOOKUP($AO52,Listas!$H$6:$I$106,2,),""))),"")</f>
        <v/>
      </c>
    </row>
    <row r="53" spans="2:104" x14ac:dyDescent="0.35">
      <c r="B53" t="str">
        <f ca="1">IFERROR(INDEX(OFFSET(Listas!$B$6,0,0,MATCH("Fin",Listas!$B$6:B149,0)-1,1),MATCH(0,INDEX(COUNTIF($B$10:B52,OFFSET(Listas!$B$6,0,0,MATCH("Fin",Listas!$B$6:B149,0)-1,1)),0,0),0)),"")</f>
        <v/>
      </c>
      <c r="E53" t="str">
        <f ca="1">IFERROR(INDEX(OFFSET(Listas!$E$6,0,0,MATCH("Fin",Listas!$E$6:E149,0)-1,1),MATCH(0,INDEX(COUNTIF($E$10:E52,OFFSET(Listas!$E$6,0,0,MATCH("Fin",Listas!$E$6:E149,0)-1,1)),0,0),0)),"")</f>
        <v/>
      </c>
      <c r="H53" t="str">
        <f ca="1">IFERROR(INDEX(OFFSET(Listas!$H$6,0,0,MATCH("Fin",Listas!$H$6:H149,0)-1,1),MATCH(0,INDEX(COUNTIF($H$10:H52,OFFSET(Listas!$H$6,0,0,MATCH("Fin",Listas!$H$6:H149,0)-1,1)),0,0),0)),"")</f>
        <v/>
      </c>
      <c r="K53" t="str">
        <f ca="1">IFERROR(INDEX(OFFSET(Listas!$L$6,0,0,MATCH("Fin",Listas!$L$6:L149,0)-1,1),MATCH(0,INDEX(COUNTIF($K$10:K52,OFFSET(Listas!$L$6,0,0,MATCH("Fin",Listas!$L$6:L149,0)-1,1)),0,0),0)),"")</f>
        <v/>
      </c>
      <c r="L53" t="e">
        <f ca="1">VLOOKUP(K53,Listas!$L$6:$M$106,2,0)</f>
        <v>#N/A</v>
      </c>
      <c r="AA53" s="122" t="str">
        <f>IF('Uso de suelo'!C58="","",'Uso de suelo'!C58)</f>
        <v/>
      </c>
      <c r="AB53" s="123" t="str">
        <f ca="1">IF('Uso de suelo'!D58="","",VLOOKUP('Uso de suelo'!D58,OFFSET(Formulas!$K$11,0,0,Formulas!$L$10,2),2,0))</f>
        <v/>
      </c>
      <c r="AC53" s="123" t="str">
        <f ca="1">IF('Uso de suelo'!F58="","",VLOOKUP('Uso de suelo'!F58,OFFSET(Formulas!$K$11,0,0,Formulas!$L$10,2),2,0))</f>
        <v/>
      </c>
      <c r="AD53" s="123" t="str">
        <f ca="1">IF('Uso de suelo'!H58="","",VLOOKUP('Uso de suelo'!H58,OFFSET(Formulas!$K$11,0,0,Formulas!$L$10,2),2,0))</f>
        <v/>
      </c>
      <c r="AE53" s="123" t="str">
        <f ca="1">IF('Uso de suelo'!J58="","",VLOOKUP('Uso de suelo'!J58,OFFSET(Formulas!$K$11,0,0,Formulas!$L$10,2),2,0))</f>
        <v/>
      </c>
      <c r="AF53" s="123" t="str">
        <f ca="1">IF('Uso de suelo'!L58="","",VLOOKUP('Uso de suelo'!L58,OFFSET(Formulas!$K$11,0,0,Formulas!$L$10,2),2,0))</f>
        <v/>
      </c>
      <c r="AG53" s="123" t="str">
        <f ca="1">IF('Uso de suelo'!N58="","",VLOOKUP('Uso de suelo'!N58,OFFSET(Formulas!$K$11,0,0,Formulas!$L$10,2),2,0))</f>
        <v/>
      </c>
      <c r="AH53" s="123" t="str">
        <f ca="1">IF('Uso de suelo'!P58="","",VLOOKUP('Uso de suelo'!P58,OFFSET(Formulas!$K$11,0,0,Formulas!$L$10,2),2,0))</f>
        <v/>
      </c>
      <c r="AI53" s="123" t="str">
        <f ca="1">IF('Uso de suelo'!R58="","",VLOOKUP('Uso de suelo'!R58,OFFSET(Formulas!$K$11,0,0,Formulas!$L$10,2),2,0))</f>
        <v/>
      </c>
      <c r="AJ53" s="123" t="str">
        <f ca="1">IF('Uso de suelo'!T58="","",VLOOKUP('Uso de suelo'!T58,OFFSET(Formulas!$K$11,0,0,Formulas!$L$10,2),2,0))</f>
        <v/>
      </c>
      <c r="AK53" s="123" t="str">
        <f ca="1">IF('Uso de suelo'!V58="","",VLOOKUP('Uso de suelo'!V58,OFFSET(Formulas!$K$11,0,0,Formulas!$L$10,2),2,0))</f>
        <v/>
      </c>
      <c r="AL53" s="123" t="str">
        <f ca="1">IF('Uso de suelo'!X58="","",VLOOKUP('Uso de suelo'!X58,OFFSET(Formulas!$K$11,0,0,Formulas!$L$10,2),2,0))</f>
        <v/>
      </c>
      <c r="AM53" s="124" t="str">
        <f ca="1">IF('Uso de suelo'!Z58="","",VLOOKUP('Uso de suelo'!Z58,OFFSET(Formulas!$K$11,0,0,Formulas!$L$10,2),2,0))</f>
        <v/>
      </c>
      <c r="AN53" t="str">
        <f>IF('Prod y alimentación'!B111="","",'Prod y alimentación'!B111)</f>
        <v/>
      </c>
      <c r="AO53" t="str">
        <f>IF('Prod y alimentación'!C111="","",'Prod y alimentación'!C111)</f>
        <v/>
      </c>
      <c r="AP53" t="str">
        <f>IFERROR('Prod y alimentación'!D111*IF($AN53=$R$10,VLOOKUP($AO53,Listas!$B$6:$D$106,3,)*VLOOKUP($AO53,Listas!$B$6:$D$106,2,),IF($AN53=$R$11,VLOOKUP($AO53,Listas!$E$6:$G$106,3,)*VLOOKUP($AO53,Listas!$E$6:$G$106,2,),IF($AN53=$R$12,VLOOKUP($AO53,Listas!$H$6:$J$106,3,)*VLOOKUP($AO53,Listas!$H$6:$J$106,2,),""))),"")</f>
        <v/>
      </c>
      <c r="AQ53" t="str">
        <f>IFERROR('Prod y alimentación'!E111*IF($AN53=$R$10,VLOOKUP($AO53,Listas!$B$6:$D$106,3,)*VLOOKUP($AO53,Listas!$B$6:$D$106,2,),IF($AN53=$R$11,VLOOKUP($AO53,Listas!$E$6:$G$106,3,)*VLOOKUP($AO53,Listas!$E$6:$G$106,2,),IF($AN53=$R$12,VLOOKUP($AO53,Listas!$H$6:$J$106,3,)*VLOOKUP($AO53,Listas!$H$6:$J$106,2,),""))),"")</f>
        <v/>
      </c>
      <c r="AR53" t="str">
        <f>IFERROR('Prod y alimentación'!G111*IF($AN53=$R$10,VLOOKUP($AO53,Listas!$B$6:$D$106,3,)*VLOOKUP($AO53,Listas!$B$6:$D$106,2,),IF($AN53=$R$11,VLOOKUP($AO53,Listas!$E$6:$G$106,3,)*VLOOKUP($AO53,Listas!$E$6:$G$106,2,),IF($AN53=$R$12,VLOOKUP($AO53,Listas!$H$6:$J$106,3,)*VLOOKUP($AO53,Listas!$H$6:$J$106,2,),""))),"")</f>
        <v/>
      </c>
      <c r="AS53" t="str">
        <f>IFERROR('Prod y alimentación'!H111*IF($AN53=$R$10,VLOOKUP($AO53,Listas!$B$6:$D$106,3,)*VLOOKUP($AO53,Listas!$B$6:$D$106,2,),IF($AN53=$R$11,VLOOKUP($AO53,Listas!$E$6:$G$106,3,)*VLOOKUP($AO53,Listas!$E$6:$G$106,2,),IF($AN53=$R$12,VLOOKUP($AO53,Listas!$H$6:$J$106,3,)*VLOOKUP($AO53,Listas!$H$6:$J$106,2,),""))),"")</f>
        <v/>
      </c>
      <c r="AT53" t="str">
        <f>IFERROR('Prod y alimentación'!J111*IF($AN53=$R$10,VLOOKUP($AO53,Listas!$B$6:$D$106,3,)*VLOOKUP($AO53,Listas!$B$6:$D$106,2,),IF($AN53=$R$11,VLOOKUP($AO53,Listas!$E$6:$G$106,3,)*VLOOKUP($AO53,Listas!$E$6:$G$106,2,),IF($AN53=$R$12,VLOOKUP($AO53,Listas!$H$6:$J$106,3,)*VLOOKUP($AO53,Listas!$H$6:$J$106,2,),""))),"")</f>
        <v/>
      </c>
      <c r="AU53" t="str">
        <f>IFERROR('Prod y alimentación'!K111*IF($AN53=$R$10,VLOOKUP($AO53,Listas!$B$6:$D$106,3,)*VLOOKUP($AO53,Listas!$B$6:$D$106,2,),IF($AN53=$R$11,VLOOKUP($AO53,Listas!$E$6:$G$106,3,)*VLOOKUP($AO53,Listas!$E$6:$G$106,2,),IF($AN53=$R$12,VLOOKUP($AO53,Listas!$H$6:$J$106,3,)*VLOOKUP($AO53,Listas!$H$6:$J$106,2,),""))),"")</f>
        <v/>
      </c>
      <c r="AV53" t="str">
        <f>IFERROR('Prod y alimentación'!M111*IF($AN53=$R$10,VLOOKUP($AO53,Listas!$B$6:$D$106,3,)*VLOOKUP($AO53,Listas!$B$6:$D$106,2,),IF($AN53=$R$11,VLOOKUP($AO53,Listas!$E$6:$G$106,3,)*VLOOKUP($AO53,Listas!$E$6:$G$106,2,),IF($AN53=$R$12,VLOOKUP($AO53,Listas!$H$6:$J$106,3,)*VLOOKUP($AO53,Listas!$H$6:$J$106,2,),""))),"")</f>
        <v/>
      </c>
      <c r="AW53" t="str">
        <f>IFERROR('Prod y alimentación'!N111*IF($AN53=$R$10,VLOOKUP($AO53,Listas!$B$6:$D$106,3,)*VLOOKUP($AO53,Listas!$B$6:$D$106,2,),IF($AN53=$R$11,VLOOKUP($AO53,Listas!$E$6:$G$106,3,)*VLOOKUP($AO53,Listas!$E$6:$G$106,2,),IF($AN53=$R$12,VLOOKUP($AO53,Listas!$H$6:$J$106,3,)*VLOOKUP($AO53,Listas!$H$6:$J$106,2,),""))),"")</f>
        <v/>
      </c>
      <c r="AX53" t="str">
        <f>IFERROR('Prod y alimentación'!P111*IF($AN53=$R$10,VLOOKUP($AO53,Listas!$B$6:$D$106,3,)*VLOOKUP($AO53,Listas!$B$6:$D$106,2,),IF($AN53=$R$11,VLOOKUP($AO53,Listas!$E$6:$G$106,3,)*VLOOKUP($AO53,Listas!$E$6:$G$106,2,),IF($AN53=$R$12,VLOOKUP($AO53,Listas!$H$6:$J$106,3,)*VLOOKUP($AO53,Listas!$H$6:$J$106,2,),""))),"")</f>
        <v/>
      </c>
      <c r="AY53" t="str">
        <f>IFERROR('Prod y alimentación'!Q111*IF($AN53=$R$10,VLOOKUP($AO53,Listas!$B$6:$D$106,3,)*VLOOKUP($AO53,Listas!$B$6:$D$106,2,),IF($AN53=$R$11,VLOOKUP($AO53,Listas!$E$6:$G$106,3,)*VLOOKUP($AO53,Listas!$E$6:$G$106,2,),IF($AN53=$R$12,VLOOKUP($AO53,Listas!$H$6:$J$106,3,)*VLOOKUP($AO53,Listas!$H$6:$J$106,2,),""))),"")</f>
        <v/>
      </c>
      <c r="AZ53" t="str">
        <f>IFERROR('Prod y alimentación'!S111*IF($AN53=$R$10,VLOOKUP($AO53,Listas!$B$6:$D$106,3,)*VLOOKUP($AO53,Listas!$B$6:$D$106,2,),IF($AN53=$R$11,VLOOKUP($AO53,Listas!$E$6:$G$106,3,)*VLOOKUP($AO53,Listas!$E$6:$G$106,2,),IF($AN53=$R$12,VLOOKUP($AO53,Listas!$H$6:$J$106,3,)*VLOOKUP($AO53,Listas!$H$6:$J$106,2,),""))),"")</f>
        <v/>
      </c>
      <c r="BA53" t="str">
        <f>IFERROR('Prod y alimentación'!T111*IF($AN53=$R$10,VLOOKUP($AO53,Listas!$B$6:$D$106,3,)*VLOOKUP($AO53,Listas!$B$6:$D$106,2,),IF($AN53=$R$11,VLOOKUP($AO53,Listas!$E$6:$G$106,3,)*VLOOKUP($AO53,Listas!$E$6:$G$106,2,),IF($AN53=$R$12,VLOOKUP($AO53,Listas!$H$6:$J$106,3,)*VLOOKUP($AO53,Listas!$H$6:$J$106,2,),""))),"")</f>
        <v/>
      </c>
      <c r="BB53" t="str">
        <f>IFERROR('Prod y alimentación'!V111*IF($AN53=$R$10,VLOOKUP($AO53,Listas!$B$6:$D$106,3,)*VLOOKUP($AO53,Listas!$B$6:$D$106,2,),IF($AN53=$R$11,VLOOKUP($AO53,Listas!$E$6:$G$106,3,)*VLOOKUP($AO53,Listas!$E$6:$G$106,2,),IF($AN53=$R$12,VLOOKUP($AO53,Listas!$H$6:$J$106,3,)*VLOOKUP($AO53,Listas!$H$6:$J$106,2,),""))),"")</f>
        <v/>
      </c>
      <c r="BC53" t="str">
        <f>IFERROR('Prod y alimentación'!W111*IF($AN53=$R$10,VLOOKUP($AO53,Listas!$B$6:$D$106,3,)*VLOOKUP($AO53,Listas!$B$6:$D$106,2,),IF($AN53=$R$11,VLOOKUP($AO53,Listas!$E$6:$G$106,3,)*VLOOKUP($AO53,Listas!$E$6:$G$106,2,),IF($AN53=$R$12,VLOOKUP($AO53,Listas!$H$6:$J$106,3,)*VLOOKUP($AO53,Listas!$H$6:$J$106,2,),""))),"")</f>
        <v/>
      </c>
      <c r="BD53" t="str">
        <f>IFERROR('Prod y alimentación'!Y111*IF($AN53=$R$10,VLOOKUP($AO53,Listas!$B$6:$D$106,3,)*VLOOKUP($AO53,Listas!$B$6:$D$106,2,),IF($AN53=$R$11,VLOOKUP($AO53,Listas!$E$6:$G$106,3,)*VLOOKUP($AO53,Listas!$E$6:$G$106,2,),IF($AN53=$R$12,VLOOKUP($AO53,Listas!$H$6:$J$106,3,)*VLOOKUP($AO53,Listas!$H$6:$J$106,2,),""))),"")</f>
        <v/>
      </c>
      <c r="BE53" t="str">
        <f>IFERROR('Prod y alimentación'!Z111*IF($AN53=$R$10,VLOOKUP($AO53,Listas!$B$6:$D$106,3,)*VLOOKUP($AO53,Listas!$B$6:$D$106,2,),IF($AN53=$R$11,VLOOKUP($AO53,Listas!$E$6:$G$106,3,)*VLOOKUP($AO53,Listas!$E$6:$G$106,2,),IF($AN53=$R$12,VLOOKUP($AO53,Listas!$H$6:$J$106,3,)*VLOOKUP($AO53,Listas!$H$6:$J$106,2,),""))),"")</f>
        <v/>
      </c>
      <c r="BF53" t="str">
        <f>IFERROR('Prod y alimentación'!AB111*IF($AN53=$R$10,VLOOKUP($AO53,Listas!$B$6:$D$106,3,)*VLOOKUP($AO53,Listas!$B$6:$D$106,2,),IF($AN53=$R$11,VLOOKUP($AO53,Listas!$E$6:$G$106,3,)*VLOOKUP($AO53,Listas!$E$6:$G$106,2,),IF($AN53=$R$12,VLOOKUP($AO53,Listas!$H$6:$J$106,3,)*VLOOKUP($AO53,Listas!$H$6:$J$106,2,),""))),"")</f>
        <v/>
      </c>
      <c r="BG53" t="str">
        <f>IFERROR('Prod y alimentación'!AC111*IF($AN53=$R$10,VLOOKUP($AO53,Listas!$B$6:$D$106,3,)*VLOOKUP($AO53,Listas!$B$6:$D$106,2,),IF($AN53=$R$11,VLOOKUP($AO53,Listas!$E$6:$G$106,3,)*VLOOKUP($AO53,Listas!$E$6:$G$106,2,),IF($AN53=$R$12,VLOOKUP($AO53,Listas!$H$6:$J$106,3,)*VLOOKUP($AO53,Listas!$H$6:$J$106,2,),""))),"")</f>
        <v/>
      </c>
      <c r="BH53" t="str">
        <f>IFERROR('Prod y alimentación'!AE111*IF($AN53=$R$10,VLOOKUP($AO53,Listas!$B$6:$D$106,3,)*VLOOKUP($AO53,Listas!$B$6:$D$106,2,),IF($AN53=$R$11,VLOOKUP($AO53,Listas!$E$6:$G$106,3,)*VLOOKUP($AO53,Listas!$E$6:$G$106,2,),IF($AN53=$R$12,VLOOKUP($AO53,Listas!$H$6:$J$106,3,)*VLOOKUP($AO53,Listas!$H$6:$J$106,2,),""))),"")</f>
        <v/>
      </c>
      <c r="BI53" t="str">
        <f>IFERROR('Prod y alimentación'!AF111*IF($AN53=$R$10,VLOOKUP($AO53,Listas!$B$6:$D$106,3,)*VLOOKUP($AO53,Listas!$B$6:$D$106,2,),IF($AN53=$R$11,VLOOKUP($AO53,Listas!$E$6:$G$106,3,)*VLOOKUP($AO53,Listas!$E$6:$G$106,2,),IF($AN53=$R$12,VLOOKUP($AO53,Listas!$H$6:$J$106,3,)*VLOOKUP($AO53,Listas!$H$6:$J$106,2,),""))),"")</f>
        <v/>
      </c>
      <c r="BJ53" t="str">
        <f>IFERROR('Prod y alimentación'!AH111*IF($AN53=$R$10,VLOOKUP($AO53,Listas!$B$6:$D$106,3,)*VLOOKUP($AO53,Listas!$B$6:$D$106,2,),IF($AN53=$R$11,VLOOKUP($AO53,Listas!$E$6:$G$106,3,)*VLOOKUP($AO53,Listas!$E$6:$G$106,2,),IF($AN53=$R$12,VLOOKUP($AO53,Listas!$H$6:$J$106,3,)*VLOOKUP($AO53,Listas!$H$6:$J$106,2,),""))),"")</f>
        <v/>
      </c>
      <c r="BK53" t="str">
        <f>IFERROR('Prod y alimentación'!AI111*IF($AN53=$R$10,VLOOKUP($AO53,Listas!$B$6:$D$106,3,)*VLOOKUP($AO53,Listas!$B$6:$D$106,2,),IF($AN53=$R$11,VLOOKUP($AO53,Listas!$E$6:$G$106,3,)*VLOOKUP($AO53,Listas!$E$6:$G$106,2,),IF($AN53=$R$12,VLOOKUP($AO53,Listas!$H$6:$J$106,3,)*VLOOKUP($AO53,Listas!$H$6:$J$106,2,),""))),"")</f>
        <v/>
      </c>
      <c r="BL53" t="str">
        <f>IFERROR('Prod y alimentación'!AK111*IF($AN53=$R$10,VLOOKUP($AO53,Listas!$B$6:$D$106,3,)*VLOOKUP($AO53,Listas!$B$6:$D$106,2,),IF($AN53=$R$11,VLOOKUP($AO53,Listas!$E$6:$G$106,3,)*VLOOKUP($AO53,Listas!$E$6:$G$106,2,),IF($AN53=$R$12,VLOOKUP($AO53,Listas!$H$6:$J$106,3,)*VLOOKUP($AO53,Listas!$H$6:$J$106,2,),""))),"")</f>
        <v/>
      </c>
      <c r="BM53" t="str">
        <f>IFERROR('Prod y alimentación'!AL111*IF($AN53=$R$10,VLOOKUP($AO53,Listas!$B$6:$D$106,3,)*VLOOKUP($AO53,Listas!$B$6:$D$106,2,),IF($AN53=$R$11,VLOOKUP($AO53,Listas!$E$6:$G$106,3,)*VLOOKUP($AO53,Listas!$E$6:$G$106,2,),IF($AN53=$R$12,VLOOKUP($AO53,Listas!$H$6:$J$106,3,)*VLOOKUP($AO53,Listas!$H$6:$J$106,2,),""))),"")</f>
        <v/>
      </c>
      <c r="BO53" s="130" t="str">
        <f>IFERROR('Prod y alimentación'!D111*IF($AN53=$R$10,VLOOKUP($AO53,Listas!$B$6:$C$106,2,),IF($AN53=$R$11,VLOOKUP($AO53,Listas!$E$6:$F$106,2,),IF($AN53=$R$12,VLOOKUP($AO53,Listas!$H$6:$I$106,2,),""))),"")</f>
        <v/>
      </c>
      <c r="BP53" t="str">
        <f>IFERROR('Prod y alimentación'!G111*IF($AN53=$R$10,VLOOKUP($AO53,Listas!$B$6:$C$106,2,),IF($AN53=$R$11,VLOOKUP($AO53,Listas!$E$6:$F$106,2,),IF($AN53=$R$12,VLOOKUP($AO53,Listas!$H$6:$I$106,2,)/100,""))),"")</f>
        <v/>
      </c>
      <c r="BQ53" t="str">
        <f>IFERROR('Prod y alimentación'!J111*IF($AN53=$R$10,VLOOKUP($AO53,Listas!$B$6:$C$106,2,),IF($AN53=$R$11,VLOOKUP($AO53,Listas!$E$6:$F$106,2,),IF($AN53=$R$12,VLOOKUP($AO53,Listas!$H$6:$I$106,2,)/100,""))),"")</f>
        <v/>
      </c>
      <c r="BR53" t="str">
        <f>IFERROR('Prod y alimentación'!M111*IF($AN53=$R$10,VLOOKUP($AO53,Listas!$B$6:$C$106,2,),IF($AN53=$R$11,VLOOKUP($AO53,Listas!$E$6:$F$106,2,),IF($AN53=$R$12,VLOOKUP($AO53,Listas!$H$6:$I$106,2,)/100,""))),"")</f>
        <v/>
      </c>
      <c r="BS53" t="str">
        <f>IFERROR('Prod y alimentación'!P111*IF($AN53=$R$10,VLOOKUP($AO53,Listas!$B$6:$C$106,2,),IF($AN53=$R$11,VLOOKUP($AO53,Listas!$E$6:$F$106,2,),IF($AN53=$R$12,VLOOKUP($AO53,Listas!$H$6:$I$106,2,)/100,""))),"")</f>
        <v/>
      </c>
      <c r="BT53" t="str">
        <f>IFERROR('Prod y alimentación'!S111*IF($AN53=$R$10,VLOOKUP($AO53,Listas!$B$6:$C$106,2,),IF($AN53=$R$11,VLOOKUP($AO53,Listas!$E$6:$F$106,2,),IF($AN53=$R$12,VLOOKUP($AO53,Listas!$H$6:$I$106,2,)/100,""))),"")</f>
        <v/>
      </c>
      <c r="BU53" t="str">
        <f>IFERROR('Prod y alimentación'!V111*IF($AN53=$R$10,VLOOKUP($AO53,Listas!$B$6:$C$106,2,),IF($AN53=$R$11,VLOOKUP($AO53,Listas!$E$6:$F$106,2,),IF($AN53=$R$12,VLOOKUP($AO53,Listas!$H$6:$I$106,2,)/100,""))),"")</f>
        <v/>
      </c>
      <c r="BV53" t="str">
        <f>IFERROR('Prod y alimentación'!Y111*IF($AN53=$R$10,VLOOKUP($AO53,Listas!$B$6:$C$106,2,),IF($AN53=$R$11,VLOOKUP($AO53,Listas!$E$6:$F$106,2,),IF($AN53=$R$12,VLOOKUP($AO53,Listas!$H$6:$I$106,2,)/100,""))),"")</f>
        <v/>
      </c>
      <c r="BW53" t="str">
        <f>IFERROR('Prod y alimentación'!AB111*IF($AN53=$R$10,VLOOKUP($AO53,Listas!$B$6:$C$106,2,),IF($AN53=$R$11,VLOOKUP($AO53,Listas!$E$6:$F$106,2,),IF($AN53=$R$12,VLOOKUP($AO53,Listas!$H$6:$I$106,2,)/100,""))),"")</f>
        <v/>
      </c>
      <c r="BX53" t="str">
        <f>IFERROR('Prod y alimentación'!AE111*IF($AN53=$R$10,VLOOKUP($AO53,Listas!$B$6:$C$106,2,),IF($AN53=$R$11,VLOOKUP($AO53,Listas!$E$6:$F$106,2,),IF($AN53=$R$12,VLOOKUP($AO53,Listas!$H$6:$I$106,2,)/100,""))),"")</f>
        <v/>
      </c>
      <c r="BY53" t="str">
        <f>IFERROR('Prod y alimentación'!AH111*IF($AN53=$R$10,VLOOKUP($AO53,Listas!$B$6:$C$106,2,),IF($AN53=$R$11,VLOOKUP($AO53,Listas!$E$6:$F$106,2,),IF($AN53=$R$12,VLOOKUP($AO53,Listas!$H$6:$I$106,2,)/100,""))),"")</f>
        <v/>
      </c>
      <c r="BZ53" t="str">
        <f>IFERROR('Prod y alimentación'!AK111*IF($AN53=$R$10,VLOOKUP($AO53,Listas!$B$6:$C$106,2,),IF($AN53=$R$11,VLOOKUP($AO53,Listas!$E$6:$F$106,2,),IF($AN53=$R$12,VLOOKUP($AO53,Listas!$H$6:$I$106,2,)/100,""))),"")</f>
        <v/>
      </c>
      <c r="CB53" t="str">
        <f>IF(Reservas!E58="",IF(Reservas!D58="","",IF(Reservas!C58=$O$10,0.85,IF(Reservas!C58=$O$11,0.45,IF(Reservas!C58=$O$12,0.33,"")))),Reservas!E58)</f>
        <v/>
      </c>
      <c r="CC53" t="str">
        <f>IF(Reservas!H58="",IF(Reservas!G58="","",IF(Reservas!F58=$O$10,0.85,IF(Reservas!F58=$O$11,0.45,IF(Reservas!F58=$O$12,0.33,"")))),Reservas!H58)</f>
        <v/>
      </c>
      <c r="CD53" t="str">
        <f>IF(Reservas!K58="",IF(Reservas!J58="","",IF(Reservas!I58=$O$10,0.85,IF(Reservas!I58=$O$11,0.45,IF(Reservas!I58=$O$12,0.33,"")))),Reservas!K58)</f>
        <v/>
      </c>
      <c r="CE53" t="str">
        <f>IF(Reservas!N58="",IF(Reservas!M58="","",IF(Reservas!L58=$O$10,0.85,IF(Reservas!L58=$O$11,0.45,IF(Reservas!L58=$O$12,0.33,"")))),Reservas!N58)</f>
        <v/>
      </c>
      <c r="CF53" t="str">
        <f>IF(Reservas!Q58="",IF(Reservas!P58="","",IF(Reservas!O58=$O$10,0.85,IF(Reservas!O58=$O$11,0.45,IF(Reservas!O58=$O$12,0.33,"")))),Reservas!Q58)</f>
        <v/>
      </c>
      <c r="CG53" t="str">
        <f>IF(Reservas!T58="",IF(Reservas!S58="","",IF(Reservas!R58=$O$10,0.85,IF(Reservas!R58=$O$11,0.45,IF(Reservas!R58=$O$12,0.33,"")))),Reservas!T58)</f>
        <v/>
      </c>
      <c r="CH53" t="str">
        <f>IF(Reservas!W58="",IF(Reservas!V58="","",IF(Reservas!U58=$O$10,0.85,IF(Reservas!U58=$O$11,0.45,IF(Reservas!U58=$O$12,0.33,"")))),Reservas!W58)</f>
        <v/>
      </c>
      <c r="CI53" t="str">
        <f>IF(Reservas!Z58="",IF(Reservas!Y58="","",IF(Reservas!X58=$O$10,0.85,IF(Reservas!X58=$O$11,0.45,IF(Reservas!X58=$O$12,0.33,"")))),Reservas!Z58)</f>
        <v/>
      </c>
      <c r="CJ53" t="str">
        <f>IF(Reservas!AC58="",IF(Reservas!AB58="","",IF(Reservas!AA58=$O$10,0.85,IF(Reservas!AA58=$O$11,0.45,IF(Reservas!AA58=$O$12,0.33,"")))),Reservas!AC58)</f>
        <v/>
      </c>
      <c r="CK53" t="str">
        <f>IF(Reservas!AF58="",IF(Reservas!AE58="","",IF(Reservas!AD58=$O$10,0.85,IF(Reservas!AD58=$O$11,0.45,IF(Reservas!AD58=$O$12,0.33,"")))),Reservas!AF58)</f>
        <v/>
      </c>
      <c r="CL53" t="str">
        <f>IF(Reservas!AI58="",IF(Reservas!AH58="","",IF(Reservas!AG58=$O$10,0.85,IF(Reservas!AG58=$O$11,0.45,IF(Reservas!AG58=$O$12,0.33,"")))),Reservas!AI58)</f>
        <v/>
      </c>
      <c r="CM53" t="str">
        <f>IF(Reservas!AL58="",IF(Reservas!AK58="","",IF(Reservas!AJ58=$O$10,0.85,IF(Reservas!AJ58=$O$11,0.45,IF(Reservas!AJ58=$O$12,0.33,"")))),Reservas!AL58)</f>
        <v/>
      </c>
      <c r="CO53" t="str">
        <f>IFERROR('Prod y alimentación'!E111*IF($AN53=$R$10,VLOOKUP($AO53,Listas!$B$6:$C$106,2,),IF($AN53=$R$11,VLOOKUP($AO53,Listas!$E$6:$F$106,2,),IF($AN53=$R$12,VLOOKUP($AO53,Listas!$H$6:$I$106,2,),""))),"")</f>
        <v/>
      </c>
      <c r="CP53" t="str">
        <f>IFERROR('Prod y alimentación'!H111*IF($AN53=$R$10,VLOOKUP($AO53,Listas!$B$6:$C$106,2,),IF($AN53=$R$11,VLOOKUP($AO53,Listas!$E$6:$F$106,2,),IF($AN53=$R$12,VLOOKUP($AO53,Listas!$H$6:$I$106,2,),""))),"")</f>
        <v/>
      </c>
      <c r="CQ53" t="str">
        <f>IFERROR('Prod y alimentación'!K111*IF($AN53=$R$10,VLOOKUP($AO53,Listas!$B$6:$C$106,2,),IF($AN53=$R$11,VLOOKUP($AO53,Listas!$E$6:$F$106,2,),IF($AN53=$R$12,VLOOKUP($AO53,Listas!$H$6:$I$106,2,),""))),"")</f>
        <v/>
      </c>
      <c r="CR53" t="str">
        <f>IFERROR('Prod y alimentación'!N111*IF($AN53=$R$10,VLOOKUP($AO53,Listas!$B$6:$C$106,2,),IF($AN53=$R$11,VLOOKUP($AO53,Listas!$E$6:$F$106,2,),IF($AN53=$R$12,VLOOKUP($AO53,Listas!$H$6:$I$106,2,),""))),"")</f>
        <v/>
      </c>
      <c r="CS53" t="str">
        <f>IFERROR('Prod y alimentación'!Q111*IF($AN53=$R$10,VLOOKUP($AO53,Listas!$B$6:$C$106,2,),IF($AN53=$R$11,VLOOKUP($AO53,Listas!$E$6:$F$106,2,),IF($AN53=$R$12,VLOOKUP($AO53,Listas!$H$6:$I$106,2,),""))),"")</f>
        <v/>
      </c>
      <c r="CT53" t="str">
        <f>IFERROR('Prod y alimentación'!T111*IF($AN53=$R$10,VLOOKUP($AO53,Listas!$B$6:$C$106,2,),IF($AN53=$R$11,VLOOKUP($AO53,Listas!$E$6:$F$106,2,),IF($AN53=$R$12,VLOOKUP($AO53,Listas!$H$6:$I$106,2,),""))),"")</f>
        <v/>
      </c>
      <c r="CU53" t="str">
        <f>IFERROR('Prod y alimentación'!W111*IF($AN53=$R$10,VLOOKUP($AO53,Listas!$B$6:$C$106,2,),IF($AN53=$R$11,VLOOKUP($AO53,Listas!$E$6:$F$106,2,),IF($AN53=$R$12,VLOOKUP($AO53,Listas!$H$6:$I$106,2,),""))),"")</f>
        <v/>
      </c>
      <c r="CV53" t="str">
        <f>IFERROR('Prod y alimentación'!Z111*IF($AN53=$R$10,VLOOKUP($AO53,Listas!$B$6:$C$106,2,),IF($AN53=$R$11,VLOOKUP($AO53,Listas!$E$6:$F$106,2,),IF($AN53=$R$12,VLOOKUP($AO53,Listas!$H$6:$I$106,2,),""))),"")</f>
        <v/>
      </c>
      <c r="CW53" t="str">
        <f>IFERROR('Prod y alimentación'!AC111*IF($AN53=$R$10,VLOOKUP($AO53,Listas!$B$6:$C$106,2,),IF($AN53=$R$11,VLOOKUP($AO53,Listas!$E$6:$F$106,2,),IF($AN53=$R$12,VLOOKUP($AO53,Listas!$H$6:$I$106,2,),""))),"")</f>
        <v/>
      </c>
      <c r="CX53" t="str">
        <f>IFERROR('Prod y alimentación'!AF111*IF($AN53=$R$10,VLOOKUP($AO53,Listas!$B$6:$C$106,2,),IF($AN53=$R$11,VLOOKUP($AO53,Listas!$E$6:$F$106,2,),IF($AN53=$R$12,VLOOKUP($AO53,Listas!$H$6:$I$106,2,),""))),"")</f>
        <v/>
      </c>
      <c r="CY53" t="str">
        <f>IFERROR('Prod y alimentación'!AI111*IF($AN53=$R$10,VLOOKUP($AO53,Listas!$B$6:$C$106,2,),IF($AN53=$R$11,VLOOKUP($AO53,Listas!$E$6:$F$106,2,),IF($AN53=$R$12,VLOOKUP($AO53,Listas!$H$6:$I$106,2,),""))),"")</f>
        <v/>
      </c>
      <c r="CZ53" t="str">
        <f>IFERROR('Prod y alimentación'!AL111*IF($AN53=$R$10,VLOOKUP($AO53,Listas!$B$6:$C$106,2,),IF($AN53=$R$11,VLOOKUP($AO53,Listas!$E$6:$F$106,2,),IF($AN53=$R$12,VLOOKUP($AO53,Listas!$H$6:$I$106,2,),""))),"")</f>
        <v/>
      </c>
    </row>
    <row r="54" spans="2:104" x14ac:dyDescent="0.35">
      <c r="B54" t="str">
        <f ca="1">IFERROR(INDEX(OFFSET(Listas!$B$6,0,0,MATCH("Fin",Listas!$B$6:B150,0)-1,1),MATCH(0,INDEX(COUNTIF($B$10:B53,OFFSET(Listas!$B$6,0,0,MATCH("Fin",Listas!$B$6:B150,0)-1,1)),0,0),0)),"")</f>
        <v/>
      </c>
      <c r="E54" t="str">
        <f ca="1">IFERROR(INDEX(OFFSET(Listas!$E$6,0,0,MATCH("Fin",Listas!$E$6:E150,0)-1,1),MATCH(0,INDEX(COUNTIF($E$10:E53,OFFSET(Listas!$E$6,0,0,MATCH("Fin",Listas!$E$6:E150,0)-1,1)),0,0),0)),"")</f>
        <v/>
      </c>
      <c r="H54" t="str">
        <f ca="1">IFERROR(INDEX(OFFSET(Listas!$H$6,0,0,MATCH("Fin",Listas!$H$6:H150,0)-1,1),MATCH(0,INDEX(COUNTIF($H$10:H53,OFFSET(Listas!$H$6,0,0,MATCH("Fin",Listas!$H$6:H150,0)-1,1)),0,0),0)),"")</f>
        <v/>
      </c>
      <c r="K54" t="str">
        <f ca="1">IFERROR(INDEX(OFFSET(Listas!$L$6,0,0,MATCH("Fin",Listas!$L$6:L150,0)-1,1),MATCH(0,INDEX(COUNTIF($K$10:K53,OFFSET(Listas!$L$6,0,0,MATCH("Fin",Listas!$L$6:L150,0)-1,1)),0,0),0)),"")</f>
        <v/>
      </c>
      <c r="L54" t="e">
        <f ca="1">VLOOKUP(K54,Listas!$L$6:$M$106,2,0)</f>
        <v>#N/A</v>
      </c>
      <c r="AA54" s="122" t="str">
        <f>IF('Uso de suelo'!C59="","",'Uso de suelo'!C59)</f>
        <v/>
      </c>
      <c r="AB54" s="123" t="str">
        <f ca="1">IF('Uso de suelo'!D59="","",VLOOKUP('Uso de suelo'!D59,OFFSET(Formulas!$K$11,0,0,Formulas!$L$10,2),2,0))</f>
        <v/>
      </c>
      <c r="AC54" s="123" t="str">
        <f ca="1">IF('Uso de suelo'!F59="","",VLOOKUP('Uso de suelo'!F59,OFFSET(Formulas!$K$11,0,0,Formulas!$L$10,2),2,0))</f>
        <v/>
      </c>
      <c r="AD54" s="123" t="str">
        <f ca="1">IF('Uso de suelo'!H59="","",VLOOKUP('Uso de suelo'!H59,OFFSET(Formulas!$K$11,0,0,Formulas!$L$10,2),2,0))</f>
        <v/>
      </c>
      <c r="AE54" s="123" t="str">
        <f ca="1">IF('Uso de suelo'!J59="","",VLOOKUP('Uso de suelo'!J59,OFFSET(Formulas!$K$11,0,0,Formulas!$L$10,2),2,0))</f>
        <v/>
      </c>
      <c r="AF54" s="123" t="str">
        <f ca="1">IF('Uso de suelo'!L59="","",VLOOKUP('Uso de suelo'!L59,OFFSET(Formulas!$K$11,0,0,Formulas!$L$10,2),2,0))</f>
        <v/>
      </c>
      <c r="AG54" s="123" t="str">
        <f ca="1">IF('Uso de suelo'!N59="","",VLOOKUP('Uso de suelo'!N59,OFFSET(Formulas!$K$11,0,0,Formulas!$L$10,2),2,0))</f>
        <v/>
      </c>
      <c r="AH54" s="123" t="str">
        <f ca="1">IF('Uso de suelo'!P59="","",VLOOKUP('Uso de suelo'!P59,OFFSET(Formulas!$K$11,0,0,Formulas!$L$10,2),2,0))</f>
        <v/>
      </c>
      <c r="AI54" s="123" t="str">
        <f ca="1">IF('Uso de suelo'!R59="","",VLOOKUP('Uso de suelo'!R59,OFFSET(Formulas!$K$11,0,0,Formulas!$L$10,2),2,0))</f>
        <v/>
      </c>
      <c r="AJ54" s="123" t="str">
        <f ca="1">IF('Uso de suelo'!T59="","",VLOOKUP('Uso de suelo'!T59,OFFSET(Formulas!$K$11,0,0,Formulas!$L$10,2),2,0))</f>
        <v/>
      </c>
      <c r="AK54" s="123" t="str">
        <f ca="1">IF('Uso de suelo'!V59="","",VLOOKUP('Uso de suelo'!V59,OFFSET(Formulas!$K$11,0,0,Formulas!$L$10,2),2,0))</f>
        <v/>
      </c>
      <c r="AL54" s="123" t="str">
        <f ca="1">IF('Uso de suelo'!X59="","",VLOOKUP('Uso de suelo'!X59,OFFSET(Formulas!$K$11,0,0,Formulas!$L$10,2),2,0))</f>
        <v/>
      </c>
      <c r="AM54" s="124" t="str">
        <f ca="1">IF('Uso de suelo'!Z59="","",VLOOKUP('Uso de suelo'!Z59,OFFSET(Formulas!$K$11,0,0,Formulas!$L$10,2),2,0))</f>
        <v/>
      </c>
      <c r="AN54" t="str">
        <f>IF('Prod y alimentación'!B112="","",'Prod y alimentación'!B112)</f>
        <v/>
      </c>
      <c r="AO54" t="str">
        <f>IF('Prod y alimentación'!C112="","",'Prod y alimentación'!C112)</f>
        <v/>
      </c>
      <c r="AP54" t="str">
        <f>IFERROR('Prod y alimentación'!D112*IF($AN54=$R$10,VLOOKUP($AO54,Listas!$B$6:$D$106,3,)*VLOOKUP($AO54,Listas!$B$6:$D$106,2,),IF($AN54=$R$11,VLOOKUP($AO54,Listas!$E$6:$G$106,3,)*VLOOKUP($AO54,Listas!$E$6:$G$106,2,),IF($AN54=$R$12,VLOOKUP($AO54,Listas!$H$6:$J$106,3,)*VLOOKUP($AO54,Listas!$H$6:$J$106,2,),""))),"")</f>
        <v/>
      </c>
      <c r="AQ54" t="str">
        <f>IFERROR('Prod y alimentación'!E112*IF($AN54=$R$10,VLOOKUP($AO54,Listas!$B$6:$D$106,3,)*VLOOKUP($AO54,Listas!$B$6:$D$106,2,),IF($AN54=$R$11,VLOOKUP($AO54,Listas!$E$6:$G$106,3,)*VLOOKUP($AO54,Listas!$E$6:$G$106,2,),IF($AN54=$R$12,VLOOKUP($AO54,Listas!$H$6:$J$106,3,)*VLOOKUP($AO54,Listas!$H$6:$J$106,2,),""))),"")</f>
        <v/>
      </c>
      <c r="AR54" t="str">
        <f>IFERROR('Prod y alimentación'!G112*IF($AN54=$R$10,VLOOKUP($AO54,Listas!$B$6:$D$106,3,)*VLOOKUP($AO54,Listas!$B$6:$D$106,2,),IF($AN54=$R$11,VLOOKUP($AO54,Listas!$E$6:$G$106,3,)*VLOOKUP($AO54,Listas!$E$6:$G$106,2,),IF($AN54=$R$12,VLOOKUP($AO54,Listas!$H$6:$J$106,3,)*VLOOKUP($AO54,Listas!$H$6:$J$106,2,),""))),"")</f>
        <v/>
      </c>
      <c r="AS54" t="str">
        <f>IFERROR('Prod y alimentación'!H112*IF($AN54=$R$10,VLOOKUP($AO54,Listas!$B$6:$D$106,3,)*VLOOKUP($AO54,Listas!$B$6:$D$106,2,),IF($AN54=$R$11,VLOOKUP($AO54,Listas!$E$6:$G$106,3,)*VLOOKUP($AO54,Listas!$E$6:$G$106,2,),IF($AN54=$R$12,VLOOKUP($AO54,Listas!$H$6:$J$106,3,)*VLOOKUP($AO54,Listas!$H$6:$J$106,2,),""))),"")</f>
        <v/>
      </c>
      <c r="AT54" t="str">
        <f>IFERROR('Prod y alimentación'!J112*IF($AN54=$R$10,VLOOKUP($AO54,Listas!$B$6:$D$106,3,)*VLOOKUP($AO54,Listas!$B$6:$D$106,2,),IF($AN54=$R$11,VLOOKUP($AO54,Listas!$E$6:$G$106,3,)*VLOOKUP($AO54,Listas!$E$6:$G$106,2,),IF($AN54=$R$12,VLOOKUP($AO54,Listas!$H$6:$J$106,3,)*VLOOKUP($AO54,Listas!$H$6:$J$106,2,),""))),"")</f>
        <v/>
      </c>
      <c r="AU54" t="str">
        <f>IFERROR('Prod y alimentación'!K112*IF($AN54=$R$10,VLOOKUP($AO54,Listas!$B$6:$D$106,3,)*VLOOKUP($AO54,Listas!$B$6:$D$106,2,),IF($AN54=$R$11,VLOOKUP($AO54,Listas!$E$6:$G$106,3,)*VLOOKUP($AO54,Listas!$E$6:$G$106,2,),IF($AN54=$R$12,VLOOKUP($AO54,Listas!$H$6:$J$106,3,)*VLOOKUP($AO54,Listas!$H$6:$J$106,2,),""))),"")</f>
        <v/>
      </c>
      <c r="AV54" t="str">
        <f>IFERROR('Prod y alimentación'!M112*IF($AN54=$R$10,VLOOKUP($AO54,Listas!$B$6:$D$106,3,)*VLOOKUP($AO54,Listas!$B$6:$D$106,2,),IF($AN54=$R$11,VLOOKUP($AO54,Listas!$E$6:$G$106,3,)*VLOOKUP($AO54,Listas!$E$6:$G$106,2,),IF($AN54=$R$12,VLOOKUP($AO54,Listas!$H$6:$J$106,3,)*VLOOKUP($AO54,Listas!$H$6:$J$106,2,),""))),"")</f>
        <v/>
      </c>
      <c r="AW54" t="str">
        <f>IFERROR('Prod y alimentación'!N112*IF($AN54=$R$10,VLOOKUP($AO54,Listas!$B$6:$D$106,3,)*VLOOKUP($AO54,Listas!$B$6:$D$106,2,),IF($AN54=$R$11,VLOOKUP($AO54,Listas!$E$6:$G$106,3,)*VLOOKUP($AO54,Listas!$E$6:$G$106,2,),IF($AN54=$R$12,VLOOKUP($AO54,Listas!$H$6:$J$106,3,)*VLOOKUP($AO54,Listas!$H$6:$J$106,2,),""))),"")</f>
        <v/>
      </c>
      <c r="AX54" t="str">
        <f>IFERROR('Prod y alimentación'!P112*IF($AN54=$R$10,VLOOKUP($AO54,Listas!$B$6:$D$106,3,)*VLOOKUP($AO54,Listas!$B$6:$D$106,2,),IF($AN54=$R$11,VLOOKUP($AO54,Listas!$E$6:$G$106,3,)*VLOOKUP($AO54,Listas!$E$6:$G$106,2,),IF($AN54=$R$12,VLOOKUP($AO54,Listas!$H$6:$J$106,3,)*VLOOKUP($AO54,Listas!$H$6:$J$106,2,),""))),"")</f>
        <v/>
      </c>
      <c r="AY54" t="str">
        <f>IFERROR('Prod y alimentación'!Q112*IF($AN54=$R$10,VLOOKUP($AO54,Listas!$B$6:$D$106,3,)*VLOOKUP($AO54,Listas!$B$6:$D$106,2,),IF($AN54=$R$11,VLOOKUP($AO54,Listas!$E$6:$G$106,3,)*VLOOKUP($AO54,Listas!$E$6:$G$106,2,),IF($AN54=$R$12,VLOOKUP($AO54,Listas!$H$6:$J$106,3,)*VLOOKUP($AO54,Listas!$H$6:$J$106,2,),""))),"")</f>
        <v/>
      </c>
      <c r="AZ54" t="str">
        <f>IFERROR('Prod y alimentación'!S112*IF($AN54=$R$10,VLOOKUP($AO54,Listas!$B$6:$D$106,3,)*VLOOKUP($AO54,Listas!$B$6:$D$106,2,),IF($AN54=$R$11,VLOOKUP($AO54,Listas!$E$6:$G$106,3,)*VLOOKUP($AO54,Listas!$E$6:$G$106,2,),IF($AN54=$R$12,VLOOKUP($AO54,Listas!$H$6:$J$106,3,)*VLOOKUP($AO54,Listas!$H$6:$J$106,2,),""))),"")</f>
        <v/>
      </c>
      <c r="BA54" t="str">
        <f>IFERROR('Prod y alimentación'!T112*IF($AN54=$R$10,VLOOKUP($AO54,Listas!$B$6:$D$106,3,)*VLOOKUP($AO54,Listas!$B$6:$D$106,2,),IF($AN54=$R$11,VLOOKUP($AO54,Listas!$E$6:$G$106,3,)*VLOOKUP($AO54,Listas!$E$6:$G$106,2,),IF($AN54=$R$12,VLOOKUP($AO54,Listas!$H$6:$J$106,3,)*VLOOKUP($AO54,Listas!$H$6:$J$106,2,),""))),"")</f>
        <v/>
      </c>
      <c r="BB54" t="str">
        <f>IFERROR('Prod y alimentación'!V112*IF($AN54=$R$10,VLOOKUP($AO54,Listas!$B$6:$D$106,3,)*VLOOKUP($AO54,Listas!$B$6:$D$106,2,),IF($AN54=$R$11,VLOOKUP($AO54,Listas!$E$6:$G$106,3,)*VLOOKUP($AO54,Listas!$E$6:$G$106,2,),IF($AN54=$R$12,VLOOKUP($AO54,Listas!$H$6:$J$106,3,)*VLOOKUP($AO54,Listas!$H$6:$J$106,2,),""))),"")</f>
        <v/>
      </c>
      <c r="BC54" t="str">
        <f>IFERROR('Prod y alimentación'!W112*IF($AN54=$R$10,VLOOKUP($AO54,Listas!$B$6:$D$106,3,)*VLOOKUP($AO54,Listas!$B$6:$D$106,2,),IF($AN54=$R$11,VLOOKUP($AO54,Listas!$E$6:$G$106,3,)*VLOOKUP($AO54,Listas!$E$6:$G$106,2,),IF($AN54=$R$12,VLOOKUP($AO54,Listas!$H$6:$J$106,3,)*VLOOKUP($AO54,Listas!$H$6:$J$106,2,),""))),"")</f>
        <v/>
      </c>
      <c r="BD54" t="str">
        <f>IFERROR('Prod y alimentación'!Y112*IF($AN54=$R$10,VLOOKUP($AO54,Listas!$B$6:$D$106,3,)*VLOOKUP($AO54,Listas!$B$6:$D$106,2,),IF($AN54=$R$11,VLOOKUP($AO54,Listas!$E$6:$G$106,3,)*VLOOKUP($AO54,Listas!$E$6:$G$106,2,),IF($AN54=$R$12,VLOOKUP($AO54,Listas!$H$6:$J$106,3,)*VLOOKUP($AO54,Listas!$H$6:$J$106,2,),""))),"")</f>
        <v/>
      </c>
      <c r="BE54" t="str">
        <f>IFERROR('Prod y alimentación'!Z112*IF($AN54=$R$10,VLOOKUP($AO54,Listas!$B$6:$D$106,3,)*VLOOKUP($AO54,Listas!$B$6:$D$106,2,),IF($AN54=$R$11,VLOOKUP($AO54,Listas!$E$6:$G$106,3,)*VLOOKUP($AO54,Listas!$E$6:$G$106,2,),IF($AN54=$R$12,VLOOKUP($AO54,Listas!$H$6:$J$106,3,)*VLOOKUP($AO54,Listas!$H$6:$J$106,2,),""))),"")</f>
        <v/>
      </c>
      <c r="BF54" t="str">
        <f>IFERROR('Prod y alimentación'!AB112*IF($AN54=$R$10,VLOOKUP($AO54,Listas!$B$6:$D$106,3,)*VLOOKUP($AO54,Listas!$B$6:$D$106,2,),IF($AN54=$R$11,VLOOKUP($AO54,Listas!$E$6:$G$106,3,)*VLOOKUP($AO54,Listas!$E$6:$G$106,2,),IF($AN54=$R$12,VLOOKUP($AO54,Listas!$H$6:$J$106,3,)*VLOOKUP($AO54,Listas!$H$6:$J$106,2,),""))),"")</f>
        <v/>
      </c>
      <c r="BG54" t="str">
        <f>IFERROR('Prod y alimentación'!AC112*IF($AN54=$R$10,VLOOKUP($AO54,Listas!$B$6:$D$106,3,)*VLOOKUP($AO54,Listas!$B$6:$D$106,2,),IF($AN54=$R$11,VLOOKUP($AO54,Listas!$E$6:$G$106,3,)*VLOOKUP($AO54,Listas!$E$6:$G$106,2,),IF($AN54=$R$12,VLOOKUP($AO54,Listas!$H$6:$J$106,3,)*VLOOKUP($AO54,Listas!$H$6:$J$106,2,),""))),"")</f>
        <v/>
      </c>
      <c r="BH54" t="str">
        <f>IFERROR('Prod y alimentación'!AE112*IF($AN54=$R$10,VLOOKUP($AO54,Listas!$B$6:$D$106,3,)*VLOOKUP($AO54,Listas!$B$6:$D$106,2,),IF($AN54=$R$11,VLOOKUP($AO54,Listas!$E$6:$G$106,3,)*VLOOKUP($AO54,Listas!$E$6:$G$106,2,),IF($AN54=$R$12,VLOOKUP($AO54,Listas!$H$6:$J$106,3,)*VLOOKUP($AO54,Listas!$H$6:$J$106,2,),""))),"")</f>
        <v/>
      </c>
      <c r="BI54" t="str">
        <f>IFERROR('Prod y alimentación'!AF112*IF($AN54=$R$10,VLOOKUP($AO54,Listas!$B$6:$D$106,3,)*VLOOKUP($AO54,Listas!$B$6:$D$106,2,),IF($AN54=$R$11,VLOOKUP($AO54,Listas!$E$6:$G$106,3,)*VLOOKUP($AO54,Listas!$E$6:$G$106,2,),IF($AN54=$R$12,VLOOKUP($AO54,Listas!$H$6:$J$106,3,)*VLOOKUP($AO54,Listas!$H$6:$J$106,2,),""))),"")</f>
        <v/>
      </c>
      <c r="BJ54" t="str">
        <f>IFERROR('Prod y alimentación'!AH112*IF($AN54=$R$10,VLOOKUP($AO54,Listas!$B$6:$D$106,3,)*VLOOKUP($AO54,Listas!$B$6:$D$106,2,),IF($AN54=$R$11,VLOOKUP($AO54,Listas!$E$6:$G$106,3,)*VLOOKUP($AO54,Listas!$E$6:$G$106,2,),IF($AN54=$R$12,VLOOKUP($AO54,Listas!$H$6:$J$106,3,)*VLOOKUP($AO54,Listas!$H$6:$J$106,2,),""))),"")</f>
        <v/>
      </c>
      <c r="BK54" t="str">
        <f>IFERROR('Prod y alimentación'!AI112*IF($AN54=$R$10,VLOOKUP($AO54,Listas!$B$6:$D$106,3,)*VLOOKUP($AO54,Listas!$B$6:$D$106,2,),IF($AN54=$R$11,VLOOKUP($AO54,Listas!$E$6:$G$106,3,)*VLOOKUP($AO54,Listas!$E$6:$G$106,2,),IF($AN54=$R$12,VLOOKUP($AO54,Listas!$H$6:$J$106,3,)*VLOOKUP($AO54,Listas!$H$6:$J$106,2,),""))),"")</f>
        <v/>
      </c>
      <c r="BL54" t="str">
        <f>IFERROR('Prod y alimentación'!AK112*IF($AN54=$R$10,VLOOKUP($AO54,Listas!$B$6:$D$106,3,)*VLOOKUP($AO54,Listas!$B$6:$D$106,2,),IF($AN54=$R$11,VLOOKUP($AO54,Listas!$E$6:$G$106,3,)*VLOOKUP($AO54,Listas!$E$6:$G$106,2,),IF($AN54=$R$12,VLOOKUP($AO54,Listas!$H$6:$J$106,3,)*VLOOKUP($AO54,Listas!$H$6:$J$106,2,),""))),"")</f>
        <v/>
      </c>
      <c r="BM54" t="str">
        <f>IFERROR('Prod y alimentación'!AL112*IF($AN54=$R$10,VLOOKUP($AO54,Listas!$B$6:$D$106,3,)*VLOOKUP($AO54,Listas!$B$6:$D$106,2,),IF($AN54=$R$11,VLOOKUP($AO54,Listas!$E$6:$G$106,3,)*VLOOKUP($AO54,Listas!$E$6:$G$106,2,),IF($AN54=$R$12,VLOOKUP($AO54,Listas!$H$6:$J$106,3,)*VLOOKUP($AO54,Listas!$H$6:$J$106,2,),""))),"")</f>
        <v/>
      </c>
      <c r="BO54" s="130" t="str">
        <f>IFERROR('Prod y alimentación'!D112*IF($AN54=$R$10,VLOOKUP($AO54,Listas!$B$6:$C$106,2,),IF($AN54=$R$11,VLOOKUP($AO54,Listas!$E$6:$F$106,2,),IF($AN54=$R$12,VLOOKUP($AO54,Listas!$H$6:$I$106,2,),""))),"")</f>
        <v/>
      </c>
      <c r="BP54" t="str">
        <f>IFERROR('Prod y alimentación'!G112*IF($AN54=$R$10,VLOOKUP($AO54,Listas!$B$6:$C$106,2,),IF($AN54=$R$11,VLOOKUP($AO54,Listas!$E$6:$F$106,2,),IF($AN54=$R$12,VLOOKUP($AO54,Listas!$H$6:$I$106,2,)/100,""))),"")</f>
        <v/>
      </c>
      <c r="BQ54" t="str">
        <f>IFERROR('Prod y alimentación'!J112*IF($AN54=$R$10,VLOOKUP($AO54,Listas!$B$6:$C$106,2,),IF($AN54=$R$11,VLOOKUP($AO54,Listas!$E$6:$F$106,2,),IF($AN54=$R$12,VLOOKUP($AO54,Listas!$H$6:$I$106,2,)/100,""))),"")</f>
        <v/>
      </c>
      <c r="BR54" t="str">
        <f>IFERROR('Prod y alimentación'!M112*IF($AN54=$R$10,VLOOKUP($AO54,Listas!$B$6:$C$106,2,),IF($AN54=$R$11,VLOOKUP($AO54,Listas!$E$6:$F$106,2,),IF($AN54=$R$12,VLOOKUP($AO54,Listas!$H$6:$I$106,2,)/100,""))),"")</f>
        <v/>
      </c>
      <c r="BS54" t="str">
        <f>IFERROR('Prod y alimentación'!P112*IF($AN54=$R$10,VLOOKUP($AO54,Listas!$B$6:$C$106,2,),IF($AN54=$R$11,VLOOKUP($AO54,Listas!$E$6:$F$106,2,),IF($AN54=$R$12,VLOOKUP($AO54,Listas!$H$6:$I$106,2,)/100,""))),"")</f>
        <v/>
      </c>
      <c r="BT54" t="str">
        <f>IFERROR('Prod y alimentación'!S112*IF($AN54=$R$10,VLOOKUP($AO54,Listas!$B$6:$C$106,2,),IF($AN54=$R$11,VLOOKUP($AO54,Listas!$E$6:$F$106,2,),IF($AN54=$R$12,VLOOKUP($AO54,Listas!$H$6:$I$106,2,)/100,""))),"")</f>
        <v/>
      </c>
      <c r="BU54" t="str">
        <f>IFERROR('Prod y alimentación'!V112*IF($AN54=$R$10,VLOOKUP($AO54,Listas!$B$6:$C$106,2,),IF($AN54=$R$11,VLOOKUP($AO54,Listas!$E$6:$F$106,2,),IF($AN54=$R$12,VLOOKUP($AO54,Listas!$H$6:$I$106,2,)/100,""))),"")</f>
        <v/>
      </c>
      <c r="BV54" t="str">
        <f>IFERROR('Prod y alimentación'!Y112*IF($AN54=$R$10,VLOOKUP($AO54,Listas!$B$6:$C$106,2,),IF($AN54=$R$11,VLOOKUP($AO54,Listas!$E$6:$F$106,2,),IF($AN54=$R$12,VLOOKUP($AO54,Listas!$H$6:$I$106,2,)/100,""))),"")</f>
        <v/>
      </c>
      <c r="BW54" t="str">
        <f>IFERROR('Prod y alimentación'!AB112*IF($AN54=$R$10,VLOOKUP($AO54,Listas!$B$6:$C$106,2,),IF($AN54=$R$11,VLOOKUP($AO54,Listas!$E$6:$F$106,2,),IF($AN54=$R$12,VLOOKUP($AO54,Listas!$H$6:$I$106,2,)/100,""))),"")</f>
        <v/>
      </c>
      <c r="BX54" t="str">
        <f>IFERROR('Prod y alimentación'!AE112*IF($AN54=$R$10,VLOOKUP($AO54,Listas!$B$6:$C$106,2,),IF($AN54=$R$11,VLOOKUP($AO54,Listas!$E$6:$F$106,2,),IF($AN54=$R$12,VLOOKUP($AO54,Listas!$H$6:$I$106,2,)/100,""))),"")</f>
        <v/>
      </c>
      <c r="BY54" t="str">
        <f>IFERROR('Prod y alimentación'!AH112*IF($AN54=$R$10,VLOOKUP($AO54,Listas!$B$6:$C$106,2,),IF($AN54=$R$11,VLOOKUP($AO54,Listas!$E$6:$F$106,2,),IF($AN54=$R$12,VLOOKUP($AO54,Listas!$H$6:$I$106,2,)/100,""))),"")</f>
        <v/>
      </c>
      <c r="BZ54" t="str">
        <f>IFERROR('Prod y alimentación'!AK112*IF($AN54=$R$10,VLOOKUP($AO54,Listas!$B$6:$C$106,2,),IF($AN54=$R$11,VLOOKUP($AO54,Listas!$E$6:$F$106,2,),IF($AN54=$R$12,VLOOKUP($AO54,Listas!$H$6:$I$106,2,)/100,""))),"")</f>
        <v/>
      </c>
      <c r="CB54" t="str">
        <f>IF(Reservas!E59="",IF(Reservas!D59="","",IF(Reservas!C59=$O$10,0.85,IF(Reservas!C59=$O$11,0.45,IF(Reservas!C59=$O$12,0.33,"")))),Reservas!E59)</f>
        <v/>
      </c>
      <c r="CC54" t="str">
        <f>IF(Reservas!H59="",IF(Reservas!G59="","",IF(Reservas!F59=$O$10,0.85,IF(Reservas!F59=$O$11,0.45,IF(Reservas!F59=$O$12,0.33,"")))),Reservas!H59)</f>
        <v/>
      </c>
      <c r="CD54" t="str">
        <f>IF(Reservas!K59="",IF(Reservas!J59="","",IF(Reservas!I59=$O$10,0.85,IF(Reservas!I59=$O$11,0.45,IF(Reservas!I59=$O$12,0.33,"")))),Reservas!K59)</f>
        <v/>
      </c>
      <c r="CE54" t="str">
        <f>IF(Reservas!N59="",IF(Reservas!M59="","",IF(Reservas!L59=$O$10,0.85,IF(Reservas!L59=$O$11,0.45,IF(Reservas!L59=$O$12,0.33,"")))),Reservas!N59)</f>
        <v/>
      </c>
      <c r="CF54" t="str">
        <f>IF(Reservas!Q59="",IF(Reservas!P59="","",IF(Reservas!O59=$O$10,0.85,IF(Reservas!O59=$O$11,0.45,IF(Reservas!O59=$O$12,0.33,"")))),Reservas!Q59)</f>
        <v/>
      </c>
      <c r="CG54" t="str">
        <f>IF(Reservas!T59="",IF(Reservas!S59="","",IF(Reservas!R59=$O$10,0.85,IF(Reservas!R59=$O$11,0.45,IF(Reservas!R59=$O$12,0.33,"")))),Reservas!T59)</f>
        <v/>
      </c>
      <c r="CH54" t="str">
        <f>IF(Reservas!W59="",IF(Reservas!V59="","",IF(Reservas!U59=$O$10,0.85,IF(Reservas!U59=$O$11,0.45,IF(Reservas!U59=$O$12,0.33,"")))),Reservas!W59)</f>
        <v/>
      </c>
      <c r="CI54" t="str">
        <f>IF(Reservas!Z59="",IF(Reservas!Y59="","",IF(Reservas!X59=$O$10,0.85,IF(Reservas!X59=$O$11,0.45,IF(Reservas!X59=$O$12,0.33,"")))),Reservas!Z59)</f>
        <v/>
      </c>
      <c r="CJ54" t="str">
        <f>IF(Reservas!AC59="",IF(Reservas!AB59="","",IF(Reservas!AA59=$O$10,0.85,IF(Reservas!AA59=$O$11,0.45,IF(Reservas!AA59=$O$12,0.33,"")))),Reservas!AC59)</f>
        <v/>
      </c>
      <c r="CK54" t="str">
        <f>IF(Reservas!AF59="",IF(Reservas!AE59="","",IF(Reservas!AD59=$O$10,0.85,IF(Reservas!AD59=$O$11,0.45,IF(Reservas!AD59=$O$12,0.33,"")))),Reservas!AF59)</f>
        <v/>
      </c>
      <c r="CL54" t="str">
        <f>IF(Reservas!AI59="",IF(Reservas!AH59="","",IF(Reservas!AG59=$O$10,0.85,IF(Reservas!AG59=$O$11,0.45,IF(Reservas!AG59=$O$12,0.33,"")))),Reservas!AI59)</f>
        <v/>
      </c>
      <c r="CM54" t="str">
        <f>IF(Reservas!AL59="",IF(Reservas!AK59="","",IF(Reservas!AJ59=$O$10,0.85,IF(Reservas!AJ59=$O$11,0.45,IF(Reservas!AJ59=$O$12,0.33,"")))),Reservas!AL59)</f>
        <v/>
      </c>
      <c r="CO54" t="str">
        <f>IFERROR('Prod y alimentación'!E112*IF($AN54=$R$10,VLOOKUP($AO54,Listas!$B$6:$C$106,2,),IF($AN54=$R$11,VLOOKUP($AO54,Listas!$E$6:$F$106,2,),IF($AN54=$R$12,VLOOKUP($AO54,Listas!$H$6:$I$106,2,),""))),"")</f>
        <v/>
      </c>
      <c r="CP54" t="str">
        <f>IFERROR('Prod y alimentación'!H112*IF($AN54=$R$10,VLOOKUP($AO54,Listas!$B$6:$C$106,2,),IF($AN54=$R$11,VLOOKUP($AO54,Listas!$E$6:$F$106,2,),IF($AN54=$R$12,VLOOKUP($AO54,Listas!$H$6:$I$106,2,),""))),"")</f>
        <v/>
      </c>
      <c r="CQ54" t="str">
        <f>IFERROR('Prod y alimentación'!K112*IF($AN54=$R$10,VLOOKUP($AO54,Listas!$B$6:$C$106,2,),IF($AN54=$R$11,VLOOKUP($AO54,Listas!$E$6:$F$106,2,),IF($AN54=$R$12,VLOOKUP($AO54,Listas!$H$6:$I$106,2,),""))),"")</f>
        <v/>
      </c>
      <c r="CR54" t="str">
        <f>IFERROR('Prod y alimentación'!N112*IF($AN54=$R$10,VLOOKUP($AO54,Listas!$B$6:$C$106,2,),IF($AN54=$R$11,VLOOKUP($AO54,Listas!$E$6:$F$106,2,),IF($AN54=$R$12,VLOOKUP($AO54,Listas!$H$6:$I$106,2,),""))),"")</f>
        <v/>
      </c>
      <c r="CS54" t="str">
        <f>IFERROR('Prod y alimentación'!Q112*IF($AN54=$R$10,VLOOKUP($AO54,Listas!$B$6:$C$106,2,),IF($AN54=$R$11,VLOOKUP($AO54,Listas!$E$6:$F$106,2,),IF($AN54=$R$12,VLOOKUP($AO54,Listas!$H$6:$I$106,2,),""))),"")</f>
        <v/>
      </c>
      <c r="CT54" t="str">
        <f>IFERROR('Prod y alimentación'!T112*IF($AN54=$R$10,VLOOKUP($AO54,Listas!$B$6:$C$106,2,),IF($AN54=$R$11,VLOOKUP($AO54,Listas!$E$6:$F$106,2,),IF($AN54=$R$12,VLOOKUP($AO54,Listas!$H$6:$I$106,2,),""))),"")</f>
        <v/>
      </c>
      <c r="CU54" t="str">
        <f>IFERROR('Prod y alimentación'!W112*IF($AN54=$R$10,VLOOKUP($AO54,Listas!$B$6:$C$106,2,),IF($AN54=$R$11,VLOOKUP($AO54,Listas!$E$6:$F$106,2,),IF($AN54=$R$12,VLOOKUP($AO54,Listas!$H$6:$I$106,2,),""))),"")</f>
        <v/>
      </c>
      <c r="CV54" t="str">
        <f>IFERROR('Prod y alimentación'!Z112*IF($AN54=$R$10,VLOOKUP($AO54,Listas!$B$6:$C$106,2,),IF($AN54=$R$11,VLOOKUP($AO54,Listas!$E$6:$F$106,2,),IF($AN54=$R$12,VLOOKUP($AO54,Listas!$H$6:$I$106,2,),""))),"")</f>
        <v/>
      </c>
      <c r="CW54" t="str">
        <f>IFERROR('Prod y alimentación'!AC112*IF($AN54=$R$10,VLOOKUP($AO54,Listas!$B$6:$C$106,2,),IF($AN54=$R$11,VLOOKUP($AO54,Listas!$E$6:$F$106,2,),IF($AN54=$R$12,VLOOKUP($AO54,Listas!$H$6:$I$106,2,),""))),"")</f>
        <v/>
      </c>
      <c r="CX54" t="str">
        <f>IFERROR('Prod y alimentación'!AF112*IF($AN54=$R$10,VLOOKUP($AO54,Listas!$B$6:$C$106,2,),IF($AN54=$R$11,VLOOKUP($AO54,Listas!$E$6:$F$106,2,),IF($AN54=$R$12,VLOOKUP($AO54,Listas!$H$6:$I$106,2,),""))),"")</f>
        <v/>
      </c>
      <c r="CY54" t="str">
        <f>IFERROR('Prod y alimentación'!AI112*IF($AN54=$R$10,VLOOKUP($AO54,Listas!$B$6:$C$106,2,),IF($AN54=$R$11,VLOOKUP($AO54,Listas!$E$6:$F$106,2,),IF($AN54=$R$12,VLOOKUP($AO54,Listas!$H$6:$I$106,2,),""))),"")</f>
        <v/>
      </c>
      <c r="CZ54" t="str">
        <f>IFERROR('Prod y alimentación'!AL112*IF($AN54=$R$10,VLOOKUP($AO54,Listas!$B$6:$C$106,2,),IF($AN54=$R$11,VLOOKUP($AO54,Listas!$E$6:$F$106,2,),IF($AN54=$R$12,VLOOKUP($AO54,Listas!$H$6:$I$106,2,),""))),"")</f>
        <v/>
      </c>
    </row>
    <row r="55" spans="2:104" x14ac:dyDescent="0.35">
      <c r="B55" t="str">
        <f ca="1">IFERROR(INDEX(OFFSET(Listas!$B$6,0,0,MATCH("Fin",Listas!$B$6:B151,0)-1,1),MATCH(0,INDEX(COUNTIF($B$10:B54,OFFSET(Listas!$B$6,0,0,MATCH("Fin",Listas!$B$6:B151,0)-1,1)),0,0),0)),"")</f>
        <v/>
      </c>
      <c r="E55" t="str">
        <f ca="1">IFERROR(INDEX(OFFSET(Listas!$E$6,0,0,MATCH("Fin",Listas!$E$6:E151,0)-1,1),MATCH(0,INDEX(COUNTIF($E$10:E54,OFFSET(Listas!$E$6,0,0,MATCH("Fin",Listas!$E$6:E151,0)-1,1)),0,0),0)),"")</f>
        <v/>
      </c>
      <c r="H55" t="str">
        <f ca="1">IFERROR(INDEX(OFFSET(Listas!$H$6,0,0,MATCH("Fin",Listas!$H$6:H151,0)-1,1),MATCH(0,INDEX(COUNTIF($H$10:H54,OFFSET(Listas!$H$6,0,0,MATCH("Fin",Listas!$H$6:H151,0)-1,1)),0,0),0)),"")</f>
        <v/>
      </c>
      <c r="K55" t="str">
        <f ca="1">IFERROR(INDEX(OFFSET(Listas!$L$6,0,0,MATCH("Fin",Listas!$L$6:L151,0)-1,1),MATCH(0,INDEX(COUNTIF($K$10:K54,OFFSET(Listas!$L$6,0,0,MATCH("Fin",Listas!$L$6:L151,0)-1,1)),0,0),0)),"")</f>
        <v/>
      </c>
      <c r="L55" t="e">
        <f ca="1">VLOOKUP(K55,Listas!$L$6:$M$106,2,0)</f>
        <v>#N/A</v>
      </c>
      <c r="AA55" s="122" t="str">
        <f>IF('Uso de suelo'!C60="","",'Uso de suelo'!C60)</f>
        <v/>
      </c>
      <c r="AB55" s="123" t="str">
        <f ca="1">IF('Uso de suelo'!D60="","",VLOOKUP('Uso de suelo'!D60,OFFSET(Formulas!$K$11,0,0,Formulas!$L$10,2),2,0))</f>
        <v/>
      </c>
      <c r="AC55" s="123" t="str">
        <f ca="1">IF('Uso de suelo'!F60="","",VLOOKUP('Uso de suelo'!F60,OFFSET(Formulas!$K$11,0,0,Formulas!$L$10,2),2,0))</f>
        <v/>
      </c>
      <c r="AD55" s="123" t="str">
        <f ca="1">IF('Uso de suelo'!H60="","",VLOOKUP('Uso de suelo'!H60,OFFSET(Formulas!$K$11,0,0,Formulas!$L$10,2),2,0))</f>
        <v/>
      </c>
      <c r="AE55" s="123" t="str">
        <f ca="1">IF('Uso de suelo'!J60="","",VLOOKUP('Uso de suelo'!J60,OFFSET(Formulas!$K$11,0,0,Formulas!$L$10,2),2,0))</f>
        <v/>
      </c>
      <c r="AF55" s="123" t="str">
        <f ca="1">IF('Uso de suelo'!L60="","",VLOOKUP('Uso de suelo'!L60,OFFSET(Formulas!$K$11,0,0,Formulas!$L$10,2),2,0))</f>
        <v/>
      </c>
      <c r="AG55" s="123" t="str">
        <f ca="1">IF('Uso de suelo'!N60="","",VLOOKUP('Uso de suelo'!N60,OFFSET(Formulas!$K$11,0,0,Formulas!$L$10,2),2,0))</f>
        <v/>
      </c>
      <c r="AH55" s="123" t="str">
        <f ca="1">IF('Uso de suelo'!P60="","",VLOOKUP('Uso de suelo'!P60,OFFSET(Formulas!$K$11,0,0,Formulas!$L$10,2),2,0))</f>
        <v/>
      </c>
      <c r="AI55" s="123" t="str">
        <f ca="1">IF('Uso de suelo'!R60="","",VLOOKUP('Uso de suelo'!R60,OFFSET(Formulas!$K$11,0,0,Formulas!$L$10,2),2,0))</f>
        <v/>
      </c>
      <c r="AJ55" s="123" t="str">
        <f ca="1">IF('Uso de suelo'!T60="","",VLOOKUP('Uso de suelo'!T60,OFFSET(Formulas!$K$11,0,0,Formulas!$L$10,2),2,0))</f>
        <v/>
      </c>
      <c r="AK55" s="123" t="str">
        <f ca="1">IF('Uso de suelo'!V60="","",VLOOKUP('Uso de suelo'!V60,OFFSET(Formulas!$K$11,0,0,Formulas!$L$10,2),2,0))</f>
        <v/>
      </c>
      <c r="AL55" s="123" t="str">
        <f ca="1">IF('Uso de suelo'!X60="","",VLOOKUP('Uso de suelo'!X60,OFFSET(Formulas!$K$11,0,0,Formulas!$L$10,2),2,0))</f>
        <v/>
      </c>
      <c r="AM55" s="124" t="str">
        <f ca="1">IF('Uso de suelo'!Z60="","",VLOOKUP('Uso de suelo'!Z60,OFFSET(Formulas!$K$11,0,0,Formulas!$L$10,2),2,0))</f>
        <v/>
      </c>
      <c r="AN55" t="str">
        <f>IF('Prod y alimentación'!B113="","",'Prod y alimentación'!B113)</f>
        <v/>
      </c>
      <c r="AO55" t="str">
        <f>IF('Prod y alimentación'!C113="","",'Prod y alimentación'!C113)</f>
        <v/>
      </c>
      <c r="AP55" t="str">
        <f>IFERROR('Prod y alimentación'!D113*IF($AN55=$R$10,VLOOKUP($AO55,Listas!$B$6:$D$106,3,)*VLOOKUP($AO55,Listas!$B$6:$D$106,2,),IF($AN55=$R$11,VLOOKUP($AO55,Listas!$E$6:$G$106,3,)*VLOOKUP($AO55,Listas!$E$6:$G$106,2,),IF($AN55=$R$12,VLOOKUP($AO55,Listas!$H$6:$J$106,3,)*VLOOKUP($AO55,Listas!$H$6:$J$106,2,),""))),"")</f>
        <v/>
      </c>
      <c r="AQ55" t="str">
        <f>IFERROR('Prod y alimentación'!E113*IF($AN55=$R$10,VLOOKUP($AO55,Listas!$B$6:$D$106,3,)*VLOOKUP($AO55,Listas!$B$6:$D$106,2,),IF($AN55=$R$11,VLOOKUP($AO55,Listas!$E$6:$G$106,3,)*VLOOKUP($AO55,Listas!$E$6:$G$106,2,),IF($AN55=$R$12,VLOOKUP($AO55,Listas!$H$6:$J$106,3,)*VLOOKUP($AO55,Listas!$H$6:$J$106,2,),""))),"")</f>
        <v/>
      </c>
      <c r="AR55" t="str">
        <f>IFERROR('Prod y alimentación'!G113*IF($AN55=$R$10,VLOOKUP($AO55,Listas!$B$6:$D$106,3,)*VLOOKUP($AO55,Listas!$B$6:$D$106,2,),IF($AN55=$R$11,VLOOKUP($AO55,Listas!$E$6:$G$106,3,)*VLOOKUP($AO55,Listas!$E$6:$G$106,2,),IF($AN55=$R$12,VLOOKUP($AO55,Listas!$H$6:$J$106,3,)*VLOOKUP($AO55,Listas!$H$6:$J$106,2,),""))),"")</f>
        <v/>
      </c>
      <c r="AS55" t="str">
        <f>IFERROR('Prod y alimentación'!H113*IF($AN55=$R$10,VLOOKUP($AO55,Listas!$B$6:$D$106,3,)*VLOOKUP($AO55,Listas!$B$6:$D$106,2,),IF($AN55=$R$11,VLOOKUP($AO55,Listas!$E$6:$G$106,3,)*VLOOKUP($AO55,Listas!$E$6:$G$106,2,),IF($AN55=$R$12,VLOOKUP($AO55,Listas!$H$6:$J$106,3,)*VLOOKUP($AO55,Listas!$H$6:$J$106,2,),""))),"")</f>
        <v/>
      </c>
      <c r="AT55" t="str">
        <f>IFERROR('Prod y alimentación'!J113*IF($AN55=$R$10,VLOOKUP($AO55,Listas!$B$6:$D$106,3,)*VLOOKUP($AO55,Listas!$B$6:$D$106,2,),IF($AN55=$R$11,VLOOKUP($AO55,Listas!$E$6:$G$106,3,)*VLOOKUP($AO55,Listas!$E$6:$G$106,2,),IF($AN55=$R$12,VLOOKUP($AO55,Listas!$H$6:$J$106,3,)*VLOOKUP($AO55,Listas!$H$6:$J$106,2,),""))),"")</f>
        <v/>
      </c>
      <c r="AU55" t="str">
        <f>IFERROR('Prod y alimentación'!K113*IF($AN55=$R$10,VLOOKUP($AO55,Listas!$B$6:$D$106,3,)*VLOOKUP($AO55,Listas!$B$6:$D$106,2,),IF($AN55=$R$11,VLOOKUP($AO55,Listas!$E$6:$G$106,3,)*VLOOKUP($AO55,Listas!$E$6:$G$106,2,),IF($AN55=$R$12,VLOOKUP($AO55,Listas!$H$6:$J$106,3,)*VLOOKUP($AO55,Listas!$H$6:$J$106,2,),""))),"")</f>
        <v/>
      </c>
      <c r="AV55" t="str">
        <f>IFERROR('Prod y alimentación'!M113*IF($AN55=$R$10,VLOOKUP($AO55,Listas!$B$6:$D$106,3,)*VLOOKUP($AO55,Listas!$B$6:$D$106,2,),IF($AN55=$R$11,VLOOKUP($AO55,Listas!$E$6:$G$106,3,)*VLOOKUP($AO55,Listas!$E$6:$G$106,2,),IF($AN55=$R$12,VLOOKUP($AO55,Listas!$H$6:$J$106,3,)*VLOOKUP($AO55,Listas!$H$6:$J$106,2,),""))),"")</f>
        <v/>
      </c>
      <c r="AW55" t="str">
        <f>IFERROR('Prod y alimentación'!N113*IF($AN55=$R$10,VLOOKUP($AO55,Listas!$B$6:$D$106,3,)*VLOOKUP($AO55,Listas!$B$6:$D$106,2,),IF($AN55=$R$11,VLOOKUP($AO55,Listas!$E$6:$G$106,3,)*VLOOKUP($AO55,Listas!$E$6:$G$106,2,),IF($AN55=$R$12,VLOOKUP($AO55,Listas!$H$6:$J$106,3,)*VLOOKUP($AO55,Listas!$H$6:$J$106,2,),""))),"")</f>
        <v/>
      </c>
      <c r="AX55" t="str">
        <f>IFERROR('Prod y alimentación'!P113*IF($AN55=$R$10,VLOOKUP($AO55,Listas!$B$6:$D$106,3,)*VLOOKUP($AO55,Listas!$B$6:$D$106,2,),IF($AN55=$R$11,VLOOKUP($AO55,Listas!$E$6:$G$106,3,)*VLOOKUP($AO55,Listas!$E$6:$G$106,2,),IF($AN55=$R$12,VLOOKUP($AO55,Listas!$H$6:$J$106,3,)*VLOOKUP($AO55,Listas!$H$6:$J$106,2,),""))),"")</f>
        <v/>
      </c>
      <c r="AY55" t="str">
        <f>IFERROR('Prod y alimentación'!Q113*IF($AN55=$R$10,VLOOKUP($AO55,Listas!$B$6:$D$106,3,)*VLOOKUP($AO55,Listas!$B$6:$D$106,2,),IF($AN55=$R$11,VLOOKUP($AO55,Listas!$E$6:$G$106,3,)*VLOOKUP($AO55,Listas!$E$6:$G$106,2,),IF($AN55=$R$12,VLOOKUP($AO55,Listas!$H$6:$J$106,3,)*VLOOKUP($AO55,Listas!$H$6:$J$106,2,),""))),"")</f>
        <v/>
      </c>
      <c r="AZ55" t="str">
        <f>IFERROR('Prod y alimentación'!S113*IF($AN55=$R$10,VLOOKUP($AO55,Listas!$B$6:$D$106,3,)*VLOOKUP($AO55,Listas!$B$6:$D$106,2,),IF($AN55=$R$11,VLOOKUP($AO55,Listas!$E$6:$G$106,3,)*VLOOKUP($AO55,Listas!$E$6:$G$106,2,),IF($AN55=$R$12,VLOOKUP($AO55,Listas!$H$6:$J$106,3,)*VLOOKUP($AO55,Listas!$H$6:$J$106,2,),""))),"")</f>
        <v/>
      </c>
      <c r="BA55" t="str">
        <f>IFERROR('Prod y alimentación'!T113*IF($AN55=$R$10,VLOOKUP($AO55,Listas!$B$6:$D$106,3,)*VLOOKUP($AO55,Listas!$B$6:$D$106,2,),IF($AN55=$R$11,VLOOKUP($AO55,Listas!$E$6:$G$106,3,)*VLOOKUP($AO55,Listas!$E$6:$G$106,2,),IF($AN55=$R$12,VLOOKUP($AO55,Listas!$H$6:$J$106,3,)*VLOOKUP($AO55,Listas!$H$6:$J$106,2,),""))),"")</f>
        <v/>
      </c>
      <c r="BB55" t="str">
        <f>IFERROR('Prod y alimentación'!V113*IF($AN55=$R$10,VLOOKUP($AO55,Listas!$B$6:$D$106,3,)*VLOOKUP($AO55,Listas!$B$6:$D$106,2,),IF($AN55=$R$11,VLOOKUP($AO55,Listas!$E$6:$G$106,3,)*VLOOKUP($AO55,Listas!$E$6:$G$106,2,),IF($AN55=$R$12,VLOOKUP($AO55,Listas!$H$6:$J$106,3,)*VLOOKUP($AO55,Listas!$H$6:$J$106,2,),""))),"")</f>
        <v/>
      </c>
      <c r="BC55" t="str">
        <f>IFERROR('Prod y alimentación'!W113*IF($AN55=$R$10,VLOOKUP($AO55,Listas!$B$6:$D$106,3,)*VLOOKUP($AO55,Listas!$B$6:$D$106,2,),IF($AN55=$R$11,VLOOKUP($AO55,Listas!$E$6:$G$106,3,)*VLOOKUP($AO55,Listas!$E$6:$G$106,2,),IF($AN55=$R$12,VLOOKUP($AO55,Listas!$H$6:$J$106,3,)*VLOOKUP($AO55,Listas!$H$6:$J$106,2,),""))),"")</f>
        <v/>
      </c>
      <c r="BD55" t="str">
        <f>IFERROR('Prod y alimentación'!Y113*IF($AN55=$R$10,VLOOKUP($AO55,Listas!$B$6:$D$106,3,)*VLOOKUP($AO55,Listas!$B$6:$D$106,2,),IF($AN55=$R$11,VLOOKUP($AO55,Listas!$E$6:$G$106,3,)*VLOOKUP($AO55,Listas!$E$6:$G$106,2,),IF($AN55=$R$12,VLOOKUP($AO55,Listas!$H$6:$J$106,3,)*VLOOKUP($AO55,Listas!$H$6:$J$106,2,),""))),"")</f>
        <v/>
      </c>
      <c r="BE55" t="str">
        <f>IFERROR('Prod y alimentación'!Z113*IF($AN55=$R$10,VLOOKUP($AO55,Listas!$B$6:$D$106,3,)*VLOOKUP($AO55,Listas!$B$6:$D$106,2,),IF($AN55=$R$11,VLOOKUP($AO55,Listas!$E$6:$G$106,3,)*VLOOKUP($AO55,Listas!$E$6:$G$106,2,),IF($AN55=$R$12,VLOOKUP($AO55,Listas!$H$6:$J$106,3,)*VLOOKUP($AO55,Listas!$H$6:$J$106,2,),""))),"")</f>
        <v/>
      </c>
      <c r="BF55" t="str">
        <f>IFERROR('Prod y alimentación'!AB113*IF($AN55=$R$10,VLOOKUP($AO55,Listas!$B$6:$D$106,3,)*VLOOKUP($AO55,Listas!$B$6:$D$106,2,),IF($AN55=$R$11,VLOOKUP($AO55,Listas!$E$6:$G$106,3,)*VLOOKUP($AO55,Listas!$E$6:$G$106,2,),IF($AN55=$R$12,VLOOKUP($AO55,Listas!$H$6:$J$106,3,)*VLOOKUP($AO55,Listas!$H$6:$J$106,2,),""))),"")</f>
        <v/>
      </c>
      <c r="BG55" t="str">
        <f>IFERROR('Prod y alimentación'!AC113*IF($AN55=$R$10,VLOOKUP($AO55,Listas!$B$6:$D$106,3,)*VLOOKUP($AO55,Listas!$B$6:$D$106,2,),IF($AN55=$R$11,VLOOKUP($AO55,Listas!$E$6:$G$106,3,)*VLOOKUP($AO55,Listas!$E$6:$G$106,2,),IF($AN55=$R$12,VLOOKUP($AO55,Listas!$H$6:$J$106,3,)*VLOOKUP($AO55,Listas!$H$6:$J$106,2,),""))),"")</f>
        <v/>
      </c>
      <c r="BH55" t="str">
        <f>IFERROR('Prod y alimentación'!AE113*IF($AN55=$R$10,VLOOKUP($AO55,Listas!$B$6:$D$106,3,)*VLOOKUP($AO55,Listas!$B$6:$D$106,2,),IF($AN55=$R$11,VLOOKUP($AO55,Listas!$E$6:$G$106,3,)*VLOOKUP($AO55,Listas!$E$6:$G$106,2,),IF($AN55=$R$12,VLOOKUP($AO55,Listas!$H$6:$J$106,3,)*VLOOKUP($AO55,Listas!$H$6:$J$106,2,),""))),"")</f>
        <v/>
      </c>
      <c r="BI55" t="str">
        <f>IFERROR('Prod y alimentación'!AF113*IF($AN55=$R$10,VLOOKUP($AO55,Listas!$B$6:$D$106,3,)*VLOOKUP($AO55,Listas!$B$6:$D$106,2,),IF($AN55=$R$11,VLOOKUP($AO55,Listas!$E$6:$G$106,3,)*VLOOKUP($AO55,Listas!$E$6:$G$106,2,),IF($AN55=$R$12,VLOOKUP($AO55,Listas!$H$6:$J$106,3,)*VLOOKUP($AO55,Listas!$H$6:$J$106,2,),""))),"")</f>
        <v/>
      </c>
      <c r="BJ55" t="str">
        <f>IFERROR('Prod y alimentación'!AH113*IF($AN55=$R$10,VLOOKUP($AO55,Listas!$B$6:$D$106,3,)*VLOOKUP($AO55,Listas!$B$6:$D$106,2,),IF($AN55=$R$11,VLOOKUP($AO55,Listas!$E$6:$G$106,3,)*VLOOKUP($AO55,Listas!$E$6:$G$106,2,),IF($AN55=$R$12,VLOOKUP($AO55,Listas!$H$6:$J$106,3,)*VLOOKUP($AO55,Listas!$H$6:$J$106,2,),""))),"")</f>
        <v/>
      </c>
      <c r="BK55" t="str">
        <f>IFERROR('Prod y alimentación'!AI113*IF($AN55=$R$10,VLOOKUP($AO55,Listas!$B$6:$D$106,3,)*VLOOKUP($AO55,Listas!$B$6:$D$106,2,),IF($AN55=$R$11,VLOOKUP($AO55,Listas!$E$6:$G$106,3,)*VLOOKUP($AO55,Listas!$E$6:$G$106,2,),IF($AN55=$R$12,VLOOKUP($AO55,Listas!$H$6:$J$106,3,)*VLOOKUP($AO55,Listas!$H$6:$J$106,2,),""))),"")</f>
        <v/>
      </c>
      <c r="BL55" t="str">
        <f>IFERROR('Prod y alimentación'!AK113*IF($AN55=$R$10,VLOOKUP($AO55,Listas!$B$6:$D$106,3,)*VLOOKUP($AO55,Listas!$B$6:$D$106,2,),IF($AN55=$R$11,VLOOKUP($AO55,Listas!$E$6:$G$106,3,)*VLOOKUP($AO55,Listas!$E$6:$G$106,2,),IF($AN55=$R$12,VLOOKUP($AO55,Listas!$H$6:$J$106,3,)*VLOOKUP($AO55,Listas!$H$6:$J$106,2,),""))),"")</f>
        <v/>
      </c>
      <c r="BM55" t="str">
        <f>IFERROR('Prod y alimentación'!AL113*IF($AN55=$R$10,VLOOKUP($AO55,Listas!$B$6:$D$106,3,)*VLOOKUP($AO55,Listas!$B$6:$D$106,2,),IF($AN55=$R$11,VLOOKUP($AO55,Listas!$E$6:$G$106,3,)*VLOOKUP($AO55,Listas!$E$6:$G$106,2,),IF($AN55=$R$12,VLOOKUP($AO55,Listas!$H$6:$J$106,3,)*VLOOKUP($AO55,Listas!$H$6:$J$106,2,),""))),"")</f>
        <v/>
      </c>
      <c r="BO55" s="130" t="str">
        <f>IFERROR('Prod y alimentación'!D113*IF($AN55=$R$10,VLOOKUP($AO55,Listas!$B$6:$C$106,2,),IF($AN55=$R$11,VLOOKUP($AO55,Listas!$E$6:$F$106,2,),IF($AN55=$R$12,VLOOKUP($AO55,Listas!$H$6:$I$106,2,),""))),"")</f>
        <v/>
      </c>
      <c r="BP55" t="str">
        <f>IFERROR('Prod y alimentación'!G113*IF($AN55=$R$10,VLOOKUP($AO55,Listas!$B$6:$C$106,2,),IF($AN55=$R$11,VLOOKUP($AO55,Listas!$E$6:$F$106,2,),IF($AN55=$R$12,VLOOKUP($AO55,Listas!$H$6:$I$106,2,)/100,""))),"")</f>
        <v/>
      </c>
      <c r="BQ55" t="str">
        <f>IFERROR('Prod y alimentación'!J113*IF($AN55=$R$10,VLOOKUP($AO55,Listas!$B$6:$C$106,2,),IF($AN55=$R$11,VLOOKUP($AO55,Listas!$E$6:$F$106,2,),IF($AN55=$R$12,VLOOKUP($AO55,Listas!$H$6:$I$106,2,)/100,""))),"")</f>
        <v/>
      </c>
      <c r="BR55" t="str">
        <f>IFERROR('Prod y alimentación'!M113*IF($AN55=$R$10,VLOOKUP($AO55,Listas!$B$6:$C$106,2,),IF($AN55=$R$11,VLOOKUP($AO55,Listas!$E$6:$F$106,2,),IF($AN55=$R$12,VLOOKUP($AO55,Listas!$H$6:$I$106,2,)/100,""))),"")</f>
        <v/>
      </c>
      <c r="BS55" t="str">
        <f>IFERROR('Prod y alimentación'!P113*IF($AN55=$R$10,VLOOKUP($AO55,Listas!$B$6:$C$106,2,),IF($AN55=$R$11,VLOOKUP($AO55,Listas!$E$6:$F$106,2,),IF($AN55=$R$12,VLOOKUP($AO55,Listas!$H$6:$I$106,2,)/100,""))),"")</f>
        <v/>
      </c>
      <c r="BT55" t="str">
        <f>IFERROR('Prod y alimentación'!S113*IF($AN55=$R$10,VLOOKUP($AO55,Listas!$B$6:$C$106,2,),IF($AN55=$R$11,VLOOKUP($AO55,Listas!$E$6:$F$106,2,),IF($AN55=$R$12,VLOOKUP($AO55,Listas!$H$6:$I$106,2,)/100,""))),"")</f>
        <v/>
      </c>
      <c r="BU55" t="str">
        <f>IFERROR('Prod y alimentación'!V113*IF($AN55=$R$10,VLOOKUP($AO55,Listas!$B$6:$C$106,2,),IF($AN55=$R$11,VLOOKUP($AO55,Listas!$E$6:$F$106,2,),IF($AN55=$R$12,VLOOKUP($AO55,Listas!$H$6:$I$106,2,)/100,""))),"")</f>
        <v/>
      </c>
      <c r="BV55" t="str">
        <f>IFERROR('Prod y alimentación'!Y113*IF($AN55=$R$10,VLOOKUP($AO55,Listas!$B$6:$C$106,2,),IF($AN55=$R$11,VLOOKUP($AO55,Listas!$E$6:$F$106,2,),IF($AN55=$R$12,VLOOKUP($AO55,Listas!$H$6:$I$106,2,)/100,""))),"")</f>
        <v/>
      </c>
      <c r="BW55" t="str">
        <f>IFERROR('Prod y alimentación'!AB113*IF($AN55=$R$10,VLOOKUP($AO55,Listas!$B$6:$C$106,2,),IF($AN55=$R$11,VLOOKUP($AO55,Listas!$E$6:$F$106,2,),IF($AN55=$R$12,VLOOKUP($AO55,Listas!$H$6:$I$106,2,)/100,""))),"")</f>
        <v/>
      </c>
      <c r="BX55" t="str">
        <f>IFERROR('Prod y alimentación'!AE113*IF($AN55=$R$10,VLOOKUP($AO55,Listas!$B$6:$C$106,2,),IF($AN55=$R$11,VLOOKUP($AO55,Listas!$E$6:$F$106,2,),IF($AN55=$R$12,VLOOKUP($AO55,Listas!$H$6:$I$106,2,)/100,""))),"")</f>
        <v/>
      </c>
      <c r="BY55" t="str">
        <f>IFERROR('Prod y alimentación'!AH113*IF($AN55=$R$10,VLOOKUP($AO55,Listas!$B$6:$C$106,2,),IF($AN55=$R$11,VLOOKUP($AO55,Listas!$E$6:$F$106,2,),IF($AN55=$R$12,VLOOKUP($AO55,Listas!$H$6:$I$106,2,)/100,""))),"")</f>
        <v/>
      </c>
      <c r="BZ55" t="str">
        <f>IFERROR('Prod y alimentación'!AK113*IF($AN55=$R$10,VLOOKUP($AO55,Listas!$B$6:$C$106,2,),IF($AN55=$R$11,VLOOKUP($AO55,Listas!$E$6:$F$106,2,),IF($AN55=$R$12,VLOOKUP($AO55,Listas!$H$6:$I$106,2,)/100,""))),"")</f>
        <v/>
      </c>
      <c r="CB55" t="str">
        <f>IF(Reservas!E60="",IF(Reservas!D60="","",IF(Reservas!C60=$O$10,0.85,IF(Reservas!C60=$O$11,0.45,IF(Reservas!C60=$O$12,0.33,"")))),Reservas!E60)</f>
        <v/>
      </c>
      <c r="CC55" t="str">
        <f>IF(Reservas!H60="",IF(Reservas!G60="","",IF(Reservas!F60=$O$10,0.85,IF(Reservas!F60=$O$11,0.45,IF(Reservas!F60=$O$12,0.33,"")))),Reservas!H60)</f>
        <v/>
      </c>
      <c r="CD55" t="str">
        <f>IF(Reservas!K60="",IF(Reservas!J60="","",IF(Reservas!I60=$O$10,0.85,IF(Reservas!I60=$O$11,0.45,IF(Reservas!I60=$O$12,0.33,"")))),Reservas!K60)</f>
        <v/>
      </c>
      <c r="CE55" t="str">
        <f>IF(Reservas!N60="",IF(Reservas!M60="","",IF(Reservas!L60=$O$10,0.85,IF(Reservas!L60=$O$11,0.45,IF(Reservas!L60=$O$12,0.33,"")))),Reservas!N60)</f>
        <v/>
      </c>
      <c r="CF55" t="str">
        <f>IF(Reservas!Q60="",IF(Reservas!P60="","",IF(Reservas!O60=$O$10,0.85,IF(Reservas!O60=$O$11,0.45,IF(Reservas!O60=$O$12,0.33,"")))),Reservas!Q60)</f>
        <v/>
      </c>
      <c r="CG55" t="str">
        <f>IF(Reservas!T60="",IF(Reservas!S60="","",IF(Reservas!R60=$O$10,0.85,IF(Reservas!R60=$O$11,0.45,IF(Reservas!R60=$O$12,0.33,"")))),Reservas!T60)</f>
        <v/>
      </c>
      <c r="CH55" t="str">
        <f>IF(Reservas!W60="",IF(Reservas!V60="","",IF(Reservas!U60=$O$10,0.85,IF(Reservas!U60=$O$11,0.45,IF(Reservas!U60=$O$12,0.33,"")))),Reservas!W60)</f>
        <v/>
      </c>
      <c r="CI55" t="str">
        <f>IF(Reservas!Z60="",IF(Reservas!Y60="","",IF(Reservas!X60=$O$10,0.85,IF(Reservas!X60=$O$11,0.45,IF(Reservas!X60=$O$12,0.33,"")))),Reservas!Z60)</f>
        <v/>
      </c>
      <c r="CJ55" t="str">
        <f>IF(Reservas!AC60="",IF(Reservas!AB60="","",IF(Reservas!AA60=$O$10,0.85,IF(Reservas!AA60=$O$11,0.45,IF(Reservas!AA60=$O$12,0.33,"")))),Reservas!AC60)</f>
        <v/>
      </c>
      <c r="CK55" t="str">
        <f>IF(Reservas!AF60="",IF(Reservas!AE60="","",IF(Reservas!AD60=$O$10,0.85,IF(Reservas!AD60=$O$11,0.45,IF(Reservas!AD60=$O$12,0.33,"")))),Reservas!AF60)</f>
        <v/>
      </c>
      <c r="CL55" t="str">
        <f>IF(Reservas!AI60="",IF(Reservas!AH60="","",IF(Reservas!AG60=$O$10,0.85,IF(Reservas!AG60=$O$11,0.45,IF(Reservas!AG60=$O$12,0.33,"")))),Reservas!AI60)</f>
        <v/>
      </c>
      <c r="CM55" t="str">
        <f>IF(Reservas!AL60="",IF(Reservas!AK60="","",IF(Reservas!AJ60=$O$10,0.85,IF(Reservas!AJ60=$O$11,0.45,IF(Reservas!AJ60=$O$12,0.33,"")))),Reservas!AL60)</f>
        <v/>
      </c>
      <c r="CO55" t="str">
        <f>IFERROR('Prod y alimentación'!E113*IF($AN55=$R$10,VLOOKUP($AO55,Listas!$B$6:$C$106,2,),IF($AN55=$R$11,VLOOKUP($AO55,Listas!$E$6:$F$106,2,),IF($AN55=$R$12,VLOOKUP($AO55,Listas!$H$6:$I$106,2,),""))),"")</f>
        <v/>
      </c>
      <c r="CP55" t="str">
        <f>IFERROR('Prod y alimentación'!H113*IF($AN55=$R$10,VLOOKUP($AO55,Listas!$B$6:$C$106,2,),IF($AN55=$R$11,VLOOKUP($AO55,Listas!$E$6:$F$106,2,),IF($AN55=$R$12,VLOOKUP($AO55,Listas!$H$6:$I$106,2,),""))),"")</f>
        <v/>
      </c>
      <c r="CQ55" t="str">
        <f>IFERROR('Prod y alimentación'!K113*IF($AN55=$R$10,VLOOKUP($AO55,Listas!$B$6:$C$106,2,),IF($AN55=$R$11,VLOOKUP($AO55,Listas!$E$6:$F$106,2,),IF($AN55=$R$12,VLOOKUP($AO55,Listas!$H$6:$I$106,2,),""))),"")</f>
        <v/>
      </c>
      <c r="CR55" t="str">
        <f>IFERROR('Prod y alimentación'!N113*IF($AN55=$R$10,VLOOKUP($AO55,Listas!$B$6:$C$106,2,),IF($AN55=$R$11,VLOOKUP($AO55,Listas!$E$6:$F$106,2,),IF($AN55=$R$12,VLOOKUP($AO55,Listas!$H$6:$I$106,2,),""))),"")</f>
        <v/>
      </c>
      <c r="CS55" t="str">
        <f>IFERROR('Prod y alimentación'!Q113*IF($AN55=$R$10,VLOOKUP($AO55,Listas!$B$6:$C$106,2,),IF($AN55=$R$11,VLOOKUP($AO55,Listas!$E$6:$F$106,2,),IF($AN55=$R$12,VLOOKUP($AO55,Listas!$H$6:$I$106,2,),""))),"")</f>
        <v/>
      </c>
      <c r="CT55" t="str">
        <f>IFERROR('Prod y alimentación'!T113*IF($AN55=$R$10,VLOOKUP($AO55,Listas!$B$6:$C$106,2,),IF($AN55=$R$11,VLOOKUP($AO55,Listas!$E$6:$F$106,2,),IF($AN55=$R$12,VLOOKUP($AO55,Listas!$H$6:$I$106,2,),""))),"")</f>
        <v/>
      </c>
      <c r="CU55" t="str">
        <f>IFERROR('Prod y alimentación'!W113*IF($AN55=$R$10,VLOOKUP($AO55,Listas!$B$6:$C$106,2,),IF($AN55=$R$11,VLOOKUP($AO55,Listas!$E$6:$F$106,2,),IF($AN55=$R$12,VLOOKUP($AO55,Listas!$H$6:$I$106,2,),""))),"")</f>
        <v/>
      </c>
      <c r="CV55" t="str">
        <f>IFERROR('Prod y alimentación'!Z113*IF($AN55=$R$10,VLOOKUP($AO55,Listas!$B$6:$C$106,2,),IF($AN55=$R$11,VLOOKUP($AO55,Listas!$E$6:$F$106,2,),IF($AN55=$R$12,VLOOKUP($AO55,Listas!$H$6:$I$106,2,),""))),"")</f>
        <v/>
      </c>
      <c r="CW55" t="str">
        <f>IFERROR('Prod y alimentación'!AC113*IF($AN55=$R$10,VLOOKUP($AO55,Listas!$B$6:$C$106,2,),IF($AN55=$R$11,VLOOKUP($AO55,Listas!$E$6:$F$106,2,),IF($AN55=$R$12,VLOOKUP($AO55,Listas!$H$6:$I$106,2,),""))),"")</f>
        <v/>
      </c>
      <c r="CX55" t="str">
        <f>IFERROR('Prod y alimentación'!AF113*IF($AN55=$R$10,VLOOKUP($AO55,Listas!$B$6:$C$106,2,),IF($AN55=$R$11,VLOOKUP($AO55,Listas!$E$6:$F$106,2,),IF($AN55=$R$12,VLOOKUP($AO55,Listas!$H$6:$I$106,2,),""))),"")</f>
        <v/>
      </c>
      <c r="CY55" t="str">
        <f>IFERROR('Prod y alimentación'!AI113*IF($AN55=$R$10,VLOOKUP($AO55,Listas!$B$6:$C$106,2,),IF($AN55=$R$11,VLOOKUP($AO55,Listas!$E$6:$F$106,2,),IF($AN55=$R$12,VLOOKUP($AO55,Listas!$H$6:$I$106,2,),""))),"")</f>
        <v/>
      </c>
      <c r="CZ55" t="str">
        <f>IFERROR('Prod y alimentación'!AL113*IF($AN55=$R$10,VLOOKUP($AO55,Listas!$B$6:$C$106,2,),IF($AN55=$R$11,VLOOKUP($AO55,Listas!$E$6:$F$106,2,),IF($AN55=$R$12,VLOOKUP($AO55,Listas!$H$6:$I$106,2,),""))),"")</f>
        <v/>
      </c>
    </row>
    <row r="56" spans="2:104" x14ac:dyDescent="0.35">
      <c r="B56" t="str">
        <f ca="1">IFERROR(INDEX(OFFSET(Listas!$B$6,0,0,MATCH("Fin",Listas!$B$6:B152,0)-1,1),MATCH(0,INDEX(COUNTIF($B$10:B55,OFFSET(Listas!$B$6,0,0,MATCH("Fin",Listas!$B$6:B152,0)-1,1)),0,0),0)),"")</f>
        <v/>
      </c>
      <c r="E56" t="str">
        <f ca="1">IFERROR(INDEX(OFFSET(Listas!$E$6,0,0,MATCH("Fin",Listas!$E$6:E152,0)-1,1),MATCH(0,INDEX(COUNTIF($E$10:E55,OFFSET(Listas!$E$6,0,0,MATCH("Fin",Listas!$E$6:E152,0)-1,1)),0,0),0)),"")</f>
        <v/>
      </c>
      <c r="H56" t="str">
        <f ca="1">IFERROR(INDEX(OFFSET(Listas!$H$6,0,0,MATCH("Fin",Listas!$H$6:H152,0)-1,1),MATCH(0,INDEX(COUNTIF($H$10:H55,OFFSET(Listas!$H$6,0,0,MATCH("Fin",Listas!$H$6:H152,0)-1,1)),0,0),0)),"")</f>
        <v/>
      </c>
      <c r="K56" t="str">
        <f ca="1">IFERROR(INDEX(OFFSET(Listas!$L$6,0,0,MATCH("Fin",Listas!$L$6:L152,0)-1,1),MATCH(0,INDEX(COUNTIF($K$10:K55,OFFSET(Listas!$L$6,0,0,MATCH("Fin",Listas!$L$6:L152,0)-1,1)),0,0),0)),"")</f>
        <v/>
      </c>
      <c r="L56" t="e">
        <f ca="1">VLOOKUP(K56,Listas!$L$6:$M$106,2,0)</f>
        <v>#N/A</v>
      </c>
      <c r="AA56" s="122" t="str">
        <f>IF('Uso de suelo'!C61="","",'Uso de suelo'!C61)</f>
        <v/>
      </c>
      <c r="AB56" s="123" t="str">
        <f ca="1">IF('Uso de suelo'!D61="","",VLOOKUP('Uso de suelo'!D61,OFFSET(Formulas!$K$11,0,0,Formulas!$L$10,2),2,0))</f>
        <v/>
      </c>
      <c r="AC56" s="123" t="str">
        <f ca="1">IF('Uso de suelo'!F61="","",VLOOKUP('Uso de suelo'!F61,OFFSET(Formulas!$K$11,0,0,Formulas!$L$10,2),2,0))</f>
        <v/>
      </c>
      <c r="AD56" s="123" t="str">
        <f ca="1">IF('Uso de suelo'!H61="","",VLOOKUP('Uso de suelo'!H61,OFFSET(Formulas!$K$11,0,0,Formulas!$L$10,2),2,0))</f>
        <v/>
      </c>
      <c r="AE56" s="123" t="str">
        <f ca="1">IF('Uso de suelo'!J61="","",VLOOKUP('Uso de suelo'!J61,OFFSET(Formulas!$K$11,0,0,Formulas!$L$10,2),2,0))</f>
        <v/>
      </c>
      <c r="AF56" s="123" t="str">
        <f ca="1">IF('Uso de suelo'!L61="","",VLOOKUP('Uso de suelo'!L61,OFFSET(Formulas!$K$11,0,0,Formulas!$L$10,2),2,0))</f>
        <v/>
      </c>
      <c r="AG56" s="123" t="str">
        <f ca="1">IF('Uso de suelo'!N61="","",VLOOKUP('Uso de suelo'!N61,OFFSET(Formulas!$K$11,0,0,Formulas!$L$10,2),2,0))</f>
        <v/>
      </c>
      <c r="AH56" s="123" t="str">
        <f ca="1">IF('Uso de suelo'!P61="","",VLOOKUP('Uso de suelo'!P61,OFFSET(Formulas!$K$11,0,0,Formulas!$L$10,2),2,0))</f>
        <v/>
      </c>
      <c r="AI56" s="123" t="str">
        <f ca="1">IF('Uso de suelo'!R61="","",VLOOKUP('Uso de suelo'!R61,OFFSET(Formulas!$K$11,0,0,Formulas!$L$10,2),2,0))</f>
        <v/>
      </c>
      <c r="AJ56" s="123" t="str">
        <f ca="1">IF('Uso de suelo'!T61="","",VLOOKUP('Uso de suelo'!T61,OFFSET(Formulas!$K$11,0,0,Formulas!$L$10,2),2,0))</f>
        <v/>
      </c>
      <c r="AK56" s="123" t="str">
        <f ca="1">IF('Uso de suelo'!V61="","",VLOOKUP('Uso de suelo'!V61,OFFSET(Formulas!$K$11,0,0,Formulas!$L$10,2),2,0))</f>
        <v/>
      </c>
      <c r="AL56" s="123" t="str">
        <f ca="1">IF('Uso de suelo'!X61="","",VLOOKUP('Uso de suelo'!X61,OFFSET(Formulas!$K$11,0,0,Formulas!$L$10,2),2,0))</f>
        <v/>
      </c>
      <c r="AM56" s="124" t="str">
        <f ca="1">IF('Uso de suelo'!Z61="","",VLOOKUP('Uso de suelo'!Z61,OFFSET(Formulas!$K$11,0,0,Formulas!$L$10,2),2,0))</f>
        <v/>
      </c>
      <c r="AN56" t="str">
        <f>IF('Prod y alimentación'!B114="","",'Prod y alimentación'!B114)</f>
        <v/>
      </c>
      <c r="AO56" t="str">
        <f>IF('Prod y alimentación'!C114="","",'Prod y alimentación'!C114)</f>
        <v/>
      </c>
      <c r="AP56" t="str">
        <f>IFERROR('Prod y alimentación'!D114*IF($AN56=$R$10,VLOOKUP($AO56,Listas!$B$6:$D$106,3,)*VLOOKUP($AO56,Listas!$B$6:$D$106,2,),IF($AN56=$R$11,VLOOKUP($AO56,Listas!$E$6:$G$106,3,)*VLOOKUP($AO56,Listas!$E$6:$G$106,2,),IF($AN56=$R$12,VLOOKUP($AO56,Listas!$H$6:$J$106,3,)*VLOOKUP($AO56,Listas!$H$6:$J$106,2,),""))),"")</f>
        <v/>
      </c>
      <c r="AQ56" t="str">
        <f>IFERROR('Prod y alimentación'!E114*IF($AN56=$R$10,VLOOKUP($AO56,Listas!$B$6:$D$106,3,)*VLOOKUP($AO56,Listas!$B$6:$D$106,2,),IF($AN56=$R$11,VLOOKUP($AO56,Listas!$E$6:$G$106,3,)*VLOOKUP($AO56,Listas!$E$6:$G$106,2,),IF($AN56=$R$12,VLOOKUP($AO56,Listas!$H$6:$J$106,3,)*VLOOKUP($AO56,Listas!$H$6:$J$106,2,),""))),"")</f>
        <v/>
      </c>
      <c r="AR56" t="str">
        <f>IFERROR('Prod y alimentación'!G114*IF($AN56=$R$10,VLOOKUP($AO56,Listas!$B$6:$D$106,3,)*VLOOKUP($AO56,Listas!$B$6:$D$106,2,),IF($AN56=$R$11,VLOOKUP($AO56,Listas!$E$6:$G$106,3,)*VLOOKUP($AO56,Listas!$E$6:$G$106,2,),IF($AN56=$R$12,VLOOKUP($AO56,Listas!$H$6:$J$106,3,)*VLOOKUP($AO56,Listas!$H$6:$J$106,2,),""))),"")</f>
        <v/>
      </c>
      <c r="AS56" t="str">
        <f>IFERROR('Prod y alimentación'!H114*IF($AN56=$R$10,VLOOKUP($AO56,Listas!$B$6:$D$106,3,)*VLOOKUP($AO56,Listas!$B$6:$D$106,2,),IF($AN56=$R$11,VLOOKUP($AO56,Listas!$E$6:$G$106,3,)*VLOOKUP($AO56,Listas!$E$6:$G$106,2,),IF($AN56=$R$12,VLOOKUP($AO56,Listas!$H$6:$J$106,3,)*VLOOKUP($AO56,Listas!$H$6:$J$106,2,),""))),"")</f>
        <v/>
      </c>
      <c r="AT56" t="str">
        <f>IFERROR('Prod y alimentación'!J114*IF($AN56=$R$10,VLOOKUP($AO56,Listas!$B$6:$D$106,3,)*VLOOKUP($AO56,Listas!$B$6:$D$106,2,),IF($AN56=$R$11,VLOOKUP($AO56,Listas!$E$6:$G$106,3,)*VLOOKUP($AO56,Listas!$E$6:$G$106,2,),IF($AN56=$R$12,VLOOKUP($AO56,Listas!$H$6:$J$106,3,)*VLOOKUP($AO56,Listas!$H$6:$J$106,2,),""))),"")</f>
        <v/>
      </c>
      <c r="AU56" t="str">
        <f>IFERROR('Prod y alimentación'!K114*IF($AN56=$R$10,VLOOKUP($AO56,Listas!$B$6:$D$106,3,)*VLOOKUP($AO56,Listas!$B$6:$D$106,2,),IF($AN56=$R$11,VLOOKUP($AO56,Listas!$E$6:$G$106,3,)*VLOOKUP($AO56,Listas!$E$6:$G$106,2,),IF($AN56=$R$12,VLOOKUP($AO56,Listas!$H$6:$J$106,3,)*VLOOKUP($AO56,Listas!$H$6:$J$106,2,),""))),"")</f>
        <v/>
      </c>
      <c r="AV56" t="str">
        <f>IFERROR('Prod y alimentación'!M114*IF($AN56=$R$10,VLOOKUP($AO56,Listas!$B$6:$D$106,3,)*VLOOKUP($AO56,Listas!$B$6:$D$106,2,),IF($AN56=$R$11,VLOOKUP($AO56,Listas!$E$6:$G$106,3,)*VLOOKUP($AO56,Listas!$E$6:$G$106,2,),IF($AN56=$R$12,VLOOKUP($AO56,Listas!$H$6:$J$106,3,)*VLOOKUP($AO56,Listas!$H$6:$J$106,2,),""))),"")</f>
        <v/>
      </c>
      <c r="AW56" t="str">
        <f>IFERROR('Prod y alimentación'!N114*IF($AN56=$R$10,VLOOKUP($AO56,Listas!$B$6:$D$106,3,)*VLOOKUP($AO56,Listas!$B$6:$D$106,2,),IF($AN56=$R$11,VLOOKUP($AO56,Listas!$E$6:$G$106,3,)*VLOOKUP($AO56,Listas!$E$6:$G$106,2,),IF($AN56=$R$12,VLOOKUP($AO56,Listas!$H$6:$J$106,3,)*VLOOKUP($AO56,Listas!$H$6:$J$106,2,),""))),"")</f>
        <v/>
      </c>
      <c r="AX56" t="str">
        <f>IFERROR('Prod y alimentación'!P114*IF($AN56=$R$10,VLOOKUP($AO56,Listas!$B$6:$D$106,3,)*VLOOKUP($AO56,Listas!$B$6:$D$106,2,),IF($AN56=$R$11,VLOOKUP($AO56,Listas!$E$6:$G$106,3,)*VLOOKUP($AO56,Listas!$E$6:$G$106,2,),IF($AN56=$R$12,VLOOKUP($AO56,Listas!$H$6:$J$106,3,)*VLOOKUP($AO56,Listas!$H$6:$J$106,2,),""))),"")</f>
        <v/>
      </c>
      <c r="AY56" t="str">
        <f>IFERROR('Prod y alimentación'!Q114*IF($AN56=$R$10,VLOOKUP($AO56,Listas!$B$6:$D$106,3,)*VLOOKUP($AO56,Listas!$B$6:$D$106,2,),IF($AN56=$R$11,VLOOKUP($AO56,Listas!$E$6:$G$106,3,)*VLOOKUP($AO56,Listas!$E$6:$G$106,2,),IF($AN56=$R$12,VLOOKUP($AO56,Listas!$H$6:$J$106,3,)*VLOOKUP($AO56,Listas!$H$6:$J$106,2,),""))),"")</f>
        <v/>
      </c>
      <c r="AZ56" t="str">
        <f>IFERROR('Prod y alimentación'!S114*IF($AN56=$R$10,VLOOKUP($AO56,Listas!$B$6:$D$106,3,)*VLOOKUP($AO56,Listas!$B$6:$D$106,2,),IF($AN56=$R$11,VLOOKUP($AO56,Listas!$E$6:$G$106,3,)*VLOOKUP($AO56,Listas!$E$6:$G$106,2,),IF($AN56=$R$12,VLOOKUP($AO56,Listas!$H$6:$J$106,3,)*VLOOKUP($AO56,Listas!$H$6:$J$106,2,),""))),"")</f>
        <v/>
      </c>
      <c r="BA56" t="str">
        <f>IFERROR('Prod y alimentación'!T114*IF($AN56=$R$10,VLOOKUP($AO56,Listas!$B$6:$D$106,3,)*VLOOKUP($AO56,Listas!$B$6:$D$106,2,),IF($AN56=$R$11,VLOOKUP($AO56,Listas!$E$6:$G$106,3,)*VLOOKUP($AO56,Listas!$E$6:$G$106,2,),IF($AN56=$R$12,VLOOKUP($AO56,Listas!$H$6:$J$106,3,)*VLOOKUP($AO56,Listas!$H$6:$J$106,2,),""))),"")</f>
        <v/>
      </c>
      <c r="BB56" t="str">
        <f>IFERROR('Prod y alimentación'!V114*IF($AN56=$R$10,VLOOKUP($AO56,Listas!$B$6:$D$106,3,)*VLOOKUP($AO56,Listas!$B$6:$D$106,2,),IF($AN56=$R$11,VLOOKUP($AO56,Listas!$E$6:$G$106,3,)*VLOOKUP($AO56,Listas!$E$6:$G$106,2,),IF($AN56=$R$12,VLOOKUP($AO56,Listas!$H$6:$J$106,3,)*VLOOKUP($AO56,Listas!$H$6:$J$106,2,),""))),"")</f>
        <v/>
      </c>
      <c r="BC56" t="str">
        <f>IFERROR('Prod y alimentación'!W114*IF($AN56=$R$10,VLOOKUP($AO56,Listas!$B$6:$D$106,3,)*VLOOKUP($AO56,Listas!$B$6:$D$106,2,),IF($AN56=$R$11,VLOOKUP($AO56,Listas!$E$6:$G$106,3,)*VLOOKUP($AO56,Listas!$E$6:$G$106,2,),IF($AN56=$R$12,VLOOKUP($AO56,Listas!$H$6:$J$106,3,)*VLOOKUP($AO56,Listas!$H$6:$J$106,2,),""))),"")</f>
        <v/>
      </c>
      <c r="BD56" t="str">
        <f>IFERROR('Prod y alimentación'!Y114*IF($AN56=$R$10,VLOOKUP($AO56,Listas!$B$6:$D$106,3,)*VLOOKUP($AO56,Listas!$B$6:$D$106,2,),IF($AN56=$R$11,VLOOKUP($AO56,Listas!$E$6:$G$106,3,)*VLOOKUP($AO56,Listas!$E$6:$G$106,2,),IF($AN56=$R$12,VLOOKUP($AO56,Listas!$H$6:$J$106,3,)*VLOOKUP($AO56,Listas!$H$6:$J$106,2,),""))),"")</f>
        <v/>
      </c>
      <c r="BE56" t="str">
        <f>IFERROR('Prod y alimentación'!Z114*IF($AN56=$R$10,VLOOKUP($AO56,Listas!$B$6:$D$106,3,)*VLOOKUP($AO56,Listas!$B$6:$D$106,2,),IF($AN56=$R$11,VLOOKUP($AO56,Listas!$E$6:$G$106,3,)*VLOOKUP($AO56,Listas!$E$6:$G$106,2,),IF($AN56=$R$12,VLOOKUP($AO56,Listas!$H$6:$J$106,3,)*VLOOKUP($AO56,Listas!$H$6:$J$106,2,),""))),"")</f>
        <v/>
      </c>
      <c r="BF56" t="str">
        <f>IFERROR('Prod y alimentación'!AB114*IF($AN56=$R$10,VLOOKUP($AO56,Listas!$B$6:$D$106,3,)*VLOOKUP($AO56,Listas!$B$6:$D$106,2,),IF($AN56=$R$11,VLOOKUP($AO56,Listas!$E$6:$G$106,3,)*VLOOKUP($AO56,Listas!$E$6:$G$106,2,),IF($AN56=$R$12,VLOOKUP($AO56,Listas!$H$6:$J$106,3,)*VLOOKUP($AO56,Listas!$H$6:$J$106,2,),""))),"")</f>
        <v/>
      </c>
      <c r="BG56" t="str">
        <f>IFERROR('Prod y alimentación'!AC114*IF($AN56=$R$10,VLOOKUP($AO56,Listas!$B$6:$D$106,3,)*VLOOKUP($AO56,Listas!$B$6:$D$106,2,),IF($AN56=$R$11,VLOOKUP($AO56,Listas!$E$6:$G$106,3,)*VLOOKUP($AO56,Listas!$E$6:$G$106,2,),IF($AN56=$R$12,VLOOKUP($AO56,Listas!$H$6:$J$106,3,)*VLOOKUP($AO56,Listas!$H$6:$J$106,2,),""))),"")</f>
        <v/>
      </c>
      <c r="BH56" t="str">
        <f>IFERROR('Prod y alimentación'!AE114*IF($AN56=$R$10,VLOOKUP($AO56,Listas!$B$6:$D$106,3,)*VLOOKUP($AO56,Listas!$B$6:$D$106,2,),IF($AN56=$R$11,VLOOKUP($AO56,Listas!$E$6:$G$106,3,)*VLOOKUP($AO56,Listas!$E$6:$G$106,2,),IF($AN56=$R$12,VLOOKUP($AO56,Listas!$H$6:$J$106,3,)*VLOOKUP($AO56,Listas!$H$6:$J$106,2,),""))),"")</f>
        <v/>
      </c>
      <c r="BI56" t="str">
        <f>IFERROR('Prod y alimentación'!AF114*IF($AN56=$R$10,VLOOKUP($AO56,Listas!$B$6:$D$106,3,)*VLOOKUP($AO56,Listas!$B$6:$D$106,2,),IF($AN56=$R$11,VLOOKUP($AO56,Listas!$E$6:$G$106,3,)*VLOOKUP($AO56,Listas!$E$6:$G$106,2,),IF($AN56=$R$12,VLOOKUP($AO56,Listas!$H$6:$J$106,3,)*VLOOKUP($AO56,Listas!$H$6:$J$106,2,),""))),"")</f>
        <v/>
      </c>
      <c r="BJ56" t="str">
        <f>IFERROR('Prod y alimentación'!AH114*IF($AN56=$R$10,VLOOKUP($AO56,Listas!$B$6:$D$106,3,)*VLOOKUP($AO56,Listas!$B$6:$D$106,2,),IF($AN56=$R$11,VLOOKUP($AO56,Listas!$E$6:$G$106,3,)*VLOOKUP($AO56,Listas!$E$6:$G$106,2,),IF($AN56=$R$12,VLOOKUP($AO56,Listas!$H$6:$J$106,3,)*VLOOKUP($AO56,Listas!$H$6:$J$106,2,),""))),"")</f>
        <v/>
      </c>
      <c r="BK56" t="str">
        <f>IFERROR('Prod y alimentación'!AI114*IF($AN56=$R$10,VLOOKUP($AO56,Listas!$B$6:$D$106,3,)*VLOOKUP($AO56,Listas!$B$6:$D$106,2,),IF($AN56=$R$11,VLOOKUP($AO56,Listas!$E$6:$G$106,3,)*VLOOKUP($AO56,Listas!$E$6:$G$106,2,),IF($AN56=$R$12,VLOOKUP($AO56,Listas!$H$6:$J$106,3,)*VLOOKUP($AO56,Listas!$H$6:$J$106,2,),""))),"")</f>
        <v/>
      </c>
      <c r="BL56" t="str">
        <f>IFERROR('Prod y alimentación'!AK114*IF($AN56=$R$10,VLOOKUP($AO56,Listas!$B$6:$D$106,3,)*VLOOKUP($AO56,Listas!$B$6:$D$106,2,),IF($AN56=$R$11,VLOOKUP($AO56,Listas!$E$6:$G$106,3,)*VLOOKUP($AO56,Listas!$E$6:$G$106,2,),IF($AN56=$R$12,VLOOKUP($AO56,Listas!$H$6:$J$106,3,)*VLOOKUP($AO56,Listas!$H$6:$J$106,2,),""))),"")</f>
        <v/>
      </c>
      <c r="BM56" t="str">
        <f>IFERROR('Prod y alimentación'!AL114*IF($AN56=$R$10,VLOOKUP($AO56,Listas!$B$6:$D$106,3,)*VLOOKUP($AO56,Listas!$B$6:$D$106,2,),IF($AN56=$R$11,VLOOKUP($AO56,Listas!$E$6:$G$106,3,)*VLOOKUP($AO56,Listas!$E$6:$G$106,2,),IF($AN56=$R$12,VLOOKUP($AO56,Listas!$H$6:$J$106,3,)*VLOOKUP($AO56,Listas!$H$6:$J$106,2,),""))),"")</f>
        <v/>
      </c>
      <c r="BO56" s="130" t="str">
        <f>IFERROR('Prod y alimentación'!D114*IF($AN56=$R$10,VLOOKUP($AO56,Listas!$B$6:$C$106,2,),IF($AN56=$R$11,VLOOKUP($AO56,Listas!$E$6:$F$106,2,),IF($AN56=$R$12,VLOOKUP($AO56,Listas!$H$6:$I$106,2,),""))),"")</f>
        <v/>
      </c>
      <c r="BP56" t="str">
        <f>IFERROR('Prod y alimentación'!G114*IF($AN56=$R$10,VLOOKUP($AO56,Listas!$B$6:$C$106,2,),IF($AN56=$R$11,VLOOKUP($AO56,Listas!$E$6:$F$106,2,),IF($AN56=$R$12,VLOOKUP($AO56,Listas!$H$6:$I$106,2,)/100,""))),"")</f>
        <v/>
      </c>
      <c r="BQ56" t="str">
        <f>IFERROR('Prod y alimentación'!J114*IF($AN56=$R$10,VLOOKUP($AO56,Listas!$B$6:$C$106,2,),IF($AN56=$R$11,VLOOKUP($AO56,Listas!$E$6:$F$106,2,),IF($AN56=$R$12,VLOOKUP($AO56,Listas!$H$6:$I$106,2,)/100,""))),"")</f>
        <v/>
      </c>
      <c r="BR56" t="str">
        <f>IFERROR('Prod y alimentación'!M114*IF($AN56=$R$10,VLOOKUP($AO56,Listas!$B$6:$C$106,2,),IF($AN56=$R$11,VLOOKUP($AO56,Listas!$E$6:$F$106,2,),IF($AN56=$R$12,VLOOKUP($AO56,Listas!$H$6:$I$106,2,)/100,""))),"")</f>
        <v/>
      </c>
      <c r="BS56" t="str">
        <f>IFERROR('Prod y alimentación'!P114*IF($AN56=$R$10,VLOOKUP($AO56,Listas!$B$6:$C$106,2,),IF($AN56=$R$11,VLOOKUP($AO56,Listas!$E$6:$F$106,2,),IF($AN56=$R$12,VLOOKUP($AO56,Listas!$H$6:$I$106,2,)/100,""))),"")</f>
        <v/>
      </c>
      <c r="BT56" t="str">
        <f>IFERROR('Prod y alimentación'!S114*IF($AN56=$R$10,VLOOKUP($AO56,Listas!$B$6:$C$106,2,),IF($AN56=$R$11,VLOOKUP($AO56,Listas!$E$6:$F$106,2,),IF($AN56=$R$12,VLOOKUP($AO56,Listas!$H$6:$I$106,2,)/100,""))),"")</f>
        <v/>
      </c>
      <c r="BU56" t="str">
        <f>IFERROR('Prod y alimentación'!V114*IF($AN56=$R$10,VLOOKUP($AO56,Listas!$B$6:$C$106,2,),IF($AN56=$R$11,VLOOKUP($AO56,Listas!$E$6:$F$106,2,),IF($AN56=$R$12,VLOOKUP($AO56,Listas!$H$6:$I$106,2,)/100,""))),"")</f>
        <v/>
      </c>
      <c r="BV56" t="str">
        <f>IFERROR('Prod y alimentación'!Y114*IF($AN56=$R$10,VLOOKUP($AO56,Listas!$B$6:$C$106,2,),IF($AN56=$R$11,VLOOKUP($AO56,Listas!$E$6:$F$106,2,),IF($AN56=$R$12,VLOOKUP($AO56,Listas!$H$6:$I$106,2,)/100,""))),"")</f>
        <v/>
      </c>
      <c r="BW56" t="str">
        <f>IFERROR('Prod y alimentación'!AB114*IF($AN56=$R$10,VLOOKUP($AO56,Listas!$B$6:$C$106,2,),IF($AN56=$R$11,VLOOKUP($AO56,Listas!$E$6:$F$106,2,),IF($AN56=$R$12,VLOOKUP($AO56,Listas!$H$6:$I$106,2,)/100,""))),"")</f>
        <v/>
      </c>
      <c r="BX56" t="str">
        <f>IFERROR('Prod y alimentación'!AE114*IF($AN56=$R$10,VLOOKUP($AO56,Listas!$B$6:$C$106,2,),IF($AN56=$R$11,VLOOKUP($AO56,Listas!$E$6:$F$106,2,),IF($AN56=$R$12,VLOOKUP($AO56,Listas!$H$6:$I$106,2,)/100,""))),"")</f>
        <v/>
      </c>
      <c r="BY56" t="str">
        <f>IFERROR('Prod y alimentación'!AH114*IF($AN56=$R$10,VLOOKUP($AO56,Listas!$B$6:$C$106,2,),IF($AN56=$R$11,VLOOKUP($AO56,Listas!$E$6:$F$106,2,),IF($AN56=$R$12,VLOOKUP($AO56,Listas!$H$6:$I$106,2,)/100,""))),"")</f>
        <v/>
      </c>
      <c r="BZ56" t="str">
        <f>IFERROR('Prod y alimentación'!AK114*IF($AN56=$R$10,VLOOKUP($AO56,Listas!$B$6:$C$106,2,),IF($AN56=$R$11,VLOOKUP($AO56,Listas!$E$6:$F$106,2,),IF($AN56=$R$12,VLOOKUP($AO56,Listas!$H$6:$I$106,2,)/100,""))),"")</f>
        <v/>
      </c>
      <c r="CB56" t="str">
        <f>IF(Reservas!E61="",IF(Reservas!D61="","",IF(Reservas!C61=$O$10,0.85,IF(Reservas!C61=$O$11,0.45,IF(Reservas!C61=$O$12,0.33,"")))),Reservas!E61)</f>
        <v/>
      </c>
      <c r="CC56" t="str">
        <f>IF(Reservas!H61="",IF(Reservas!G61="","",IF(Reservas!F61=$O$10,0.85,IF(Reservas!F61=$O$11,0.45,IF(Reservas!F61=$O$12,0.33,"")))),Reservas!H61)</f>
        <v/>
      </c>
      <c r="CD56" t="str">
        <f>IF(Reservas!K61="",IF(Reservas!J61="","",IF(Reservas!I61=$O$10,0.85,IF(Reservas!I61=$O$11,0.45,IF(Reservas!I61=$O$12,0.33,"")))),Reservas!K61)</f>
        <v/>
      </c>
      <c r="CE56" t="str">
        <f>IF(Reservas!N61="",IF(Reservas!M61="","",IF(Reservas!L61=$O$10,0.85,IF(Reservas!L61=$O$11,0.45,IF(Reservas!L61=$O$12,0.33,"")))),Reservas!N61)</f>
        <v/>
      </c>
      <c r="CF56" t="str">
        <f>IF(Reservas!Q61="",IF(Reservas!P61="","",IF(Reservas!O61=$O$10,0.85,IF(Reservas!O61=$O$11,0.45,IF(Reservas!O61=$O$12,0.33,"")))),Reservas!Q61)</f>
        <v/>
      </c>
      <c r="CG56" t="str">
        <f>IF(Reservas!T61="",IF(Reservas!S61="","",IF(Reservas!R61=$O$10,0.85,IF(Reservas!R61=$O$11,0.45,IF(Reservas!R61=$O$12,0.33,"")))),Reservas!T61)</f>
        <v/>
      </c>
      <c r="CH56" t="str">
        <f>IF(Reservas!W61="",IF(Reservas!V61="","",IF(Reservas!U61=$O$10,0.85,IF(Reservas!U61=$O$11,0.45,IF(Reservas!U61=$O$12,0.33,"")))),Reservas!W61)</f>
        <v/>
      </c>
      <c r="CI56" t="str">
        <f>IF(Reservas!Z61="",IF(Reservas!Y61="","",IF(Reservas!X61=$O$10,0.85,IF(Reservas!X61=$O$11,0.45,IF(Reservas!X61=$O$12,0.33,"")))),Reservas!Z61)</f>
        <v/>
      </c>
      <c r="CJ56" t="str">
        <f>IF(Reservas!AC61="",IF(Reservas!AB61="","",IF(Reservas!AA61=$O$10,0.85,IF(Reservas!AA61=$O$11,0.45,IF(Reservas!AA61=$O$12,0.33,"")))),Reservas!AC61)</f>
        <v/>
      </c>
      <c r="CK56" t="str">
        <f>IF(Reservas!AF61="",IF(Reservas!AE61="","",IF(Reservas!AD61=$O$10,0.85,IF(Reservas!AD61=$O$11,0.45,IF(Reservas!AD61=$O$12,0.33,"")))),Reservas!AF61)</f>
        <v/>
      </c>
      <c r="CL56" t="str">
        <f>IF(Reservas!AI61="",IF(Reservas!AH61="","",IF(Reservas!AG61=$O$10,0.85,IF(Reservas!AG61=$O$11,0.45,IF(Reservas!AG61=$O$12,0.33,"")))),Reservas!AI61)</f>
        <v/>
      </c>
      <c r="CM56" t="str">
        <f>IF(Reservas!AL61="",IF(Reservas!AK61="","",IF(Reservas!AJ61=$O$10,0.85,IF(Reservas!AJ61=$O$11,0.45,IF(Reservas!AJ61=$O$12,0.33,"")))),Reservas!AL61)</f>
        <v/>
      </c>
      <c r="CO56" t="str">
        <f>IFERROR('Prod y alimentación'!E114*IF($AN56=$R$10,VLOOKUP($AO56,Listas!$B$6:$C$106,2,),IF($AN56=$R$11,VLOOKUP($AO56,Listas!$E$6:$F$106,2,),IF($AN56=$R$12,VLOOKUP($AO56,Listas!$H$6:$I$106,2,),""))),"")</f>
        <v/>
      </c>
      <c r="CP56" t="str">
        <f>IFERROR('Prod y alimentación'!H114*IF($AN56=$R$10,VLOOKUP($AO56,Listas!$B$6:$C$106,2,),IF($AN56=$R$11,VLOOKUP($AO56,Listas!$E$6:$F$106,2,),IF($AN56=$R$12,VLOOKUP($AO56,Listas!$H$6:$I$106,2,),""))),"")</f>
        <v/>
      </c>
      <c r="CQ56" t="str">
        <f>IFERROR('Prod y alimentación'!K114*IF($AN56=$R$10,VLOOKUP($AO56,Listas!$B$6:$C$106,2,),IF($AN56=$R$11,VLOOKUP($AO56,Listas!$E$6:$F$106,2,),IF($AN56=$R$12,VLOOKUP($AO56,Listas!$H$6:$I$106,2,),""))),"")</f>
        <v/>
      </c>
      <c r="CR56" t="str">
        <f>IFERROR('Prod y alimentación'!N114*IF($AN56=$R$10,VLOOKUP($AO56,Listas!$B$6:$C$106,2,),IF($AN56=$R$11,VLOOKUP($AO56,Listas!$E$6:$F$106,2,),IF($AN56=$R$12,VLOOKUP($AO56,Listas!$H$6:$I$106,2,),""))),"")</f>
        <v/>
      </c>
      <c r="CS56" t="str">
        <f>IFERROR('Prod y alimentación'!Q114*IF($AN56=$R$10,VLOOKUP($AO56,Listas!$B$6:$C$106,2,),IF($AN56=$R$11,VLOOKUP($AO56,Listas!$E$6:$F$106,2,),IF($AN56=$R$12,VLOOKUP($AO56,Listas!$H$6:$I$106,2,),""))),"")</f>
        <v/>
      </c>
      <c r="CT56" t="str">
        <f>IFERROR('Prod y alimentación'!T114*IF($AN56=$R$10,VLOOKUP($AO56,Listas!$B$6:$C$106,2,),IF($AN56=$R$11,VLOOKUP($AO56,Listas!$E$6:$F$106,2,),IF($AN56=$R$12,VLOOKUP($AO56,Listas!$H$6:$I$106,2,),""))),"")</f>
        <v/>
      </c>
      <c r="CU56" t="str">
        <f>IFERROR('Prod y alimentación'!W114*IF($AN56=$R$10,VLOOKUP($AO56,Listas!$B$6:$C$106,2,),IF($AN56=$R$11,VLOOKUP($AO56,Listas!$E$6:$F$106,2,),IF($AN56=$R$12,VLOOKUP($AO56,Listas!$H$6:$I$106,2,),""))),"")</f>
        <v/>
      </c>
      <c r="CV56" t="str">
        <f>IFERROR('Prod y alimentación'!Z114*IF($AN56=$R$10,VLOOKUP($AO56,Listas!$B$6:$C$106,2,),IF($AN56=$R$11,VLOOKUP($AO56,Listas!$E$6:$F$106,2,),IF($AN56=$R$12,VLOOKUP($AO56,Listas!$H$6:$I$106,2,),""))),"")</f>
        <v/>
      </c>
      <c r="CW56" t="str">
        <f>IFERROR('Prod y alimentación'!AC114*IF($AN56=$R$10,VLOOKUP($AO56,Listas!$B$6:$C$106,2,),IF($AN56=$R$11,VLOOKUP($AO56,Listas!$E$6:$F$106,2,),IF($AN56=$R$12,VLOOKUP($AO56,Listas!$H$6:$I$106,2,),""))),"")</f>
        <v/>
      </c>
      <c r="CX56" t="str">
        <f>IFERROR('Prod y alimentación'!AF114*IF($AN56=$R$10,VLOOKUP($AO56,Listas!$B$6:$C$106,2,),IF($AN56=$R$11,VLOOKUP($AO56,Listas!$E$6:$F$106,2,),IF($AN56=$R$12,VLOOKUP($AO56,Listas!$H$6:$I$106,2,),""))),"")</f>
        <v/>
      </c>
      <c r="CY56" t="str">
        <f>IFERROR('Prod y alimentación'!AI114*IF($AN56=$R$10,VLOOKUP($AO56,Listas!$B$6:$C$106,2,),IF($AN56=$R$11,VLOOKUP($AO56,Listas!$E$6:$F$106,2,),IF($AN56=$R$12,VLOOKUP($AO56,Listas!$H$6:$I$106,2,),""))),"")</f>
        <v/>
      </c>
      <c r="CZ56" t="str">
        <f>IFERROR('Prod y alimentación'!AL114*IF($AN56=$R$10,VLOOKUP($AO56,Listas!$B$6:$C$106,2,),IF($AN56=$R$11,VLOOKUP($AO56,Listas!$E$6:$F$106,2,),IF($AN56=$R$12,VLOOKUP($AO56,Listas!$H$6:$I$106,2,),""))),"")</f>
        <v/>
      </c>
    </row>
    <row r="57" spans="2:104" x14ac:dyDescent="0.35">
      <c r="B57" t="str">
        <f ca="1">IFERROR(INDEX(OFFSET(Listas!$B$6,0,0,MATCH("Fin",Listas!$B$6:B153,0)-1,1),MATCH(0,INDEX(COUNTIF($B$10:B56,OFFSET(Listas!$B$6,0,0,MATCH("Fin",Listas!$B$6:B153,0)-1,1)),0,0),0)),"")</f>
        <v/>
      </c>
      <c r="E57" t="str">
        <f ca="1">IFERROR(INDEX(OFFSET(Listas!$E$6,0,0,MATCH("Fin",Listas!$E$6:E153,0)-1,1),MATCH(0,INDEX(COUNTIF($E$10:E56,OFFSET(Listas!$E$6,0,0,MATCH("Fin",Listas!$E$6:E153,0)-1,1)),0,0),0)),"")</f>
        <v/>
      </c>
      <c r="H57" t="str">
        <f ca="1">IFERROR(INDEX(OFFSET(Listas!$H$6,0,0,MATCH("Fin",Listas!$H$6:H153,0)-1,1),MATCH(0,INDEX(COUNTIF($H$10:H56,OFFSET(Listas!$H$6,0,0,MATCH("Fin",Listas!$H$6:H153,0)-1,1)),0,0),0)),"")</f>
        <v/>
      </c>
      <c r="K57" t="str">
        <f ca="1">IFERROR(INDEX(OFFSET(Listas!$L$6,0,0,MATCH("Fin",Listas!$L$6:L153,0)-1,1),MATCH(0,INDEX(COUNTIF($K$10:K56,OFFSET(Listas!$L$6,0,0,MATCH("Fin",Listas!$L$6:L153,0)-1,1)),0,0),0)),"")</f>
        <v/>
      </c>
      <c r="L57" t="e">
        <f ca="1">VLOOKUP(K57,Listas!$L$6:$M$106,2,0)</f>
        <v>#N/A</v>
      </c>
      <c r="AA57" s="122" t="str">
        <f>IF('Uso de suelo'!C62="","",'Uso de suelo'!C62)</f>
        <v/>
      </c>
      <c r="AB57" s="123" t="str">
        <f ca="1">IF('Uso de suelo'!D62="","",VLOOKUP('Uso de suelo'!D62,OFFSET(Formulas!$K$11,0,0,Formulas!$L$10,2),2,0))</f>
        <v/>
      </c>
      <c r="AC57" s="123" t="str">
        <f ca="1">IF('Uso de suelo'!F62="","",VLOOKUP('Uso de suelo'!F62,OFFSET(Formulas!$K$11,0,0,Formulas!$L$10,2),2,0))</f>
        <v/>
      </c>
      <c r="AD57" s="123" t="str">
        <f ca="1">IF('Uso de suelo'!H62="","",VLOOKUP('Uso de suelo'!H62,OFFSET(Formulas!$K$11,0,0,Formulas!$L$10,2),2,0))</f>
        <v/>
      </c>
      <c r="AE57" s="123" t="str">
        <f ca="1">IF('Uso de suelo'!J62="","",VLOOKUP('Uso de suelo'!J62,OFFSET(Formulas!$K$11,0,0,Formulas!$L$10,2),2,0))</f>
        <v/>
      </c>
      <c r="AF57" s="123" t="str">
        <f ca="1">IF('Uso de suelo'!L62="","",VLOOKUP('Uso de suelo'!L62,OFFSET(Formulas!$K$11,0,0,Formulas!$L$10,2),2,0))</f>
        <v/>
      </c>
      <c r="AG57" s="123" t="str">
        <f ca="1">IF('Uso de suelo'!N62="","",VLOOKUP('Uso de suelo'!N62,OFFSET(Formulas!$K$11,0,0,Formulas!$L$10,2),2,0))</f>
        <v/>
      </c>
      <c r="AH57" s="123" t="str">
        <f ca="1">IF('Uso de suelo'!P62="","",VLOOKUP('Uso de suelo'!P62,OFFSET(Formulas!$K$11,0,0,Formulas!$L$10,2),2,0))</f>
        <v/>
      </c>
      <c r="AI57" s="123" t="str">
        <f ca="1">IF('Uso de suelo'!R62="","",VLOOKUP('Uso de suelo'!R62,OFFSET(Formulas!$K$11,0,0,Formulas!$L$10,2),2,0))</f>
        <v/>
      </c>
      <c r="AJ57" s="123" t="str">
        <f ca="1">IF('Uso de suelo'!T62="","",VLOOKUP('Uso de suelo'!T62,OFFSET(Formulas!$K$11,0,0,Formulas!$L$10,2),2,0))</f>
        <v/>
      </c>
      <c r="AK57" s="123" t="str">
        <f ca="1">IF('Uso de suelo'!V62="","",VLOOKUP('Uso de suelo'!V62,OFFSET(Formulas!$K$11,0,0,Formulas!$L$10,2),2,0))</f>
        <v/>
      </c>
      <c r="AL57" s="123" t="str">
        <f ca="1">IF('Uso de suelo'!X62="","",VLOOKUP('Uso de suelo'!X62,OFFSET(Formulas!$K$11,0,0,Formulas!$L$10,2),2,0))</f>
        <v/>
      </c>
      <c r="AM57" s="124" t="str">
        <f ca="1">IF('Uso de suelo'!Z62="","",VLOOKUP('Uso de suelo'!Z62,OFFSET(Formulas!$K$11,0,0,Formulas!$L$10,2),2,0))</f>
        <v/>
      </c>
      <c r="AN57" t="str">
        <f>IF('Prod y alimentación'!B115="","",'Prod y alimentación'!B115)</f>
        <v/>
      </c>
      <c r="AO57" t="str">
        <f>IF('Prod y alimentación'!C115="","",'Prod y alimentación'!C115)</f>
        <v/>
      </c>
      <c r="AP57" t="str">
        <f>IFERROR('Prod y alimentación'!D115*IF($AN57=$R$10,VLOOKUP($AO57,Listas!$B$6:$D$106,3,)*VLOOKUP($AO57,Listas!$B$6:$D$106,2,),IF($AN57=$R$11,VLOOKUP($AO57,Listas!$E$6:$G$106,3,)*VLOOKUP($AO57,Listas!$E$6:$G$106,2,),IF($AN57=$R$12,VLOOKUP($AO57,Listas!$H$6:$J$106,3,)*VLOOKUP($AO57,Listas!$H$6:$J$106,2,),""))),"")</f>
        <v/>
      </c>
      <c r="AQ57" t="str">
        <f>IFERROR('Prod y alimentación'!E115*IF($AN57=$R$10,VLOOKUP($AO57,Listas!$B$6:$D$106,3,)*VLOOKUP($AO57,Listas!$B$6:$D$106,2,),IF($AN57=$R$11,VLOOKUP($AO57,Listas!$E$6:$G$106,3,)*VLOOKUP($AO57,Listas!$E$6:$G$106,2,),IF($AN57=$R$12,VLOOKUP($AO57,Listas!$H$6:$J$106,3,)*VLOOKUP($AO57,Listas!$H$6:$J$106,2,),""))),"")</f>
        <v/>
      </c>
      <c r="AR57" t="str">
        <f>IFERROR('Prod y alimentación'!G115*IF($AN57=$R$10,VLOOKUP($AO57,Listas!$B$6:$D$106,3,)*VLOOKUP($AO57,Listas!$B$6:$D$106,2,),IF($AN57=$R$11,VLOOKUP($AO57,Listas!$E$6:$G$106,3,)*VLOOKUP($AO57,Listas!$E$6:$G$106,2,),IF($AN57=$R$12,VLOOKUP($AO57,Listas!$H$6:$J$106,3,)*VLOOKUP($AO57,Listas!$H$6:$J$106,2,),""))),"")</f>
        <v/>
      </c>
      <c r="AS57" t="str">
        <f>IFERROR('Prod y alimentación'!H115*IF($AN57=$R$10,VLOOKUP($AO57,Listas!$B$6:$D$106,3,)*VLOOKUP($AO57,Listas!$B$6:$D$106,2,),IF($AN57=$R$11,VLOOKUP($AO57,Listas!$E$6:$G$106,3,)*VLOOKUP($AO57,Listas!$E$6:$G$106,2,),IF($AN57=$R$12,VLOOKUP($AO57,Listas!$H$6:$J$106,3,)*VLOOKUP($AO57,Listas!$H$6:$J$106,2,),""))),"")</f>
        <v/>
      </c>
      <c r="AT57" t="str">
        <f>IFERROR('Prod y alimentación'!J115*IF($AN57=$R$10,VLOOKUP($AO57,Listas!$B$6:$D$106,3,)*VLOOKUP($AO57,Listas!$B$6:$D$106,2,),IF($AN57=$R$11,VLOOKUP($AO57,Listas!$E$6:$G$106,3,)*VLOOKUP($AO57,Listas!$E$6:$G$106,2,),IF($AN57=$R$12,VLOOKUP($AO57,Listas!$H$6:$J$106,3,)*VLOOKUP($AO57,Listas!$H$6:$J$106,2,),""))),"")</f>
        <v/>
      </c>
      <c r="AU57" t="str">
        <f>IFERROR('Prod y alimentación'!K115*IF($AN57=$R$10,VLOOKUP($AO57,Listas!$B$6:$D$106,3,)*VLOOKUP($AO57,Listas!$B$6:$D$106,2,),IF($AN57=$R$11,VLOOKUP($AO57,Listas!$E$6:$G$106,3,)*VLOOKUP($AO57,Listas!$E$6:$G$106,2,),IF($AN57=$R$12,VLOOKUP($AO57,Listas!$H$6:$J$106,3,)*VLOOKUP($AO57,Listas!$H$6:$J$106,2,),""))),"")</f>
        <v/>
      </c>
      <c r="AV57" t="str">
        <f>IFERROR('Prod y alimentación'!M115*IF($AN57=$R$10,VLOOKUP($AO57,Listas!$B$6:$D$106,3,)*VLOOKUP($AO57,Listas!$B$6:$D$106,2,),IF($AN57=$R$11,VLOOKUP($AO57,Listas!$E$6:$G$106,3,)*VLOOKUP($AO57,Listas!$E$6:$G$106,2,),IF($AN57=$R$12,VLOOKUP($AO57,Listas!$H$6:$J$106,3,)*VLOOKUP($AO57,Listas!$H$6:$J$106,2,),""))),"")</f>
        <v/>
      </c>
      <c r="AW57" t="str">
        <f>IFERROR('Prod y alimentación'!N115*IF($AN57=$R$10,VLOOKUP($AO57,Listas!$B$6:$D$106,3,)*VLOOKUP($AO57,Listas!$B$6:$D$106,2,),IF($AN57=$R$11,VLOOKUP($AO57,Listas!$E$6:$G$106,3,)*VLOOKUP($AO57,Listas!$E$6:$G$106,2,),IF($AN57=$R$12,VLOOKUP($AO57,Listas!$H$6:$J$106,3,)*VLOOKUP($AO57,Listas!$H$6:$J$106,2,),""))),"")</f>
        <v/>
      </c>
      <c r="AX57" t="str">
        <f>IFERROR('Prod y alimentación'!P115*IF($AN57=$R$10,VLOOKUP($AO57,Listas!$B$6:$D$106,3,)*VLOOKUP($AO57,Listas!$B$6:$D$106,2,),IF($AN57=$R$11,VLOOKUP($AO57,Listas!$E$6:$G$106,3,)*VLOOKUP($AO57,Listas!$E$6:$G$106,2,),IF($AN57=$R$12,VLOOKUP($AO57,Listas!$H$6:$J$106,3,)*VLOOKUP($AO57,Listas!$H$6:$J$106,2,),""))),"")</f>
        <v/>
      </c>
      <c r="AY57" t="str">
        <f>IFERROR('Prod y alimentación'!Q115*IF($AN57=$R$10,VLOOKUP($AO57,Listas!$B$6:$D$106,3,)*VLOOKUP($AO57,Listas!$B$6:$D$106,2,),IF($AN57=$R$11,VLOOKUP($AO57,Listas!$E$6:$G$106,3,)*VLOOKUP($AO57,Listas!$E$6:$G$106,2,),IF($AN57=$R$12,VLOOKUP($AO57,Listas!$H$6:$J$106,3,)*VLOOKUP($AO57,Listas!$H$6:$J$106,2,),""))),"")</f>
        <v/>
      </c>
      <c r="AZ57" t="str">
        <f>IFERROR('Prod y alimentación'!S115*IF($AN57=$R$10,VLOOKUP($AO57,Listas!$B$6:$D$106,3,)*VLOOKUP($AO57,Listas!$B$6:$D$106,2,),IF($AN57=$R$11,VLOOKUP($AO57,Listas!$E$6:$G$106,3,)*VLOOKUP($AO57,Listas!$E$6:$G$106,2,),IF($AN57=$R$12,VLOOKUP($AO57,Listas!$H$6:$J$106,3,)*VLOOKUP($AO57,Listas!$H$6:$J$106,2,),""))),"")</f>
        <v/>
      </c>
      <c r="BA57" t="str">
        <f>IFERROR('Prod y alimentación'!T115*IF($AN57=$R$10,VLOOKUP($AO57,Listas!$B$6:$D$106,3,)*VLOOKUP($AO57,Listas!$B$6:$D$106,2,),IF($AN57=$R$11,VLOOKUP($AO57,Listas!$E$6:$G$106,3,)*VLOOKUP($AO57,Listas!$E$6:$G$106,2,),IF($AN57=$R$12,VLOOKUP($AO57,Listas!$H$6:$J$106,3,)*VLOOKUP($AO57,Listas!$H$6:$J$106,2,),""))),"")</f>
        <v/>
      </c>
      <c r="BB57" t="str">
        <f>IFERROR('Prod y alimentación'!V115*IF($AN57=$R$10,VLOOKUP($AO57,Listas!$B$6:$D$106,3,)*VLOOKUP($AO57,Listas!$B$6:$D$106,2,),IF($AN57=$R$11,VLOOKUP($AO57,Listas!$E$6:$G$106,3,)*VLOOKUP($AO57,Listas!$E$6:$G$106,2,),IF($AN57=$R$12,VLOOKUP($AO57,Listas!$H$6:$J$106,3,)*VLOOKUP($AO57,Listas!$H$6:$J$106,2,),""))),"")</f>
        <v/>
      </c>
      <c r="BC57" t="str">
        <f>IFERROR('Prod y alimentación'!W115*IF($AN57=$R$10,VLOOKUP($AO57,Listas!$B$6:$D$106,3,)*VLOOKUP($AO57,Listas!$B$6:$D$106,2,),IF($AN57=$R$11,VLOOKUP($AO57,Listas!$E$6:$G$106,3,)*VLOOKUP($AO57,Listas!$E$6:$G$106,2,),IF($AN57=$R$12,VLOOKUP($AO57,Listas!$H$6:$J$106,3,)*VLOOKUP($AO57,Listas!$H$6:$J$106,2,),""))),"")</f>
        <v/>
      </c>
      <c r="BD57" t="str">
        <f>IFERROR('Prod y alimentación'!Y115*IF($AN57=$R$10,VLOOKUP($AO57,Listas!$B$6:$D$106,3,)*VLOOKUP($AO57,Listas!$B$6:$D$106,2,),IF($AN57=$R$11,VLOOKUP($AO57,Listas!$E$6:$G$106,3,)*VLOOKUP($AO57,Listas!$E$6:$G$106,2,),IF($AN57=$R$12,VLOOKUP($AO57,Listas!$H$6:$J$106,3,)*VLOOKUP($AO57,Listas!$H$6:$J$106,2,),""))),"")</f>
        <v/>
      </c>
      <c r="BE57" t="str">
        <f>IFERROR('Prod y alimentación'!Z115*IF($AN57=$R$10,VLOOKUP($AO57,Listas!$B$6:$D$106,3,)*VLOOKUP($AO57,Listas!$B$6:$D$106,2,),IF($AN57=$R$11,VLOOKUP($AO57,Listas!$E$6:$G$106,3,)*VLOOKUP($AO57,Listas!$E$6:$G$106,2,),IF($AN57=$R$12,VLOOKUP($AO57,Listas!$H$6:$J$106,3,)*VLOOKUP($AO57,Listas!$H$6:$J$106,2,),""))),"")</f>
        <v/>
      </c>
      <c r="BF57" t="str">
        <f>IFERROR('Prod y alimentación'!AB115*IF($AN57=$R$10,VLOOKUP($AO57,Listas!$B$6:$D$106,3,)*VLOOKUP($AO57,Listas!$B$6:$D$106,2,),IF($AN57=$R$11,VLOOKUP($AO57,Listas!$E$6:$G$106,3,)*VLOOKUP($AO57,Listas!$E$6:$G$106,2,),IF($AN57=$R$12,VLOOKUP($AO57,Listas!$H$6:$J$106,3,)*VLOOKUP($AO57,Listas!$H$6:$J$106,2,),""))),"")</f>
        <v/>
      </c>
      <c r="BG57" t="str">
        <f>IFERROR('Prod y alimentación'!AC115*IF($AN57=$R$10,VLOOKUP($AO57,Listas!$B$6:$D$106,3,)*VLOOKUP($AO57,Listas!$B$6:$D$106,2,),IF($AN57=$R$11,VLOOKUP($AO57,Listas!$E$6:$G$106,3,)*VLOOKUP($AO57,Listas!$E$6:$G$106,2,),IF($AN57=$R$12,VLOOKUP($AO57,Listas!$H$6:$J$106,3,)*VLOOKUP($AO57,Listas!$H$6:$J$106,2,),""))),"")</f>
        <v/>
      </c>
      <c r="BH57" t="str">
        <f>IFERROR('Prod y alimentación'!AE115*IF($AN57=$R$10,VLOOKUP($AO57,Listas!$B$6:$D$106,3,)*VLOOKUP($AO57,Listas!$B$6:$D$106,2,),IF($AN57=$R$11,VLOOKUP($AO57,Listas!$E$6:$G$106,3,)*VLOOKUP($AO57,Listas!$E$6:$G$106,2,),IF($AN57=$R$12,VLOOKUP($AO57,Listas!$H$6:$J$106,3,)*VLOOKUP($AO57,Listas!$H$6:$J$106,2,),""))),"")</f>
        <v/>
      </c>
      <c r="BI57" t="str">
        <f>IFERROR('Prod y alimentación'!AF115*IF($AN57=$R$10,VLOOKUP($AO57,Listas!$B$6:$D$106,3,)*VLOOKUP($AO57,Listas!$B$6:$D$106,2,),IF($AN57=$R$11,VLOOKUP($AO57,Listas!$E$6:$G$106,3,)*VLOOKUP($AO57,Listas!$E$6:$G$106,2,),IF($AN57=$R$12,VLOOKUP($AO57,Listas!$H$6:$J$106,3,)*VLOOKUP($AO57,Listas!$H$6:$J$106,2,),""))),"")</f>
        <v/>
      </c>
      <c r="BJ57" t="str">
        <f>IFERROR('Prod y alimentación'!AH115*IF($AN57=$R$10,VLOOKUP($AO57,Listas!$B$6:$D$106,3,)*VLOOKUP($AO57,Listas!$B$6:$D$106,2,),IF($AN57=$R$11,VLOOKUP($AO57,Listas!$E$6:$G$106,3,)*VLOOKUP($AO57,Listas!$E$6:$G$106,2,),IF($AN57=$R$12,VLOOKUP($AO57,Listas!$H$6:$J$106,3,)*VLOOKUP($AO57,Listas!$H$6:$J$106,2,),""))),"")</f>
        <v/>
      </c>
      <c r="BK57" t="str">
        <f>IFERROR('Prod y alimentación'!AI115*IF($AN57=$R$10,VLOOKUP($AO57,Listas!$B$6:$D$106,3,)*VLOOKUP($AO57,Listas!$B$6:$D$106,2,),IF($AN57=$R$11,VLOOKUP($AO57,Listas!$E$6:$G$106,3,)*VLOOKUP($AO57,Listas!$E$6:$G$106,2,),IF($AN57=$R$12,VLOOKUP($AO57,Listas!$H$6:$J$106,3,)*VLOOKUP($AO57,Listas!$H$6:$J$106,2,),""))),"")</f>
        <v/>
      </c>
      <c r="BL57" t="str">
        <f>IFERROR('Prod y alimentación'!AK115*IF($AN57=$R$10,VLOOKUP($AO57,Listas!$B$6:$D$106,3,)*VLOOKUP($AO57,Listas!$B$6:$D$106,2,),IF($AN57=$R$11,VLOOKUP($AO57,Listas!$E$6:$G$106,3,)*VLOOKUP($AO57,Listas!$E$6:$G$106,2,),IF($AN57=$R$12,VLOOKUP($AO57,Listas!$H$6:$J$106,3,)*VLOOKUP($AO57,Listas!$H$6:$J$106,2,),""))),"")</f>
        <v/>
      </c>
      <c r="BM57" t="str">
        <f>IFERROR('Prod y alimentación'!AL115*IF($AN57=$R$10,VLOOKUP($AO57,Listas!$B$6:$D$106,3,)*VLOOKUP($AO57,Listas!$B$6:$D$106,2,),IF($AN57=$R$11,VLOOKUP($AO57,Listas!$E$6:$G$106,3,)*VLOOKUP($AO57,Listas!$E$6:$G$106,2,),IF($AN57=$R$12,VLOOKUP($AO57,Listas!$H$6:$J$106,3,)*VLOOKUP($AO57,Listas!$H$6:$J$106,2,),""))),"")</f>
        <v/>
      </c>
      <c r="BO57" s="130" t="str">
        <f>IFERROR('Prod y alimentación'!D115*IF($AN57=$R$10,VLOOKUP($AO57,Listas!$B$6:$C$106,2,),IF($AN57=$R$11,VLOOKUP($AO57,Listas!$E$6:$F$106,2,),IF($AN57=$R$12,VLOOKUP($AO57,Listas!$H$6:$I$106,2,),""))),"")</f>
        <v/>
      </c>
      <c r="BP57" t="str">
        <f>IFERROR('Prod y alimentación'!G115*IF($AN57=$R$10,VLOOKUP($AO57,Listas!$B$6:$C$106,2,),IF($AN57=$R$11,VLOOKUP($AO57,Listas!$E$6:$F$106,2,),IF($AN57=$R$12,VLOOKUP($AO57,Listas!$H$6:$I$106,2,)/100,""))),"")</f>
        <v/>
      </c>
      <c r="BQ57" t="str">
        <f>IFERROR('Prod y alimentación'!J115*IF($AN57=$R$10,VLOOKUP($AO57,Listas!$B$6:$C$106,2,),IF($AN57=$R$11,VLOOKUP($AO57,Listas!$E$6:$F$106,2,),IF($AN57=$R$12,VLOOKUP($AO57,Listas!$H$6:$I$106,2,)/100,""))),"")</f>
        <v/>
      </c>
      <c r="BR57" t="str">
        <f>IFERROR('Prod y alimentación'!M115*IF($AN57=$R$10,VLOOKUP($AO57,Listas!$B$6:$C$106,2,),IF($AN57=$R$11,VLOOKUP($AO57,Listas!$E$6:$F$106,2,),IF($AN57=$R$12,VLOOKUP($AO57,Listas!$H$6:$I$106,2,)/100,""))),"")</f>
        <v/>
      </c>
      <c r="BS57" t="str">
        <f>IFERROR('Prod y alimentación'!P115*IF($AN57=$R$10,VLOOKUP($AO57,Listas!$B$6:$C$106,2,),IF($AN57=$R$11,VLOOKUP($AO57,Listas!$E$6:$F$106,2,),IF($AN57=$R$12,VLOOKUP($AO57,Listas!$H$6:$I$106,2,)/100,""))),"")</f>
        <v/>
      </c>
      <c r="BT57" t="str">
        <f>IFERROR('Prod y alimentación'!S115*IF($AN57=$R$10,VLOOKUP($AO57,Listas!$B$6:$C$106,2,),IF($AN57=$R$11,VLOOKUP($AO57,Listas!$E$6:$F$106,2,),IF($AN57=$R$12,VLOOKUP($AO57,Listas!$H$6:$I$106,2,)/100,""))),"")</f>
        <v/>
      </c>
      <c r="BU57" t="str">
        <f>IFERROR('Prod y alimentación'!V115*IF($AN57=$R$10,VLOOKUP($AO57,Listas!$B$6:$C$106,2,),IF($AN57=$R$11,VLOOKUP($AO57,Listas!$E$6:$F$106,2,),IF($AN57=$R$12,VLOOKUP($AO57,Listas!$H$6:$I$106,2,)/100,""))),"")</f>
        <v/>
      </c>
      <c r="BV57" t="str">
        <f>IFERROR('Prod y alimentación'!Y115*IF($AN57=$R$10,VLOOKUP($AO57,Listas!$B$6:$C$106,2,),IF($AN57=$R$11,VLOOKUP($AO57,Listas!$E$6:$F$106,2,),IF($AN57=$R$12,VLOOKUP($AO57,Listas!$H$6:$I$106,2,)/100,""))),"")</f>
        <v/>
      </c>
      <c r="BW57" t="str">
        <f>IFERROR('Prod y alimentación'!AB115*IF($AN57=$R$10,VLOOKUP($AO57,Listas!$B$6:$C$106,2,),IF($AN57=$R$11,VLOOKUP($AO57,Listas!$E$6:$F$106,2,),IF($AN57=$R$12,VLOOKUP($AO57,Listas!$H$6:$I$106,2,)/100,""))),"")</f>
        <v/>
      </c>
      <c r="BX57" t="str">
        <f>IFERROR('Prod y alimentación'!AE115*IF($AN57=$R$10,VLOOKUP($AO57,Listas!$B$6:$C$106,2,),IF($AN57=$R$11,VLOOKUP($AO57,Listas!$E$6:$F$106,2,),IF($AN57=$R$12,VLOOKUP($AO57,Listas!$H$6:$I$106,2,)/100,""))),"")</f>
        <v/>
      </c>
      <c r="BY57" t="str">
        <f>IFERROR('Prod y alimentación'!AH115*IF($AN57=$R$10,VLOOKUP($AO57,Listas!$B$6:$C$106,2,),IF($AN57=$R$11,VLOOKUP($AO57,Listas!$E$6:$F$106,2,),IF($AN57=$R$12,VLOOKUP($AO57,Listas!$H$6:$I$106,2,)/100,""))),"")</f>
        <v/>
      </c>
      <c r="BZ57" t="str">
        <f>IFERROR('Prod y alimentación'!AK115*IF($AN57=$R$10,VLOOKUP($AO57,Listas!$B$6:$C$106,2,),IF($AN57=$R$11,VLOOKUP($AO57,Listas!$E$6:$F$106,2,),IF($AN57=$R$12,VLOOKUP($AO57,Listas!$H$6:$I$106,2,)/100,""))),"")</f>
        <v/>
      </c>
      <c r="CB57" t="str">
        <f>IF(Reservas!E62="",IF(Reservas!D62="","",IF(Reservas!C62=$O$10,0.85,IF(Reservas!C62=$O$11,0.45,IF(Reservas!C62=$O$12,0.33,"")))),Reservas!E62)</f>
        <v/>
      </c>
      <c r="CC57" t="str">
        <f>IF(Reservas!H62="",IF(Reservas!G62="","",IF(Reservas!F62=$O$10,0.85,IF(Reservas!F62=$O$11,0.45,IF(Reservas!F62=$O$12,0.33,"")))),Reservas!H62)</f>
        <v/>
      </c>
      <c r="CD57" t="str">
        <f>IF(Reservas!K62="",IF(Reservas!J62="","",IF(Reservas!I62=$O$10,0.85,IF(Reservas!I62=$O$11,0.45,IF(Reservas!I62=$O$12,0.33,"")))),Reservas!K62)</f>
        <v/>
      </c>
      <c r="CE57" t="str">
        <f>IF(Reservas!N62="",IF(Reservas!M62="","",IF(Reservas!L62=$O$10,0.85,IF(Reservas!L62=$O$11,0.45,IF(Reservas!L62=$O$12,0.33,"")))),Reservas!N62)</f>
        <v/>
      </c>
      <c r="CF57" t="str">
        <f>IF(Reservas!Q62="",IF(Reservas!P62="","",IF(Reservas!O62=$O$10,0.85,IF(Reservas!O62=$O$11,0.45,IF(Reservas!O62=$O$12,0.33,"")))),Reservas!Q62)</f>
        <v/>
      </c>
      <c r="CG57" t="str">
        <f>IF(Reservas!T62="",IF(Reservas!S62="","",IF(Reservas!R62=$O$10,0.85,IF(Reservas!R62=$O$11,0.45,IF(Reservas!R62=$O$12,0.33,"")))),Reservas!T62)</f>
        <v/>
      </c>
      <c r="CH57" t="str">
        <f>IF(Reservas!W62="",IF(Reservas!V62="","",IF(Reservas!U62=$O$10,0.85,IF(Reservas!U62=$O$11,0.45,IF(Reservas!U62=$O$12,0.33,"")))),Reservas!W62)</f>
        <v/>
      </c>
      <c r="CI57" t="str">
        <f>IF(Reservas!Z62="",IF(Reservas!Y62="","",IF(Reservas!X62=$O$10,0.85,IF(Reservas!X62=$O$11,0.45,IF(Reservas!X62=$O$12,0.33,"")))),Reservas!Z62)</f>
        <v/>
      </c>
      <c r="CJ57" t="str">
        <f>IF(Reservas!AC62="",IF(Reservas!AB62="","",IF(Reservas!AA62=$O$10,0.85,IF(Reservas!AA62=$O$11,0.45,IF(Reservas!AA62=$O$12,0.33,"")))),Reservas!AC62)</f>
        <v/>
      </c>
      <c r="CK57" t="str">
        <f>IF(Reservas!AF62="",IF(Reservas!AE62="","",IF(Reservas!AD62=$O$10,0.85,IF(Reservas!AD62=$O$11,0.45,IF(Reservas!AD62=$O$12,0.33,"")))),Reservas!AF62)</f>
        <v/>
      </c>
      <c r="CL57" t="str">
        <f>IF(Reservas!AI62="",IF(Reservas!AH62="","",IF(Reservas!AG62=$O$10,0.85,IF(Reservas!AG62=$O$11,0.45,IF(Reservas!AG62=$O$12,0.33,"")))),Reservas!AI62)</f>
        <v/>
      </c>
      <c r="CM57" t="str">
        <f>IF(Reservas!AL62="",IF(Reservas!AK62="","",IF(Reservas!AJ62=$O$10,0.85,IF(Reservas!AJ62=$O$11,0.45,IF(Reservas!AJ62=$O$12,0.33,"")))),Reservas!AL62)</f>
        <v/>
      </c>
      <c r="CO57" t="str">
        <f>IFERROR('Prod y alimentación'!E115*IF($AN57=$R$10,VLOOKUP($AO57,Listas!$B$6:$C$106,2,),IF($AN57=$R$11,VLOOKUP($AO57,Listas!$E$6:$F$106,2,),IF($AN57=$R$12,VLOOKUP($AO57,Listas!$H$6:$I$106,2,),""))),"")</f>
        <v/>
      </c>
      <c r="CP57" t="str">
        <f>IFERROR('Prod y alimentación'!H115*IF($AN57=$R$10,VLOOKUP($AO57,Listas!$B$6:$C$106,2,),IF($AN57=$R$11,VLOOKUP($AO57,Listas!$E$6:$F$106,2,),IF($AN57=$R$12,VLOOKUP($AO57,Listas!$H$6:$I$106,2,),""))),"")</f>
        <v/>
      </c>
      <c r="CQ57" t="str">
        <f>IFERROR('Prod y alimentación'!K115*IF($AN57=$R$10,VLOOKUP($AO57,Listas!$B$6:$C$106,2,),IF($AN57=$R$11,VLOOKUP($AO57,Listas!$E$6:$F$106,2,),IF($AN57=$R$12,VLOOKUP($AO57,Listas!$H$6:$I$106,2,),""))),"")</f>
        <v/>
      </c>
      <c r="CR57" t="str">
        <f>IFERROR('Prod y alimentación'!N115*IF($AN57=$R$10,VLOOKUP($AO57,Listas!$B$6:$C$106,2,),IF($AN57=$R$11,VLOOKUP($AO57,Listas!$E$6:$F$106,2,),IF($AN57=$R$12,VLOOKUP($AO57,Listas!$H$6:$I$106,2,),""))),"")</f>
        <v/>
      </c>
      <c r="CS57" t="str">
        <f>IFERROR('Prod y alimentación'!Q115*IF($AN57=$R$10,VLOOKUP($AO57,Listas!$B$6:$C$106,2,),IF($AN57=$R$11,VLOOKUP($AO57,Listas!$E$6:$F$106,2,),IF($AN57=$R$12,VLOOKUP($AO57,Listas!$H$6:$I$106,2,),""))),"")</f>
        <v/>
      </c>
      <c r="CT57" t="str">
        <f>IFERROR('Prod y alimentación'!T115*IF($AN57=$R$10,VLOOKUP($AO57,Listas!$B$6:$C$106,2,),IF($AN57=$R$11,VLOOKUP($AO57,Listas!$E$6:$F$106,2,),IF($AN57=$R$12,VLOOKUP($AO57,Listas!$H$6:$I$106,2,),""))),"")</f>
        <v/>
      </c>
      <c r="CU57" t="str">
        <f>IFERROR('Prod y alimentación'!W115*IF($AN57=$R$10,VLOOKUP($AO57,Listas!$B$6:$C$106,2,),IF($AN57=$R$11,VLOOKUP($AO57,Listas!$E$6:$F$106,2,),IF($AN57=$R$12,VLOOKUP($AO57,Listas!$H$6:$I$106,2,),""))),"")</f>
        <v/>
      </c>
      <c r="CV57" t="str">
        <f>IFERROR('Prod y alimentación'!Z115*IF($AN57=$R$10,VLOOKUP($AO57,Listas!$B$6:$C$106,2,),IF($AN57=$R$11,VLOOKUP($AO57,Listas!$E$6:$F$106,2,),IF($AN57=$R$12,VLOOKUP($AO57,Listas!$H$6:$I$106,2,),""))),"")</f>
        <v/>
      </c>
      <c r="CW57" t="str">
        <f>IFERROR('Prod y alimentación'!AC115*IF($AN57=$R$10,VLOOKUP($AO57,Listas!$B$6:$C$106,2,),IF($AN57=$R$11,VLOOKUP($AO57,Listas!$E$6:$F$106,2,),IF($AN57=$R$12,VLOOKUP($AO57,Listas!$H$6:$I$106,2,),""))),"")</f>
        <v/>
      </c>
      <c r="CX57" t="str">
        <f>IFERROR('Prod y alimentación'!AF115*IF($AN57=$R$10,VLOOKUP($AO57,Listas!$B$6:$C$106,2,),IF($AN57=$R$11,VLOOKUP($AO57,Listas!$E$6:$F$106,2,),IF($AN57=$R$12,VLOOKUP($AO57,Listas!$H$6:$I$106,2,),""))),"")</f>
        <v/>
      </c>
      <c r="CY57" t="str">
        <f>IFERROR('Prod y alimentación'!AI115*IF($AN57=$R$10,VLOOKUP($AO57,Listas!$B$6:$C$106,2,),IF($AN57=$R$11,VLOOKUP($AO57,Listas!$E$6:$F$106,2,),IF($AN57=$R$12,VLOOKUP($AO57,Listas!$H$6:$I$106,2,),""))),"")</f>
        <v/>
      </c>
      <c r="CZ57" t="str">
        <f>IFERROR('Prod y alimentación'!AL115*IF($AN57=$R$10,VLOOKUP($AO57,Listas!$B$6:$C$106,2,),IF($AN57=$R$11,VLOOKUP($AO57,Listas!$E$6:$F$106,2,),IF($AN57=$R$12,VLOOKUP($AO57,Listas!$H$6:$I$106,2,),""))),"")</f>
        <v/>
      </c>
    </row>
    <row r="58" spans="2:104" x14ac:dyDescent="0.35">
      <c r="B58" t="str">
        <f ca="1">IFERROR(INDEX(OFFSET(Listas!$B$6,0,0,MATCH("Fin",Listas!$B$6:B154,0)-1,1),MATCH(0,INDEX(COUNTIF($B$10:B57,OFFSET(Listas!$B$6,0,0,MATCH("Fin",Listas!$B$6:B154,0)-1,1)),0,0),0)),"")</f>
        <v/>
      </c>
      <c r="E58" t="str">
        <f ca="1">IFERROR(INDEX(OFFSET(Listas!$E$6,0,0,MATCH("Fin",Listas!$E$6:E154,0)-1,1),MATCH(0,INDEX(COUNTIF($E$10:E57,OFFSET(Listas!$E$6,0,0,MATCH("Fin",Listas!$E$6:E154,0)-1,1)),0,0),0)),"")</f>
        <v/>
      </c>
      <c r="H58" t="str">
        <f ca="1">IFERROR(INDEX(OFFSET(Listas!$H$6,0,0,MATCH("Fin",Listas!$H$6:H154,0)-1,1),MATCH(0,INDEX(COUNTIF($H$10:H57,OFFSET(Listas!$H$6,0,0,MATCH("Fin",Listas!$H$6:H154,0)-1,1)),0,0),0)),"")</f>
        <v/>
      </c>
      <c r="K58" t="str">
        <f ca="1">IFERROR(INDEX(OFFSET(Listas!$L$6,0,0,MATCH("Fin",Listas!$L$6:L154,0)-1,1),MATCH(0,INDEX(COUNTIF($K$10:K57,OFFSET(Listas!$L$6,0,0,MATCH("Fin",Listas!$L$6:L154,0)-1,1)),0,0),0)),"")</f>
        <v/>
      </c>
      <c r="L58" t="e">
        <f ca="1">VLOOKUP(K58,Listas!$L$6:$M$106,2,0)</f>
        <v>#N/A</v>
      </c>
      <c r="AA58" s="122" t="str">
        <f>IF('Uso de suelo'!C63="","",'Uso de suelo'!C63)</f>
        <v/>
      </c>
      <c r="AB58" s="123" t="str">
        <f ca="1">IF('Uso de suelo'!D63="","",VLOOKUP('Uso de suelo'!D63,OFFSET(Formulas!$K$11,0,0,Formulas!$L$10,2),2,0))</f>
        <v/>
      </c>
      <c r="AC58" s="123" t="str">
        <f ca="1">IF('Uso de suelo'!F63="","",VLOOKUP('Uso de suelo'!F63,OFFSET(Formulas!$K$11,0,0,Formulas!$L$10,2),2,0))</f>
        <v/>
      </c>
      <c r="AD58" s="123" t="str">
        <f ca="1">IF('Uso de suelo'!H63="","",VLOOKUP('Uso de suelo'!H63,OFFSET(Formulas!$K$11,0,0,Formulas!$L$10,2),2,0))</f>
        <v/>
      </c>
      <c r="AE58" s="123" t="str">
        <f ca="1">IF('Uso de suelo'!J63="","",VLOOKUP('Uso de suelo'!J63,OFFSET(Formulas!$K$11,0,0,Formulas!$L$10,2),2,0))</f>
        <v/>
      </c>
      <c r="AF58" s="123" t="str">
        <f ca="1">IF('Uso de suelo'!L63="","",VLOOKUP('Uso de suelo'!L63,OFFSET(Formulas!$K$11,0,0,Formulas!$L$10,2),2,0))</f>
        <v/>
      </c>
      <c r="AG58" s="123" t="str">
        <f ca="1">IF('Uso de suelo'!N63="","",VLOOKUP('Uso de suelo'!N63,OFFSET(Formulas!$K$11,0,0,Formulas!$L$10,2),2,0))</f>
        <v/>
      </c>
      <c r="AH58" s="123" t="str">
        <f ca="1">IF('Uso de suelo'!P63="","",VLOOKUP('Uso de suelo'!P63,OFFSET(Formulas!$K$11,0,0,Formulas!$L$10,2),2,0))</f>
        <v/>
      </c>
      <c r="AI58" s="123" t="str">
        <f ca="1">IF('Uso de suelo'!R63="","",VLOOKUP('Uso de suelo'!R63,OFFSET(Formulas!$K$11,0,0,Formulas!$L$10,2),2,0))</f>
        <v/>
      </c>
      <c r="AJ58" s="123" t="str">
        <f ca="1">IF('Uso de suelo'!T63="","",VLOOKUP('Uso de suelo'!T63,OFFSET(Formulas!$K$11,0,0,Formulas!$L$10,2),2,0))</f>
        <v/>
      </c>
      <c r="AK58" s="123" t="str">
        <f ca="1">IF('Uso de suelo'!V63="","",VLOOKUP('Uso de suelo'!V63,OFFSET(Formulas!$K$11,0,0,Formulas!$L$10,2),2,0))</f>
        <v/>
      </c>
      <c r="AL58" s="123" t="str">
        <f ca="1">IF('Uso de suelo'!X63="","",VLOOKUP('Uso de suelo'!X63,OFFSET(Formulas!$K$11,0,0,Formulas!$L$10,2),2,0))</f>
        <v/>
      </c>
      <c r="AM58" s="124" t="str">
        <f ca="1">IF('Uso de suelo'!Z63="","",VLOOKUP('Uso de suelo'!Z63,OFFSET(Formulas!$K$11,0,0,Formulas!$L$10,2),2,0))</f>
        <v/>
      </c>
      <c r="AN58" t="str">
        <f>IF('Prod y alimentación'!B116="","",'Prod y alimentación'!B116)</f>
        <v/>
      </c>
      <c r="AO58" t="str">
        <f>IF('Prod y alimentación'!C116="","",'Prod y alimentación'!C116)</f>
        <v/>
      </c>
      <c r="AP58" t="str">
        <f>IFERROR('Prod y alimentación'!D116*IF($AN58=$R$10,VLOOKUP($AO58,Listas!$B$6:$D$106,3,)*VLOOKUP($AO58,Listas!$B$6:$D$106,2,),IF($AN58=$R$11,VLOOKUP($AO58,Listas!$E$6:$G$106,3,)*VLOOKUP($AO58,Listas!$E$6:$G$106,2,),IF($AN58=$R$12,VLOOKUP($AO58,Listas!$H$6:$J$106,3,)*VLOOKUP($AO58,Listas!$H$6:$J$106,2,),""))),"")</f>
        <v/>
      </c>
      <c r="AQ58" t="str">
        <f>IFERROR('Prod y alimentación'!E116*IF($AN58=$R$10,VLOOKUP($AO58,Listas!$B$6:$D$106,3,)*VLOOKUP($AO58,Listas!$B$6:$D$106,2,),IF($AN58=$R$11,VLOOKUP($AO58,Listas!$E$6:$G$106,3,)*VLOOKUP($AO58,Listas!$E$6:$G$106,2,),IF($AN58=$R$12,VLOOKUP($AO58,Listas!$H$6:$J$106,3,)*VLOOKUP($AO58,Listas!$H$6:$J$106,2,),""))),"")</f>
        <v/>
      </c>
      <c r="AR58" t="str">
        <f>IFERROR('Prod y alimentación'!G116*IF($AN58=$R$10,VLOOKUP($AO58,Listas!$B$6:$D$106,3,)*VLOOKUP($AO58,Listas!$B$6:$D$106,2,),IF($AN58=$R$11,VLOOKUP($AO58,Listas!$E$6:$G$106,3,)*VLOOKUP($AO58,Listas!$E$6:$G$106,2,),IF($AN58=$R$12,VLOOKUP($AO58,Listas!$H$6:$J$106,3,)*VLOOKUP($AO58,Listas!$H$6:$J$106,2,),""))),"")</f>
        <v/>
      </c>
      <c r="AS58" t="str">
        <f>IFERROR('Prod y alimentación'!H116*IF($AN58=$R$10,VLOOKUP($AO58,Listas!$B$6:$D$106,3,)*VLOOKUP($AO58,Listas!$B$6:$D$106,2,),IF($AN58=$R$11,VLOOKUP($AO58,Listas!$E$6:$G$106,3,)*VLOOKUP($AO58,Listas!$E$6:$G$106,2,),IF($AN58=$R$12,VLOOKUP($AO58,Listas!$H$6:$J$106,3,)*VLOOKUP($AO58,Listas!$H$6:$J$106,2,),""))),"")</f>
        <v/>
      </c>
      <c r="AT58" t="str">
        <f>IFERROR('Prod y alimentación'!J116*IF($AN58=$R$10,VLOOKUP($AO58,Listas!$B$6:$D$106,3,)*VLOOKUP($AO58,Listas!$B$6:$D$106,2,),IF($AN58=$R$11,VLOOKUP($AO58,Listas!$E$6:$G$106,3,)*VLOOKUP($AO58,Listas!$E$6:$G$106,2,),IF($AN58=$R$12,VLOOKUP($AO58,Listas!$H$6:$J$106,3,)*VLOOKUP($AO58,Listas!$H$6:$J$106,2,),""))),"")</f>
        <v/>
      </c>
      <c r="AU58" t="str">
        <f>IFERROR('Prod y alimentación'!K116*IF($AN58=$R$10,VLOOKUP($AO58,Listas!$B$6:$D$106,3,)*VLOOKUP($AO58,Listas!$B$6:$D$106,2,),IF($AN58=$R$11,VLOOKUP($AO58,Listas!$E$6:$G$106,3,)*VLOOKUP($AO58,Listas!$E$6:$G$106,2,),IF($AN58=$R$12,VLOOKUP($AO58,Listas!$H$6:$J$106,3,)*VLOOKUP($AO58,Listas!$H$6:$J$106,2,),""))),"")</f>
        <v/>
      </c>
      <c r="AV58" t="str">
        <f>IFERROR('Prod y alimentación'!M116*IF($AN58=$R$10,VLOOKUP($AO58,Listas!$B$6:$D$106,3,)*VLOOKUP($AO58,Listas!$B$6:$D$106,2,),IF($AN58=$R$11,VLOOKUP($AO58,Listas!$E$6:$G$106,3,)*VLOOKUP($AO58,Listas!$E$6:$G$106,2,),IF($AN58=$R$12,VLOOKUP($AO58,Listas!$H$6:$J$106,3,)*VLOOKUP($AO58,Listas!$H$6:$J$106,2,),""))),"")</f>
        <v/>
      </c>
      <c r="AW58" t="str">
        <f>IFERROR('Prod y alimentación'!N116*IF($AN58=$R$10,VLOOKUP($AO58,Listas!$B$6:$D$106,3,)*VLOOKUP($AO58,Listas!$B$6:$D$106,2,),IF($AN58=$R$11,VLOOKUP($AO58,Listas!$E$6:$G$106,3,)*VLOOKUP($AO58,Listas!$E$6:$G$106,2,),IF($AN58=$R$12,VLOOKUP($AO58,Listas!$H$6:$J$106,3,)*VLOOKUP($AO58,Listas!$H$6:$J$106,2,),""))),"")</f>
        <v/>
      </c>
      <c r="AX58" t="str">
        <f>IFERROR('Prod y alimentación'!P116*IF($AN58=$R$10,VLOOKUP($AO58,Listas!$B$6:$D$106,3,)*VLOOKUP($AO58,Listas!$B$6:$D$106,2,),IF($AN58=$R$11,VLOOKUP($AO58,Listas!$E$6:$G$106,3,)*VLOOKUP($AO58,Listas!$E$6:$G$106,2,),IF($AN58=$R$12,VLOOKUP($AO58,Listas!$H$6:$J$106,3,)*VLOOKUP($AO58,Listas!$H$6:$J$106,2,),""))),"")</f>
        <v/>
      </c>
      <c r="AY58" t="str">
        <f>IFERROR('Prod y alimentación'!Q116*IF($AN58=$R$10,VLOOKUP($AO58,Listas!$B$6:$D$106,3,)*VLOOKUP($AO58,Listas!$B$6:$D$106,2,),IF($AN58=$R$11,VLOOKUP($AO58,Listas!$E$6:$G$106,3,)*VLOOKUP($AO58,Listas!$E$6:$G$106,2,),IF($AN58=$R$12,VLOOKUP($AO58,Listas!$H$6:$J$106,3,)*VLOOKUP($AO58,Listas!$H$6:$J$106,2,),""))),"")</f>
        <v/>
      </c>
      <c r="AZ58" t="str">
        <f>IFERROR('Prod y alimentación'!S116*IF($AN58=$R$10,VLOOKUP($AO58,Listas!$B$6:$D$106,3,)*VLOOKUP($AO58,Listas!$B$6:$D$106,2,),IF($AN58=$R$11,VLOOKUP($AO58,Listas!$E$6:$G$106,3,)*VLOOKUP($AO58,Listas!$E$6:$G$106,2,),IF($AN58=$R$12,VLOOKUP($AO58,Listas!$H$6:$J$106,3,)*VLOOKUP($AO58,Listas!$H$6:$J$106,2,),""))),"")</f>
        <v/>
      </c>
      <c r="BA58" t="str">
        <f>IFERROR('Prod y alimentación'!T116*IF($AN58=$R$10,VLOOKUP($AO58,Listas!$B$6:$D$106,3,)*VLOOKUP($AO58,Listas!$B$6:$D$106,2,),IF($AN58=$R$11,VLOOKUP($AO58,Listas!$E$6:$G$106,3,)*VLOOKUP($AO58,Listas!$E$6:$G$106,2,),IF($AN58=$R$12,VLOOKUP($AO58,Listas!$H$6:$J$106,3,)*VLOOKUP($AO58,Listas!$H$6:$J$106,2,),""))),"")</f>
        <v/>
      </c>
      <c r="BB58" t="str">
        <f>IFERROR('Prod y alimentación'!V116*IF($AN58=$R$10,VLOOKUP($AO58,Listas!$B$6:$D$106,3,)*VLOOKUP($AO58,Listas!$B$6:$D$106,2,),IF($AN58=$R$11,VLOOKUP($AO58,Listas!$E$6:$G$106,3,)*VLOOKUP($AO58,Listas!$E$6:$G$106,2,),IF($AN58=$R$12,VLOOKUP($AO58,Listas!$H$6:$J$106,3,)*VLOOKUP($AO58,Listas!$H$6:$J$106,2,),""))),"")</f>
        <v/>
      </c>
      <c r="BC58" t="str">
        <f>IFERROR('Prod y alimentación'!W116*IF($AN58=$R$10,VLOOKUP($AO58,Listas!$B$6:$D$106,3,)*VLOOKUP($AO58,Listas!$B$6:$D$106,2,),IF($AN58=$R$11,VLOOKUP($AO58,Listas!$E$6:$G$106,3,)*VLOOKUP($AO58,Listas!$E$6:$G$106,2,),IF($AN58=$R$12,VLOOKUP($AO58,Listas!$H$6:$J$106,3,)*VLOOKUP($AO58,Listas!$H$6:$J$106,2,),""))),"")</f>
        <v/>
      </c>
      <c r="BD58" t="str">
        <f>IFERROR('Prod y alimentación'!Y116*IF($AN58=$R$10,VLOOKUP($AO58,Listas!$B$6:$D$106,3,)*VLOOKUP($AO58,Listas!$B$6:$D$106,2,),IF($AN58=$R$11,VLOOKUP($AO58,Listas!$E$6:$G$106,3,)*VLOOKUP($AO58,Listas!$E$6:$G$106,2,),IF($AN58=$R$12,VLOOKUP($AO58,Listas!$H$6:$J$106,3,)*VLOOKUP($AO58,Listas!$H$6:$J$106,2,),""))),"")</f>
        <v/>
      </c>
      <c r="BE58" t="str">
        <f>IFERROR('Prod y alimentación'!Z116*IF($AN58=$R$10,VLOOKUP($AO58,Listas!$B$6:$D$106,3,)*VLOOKUP($AO58,Listas!$B$6:$D$106,2,),IF($AN58=$R$11,VLOOKUP($AO58,Listas!$E$6:$G$106,3,)*VLOOKUP($AO58,Listas!$E$6:$G$106,2,),IF($AN58=$R$12,VLOOKUP($AO58,Listas!$H$6:$J$106,3,)*VLOOKUP($AO58,Listas!$H$6:$J$106,2,),""))),"")</f>
        <v/>
      </c>
      <c r="BF58" t="str">
        <f>IFERROR('Prod y alimentación'!AB116*IF($AN58=$R$10,VLOOKUP($AO58,Listas!$B$6:$D$106,3,)*VLOOKUP($AO58,Listas!$B$6:$D$106,2,),IF($AN58=$R$11,VLOOKUP($AO58,Listas!$E$6:$G$106,3,)*VLOOKUP($AO58,Listas!$E$6:$G$106,2,),IF($AN58=$R$12,VLOOKUP($AO58,Listas!$H$6:$J$106,3,)*VLOOKUP($AO58,Listas!$H$6:$J$106,2,),""))),"")</f>
        <v/>
      </c>
      <c r="BG58" t="str">
        <f>IFERROR('Prod y alimentación'!AC116*IF($AN58=$R$10,VLOOKUP($AO58,Listas!$B$6:$D$106,3,)*VLOOKUP($AO58,Listas!$B$6:$D$106,2,),IF($AN58=$R$11,VLOOKUP($AO58,Listas!$E$6:$G$106,3,)*VLOOKUP($AO58,Listas!$E$6:$G$106,2,),IF($AN58=$R$12,VLOOKUP($AO58,Listas!$H$6:$J$106,3,)*VLOOKUP($AO58,Listas!$H$6:$J$106,2,),""))),"")</f>
        <v/>
      </c>
      <c r="BH58" t="str">
        <f>IFERROR('Prod y alimentación'!AE116*IF($AN58=$R$10,VLOOKUP($AO58,Listas!$B$6:$D$106,3,)*VLOOKUP($AO58,Listas!$B$6:$D$106,2,),IF($AN58=$R$11,VLOOKUP($AO58,Listas!$E$6:$G$106,3,)*VLOOKUP($AO58,Listas!$E$6:$G$106,2,),IF($AN58=$R$12,VLOOKUP($AO58,Listas!$H$6:$J$106,3,)*VLOOKUP($AO58,Listas!$H$6:$J$106,2,),""))),"")</f>
        <v/>
      </c>
      <c r="BI58" t="str">
        <f>IFERROR('Prod y alimentación'!AF116*IF($AN58=$R$10,VLOOKUP($AO58,Listas!$B$6:$D$106,3,)*VLOOKUP($AO58,Listas!$B$6:$D$106,2,),IF($AN58=$R$11,VLOOKUP($AO58,Listas!$E$6:$G$106,3,)*VLOOKUP($AO58,Listas!$E$6:$G$106,2,),IF($AN58=$R$12,VLOOKUP($AO58,Listas!$H$6:$J$106,3,)*VLOOKUP($AO58,Listas!$H$6:$J$106,2,),""))),"")</f>
        <v/>
      </c>
      <c r="BJ58" t="str">
        <f>IFERROR('Prod y alimentación'!AH116*IF($AN58=$R$10,VLOOKUP($AO58,Listas!$B$6:$D$106,3,)*VLOOKUP($AO58,Listas!$B$6:$D$106,2,),IF($AN58=$R$11,VLOOKUP($AO58,Listas!$E$6:$G$106,3,)*VLOOKUP($AO58,Listas!$E$6:$G$106,2,),IF($AN58=$R$12,VLOOKUP($AO58,Listas!$H$6:$J$106,3,)*VLOOKUP($AO58,Listas!$H$6:$J$106,2,),""))),"")</f>
        <v/>
      </c>
      <c r="BK58" t="str">
        <f>IFERROR('Prod y alimentación'!AI116*IF($AN58=$R$10,VLOOKUP($AO58,Listas!$B$6:$D$106,3,)*VLOOKUP($AO58,Listas!$B$6:$D$106,2,),IF($AN58=$R$11,VLOOKUP($AO58,Listas!$E$6:$G$106,3,)*VLOOKUP($AO58,Listas!$E$6:$G$106,2,),IF($AN58=$R$12,VLOOKUP($AO58,Listas!$H$6:$J$106,3,)*VLOOKUP($AO58,Listas!$H$6:$J$106,2,),""))),"")</f>
        <v/>
      </c>
      <c r="BL58" t="str">
        <f>IFERROR('Prod y alimentación'!AK116*IF($AN58=$R$10,VLOOKUP($AO58,Listas!$B$6:$D$106,3,)*VLOOKUP($AO58,Listas!$B$6:$D$106,2,),IF($AN58=$R$11,VLOOKUP($AO58,Listas!$E$6:$G$106,3,)*VLOOKUP($AO58,Listas!$E$6:$G$106,2,),IF($AN58=$R$12,VLOOKUP($AO58,Listas!$H$6:$J$106,3,)*VLOOKUP($AO58,Listas!$H$6:$J$106,2,),""))),"")</f>
        <v/>
      </c>
      <c r="BM58" t="str">
        <f>IFERROR('Prod y alimentación'!AL116*IF($AN58=$R$10,VLOOKUP($AO58,Listas!$B$6:$D$106,3,)*VLOOKUP($AO58,Listas!$B$6:$D$106,2,),IF($AN58=$R$11,VLOOKUP($AO58,Listas!$E$6:$G$106,3,)*VLOOKUP($AO58,Listas!$E$6:$G$106,2,),IF($AN58=$R$12,VLOOKUP($AO58,Listas!$H$6:$J$106,3,)*VLOOKUP($AO58,Listas!$H$6:$J$106,2,),""))),"")</f>
        <v/>
      </c>
      <c r="BO58" s="130" t="str">
        <f>IFERROR('Prod y alimentación'!D116*IF($AN58=$R$10,VLOOKUP($AO58,Listas!$B$6:$C$106,2,),IF($AN58=$R$11,VLOOKUP($AO58,Listas!$E$6:$F$106,2,),IF($AN58=$R$12,VLOOKUP($AO58,Listas!$H$6:$I$106,2,),""))),"")</f>
        <v/>
      </c>
      <c r="BP58" t="str">
        <f>IFERROR('Prod y alimentación'!G116*IF($AN58=$R$10,VLOOKUP($AO58,Listas!$B$6:$C$106,2,),IF($AN58=$R$11,VLOOKUP($AO58,Listas!$E$6:$F$106,2,),IF($AN58=$R$12,VLOOKUP($AO58,Listas!$H$6:$I$106,2,)/100,""))),"")</f>
        <v/>
      </c>
      <c r="BQ58" t="str">
        <f>IFERROR('Prod y alimentación'!J116*IF($AN58=$R$10,VLOOKUP($AO58,Listas!$B$6:$C$106,2,),IF($AN58=$R$11,VLOOKUP($AO58,Listas!$E$6:$F$106,2,),IF($AN58=$R$12,VLOOKUP($AO58,Listas!$H$6:$I$106,2,)/100,""))),"")</f>
        <v/>
      </c>
      <c r="BR58" t="str">
        <f>IFERROR('Prod y alimentación'!M116*IF($AN58=$R$10,VLOOKUP($AO58,Listas!$B$6:$C$106,2,),IF($AN58=$R$11,VLOOKUP($AO58,Listas!$E$6:$F$106,2,),IF($AN58=$R$12,VLOOKUP($AO58,Listas!$H$6:$I$106,2,)/100,""))),"")</f>
        <v/>
      </c>
      <c r="BS58" t="str">
        <f>IFERROR('Prod y alimentación'!P116*IF($AN58=$R$10,VLOOKUP($AO58,Listas!$B$6:$C$106,2,),IF($AN58=$R$11,VLOOKUP($AO58,Listas!$E$6:$F$106,2,),IF($AN58=$R$12,VLOOKUP($AO58,Listas!$H$6:$I$106,2,)/100,""))),"")</f>
        <v/>
      </c>
      <c r="BT58" t="str">
        <f>IFERROR('Prod y alimentación'!S116*IF($AN58=$R$10,VLOOKUP($AO58,Listas!$B$6:$C$106,2,),IF($AN58=$R$11,VLOOKUP($AO58,Listas!$E$6:$F$106,2,),IF($AN58=$R$12,VLOOKUP($AO58,Listas!$H$6:$I$106,2,)/100,""))),"")</f>
        <v/>
      </c>
      <c r="BU58" t="str">
        <f>IFERROR('Prod y alimentación'!V116*IF($AN58=$R$10,VLOOKUP($AO58,Listas!$B$6:$C$106,2,),IF($AN58=$R$11,VLOOKUP($AO58,Listas!$E$6:$F$106,2,),IF($AN58=$R$12,VLOOKUP($AO58,Listas!$H$6:$I$106,2,)/100,""))),"")</f>
        <v/>
      </c>
      <c r="BV58" t="str">
        <f>IFERROR('Prod y alimentación'!Y116*IF($AN58=$R$10,VLOOKUP($AO58,Listas!$B$6:$C$106,2,),IF($AN58=$R$11,VLOOKUP($AO58,Listas!$E$6:$F$106,2,),IF($AN58=$R$12,VLOOKUP($AO58,Listas!$H$6:$I$106,2,)/100,""))),"")</f>
        <v/>
      </c>
      <c r="BW58" t="str">
        <f>IFERROR('Prod y alimentación'!AB116*IF($AN58=$R$10,VLOOKUP($AO58,Listas!$B$6:$C$106,2,),IF($AN58=$R$11,VLOOKUP($AO58,Listas!$E$6:$F$106,2,),IF($AN58=$R$12,VLOOKUP($AO58,Listas!$H$6:$I$106,2,)/100,""))),"")</f>
        <v/>
      </c>
      <c r="BX58" t="str">
        <f>IFERROR('Prod y alimentación'!AE116*IF($AN58=$R$10,VLOOKUP($AO58,Listas!$B$6:$C$106,2,),IF($AN58=$R$11,VLOOKUP($AO58,Listas!$E$6:$F$106,2,),IF($AN58=$R$12,VLOOKUP($AO58,Listas!$H$6:$I$106,2,)/100,""))),"")</f>
        <v/>
      </c>
      <c r="BY58" t="str">
        <f>IFERROR('Prod y alimentación'!AH116*IF($AN58=$R$10,VLOOKUP($AO58,Listas!$B$6:$C$106,2,),IF($AN58=$R$11,VLOOKUP($AO58,Listas!$E$6:$F$106,2,),IF($AN58=$R$12,VLOOKUP($AO58,Listas!$H$6:$I$106,2,)/100,""))),"")</f>
        <v/>
      </c>
      <c r="BZ58" t="str">
        <f>IFERROR('Prod y alimentación'!AK116*IF($AN58=$R$10,VLOOKUP($AO58,Listas!$B$6:$C$106,2,),IF($AN58=$R$11,VLOOKUP($AO58,Listas!$E$6:$F$106,2,),IF($AN58=$R$12,VLOOKUP($AO58,Listas!$H$6:$I$106,2,)/100,""))),"")</f>
        <v/>
      </c>
      <c r="CB58" t="str">
        <f>IF(Reservas!E63="",IF(Reservas!D63="","",IF(Reservas!C63=$O$10,0.85,IF(Reservas!C63=$O$11,0.45,IF(Reservas!C63=$O$12,0.33,"")))),Reservas!E63)</f>
        <v/>
      </c>
      <c r="CC58" t="str">
        <f>IF(Reservas!H63="",IF(Reservas!G63="","",IF(Reservas!F63=$O$10,0.85,IF(Reservas!F63=$O$11,0.45,IF(Reservas!F63=$O$12,0.33,"")))),Reservas!H63)</f>
        <v/>
      </c>
      <c r="CD58" t="str">
        <f>IF(Reservas!K63="",IF(Reservas!J63="","",IF(Reservas!I63=$O$10,0.85,IF(Reservas!I63=$O$11,0.45,IF(Reservas!I63=$O$12,0.33,"")))),Reservas!K63)</f>
        <v/>
      </c>
      <c r="CE58" t="str">
        <f>IF(Reservas!N63="",IF(Reservas!M63="","",IF(Reservas!L63=$O$10,0.85,IF(Reservas!L63=$O$11,0.45,IF(Reservas!L63=$O$12,0.33,"")))),Reservas!N63)</f>
        <v/>
      </c>
      <c r="CF58" t="str">
        <f>IF(Reservas!Q63="",IF(Reservas!P63="","",IF(Reservas!O63=$O$10,0.85,IF(Reservas!O63=$O$11,0.45,IF(Reservas!O63=$O$12,0.33,"")))),Reservas!Q63)</f>
        <v/>
      </c>
      <c r="CG58" t="str">
        <f>IF(Reservas!T63="",IF(Reservas!S63="","",IF(Reservas!R63=$O$10,0.85,IF(Reservas!R63=$O$11,0.45,IF(Reservas!R63=$O$12,0.33,"")))),Reservas!T63)</f>
        <v/>
      </c>
      <c r="CH58" t="str">
        <f>IF(Reservas!W63="",IF(Reservas!V63="","",IF(Reservas!U63=$O$10,0.85,IF(Reservas!U63=$O$11,0.45,IF(Reservas!U63=$O$12,0.33,"")))),Reservas!W63)</f>
        <v/>
      </c>
      <c r="CI58" t="str">
        <f>IF(Reservas!Z63="",IF(Reservas!Y63="","",IF(Reservas!X63=$O$10,0.85,IF(Reservas!X63=$O$11,0.45,IF(Reservas!X63=$O$12,0.33,"")))),Reservas!Z63)</f>
        <v/>
      </c>
      <c r="CJ58" t="str">
        <f>IF(Reservas!AC63="",IF(Reservas!AB63="","",IF(Reservas!AA63=$O$10,0.85,IF(Reservas!AA63=$O$11,0.45,IF(Reservas!AA63=$O$12,0.33,"")))),Reservas!AC63)</f>
        <v/>
      </c>
      <c r="CK58" t="str">
        <f>IF(Reservas!AF63="",IF(Reservas!AE63="","",IF(Reservas!AD63=$O$10,0.85,IF(Reservas!AD63=$O$11,0.45,IF(Reservas!AD63=$O$12,0.33,"")))),Reservas!AF63)</f>
        <v/>
      </c>
      <c r="CL58" t="str">
        <f>IF(Reservas!AI63="",IF(Reservas!AH63="","",IF(Reservas!AG63=$O$10,0.85,IF(Reservas!AG63=$O$11,0.45,IF(Reservas!AG63=$O$12,0.33,"")))),Reservas!AI63)</f>
        <v/>
      </c>
      <c r="CM58" t="str">
        <f>IF(Reservas!AL63="",IF(Reservas!AK63="","",IF(Reservas!AJ63=$O$10,0.85,IF(Reservas!AJ63=$O$11,0.45,IF(Reservas!AJ63=$O$12,0.33,"")))),Reservas!AL63)</f>
        <v/>
      </c>
      <c r="CO58" t="str">
        <f>IFERROR('Prod y alimentación'!E116*IF($AN58=$R$10,VLOOKUP($AO58,Listas!$B$6:$C$106,2,),IF($AN58=$R$11,VLOOKUP($AO58,Listas!$E$6:$F$106,2,),IF($AN58=$R$12,VLOOKUP($AO58,Listas!$H$6:$I$106,2,),""))),"")</f>
        <v/>
      </c>
      <c r="CP58" t="str">
        <f>IFERROR('Prod y alimentación'!H116*IF($AN58=$R$10,VLOOKUP($AO58,Listas!$B$6:$C$106,2,),IF($AN58=$R$11,VLOOKUP($AO58,Listas!$E$6:$F$106,2,),IF($AN58=$R$12,VLOOKUP($AO58,Listas!$H$6:$I$106,2,),""))),"")</f>
        <v/>
      </c>
      <c r="CQ58" t="str">
        <f>IFERROR('Prod y alimentación'!K116*IF($AN58=$R$10,VLOOKUP($AO58,Listas!$B$6:$C$106,2,),IF($AN58=$R$11,VLOOKUP($AO58,Listas!$E$6:$F$106,2,),IF($AN58=$R$12,VLOOKUP($AO58,Listas!$H$6:$I$106,2,),""))),"")</f>
        <v/>
      </c>
      <c r="CR58" t="str">
        <f>IFERROR('Prod y alimentación'!N116*IF($AN58=$R$10,VLOOKUP($AO58,Listas!$B$6:$C$106,2,),IF($AN58=$R$11,VLOOKUP($AO58,Listas!$E$6:$F$106,2,),IF($AN58=$R$12,VLOOKUP($AO58,Listas!$H$6:$I$106,2,),""))),"")</f>
        <v/>
      </c>
      <c r="CS58" t="str">
        <f>IFERROR('Prod y alimentación'!Q116*IF($AN58=$R$10,VLOOKUP($AO58,Listas!$B$6:$C$106,2,),IF($AN58=$R$11,VLOOKUP($AO58,Listas!$E$6:$F$106,2,),IF($AN58=$R$12,VLOOKUP($AO58,Listas!$H$6:$I$106,2,),""))),"")</f>
        <v/>
      </c>
      <c r="CT58" t="str">
        <f>IFERROR('Prod y alimentación'!T116*IF($AN58=$R$10,VLOOKUP($AO58,Listas!$B$6:$C$106,2,),IF($AN58=$R$11,VLOOKUP($AO58,Listas!$E$6:$F$106,2,),IF($AN58=$R$12,VLOOKUP($AO58,Listas!$H$6:$I$106,2,),""))),"")</f>
        <v/>
      </c>
      <c r="CU58" t="str">
        <f>IFERROR('Prod y alimentación'!W116*IF($AN58=$R$10,VLOOKUP($AO58,Listas!$B$6:$C$106,2,),IF($AN58=$R$11,VLOOKUP($AO58,Listas!$E$6:$F$106,2,),IF($AN58=$R$12,VLOOKUP($AO58,Listas!$H$6:$I$106,2,),""))),"")</f>
        <v/>
      </c>
      <c r="CV58" t="str">
        <f>IFERROR('Prod y alimentación'!Z116*IF($AN58=$R$10,VLOOKUP($AO58,Listas!$B$6:$C$106,2,),IF($AN58=$R$11,VLOOKUP($AO58,Listas!$E$6:$F$106,2,),IF($AN58=$R$12,VLOOKUP($AO58,Listas!$H$6:$I$106,2,),""))),"")</f>
        <v/>
      </c>
      <c r="CW58" t="str">
        <f>IFERROR('Prod y alimentación'!AC116*IF($AN58=$R$10,VLOOKUP($AO58,Listas!$B$6:$C$106,2,),IF($AN58=$R$11,VLOOKUP($AO58,Listas!$E$6:$F$106,2,),IF($AN58=$R$12,VLOOKUP($AO58,Listas!$H$6:$I$106,2,),""))),"")</f>
        <v/>
      </c>
      <c r="CX58" t="str">
        <f>IFERROR('Prod y alimentación'!AF116*IF($AN58=$R$10,VLOOKUP($AO58,Listas!$B$6:$C$106,2,),IF($AN58=$R$11,VLOOKUP($AO58,Listas!$E$6:$F$106,2,),IF($AN58=$R$12,VLOOKUP($AO58,Listas!$H$6:$I$106,2,),""))),"")</f>
        <v/>
      </c>
      <c r="CY58" t="str">
        <f>IFERROR('Prod y alimentación'!AI116*IF($AN58=$R$10,VLOOKUP($AO58,Listas!$B$6:$C$106,2,),IF($AN58=$R$11,VLOOKUP($AO58,Listas!$E$6:$F$106,2,),IF($AN58=$R$12,VLOOKUP($AO58,Listas!$H$6:$I$106,2,),""))),"")</f>
        <v/>
      </c>
      <c r="CZ58" t="str">
        <f>IFERROR('Prod y alimentación'!AL116*IF($AN58=$R$10,VLOOKUP($AO58,Listas!$B$6:$C$106,2,),IF($AN58=$R$11,VLOOKUP($AO58,Listas!$E$6:$F$106,2,),IF($AN58=$R$12,VLOOKUP($AO58,Listas!$H$6:$I$106,2,),""))),"")</f>
        <v/>
      </c>
    </row>
    <row r="59" spans="2:104" x14ac:dyDescent="0.35">
      <c r="B59" t="str">
        <f ca="1">IFERROR(INDEX(OFFSET(Listas!$B$6,0,0,MATCH("Fin",Listas!$B$6:B155,0)-1,1),MATCH(0,INDEX(COUNTIF($B$10:B58,OFFSET(Listas!$B$6,0,0,MATCH("Fin",Listas!$B$6:B155,0)-1,1)),0,0),0)),"")</f>
        <v/>
      </c>
      <c r="E59" t="str">
        <f ca="1">IFERROR(INDEX(OFFSET(Listas!$E$6,0,0,MATCH("Fin",Listas!$E$6:E155,0)-1,1),MATCH(0,INDEX(COUNTIF($E$10:E58,OFFSET(Listas!$E$6,0,0,MATCH("Fin",Listas!$E$6:E155,0)-1,1)),0,0),0)),"")</f>
        <v/>
      </c>
      <c r="H59" t="str">
        <f ca="1">IFERROR(INDEX(OFFSET(Listas!$H$6,0,0,MATCH("Fin",Listas!$H$6:H155,0)-1,1),MATCH(0,INDEX(COUNTIF($H$10:H58,OFFSET(Listas!$H$6,0,0,MATCH("Fin",Listas!$H$6:H155,0)-1,1)),0,0),0)),"")</f>
        <v/>
      </c>
      <c r="K59" t="str">
        <f ca="1">IFERROR(INDEX(OFFSET(Listas!$L$6,0,0,MATCH("Fin",Listas!$L$6:L155,0)-1,1),MATCH(0,INDEX(COUNTIF($K$10:K58,OFFSET(Listas!$L$6,0,0,MATCH("Fin",Listas!$L$6:L155,0)-1,1)),0,0),0)),"")</f>
        <v/>
      </c>
      <c r="L59" t="e">
        <f ca="1">VLOOKUP(K59,Listas!$L$6:$M$106,2,0)</f>
        <v>#N/A</v>
      </c>
      <c r="AA59" s="122" t="str">
        <f>IF('Uso de suelo'!C64="","",'Uso de suelo'!C64)</f>
        <v/>
      </c>
      <c r="AB59" s="123" t="str">
        <f ca="1">IF('Uso de suelo'!D64="","",VLOOKUP('Uso de suelo'!D64,OFFSET(Formulas!$K$11,0,0,Formulas!$L$10,2),2,0))</f>
        <v/>
      </c>
      <c r="AC59" s="123" t="str">
        <f ca="1">IF('Uso de suelo'!F64="","",VLOOKUP('Uso de suelo'!F64,OFFSET(Formulas!$K$11,0,0,Formulas!$L$10,2),2,0))</f>
        <v/>
      </c>
      <c r="AD59" s="123" t="str">
        <f ca="1">IF('Uso de suelo'!H64="","",VLOOKUP('Uso de suelo'!H64,OFFSET(Formulas!$K$11,0,0,Formulas!$L$10,2),2,0))</f>
        <v/>
      </c>
      <c r="AE59" s="123" t="str">
        <f ca="1">IF('Uso de suelo'!J64="","",VLOOKUP('Uso de suelo'!J64,OFFSET(Formulas!$K$11,0,0,Formulas!$L$10,2),2,0))</f>
        <v/>
      </c>
      <c r="AF59" s="123" t="str">
        <f ca="1">IF('Uso de suelo'!L64="","",VLOOKUP('Uso de suelo'!L64,OFFSET(Formulas!$K$11,0,0,Formulas!$L$10,2),2,0))</f>
        <v/>
      </c>
      <c r="AG59" s="123" t="str">
        <f ca="1">IF('Uso de suelo'!N64="","",VLOOKUP('Uso de suelo'!N64,OFFSET(Formulas!$K$11,0,0,Formulas!$L$10,2),2,0))</f>
        <v/>
      </c>
      <c r="AH59" s="123" t="str">
        <f ca="1">IF('Uso de suelo'!P64="","",VLOOKUP('Uso de suelo'!P64,OFFSET(Formulas!$K$11,0,0,Formulas!$L$10,2),2,0))</f>
        <v/>
      </c>
      <c r="AI59" s="123" t="str">
        <f ca="1">IF('Uso de suelo'!R64="","",VLOOKUP('Uso de suelo'!R64,OFFSET(Formulas!$K$11,0,0,Formulas!$L$10,2),2,0))</f>
        <v/>
      </c>
      <c r="AJ59" s="123" t="str">
        <f ca="1">IF('Uso de suelo'!T64="","",VLOOKUP('Uso de suelo'!T64,OFFSET(Formulas!$K$11,0,0,Formulas!$L$10,2),2,0))</f>
        <v/>
      </c>
      <c r="AK59" s="123" t="str">
        <f ca="1">IF('Uso de suelo'!V64="","",VLOOKUP('Uso de suelo'!V64,OFFSET(Formulas!$K$11,0,0,Formulas!$L$10,2),2,0))</f>
        <v/>
      </c>
      <c r="AL59" s="123" t="str">
        <f ca="1">IF('Uso de suelo'!X64="","",VLOOKUP('Uso de suelo'!X64,OFFSET(Formulas!$K$11,0,0,Formulas!$L$10,2),2,0))</f>
        <v/>
      </c>
      <c r="AM59" s="124" t="str">
        <f ca="1">IF('Uso de suelo'!Z64="","",VLOOKUP('Uso de suelo'!Z64,OFFSET(Formulas!$K$11,0,0,Formulas!$L$10,2),2,0))</f>
        <v/>
      </c>
      <c r="AN59" t="str">
        <f>IF('Prod y alimentación'!B117="","",'Prod y alimentación'!B117)</f>
        <v/>
      </c>
      <c r="AO59" t="str">
        <f>IF('Prod y alimentación'!C117="","",'Prod y alimentación'!C117)</f>
        <v/>
      </c>
      <c r="AP59" t="str">
        <f>IFERROR('Prod y alimentación'!D117*IF($AN59=$R$10,VLOOKUP($AO59,Listas!$B$6:$D$106,3,)*VLOOKUP($AO59,Listas!$B$6:$D$106,2,),IF($AN59=$R$11,VLOOKUP($AO59,Listas!$E$6:$G$106,3,)*VLOOKUP($AO59,Listas!$E$6:$G$106,2,),IF($AN59=$R$12,VLOOKUP($AO59,Listas!$H$6:$J$106,3,)*VLOOKUP($AO59,Listas!$H$6:$J$106,2,),""))),"")</f>
        <v/>
      </c>
      <c r="AQ59" t="str">
        <f>IFERROR('Prod y alimentación'!E117*IF($AN59=$R$10,VLOOKUP($AO59,Listas!$B$6:$D$106,3,)*VLOOKUP($AO59,Listas!$B$6:$D$106,2,),IF($AN59=$R$11,VLOOKUP($AO59,Listas!$E$6:$G$106,3,)*VLOOKUP($AO59,Listas!$E$6:$G$106,2,),IF($AN59=$R$12,VLOOKUP($AO59,Listas!$H$6:$J$106,3,)*VLOOKUP($AO59,Listas!$H$6:$J$106,2,),""))),"")</f>
        <v/>
      </c>
      <c r="AR59" t="str">
        <f>IFERROR('Prod y alimentación'!G117*IF($AN59=$R$10,VLOOKUP($AO59,Listas!$B$6:$D$106,3,)*VLOOKUP($AO59,Listas!$B$6:$D$106,2,),IF($AN59=$R$11,VLOOKUP($AO59,Listas!$E$6:$G$106,3,)*VLOOKUP($AO59,Listas!$E$6:$G$106,2,),IF($AN59=$R$12,VLOOKUP($AO59,Listas!$H$6:$J$106,3,)*VLOOKUP($AO59,Listas!$H$6:$J$106,2,),""))),"")</f>
        <v/>
      </c>
      <c r="AS59" t="str">
        <f>IFERROR('Prod y alimentación'!H117*IF($AN59=$R$10,VLOOKUP($AO59,Listas!$B$6:$D$106,3,)*VLOOKUP($AO59,Listas!$B$6:$D$106,2,),IF($AN59=$R$11,VLOOKUP($AO59,Listas!$E$6:$G$106,3,)*VLOOKUP($AO59,Listas!$E$6:$G$106,2,),IF($AN59=$R$12,VLOOKUP($AO59,Listas!$H$6:$J$106,3,)*VLOOKUP($AO59,Listas!$H$6:$J$106,2,),""))),"")</f>
        <v/>
      </c>
      <c r="AT59" t="str">
        <f>IFERROR('Prod y alimentación'!J117*IF($AN59=$R$10,VLOOKUP($AO59,Listas!$B$6:$D$106,3,)*VLOOKUP($AO59,Listas!$B$6:$D$106,2,),IF($AN59=$R$11,VLOOKUP($AO59,Listas!$E$6:$G$106,3,)*VLOOKUP($AO59,Listas!$E$6:$G$106,2,),IF($AN59=$R$12,VLOOKUP($AO59,Listas!$H$6:$J$106,3,)*VLOOKUP($AO59,Listas!$H$6:$J$106,2,),""))),"")</f>
        <v/>
      </c>
      <c r="AU59" t="str">
        <f>IFERROR('Prod y alimentación'!K117*IF($AN59=$R$10,VLOOKUP($AO59,Listas!$B$6:$D$106,3,)*VLOOKUP($AO59,Listas!$B$6:$D$106,2,),IF($AN59=$R$11,VLOOKUP($AO59,Listas!$E$6:$G$106,3,)*VLOOKUP($AO59,Listas!$E$6:$G$106,2,),IF($AN59=$R$12,VLOOKUP($AO59,Listas!$H$6:$J$106,3,)*VLOOKUP($AO59,Listas!$H$6:$J$106,2,),""))),"")</f>
        <v/>
      </c>
      <c r="AV59" t="str">
        <f>IFERROR('Prod y alimentación'!M117*IF($AN59=$R$10,VLOOKUP($AO59,Listas!$B$6:$D$106,3,)*VLOOKUP($AO59,Listas!$B$6:$D$106,2,),IF($AN59=$R$11,VLOOKUP($AO59,Listas!$E$6:$G$106,3,)*VLOOKUP($AO59,Listas!$E$6:$G$106,2,),IF($AN59=$R$12,VLOOKUP($AO59,Listas!$H$6:$J$106,3,)*VLOOKUP($AO59,Listas!$H$6:$J$106,2,),""))),"")</f>
        <v/>
      </c>
      <c r="AW59" t="str">
        <f>IFERROR('Prod y alimentación'!N117*IF($AN59=$R$10,VLOOKUP($AO59,Listas!$B$6:$D$106,3,)*VLOOKUP($AO59,Listas!$B$6:$D$106,2,),IF($AN59=$R$11,VLOOKUP($AO59,Listas!$E$6:$G$106,3,)*VLOOKUP($AO59,Listas!$E$6:$G$106,2,),IF($AN59=$R$12,VLOOKUP($AO59,Listas!$H$6:$J$106,3,)*VLOOKUP($AO59,Listas!$H$6:$J$106,2,),""))),"")</f>
        <v/>
      </c>
      <c r="AX59" t="str">
        <f>IFERROR('Prod y alimentación'!P117*IF($AN59=$R$10,VLOOKUP($AO59,Listas!$B$6:$D$106,3,)*VLOOKUP($AO59,Listas!$B$6:$D$106,2,),IF($AN59=$R$11,VLOOKUP($AO59,Listas!$E$6:$G$106,3,)*VLOOKUP($AO59,Listas!$E$6:$G$106,2,),IF($AN59=$R$12,VLOOKUP($AO59,Listas!$H$6:$J$106,3,)*VLOOKUP($AO59,Listas!$H$6:$J$106,2,),""))),"")</f>
        <v/>
      </c>
      <c r="AY59" t="str">
        <f>IFERROR('Prod y alimentación'!Q117*IF($AN59=$R$10,VLOOKUP($AO59,Listas!$B$6:$D$106,3,)*VLOOKUP($AO59,Listas!$B$6:$D$106,2,),IF($AN59=$R$11,VLOOKUP($AO59,Listas!$E$6:$G$106,3,)*VLOOKUP($AO59,Listas!$E$6:$G$106,2,),IF($AN59=$R$12,VLOOKUP($AO59,Listas!$H$6:$J$106,3,)*VLOOKUP($AO59,Listas!$H$6:$J$106,2,),""))),"")</f>
        <v/>
      </c>
      <c r="AZ59" t="str">
        <f>IFERROR('Prod y alimentación'!S117*IF($AN59=$R$10,VLOOKUP($AO59,Listas!$B$6:$D$106,3,)*VLOOKUP($AO59,Listas!$B$6:$D$106,2,),IF($AN59=$R$11,VLOOKUP($AO59,Listas!$E$6:$G$106,3,)*VLOOKUP($AO59,Listas!$E$6:$G$106,2,),IF($AN59=$R$12,VLOOKUP($AO59,Listas!$H$6:$J$106,3,)*VLOOKUP($AO59,Listas!$H$6:$J$106,2,),""))),"")</f>
        <v/>
      </c>
      <c r="BA59" t="str">
        <f>IFERROR('Prod y alimentación'!T117*IF($AN59=$R$10,VLOOKUP($AO59,Listas!$B$6:$D$106,3,)*VLOOKUP($AO59,Listas!$B$6:$D$106,2,),IF($AN59=$R$11,VLOOKUP($AO59,Listas!$E$6:$G$106,3,)*VLOOKUP($AO59,Listas!$E$6:$G$106,2,),IF($AN59=$R$12,VLOOKUP($AO59,Listas!$H$6:$J$106,3,)*VLOOKUP($AO59,Listas!$H$6:$J$106,2,),""))),"")</f>
        <v/>
      </c>
      <c r="BB59" t="str">
        <f>IFERROR('Prod y alimentación'!V117*IF($AN59=$R$10,VLOOKUP($AO59,Listas!$B$6:$D$106,3,)*VLOOKUP($AO59,Listas!$B$6:$D$106,2,),IF($AN59=$R$11,VLOOKUP($AO59,Listas!$E$6:$G$106,3,)*VLOOKUP($AO59,Listas!$E$6:$G$106,2,),IF($AN59=$R$12,VLOOKUP($AO59,Listas!$H$6:$J$106,3,)*VLOOKUP($AO59,Listas!$H$6:$J$106,2,),""))),"")</f>
        <v/>
      </c>
      <c r="BC59" t="str">
        <f>IFERROR('Prod y alimentación'!W117*IF($AN59=$R$10,VLOOKUP($AO59,Listas!$B$6:$D$106,3,)*VLOOKUP($AO59,Listas!$B$6:$D$106,2,),IF($AN59=$R$11,VLOOKUP($AO59,Listas!$E$6:$G$106,3,)*VLOOKUP($AO59,Listas!$E$6:$G$106,2,),IF($AN59=$R$12,VLOOKUP($AO59,Listas!$H$6:$J$106,3,)*VLOOKUP($AO59,Listas!$H$6:$J$106,2,),""))),"")</f>
        <v/>
      </c>
      <c r="BD59" t="str">
        <f>IFERROR('Prod y alimentación'!Y117*IF($AN59=$R$10,VLOOKUP($AO59,Listas!$B$6:$D$106,3,)*VLOOKUP($AO59,Listas!$B$6:$D$106,2,),IF($AN59=$R$11,VLOOKUP($AO59,Listas!$E$6:$G$106,3,)*VLOOKUP($AO59,Listas!$E$6:$G$106,2,),IF($AN59=$R$12,VLOOKUP($AO59,Listas!$H$6:$J$106,3,)*VLOOKUP($AO59,Listas!$H$6:$J$106,2,),""))),"")</f>
        <v/>
      </c>
      <c r="BE59" t="str">
        <f>IFERROR('Prod y alimentación'!Z117*IF($AN59=$R$10,VLOOKUP($AO59,Listas!$B$6:$D$106,3,)*VLOOKUP($AO59,Listas!$B$6:$D$106,2,),IF($AN59=$R$11,VLOOKUP($AO59,Listas!$E$6:$G$106,3,)*VLOOKUP($AO59,Listas!$E$6:$G$106,2,),IF($AN59=$R$12,VLOOKUP($AO59,Listas!$H$6:$J$106,3,)*VLOOKUP($AO59,Listas!$H$6:$J$106,2,),""))),"")</f>
        <v/>
      </c>
      <c r="BF59" t="str">
        <f>IFERROR('Prod y alimentación'!AB117*IF($AN59=$R$10,VLOOKUP($AO59,Listas!$B$6:$D$106,3,)*VLOOKUP($AO59,Listas!$B$6:$D$106,2,),IF($AN59=$R$11,VLOOKUP($AO59,Listas!$E$6:$G$106,3,)*VLOOKUP($AO59,Listas!$E$6:$G$106,2,),IF($AN59=$R$12,VLOOKUP($AO59,Listas!$H$6:$J$106,3,)*VLOOKUP($AO59,Listas!$H$6:$J$106,2,),""))),"")</f>
        <v/>
      </c>
      <c r="BG59" t="str">
        <f>IFERROR('Prod y alimentación'!AC117*IF($AN59=$R$10,VLOOKUP($AO59,Listas!$B$6:$D$106,3,)*VLOOKUP($AO59,Listas!$B$6:$D$106,2,),IF($AN59=$R$11,VLOOKUP($AO59,Listas!$E$6:$G$106,3,)*VLOOKUP($AO59,Listas!$E$6:$G$106,2,),IF($AN59=$R$12,VLOOKUP($AO59,Listas!$H$6:$J$106,3,)*VLOOKUP($AO59,Listas!$H$6:$J$106,2,),""))),"")</f>
        <v/>
      </c>
      <c r="BH59" t="str">
        <f>IFERROR('Prod y alimentación'!AE117*IF($AN59=$R$10,VLOOKUP($AO59,Listas!$B$6:$D$106,3,)*VLOOKUP($AO59,Listas!$B$6:$D$106,2,),IF($AN59=$R$11,VLOOKUP($AO59,Listas!$E$6:$G$106,3,)*VLOOKUP($AO59,Listas!$E$6:$G$106,2,),IF($AN59=$R$12,VLOOKUP($AO59,Listas!$H$6:$J$106,3,)*VLOOKUP($AO59,Listas!$H$6:$J$106,2,),""))),"")</f>
        <v/>
      </c>
      <c r="BI59" t="str">
        <f>IFERROR('Prod y alimentación'!AF117*IF($AN59=$R$10,VLOOKUP($AO59,Listas!$B$6:$D$106,3,)*VLOOKUP($AO59,Listas!$B$6:$D$106,2,),IF($AN59=$R$11,VLOOKUP($AO59,Listas!$E$6:$G$106,3,)*VLOOKUP($AO59,Listas!$E$6:$G$106,2,),IF($AN59=$R$12,VLOOKUP($AO59,Listas!$H$6:$J$106,3,)*VLOOKUP($AO59,Listas!$H$6:$J$106,2,),""))),"")</f>
        <v/>
      </c>
      <c r="BJ59" t="str">
        <f>IFERROR('Prod y alimentación'!AH117*IF($AN59=$R$10,VLOOKUP($AO59,Listas!$B$6:$D$106,3,)*VLOOKUP($AO59,Listas!$B$6:$D$106,2,),IF($AN59=$R$11,VLOOKUP($AO59,Listas!$E$6:$G$106,3,)*VLOOKUP($AO59,Listas!$E$6:$G$106,2,),IF($AN59=$R$12,VLOOKUP($AO59,Listas!$H$6:$J$106,3,)*VLOOKUP($AO59,Listas!$H$6:$J$106,2,),""))),"")</f>
        <v/>
      </c>
      <c r="BK59" t="str">
        <f>IFERROR('Prod y alimentación'!AI117*IF($AN59=$R$10,VLOOKUP($AO59,Listas!$B$6:$D$106,3,)*VLOOKUP($AO59,Listas!$B$6:$D$106,2,),IF($AN59=$R$11,VLOOKUP($AO59,Listas!$E$6:$G$106,3,)*VLOOKUP($AO59,Listas!$E$6:$G$106,2,),IF($AN59=$R$12,VLOOKUP($AO59,Listas!$H$6:$J$106,3,)*VLOOKUP($AO59,Listas!$H$6:$J$106,2,),""))),"")</f>
        <v/>
      </c>
      <c r="BL59" t="str">
        <f>IFERROR('Prod y alimentación'!AK117*IF($AN59=$R$10,VLOOKUP($AO59,Listas!$B$6:$D$106,3,)*VLOOKUP($AO59,Listas!$B$6:$D$106,2,),IF($AN59=$R$11,VLOOKUP($AO59,Listas!$E$6:$G$106,3,)*VLOOKUP($AO59,Listas!$E$6:$G$106,2,),IF($AN59=$R$12,VLOOKUP($AO59,Listas!$H$6:$J$106,3,)*VLOOKUP($AO59,Listas!$H$6:$J$106,2,),""))),"")</f>
        <v/>
      </c>
      <c r="BM59" t="str">
        <f>IFERROR('Prod y alimentación'!AL117*IF($AN59=$R$10,VLOOKUP($AO59,Listas!$B$6:$D$106,3,)*VLOOKUP($AO59,Listas!$B$6:$D$106,2,),IF($AN59=$R$11,VLOOKUP($AO59,Listas!$E$6:$G$106,3,)*VLOOKUP($AO59,Listas!$E$6:$G$106,2,),IF($AN59=$R$12,VLOOKUP($AO59,Listas!$H$6:$J$106,3,)*VLOOKUP($AO59,Listas!$H$6:$J$106,2,),""))),"")</f>
        <v/>
      </c>
      <c r="BO59" s="130" t="str">
        <f>IFERROR('Prod y alimentación'!D117*IF($AN59=$R$10,VLOOKUP($AO59,Listas!$B$6:$C$106,2,),IF($AN59=$R$11,VLOOKUP($AO59,Listas!$E$6:$F$106,2,),IF($AN59=$R$12,VLOOKUP($AO59,Listas!$H$6:$I$106,2,),""))),"")</f>
        <v/>
      </c>
      <c r="BP59" t="str">
        <f>IFERROR('Prod y alimentación'!G117*IF($AN59=$R$10,VLOOKUP($AO59,Listas!$B$6:$C$106,2,),IF($AN59=$R$11,VLOOKUP($AO59,Listas!$E$6:$F$106,2,),IF($AN59=$R$12,VLOOKUP($AO59,Listas!$H$6:$I$106,2,)/100,""))),"")</f>
        <v/>
      </c>
      <c r="BQ59" t="str">
        <f>IFERROR('Prod y alimentación'!J117*IF($AN59=$R$10,VLOOKUP($AO59,Listas!$B$6:$C$106,2,),IF($AN59=$R$11,VLOOKUP($AO59,Listas!$E$6:$F$106,2,),IF($AN59=$R$12,VLOOKUP($AO59,Listas!$H$6:$I$106,2,)/100,""))),"")</f>
        <v/>
      </c>
      <c r="BR59" t="str">
        <f>IFERROR('Prod y alimentación'!M117*IF($AN59=$R$10,VLOOKUP($AO59,Listas!$B$6:$C$106,2,),IF($AN59=$R$11,VLOOKUP($AO59,Listas!$E$6:$F$106,2,),IF($AN59=$R$12,VLOOKUP($AO59,Listas!$H$6:$I$106,2,)/100,""))),"")</f>
        <v/>
      </c>
      <c r="BS59" t="str">
        <f>IFERROR('Prod y alimentación'!P117*IF($AN59=$R$10,VLOOKUP($AO59,Listas!$B$6:$C$106,2,),IF($AN59=$R$11,VLOOKUP($AO59,Listas!$E$6:$F$106,2,),IF($AN59=$R$12,VLOOKUP($AO59,Listas!$H$6:$I$106,2,)/100,""))),"")</f>
        <v/>
      </c>
      <c r="BT59" t="str">
        <f>IFERROR('Prod y alimentación'!S117*IF($AN59=$R$10,VLOOKUP($AO59,Listas!$B$6:$C$106,2,),IF($AN59=$R$11,VLOOKUP($AO59,Listas!$E$6:$F$106,2,),IF($AN59=$R$12,VLOOKUP($AO59,Listas!$H$6:$I$106,2,)/100,""))),"")</f>
        <v/>
      </c>
      <c r="BU59" t="str">
        <f>IFERROR('Prod y alimentación'!V117*IF($AN59=$R$10,VLOOKUP($AO59,Listas!$B$6:$C$106,2,),IF($AN59=$R$11,VLOOKUP($AO59,Listas!$E$6:$F$106,2,),IF($AN59=$R$12,VLOOKUP($AO59,Listas!$H$6:$I$106,2,)/100,""))),"")</f>
        <v/>
      </c>
      <c r="BV59" t="str">
        <f>IFERROR('Prod y alimentación'!Y117*IF($AN59=$R$10,VLOOKUP($AO59,Listas!$B$6:$C$106,2,),IF($AN59=$R$11,VLOOKUP($AO59,Listas!$E$6:$F$106,2,),IF($AN59=$R$12,VLOOKUP($AO59,Listas!$H$6:$I$106,2,)/100,""))),"")</f>
        <v/>
      </c>
      <c r="BW59" t="str">
        <f>IFERROR('Prod y alimentación'!AB117*IF($AN59=$R$10,VLOOKUP($AO59,Listas!$B$6:$C$106,2,),IF($AN59=$R$11,VLOOKUP($AO59,Listas!$E$6:$F$106,2,),IF($AN59=$R$12,VLOOKUP($AO59,Listas!$H$6:$I$106,2,)/100,""))),"")</f>
        <v/>
      </c>
      <c r="BX59" t="str">
        <f>IFERROR('Prod y alimentación'!AE117*IF($AN59=$R$10,VLOOKUP($AO59,Listas!$B$6:$C$106,2,),IF($AN59=$R$11,VLOOKUP($AO59,Listas!$E$6:$F$106,2,),IF($AN59=$R$12,VLOOKUP($AO59,Listas!$H$6:$I$106,2,)/100,""))),"")</f>
        <v/>
      </c>
      <c r="BY59" t="str">
        <f>IFERROR('Prod y alimentación'!AH117*IF($AN59=$R$10,VLOOKUP($AO59,Listas!$B$6:$C$106,2,),IF($AN59=$R$11,VLOOKUP($AO59,Listas!$E$6:$F$106,2,),IF($AN59=$R$12,VLOOKUP($AO59,Listas!$H$6:$I$106,2,)/100,""))),"")</f>
        <v/>
      </c>
      <c r="BZ59" t="str">
        <f>IFERROR('Prod y alimentación'!AK117*IF($AN59=$R$10,VLOOKUP($AO59,Listas!$B$6:$C$106,2,),IF($AN59=$R$11,VLOOKUP($AO59,Listas!$E$6:$F$106,2,),IF($AN59=$R$12,VLOOKUP($AO59,Listas!$H$6:$I$106,2,)/100,""))),"")</f>
        <v/>
      </c>
      <c r="CB59" t="str">
        <f>IF(Reservas!E64="",IF(Reservas!D64="","",IF(Reservas!C64=$O$10,0.85,IF(Reservas!C64=$O$11,0.45,IF(Reservas!C64=$O$12,0.33,"")))),Reservas!E64)</f>
        <v/>
      </c>
      <c r="CC59" t="str">
        <f>IF(Reservas!H64="",IF(Reservas!G64="","",IF(Reservas!F64=$O$10,0.85,IF(Reservas!F64=$O$11,0.45,IF(Reservas!F64=$O$12,0.33,"")))),Reservas!H64)</f>
        <v/>
      </c>
      <c r="CD59" t="str">
        <f>IF(Reservas!K64="",IF(Reservas!J64="","",IF(Reservas!I64=$O$10,0.85,IF(Reservas!I64=$O$11,0.45,IF(Reservas!I64=$O$12,0.33,"")))),Reservas!K64)</f>
        <v/>
      </c>
      <c r="CE59" t="str">
        <f>IF(Reservas!N64="",IF(Reservas!M64="","",IF(Reservas!L64=$O$10,0.85,IF(Reservas!L64=$O$11,0.45,IF(Reservas!L64=$O$12,0.33,"")))),Reservas!N64)</f>
        <v/>
      </c>
      <c r="CF59" t="str">
        <f>IF(Reservas!Q64="",IF(Reservas!P64="","",IF(Reservas!O64=$O$10,0.85,IF(Reservas!O64=$O$11,0.45,IF(Reservas!O64=$O$12,0.33,"")))),Reservas!Q64)</f>
        <v/>
      </c>
      <c r="CG59" t="str">
        <f>IF(Reservas!T64="",IF(Reservas!S64="","",IF(Reservas!R64=$O$10,0.85,IF(Reservas!R64=$O$11,0.45,IF(Reservas!R64=$O$12,0.33,"")))),Reservas!T64)</f>
        <v/>
      </c>
      <c r="CH59" t="str">
        <f>IF(Reservas!W64="",IF(Reservas!V64="","",IF(Reservas!U64=$O$10,0.85,IF(Reservas!U64=$O$11,0.45,IF(Reservas!U64=$O$12,0.33,"")))),Reservas!W64)</f>
        <v/>
      </c>
      <c r="CI59" t="str">
        <f>IF(Reservas!Z64="",IF(Reservas!Y64="","",IF(Reservas!X64=$O$10,0.85,IF(Reservas!X64=$O$11,0.45,IF(Reservas!X64=$O$12,0.33,"")))),Reservas!Z64)</f>
        <v/>
      </c>
      <c r="CJ59" t="str">
        <f>IF(Reservas!AC64="",IF(Reservas!AB64="","",IF(Reservas!AA64=$O$10,0.85,IF(Reservas!AA64=$O$11,0.45,IF(Reservas!AA64=$O$12,0.33,"")))),Reservas!AC64)</f>
        <v/>
      </c>
      <c r="CK59" t="str">
        <f>IF(Reservas!AF64="",IF(Reservas!AE64="","",IF(Reservas!AD64=$O$10,0.85,IF(Reservas!AD64=$O$11,0.45,IF(Reservas!AD64=$O$12,0.33,"")))),Reservas!AF64)</f>
        <v/>
      </c>
      <c r="CL59" t="str">
        <f>IF(Reservas!AI64="",IF(Reservas!AH64="","",IF(Reservas!AG64=$O$10,0.85,IF(Reservas!AG64=$O$11,0.45,IF(Reservas!AG64=$O$12,0.33,"")))),Reservas!AI64)</f>
        <v/>
      </c>
      <c r="CM59" t="str">
        <f>IF(Reservas!AL64="",IF(Reservas!AK64="","",IF(Reservas!AJ64=$O$10,0.85,IF(Reservas!AJ64=$O$11,0.45,IF(Reservas!AJ64=$O$12,0.33,"")))),Reservas!AL64)</f>
        <v/>
      </c>
      <c r="CO59" t="str">
        <f>IFERROR('Prod y alimentación'!E117*IF($AN59=$R$10,VLOOKUP($AO59,Listas!$B$6:$C$106,2,),IF($AN59=$R$11,VLOOKUP($AO59,Listas!$E$6:$F$106,2,),IF($AN59=$R$12,VLOOKUP($AO59,Listas!$H$6:$I$106,2,),""))),"")</f>
        <v/>
      </c>
      <c r="CP59" t="str">
        <f>IFERROR('Prod y alimentación'!H117*IF($AN59=$R$10,VLOOKUP($AO59,Listas!$B$6:$C$106,2,),IF($AN59=$R$11,VLOOKUP($AO59,Listas!$E$6:$F$106,2,),IF($AN59=$R$12,VLOOKUP($AO59,Listas!$H$6:$I$106,2,),""))),"")</f>
        <v/>
      </c>
      <c r="CQ59" t="str">
        <f>IFERROR('Prod y alimentación'!K117*IF($AN59=$R$10,VLOOKUP($AO59,Listas!$B$6:$C$106,2,),IF($AN59=$R$11,VLOOKUP($AO59,Listas!$E$6:$F$106,2,),IF($AN59=$R$12,VLOOKUP($AO59,Listas!$H$6:$I$106,2,),""))),"")</f>
        <v/>
      </c>
      <c r="CR59" t="str">
        <f>IFERROR('Prod y alimentación'!N117*IF($AN59=$R$10,VLOOKUP($AO59,Listas!$B$6:$C$106,2,),IF($AN59=$R$11,VLOOKUP($AO59,Listas!$E$6:$F$106,2,),IF($AN59=$R$12,VLOOKUP($AO59,Listas!$H$6:$I$106,2,),""))),"")</f>
        <v/>
      </c>
      <c r="CS59" t="str">
        <f>IFERROR('Prod y alimentación'!Q117*IF($AN59=$R$10,VLOOKUP($AO59,Listas!$B$6:$C$106,2,),IF($AN59=$R$11,VLOOKUP($AO59,Listas!$E$6:$F$106,2,),IF($AN59=$R$12,VLOOKUP($AO59,Listas!$H$6:$I$106,2,),""))),"")</f>
        <v/>
      </c>
      <c r="CT59" t="str">
        <f>IFERROR('Prod y alimentación'!T117*IF($AN59=$R$10,VLOOKUP($AO59,Listas!$B$6:$C$106,2,),IF($AN59=$R$11,VLOOKUP($AO59,Listas!$E$6:$F$106,2,),IF($AN59=$R$12,VLOOKUP($AO59,Listas!$H$6:$I$106,2,),""))),"")</f>
        <v/>
      </c>
      <c r="CU59" t="str">
        <f>IFERROR('Prod y alimentación'!W117*IF($AN59=$R$10,VLOOKUP($AO59,Listas!$B$6:$C$106,2,),IF($AN59=$R$11,VLOOKUP($AO59,Listas!$E$6:$F$106,2,),IF($AN59=$R$12,VLOOKUP($AO59,Listas!$H$6:$I$106,2,),""))),"")</f>
        <v/>
      </c>
      <c r="CV59" t="str">
        <f>IFERROR('Prod y alimentación'!Z117*IF($AN59=$R$10,VLOOKUP($AO59,Listas!$B$6:$C$106,2,),IF($AN59=$R$11,VLOOKUP($AO59,Listas!$E$6:$F$106,2,),IF($AN59=$R$12,VLOOKUP($AO59,Listas!$H$6:$I$106,2,),""))),"")</f>
        <v/>
      </c>
      <c r="CW59" t="str">
        <f>IFERROR('Prod y alimentación'!AC117*IF($AN59=$R$10,VLOOKUP($AO59,Listas!$B$6:$C$106,2,),IF($AN59=$R$11,VLOOKUP($AO59,Listas!$E$6:$F$106,2,),IF($AN59=$R$12,VLOOKUP($AO59,Listas!$H$6:$I$106,2,),""))),"")</f>
        <v/>
      </c>
      <c r="CX59" t="str">
        <f>IFERROR('Prod y alimentación'!AF117*IF($AN59=$R$10,VLOOKUP($AO59,Listas!$B$6:$C$106,2,),IF($AN59=$R$11,VLOOKUP($AO59,Listas!$E$6:$F$106,2,),IF($AN59=$R$12,VLOOKUP($AO59,Listas!$H$6:$I$106,2,),""))),"")</f>
        <v/>
      </c>
      <c r="CY59" t="str">
        <f>IFERROR('Prod y alimentación'!AI117*IF($AN59=$R$10,VLOOKUP($AO59,Listas!$B$6:$C$106,2,),IF($AN59=$R$11,VLOOKUP($AO59,Listas!$E$6:$F$106,2,),IF($AN59=$R$12,VLOOKUP($AO59,Listas!$H$6:$I$106,2,),""))),"")</f>
        <v/>
      </c>
      <c r="CZ59" t="str">
        <f>IFERROR('Prod y alimentación'!AL117*IF($AN59=$R$10,VLOOKUP($AO59,Listas!$B$6:$C$106,2,),IF($AN59=$R$11,VLOOKUP($AO59,Listas!$E$6:$F$106,2,),IF($AN59=$R$12,VLOOKUP($AO59,Listas!$H$6:$I$106,2,),""))),"")</f>
        <v/>
      </c>
    </row>
    <row r="60" spans="2:104" x14ac:dyDescent="0.35">
      <c r="B60" t="str">
        <f ca="1">IFERROR(INDEX(OFFSET(Listas!$B$6,0,0,MATCH("Fin",Listas!$B$6:B156,0)-1,1),MATCH(0,INDEX(COUNTIF($B$10:B59,OFFSET(Listas!$B$6,0,0,MATCH("Fin",Listas!$B$6:B156,0)-1,1)),0,0),0)),"")</f>
        <v/>
      </c>
      <c r="E60" t="str">
        <f ca="1">IFERROR(INDEX(OFFSET(Listas!$E$6,0,0,MATCH("Fin",Listas!$E$6:E156,0)-1,1),MATCH(0,INDEX(COUNTIF($E$10:E59,OFFSET(Listas!$E$6,0,0,MATCH("Fin",Listas!$E$6:E156,0)-1,1)),0,0),0)),"")</f>
        <v/>
      </c>
      <c r="H60" t="str">
        <f ca="1">IFERROR(INDEX(OFFSET(Listas!$H$6,0,0,MATCH("Fin",Listas!$H$6:H156,0)-1,1),MATCH(0,INDEX(COUNTIF($H$10:H59,OFFSET(Listas!$H$6,0,0,MATCH("Fin",Listas!$H$6:H156,0)-1,1)),0,0),0)),"")</f>
        <v/>
      </c>
      <c r="K60" t="str">
        <f ca="1">IFERROR(INDEX(OFFSET(Listas!$L$6,0,0,MATCH("Fin",Listas!$L$6:L156,0)-1,1),MATCH(0,INDEX(COUNTIF($K$10:K59,OFFSET(Listas!$L$6,0,0,MATCH("Fin",Listas!$L$6:L156,0)-1,1)),0,0),0)),"")</f>
        <v/>
      </c>
      <c r="L60" t="e">
        <f ca="1">VLOOKUP(K60,Listas!$L$6:$M$106,2,0)</f>
        <v>#N/A</v>
      </c>
      <c r="AA60" s="122" t="str">
        <f>IF('Uso de suelo'!C65="","",'Uso de suelo'!C65)</f>
        <v/>
      </c>
      <c r="AB60" s="123" t="str">
        <f ca="1">IF('Uso de suelo'!D65="","",VLOOKUP('Uso de suelo'!D65,OFFSET(Formulas!$K$11,0,0,Formulas!$L$10,2),2,0))</f>
        <v/>
      </c>
      <c r="AC60" s="123" t="str">
        <f ca="1">IF('Uso de suelo'!F65="","",VLOOKUP('Uso de suelo'!F65,OFFSET(Formulas!$K$11,0,0,Formulas!$L$10,2),2,0))</f>
        <v/>
      </c>
      <c r="AD60" s="123" t="str">
        <f ca="1">IF('Uso de suelo'!H65="","",VLOOKUP('Uso de suelo'!H65,OFFSET(Formulas!$K$11,0,0,Formulas!$L$10,2),2,0))</f>
        <v/>
      </c>
      <c r="AE60" s="123" t="str">
        <f ca="1">IF('Uso de suelo'!J65="","",VLOOKUP('Uso de suelo'!J65,OFFSET(Formulas!$K$11,0,0,Formulas!$L$10,2),2,0))</f>
        <v/>
      </c>
      <c r="AF60" s="123" t="str">
        <f ca="1">IF('Uso de suelo'!L65="","",VLOOKUP('Uso de suelo'!L65,OFFSET(Formulas!$K$11,0,0,Formulas!$L$10,2),2,0))</f>
        <v/>
      </c>
      <c r="AG60" s="123" t="str">
        <f ca="1">IF('Uso de suelo'!N65="","",VLOOKUP('Uso de suelo'!N65,OFFSET(Formulas!$K$11,0,0,Formulas!$L$10,2),2,0))</f>
        <v/>
      </c>
      <c r="AH60" s="123" t="str">
        <f ca="1">IF('Uso de suelo'!P65="","",VLOOKUP('Uso de suelo'!P65,OFFSET(Formulas!$K$11,0,0,Formulas!$L$10,2),2,0))</f>
        <v/>
      </c>
      <c r="AI60" s="123" t="str">
        <f ca="1">IF('Uso de suelo'!R65="","",VLOOKUP('Uso de suelo'!R65,OFFSET(Formulas!$K$11,0,0,Formulas!$L$10,2),2,0))</f>
        <v/>
      </c>
      <c r="AJ60" s="123" t="str">
        <f ca="1">IF('Uso de suelo'!T65="","",VLOOKUP('Uso de suelo'!T65,OFFSET(Formulas!$K$11,0,0,Formulas!$L$10,2),2,0))</f>
        <v/>
      </c>
      <c r="AK60" s="123" t="str">
        <f ca="1">IF('Uso de suelo'!V65="","",VLOOKUP('Uso de suelo'!V65,OFFSET(Formulas!$K$11,0,0,Formulas!$L$10,2),2,0))</f>
        <v/>
      </c>
      <c r="AL60" s="123" t="str">
        <f ca="1">IF('Uso de suelo'!X65="","",VLOOKUP('Uso de suelo'!X65,OFFSET(Formulas!$K$11,0,0,Formulas!$L$10,2),2,0))</f>
        <v/>
      </c>
      <c r="AM60" s="124" t="str">
        <f ca="1">IF('Uso de suelo'!Z65="","",VLOOKUP('Uso de suelo'!Z65,OFFSET(Formulas!$K$11,0,0,Formulas!$L$10,2),2,0))</f>
        <v/>
      </c>
      <c r="AN60" t="str">
        <f>IF('Prod y alimentación'!B118="","",'Prod y alimentación'!B118)</f>
        <v/>
      </c>
      <c r="AO60" t="str">
        <f>IF('Prod y alimentación'!C118="","",'Prod y alimentación'!C118)</f>
        <v/>
      </c>
      <c r="AP60" t="str">
        <f>IFERROR('Prod y alimentación'!D118*IF($AN60=$R$10,VLOOKUP($AO60,Listas!$B$6:$D$106,3,)*VLOOKUP($AO60,Listas!$B$6:$D$106,2,),IF($AN60=$R$11,VLOOKUP($AO60,Listas!$E$6:$G$106,3,)*VLOOKUP($AO60,Listas!$E$6:$G$106,2,),IF($AN60=$R$12,VLOOKUP($AO60,Listas!$H$6:$J$106,3,)*VLOOKUP($AO60,Listas!$H$6:$J$106,2,),""))),"")</f>
        <v/>
      </c>
      <c r="AQ60" t="str">
        <f>IFERROR('Prod y alimentación'!E118*IF($AN60=$R$10,VLOOKUP($AO60,Listas!$B$6:$D$106,3,)*VLOOKUP($AO60,Listas!$B$6:$D$106,2,),IF($AN60=$R$11,VLOOKUP($AO60,Listas!$E$6:$G$106,3,)*VLOOKUP($AO60,Listas!$E$6:$G$106,2,),IF($AN60=$R$12,VLOOKUP($AO60,Listas!$H$6:$J$106,3,)*VLOOKUP($AO60,Listas!$H$6:$J$106,2,),""))),"")</f>
        <v/>
      </c>
      <c r="AR60" t="str">
        <f>IFERROR('Prod y alimentación'!G118*IF($AN60=$R$10,VLOOKUP($AO60,Listas!$B$6:$D$106,3,)*VLOOKUP($AO60,Listas!$B$6:$D$106,2,),IF($AN60=$R$11,VLOOKUP($AO60,Listas!$E$6:$G$106,3,)*VLOOKUP($AO60,Listas!$E$6:$G$106,2,),IF($AN60=$R$12,VLOOKUP($AO60,Listas!$H$6:$J$106,3,)*VLOOKUP($AO60,Listas!$H$6:$J$106,2,),""))),"")</f>
        <v/>
      </c>
      <c r="AS60" t="str">
        <f>IFERROR('Prod y alimentación'!H118*IF($AN60=$R$10,VLOOKUP($AO60,Listas!$B$6:$D$106,3,)*VLOOKUP($AO60,Listas!$B$6:$D$106,2,),IF($AN60=$R$11,VLOOKUP($AO60,Listas!$E$6:$G$106,3,)*VLOOKUP($AO60,Listas!$E$6:$G$106,2,),IF($AN60=$R$12,VLOOKUP($AO60,Listas!$H$6:$J$106,3,)*VLOOKUP($AO60,Listas!$H$6:$J$106,2,),""))),"")</f>
        <v/>
      </c>
      <c r="AT60" t="str">
        <f>IFERROR('Prod y alimentación'!J118*IF($AN60=$R$10,VLOOKUP($AO60,Listas!$B$6:$D$106,3,)*VLOOKUP($AO60,Listas!$B$6:$D$106,2,),IF($AN60=$R$11,VLOOKUP($AO60,Listas!$E$6:$G$106,3,)*VLOOKUP($AO60,Listas!$E$6:$G$106,2,),IF($AN60=$R$12,VLOOKUP($AO60,Listas!$H$6:$J$106,3,)*VLOOKUP($AO60,Listas!$H$6:$J$106,2,),""))),"")</f>
        <v/>
      </c>
      <c r="AU60" t="str">
        <f>IFERROR('Prod y alimentación'!K118*IF($AN60=$R$10,VLOOKUP($AO60,Listas!$B$6:$D$106,3,)*VLOOKUP($AO60,Listas!$B$6:$D$106,2,),IF($AN60=$R$11,VLOOKUP($AO60,Listas!$E$6:$G$106,3,)*VLOOKUP($AO60,Listas!$E$6:$G$106,2,),IF($AN60=$R$12,VLOOKUP($AO60,Listas!$H$6:$J$106,3,)*VLOOKUP($AO60,Listas!$H$6:$J$106,2,),""))),"")</f>
        <v/>
      </c>
      <c r="AV60" t="str">
        <f>IFERROR('Prod y alimentación'!M118*IF($AN60=$R$10,VLOOKUP($AO60,Listas!$B$6:$D$106,3,)*VLOOKUP($AO60,Listas!$B$6:$D$106,2,),IF($AN60=$R$11,VLOOKUP($AO60,Listas!$E$6:$G$106,3,)*VLOOKUP($AO60,Listas!$E$6:$G$106,2,),IF($AN60=$R$12,VLOOKUP($AO60,Listas!$H$6:$J$106,3,)*VLOOKUP($AO60,Listas!$H$6:$J$106,2,),""))),"")</f>
        <v/>
      </c>
      <c r="AW60" t="str">
        <f>IFERROR('Prod y alimentación'!N118*IF($AN60=$R$10,VLOOKUP($AO60,Listas!$B$6:$D$106,3,)*VLOOKUP($AO60,Listas!$B$6:$D$106,2,),IF($AN60=$R$11,VLOOKUP($AO60,Listas!$E$6:$G$106,3,)*VLOOKUP($AO60,Listas!$E$6:$G$106,2,),IF($AN60=$R$12,VLOOKUP($AO60,Listas!$H$6:$J$106,3,)*VLOOKUP($AO60,Listas!$H$6:$J$106,2,),""))),"")</f>
        <v/>
      </c>
      <c r="AX60" t="str">
        <f>IFERROR('Prod y alimentación'!P118*IF($AN60=$R$10,VLOOKUP($AO60,Listas!$B$6:$D$106,3,)*VLOOKUP($AO60,Listas!$B$6:$D$106,2,),IF($AN60=$R$11,VLOOKUP($AO60,Listas!$E$6:$G$106,3,)*VLOOKUP($AO60,Listas!$E$6:$G$106,2,),IF($AN60=$R$12,VLOOKUP($AO60,Listas!$H$6:$J$106,3,)*VLOOKUP($AO60,Listas!$H$6:$J$106,2,),""))),"")</f>
        <v/>
      </c>
      <c r="AY60" t="str">
        <f>IFERROR('Prod y alimentación'!Q118*IF($AN60=$R$10,VLOOKUP($AO60,Listas!$B$6:$D$106,3,)*VLOOKUP($AO60,Listas!$B$6:$D$106,2,),IF($AN60=$R$11,VLOOKUP($AO60,Listas!$E$6:$G$106,3,)*VLOOKUP($AO60,Listas!$E$6:$G$106,2,),IF($AN60=$R$12,VLOOKUP($AO60,Listas!$H$6:$J$106,3,)*VLOOKUP($AO60,Listas!$H$6:$J$106,2,),""))),"")</f>
        <v/>
      </c>
      <c r="AZ60" t="str">
        <f>IFERROR('Prod y alimentación'!S118*IF($AN60=$R$10,VLOOKUP($AO60,Listas!$B$6:$D$106,3,)*VLOOKUP($AO60,Listas!$B$6:$D$106,2,),IF($AN60=$R$11,VLOOKUP($AO60,Listas!$E$6:$G$106,3,)*VLOOKUP($AO60,Listas!$E$6:$G$106,2,),IF($AN60=$R$12,VLOOKUP($AO60,Listas!$H$6:$J$106,3,)*VLOOKUP($AO60,Listas!$H$6:$J$106,2,),""))),"")</f>
        <v/>
      </c>
      <c r="BA60" t="str">
        <f>IFERROR('Prod y alimentación'!T118*IF($AN60=$R$10,VLOOKUP($AO60,Listas!$B$6:$D$106,3,)*VLOOKUP($AO60,Listas!$B$6:$D$106,2,),IF($AN60=$R$11,VLOOKUP($AO60,Listas!$E$6:$G$106,3,)*VLOOKUP($AO60,Listas!$E$6:$G$106,2,),IF($AN60=$R$12,VLOOKUP($AO60,Listas!$H$6:$J$106,3,)*VLOOKUP($AO60,Listas!$H$6:$J$106,2,),""))),"")</f>
        <v/>
      </c>
      <c r="BB60" t="str">
        <f>IFERROR('Prod y alimentación'!V118*IF($AN60=$R$10,VLOOKUP($AO60,Listas!$B$6:$D$106,3,)*VLOOKUP($AO60,Listas!$B$6:$D$106,2,),IF($AN60=$R$11,VLOOKUP($AO60,Listas!$E$6:$G$106,3,)*VLOOKUP($AO60,Listas!$E$6:$G$106,2,),IF($AN60=$R$12,VLOOKUP($AO60,Listas!$H$6:$J$106,3,)*VLOOKUP($AO60,Listas!$H$6:$J$106,2,),""))),"")</f>
        <v/>
      </c>
      <c r="BC60" t="str">
        <f>IFERROR('Prod y alimentación'!W118*IF($AN60=$R$10,VLOOKUP($AO60,Listas!$B$6:$D$106,3,)*VLOOKUP($AO60,Listas!$B$6:$D$106,2,),IF($AN60=$R$11,VLOOKUP($AO60,Listas!$E$6:$G$106,3,)*VLOOKUP($AO60,Listas!$E$6:$G$106,2,),IF($AN60=$R$12,VLOOKUP($AO60,Listas!$H$6:$J$106,3,)*VLOOKUP($AO60,Listas!$H$6:$J$106,2,),""))),"")</f>
        <v/>
      </c>
      <c r="BD60" t="str">
        <f>IFERROR('Prod y alimentación'!Y118*IF($AN60=$R$10,VLOOKUP($AO60,Listas!$B$6:$D$106,3,)*VLOOKUP($AO60,Listas!$B$6:$D$106,2,),IF($AN60=$R$11,VLOOKUP($AO60,Listas!$E$6:$G$106,3,)*VLOOKUP($AO60,Listas!$E$6:$G$106,2,),IF($AN60=$R$12,VLOOKUP($AO60,Listas!$H$6:$J$106,3,)*VLOOKUP($AO60,Listas!$H$6:$J$106,2,),""))),"")</f>
        <v/>
      </c>
      <c r="BE60" t="str">
        <f>IFERROR('Prod y alimentación'!Z118*IF($AN60=$R$10,VLOOKUP($AO60,Listas!$B$6:$D$106,3,)*VLOOKUP($AO60,Listas!$B$6:$D$106,2,),IF($AN60=$R$11,VLOOKUP($AO60,Listas!$E$6:$G$106,3,)*VLOOKUP($AO60,Listas!$E$6:$G$106,2,),IF($AN60=$R$12,VLOOKUP($AO60,Listas!$H$6:$J$106,3,)*VLOOKUP($AO60,Listas!$H$6:$J$106,2,),""))),"")</f>
        <v/>
      </c>
      <c r="BF60" t="str">
        <f>IFERROR('Prod y alimentación'!AB118*IF($AN60=$R$10,VLOOKUP($AO60,Listas!$B$6:$D$106,3,)*VLOOKUP($AO60,Listas!$B$6:$D$106,2,),IF($AN60=$R$11,VLOOKUP($AO60,Listas!$E$6:$G$106,3,)*VLOOKUP($AO60,Listas!$E$6:$G$106,2,),IF($AN60=$R$12,VLOOKUP($AO60,Listas!$H$6:$J$106,3,)*VLOOKUP($AO60,Listas!$H$6:$J$106,2,),""))),"")</f>
        <v/>
      </c>
      <c r="BG60" t="str">
        <f>IFERROR('Prod y alimentación'!AC118*IF($AN60=$R$10,VLOOKUP($AO60,Listas!$B$6:$D$106,3,)*VLOOKUP($AO60,Listas!$B$6:$D$106,2,),IF($AN60=$R$11,VLOOKUP($AO60,Listas!$E$6:$G$106,3,)*VLOOKUP($AO60,Listas!$E$6:$G$106,2,),IF($AN60=$R$12,VLOOKUP($AO60,Listas!$H$6:$J$106,3,)*VLOOKUP($AO60,Listas!$H$6:$J$106,2,),""))),"")</f>
        <v/>
      </c>
      <c r="BH60" t="str">
        <f>IFERROR('Prod y alimentación'!AE118*IF($AN60=$R$10,VLOOKUP($AO60,Listas!$B$6:$D$106,3,)*VLOOKUP($AO60,Listas!$B$6:$D$106,2,),IF($AN60=$R$11,VLOOKUP($AO60,Listas!$E$6:$G$106,3,)*VLOOKUP($AO60,Listas!$E$6:$G$106,2,),IF($AN60=$R$12,VLOOKUP($AO60,Listas!$H$6:$J$106,3,)*VLOOKUP($AO60,Listas!$H$6:$J$106,2,),""))),"")</f>
        <v/>
      </c>
      <c r="BI60" t="str">
        <f>IFERROR('Prod y alimentación'!AF118*IF($AN60=$R$10,VLOOKUP($AO60,Listas!$B$6:$D$106,3,)*VLOOKUP($AO60,Listas!$B$6:$D$106,2,),IF($AN60=$R$11,VLOOKUP($AO60,Listas!$E$6:$G$106,3,)*VLOOKUP($AO60,Listas!$E$6:$G$106,2,),IF($AN60=$R$12,VLOOKUP($AO60,Listas!$H$6:$J$106,3,)*VLOOKUP($AO60,Listas!$H$6:$J$106,2,),""))),"")</f>
        <v/>
      </c>
      <c r="BJ60" t="str">
        <f>IFERROR('Prod y alimentación'!AH118*IF($AN60=$R$10,VLOOKUP($AO60,Listas!$B$6:$D$106,3,)*VLOOKUP($AO60,Listas!$B$6:$D$106,2,),IF($AN60=$R$11,VLOOKUP($AO60,Listas!$E$6:$G$106,3,)*VLOOKUP($AO60,Listas!$E$6:$G$106,2,),IF($AN60=$R$12,VLOOKUP($AO60,Listas!$H$6:$J$106,3,)*VLOOKUP($AO60,Listas!$H$6:$J$106,2,),""))),"")</f>
        <v/>
      </c>
      <c r="BK60" t="str">
        <f>IFERROR('Prod y alimentación'!AI118*IF($AN60=$R$10,VLOOKUP($AO60,Listas!$B$6:$D$106,3,)*VLOOKUP($AO60,Listas!$B$6:$D$106,2,),IF($AN60=$R$11,VLOOKUP($AO60,Listas!$E$6:$G$106,3,)*VLOOKUP($AO60,Listas!$E$6:$G$106,2,),IF($AN60=$R$12,VLOOKUP($AO60,Listas!$H$6:$J$106,3,)*VLOOKUP($AO60,Listas!$H$6:$J$106,2,),""))),"")</f>
        <v/>
      </c>
      <c r="BL60" t="str">
        <f>IFERROR('Prod y alimentación'!AK118*IF($AN60=$R$10,VLOOKUP($AO60,Listas!$B$6:$D$106,3,)*VLOOKUP($AO60,Listas!$B$6:$D$106,2,),IF($AN60=$R$11,VLOOKUP($AO60,Listas!$E$6:$G$106,3,)*VLOOKUP($AO60,Listas!$E$6:$G$106,2,),IF($AN60=$R$12,VLOOKUP($AO60,Listas!$H$6:$J$106,3,)*VLOOKUP($AO60,Listas!$H$6:$J$106,2,),""))),"")</f>
        <v/>
      </c>
      <c r="BM60" t="str">
        <f>IFERROR('Prod y alimentación'!AL118*IF($AN60=$R$10,VLOOKUP($AO60,Listas!$B$6:$D$106,3,)*VLOOKUP($AO60,Listas!$B$6:$D$106,2,),IF($AN60=$R$11,VLOOKUP($AO60,Listas!$E$6:$G$106,3,)*VLOOKUP($AO60,Listas!$E$6:$G$106,2,),IF($AN60=$R$12,VLOOKUP($AO60,Listas!$H$6:$J$106,3,)*VLOOKUP($AO60,Listas!$H$6:$J$106,2,),""))),"")</f>
        <v/>
      </c>
      <c r="BO60" s="130" t="str">
        <f>IFERROR('Prod y alimentación'!D118*IF($AN60=$R$10,VLOOKUP($AO60,Listas!$B$6:$C$106,2,),IF($AN60=$R$11,VLOOKUP($AO60,Listas!$E$6:$F$106,2,),IF($AN60=$R$12,VLOOKUP($AO60,Listas!$H$6:$I$106,2,),""))),"")</f>
        <v/>
      </c>
      <c r="BP60" t="str">
        <f>IFERROR('Prod y alimentación'!G118*IF($AN60=$R$10,VLOOKUP($AO60,Listas!$B$6:$C$106,2,),IF($AN60=$R$11,VLOOKUP($AO60,Listas!$E$6:$F$106,2,),IF($AN60=$R$12,VLOOKUP($AO60,Listas!$H$6:$I$106,2,)/100,""))),"")</f>
        <v/>
      </c>
      <c r="BQ60" t="str">
        <f>IFERROR('Prod y alimentación'!J118*IF($AN60=$R$10,VLOOKUP($AO60,Listas!$B$6:$C$106,2,),IF($AN60=$R$11,VLOOKUP($AO60,Listas!$E$6:$F$106,2,),IF($AN60=$R$12,VLOOKUP($AO60,Listas!$H$6:$I$106,2,)/100,""))),"")</f>
        <v/>
      </c>
      <c r="BR60" t="str">
        <f>IFERROR('Prod y alimentación'!M118*IF($AN60=$R$10,VLOOKUP($AO60,Listas!$B$6:$C$106,2,),IF($AN60=$R$11,VLOOKUP($AO60,Listas!$E$6:$F$106,2,),IF($AN60=$R$12,VLOOKUP($AO60,Listas!$H$6:$I$106,2,)/100,""))),"")</f>
        <v/>
      </c>
      <c r="BS60" t="str">
        <f>IFERROR('Prod y alimentación'!P118*IF($AN60=$R$10,VLOOKUP($AO60,Listas!$B$6:$C$106,2,),IF($AN60=$R$11,VLOOKUP($AO60,Listas!$E$6:$F$106,2,),IF($AN60=$R$12,VLOOKUP($AO60,Listas!$H$6:$I$106,2,)/100,""))),"")</f>
        <v/>
      </c>
      <c r="BT60" t="str">
        <f>IFERROR('Prod y alimentación'!S118*IF($AN60=$R$10,VLOOKUP($AO60,Listas!$B$6:$C$106,2,),IF($AN60=$R$11,VLOOKUP($AO60,Listas!$E$6:$F$106,2,),IF($AN60=$R$12,VLOOKUP($AO60,Listas!$H$6:$I$106,2,)/100,""))),"")</f>
        <v/>
      </c>
      <c r="BU60" t="str">
        <f>IFERROR('Prod y alimentación'!V118*IF($AN60=$R$10,VLOOKUP($AO60,Listas!$B$6:$C$106,2,),IF($AN60=$R$11,VLOOKUP($AO60,Listas!$E$6:$F$106,2,),IF($AN60=$R$12,VLOOKUP($AO60,Listas!$H$6:$I$106,2,)/100,""))),"")</f>
        <v/>
      </c>
      <c r="BV60" t="str">
        <f>IFERROR('Prod y alimentación'!Y118*IF($AN60=$R$10,VLOOKUP($AO60,Listas!$B$6:$C$106,2,),IF($AN60=$R$11,VLOOKUP($AO60,Listas!$E$6:$F$106,2,),IF($AN60=$R$12,VLOOKUP($AO60,Listas!$H$6:$I$106,2,)/100,""))),"")</f>
        <v/>
      </c>
      <c r="BW60" t="str">
        <f>IFERROR('Prod y alimentación'!AB118*IF($AN60=$R$10,VLOOKUP($AO60,Listas!$B$6:$C$106,2,),IF($AN60=$R$11,VLOOKUP($AO60,Listas!$E$6:$F$106,2,),IF($AN60=$R$12,VLOOKUP($AO60,Listas!$H$6:$I$106,2,)/100,""))),"")</f>
        <v/>
      </c>
      <c r="BX60" t="str">
        <f>IFERROR('Prod y alimentación'!AE118*IF($AN60=$R$10,VLOOKUP($AO60,Listas!$B$6:$C$106,2,),IF($AN60=$R$11,VLOOKUP($AO60,Listas!$E$6:$F$106,2,),IF($AN60=$R$12,VLOOKUP($AO60,Listas!$H$6:$I$106,2,)/100,""))),"")</f>
        <v/>
      </c>
      <c r="BY60" t="str">
        <f>IFERROR('Prod y alimentación'!AH118*IF($AN60=$R$10,VLOOKUP($AO60,Listas!$B$6:$C$106,2,),IF($AN60=$R$11,VLOOKUP($AO60,Listas!$E$6:$F$106,2,),IF($AN60=$R$12,VLOOKUP($AO60,Listas!$H$6:$I$106,2,)/100,""))),"")</f>
        <v/>
      </c>
      <c r="BZ60" t="str">
        <f>IFERROR('Prod y alimentación'!AK118*IF($AN60=$R$10,VLOOKUP($AO60,Listas!$B$6:$C$106,2,),IF($AN60=$R$11,VLOOKUP($AO60,Listas!$E$6:$F$106,2,),IF($AN60=$R$12,VLOOKUP($AO60,Listas!$H$6:$I$106,2,)/100,""))),"")</f>
        <v/>
      </c>
      <c r="CB60" t="str">
        <f>IF(Reservas!E65="",IF(Reservas!D65="","",IF(Reservas!C65=$O$10,0.85,IF(Reservas!C65=$O$11,0.45,IF(Reservas!C65=$O$12,0.33,"")))),Reservas!E65)</f>
        <v/>
      </c>
      <c r="CC60" t="str">
        <f>IF(Reservas!H65="",IF(Reservas!G65="","",IF(Reservas!F65=$O$10,0.85,IF(Reservas!F65=$O$11,0.45,IF(Reservas!F65=$O$12,0.33,"")))),Reservas!H65)</f>
        <v/>
      </c>
      <c r="CD60" t="str">
        <f>IF(Reservas!K65="",IF(Reservas!J65="","",IF(Reservas!I65=$O$10,0.85,IF(Reservas!I65=$O$11,0.45,IF(Reservas!I65=$O$12,0.33,"")))),Reservas!K65)</f>
        <v/>
      </c>
      <c r="CE60" t="str">
        <f>IF(Reservas!N65="",IF(Reservas!M65="","",IF(Reservas!L65=$O$10,0.85,IF(Reservas!L65=$O$11,0.45,IF(Reservas!L65=$O$12,0.33,"")))),Reservas!N65)</f>
        <v/>
      </c>
      <c r="CF60" t="str">
        <f>IF(Reservas!Q65="",IF(Reservas!P65="","",IF(Reservas!O65=$O$10,0.85,IF(Reservas!O65=$O$11,0.45,IF(Reservas!O65=$O$12,0.33,"")))),Reservas!Q65)</f>
        <v/>
      </c>
      <c r="CG60" t="str">
        <f>IF(Reservas!T65="",IF(Reservas!S65="","",IF(Reservas!R65=$O$10,0.85,IF(Reservas!R65=$O$11,0.45,IF(Reservas!R65=$O$12,0.33,"")))),Reservas!T65)</f>
        <v/>
      </c>
      <c r="CH60" t="str">
        <f>IF(Reservas!W65="",IF(Reservas!V65="","",IF(Reservas!U65=$O$10,0.85,IF(Reservas!U65=$O$11,0.45,IF(Reservas!U65=$O$12,0.33,"")))),Reservas!W65)</f>
        <v/>
      </c>
      <c r="CI60" t="str">
        <f>IF(Reservas!Z65="",IF(Reservas!Y65="","",IF(Reservas!X65=$O$10,0.85,IF(Reservas!X65=$O$11,0.45,IF(Reservas!X65=$O$12,0.33,"")))),Reservas!Z65)</f>
        <v/>
      </c>
      <c r="CJ60" t="str">
        <f>IF(Reservas!AC65="",IF(Reservas!AB65="","",IF(Reservas!AA65=$O$10,0.85,IF(Reservas!AA65=$O$11,0.45,IF(Reservas!AA65=$O$12,0.33,"")))),Reservas!AC65)</f>
        <v/>
      </c>
      <c r="CK60" t="str">
        <f>IF(Reservas!AF65="",IF(Reservas!AE65="","",IF(Reservas!AD65=$O$10,0.85,IF(Reservas!AD65=$O$11,0.45,IF(Reservas!AD65=$O$12,0.33,"")))),Reservas!AF65)</f>
        <v/>
      </c>
      <c r="CL60" t="str">
        <f>IF(Reservas!AI65="",IF(Reservas!AH65="","",IF(Reservas!AG65=$O$10,0.85,IF(Reservas!AG65=$O$11,0.45,IF(Reservas!AG65=$O$12,0.33,"")))),Reservas!AI65)</f>
        <v/>
      </c>
      <c r="CM60" t="str">
        <f>IF(Reservas!AL65="",IF(Reservas!AK65="","",IF(Reservas!AJ65=$O$10,0.85,IF(Reservas!AJ65=$O$11,0.45,IF(Reservas!AJ65=$O$12,0.33,"")))),Reservas!AL65)</f>
        <v/>
      </c>
      <c r="CO60" t="str">
        <f>IFERROR('Prod y alimentación'!E118*IF($AN60=$R$10,VLOOKUP($AO60,Listas!$B$6:$C$106,2,),IF($AN60=$R$11,VLOOKUP($AO60,Listas!$E$6:$F$106,2,),IF($AN60=$R$12,VLOOKUP($AO60,Listas!$H$6:$I$106,2,),""))),"")</f>
        <v/>
      </c>
      <c r="CP60" t="str">
        <f>IFERROR('Prod y alimentación'!H118*IF($AN60=$R$10,VLOOKUP($AO60,Listas!$B$6:$C$106,2,),IF($AN60=$R$11,VLOOKUP($AO60,Listas!$E$6:$F$106,2,),IF($AN60=$R$12,VLOOKUP($AO60,Listas!$H$6:$I$106,2,),""))),"")</f>
        <v/>
      </c>
      <c r="CQ60" t="str">
        <f>IFERROR('Prod y alimentación'!K118*IF($AN60=$R$10,VLOOKUP($AO60,Listas!$B$6:$C$106,2,),IF($AN60=$R$11,VLOOKUP($AO60,Listas!$E$6:$F$106,2,),IF($AN60=$R$12,VLOOKUP($AO60,Listas!$H$6:$I$106,2,),""))),"")</f>
        <v/>
      </c>
      <c r="CR60" t="str">
        <f>IFERROR('Prod y alimentación'!N118*IF($AN60=$R$10,VLOOKUP($AO60,Listas!$B$6:$C$106,2,),IF($AN60=$R$11,VLOOKUP($AO60,Listas!$E$6:$F$106,2,),IF($AN60=$R$12,VLOOKUP($AO60,Listas!$H$6:$I$106,2,),""))),"")</f>
        <v/>
      </c>
      <c r="CS60" t="str">
        <f>IFERROR('Prod y alimentación'!Q118*IF($AN60=$R$10,VLOOKUP($AO60,Listas!$B$6:$C$106,2,),IF($AN60=$R$11,VLOOKUP($AO60,Listas!$E$6:$F$106,2,),IF($AN60=$R$12,VLOOKUP($AO60,Listas!$H$6:$I$106,2,),""))),"")</f>
        <v/>
      </c>
      <c r="CT60" t="str">
        <f>IFERROR('Prod y alimentación'!T118*IF($AN60=$R$10,VLOOKUP($AO60,Listas!$B$6:$C$106,2,),IF($AN60=$R$11,VLOOKUP($AO60,Listas!$E$6:$F$106,2,),IF($AN60=$R$12,VLOOKUP($AO60,Listas!$H$6:$I$106,2,),""))),"")</f>
        <v/>
      </c>
      <c r="CU60" t="str">
        <f>IFERROR('Prod y alimentación'!W118*IF($AN60=$R$10,VLOOKUP($AO60,Listas!$B$6:$C$106,2,),IF($AN60=$R$11,VLOOKUP($AO60,Listas!$E$6:$F$106,2,),IF($AN60=$R$12,VLOOKUP($AO60,Listas!$H$6:$I$106,2,),""))),"")</f>
        <v/>
      </c>
      <c r="CV60" t="str">
        <f>IFERROR('Prod y alimentación'!Z118*IF($AN60=$R$10,VLOOKUP($AO60,Listas!$B$6:$C$106,2,),IF($AN60=$R$11,VLOOKUP($AO60,Listas!$E$6:$F$106,2,),IF($AN60=$R$12,VLOOKUP($AO60,Listas!$H$6:$I$106,2,),""))),"")</f>
        <v/>
      </c>
      <c r="CW60" t="str">
        <f>IFERROR('Prod y alimentación'!AC118*IF($AN60=$R$10,VLOOKUP($AO60,Listas!$B$6:$C$106,2,),IF($AN60=$R$11,VLOOKUP($AO60,Listas!$E$6:$F$106,2,),IF($AN60=$R$12,VLOOKUP($AO60,Listas!$H$6:$I$106,2,),""))),"")</f>
        <v/>
      </c>
      <c r="CX60" t="str">
        <f>IFERROR('Prod y alimentación'!AF118*IF($AN60=$R$10,VLOOKUP($AO60,Listas!$B$6:$C$106,2,),IF($AN60=$R$11,VLOOKUP($AO60,Listas!$E$6:$F$106,2,),IF($AN60=$R$12,VLOOKUP($AO60,Listas!$H$6:$I$106,2,),""))),"")</f>
        <v/>
      </c>
      <c r="CY60" t="str">
        <f>IFERROR('Prod y alimentación'!AI118*IF($AN60=$R$10,VLOOKUP($AO60,Listas!$B$6:$C$106,2,),IF($AN60=$R$11,VLOOKUP($AO60,Listas!$E$6:$F$106,2,),IF($AN60=$R$12,VLOOKUP($AO60,Listas!$H$6:$I$106,2,),""))),"")</f>
        <v/>
      </c>
      <c r="CZ60" t="str">
        <f>IFERROR('Prod y alimentación'!AL118*IF($AN60=$R$10,VLOOKUP($AO60,Listas!$B$6:$C$106,2,),IF($AN60=$R$11,VLOOKUP($AO60,Listas!$E$6:$F$106,2,),IF($AN60=$R$12,VLOOKUP($AO60,Listas!$H$6:$I$106,2,),""))),"")</f>
        <v/>
      </c>
    </row>
    <row r="61" spans="2:104" x14ac:dyDescent="0.35">
      <c r="B61" t="str">
        <f ca="1">IFERROR(INDEX(OFFSET(Listas!$B$6,0,0,MATCH("Fin",Listas!$B$6:B157,0)-1,1),MATCH(0,INDEX(COUNTIF($B$10:B60,OFFSET(Listas!$B$6,0,0,MATCH("Fin",Listas!$B$6:B157,0)-1,1)),0,0),0)),"")</f>
        <v/>
      </c>
      <c r="E61" t="str">
        <f ca="1">IFERROR(INDEX(OFFSET(Listas!$E$6,0,0,MATCH("Fin",Listas!$E$6:E157,0)-1,1),MATCH(0,INDEX(COUNTIF($E$10:E60,OFFSET(Listas!$E$6,0,0,MATCH("Fin",Listas!$E$6:E157,0)-1,1)),0,0),0)),"")</f>
        <v/>
      </c>
      <c r="H61" t="str">
        <f ca="1">IFERROR(INDEX(OFFSET(Listas!$H$6,0,0,MATCH("Fin",Listas!$H$6:H157,0)-1,1),MATCH(0,INDEX(COUNTIF($H$10:H60,OFFSET(Listas!$H$6,0,0,MATCH("Fin",Listas!$H$6:H157,0)-1,1)),0,0),0)),"")</f>
        <v/>
      </c>
      <c r="K61" t="str">
        <f ca="1">IFERROR(INDEX(OFFSET(Listas!$L$6,0,0,MATCH("Fin",Listas!$L$6:L157,0)-1,1),MATCH(0,INDEX(COUNTIF($K$10:K60,OFFSET(Listas!$L$6,0,0,MATCH("Fin",Listas!$L$6:L157,0)-1,1)),0,0),0)),"")</f>
        <v/>
      </c>
      <c r="L61" t="e">
        <f ca="1">VLOOKUP(K61,Listas!$L$6:$M$106,2,0)</f>
        <v>#N/A</v>
      </c>
      <c r="AA61" s="122" t="str">
        <f>IF('Uso de suelo'!C66="","",'Uso de suelo'!C66)</f>
        <v/>
      </c>
      <c r="AB61" s="123" t="str">
        <f ca="1">IF('Uso de suelo'!D66="","",VLOOKUP('Uso de suelo'!D66,OFFSET(Formulas!$K$11,0,0,Formulas!$L$10,2),2,0))</f>
        <v/>
      </c>
      <c r="AC61" s="123" t="str">
        <f ca="1">IF('Uso de suelo'!F66="","",VLOOKUP('Uso de suelo'!F66,OFFSET(Formulas!$K$11,0,0,Formulas!$L$10,2),2,0))</f>
        <v/>
      </c>
      <c r="AD61" s="123" t="str">
        <f ca="1">IF('Uso de suelo'!H66="","",VLOOKUP('Uso de suelo'!H66,OFFSET(Formulas!$K$11,0,0,Formulas!$L$10,2),2,0))</f>
        <v/>
      </c>
      <c r="AE61" s="123" t="str">
        <f ca="1">IF('Uso de suelo'!J66="","",VLOOKUP('Uso de suelo'!J66,OFFSET(Formulas!$K$11,0,0,Formulas!$L$10,2),2,0))</f>
        <v/>
      </c>
      <c r="AF61" s="123" t="str">
        <f ca="1">IF('Uso de suelo'!L66="","",VLOOKUP('Uso de suelo'!L66,OFFSET(Formulas!$K$11,0,0,Formulas!$L$10,2),2,0))</f>
        <v/>
      </c>
      <c r="AG61" s="123" t="str">
        <f ca="1">IF('Uso de suelo'!N66="","",VLOOKUP('Uso de suelo'!N66,OFFSET(Formulas!$K$11,0,0,Formulas!$L$10,2),2,0))</f>
        <v/>
      </c>
      <c r="AH61" s="123" t="str">
        <f ca="1">IF('Uso de suelo'!P66="","",VLOOKUP('Uso de suelo'!P66,OFFSET(Formulas!$K$11,0,0,Formulas!$L$10,2),2,0))</f>
        <v/>
      </c>
      <c r="AI61" s="123" t="str">
        <f ca="1">IF('Uso de suelo'!R66="","",VLOOKUP('Uso de suelo'!R66,OFFSET(Formulas!$K$11,0,0,Formulas!$L$10,2),2,0))</f>
        <v/>
      </c>
      <c r="AJ61" s="123" t="str">
        <f ca="1">IF('Uso de suelo'!T66="","",VLOOKUP('Uso de suelo'!T66,OFFSET(Formulas!$K$11,0,0,Formulas!$L$10,2),2,0))</f>
        <v/>
      </c>
      <c r="AK61" s="123" t="str">
        <f ca="1">IF('Uso de suelo'!V66="","",VLOOKUP('Uso de suelo'!V66,OFFSET(Formulas!$K$11,0,0,Formulas!$L$10,2),2,0))</f>
        <v/>
      </c>
      <c r="AL61" s="123" t="str">
        <f ca="1">IF('Uso de suelo'!X66="","",VLOOKUP('Uso de suelo'!X66,OFFSET(Formulas!$K$11,0,0,Formulas!$L$10,2),2,0))</f>
        <v/>
      </c>
      <c r="AM61" s="124" t="str">
        <f ca="1">IF('Uso de suelo'!Z66="","",VLOOKUP('Uso de suelo'!Z66,OFFSET(Formulas!$K$11,0,0,Formulas!$L$10,2),2,0))</f>
        <v/>
      </c>
      <c r="AN61" t="str">
        <f>IF('Prod y alimentación'!B119="","",'Prod y alimentación'!B119)</f>
        <v/>
      </c>
      <c r="AO61" t="str">
        <f>IF('Prod y alimentación'!C119="","",'Prod y alimentación'!C119)</f>
        <v/>
      </c>
      <c r="AP61" t="str">
        <f>IFERROR('Prod y alimentación'!D119*IF($AN61=$R$10,VLOOKUP($AO61,Listas!$B$6:$D$106,3,)*VLOOKUP($AO61,Listas!$B$6:$D$106,2,),IF($AN61=$R$11,VLOOKUP($AO61,Listas!$E$6:$G$106,3,)*VLOOKUP($AO61,Listas!$E$6:$G$106,2,),IF($AN61=$R$12,VLOOKUP($AO61,Listas!$H$6:$J$106,3,)*VLOOKUP($AO61,Listas!$H$6:$J$106,2,),""))),"")</f>
        <v/>
      </c>
      <c r="AQ61" t="str">
        <f>IFERROR('Prod y alimentación'!E119*IF($AN61=$R$10,VLOOKUP($AO61,Listas!$B$6:$D$106,3,)*VLOOKUP($AO61,Listas!$B$6:$D$106,2,),IF($AN61=$R$11,VLOOKUP($AO61,Listas!$E$6:$G$106,3,)*VLOOKUP($AO61,Listas!$E$6:$G$106,2,),IF($AN61=$R$12,VLOOKUP($AO61,Listas!$H$6:$J$106,3,)*VLOOKUP($AO61,Listas!$H$6:$J$106,2,),""))),"")</f>
        <v/>
      </c>
      <c r="AR61" t="str">
        <f>IFERROR('Prod y alimentación'!G119*IF($AN61=$R$10,VLOOKUP($AO61,Listas!$B$6:$D$106,3,)*VLOOKUP($AO61,Listas!$B$6:$D$106,2,),IF($AN61=$R$11,VLOOKUP($AO61,Listas!$E$6:$G$106,3,)*VLOOKUP($AO61,Listas!$E$6:$G$106,2,),IF($AN61=$R$12,VLOOKUP($AO61,Listas!$H$6:$J$106,3,)*VLOOKUP($AO61,Listas!$H$6:$J$106,2,),""))),"")</f>
        <v/>
      </c>
      <c r="AS61" t="str">
        <f>IFERROR('Prod y alimentación'!H119*IF($AN61=$R$10,VLOOKUP($AO61,Listas!$B$6:$D$106,3,)*VLOOKUP($AO61,Listas!$B$6:$D$106,2,),IF($AN61=$R$11,VLOOKUP($AO61,Listas!$E$6:$G$106,3,)*VLOOKUP($AO61,Listas!$E$6:$G$106,2,),IF($AN61=$R$12,VLOOKUP($AO61,Listas!$H$6:$J$106,3,)*VLOOKUP($AO61,Listas!$H$6:$J$106,2,),""))),"")</f>
        <v/>
      </c>
      <c r="AT61" t="str">
        <f>IFERROR('Prod y alimentación'!J119*IF($AN61=$R$10,VLOOKUP($AO61,Listas!$B$6:$D$106,3,)*VLOOKUP($AO61,Listas!$B$6:$D$106,2,),IF($AN61=$R$11,VLOOKUP($AO61,Listas!$E$6:$G$106,3,)*VLOOKUP($AO61,Listas!$E$6:$G$106,2,),IF($AN61=$R$12,VLOOKUP($AO61,Listas!$H$6:$J$106,3,)*VLOOKUP($AO61,Listas!$H$6:$J$106,2,),""))),"")</f>
        <v/>
      </c>
      <c r="AU61" t="str">
        <f>IFERROR('Prod y alimentación'!K119*IF($AN61=$R$10,VLOOKUP($AO61,Listas!$B$6:$D$106,3,)*VLOOKUP($AO61,Listas!$B$6:$D$106,2,),IF($AN61=$R$11,VLOOKUP($AO61,Listas!$E$6:$G$106,3,)*VLOOKUP($AO61,Listas!$E$6:$G$106,2,),IF($AN61=$R$12,VLOOKUP($AO61,Listas!$H$6:$J$106,3,)*VLOOKUP($AO61,Listas!$H$6:$J$106,2,),""))),"")</f>
        <v/>
      </c>
      <c r="AV61" t="str">
        <f>IFERROR('Prod y alimentación'!M119*IF($AN61=$R$10,VLOOKUP($AO61,Listas!$B$6:$D$106,3,)*VLOOKUP($AO61,Listas!$B$6:$D$106,2,),IF($AN61=$R$11,VLOOKUP($AO61,Listas!$E$6:$G$106,3,)*VLOOKUP($AO61,Listas!$E$6:$G$106,2,),IF($AN61=$R$12,VLOOKUP($AO61,Listas!$H$6:$J$106,3,)*VLOOKUP($AO61,Listas!$H$6:$J$106,2,),""))),"")</f>
        <v/>
      </c>
      <c r="AW61" t="str">
        <f>IFERROR('Prod y alimentación'!N119*IF($AN61=$R$10,VLOOKUP($AO61,Listas!$B$6:$D$106,3,)*VLOOKUP($AO61,Listas!$B$6:$D$106,2,),IF($AN61=$R$11,VLOOKUP($AO61,Listas!$E$6:$G$106,3,)*VLOOKUP($AO61,Listas!$E$6:$G$106,2,),IF($AN61=$R$12,VLOOKUP($AO61,Listas!$H$6:$J$106,3,)*VLOOKUP($AO61,Listas!$H$6:$J$106,2,),""))),"")</f>
        <v/>
      </c>
      <c r="AX61" t="str">
        <f>IFERROR('Prod y alimentación'!P119*IF($AN61=$R$10,VLOOKUP($AO61,Listas!$B$6:$D$106,3,)*VLOOKUP($AO61,Listas!$B$6:$D$106,2,),IF($AN61=$R$11,VLOOKUP($AO61,Listas!$E$6:$G$106,3,)*VLOOKUP($AO61,Listas!$E$6:$G$106,2,),IF($AN61=$R$12,VLOOKUP($AO61,Listas!$H$6:$J$106,3,)*VLOOKUP($AO61,Listas!$H$6:$J$106,2,),""))),"")</f>
        <v/>
      </c>
      <c r="AY61" t="str">
        <f>IFERROR('Prod y alimentación'!Q119*IF($AN61=$R$10,VLOOKUP($AO61,Listas!$B$6:$D$106,3,)*VLOOKUP($AO61,Listas!$B$6:$D$106,2,),IF($AN61=$R$11,VLOOKUP($AO61,Listas!$E$6:$G$106,3,)*VLOOKUP($AO61,Listas!$E$6:$G$106,2,),IF($AN61=$R$12,VLOOKUP($AO61,Listas!$H$6:$J$106,3,)*VLOOKUP($AO61,Listas!$H$6:$J$106,2,),""))),"")</f>
        <v/>
      </c>
      <c r="AZ61" t="str">
        <f>IFERROR('Prod y alimentación'!S119*IF($AN61=$R$10,VLOOKUP($AO61,Listas!$B$6:$D$106,3,)*VLOOKUP($AO61,Listas!$B$6:$D$106,2,),IF($AN61=$R$11,VLOOKUP($AO61,Listas!$E$6:$G$106,3,)*VLOOKUP($AO61,Listas!$E$6:$G$106,2,),IF($AN61=$R$12,VLOOKUP($AO61,Listas!$H$6:$J$106,3,)*VLOOKUP($AO61,Listas!$H$6:$J$106,2,),""))),"")</f>
        <v/>
      </c>
      <c r="BA61" t="str">
        <f>IFERROR('Prod y alimentación'!T119*IF($AN61=$R$10,VLOOKUP($AO61,Listas!$B$6:$D$106,3,)*VLOOKUP($AO61,Listas!$B$6:$D$106,2,),IF($AN61=$R$11,VLOOKUP($AO61,Listas!$E$6:$G$106,3,)*VLOOKUP($AO61,Listas!$E$6:$G$106,2,),IF($AN61=$R$12,VLOOKUP($AO61,Listas!$H$6:$J$106,3,)*VLOOKUP($AO61,Listas!$H$6:$J$106,2,),""))),"")</f>
        <v/>
      </c>
      <c r="BB61" t="str">
        <f>IFERROR('Prod y alimentación'!V119*IF($AN61=$R$10,VLOOKUP($AO61,Listas!$B$6:$D$106,3,)*VLOOKUP($AO61,Listas!$B$6:$D$106,2,),IF($AN61=$R$11,VLOOKUP($AO61,Listas!$E$6:$G$106,3,)*VLOOKUP($AO61,Listas!$E$6:$G$106,2,),IF($AN61=$R$12,VLOOKUP($AO61,Listas!$H$6:$J$106,3,)*VLOOKUP($AO61,Listas!$H$6:$J$106,2,),""))),"")</f>
        <v/>
      </c>
      <c r="BC61" t="str">
        <f>IFERROR('Prod y alimentación'!W119*IF($AN61=$R$10,VLOOKUP($AO61,Listas!$B$6:$D$106,3,)*VLOOKUP($AO61,Listas!$B$6:$D$106,2,),IF($AN61=$R$11,VLOOKUP($AO61,Listas!$E$6:$G$106,3,)*VLOOKUP($AO61,Listas!$E$6:$G$106,2,),IF($AN61=$R$12,VLOOKUP($AO61,Listas!$H$6:$J$106,3,)*VLOOKUP($AO61,Listas!$H$6:$J$106,2,),""))),"")</f>
        <v/>
      </c>
      <c r="BD61" t="str">
        <f>IFERROR('Prod y alimentación'!Y119*IF($AN61=$R$10,VLOOKUP($AO61,Listas!$B$6:$D$106,3,)*VLOOKUP($AO61,Listas!$B$6:$D$106,2,),IF($AN61=$R$11,VLOOKUP($AO61,Listas!$E$6:$G$106,3,)*VLOOKUP($AO61,Listas!$E$6:$G$106,2,),IF($AN61=$R$12,VLOOKUP($AO61,Listas!$H$6:$J$106,3,)*VLOOKUP($AO61,Listas!$H$6:$J$106,2,),""))),"")</f>
        <v/>
      </c>
      <c r="BE61" t="str">
        <f>IFERROR('Prod y alimentación'!Z119*IF($AN61=$R$10,VLOOKUP($AO61,Listas!$B$6:$D$106,3,)*VLOOKUP($AO61,Listas!$B$6:$D$106,2,),IF($AN61=$R$11,VLOOKUP($AO61,Listas!$E$6:$G$106,3,)*VLOOKUP($AO61,Listas!$E$6:$G$106,2,),IF($AN61=$R$12,VLOOKUP($AO61,Listas!$H$6:$J$106,3,)*VLOOKUP($AO61,Listas!$H$6:$J$106,2,),""))),"")</f>
        <v/>
      </c>
      <c r="BF61" t="str">
        <f>IFERROR('Prod y alimentación'!AB119*IF($AN61=$R$10,VLOOKUP($AO61,Listas!$B$6:$D$106,3,)*VLOOKUP($AO61,Listas!$B$6:$D$106,2,),IF($AN61=$R$11,VLOOKUP($AO61,Listas!$E$6:$G$106,3,)*VLOOKUP($AO61,Listas!$E$6:$G$106,2,),IF($AN61=$R$12,VLOOKUP($AO61,Listas!$H$6:$J$106,3,)*VLOOKUP($AO61,Listas!$H$6:$J$106,2,),""))),"")</f>
        <v/>
      </c>
      <c r="BG61" t="str">
        <f>IFERROR('Prod y alimentación'!AC119*IF($AN61=$R$10,VLOOKUP($AO61,Listas!$B$6:$D$106,3,)*VLOOKUP($AO61,Listas!$B$6:$D$106,2,),IF($AN61=$R$11,VLOOKUP($AO61,Listas!$E$6:$G$106,3,)*VLOOKUP($AO61,Listas!$E$6:$G$106,2,),IF($AN61=$R$12,VLOOKUP($AO61,Listas!$H$6:$J$106,3,)*VLOOKUP($AO61,Listas!$H$6:$J$106,2,),""))),"")</f>
        <v/>
      </c>
      <c r="BH61" t="str">
        <f>IFERROR('Prod y alimentación'!AE119*IF($AN61=$R$10,VLOOKUP($AO61,Listas!$B$6:$D$106,3,)*VLOOKUP($AO61,Listas!$B$6:$D$106,2,),IF($AN61=$R$11,VLOOKUP($AO61,Listas!$E$6:$G$106,3,)*VLOOKUP($AO61,Listas!$E$6:$G$106,2,),IF($AN61=$R$12,VLOOKUP($AO61,Listas!$H$6:$J$106,3,)*VLOOKUP($AO61,Listas!$H$6:$J$106,2,),""))),"")</f>
        <v/>
      </c>
      <c r="BI61" t="str">
        <f>IFERROR('Prod y alimentación'!AF119*IF($AN61=$R$10,VLOOKUP($AO61,Listas!$B$6:$D$106,3,)*VLOOKUP($AO61,Listas!$B$6:$D$106,2,),IF($AN61=$R$11,VLOOKUP($AO61,Listas!$E$6:$G$106,3,)*VLOOKUP($AO61,Listas!$E$6:$G$106,2,),IF($AN61=$R$12,VLOOKUP($AO61,Listas!$H$6:$J$106,3,)*VLOOKUP($AO61,Listas!$H$6:$J$106,2,),""))),"")</f>
        <v/>
      </c>
      <c r="BJ61" t="str">
        <f>IFERROR('Prod y alimentación'!AH119*IF($AN61=$R$10,VLOOKUP($AO61,Listas!$B$6:$D$106,3,)*VLOOKUP($AO61,Listas!$B$6:$D$106,2,),IF($AN61=$R$11,VLOOKUP($AO61,Listas!$E$6:$G$106,3,)*VLOOKUP($AO61,Listas!$E$6:$G$106,2,),IF($AN61=$R$12,VLOOKUP($AO61,Listas!$H$6:$J$106,3,)*VLOOKUP($AO61,Listas!$H$6:$J$106,2,),""))),"")</f>
        <v/>
      </c>
      <c r="BK61" t="str">
        <f>IFERROR('Prod y alimentación'!AI119*IF($AN61=$R$10,VLOOKUP($AO61,Listas!$B$6:$D$106,3,)*VLOOKUP($AO61,Listas!$B$6:$D$106,2,),IF($AN61=$R$11,VLOOKUP($AO61,Listas!$E$6:$G$106,3,)*VLOOKUP($AO61,Listas!$E$6:$G$106,2,),IF($AN61=$R$12,VLOOKUP($AO61,Listas!$H$6:$J$106,3,)*VLOOKUP($AO61,Listas!$H$6:$J$106,2,),""))),"")</f>
        <v/>
      </c>
      <c r="BL61" t="str">
        <f>IFERROR('Prod y alimentación'!AK119*IF($AN61=$R$10,VLOOKUP($AO61,Listas!$B$6:$D$106,3,)*VLOOKUP($AO61,Listas!$B$6:$D$106,2,),IF($AN61=$R$11,VLOOKUP($AO61,Listas!$E$6:$G$106,3,)*VLOOKUP($AO61,Listas!$E$6:$G$106,2,),IF($AN61=$R$12,VLOOKUP($AO61,Listas!$H$6:$J$106,3,)*VLOOKUP($AO61,Listas!$H$6:$J$106,2,),""))),"")</f>
        <v/>
      </c>
      <c r="BM61" t="str">
        <f>IFERROR('Prod y alimentación'!AL119*IF($AN61=$R$10,VLOOKUP($AO61,Listas!$B$6:$D$106,3,)*VLOOKUP($AO61,Listas!$B$6:$D$106,2,),IF($AN61=$R$11,VLOOKUP($AO61,Listas!$E$6:$G$106,3,)*VLOOKUP($AO61,Listas!$E$6:$G$106,2,),IF($AN61=$R$12,VLOOKUP($AO61,Listas!$H$6:$J$106,3,)*VLOOKUP($AO61,Listas!$H$6:$J$106,2,),""))),"")</f>
        <v/>
      </c>
      <c r="BO61" s="130" t="str">
        <f>IFERROR('Prod y alimentación'!D119*IF($AN61=$R$10,VLOOKUP($AO61,Listas!$B$6:$C$106,2,),IF($AN61=$R$11,VLOOKUP($AO61,Listas!$E$6:$F$106,2,),IF($AN61=$R$12,VLOOKUP($AO61,Listas!$H$6:$I$106,2,),""))),"")</f>
        <v/>
      </c>
      <c r="BP61" t="str">
        <f>IFERROR('Prod y alimentación'!G119*IF($AN61=$R$10,VLOOKUP($AO61,Listas!$B$6:$C$106,2,),IF($AN61=$R$11,VLOOKUP($AO61,Listas!$E$6:$F$106,2,),IF($AN61=$R$12,VLOOKUP($AO61,Listas!$H$6:$I$106,2,)/100,""))),"")</f>
        <v/>
      </c>
      <c r="BQ61" t="str">
        <f>IFERROR('Prod y alimentación'!J119*IF($AN61=$R$10,VLOOKUP($AO61,Listas!$B$6:$C$106,2,),IF($AN61=$R$11,VLOOKUP($AO61,Listas!$E$6:$F$106,2,),IF($AN61=$R$12,VLOOKUP($AO61,Listas!$H$6:$I$106,2,)/100,""))),"")</f>
        <v/>
      </c>
      <c r="BR61" t="str">
        <f>IFERROR('Prod y alimentación'!M119*IF($AN61=$R$10,VLOOKUP($AO61,Listas!$B$6:$C$106,2,),IF($AN61=$R$11,VLOOKUP($AO61,Listas!$E$6:$F$106,2,),IF($AN61=$R$12,VLOOKUP($AO61,Listas!$H$6:$I$106,2,)/100,""))),"")</f>
        <v/>
      </c>
      <c r="BS61" t="str">
        <f>IFERROR('Prod y alimentación'!P119*IF($AN61=$R$10,VLOOKUP($AO61,Listas!$B$6:$C$106,2,),IF($AN61=$R$11,VLOOKUP($AO61,Listas!$E$6:$F$106,2,),IF($AN61=$R$12,VLOOKUP($AO61,Listas!$H$6:$I$106,2,)/100,""))),"")</f>
        <v/>
      </c>
      <c r="BT61" t="str">
        <f>IFERROR('Prod y alimentación'!S119*IF($AN61=$R$10,VLOOKUP($AO61,Listas!$B$6:$C$106,2,),IF($AN61=$R$11,VLOOKUP($AO61,Listas!$E$6:$F$106,2,),IF($AN61=$R$12,VLOOKUP($AO61,Listas!$H$6:$I$106,2,)/100,""))),"")</f>
        <v/>
      </c>
      <c r="BU61" t="str">
        <f>IFERROR('Prod y alimentación'!V119*IF($AN61=$R$10,VLOOKUP($AO61,Listas!$B$6:$C$106,2,),IF($AN61=$R$11,VLOOKUP($AO61,Listas!$E$6:$F$106,2,),IF($AN61=$R$12,VLOOKUP($AO61,Listas!$H$6:$I$106,2,)/100,""))),"")</f>
        <v/>
      </c>
      <c r="BV61" t="str">
        <f>IFERROR('Prod y alimentación'!Y119*IF($AN61=$R$10,VLOOKUP($AO61,Listas!$B$6:$C$106,2,),IF($AN61=$R$11,VLOOKUP($AO61,Listas!$E$6:$F$106,2,),IF($AN61=$R$12,VLOOKUP($AO61,Listas!$H$6:$I$106,2,)/100,""))),"")</f>
        <v/>
      </c>
      <c r="BW61" t="str">
        <f>IFERROR('Prod y alimentación'!AB119*IF($AN61=$R$10,VLOOKUP($AO61,Listas!$B$6:$C$106,2,),IF($AN61=$R$11,VLOOKUP($AO61,Listas!$E$6:$F$106,2,),IF($AN61=$R$12,VLOOKUP($AO61,Listas!$H$6:$I$106,2,)/100,""))),"")</f>
        <v/>
      </c>
      <c r="BX61" t="str">
        <f>IFERROR('Prod y alimentación'!AE119*IF($AN61=$R$10,VLOOKUP($AO61,Listas!$B$6:$C$106,2,),IF($AN61=$R$11,VLOOKUP($AO61,Listas!$E$6:$F$106,2,),IF($AN61=$R$12,VLOOKUP($AO61,Listas!$H$6:$I$106,2,)/100,""))),"")</f>
        <v/>
      </c>
      <c r="BY61" t="str">
        <f>IFERROR('Prod y alimentación'!AH119*IF($AN61=$R$10,VLOOKUP($AO61,Listas!$B$6:$C$106,2,),IF($AN61=$R$11,VLOOKUP($AO61,Listas!$E$6:$F$106,2,),IF($AN61=$R$12,VLOOKUP($AO61,Listas!$H$6:$I$106,2,)/100,""))),"")</f>
        <v/>
      </c>
      <c r="BZ61" t="str">
        <f>IFERROR('Prod y alimentación'!AK119*IF($AN61=$R$10,VLOOKUP($AO61,Listas!$B$6:$C$106,2,),IF($AN61=$R$11,VLOOKUP($AO61,Listas!$E$6:$F$106,2,),IF($AN61=$R$12,VLOOKUP($AO61,Listas!$H$6:$I$106,2,)/100,""))),"")</f>
        <v/>
      </c>
      <c r="CB61" t="str">
        <f>IF(Reservas!E66="",IF(Reservas!D66="","",IF(Reservas!C66=$O$10,0.85,IF(Reservas!C66=$O$11,0.45,IF(Reservas!C66=$O$12,0.33,"")))),Reservas!E66)</f>
        <v/>
      </c>
      <c r="CC61" t="str">
        <f>IF(Reservas!H66="",IF(Reservas!G66="","",IF(Reservas!F66=$O$10,0.85,IF(Reservas!F66=$O$11,0.45,IF(Reservas!F66=$O$12,0.33,"")))),Reservas!H66)</f>
        <v/>
      </c>
      <c r="CD61" t="str">
        <f>IF(Reservas!K66="",IF(Reservas!J66="","",IF(Reservas!I66=$O$10,0.85,IF(Reservas!I66=$O$11,0.45,IF(Reservas!I66=$O$12,0.33,"")))),Reservas!K66)</f>
        <v/>
      </c>
      <c r="CE61" t="str">
        <f>IF(Reservas!N66="",IF(Reservas!M66="","",IF(Reservas!L66=$O$10,0.85,IF(Reservas!L66=$O$11,0.45,IF(Reservas!L66=$O$12,0.33,"")))),Reservas!N66)</f>
        <v/>
      </c>
      <c r="CF61" t="str">
        <f>IF(Reservas!Q66="",IF(Reservas!P66="","",IF(Reservas!O66=$O$10,0.85,IF(Reservas!O66=$O$11,0.45,IF(Reservas!O66=$O$12,0.33,"")))),Reservas!Q66)</f>
        <v/>
      </c>
      <c r="CG61" t="str">
        <f>IF(Reservas!T66="",IF(Reservas!S66="","",IF(Reservas!R66=$O$10,0.85,IF(Reservas!R66=$O$11,0.45,IF(Reservas!R66=$O$12,0.33,"")))),Reservas!T66)</f>
        <v/>
      </c>
      <c r="CH61" t="str">
        <f>IF(Reservas!W66="",IF(Reservas!V66="","",IF(Reservas!U66=$O$10,0.85,IF(Reservas!U66=$O$11,0.45,IF(Reservas!U66=$O$12,0.33,"")))),Reservas!W66)</f>
        <v/>
      </c>
      <c r="CI61" t="str">
        <f>IF(Reservas!Z66="",IF(Reservas!Y66="","",IF(Reservas!X66=$O$10,0.85,IF(Reservas!X66=$O$11,0.45,IF(Reservas!X66=$O$12,0.33,"")))),Reservas!Z66)</f>
        <v/>
      </c>
      <c r="CJ61" t="str">
        <f>IF(Reservas!AC66="",IF(Reservas!AB66="","",IF(Reservas!AA66=$O$10,0.85,IF(Reservas!AA66=$O$11,0.45,IF(Reservas!AA66=$O$12,0.33,"")))),Reservas!AC66)</f>
        <v/>
      </c>
      <c r="CK61" t="str">
        <f>IF(Reservas!AF66="",IF(Reservas!AE66="","",IF(Reservas!AD66=$O$10,0.85,IF(Reservas!AD66=$O$11,0.45,IF(Reservas!AD66=$O$12,0.33,"")))),Reservas!AF66)</f>
        <v/>
      </c>
      <c r="CL61" t="str">
        <f>IF(Reservas!AI66="",IF(Reservas!AH66="","",IF(Reservas!AG66=$O$10,0.85,IF(Reservas!AG66=$O$11,0.45,IF(Reservas!AG66=$O$12,0.33,"")))),Reservas!AI66)</f>
        <v/>
      </c>
      <c r="CM61" t="str">
        <f>IF(Reservas!AL66="",IF(Reservas!AK66="","",IF(Reservas!AJ66=$O$10,0.85,IF(Reservas!AJ66=$O$11,0.45,IF(Reservas!AJ66=$O$12,0.33,"")))),Reservas!AL66)</f>
        <v/>
      </c>
      <c r="CO61" t="str">
        <f>IFERROR('Prod y alimentación'!E119*IF($AN61=$R$10,VLOOKUP($AO61,Listas!$B$6:$C$106,2,),IF($AN61=$R$11,VLOOKUP($AO61,Listas!$E$6:$F$106,2,),IF($AN61=$R$12,VLOOKUP($AO61,Listas!$H$6:$I$106,2,),""))),"")</f>
        <v/>
      </c>
      <c r="CP61" t="str">
        <f>IFERROR('Prod y alimentación'!H119*IF($AN61=$R$10,VLOOKUP($AO61,Listas!$B$6:$C$106,2,),IF($AN61=$R$11,VLOOKUP($AO61,Listas!$E$6:$F$106,2,),IF($AN61=$R$12,VLOOKUP($AO61,Listas!$H$6:$I$106,2,),""))),"")</f>
        <v/>
      </c>
      <c r="CQ61" t="str">
        <f>IFERROR('Prod y alimentación'!K119*IF($AN61=$R$10,VLOOKUP($AO61,Listas!$B$6:$C$106,2,),IF($AN61=$R$11,VLOOKUP($AO61,Listas!$E$6:$F$106,2,),IF($AN61=$R$12,VLOOKUP($AO61,Listas!$H$6:$I$106,2,),""))),"")</f>
        <v/>
      </c>
      <c r="CR61" t="str">
        <f>IFERROR('Prod y alimentación'!N119*IF($AN61=$R$10,VLOOKUP($AO61,Listas!$B$6:$C$106,2,),IF($AN61=$R$11,VLOOKUP($AO61,Listas!$E$6:$F$106,2,),IF($AN61=$R$12,VLOOKUP($AO61,Listas!$H$6:$I$106,2,),""))),"")</f>
        <v/>
      </c>
      <c r="CS61" t="str">
        <f>IFERROR('Prod y alimentación'!Q119*IF($AN61=$R$10,VLOOKUP($AO61,Listas!$B$6:$C$106,2,),IF($AN61=$R$11,VLOOKUP($AO61,Listas!$E$6:$F$106,2,),IF($AN61=$R$12,VLOOKUP($AO61,Listas!$H$6:$I$106,2,),""))),"")</f>
        <v/>
      </c>
      <c r="CT61" t="str">
        <f>IFERROR('Prod y alimentación'!T119*IF($AN61=$R$10,VLOOKUP($AO61,Listas!$B$6:$C$106,2,),IF($AN61=$R$11,VLOOKUP($AO61,Listas!$E$6:$F$106,2,),IF($AN61=$R$12,VLOOKUP($AO61,Listas!$H$6:$I$106,2,),""))),"")</f>
        <v/>
      </c>
      <c r="CU61" t="str">
        <f>IFERROR('Prod y alimentación'!W119*IF($AN61=$R$10,VLOOKUP($AO61,Listas!$B$6:$C$106,2,),IF($AN61=$R$11,VLOOKUP($AO61,Listas!$E$6:$F$106,2,),IF($AN61=$R$12,VLOOKUP($AO61,Listas!$H$6:$I$106,2,),""))),"")</f>
        <v/>
      </c>
      <c r="CV61" t="str">
        <f>IFERROR('Prod y alimentación'!Z119*IF($AN61=$R$10,VLOOKUP($AO61,Listas!$B$6:$C$106,2,),IF($AN61=$R$11,VLOOKUP($AO61,Listas!$E$6:$F$106,2,),IF($AN61=$R$12,VLOOKUP($AO61,Listas!$H$6:$I$106,2,),""))),"")</f>
        <v/>
      </c>
      <c r="CW61" t="str">
        <f>IFERROR('Prod y alimentación'!AC119*IF($AN61=$R$10,VLOOKUP($AO61,Listas!$B$6:$C$106,2,),IF($AN61=$R$11,VLOOKUP($AO61,Listas!$E$6:$F$106,2,),IF($AN61=$R$12,VLOOKUP($AO61,Listas!$H$6:$I$106,2,),""))),"")</f>
        <v/>
      </c>
      <c r="CX61" t="str">
        <f>IFERROR('Prod y alimentación'!AF119*IF($AN61=$R$10,VLOOKUP($AO61,Listas!$B$6:$C$106,2,),IF($AN61=$R$11,VLOOKUP($AO61,Listas!$E$6:$F$106,2,),IF($AN61=$R$12,VLOOKUP($AO61,Listas!$H$6:$I$106,2,),""))),"")</f>
        <v/>
      </c>
      <c r="CY61" t="str">
        <f>IFERROR('Prod y alimentación'!AI119*IF($AN61=$R$10,VLOOKUP($AO61,Listas!$B$6:$C$106,2,),IF($AN61=$R$11,VLOOKUP($AO61,Listas!$E$6:$F$106,2,),IF($AN61=$R$12,VLOOKUP($AO61,Listas!$H$6:$I$106,2,),""))),"")</f>
        <v/>
      </c>
      <c r="CZ61" t="str">
        <f>IFERROR('Prod y alimentación'!AL119*IF($AN61=$R$10,VLOOKUP($AO61,Listas!$B$6:$C$106,2,),IF($AN61=$R$11,VLOOKUP($AO61,Listas!$E$6:$F$106,2,),IF($AN61=$R$12,VLOOKUP($AO61,Listas!$H$6:$I$106,2,),""))),"")</f>
        <v/>
      </c>
    </row>
    <row r="62" spans="2:104" x14ac:dyDescent="0.35">
      <c r="B62" t="str">
        <f ca="1">IFERROR(INDEX(OFFSET(Listas!$B$6,0,0,MATCH("Fin",Listas!$B$6:B158,0)-1,1),MATCH(0,INDEX(COUNTIF($B$10:B61,OFFSET(Listas!$B$6,0,0,MATCH("Fin",Listas!$B$6:B158,0)-1,1)),0,0),0)),"")</f>
        <v/>
      </c>
      <c r="E62" t="str">
        <f ca="1">IFERROR(INDEX(OFFSET(Listas!$E$6,0,0,MATCH("Fin",Listas!$E$6:E158,0)-1,1),MATCH(0,INDEX(COUNTIF($E$10:E61,OFFSET(Listas!$E$6,0,0,MATCH("Fin",Listas!$E$6:E158,0)-1,1)),0,0),0)),"")</f>
        <v/>
      </c>
      <c r="H62" t="str">
        <f ca="1">IFERROR(INDEX(OFFSET(Listas!$H$6,0,0,MATCH("Fin",Listas!$H$6:H158,0)-1,1),MATCH(0,INDEX(COUNTIF($H$10:H61,OFFSET(Listas!$H$6,0,0,MATCH("Fin",Listas!$H$6:H158,0)-1,1)),0,0),0)),"")</f>
        <v/>
      </c>
      <c r="K62" t="str">
        <f ca="1">IFERROR(INDEX(OFFSET(Listas!$L$6,0,0,MATCH("Fin",Listas!$L$6:L158,0)-1,1),MATCH(0,INDEX(COUNTIF($K$10:K61,OFFSET(Listas!$L$6,0,0,MATCH("Fin",Listas!$L$6:L158,0)-1,1)),0,0),0)),"")</f>
        <v/>
      </c>
      <c r="L62" t="e">
        <f ca="1">VLOOKUP(K62,Listas!$L$6:$M$106,2,0)</f>
        <v>#N/A</v>
      </c>
      <c r="AA62" s="122" t="str">
        <f>IF('Uso de suelo'!C67="","",'Uso de suelo'!C67)</f>
        <v/>
      </c>
      <c r="AB62" s="123" t="str">
        <f ca="1">IF('Uso de suelo'!D67="","",VLOOKUP('Uso de suelo'!D67,OFFSET(Formulas!$K$11,0,0,Formulas!$L$10,2),2,0))</f>
        <v/>
      </c>
      <c r="AC62" s="123" t="str">
        <f ca="1">IF('Uso de suelo'!F67="","",VLOOKUP('Uso de suelo'!F67,OFFSET(Formulas!$K$11,0,0,Formulas!$L$10,2),2,0))</f>
        <v/>
      </c>
      <c r="AD62" s="123" t="str">
        <f ca="1">IF('Uso de suelo'!H67="","",VLOOKUP('Uso de suelo'!H67,OFFSET(Formulas!$K$11,0,0,Formulas!$L$10,2),2,0))</f>
        <v/>
      </c>
      <c r="AE62" s="123" t="str">
        <f ca="1">IF('Uso de suelo'!J67="","",VLOOKUP('Uso de suelo'!J67,OFFSET(Formulas!$K$11,0,0,Formulas!$L$10,2),2,0))</f>
        <v/>
      </c>
      <c r="AF62" s="123" t="str">
        <f ca="1">IF('Uso de suelo'!L67="","",VLOOKUP('Uso de suelo'!L67,OFFSET(Formulas!$K$11,0,0,Formulas!$L$10,2),2,0))</f>
        <v/>
      </c>
      <c r="AG62" s="123" t="str">
        <f ca="1">IF('Uso de suelo'!N67="","",VLOOKUP('Uso de suelo'!N67,OFFSET(Formulas!$K$11,0,0,Formulas!$L$10,2),2,0))</f>
        <v/>
      </c>
      <c r="AH62" s="123" t="str">
        <f ca="1">IF('Uso de suelo'!P67="","",VLOOKUP('Uso de suelo'!P67,OFFSET(Formulas!$K$11,0,0,Formulas!$L$10,2),2,0))</f>
        <v/>
      </c>
      <c r="AI62" s="123" t="str">
        <f ca="1">IF('Uso de suelo'!R67="","",VLOOKUP('Uso de suelo'!R67,OFFSET(Formulas!$K$11,0,0,Formulas!$L$10,2),2,0))</f>
        <v/>
      </c>
      <c r="AJ62" s="123" t="str">
        <f ca="1">IF('Uso de suelo'!T67="","",VLOOKUP('Uso de suelo'!T67,OFFSET(Formulas!$K$11,0,0,Formulas!$L$10,2),2,0))</f>
        <v/>
      </c>
      <c r="AK62" s="123" t="str">
        <f ca="1">IF('Uso de suelo'!V67="","",VLOOKUP('Uso de suelo'!V67,OFFSET(Formulas!$K$11,0,0,Formulas!$L$10,2),2,0))</f>
        <v/>
      </c>
      <c r="AL62" s="123" t="str">
        <f ca="1">IF('Uso de suelo'!X67="","",VLOOKUP('Uso de suelo'!X67,OFFSET(Formulas!$K$11,0,0,Formulas!$L$10,2),2,0))</f>
        <v/>
      </c>
      <c r="AM62" s="124" t="str">
        <f ca="1">IF('Uso de suelo'!Z67="","",VLOOKUP('Uso de suelo'!Z67,OFFSET(Formulas!$K$11,0,0,Formulas!$L$10,2),2,0))</f>
        <v/>
      </c>
      <c r="AN62" t="str">
        <f>IF('Prod y alimentación'!B120="","",'Prod y alimentación'!B120)</f>
        <v/>
      </c>
      <c r="AO62" t="str">
        <f>IF('Prod y alimentación'!C120="","",'Prod y alimentación'!C120)</f>
        <v/>
      </c>
      <c r="AP62" t="str">
        <f>IFERROR('Prod y alimentación'!D120*IF($AN62=$R$10,VLOOKUP($AO62,Listas!$B$6:$D$106,3,)*VLOOKUP($AO62,Listas!$B$6:$D$106,2,),IF($AN62=$R$11,VLOOKUP($AO62,Listas!$E$6:$G$106,3,)*VLOOKUP($AO62,Listas!$E$6:$G$106,2,),IF($AN62=$R$12,VLOOKUP($AO62,Listas!$H$6:$J$106,3,)*VLOOKUP($AO62,Listas!$H$6:$J$106,2,),""))),"")</f>
        <v/>
      </c>
      <c r="AQ62" t="str">
        <f>IFERROR('Prod y alimentación'!E120*IF($AN62=$R$10,VLOOKUP($AO62,Listas!$B$6:$D$106,3,)*VLOOKUP($AO62,Listas!$B$6:$D$106,2,),IF($AN62=$R$11,VLOOKUP($AO62,Listas!$E$6:$G$106,3,)*VLOOKUP($AO62,Listas!$E$6:$G$106,2,),IF($AN62=$R$12,VLOOKUP($AO62,Listas!$H$6:$J$106,3,)*VLOOKUP($AO62,Listas!$H$6:$J$106,2,),""))),"")</f>
        <v/>
      </c>
      <c r="AR62" t="str">
        <f>IFERROR('Prod y alimentación'!G120*IF($AN62=$R$10,VLOOKUP($AO62,Listas!$B$6:$D$106,3,)*VLOOKUP($AO62,Listas!$B$6:$D$106,2,),IF($AN62=$R$11,VLOOKUP($AO62,Listas!$E$6:$G$106,3,)*VLOOKUP($AO62,Listas!$E$6:$G$106,2,),IF($AN62=$R$12,VLOOKUP($AO62,Listas!$H$6:$J$106,3,)*VLOOKUP($AO62,Listas!$H$6:$J$106,2,),""))),"")</f>
        <v/>
      </c>
      <c r="AS62" t="str">
        <f>IFERROR('Prod y alimentación'!H120*IF($AN62=$R$10,VLOOKUP($AO62,Listas!$B$6:$D$106,3,)*VLOOKUP($AO62,Listas!$B$6:$D$106,2,),IF($AN62=$R$11,VLOOKUP($AO62,Listas!$E$6:$G$106,3,)*VLOOKUP($AO62,Listas!$E$6:$G$106,2,),IF($AN62=$R$12,VLOOKUP($AO62,Listas!$H$6:$J$106,3,)*VLOOKUP($AO62,Listas!$H$6:$J$106,2,),""))),"")</f>
        <v/>
      </c>
      <c r="AT62" t="str">
        <f>IFERROR('Prod y alimentación'!J120*IF($AN62=$R$10,VLOOKUP($AO62,Listas!$B$6:$D$106,3,)*VLOOKUP($AO62,Listas!$B$6:$D$106,2,),IF($AN62=$R$11,VLOOKUP($AO62,Listas!$E$6:$G$106,3,)*VLOOKUP($AO62,Listas!$E$6:$G$106,2,),IF($AN62=$R$12,VLOOKUP($AO62,Listas!$H$6:$J$106,3,)*VLOOKUP($AO62,Listas!$H$6:$J$106,2,),""))),"")</f>
        <v/>
      </c>
      <c r="AU62" t="str">
        <f>IFERROR('Prod y alimentación'!K120*IF($AN62=$R$10,VLOOKUP($AO62,Listas!$B$6:$D$106,3,)*VLOOKUP($AO62,Listas!$B$6:$D$106,2,),IF($AN62=$R$11,VLOOKUP($AO62,Listas!$E$6:$G$106,3,)*VLOOKUP($AO62,Listas!$E$6:$G$106,2,),IF($AN62=$R$12,VLOOKUP($AO62,Listas!$H$6:$J$106,3,)*VLOOKUP($AO62,Listas!$H$6:$J$106,2,),""))),"")</f>
        <v/>
      </c>
      <c r="AV62" t="str">
        <f>IFERROR('Prod y alimentación'!M120*IF($AN62=$R$10,VLOOKUP($AO62,Listas!$B$6:$D$106,3,)*VLOOKUP($AO62,Listas!$B$6:$D$106,2,),IF($AN62=$R$11,VLOOKUP($AO62,Listas!$E$6:$G$106,3,)*VLOOKUP($AO62,Listas!$E$6:$G$106,2,),IF($AN62=$R$12,VLOOKUP($AO62,Listas!$H$6:$J$106,3,)*VLOOKUP($AO62,Listas!$H$6:$J$106,2,),""))),"")</f>
        <v/>
      </c>
      <c r="AW62" t="str">
        <f>IFERROR('Prod y alimentación'!N120*IF($AN62=$R$10,VLOOKUP($AO62,Listas!$B$6:$D$106,3,)*VLOOKUP($AO62,Listas!$B$6:$D$106,2,),IF($AN62=$R$11,VLOOKUP($AO62,Listas!$E$6:$G$106,3,)*VLOOKUP($AO62,Listas!$E$6:$G$106,2,),IF($AN62=$R$12,VLOOKUP($AO62,Listas!$H$6:$J$106,3,)*VLOOKUP($AO62,Listas!$H$6:$J$106,2,),""))),"")</f>
        <v/>
      </c>
      <c r="AX62" t="str">
        <f>IFERROR('Prod y alimentación'!P120*IF($AN62=$R$10,VLOOKUP($AO62,Listas!$B$6:$D$106,3,)*VLOOKUP($AO62,Listas!$B$6:$D$106,2,),IF($AN62=$R$11,VLOOKUP($AO62,Listas!$E$6:$G$106,3,)*VLOOKUP($AO62,Listas!$E$6:$G$106,2,),IF($AN62=$R$12,VLOOKUP($AO62,Listas!$H$6:$J$106,3,)*VLOOKUP($AO62,Listas!$H$6:$J$106,2,),""))),"")</f>
        <v/>
      </c>
      <c r="AY62" t="str">
        <f>IFERROR('Prod y alimentación'!Q120*IF($AN62=$R$10,VLOOKUP($AO62,Listas!$B$6:$D$106,3,)*VLOOKUP($AO62,Listas!$B$6:$D$106,2,),IF($AN62=$R$11,VLOOKUP($AO62,Listas!$E$6:$G$106,3,)*VLOOKUP($AO62,Listas!$E$6:$G$106,2,),IF($AN62=$R$12,VLOOKUP($AO62,Listas!$H$6:$J$106,3,)*VLOOKUP($AO62,Listas!$H$6:$J$106,2,),""))),"")</f>
        <v/>
      </c>
      <c r="AZ62" t="str">
        <f>IFERROR('Prod y alimentación'!S120*IF($AN62=$R$10,VLOOKUP($AO62,Listas!$B$6:$D$106,3,)*VLOOKUP($AO62,Listas!$B$6:$D$106,2,),IF($AN62=$R$11,VLOOKUP($AO62,Listas!$E$6:$G$106,3,)*VLOOKUP($AO62,Listas!$E$6:$G$106,2,),IF($AN62=$R$12,VLOOKUP($AO62,Listas!$H$6:$J$106,3,)*VLOOKUP($AO62,Listas!$H$6:$J$106,2,),""))),"")</f>
        <v/>
      </c>
      <c r="BA62" t="str">
        <f>IFERROR('Prod y alimentación'!T120*IF($AN62=$R$10,VLOOKUP($AO62,Listas!$B$6:$D$106,3,)*VLOOKUP($AO62,Listas!$B$6:$D$106,2,),IF($AN62=$R$11,VLOOKUP($AO62,Listas!$E$6:$G$106,3,)*VLOOKUP($AO62,Listas!$E$6:$G$106,2,),IF($AN62=$R$12,VLOOKUP($AO62,Listas!$H$6:$J$106,3,)*VLOOKUP($AO62,Listas!$H$6:$J$106,2,),""))),"")</f>
        <v/>
      </c>
      <c r="BB62" t="str">
        <f>IFERROR('Prod y alimentación'!V120*IF($AN62=$R$10,VLOOKUP($AO62,Listas!$B$6:$D$106,3,)*VLOOKUP($AO62,Listas!$B$6:$D$106,2,),IF($AN62=$R$11,VLOOKUP($AO62,Listas!$E$6:$G$106,3,)*VLOOKUP($AO62,Listas!$E$6:$G$106,2,),IF($AN62=$R$12,VLOOKUP($AO62,Listas!$H$6:$J$106,3,)*VLOOKUP($AO62,Listas!$H$6:$J$106,2,),""))),"")</f>
        <v/>
      </c>
      <c r="BC62" t="str">
        <f>IFERROR('Prod y alimentación'!W120*IF($AN62=$R$10,VLOOKUP($AO62,Listas!$B$6:$D$106,3,)*VLOOKUP($AO62,Listas!$B$6:$D$106,2,),IF($AN62=$R$11,VLOOKUP($AO62,Listas!$E$6:$G$106,3,)*VLOOKUP($AO62,Listas!$E$6:$G$106,2,),IF($AN62=$R$12,VLOOKUP($AO62,Listas!$H$6:$J$106,3,)*VLOOKUP($AO62,Listas!$H$6:$J$106,2,),""))),"")</f>
        <v/>
      </c>
      <c r="BD62" t="str">
        <f>IFERROR('Prod y alimentación'!Y120*IF($AN62=$R$10,VLOOKUP($AO62,Listas!$B$6:$D$106,3,)*VLOOKUP($AO62,Listas!$B$6:$D$106,2,),IF($AN62=$R$11,VLOOKUP($AO62,Listas!$E$6:$G$106,3,)*VLOOKUP($AO62,Listas!$E$6:$G$106,2,),IF($AN62=$R$12,VLOOKUP($AO62,Listas!$H$6:$J$106,3,)*VLOOKUP($AO62,Listas!$H$6:$J$106,2,),""))),"")</f>
        <v/>
      </c>
      <c r="BE62" t="str">
        <f>IFERROR('Prod y alimentación'!Z120*IF($AN62=$R$10,VLOOKUP($AO62,Listas!$B$6:$D$106,3,)*VLOOKUP($AO62,Listas!$B$6:$D$106,2,),IF($AN62=$R$11,VLOOKUP($AO62,Listas!$E$6:$G$106,3,)*VLOOKUP($AO62,Listas!$E$6:$G$106,2,),IF($AN62=$R$12,VLOOKUP($AO62,Listas!$H$6:$J$106,3,)*VLOOKUP($AO62,Listas!$H$6:$J$106,2,),""))),"")</f>
        <v/>
      </c>
      <c r="BF62" t="str">
        <f>IFERROR('Prod y alimentación'!AB120*IF($AN62=$R$10,VLOOKUP($AO62,Listas!$B$6:$D$106,3,)*VLOOKUP($AO62,Listas!$B$6:$D$106,2,),IF($AN62=$R$11,VLOOKUP($AO62,Listas!$E$6:$G$106,3,)*VLOOKUP($AO62,Listas!$E$6:$G$106,2,),IF($AN62=$R$12,VLOOKUP($AO62,Listas!$H$6:$J$106,3,)*VLOOKUP($AO62,Listas!$H$6:$J$106,2,),""))),"")</f>
        <v/>
      </c>
      <c r="BG62" t="str">
        <f>IFERROR('Prod y alimentación'!AC120*IF($AN62=$R$10,VLOOKUP($AO62,Listas!$B$6:$D$106,3,)*VLOOKUP($AO62,Listas!$B$6:$D$106,2,),IF($AN62=$R$11,VLOOKUP($AO62,Listas!$E$6:$G$106,3,)*VLOOKUP($AO62,Listas!$E$6:$G$106,2,),IF($AN62=$R$12,VLOOKUP($AO62,Listas!$H$6:$J$106,3,)*VLOOKUP($AO62,Listas!$H$6:$J$106,2,),""))),"")</f>
        <v/>
      </c>
      <c r="BH62" t="str">
        <f>IFERROR('Prod y alimentación'!AE120*IF($AN62=$R$10,VLOOKUP($AO62,Listas!$B$6:$D$106,3,)*VLOOKUP($AO62,Listas!$B$6:$D$106,2,),IF($AN62=$R$11,VLOOKUP($AO62,Listas!$E$6:$G$106,3,)*VLOOKUP($AO62,Listas!$E$6:$G$106,2,),IF($AN62=$R$12,VLOOKUP($AO62,Listas!$H$6:$J$106,3,)*VLOOKUP($AO62,Listas!$H$6:$J$106,2,),""))),"")</f>
        <v/>
      </c>
      <c r="BI62" t="str">
        <f>IFERROR('Prod y alimentación'!AF120*IF($AN62=$R$10,VLOOKUP($AO62,Listas!$B$6:$D$106,3,)*VLOOKUP($AO62,Listas!$B$6:$D$106,2,),IF($AN62=$R$11,VLOOKUP($AO62,Listas!$E$6:$G$106,3,)*VLOOKUP($AO62,Listas!$E$6:$G$106,2,),IF($AN62=$R$12,VLOOKUP($AO62,Listas!$H$6:$J$106,3,)*VLOOKUP($AO62,Listas!$H$6:$J$106,2,),""))),"")</f>
        <v/>
      </c>
      <c r="BJ62" t="str">
        <f>IFERROR('Prod y alimentación'!AH120*IF($AN62=$R$10,VLOOKUP($AO62,Listas!$B$6:$D$106,3,)*VLOOKUP($AO62,Listas!$B$6:$D$106,2,),IF($AN62=$R$11,VLOOKUP($AO62,Listas!$E$6:$G$106,3,)*VLOOKUP($AO62,Listas!$E$6:$G$106,2,),IF($AN62=$R$12,VLOOKUP($AO62,Listas!$H$6:$J$106,3,)*VLOOKUP($AO62,Listas!$H$6:$J$106,2,),""))),"")</f>
        <v/>
      </c>
      <c r="BK62" t="str">
        <f>IFERROR('Prod y alimentación'!AI120*IF($AN62=$R$10,VLOOKUP($AO62,Listas!$B$6:$D$106,3,)*VLOOKUP($AO62,Listas!$B$6:$D$106,2,),IF($AN62=$R$11,VLOOKUP($AO62,Listas!$E$6:$G$106,3,)*VLOOKUP($AO62,Listas!$E$6:$G$106,2,),IF($AN62=$R$12,VLOOKUP($AO62,Listas!$H$6:$J$106,3,)*VLOOKUP($AO62,Listas!$H$6:$J$106,2,),""))),"")</f>
        <v/>
      </c>
      <c r="BL62" t="str">
        <f>IFERROR('Prod y alimentación'!AK120*IF($AN62=$R$10,VLOOKUP($AO62,Listas!$B$6:$D$106,3,)*VLOOKUP($AO62,Listas!$B$6:$D$106,2,),IF($AN62=$R$11,VLOOKUP($AO62,Listas!$E$6:$G$106,3,)*VLOOKUP($AO62,Listas!$E$6:$G$106,2,),IF($AN62=$R$12,VLOOKUP($AO62,Listas!$H$6:$J$106,3,)*VLOOKUP($AO62,Listas!$H$6:$J$106,2,),""))),"")</f>
        <v/>
      </c>
      <c r="BM62" t="str">
        <f>IFERROR('Prod y alimentación'!AL120*IF($AN62=$R$10,VLOOKUP($AO62,Listas!$B$6:$D$106,3,)*VLOOKUP($AO62,Listas!$B$6:$D$106,2,),IF($AN62=$R$11,VLOOKUP($AO62,Listas!$E$6:$G$106,3,)*VLOOKUP($AO62,Listas!$E$6:$G$106,2,),IF($AN62=$R$12,VLOOKUP($AO62,Listas!$H$6:$J$106,3,)*VLOOKUP($AO62,Listas!$H$6:$J$106,2,),""))),"")</f>
        <v/>
      </c>
      <c r="BO62" s="130" t="str">
        <f>IFERROR('Prod y alimentación'!D120*IF($AN62=$R$10,VLOOKUP($AO62,Listas!$B$6:$C$106,2,),IF($AN62=$R$11,VLOOKUP($AO62,Listas!$E$6:$F$106,2,),IF($AN62=$R$12,VLOOKUP($AO62,Listas!$H$6:$I$106,2,),""))),"")</f>
        <v/>
      </c>
      <c r="BP62" t="str">
        <f>IFERROR('Prod y alimentación'!G120*IF($AN62=$R$10,VLOOKUP($AO62,Listas!$B$6:$C$106,2,),IF($AN62=$R$11,VLOOKUP($AO62,Listas!$E$6:$F$106,2,),IF($AN62=$R$12,VLOOKUP($AO62,Listas!$H$6:$I$106,2,)/100,""))),"")</f>
        <v/>
      </c>
      <c r="BQ62" t="str">
        <f>IFERROR('Prod y alimentación'!J120*IF($AN62=$R$10,VLOOKUP($AO62,Listas!$B$6:$C$106,2,),IF($AN62=$R$11,VLOOKUP($AO62,Listas!$E$6:$F$106,2,),IF($AN62=$R$12,VLOOKUP($AO62,Listas!$H$6:$I$106,2,)/100,""))),"")</f>
        <v/>
      </c>
      <c r="BR62" t="str">
        <f>IFERROR('Prod y alimentación'!M120*IF($AN62=$R$10,VLOOKUP($AO62,Listas!$B$6:$C$106,2,),IF($AN62=$R$11,VLOOKUP($AO62,Listas!$E$6:$F$106,2,),IF($AN62=$R$12,VLOOKUP($AO62,Listas!$H$6:$I$106,2,)/100,""))),"")</f>
        <v/>
      </c>
      <c r="BS62" t="str">
        <f>IFERROR('Prod y alimentación'!P120*IF($AN62=$R$10,VLOOKUP($AO62,Listas!$B$6:$C$106,2,),IF($AN62=$R$11,VLOOKUP($AO62,Listas!$E$6:$F$106,2,),IF($AN62=$R$12,VLOOKUP($AO62,Listas!$H$6:$I$106,2,)/100,""))),"")</f>
        <v/>
      </c>
      <c r="BT62" t="str">
        <f>IFERROR('Prod y alimentación'!S120*IF($AN62=$R$10,VLOOKUP($AO62,Listas!$B$6:$C$106,2,),IF($AN62=$R$11,VLOOKUP($AO62,Listas!$E$6:$F$106,2,),IF($AN62=$R$12,VLOOKUP($AO62,Listas!$H$6:$I$106,2,)/100,""))),"")</f>
        <v/>
      </c>
      <c r="BU62" t="str">
        <f>IFERROR('Prod y alimentación'!V120*IF($AN62=$R$10,VLOOKUP($AO62,Listas!$B$6:$C$106,2,),IF($AN62=$R$11,VLOOKUP($AO62,Listas!$E$6:$F$106,2,),IF($AN62=$R$12,VLOOKUP($AO62,Listas!$H$6:$I$106,2,)/100,""))),"")</f>
        <v/>
      </c>
      <c r="BV62" t="str">
        <f>IFERROR('Prod y alimentación'!Y120*IF($AN62=$R$10,VLOOKUP($AO62,Listas!$B$6:$C$106,2,),IF($AN62=$R$11,VLOOKUP($AO62,Listas!$E$6:$F$106,2,),IF($AN62=$R$12,VLOOKUP($AO62,Listas!$H$6:$I$106,2,)/100,""))),"")</f>
        <v/>
      </c>
      <c r="BW62" t="str">
        <f>IFERROR('Prod y alimentación'!AB120*IF($AN62=$R$10,VLOOKUP($AO62,Listas!$B$6:$C$106,2,),IF($AN62=$R$11,VLOOKUP($AO62,Listas!$E$6:$F$106,2,),IF($AN62=$R$12,VLOOKUP($AO62,Listas!$H$6:$I$106,2,)/100,""))),"")</f>
        <v/>
      </c>
      <c r="BX62" t="str">
        <f>IFERROR('Prod y alimentación'!AE120*IF($AN62=$R$10,VLOOKUP($AO62,Listas!$B$6:$C$106,2,),IF($AN62=$R$11,VLOOKUP($AO62,Listas!$E$6:$F$106,2,),IF($AN62=$R$12,VLOOKUP($AO62,Listas!$H$6:$I$106,2,)/100,""))),"")</f>
        <v/>
      </c>
      <c r="BY62" t="str">
        <f>IFERROR('Prod y alimentación'!AH120*IF($AN62=$R$10,VLOOKUP($AO62,Listas!$B$6:$C$106,2,),IF($AN62=$R$11,VLOOKUP($AO62,Listas!$E$6:$F$106,2,),IF($AN62=$R$12,VLOOKUP($AO62,Listas!$H$6:$I$106,2,)/100,""))),"")</f>
        <v/>
      </c>
      <c r="BZ62" t="str">
        <f>IFERROR('Prod y alimentación'!AK120*IF($AN62=$R$10,VLOOKUP($AO62,Listas!$B$6:$C$106,2,),IF($AN62=$R$11,VLOOKUP($AO62,Listas!$E$6:$F$106,2,),IF($AN62=$R$12,VLOOKUP($AO62,Listas!$H$6:$I$106,2,)/100,""))),"")</f>
        <v/>
      </c>
      <c r="CB62" t="str">
        <f>IF(Reservas!E67="",IF(Reservas!D67="","",IF(Reservas!C67=$O$10,0.85,IF(Reservas!C67=$O$11,0.45,IF(Reservas!C67=$O$12,0.33,"")))),Reservas!E67)</f>
        <v/>
      </c>
      <c r="CC62" t="str">
        <f>IF(Reservas!H67="",IF(Reservas!G67="","",IF(Reservas!F67=$O$10,0.85,IF(Reservas!F67=$O$11,0.45,IF(Reservas!F67=$O$12,0.33,"")))),Reservas!H67)</f>
        <v/>
      </c>
      <c r="CD62" t="str">
        <f>IF(Reservas!K67="",IF(Reservas!J67="","",IF(Reservas!I67=$O$10,0.85,IF(Reservas!I67=$O$11,0.45,IF(Reservas!I67=$O$12,0.33,"")))),Reservas!K67)</f>
        <v/>
      </c>
      <c r="CE62" t="str">
        <f>IF(Reservas!N67="",IF(Reservas!M67="","",IF(Reservas!L67=$O$10,0.85,IF(Reservas!L67=$O$11,0.45,IF(Reservas!L67=$O$12,0.33,"")))),Reservas!N67)</f>
        <v/>
      </c>
      <c r="CF62" t="str">
        <f>IF(Reservas!Q67="",IF(Reservas!P67="","",IF(Reservas!O67=$O$10,0.85,IF(Reservas!O67=$O$11,0.45,IF(Reservas!O67=$O$12,0.33,"")))),Reservas!Q67)</f>
        <v/>
      </c>
      <c r="CG62" t="str">
        <f>IF(Reservas!T67="",IF(Reservas!S67="","",IF(Reservas!R67=$O$10,0.85,IF(Reservas!R67=$O$11,0.45,IF(Reservas!R67=$O$12,0.33,"")))),Reservas!T67)</f>
        <v/>
      </c>
      <c r="CH62" t="str">
        <f>IF(Reservas!W67="",IF(Reservas!V67="","",IF(Reservas!U67=$O$10,0.85,IF(Reservas!U67=$O$11,0.45,IF(Reservas!U67=$O$12,0.33,"")))),Reservas!W67)</f>
        <v/>
      </c>
      <c r="CI62" t="str">
        <f>IF(Reservas!Z67="",IF(Reservas!Y67="","",IF(Reservas!X67=$O$10,0.85,IF(Reservas!X67=$O$11,0.45,IF(Reservas!X67=$O$12,0.33,"")))),Reservas!Z67)</f>
        <v/>
      </c>
      <c r="CJ62" t="str">
        <f>IF(Reservas!AC67="",IF(Reservas!AB67="","",IF(Reservas!AA67=$O$10,0.85,IF(Reservas!AA67=$O$11,0.45,IF(Reservas!AA67=$O$12,0.33,"")))),Reservas!AC67)</f>
        <v/>
      </c>
      <c r="CK62" t="str">
        <f>IF(Reservas!AF67="",IF(Reservas!AE67="","",IF(Reservas!AD67=$O$10,0.85,IF(Reservas!AD67=$O$11,0.45,IF(Reservas!AD67=$O$12,0.33,"")))),Reservas!AF67)</f>
        <v/>
      </c>
      <c r="CL62" t="str">
        <f>IF(Reservas!AI67="",IF(Reservas!AH67="","",IF(Reservas!AG67=$O$10,0.85,IF(Reservas!AG67=$O$11,0.45,IF(Reservas!AG67=$O$12,0.33,"")))),Reservas!AI67)</f>
        <v/>
      </c>
      <c r="CM62" t="str">
        <f>IF(Reservas!AL67="",IF(Reservas!AK67="","",IF(Reservas!AJ67=$O$10,0.85,IF(Reservas!AJ67=$O$11,0.45,IF(Reservas!AJ67=$O$12,0.33,"")))),Reservas!AL67)</f>
        <v/>
      </c>
      <c r="CO62" t="str">
        <f>IFERROR('Prod y alimentación'!E120*IF($AN62=$R$10,VLOOKUP($AO62,Listas!$B$6:$C$106,2,),IF($AN62=$R$11,VLOOKUP($AO62,Listas!$E$6:$F$106,2,),IF($AN62=$R$12,VLOOKUP($AO62,Listas!$H$6:$I$106,2,),""))),"")</f>
        <v/>
      </c>
      <c r="CP62" t="str">
        <f>IFERROR('Prod y alimentación'!H120*IF($AN62=$R$10,VLOOKUP($AO62,Listas!$B$6:$C$106,2,),IF($AN62=$R$11,VLOOKUP($AO62,Listas!$E$6:$F$106,2,),IF($AN62=$R$12,VLOOKUP($AO62,Listas!$H$6:$I$106,2,),""))),"")</f>
        <v/>
      </c>
      <c r="CQ62" t="str">
        <f>IFERROR('Prod y alimentación'!K120*IF($AN62=$R$10,VLOOKUP($AO62,Listas!$B$6:$C$106,2,),IF($AN62=$R$11,VLOOKUP($AO62,Listas!$E$6:$F$106,2,),IF($AN62=$R$12,VLOOKUP($AO62,Listas!$H$6:$I$106,2,),""))),"")</f>
        <v/>
      </c>
      <c r="CR62" t="str">
        <f>IFERROR('Prod y alimentación'!N120*IF($AN62=$R$10,VLOOKUP($AO62,Listas!$B$6:$C$106,2,),IF($AN62=$R$11,VLOOKUP($AO62,Listas!$E$6:$F$106,2,),IF($AN62=$R$12,VLOOKUP($AO62,Listas!$H$6:$I$106,2,),""))),"")</f>
        <v/>
      </c>
      <c r="CS62" t="str">
        <f>IFERROR('Prod y alimentación'!Q120*IF($AN62=$R$10,VLOOKUP($AO62,Listas!$B$6:$C$106,2,),IF($AN62=$R$11,VLOOKUP($AO62,Listas!$E$6:$F$106,2,),IF($AN62=$R$12,VLOOKUP($AO62,Listas!$H$6:$I$106,2,),""))),"")</f>
        <v/>
      </c>
      <c r="CT62" t="str">
        <f>IFERROR('Prod y alimentación'!T120*IF($AN62=$R$10,VLOOKUP($AO62,Listas!$B$6:$C$106,2,),IF($AN62=$R$11,VLOOKUP($AO62,Listas!$E$6:$F$106,2,),IF($AN62=$R$12,VLOOKUP($AO62,Listas!$H$6:$I$106,2,),""))),"")</f>
        <v/>
      </c>
      <c r="CU62" t="str">
        <f>IFERROR('Prod y alimentación'!W120*IF($AN62=$R$10,VLOOKUP($AO62,Listas!$B$6:$C$106,2,),IF($AN62=$R$11,VLOOKUP($AO62,Listas!$E$6:$F$106,2,),IF($AN62=$R$12,VLOOKUP($AO62,Listas!$H$6:$I$106,2,),""))),"")</f>
        <v/>
      </c>
      <c r="CV62" t="str">
        <f>IFERROR('Prod y alimentación'!Z120*IF($AN62=$R$10,VLOOKUP($AO62,Listas!$B$6:$C$106,2,),IF($AN62=$R$11,VLOOKUP($AO62,Listas!$E$6:$F$106,2,),IF($AN62=$R$12,VLOOKUP($AO62,Listas!$H$6:$I$106,2,),""))),"")</f>
        <v/>
      </c>
      <c r="CW62" t="str">
        <f>IFERROR('Prod y alimentación'!AC120*IF($AN62=$R$10,VLOOKUP($AO62,Listas!$B$6:$C$106,2,),IF($AN62=$R$11,VLOOKUP($AO62,Listas!$E$6:$F$106,2,),IF($AN62=$R$12,VLOOKUP($AO62,Listas!$H$6:$I$106,2,),""))),"")</f>
        <v/>
      </c>
      <c r="CX62" t="str">
        <f>IFERROR('Prod y alimentación'!AF120*IF($AN62=$R$10,VLOOKUP($AO62,Listas!$B$6:$C$106,2,),IF($AN62=$R$11,VLOOKUP($AO62,Listas!$E$6:$F$106,2,),IF($AN62=$R$12,VLOOKUP($AO62,Listas!$H$6:$I$106,2,),""))),"")</f>
        <v/>
      </c>
      <c r="CY62" t="str">
        <f>IFERROR('Prod y alimentación'!AI120*IF($AN62=$R$10,VLOOKUP($AO62,Listas!$B$6:$C$106,2,),IF($AN62=$R$11,VLOOKUP($AO62,Listas!$E$6:$F$106,2,),IF($AN62=$R$12,VLOOKUP($AO62,Listas!$H$6:$I$106,2,),""))),"")</f>
        <v/>
      </c>
      <c r="CZ62" t="str">
        <f>IFERROR('Prod y alimentación'!AL120*IF($AN62=$R$10,VLOOKUP($AO62,Listas!$B$6:$C$106,2,),IF($AN62=$R$11,VLOOKUP($AO62,Listas!$E$6:$F$106,2,),IF($AN62=$R$12,VLOOKUP($AO62,Listas!$H$6:$I$106,2,),""))),"")</f>
        <v/>
      </c>
    </row>
    <row r="63" spans="2:104" x14ac:dyDescent="0.35">
      <c r="B63" t="str">
        <f ca="1">IFERROR(INDEX(OFFSET(Listas!$B$6,0,0,MATCH("Fin",Listas!$B$6:B159,0)-1,1),MATCH(0,INDEX(COUNTIF($B$10:B62,OFFSET(Listas!$B$6,0,0,MATCH("Fin",Listas!$B$6:B159,0)-1,1)),0,0),0)),"")</f>
        <v/>
      </c>
      <c r="E63" t="str">
        <f ca="1">IFERROR(INDEX(OFFSET(Listas!$E$6,0,0,MATCH("Fin",Listas!$E$6:E159,0)-1,1),MATCH(0,INDEX(COUNTIF($E$10:E62,OFFSET(Listas!$E$6,0,0,MATCH("Fin",Listas!$E$6:E159,0)-1,1)),0,0),0)),"")</f>
        <v/>
      </c>
      <c r="H63" t="str">
        <f ca="1">IFERROR(INDEX(OFFSET(Listas!$H$6,0,0,MATCH("Fin",Listas!$H$6:H159,0)-1,1),MATCH(0,INDEX(COUNTIF($H$10:H62,OFFSET(Listas!$H$6,0,0,MATCH("Fin",Listas!$H$6:H159,0)-1,1)),0,0),0)),"")</f>
        <v/>
      </c>
      <c r="K63" t="str">
        <f ca="1">IFERROR(INDEX(OFFSET(Listas!$L$6,0,0,MATCH("Fin",Listas!$L$6:L159,0)-1,1),MATCH(0,INDEX(COUNTIF($K$10:K62,OFFSET(Listas!$L$6,0,0,MATCH("Fin",Listas!$L$6:L159,0)-1,1)),0,0),0)),"")</f>
        <v/>
      </c>
      <c r="L63" t="e">
        <f ca="1">VLOOKUP(K63,Listas!$L$6:$M$106,2,0)</f>
        <v>#N/A</v>
      </c>
      <c r="AA63" s="122" t="str">
        <f>IF('Uso de suelo'!C68="","",'Uso de suelo'!C68)</f>
        <v/>
      </c>
      <c r="AB63" s="123" t="str">
        <f ca="1">IF('Uso de suelo'!D68="","",VLOOKUP('Uso de suelo'!D68,OFFSET(Formulas!$K$11,0,0,Formulas!$L$10,2),2,0))</f>
        <v/>
      </c>
      <c r="AC63" s="123" t="str">
        <f ca="1">IF('Uso de suelo'!F68="","",VLOOKUP('Uso de suelo'!F68,OFFSET(Formulas!$K$11,0,0,Formulas!$L$10,2),2,0))</f>
        <v/>
      </c>
      <c r="AD63" s="123" t="str">
        <f ca="1">IF('Uso de suelo'!H68="","",VLOOKUP('Uso de suelo'!H68,OFFSET(Formulas!$K$11,0,0,Formulas!$L$10,2),2,0))</f>
        <v/>
      </c>
      <c r="AE63" s="123" t="str">
        <f ca="1">IF('Uso de suelo'!J68="","",VLOOKUP('Uso de suelo'!J68,OFFSET(Formulas!$K$11,0,0,Formulas!$L$10,2),2,0))</f>
        <v/>
      </c>
      <c r="AF63" s="123" t="str">
        <f ca="1">IF('Uso de suelo'!L68="","",VLOOKUP('Uso de suelo'!L68,OFFSET(Formulas!$K$11,0,0,Formulas!$L$10,2),2,0))</f>
        <v/>
      </c>
      <c r="AG63" s="123" t="str">
        <f ca="1">IF('Uso de suelo'!N68="","",VLOOKUP('Uso de suelo'!N68,OFFSET(Formulas!$K$11,0,0,Formulas!$L$10,2),2,0))</f>
        <v/>
      </c>
      <c r="AH63" s="123" t="str">
        <f ca="1">IF('Uso de suelo'!P68="","",VLOOKUP('Uso de suelo'!P68,OFFSET(Formulas!$K$11,0,0,Formulas!$L$10,2),2,0))</f>
        <v/>
      </c>
      <c r="AI63" s="123" t="str">
        <f ca="1">IF('Uso de suelo'!R68="","",VLOOKUP('Uso de suelo'!R68,OFFSET(Formulas!$K$11,0,0,Formulas!$L$10,2),2,0))</f>
        <v/>
      </c>
      <c r="AJ63" s="123" t="str">
        <f ca="1">IF('Uso de suelo'!T68="","",VLOOKUP('Uso de suelo'!T68,OFFSET(Formulas!$K$11,0,0,Formulas!$L$10,2),2,0))</f>
        <v/>
      </c>
      <c r="AK63" s="123" t="str">
        <f ca="1">IF('Uso de suelo'!V68="","",VLOOKUP('Uso de suelo'!V68,OFFSET(Formulas!$K$11,0,0,Formulas!$L$10,2),2,0))</f>
        <v/>
      </c>
      <c r="AL63" s="123" t="str">
        <f ca="1">IF('Uso de suelo'!X68="","",VLOOKUP('Uso de suelo'!X68,OFFSET(Formulas!$K$11,0,0,Formulas!$L$10,2),2,0))</f>
        <v/>
      </c>
      <c r="AM63" s="124" t="str">
        <f ca="1">IF('Uso de suelo'!Z68="","",VLOOKUP('Uso de suelo'!Z68,OFFSET(Formulas!$K$11,0,0,Formulas!$L$10,2),2,0))</f>
        <v/>
      </c>
      <c r="AN63" t="str">
        <f>IF('Prod y alimentación'!B121="","",'Prod y alimentación'!B121)</f>
        <v/>
      </c>
      <c r="AO63" t="str">
        <f>IF('Prod y alimentación'!C121="","",'Prod y alimentación'!C121)</f>
        <v/>
      </c>
      <c r="AP63" t="str">
        <f>IFERROR('Prod y alimentación'!D121*IF($AN63=$R$10,VLOOKUP($AO63,Listas!$B$6:$D$106,3,)*VLOOKUP($AO63,Listas!$B$6:$D$106,2,),IF($AN63=$R$11,VLOOKUP($AO63,Listas!$E$6:$G$106,3,)*VLOOKUP($AO63,Listas!$E$6:$G$106,2,),IF($AN63=$R$12,VLOOKUP($AO63,Listas!$H$6:$J$106,3,)*VLOOKUP($AO63,Listas!$H$6:$J$106,2,),""))),"")</f>
        <v/>
      </c>
      <c r="AQ63" t="str">
        <f>IFERROR('Prod y alimentación'!E121*IF($AN63=$R$10,VLOOKUP($AO63,Listas!$B$6:$D$106,3,)*VLOOKUP($AO63,Listas!$B$6:$D$106,2,),IF($AN63=$R$11,VLOOKUP($AO63,Listas!$E$6:$G$106,3,)*VLOOKUP($AO63,Listas!$E$6:$G$106,2,),IF($AN63=$R$12,VLOOKUP($AO63,Listas!$H$6:$J$106,3,)*VLOOKUP($AO63,Listas!$H$6:$J$106,2,),""))),"")</f>
        <v/>
      </c>
      <c r="AR63" t="str">
        <f>IFERROR('Prod y alimentación'!G121*IF($AN63=$R$10,VLOOKUP($AO63,Listas!$B$6:$D$106,3,)*VLOOKUP($AO63,Listas!$B$6:$D$106,2,),IF($AN63=$R$11,VLOOKUP($AO63,Listas!$E$6:$G$106,3,)*VLOOKUP($AO63,Listas!$E$6:$G$106,2,),IF($AN63=$R$12,VLOOKUP($AO63,Listas!$H$6:$J$106,3,)*VLOOKUP($AO63,Listas!$H$6:$J$106,2,),""))),"")</f>
        <v/>
      </c>
      <c r="AS63" t="str">
        <f>IFERROR('Prod y alimentación'!H121*IF($AN63=$R$10,VLOOKUP($AO63,Listas!$B$6:$D$106,3,)*VLOOKUP($AO63,Listas!$B$6:$D$106,2,),IF($AN63=$R$11,VLOOKUP($AO63,Listas!$E$6:$G$106,3,)*VLOOKUP($AO63,Listas!$E$6:$G$106,2,),IF($AN63=$R$12,VLOOKUP($AO63,Listas!$H$6:$J$106,3,)*VLOOKUP($AO63,Listas!$H$6:$J$106,2,),""))),"")</f>
        <v/>
      </c>
      <c r="AT63" t="str">
        <f>IFERROR('Prod y alimentación'!J121*IF($AN63=$R$10,VLOOKUP($AO63,Listas!$B$6:$D$106,3,)*VLOOKUP($AO63,Listas!$B$6:$D$106,2,),IF($AN63=$R$11,VLOOKUP($AO63,Listas!$E$6:$G$106,3,)*VLOOKUP($AO63,Listas!$E$6:$G$106,2,),IF($AN63=$R$12,VLOOKUP($AO63,Listas!$H$6:$J$106,3,)*VLOOKUP($AO63,Listas!$H$6:$J$106,2,),""))),"")</f>
        <v/>
      </c>
      <c r="AU63" t="str">
        <f>IFERROR('Prod y alimentación'!K121*IF($AN63=$R$10,VLOOKUP($AO63,Listas!$B$6:$D$106,3,)*VLOOKUP($AO63,Listas!$B$6:$D$106,2,),IF($AN63=$R$11,VLOOKUP($AO63,Listas!$E$6:$G$106,3,)*VLOOKUP($AO63,Listas!$E$6:$G$106,2,),IF($AN63=$R$12,VLOOKUP($AO63,Listas!$H$6:$J$106,3,)*VLOOKUP($AO63,Listas!$H$6:$J$106,2,),""))),"")</f>
        <v/>
      </c>
      <c r="AV63" t="str">
        <f>IFERROR('Prod y alimentación'!M121*IF($AN63=$R$10,VLOOKUP($AO63,Listas!$B$6:$D$106,3,)*VLOOKUP($AO63,Listas!$B$6:$D$106,2,),IF($AN63=$R$11,VLOOKUP($AO63,Listas!$E$6:$G$106,3,)*VLOOKUP($AO63,Listas!$E$6:$G$106,2,),IF($AN63=$R$12,VLOOKUP($AO63,Listas!$H$6:$J$106,3,)*VLOOKUP($AO63,Listas!$H$6:$J$106,2,),""))),"")</f>
        <v/>
      </c>
      <c r="AW63" t="str">
        <f>IFERROR('Prod y alimentación'!N121*IF($AN63=$R$10,VLOOKUP($AO63,Listas!$B$6:$D$106,3,)*VLOOKUP($AO63,Listas!$B$6:$D$106,2,),IF($AN63=$R$11,VLOOKUP($AO63,Listas!$E$6:$G$106,3,)*VLOOKUP($AO63,Listas!$E$6:$G$106,2,),IF($AN63=$R$12,VLOOKUP($AO63,Listas!$H$6:$J$106,3,)*VLOOKUP($AO63,Listas!$H$6:$J$106,2,),""))),"")</f>
        <v/>
      </c>
      <c r="AX63" t="str">
        <f>IFERROR('Prod y alimentación'!P121*IF($AN63=$R$10,VLOOKUP($AO63,Listas!$B$6:$D$106,3,)*VLOOKUP($AO63,Listas!$B$6:$D$106,2,),IF($AN63=$R$11,VLOOKUP($AO63,Listas!$E$6:$G$106,3,)*VLOOKUP($AO63,Listas!$E$6:$G$106,2,),IF($AN63=$R$12,VLOOKUP($AO63,Listas!$H$6:$J$106,3,)*VLOOKUP($AO63,Listas!$H$6:$J$106,2,),""))),"")</f>
        <v/>
      </c>
      <c r="AY63" t="str">
        <f>IFERROR('Prod y alimentación'!Q121*IF($AN63=$R$10,VLOOKUP($AO63,Listas!$B$6:$D$106,3,)*VLOOKUP($AO63,Listas!$B$6:$D$106,2,),IF($AN63=$R$11,VLOOKUP($AO63,Listas!$E$6:$G$106,3,)*VLOOKUP($AO63,Listas!$E$6:$G$106,2,),IF($AN63=$R$12,VLOOKUP($AO63,Listas!$H$6:$J$106,3,)*VLOOKUP($AO63,Listas!$H$6:$J$106,2,),""))),"")</f>
        <v/>
      </c>
      <c r="AZ63" t="str">
        <f>IFERROR('Prod y alimentación'!S121*IF($AN63=$R$10,VLOOKUP($AO63,Listas!$B$6:$D$106,3,)*VLOOKUP($AO63,Listas!$B$6:$D$106,2,),IF($AN63=$R$11,VLOOKUP($AO63,Listas!$E$6:$G$106,3,)*VLOOKUP($AO63,Listas!$E$6:$G$106,2,),IF($AN63=$R$12,VLOOKUP($AO63,Listas!$H$6:$J$106,3,)*VLOOKUP($AO63,Listas!$H$6:$J$106,2,),""))),"")</f>
        <v/>
      </c>
      <c r="BA63" t="str">
        <f>IFERROR('Prod y alimentación'!T121*IF($AN63=$R$10,VLOOKUP($AO63,Listas!$B$6:$D$106,3,)*VLOOKUP($AO63,Listas!$B$6:$D$106,2,),IF($AN63=$R$11,VLOOKUP($AO63,Listas!$E$6:$G$106,3,)*VLOOKUP($AO63,Listas!$E$6:$G$106,2,),IF($AN63=$R$12,VLOOKUP($AO63,Listas!$H$6:$J$106,3,)*VLOOKUP($AO63,Listas!$H$6:$J$106,2,),""))),"")</f>
        <v/>
      </c>
      <c r="BB63" t="str">
        <f>IFERROR('Prod y alimentación'!V121*IF($AN63=$R$10,VLOOKUP($AO63,Listas!$B$6:$D$106,3,)*VLOOKUP($AO63,Listas!$B$6:$D$106,2,),IF($AN63=$R$11,VLOOKUP($AO63,Listas!$E$6:$G$106,3,)*VLOOKUP($AO63,Listas!$E$6:$G$106,2,),IF($AN63=$R$12,VLOOKUP($AO63,Listas!$H$6:$J$106,3,)*VLOOKUP($AO63,Listas!$H$6:$J$106,2,),""))),"")</f>
        <v/>
      </c>
      <c r="BC63" t="str">
        <f>IFERROR('Prod y alimentación'!W121*IF($AN63=$R$10,VLOOKUP($AO63,Listas!$B$6:$D$106,3,)*VLOOKUP($AO63,Listas!$B$6:$D$106,2,),IF($AN63=$R$11,VLOOKUP($AO63,Listas!$E$6:$G$106,3,)*VLOOKUP($AO63,Listas!$E$6:$G$106,2,),IF($AN63=$R$12,VLOOKUP($AO63,Listas!$H$6:$J$106,3,)*VLOOKUP($AO63,Listas!$H$6:$J$106,2,),""))),"")</f>
        <v/>
      </c>
      <c r="BD63" t="str">
        <f>IFERROR('Prod y alimentación'!Y121*IF($AN63=$R$10,VLOOKUP($AO63,Listas!$B$6:$D$106,3,)*VLOOKUP($AO63,Listas!$B$6:$D$106,2,),IF($AN63=$R$11,VLOOKUP($AO63,Listas!$E$6:$G$106,3,)*VLOOKUP($AO63,Listas!$E$6:$G$106,2,),IF($AN63=$R$12,VLOOKUP($AO63,Listas!$H$6:$J$106,3,)*VLOOKUP($AO63,Listas!$H$6:$J$106,2,),""))),"")</f>
        <v/>
      </c>
      <c r="BE63" t="str">
        <f>IFERROR('Prod y alimentación'!Z121*IF($AN63=$R$10,VLOOKUP($AO63,Listas!$B$6:$D$106,3,)*VLOOKUP($AO63,Listas!$B$6:$D$106,2,),IF($AN63=$R$11,VLOOKUP($AO63,Listas!$E$6:$G$106,3,)*VLOOKUP($AO63,Listas!$E$6:$G$106,2,),IF($AN63=$R$12,VLOOKUP($AO63,Listas!$H$6:$J$106,3,)*VLOOKUP($AO63,Listas!$H$6:$J$106,2,),""))),"")</f>
        <v/>
      </c>
      <c r="BF63" t="str">
        <f>IFERROR('Prod y alimentación'!AB121*IF($AN63=$R$10,VLOOKUP($AO63,Listas!$B$6:$D$106,3,)*VLOOKUP($AO63,Listas!$B$6:$D$106,2,),IF($AN63=$R$11,VLOOKUP($AO63,Listas!$E$6:$G$106,3,)*VLOOKUP($AO63,Listas!$E$6:$G$106,2,),IF($AN63=$R$12,VLOOKUP($AO63,Listas!$H$6:$J$106,3,)*VLOOKUP($AO63,Listas!$H$6:$J$106,2,),""))),"")</f>
        <v/>
      </c>
      <c r="BG63" t="str">
        <f>IFERROR('Prod y alimentación'!AC121*IF($AN63=$R$10,VLOOKUP($AO63,Listas!$B$6:$D$106,3,)*VLOOKUP($AO63,Listas!$B$6:$D$106,2,),IF($AN63=$R$11,VLOOKUP($AO63,Listas!$E$6:$G$106,3,)*VLOOKUP($AO63,Listas!$E$6:$G$106,2,),IF($AN63=$R$12,VLOOKUP($AO63,Listas!$H$6:$J$106,3,)*VLOOKUP($AO63,Listas!$H$6:$J$106,2,),""))),"")</f>
        <v/>
      </c>
      <c r="BH63" t="str">
        <f>IFERROR('Prod y alimentación'!AE121*IF($AN63=$R$10,VLOOKUP($AO63,Listas!$B$6:$D$106,3,)*VLOOKUP($AO63,Listas!$B$6:$D$106,2,),IF($AN63=$R$11,VLOOKUP($AO63,Listas!$E$6:$G$106,3,)*VLOOKUP($AO63,Listas!$E$6:$G$106,2,),IF($AN63=$R$12,VLOOKUP($AO63,Listas!$H$6:$J$106,3,)*VLOOKUP($AO63,Listas!$H$6:$J$106,2,),""))),"")</f>
        <v/>
      </c>
      <c r="BI63" t="str">
        <f>IFERROR('Prod y alimentación'!AF121*IF($AN63=$R$10,VLOOKUP($AO63,Listas!$B$6:$D$106,3,)*VLOOKUP($AO63,Listas!$B$6:$D$106,2,),IF($AN63=$R$11,VLOOKUP($AO63,Listas!$E$6:$G$106,3,)*VLOOKUP($AO63,Listas!$E$6:$G$106,2,),IF($AN63=$R$12,VLOOKUP($AO63,Listas!$H$6:$J$106,3,)*VLOOKUP($AO63,Listas!$H$6:$J$106,2,),""))),"")</f>
        <v/>
      </c>
      <c r="BJ63" t="str">
        <f>IFERROR('Prod y alimentación'!AH121*IF($AN63=$R$10,VLOOKUP($AO63,Listas!$B$6:$D$106,3,)*VLOOKUP($AO63,Listas!$B$6:$D$106,2,),IF($AN63=$R$11,VLOOKUP($AO63,Listas!$E$6:$G$106,3,)*VLOOKUP($AO63,Listas!$E$6:$G$106,2,),IF($AN63=$R$12,VLOOKUP($AO63,Listas!$H$6:$J$106,3,)*VLOOKUP($AO63,Listas!$H$6:$J$106,2,),""))),"")</f>
        <v/>
      </c>
      <c r="BK63" t="str">
        <f>IFERROR('Prod y alimentación'!AI121*IF($AN63=$R$10,VLOOKUP($AO63,Listas!$B$6:$D$106,3,)*VLOOKUP($AO63,Listas!$B$6:$D$106,2,),IF($AN63=$R$11,VLOOKUP($AO63,Listas!$E$6:$G$106,3,)*VLOOKUP($AO63,Listas!$E$6:$G$106,2,),IF($AN63=$R$12,VLOOKUP($AO63,Listas!$H$6:$J$106,3,)*VLOOKUP($AO63,Listas!$H$6:$J$106,2,),""))),"")</f>
        <v/>
      </c>
      <c r="BL63" t="str">
        <f>IFERROR('Prod y alimentación'!AK121*IF($AN63=$R$10,VLOOKUP($AO63,Listas!$B$6:$D$106,3,)*VLOOKUP($AO63,Listas!$B$6:$D$106,2,),IF($AN63=$R$11,VLOOKUP($AO63,Listas!$E$6:$G$106,3,)*VLOOKUP($AO63,Listas!$E$6:$G$106,2,),IF($AN63=$R$12,VLOOKUP($AO63,Listas!$H$6:$J$106,3,)*VLOOKUP($AO63,Listas!$H$6:$J$106,2,),""))),"")</f>
        <v/>
      </c>
      <c r="BM63" t="str">
        <f>IFERROR('Prod y alimentación'!AL121*IF($AN63=$R$10,VLOOKUP($AO63,Listas!$B$6:$D$106,3,)*VLOOKUP($AO63,Listas!$B$6:$D$106,2,),IF($AN63=$R$11,VLOOKUP($AO63,Listas!$E$6:$G$106,3,)*VLOOKUP($AO63,Listas!$E$6:$G$106,2,),IF($AN63=$R$12,VLOOKUP($AO63,Listas!$H$6:$J$106,3,)*VLOOKUP($AO63,Listas!$H$6:$J$106,2,),""))),"")</f>
        <v/>
      </c>
      <c r="BO63" s="130" t="str">
        <f>IFERROR('Prod y alimentación'!D121*IF($AN63=$R$10,VLOOKUP($AO63,Listas!$B$6:$C$106,2,),IF($AN63=$R$11,VLOOKUP($AO63,Listas!$E$6:$F$106,2,),IF($AN63=$R$12,VLOOKUP($AO63,Listas!$H$6:$I$106,2,),""))),"")</f>
        <v/>
      </c>
      <c r="BP63" t="str">
        <f>IFERROR('Prod y alimentación'!G121*IF($AN63=$R$10,VLOOKUP($AO63,Listas!$B$6:$C$106,2,),IF($AN63=$R$11,VLOOKUP($AO63,Listas!$E$6:$F$106,2,),IF($AN63=$R$12,VLOOKUP($AO63,Listas!$H$6:$I$106,2,)/100,""))),"")</f>
        <v/>
      </c>
      <c r="BQ63" t="str">
        <f>IFERROR('Prod y alimentación'!J121*IF($AN63=$R$10,VLOOKUP($AO63,Listas!$B$6:$C$106,2,),IF($AN63=$R$11,VLOOKUP($AO63,Listas!$E$6:$F$106,2,),IF($AN63=$R$12,VLOOKUP($AO63,Listas!$H$6:$I$106,2,)/100,""))),"")</f>
        <v/>
      </c>
      <c r="BR63" t="str">
        <f>IFERROR('Prod y alimentación'!M121*IF($AN63=$R$10,VLOOKUP($AO63,Listas!$B$6:$C$106,2,),IF($AN63=$R$11,VLOOKUP($AO63,Listas!$E$6:$F$106,2,),IF($AN63=$R$12,VLOOKUP($AO63,Listas!$H$6:$I$106,2,)/100,""))),"")</f>
        <v/>
      </c>
      <c r="BS63" t="str">
        <f>IFERROR('Prod y alimentación'!P121*IF($AN63=$R$10,VLOOKUP($AO63,Listas!$B$6:$C$106,2,),IF($AN63=$R$11,VLOOKUP($AO63,Listas!$E$6:$F$106,2,),IF($AN63=$R$12,VLOOKUP($AO63,Listas!$H$6:$I$106,2,)/100,""))),"")</f>
        <v/>
      </c>
      <c r="BT63" t="str">
        <f>IFERROR('Prod y alimentación'!S121*IF($AN63=$R$10,VLOOKUP($AO63,Listas!$B$6:$C$106,2,),IF($AN63=$R$11,VLOOKUP($AO63,Listas!$E$6:$F$106,2,),IF($AN63=$R$12,VLOOKUP($AO63,Listas!$H$6:$I$106,2,)/100,""))),"")</f>
        <v/>
      </c>
      <c r="BU63" t="str">
        <f>IFERROR('Prod y alimentación'!V121*IF($AN63=$R$10,VLOOKUP($AO63,Listas!$B$6:$C$106,2,),IF($AN63=$R$11,VLOOKUP($AO63,Listas!$E$6:$F$106,2,),IF($AN63=$R$12,VLOOKUP($AO63,Listas!$H$6:$I$106,2,)/100,""))),"")</f>
        <v/>
      </c>
      <c r="BV63" t="str">
        <f>IFERROR('Prod y alimentación'!Y121*IF($AN63=$R$10,VLOOKUP($AO63,Listas!$B$6:$C$106,2,),IF($AN63=$R$11,VLOOKUP($AO63,Listas!$E$6:$F$106,2,),IF($AN63=$R$12,VLOOKUP($AO63,Listas!$H$6:$I$106,2,)/100,""))),"")</f>
        <v/>
      </c>
      <c r="BW63" t="str">
        <f>IFERROR('Prod y alimentación'!AB121*IF($AN63=$R$10,VLOOKUP($AO63,Listas!$B$6:$C$106,2,),IF($AN63=$R$11,VLOOKUP($AO63,Listas!$E$6:$F$106,2,),IF($AN63=$R$12,VLOOKUP($AO63,Listas!$H$6:$I$106,2,)/100,""))),"")</f>
        <v/>
      </c>
      <c r="BX63" t="str">
        <f>IFERROR('Prod y alimentación'!AE121*IF($AN63=$R$10,VLOOKUP($AO63,Listas!$B$6:$C$106,2,),IF($AN63=$R$11,VLOOKUP($AO63,Listas!$E$6:$F$106,2,),IF($AN63=$R$12,VLOOKUP($AO63,Listas!$H$6:$I$106,2,)/100,""))),"")</f>
        <v/>
      </c>
      <c r="BY63" t="str">
        <f>IFERROR('Prod y alimentación'!AH121*IF($AN63=$R$10,VLOOKUP($AO63,Listas!$B$6:$C$106,2,),IF($AN63=$R$11,VLOOKUP($AO63,Listas!$E$6:$F$106,2,),IF($AN63=$R$12,VLOOKUP($AO63,Listas!$H$6:$I$106,2,)/100,""))),"")</f>
        <v/>
      </c>
      <c r="BZ63" t="str">
        <f>IFERROR('Prod y alimentación'!AK121*IF($AN63=$R$10,VLOOKUP($AO63,Listas!$B$6:$C$106,2,),IF($AN63=$R$11,VLOOKUP($AO63,Listas!$E$6:$F$106,2,),IF($AN63=$R$12,VLOOKUP($AO63,Listas!$H$6:$I$106,2,)/100,""))),"")</f>
        <v/>
      </c>
      <c r="CB63" t="str">
        <f>IF(Reservas!E68="",IF(Reservas!D68="","",IF(Reservas!C68=$O$10,0.85,IF(Reservas!C68=$O$11,0.45,IF(Reservas!C68=$O$12,0.33,"")))),Reservas!E68)</f>
        <v/>
      </c>
      <c r="CC63" t="str">
        <f>IF(Reservas!H68="",IF(Reservas!G68="","",IF(Reservas!F68=$O$10,0.85,IF(Reservas!F68=$O$11,0.45,IF(Reservas!F68=$O$12,0.33,"")))),Reservas!H68)</f>
        <v/>
      </c>
      <c r="CD63" t="str">
        <f>IF(Reservas!K68="",IF(Reservas!J68="","",IF(Reservas!I68=$O$10,0.85,IF(Reservas!I68=$O$11,0.45,IF(Reservas!I68=$O$12,0.33,"")))),Reservas!K68)</f>
        <v/>
      </c>
      <c r="CE63" t="str">
        <f>IF(Reservas!N68="",IF(Reservas!M68="","",IF(Reservas!L68=$O$10,0.85,IF(Reservas!L68=$O$11,0.45,IF(Reservas!L68=$O$12,0.33,"")))),Reservas!N68)</f>
        <v/>
      </c>
      <c r="CF63" t="str">
        <f>IF(Reservas!Q68="",IF(Reservas!P68="","",IF(Reservas!O68=$O$10,0.85,IF(Reservas!O68=$O$11,0.45,IF(Reservas!O68=$O$12,0.33,"")))),Reservas!Q68)</f>
        <v/>
      </c>
      <c r="CG63" t="str">
        <f>IF(Reservas!T68="",IF(Reservas!S68="","",IF(Reservas!R68=$O$10,0.85,IF(Reservas!R68=$O$11,0.45,IF(Reservas!R68=$O$12,0.33,"")))),Reservas!T68)</f>
        <v/>
      </c>
      <c r="CH63" t="str">
        <f>IF(Reservas!W68="",IF(Reservas!V68="","",IF(Reservas!U68=$O$10,0.85,IF(Reservas!U68=$O$11,0.45,IF(Reservas!U68=$O$12,0.33,"")))),Reservas!W68)</f>
        <v/>
      </c>
      <c r="CI63" t="str">
        <f>IF(Reservas!Z68="",IF(Reservas!Y68="","",IF(Reservas!X68=$O$10,0.85,IF(Reservas!X68=$O$11,0.45,IF(Reservas!X68=$O$12,0.33,"")))),Reservas!Z68)</f>
        <v/>
      </c>
      <c r="CJ63" t="str">
        <f>IF(Reservas!AC68="",IF(Reservas!AB68="","",IF(Reservas!AA68=$O$10,0.85,IF(Reservas!AA68=$O$11,0.45,IF(Reservas!AA68=$O$12,0.33,"")))),Reservas!AC68)</f>
        <v/>
      </c>
      <c r="CK63" t="str">
        <f>IF(Reservas!AF68="",IF(Reservas!AE68="","",IF(Reservas!AD68=$O$10,0.85,IF(Reservas!AD68=$O$11,0.45,IF(Reservas!AD68=$O$12,0.33,"")))),Reservas!AF68)</f>
        <v/>
      </c>
      <c r="CL63" t="str">
        <f>IF(Reservas!AI68="",IF(Reservas!AH68="","",IF(Reservas!AG68=$O$10,0.85,IF(Reservas!AG68=$O$11,0.45,IF(Reservas!AG68=$O$12,0.33,"")))),Reservas!AI68)</f>
        <v/>
      </c>
      <c r="CM63" t="str">
        <f>IF(Reservas!AL68="",IF(Reservas!AK68="","",IF(Reservas!AJ68=$O$10,0.85,IF(Reservas!AJ68=$O$11,0.45,IF(Reservas!AJ68=$O$12,0.33,"")))),Reservas!AL68)</f>
        <v/>
      </c>
      <c r="CO63" t="str">
        <f>IFERROR('Prod y alimentación'!E121*IF($AN63=$R$10,VLOOKUP($AO63,Listas!$B$6:$C$106,2,),IF($AN63=$R$11,VLOOKUP($AO63,Listas!$E$6:$F$106,2,),IF($AN63=$R$12,VLOOKUP($AO63,Listas!$H$6:$I$106,2,),""))),"")</f>
        <v/>
      </c>
      <c r="CP63" t="str">
        <f>IFERROR('Prod y alimentación'!H121*IF($AN63=$R$10,VLOOKUP($AO63,Listas!$B$6:$C$106,2,),IF($AN63=$R$11,VLOOKUP($AO63,Listas!$E$6:$F$106,2,),IF($AN63=$R$12,VLOOKUP($AO63,Listas!$H$6:$I$106,2,),""))),"")</f>
        <v/>
      </c>
      <c r="CQ63" t="str">
        <f>IFERROR('Prod y alimentación'!K121*IF($AN63=$R$10,VLOOKUP($AO63,Listas!$B$6:$C$106,2,),IF($AN63=$R$11,VLOOKUP($AO63,Listas!$E$6:$F$106,2,),IF($AN63=$R$12,VLOOKUP($AO63,Listas!$H$6:$I$106,2,),""))),"")</f>
        <v/>
      </c>
      <c r="CR63" t="str">
        <f>IFERROR('Prod y alimentación'!N121*IF($AN63=$R$10,VLOOKUP($AO63,Listas!$B$6:$C$106,2,),IF($AN63=$R$11,VLOOKUP($AO63,Listas!$E$6:$F$106,2,),IF($AN63=$R$12,VLOOKUP($AO63,Listas!$H$6:$I$106,2,),""))),"")</f>
        <v/>
      </c>
      <c r="CS63" t="str">
        <f>IFERROR('Prod y alimentación'!Q121*IF($AN63=$R$10,VLOOKUP($AO63,Listas!$B$6:$C$106,2,),IF($AN63=$R$11,VLOOKUP($AO63,Listas!$E$6:$F$106,2,),IF($AN63=$R$12,VLOOKUP($AO63,Listas!$H$6:$I$106,2,),""))),"")</f>
        <v/>
      </c>
      <c r="CT63" t="str">
        <f>IFERROR('Prod y alimentación'!T121*IF($AN63=$R$10,VLOOKUP($AO63,Listas!$B$6:$C$106,2,),IF($AN63=$R$11,VLOOKUP($AO63,Listas!$E$6:$F$106,2,),IF($AN63=$R$12,VLOOKUP($AO63,Listas!$H$6:$I$106,2,),""))),"")</f>
        <v/>
      </c>
      <c r="CU63" t="str">
        <f>IFERROR('Prod y alimentación'!W121*IF($AN63=$R$10,VLOOKUP($AO63,Listas!$B$6:$C$106,2,),IF($AN63=$R$11,VLOOKUP($AO63,Listas!$E$6:$F$106,2,),IF($AN63=$R$12,VLOOKUP($AO63,Listas!$H$6:$I$106,2,),""))),"")</f>
        <v/>
      </c>
      <c r="CV63" t="str">
        <f>IFERROR('Prod y alimentación'!Z121*IF($AN63=$R$10,VLOOKUP($AO63,Listas!$B$6:$C$106,2,),IF($AN63=$R$11,VLOOKUP($AO63,Listas!$E$6:$F$106,2,),IF($AN63=$R$12,VLOOKUP($AO63,Listas!$H$6:$I$106,2,),""))),"")</f>
        <v/>
      </c>
      <c r="CW63" t="str">
        <f>IFERROR('Prod y alimentación'!AC121*IF($AN63=$R$10,VLOOKUP($AO63,Listas!$B$6:$C$106,2,),IF($AN63=$R$11,VLOOKUP($AO63,Listas!$E$6:$F$106,2,),IF($AN63=$R$12,VLOOKUP($AO63,Listas!$H$6:$I$106,2,),""))),"")</f>
        <v/>
      </c>
      <c r="CX63" t="str">
        <f>IFERROR('Prod y alimentación'!AF121*IF($AN63=$R$10,VLOOKUP($AO63,Listas!$B$6:$C$106,2,),IF($AN63=$R$11,VLOOKUP($AO63,Listas!$E$6:$F$106,2,),IF($AN63=$R$12,VLOOKUP($AO63,Listas!$H$6:$I$106,2,),""))),"")</f>
        <v/>
      </c>
      <c r="CY63" t="str">
        <f>IFERROR('Prod y alimentación'!AI121*IF($AN63=$R$10,VLOOKUP($AO63,Listas!$B$6:$C$106,2,),IF($AN63=$R$11,VLOOKUP($AO63,Listas!$E$6:$F$106,2,),IF($AN63=$R$12,VLOOKUP($AO63,Listas!$H$6:$I$106,2,),""))),"")</f>
        <v/>
      </c>
      <c r="CZ63" t="str">
        <f>IFERROR('Prod y alimentación'!AL121*IF($AN63=$R$10,VLOOKUP($AO63,Listas!$B$6:$C$106,2,),IF($AN63=$R$11,VLOOKUP($AO63,Listas!$E$6:$F$106,2,),IF($AN63=$R$12,VLOOKUP($AO63,Listas!$H$6:$I$106,2,),""))),"")</f>
        <v/>
      </c>
    </row>
    <row r="64" spans="2:104" x14ac:dyDescent="0.35">
      <c r="B64" t="str">
        <f ca="1">IFERROR(INDEX(OFFSET(Listas!$B$6,0,0,MATCH("Fin",Listas!$B$6:B160,0)-1,1),MATCH(0,INDEX(COUNTIF($B$10:B63,OFFSET(Listas!$B$6,0,0,MATCH("Fin",Listas!$B$6:B160,0)-1,1)),0,0),0)),"")</f>
        <v/>
      </c>
      <c r="E64" t="str">
        <f ca="1">IFERROR(INDEX(OFFSET(Listas!$E$6,0,0,MATCH("Fin",Listas!$E$6:E160,0)-1,1),MATCH(0,INDEX(COUNTIF($E$10:E63,OFFSET(Listas!$E$6,0,0,MATCH("Fin",Listas!$E$6:E160,0)-1,1)),0,0),0)),"")</f>
        <v/>
      </c>
      <c r="H64" t="str">
        <f ca="1">IFERROR(INDEX(OFFSET(Listas!$H$6,0,0,MATCH("Fin",Listas!$H$6:H160,0)-1,1),MATCH(0,INDEX(COUNTIF($H$10:H63,OFFSET(Listas!$H$6,0,0,MATCH("Fin",Listas!$H$6:H160,0)-1,1)),0,0),0)),"")</f>
        <v/>
      </c>
      <c r="K64" t="str">
        <f ca="1">IFERROR(INDEX(OFFSET(Listas!$L$6,0,0,MATCH("Fin",Listas!$L$6:L160,0)-1,1),MATCH(0,INDEX(COUNTIF($K$10:K63,OFFSET(Listas!$L$6,0,0,MATCH("Fin",Listas!$L$6:L160,0)-1,1)),0,0),0)),"")</f>
        <v/>
      </c>
      <c r="L64" t="e">
        <f ca="1">VLOOKUP(K64,Listas!$L$6:$M$106,2,0)</f>
        <v>#N/A</v>
      </c>
      <c r="AA64" s="122" t="str">
        <f>IF('Uso de suelo'!C69="","",'Uso de suelo'!C69)</f>
        <v/>
      </c>
      <c r="AB64" s="123" t="str">
        <f ca="1">IF('Uso de suelo'!D69="","",VLOOKUP('Uso de suelo'!D69,OFFSET(Formulas!$K$11,0,0,Formulas!$L$10,2),2,0))</f>
        <v/>
      </c>
      <c r="AC64" s="123" t="str">
        <f ca="1">IF('Uso de suelo'!F69="","",VLOOKUP('Uso de suelo'!F69,OFFSET(Formulas!$K$11,0,0,Formulas!$L$10,2),2,0))</f>
        <v/>
      </c>
      <c r="AD64" s="123" t="str">
        <f ca="1">IF('Uso de suelo'!H69="","",VLOOKUP('Uso de suelo'!H69,OFFSET(Formulas!$K$11,0,0,Formulas!$L$10,2),2,0))</f>
        <v/>
      </c>
      <c r="AE64" s="123" t="str">
        <f ca="1">IF('Uso de suelo'!J69="","",VLOOKUP('Uso de suelo'!J69,OFFSET(Formulas!$K$11,0,0,Formulas!$L$10,2),2,0))</f>
        <v/>
      </c>
      <c r="AF64" s="123" t="str">
        <f ca="1">IF('Uso de suelo'!L69="","",VLOOKUP('Uso de suelo'!L69,OFFSET(Formulas!$K$11,0,0,Formulas!$L$10,2),2,0))</f>
        <v/>
      </c>
      <c r="AG64" s="123" t="str">
        <f ca="1">IF('Uso de suelo'!N69="","",VLOOKUP('Uso de suelo'!N69,OFFSET(Formulas!$K$11,0,0,Formulas!$L$10,2),2,0))</f>
        <v/>
      </c>
      <c r="AH64" s="123" t="str">
        <f ca="1">IF('Uso de suelo'!P69="","",VLOOKUP('Uso de suelo'!P69,OFFSET(Formulas!$K$11,0,0,Formulas!$L$10,2),2,0))</f>
        <v/>
      </c>
      <c r="AI64" s="123" t="str">
        <f ca="1">IF('Uso de suelo'!R69="","",VLOOKUP('Uso de suelo'!R69,OFFSET(Formulas!$K$11,0,0,Formulas!$L$10,2),2,0))</f>
        <v/>
      </c>
      <c r="AJ64" s="123" t="str">
        <f ca="1">IF('Uso de suelo'!T69="","",VLOOKUP('Uso de suelo'!T69,OFFSET(Formulas!$K$11,0,0,Formulas!$L$10,2),2,0))</f>
        <v/>
      </c>
      <c r="AK64" s="123" t="str">
        <f ca="1">IF('Uso de suelo'!V69="","",VLOOKUP('Uso de suelo'!V69,OFFSET(Formulas!$K$11,0,0,Formulas!$L$10,2),2,0))</f>
        <v/>
      </c>
      <c r="AL64" s="123" t="str">
        <f ca="1">IF('Uso de suelo'!X69="","",VLOOKUP('Uso de suelo'!X69,OFFSET(Formulas!$K$11,0,0,Formulas!$L$10,2),2,0))</f>
        <v/>
      </c>
      <c r="AM64" s="124" t="str">
        <f ca="1">IF('Uso de suelo'!Z69="","",VLOOKUP('Uso de suelo'!Z69,OFFSET(Formulas!$K$11,0,0,Formulas!$L$10,2),2,0))</f>
        <v/>
      </c>
      <c r="AN64" t="str">
        <f>IF('Prod y alimentación'!B122="","",'Prod y alimentación'!B122)</f>
        <v/>
      </c>
      <c r="AO64" t="str">
        <f>IF('Prod y alimentación'!C122="","",'Prod y alimentación'!C122)</f>
        <v/>
      </c>
      <c r="AP64" t="str">
        <f>IFERROR('Prod y alimentación'!D122*IF($AN64=$R$10,VLOOKUP($AO64,Listas!$B$6:$D$106,3,)*VLOOKUP($AO64,Listas!$B$6:$D$106,2,),IF($AN64=$R$11,VLOOKUP($AO64,Listas!$E$6:$G$106,3,)*VLOOKUP($AO64,Listas!$E$6:$G$106,2,),IF($AN64=$R$12,VLOOKUP($AO64,Listas!$H$6:$J$106,3,)*VLOOKUP($AO64,Listas!$H$6:$J$106,2,),""))),"")</f>
        <v/>
      </c>
      <c r="AQ64" t="str">
        <f>IFERROR('Prod y alimentación'!E122*IF($AN64=$R$10,VLOOKUP($AO64,Listas!$B$6:$D$106,3,)*VLOOKUP($AO64,Listas!$B$6:$D$106,2,),IF($AN64=$R$11,VLOOKUP($AO64,Listas!$E$6:$G$106,3,)*VLOOKUP($AO64,Listas!$E$6:$G$106,2,),IF($AN64=$R$12,VLOOKUP($AO64,Listas!$H$6:$J$106,3,)*VLOOKUP($AO64,Listas!$H$6:$J$106,2,),""))),"")</f>
        <v/>
      </c>
      <c r="AR64" t="str">
        <f>IFERROR('Prod y alimentación'!G122*IF($AN64=$R$10,VLOOKUP($AO64,Listas!$B$6:$D$106,3,)*VLOOKUP($AO64,Listas!$B$6:$D$106,2,),IF($AN64=$R$11,VLOOKUP($AO64,Listas!$E$6:$G$106,3,)*VLOOKUP($AO64,Listas!$E$6:$G$106,2,),IF($AN64=$R$12,VLOOKUP($AO64,Listas!$H$6:$J$106,3,)*VLOOKUP($AO64,Listas!$H$6:$J$106,2,),""))),"")</f>
        <v/>
      </c>
      <c r="AS64" t="str">
        <f>IFERROR('Prod y alimentación'!H122*IF($AN64=$R$10,VLOOKUP($AO64,Listas!$B$6:$D$106,3,)*VLOOKUP($AO64,Listas!$B$6:$D$106,2,),IF($AN64=$R$11,VLOOKUP($AO64,Listas!$E$6:$G$106,3,)*VLOOKUP($AO64,Listas!$E$6:$G$106,2,),IF($AN64=$R$12,VLOOKUP($AO64,Listas!$H$6:$J$106,3,)*VLOOKUP($AO64,Listas!$H$6:$J$106,2,),""))),"")</f>
        <v/>
      </c>
      <c r="AT64" t="str">
        <f>IFERROR('Prod y alimentación'!J122*IF($AN64=$R$10,VLOOKUP($AO64,Listas!$B$6:$D$106,3,)*VLOOKUP($AO64,Listas!$B$6:$D$106,2,),IF($AN64=$R$11,VLOOKUP($AO64,Listas!$E$6:$G$106,3,)*VLOOKUP($AO64,Listas!$E$6:$G$106,2,),IF($AN64=$R$12,VLOOKUP($AO64,Listas!$H$6:$J$106,3,)*VLOOKUP($AO64,Listas!$H$6:$J$106,2,),""))),"")</f>
        <v/>
      </c>
      <c r="AU64" t="str">
        <f>IFERROR('Prod y alimentación'!K122*IF($AN64=$R$10,VLOOKUP($AO64,Listas!$B$6:$D$106,3,)*VLOOKUP($AO64,Listas!$B$6:$D$106,2,),IF($AN64=$R$11,VLOOKUP($AO64,Listas!$E$6:$G$106,3,)*VLOOKUP($AO64,Listas!$E$6:$G$106,2,),IF($AN64=$R$12,VLOOKUP($AO64,Listas!$H$6:$J$106,3,)*VLOOKUP($AO64,Listas!$H$6:$J$106,2,),""))),"")</f>
        <v/>
      </c>
      <c r="AV64" t="str">
        <f>IFERROR('Prod y alimentación'!M122*IF($AN64=$R$10,VLOOKUP($AO64,Listas!$B$6:$D$106,3,)*VLOOKUP($AO64,Listas!$B$6:$D$106,2,),IF($AN64=$R$11,VLOOKUP($AO64,Listas!$E$6:$G$106,3,)*VLOOKUP($AO64,Listas!$E$6:$G$106,2,),IF($AN64=$R$12,VLOOKUP($AO64,Listas!$H$6:$J$106,3,)*VLOOKUP($AO64,Listas!$H$6:$J$106,2,),""))),"")</f>
        <v/>
      </c>
      <c r="AW64" t="str">
        <f>IFERROR('Prod y alimentación'!N122*IF($AN64=$R$10,VLOOKUP($AO64,Listas!$B$6:$D$106,3,)*VLOOKUP($AO64,Listas!$B$6:$D$106,2,),IF($AN64=$R$11,VLOOKUP($AO64,Listas!$E$6:$G$106,3,)*VLOOKUP($AO64,Listas!$E$6:$G$106,2,),IF($AN64=$R$12,VLOOKUP($AO64,Listas!$H$6:$J$106,3,)*VLOOKUP($AO64,Listas!$H$6:$J$106,2,),""))),"")</f>
        <v/>
      </c>
      <c r="AX64" t="str">
        <f>IFERROR('Prod y alimentación'!P122*IF($AN64=$R$10,VLOOKUP($AO64,Listas!$B$6:$D$106,3,)*VLOOKUP($AO64,Listas!$B$6:$D$106,2,),IF($AN64=$R$11,VLOOKUP($AO64,Listas!$E$6:$G$106,3,)*VLOOKUP($AO64,Listas!$E$6:$G$106,2,),IF($AN64=$R$12,VLOOKUP($AO64,Listas!$H$6:$J$106,3,)*VLOOKUP($AO64,Listas!$H$6:$J$106,2,),""))),"")</f>
        <v/>
      </c>
      <c r="AY64" t="str">
        <f>IFERROR('Prod y alimentación'!Q122*IF($AN64=$R$10,VLOOKUP($AO64,Listas!$B$6:$D$106,3,)*VLOOKUP($AO64,Listas!$B$6:$D$106,2,),IF($AN64=$R$11,VLOOKUP($AO64,Listas!$E$6:$G$106,3,)*VLOOKUP($AO64,Listas!$E$6:$G$106,2,),IF($AN64=$R$12,VLOOKUP($AO64,Listas!$H$6:$J$106,3,)*VLOOKUP($AO64,Listas!$H$6:$J$106,2,),""))),"")</f>
        <v/>
      </c>
      <c r="AZ64" t="str">
        <f>IFERROR('Prod y alimentación'!S122*IF($AN64=$R$10,VLOOKUP($AO64,Listas!$B$6:$D$106,3,)*VLOOKUP($AO64,Listas!$B$6:$D$106,2,),IF($AN64=$R$11,VLOOKUP($AO64,Listas!$E$6:$G$106,3,)*VLOOKUP($AO64,Listas!$E$6:$G$106,2,),IF($AN64=$R$12,VLOOKUP($AO64,Listas!$H$6:$J$106,3,)*VLOOKUP($AO64,Listas!$H$6:$J$106,2,),""))),"")</f>
        <v/>
      </c>
      <c r="BA64" t="str">
        <f>IFERROR('Prod y alimentación'!T122*IF($AN64=$R$10,VLOOKUP($AO64,Listas!$B$6:$D$106,3,)*VLOOKUP($AO64,Listas!$B$6:$D$106,2,),IF($AN64=$R$11,VLOOKUP($AO64,Listas!$E$6:$G$106,3,)*VLOOKUP($AO64,Listas!$E$6:$G$106,2,),IF($AN64=$R$12,VLOOKUP($AO64,Listas!$H$6:$J$106,3,)*VLOOKUP($AO64,Listas!$H$6:$J$106,2,),""))),"")</f>
        <v/>
      </c>
      <c r="BB64" t="str">
        <f>IFERROR('Prod y alimentación'!V122*IF($AN64=$R$10,VLOOKUP($AO64,Listas!$B$6:$D$106,3,)*VLOOKUP($AO64,Listas!$B$6:$D$106,2,),IF($AN64=$R$11,VLOOKUP($AO64,Listas!$E$6:$G$106,3,)*VLOOKUP($AO64,Listas!$E$6:$G$106,2,),IF($AN64=$R$12,VLOOKUP($AO64,Listas!$H$6:$J$106,3,)*VLOOKUP($AO64,Listas!$H$6:$J$106,2,),""))),"")</f>
        <v/>
      </c>
      <c r="BC64" t="str">
        <f>IFERROR('Prod y alimentación'!W122*IF($AN64=$R$10,VLOOKUP($AO64,Listas!$B$6:$D$106,3,)*VLOOKUP($AO64,Listas!$B$6:$D$106,2,),IF($AN64=$R$11,VLOOKUP($AO64,Listas!$E$6:$G$106,3,)*VLOOKUP($AO64,Listas!$E$6:$G$106,2,),IF($AN64=$R$12,VLOOKUP($AO64,Listas!$H$6:$J$106,3,)*VLOOKUP($AO64,Listas!$H$6:$J$106,2,),""))),"")</f>
        <v/>
      </c>
      <c r="BD64" t="str">
        <f>IFERROR('Prod y alimentación'!Y122*IF($AN64=$R$10,VLOOKUP($AO64,Listas!$B$6:$D$106,3,)*VLOOKUP($AO64,Listas!$B$6:$D$106,2,),IF($AN64=$R$11,VLOOKUP($AO64,Listas!$E$6:$G$106,3,)*VLOOKUP($AO64,Listas!$E$6:$G$106,2,),IF($AN64=$R$12,VLOOKUP($AO64,Listas!$H$6:$J$106,3,)*VLOOKUP($AO64,Listas!$H$6:$J$106,2,),""))),"")</f>
        <v/>
      </c>
      <c r="BE64" t="str">
        <f>IFERROR('Prod y alimentación'!Z122*IF($AN64=$R$10,VLOOKUP($AO64,Listas!$B$6:$D$106,3,)*VLOOKUP($AO64,Listas!$B$6:$D$106,2,),IF($AN64=$R$11,VLOOKUP($AO64,Listas!$E$6:$G$106,3,)*VLOOKUP($AO64,Listas!$E$6:$G$106,2,),IF($AN64=$R$12,VLOOKUP($AO64,Listas!$H$6:$J$106,3,)*VLOOKUP($AO64,Listas!$H$6:$J$106,2,),""))),"")</f>
        <v/>
      </c>
      <c r="BF64" t="str">
        <f>IFERROR('Prod y alimentación'!AB122*IF($AN64=$R$10,VLOOKUP($AO64,Listas!$B$6:$D$106,3,)*VLOOKUP($AO64,Listas!$B$6:$D$106,2,),IF($AN64=$R$11,VLOOKUP($AO64,Listas!$E$6:$G$106,3,)*VLOOKUP($AO64,Listas!$E$6:$G$106,2,),IF($AN64=$R$12,VLOOKUP($AO64,Listas!$H$6:$J$106,3,)*VLOOKUP($AO64,Listas!$H$6:$J$106,2,),""))),"")</f>
        <v/>
      </c>
      <c r="BG64" t="str">
        <f>IFERROR('Prod y alimentación'!AC122*IF($AN64=$R$10,VLOOKUP($AO64,Listas!$B$6:$D$106,3,)*VLOOKUP($AO64,Listas!$B$6:$D$106,2,),IF($AN64=$R$11,VLOOKUP($AO64,Listas!$E$6:$G$106,3,)*VLOOKUP($AO64,Listas!$E$6:$G$106,2,),IF($AN64=$R$12,VLOOKUP($AO64,Listas!$H$6:$J$106,3,)*VLOOKUP($AO64,Listas!$H$6:$J$106,2,),""))),"")</f>
        <v/>
      </c>
      <c r="BH64" t="str">
        <f>IFERROR('Prod y alimentación'!AE122*IF($AN64=$R$10,VLOOKUP($AO64,Listas!$B$6:$D$106,3,)*VLOOKUP($AO64,Listas!$B$6:$D$106,2,),IF($AN64=$R$11,VLOOKUP($AO64,Listas!$E$6:$G$106,3,)*VLOOKUP($AO64,Listas!$E$6:$G$106,2,),IF($AN64=$R$12,VLOOKUP($AO64,Listas!$H$6:$J$106,3,)*VLOOKUP($AO64,Listas!$H$6:$J$106,2,),""))),"")</f>
        <v/>
      </c>
      <c r="BI64" t="str">
        <f>IFERROR('Prod y alimentación'!AF122*IF($AN64=$R$10,VLOOKUP($AO64,Listas!$B$6:$D$106,3,)*VLOOKUP($AO64,Listas!$B$6:$D$106,2,),IF($AN64=$R$11,VLOOKUP($AO64,Listas!$E$6:$G$106,3,)*VLOOKUP($AO64,Listas!$E$6:$G$106,2,),IF($AN64=$R$12,VLOOKUP($AO64,Listas!$H$6:$J$106,3,)*VLOOKUP($AO64,Listas!$H$6:$J$106,2,),""))),"")</f>
        <v/>
      </c>
      <c r="BJ64" t="str">
        <f>IFERROR('Prod y alimentación'!AH122*IF($AN64=$R$10,VLOOKUP($AO64,Listas!$B$6:$D$106,3,)*VLOOKUP($AO64,Listas!$B$6:$D$106,2,),IF($AN64=$R$11,VLOOKUP($AO64,Listas!$E$6:$G$106,3,)*VLOOKUP($AO64,Listas!$E$6:$G$106,2,),IF($AN64=$R$12,VLOOKUP($AO64,Listas!$H$6:$J$106,3,)*VLOOKUP($AO64,Listas!$H$6:$J$106,2,),""))),"")</f>
        <v/>
      </c>
      <c r="BK64" t="str">
        <f>IFERROR('Prod y alimentación'!AI122*IF($AN64=$R$10,VLOOKUP($AO64,Listas!$B$6:$D$106,3,)*VLOOKUP($AO64,Listas!$B$6:$D$106,2,),IF($AN64=$R$11,VLOOKUP($AO64,Listas!$E$6:$G$106,3,)*VLOOKUP($AO64,Listas!$E$6:$G$106,2,),IF($AN64=$R$12,VLOOKUP($AO64,Listas!$H$6:$J$106,3,)*VLOOKUP($AO64,Listas!$H$6:$J$106,2,),""))),"")</f>
        <v/>
      </c>
      <c r="BL64" t="str">
        <f>IFERROR('Prod y alimentación'!AK122*IF($AN64=$R$10,VLOOKUP($AO64,Listas!$B$6:$D$106,3,)*VLOOKUP($AO64,Listas!$B$6:$D$106,2,),IF($AN64=$R$11,VLOOKUP($AO64,Listas!$E$6:$G$106,3,)*VLOOKUP($AO64,Listas!$E$6:$G$106,2,),IF($AN64=$R$12,VLOOKUP($AO64,Listas!$H$6:$J$106,3,)*VLOOKUP($AO64,Listas!$H$6:$J$106,2,),""))),"")</f>
        <v/>
      </c>
      <c r="BM64" t="str">
        <f>IFERROR('Prod y alimentación'!AL122*IF($AN64=$R$10,VLOOKUP($AO64,Listas!$B$6:$D$106,3,)*VLOOKUP($AO64,Listas!$B$6:$D$106,2,),IF($AN64=$R$11,VLOOKUP($AO64,Listas!$E$6:$G$106,3,)*VLOOKUP($AO64,Listas!$E$6:$G$106,2,),IF($AN64=$R$12,VLOOKUP($AO64,Listas!$H$6:$J$106,3,)*VLOOKUP($AO64,Listas!$H$6:$J$106,2,),""))),"")</f>
        <v/>
      </c>
      <c r="BO64" s="130" t="str">
        <f>IFERROR('Prod y alimentación'!D122*IF($AN64=$R$10,VLOOKUP($AO64,Listas!$B$6:$C$106,2,),IF($AN64=$R$11,VLOOKUP($AO64,Listas!$E$6:$F$106,2,),IF($AN64=$R$12,VLOOKUP($AO64,Listas!$H$6:$I$106,2,),""))),"")</f>
        <v/>
      </c>
      <c r="BP64" t="str">
        <f>IFERROR('Prod y alimentación'!G122*IF($AN64=$R$10,VLOOKUP($AO64,Listas!$B$6:$C$106,2,),IF($AN64=$R$11,VLOOKUP($AO64,Listas!$E$6:$F$106,2,),IF($AN64=$R$12,VLOOKUP($AO64,Listas!$H$6:$I$106,2,)/100,""))),"")</f>
        <v/>
      </c>
      <c r="BQ64" t="str">
        <f>IFERROR('Prod y alimentación'!J122*IF($AN64=$R$10,VLOOKUP($AO64,Listas!$B$6:$C$106,2,),IF($AN64=$R$11,VLOOKUP($AO64,Listas!$E$6:$F$106,2,),IF($AN64=$R$12,VLOOKUP($AO64,Listas!$H$6:$I$106,2,)/100,""))),"")</f>
        <v/>
      </c>
      <c r="BR64" t="str">
        <f>IFERROR('Prod y alimentación'!M122*IF($AN64=$R$10,VLOOKUP($AO64,Listas!$B$6:$C$106,2,),IF($AN64=$R$11,VLOOKUP($AO64,Listas!$E$6:$F$106,2,),IF($AN64=$R$12,VLOOKUP($AO64,Listas!$H$6:$I$106,2,)/100,""))),"")</f>
        <v/>
      </c>
      <c r="BS64" t="str">
        <f>IFERROR('Prod y alimentación'!P122*IF($AN64=$R$10,VLOOKUP($AO64,Listas!$B$6:$C$106,2,),IF($AN64=$R$11,VLOOKUP($AO64,Listas!$E$6:$F$106,2,),IF($AN64=$R$12,VLOOKUP($AO64,Listas!$H$6:$I$106,2,)/100,""))),"")</f>
        <v/>
      </c>
      <c r="BT64" t="str">
        <f>IFERROR('Prod y alimentación'!S122*IF($AN64=$R$10,VLOOKUP($AO64,Listas!$B$6:$C$106,2,),IF($AN64=$R$11,VLOOKUP($AO64,Listas!$E$6:$F$106,2,),IF($AN64=$R$12,VLOOKUP($AO64,Listas!$H$6:$I$106,2,)/100,""))),"")</f>
        <v/>
      </c>
      <c r="BU64" t="str">
        <f>IFERROR('Prod y alimentación'!V122*IF($AN64=$R$10,VLOOKUP($AO64,Listas!$B$6:$C$106,2,),IF($AN64=$R$11,VLOOKUP($AO64,Listas!$E$6:$F$106,2,),IF($AN64=$R$12,VLOOKUP($AO64,Listas!$H$6:$I$106,2,)/100,""))),"")</f>
        <v/>
      </c>
      <c r="BV64" t="str">
        <f>IFERROR('Prod y alimentación'!Y122*IF($AN64=$R$10,VLOOKUP($AO64,Listas!$B$6:$C$106,2,),IF($AN64=$R$11,VLOOKUP($AO64,Listas!$E$6:$F$106,2,),IF($AN64=$R$12,VLOOKUP($AO64,Listas!$H$6:$I$106,2,)/100,""))),"")</f>
        <v/>
      </c>
      <c r="BW64" t="str">
        <f>IFERROR('Prod y alimentación'!AB122*IF($AN64=$R$10,VLOOKUP($AO64,Listas!$B$6:$C$106,2,),IF($AN64=$R$11,VLOOKUP($AO64,Listas!$E$6:$F$106,2,),IF($AN64=$R$12,VLOOKUP($AO64,Listas!$H$6:$I$106,2,)/100,""))),"")</f>
        <v/>
      </c>
      <c r="BX64" t="str">
        <f>IFERROR('Prod y alimentación'!AE122*IF($AN64=$R$10,VLOOKUP($AO64,Listas!$B$6:$C$106,2,),IF($AN64=$R$11,VLOOKUP($AO64,Listas!$E$6:$F$106,2,),IF($AN64=$R$12,VLOOKUP($AO64,Listas!$H$6:$I$106,2,)/100,""))),"")</f>
        <v/>
      </c>
      <c r="BY64" t="str">
        <f>IFERROR('Prod y alimentación'!AH122*IF($AN64=$R$10,VLOOKUP($AO64,Listas!$B$6:$C$106,2,),IF($AN64=$R$11,VLOOKUP($AO64,Listas!$E$6:$F$106,2,),IF($AN64=$R$12,VLOOKUP($AO64,Listas!$H$6:$I$106,2,)/100,""))),"")</f>
        <v/>
      </c>
      <c r="BZ64" t="str">
        <f>IFERROR('Prod y alimentación'!AK122*IF($AN64=$R$10,VLOOKUP($AO64,Listas!$B$6:$C$106,2,),IF($AN64=$R$11,VLOOKUP($AO64,Listas!$E$6:$F$106,2,),IF($AN64=$R$12,VLOOKUP($AO64,Listas!$H$6:$I$106,2,)/100,""))),"")</f>
        <v/>
      </c>
      <c r="CB64" t="str">
        <f>IF(Reservas!E69="",IF(Reservas!D69="","",IF(Reservas!C69=$O$10,0.85,IF(Reservas!C69=$O$11,0.45,IF(Reservas!C69=$O$12,0.33,"")))),Reservas!E69)</f>
        <v/>
      </c>
      <c r="CC64" t="str">
        <f>IF(Reservas!H69="",IF(Reservas!G69="","",IF(Reservas!F69=$O$10,0.85,IF(Reservas!F69=$O$11,0.45,IF(Reservas!F69=$O$12,0.33,"")))),Reservas!H69)</f>
        <v/>
      </c>
      <c r="CD64" t="str">
        <f>IF(Reservas!K69="",IF(Reservas!J69="","",IF(Reservas!I69=$O$10,0.85,IF(Reservas!I69=$O$11,0.45,IF(Reservas!I69=$O$12,0.33,"")))),Reservas!K69)</f>
        <v/>
      </c>
      <c r="CE64" t="str">
        <f>IF(Reservas!N69="",IF(Reservas!M69="","",IF(Reservas!L69=$O$10,0.85,IF(Reservas!L69=$O$11,0.45,IF(Reservas!L69=$O$12,0.33,"")))),Reservas!N69)</f>
        <v/>
      </c>
      <c r="CF64" t="str">
        <f>IF(Reservas!Q69="",IF(Reservas!P69="","",IF(Reservas!O69=$O$10,0.85,IF(Reservas!O69=$O$11,0.45,IF(Reservas!O69=$O$12,0.33,"")))),Reservas!Q69)</f>
        <v/>
      </c>
      <c r="CG64" t="str">
        <f>IF(Reservas!T69="",IF(Reservas!S69="","",IF(Reservas!R69=$O$10,0.85,IF(Reservas!R69=$O$11,0.45,IF(Reservas!R69=$O$12,0.33,"")))),Reservas!T69)</f>
        <v/>
      </c>
      <c r="CH64" t="str">
        <f>IF(Reservas!W69="",IF(Reservas!V69="","",IF(Reservas!U69=$O$10,0.85,IF(Reservas!U69=$O$11,0.45,IF(Reservas!U69=$O$12,0.33,"")))),Reservas!W69)</f>
        <v/>
      </c>
      <c r="CI64" t="str">
        <f>IF(Reservas!Z69="",IF(Reservas!Y69="","",IF(Reservas!X69=$O$10,0.85,IF(Reservas!X69=$O$11,0.45,IF(Reservas!X69=$O$12,0.33,"")))),Reservas!Z69)</f>
        <v/>
      </c>
      <c r="CJ64" t="str">
        <f>IF(Reservas!AC69="",IF(Reservas!AB69="","",IF(Reservas!AA69=$O$10,0.85,IF(Reservas!AA69=$O$11,0.45,IF(Reservas!AA69=$O$12,0.33,"")))),Reservas!AC69)</f>
        <v/>
      </c>
      <c r="CK64" t="str">
        <f>IF(Reservas!AF69="",IF(Reservas!AE69="","",IF(Reservas!AD69=$O$10,0.85,IF(Reservas!AD69=$O$11,0.45,IF(Reservas!AD69=$O$12,0.33,"")))),Reservas!AF69)</f>
        <v/>
      </c>
      <c r="CL64" t="str">
        <f>IF(Reservas!AI69="",IF(Reservas!AH69="","",IF(Reservas!AG69=$O$10,0.85,IF(Reservas!AG69=$O$11,0.45,IF(Reservas!AG69=$O$12,0.33,"")))),Reservas!AI69)</f>
        <v/>
      </c>
      <c r="CM64" t="str">
        <f>IF(Reservas!AL69="",IF(Reservas!AK69="","",IF(Reservas!AJ69=$O$10,0.85,IF(Reservas!AJ69=$O$11,0.45,IF(Reservas!AJ69=$O$12,0.33,"")))),Reservas!AL69)</f>
        <v/>
      </c>
      <c r="CO64" t="str">
        <f>IFERROR('Prod y alimentación'!E122*IF($AN64=$R$10,VLOOKUP($AO64,Listas!$B$6:$C$106,2,),IF($AN64=$R$11,VLOOKUP($AO64,Listas!$E$6:$F$106,2,),IF($AN64=$R$12,VLOOKUP($AO64,Listas!$H$6:$I$106,2,),""))),"")</f>
        <v/>
      </c>
      <c r="CP64" t="str">
        <f>IFERROR('Prod y alimentación'!H122*IF($AN64=$R$10,VLOOKUP($AO64,Listas!$B$6:$C$106,2,),IF($AN64=$R$11,VLOOKUP($AO64,Listas!$E$6:$F$106,2,),IF($AN64=$R$12,VLOOKUP($AO64,Listas!$H$6:$I$106,2,),""))),"")</f>
        <v/>
      </c>
      <c r="CQ64" t="str">
        <f>IFERROR('Prod y alimentación'!K122*IF($AN64=$R$10,VLOOKUP($AO64,Listas!$B$6:$C$106,2,),IF($AN64=$R$11,VLOOKUP($AO64,Listas!$E$6:$F$106,2,),IF($AN64=$R$12,VLOOKUP($AO64,Listas!$H$6:$I$106,2,),""))),"")</f>
        <v/>
      </c>
      <c r="CR64" t="str">
        <f>IFERROR('Prod y alimentación'!N122*IF($AN64=$R$10,VLOOKUP($AO64,Listas!$B$6:$C$106,2,),IF($AN64=$R$11,VLOOKUP($AO64,Listas!$E$6:$F$106,2,),IF($AN64=$R$12,VLOOKUP($AO64,Listas!$H$6:$I$106,2,),""))),"")</f>
        <v/>
      </c>
      <c r="CS64" t="str">
        <f>IFERROR('Prod y alimentación'!Q122*IF($AN64=$R$10,VLOOKUP($AO64,Listas!$B$6:$C$106,2,),IF($AN64=$R$11,VLOOKUP($AO64,Listas!$E$6:$F$106,2,),IF($AN64=$R$12,VLOOKUP($AO64,Listas!$H$6:$I$106,2,),""))),"")</f>
        <v/>
      </c>
      <c r="CT64" t="str">
        <f>IFERROR('Prod y alimentación'!T122*IF($AN64=$R$10,VLOOKUP($AO64,Listas!$B$6:$C$106,2,),IF($AN64=$R$11,VLOOKUP($AO64,Listas!$E$6:$F$106,2,),IF($AN64=$R$12,VLOOKUP($AO64,Listas!$H$6:$I$106,2,),""))),"")</f>
        <v/>
      </c>
      <c r="CU64" t="str">
        <f>IFERROR('Prod y alimentación'!W122*IF($AN64=$R$10,VLOOKUP($AO64,Listas!$B$6:$C$106,2,),IF($AN64=$R$11,VLOOKUP($AO64,Listas!$E$6:$F$106,2,),IF($AN64=$R$12,VLOOKUP($AO64,Listas!$H$6:$I$106,2,),""))),"")</f>
        <v/>
      </c>
      <c r="CV64" t="str">
        <f>IFERROR('Prod y alimentación'!Z122*IF($AN64=$R$10,VLOOKUP($AO64,Listas!$B$6:$C$106,2,),IF($AN64=$R$11,VLOOKUP($AO64,Listas!$E$6:$F$106,2,),IF($AN64=$R$12,VLOOKUP($AO64,Listas!$H$6:$I$106,2,),""))),"")</f>
        <v/>
      </c>
      <c r="CW64" t="str">
        <f>IFERROR('Prod y alimentación'!AC122*IF($AN64=$R$10,VLOOKUP($AO64,Listas!$B$6:$C$106,2,),IF($AN64=$R$11,VLOOKUP($AO64,Listas!$E$6:$F$106,2,),IF($AN64=$R$12,VLOOKUP($AO64,Listas!$H$6:$I$106,2,),""))),"")</f>
        <v/>
      </c>
      <c r="CX64" t="str">
        <f>IFERROR('Prod y alimentación'!AF122*IF($AN64=$R$10,VLOOKUP($AO64,Listas!$B$6:$C$106,2,),IF($AN64=$R$11,VLOOKUP($AO64,Listas!$E$6:$F$106,2,),IF($AN64=$R$12,VLOOKUP($AO64,Listas!$H$6:$I$106,2,),""))),"")</f>
        <v/>
      </c>
      <c r="CY64" t="str">
        <f>IFERROR('Prod y alimentación'!AI122*IF($AN64=$R$10,VLOOKUP($AO64,Listas!$B$6:$C$106,2,),IF($AN64=$R$11,VLOOKUP($AO64,Listas!$E$6:$F$106,2,),IF($AN64=$R$12,VLOOKUP($AO64,Listas!$H$6:$I$106,2,),""))),"")</f>
        <v/>
      </c>
      <c r="CZ64" t="str">
        <f>IFERROR('Prod y alimentación'!AL122*IF($AN64=$R$10,VLOOKUP($AO64,Listas!$B$6:$C$106,2,),IF($AN64=$R$11,VLOOKUP($AO64,Listas!$E$6:$F$106,2,),IF($AN64=$R$12,VLOOKUP($AO64,Listas!$H$6:$I$106,2,),""))),"")</f>
        <v/>
      </c>
    </row>
    <row r="65" spans="2:104" x14ac:dyDescent="0.35">
      <c r="B65" t="str">
        <f ca="1">IFERROR(INDEX(OFFSET(Listas!$B$6,0,0,MATCH("Fin",Listas!$B$6:B161,0)-1,1),MATCH(0,INDEX(COUNTIF($B$10:B64,OFFSET(Listas!$B$6,0,0,MATCH("Fin",Listas!$B$6:B161,0)-1,1)),0,0),0)),"")</f>
        <v/>
      </c>
      <c r="E65" t="str">
        <f ca="1">IFERROR(INDEX(OFFSET(Listas!$E$6,0,0,MATCH("Fin",Listas!$E$6:E161,0)-1,1),MATCH(0,INDEX(COUNTIF($E$10:E64,OFFSET(Listas!$E$6,0,0,MATCH("Fin",Listas!$E$6:E161,0)-1,1)),0,0),0)),"")</f>
        <v/>
      </c>
      <c r="H65" t="str">
        <f ca="1">IFERROR(INDEX(OFFSET(Listas!$H$6,0,0,MATCH("Fin",Listas!$H$6:H161,0)-1,1),MATCH(0,INDEX(COUNTIF($H$10:H64,OFFSET(Listas!$H$6,0,0,MATCH("Fin",Listas!$H$6:H161,0)-1,1)),0,0),0)),"")</f>
        <v/>
      </c>
      <c r="K65" t="str">
        <f ca="1">IFERROR(INDEX(OFFSET(Listas!$L$6,0,0,MATCH("Fin",Listas!$L$6:L161,0)-1,1),MATCH(0,INDEX(COUNTIF($K$10:K64,OFFSET(Listas!$L$6,0,0,MATCH("Fin",Listas!$L$6:L161,0)-1,1)),0,0),0)),"")</f>
        <v/>
      </c>
      <c r="L65" t="e">
        <f ca="1">VLOOKUP(K65,Listas!$L$6:$M$106,2,0)</f>
        <v>#N/A</v>
      </c>
      <c r="AA65" s="122" t="str">
        <f>IF('Uso de suelo'!C70="","",'Uso de suelo'!C70)</f>
        <v/>
      </c>
      <c r="AB65" s="123" t="str">
        <f ca="1">IF('Uso de suelo'!D70="","",VLOOKUP('Uso de suelo'!D70,OFFSET(Formulas!$K$11,0,0,Formulas!$L$10,2),2,0))</f>
        <v/>
      </c>
      <c r="AC65" s="123" t="str">
        <f ca="1">IF('Uso de suelo'!F70="","",VLOOKUP('Uso de suelo'!F70,OFFSET(Formulas!$K$11,0,0,Formulas!$L$10,2),2,0))</f>
        <v/>
      </c>
      <c r="AD65" s="123" t="str">
        <f ca="1">IF('Uso de suelo'!H70="","",VLOOKUP('Uso de suelo'!H70,OFFSET(Formulas!$K$11,0,0,Formulas!$L$10,2),2,0))</f>
        <v/>
      </c>
      <c r="AE65" s="123" t="str">
        <f ca="1">IF('Uso de suelo'!J70="","",VLOOKUP('Uso de suelo'!J70,OFFSET(Formulas!$K$11,0,0,Formulas!$L$10,2),2,0))</f>
        <v/>
      </c>
      <c r="AF65" s="123" t="str">
        <f ca="1">IF('Uso de suelo'!L70="","",VLOOKUP('Uso de suelo'!L70,OFFSET(Formulas!$K$11,0,0,Formulas!$L$10,2),2,0))</f>
        <v/>
      </c>
      <c r="AG65" s="123" t="str">
        <f ca="1">IF('Uso de suelo'!N70="","",VLOOKUP('Uso de suelo'!N70,OFFSET(Formulas!$K$11,0,0,Formulas!$L$10,2),2,0))</f>
        <v/>
      </c>
      <c r="AH65" s="123" t="str">
        <f ca="1">IF('Uso de suelo'!P70="","",VLOOKUP('Uso de suelo'!P70,OFFSET(Formulas!$K$11,0,0,Formulas!$L$10,2),2,0))</f>
        <v/>
      </c>
      <c r="AI65" s="123" t="str">
        <f ca="1">IF('Uso de suelo'!R70="","",VLOOKUP('Uso de suelo'!R70,OFFSET(Formulas!$K$11,0,0,Formulas!$L$10,2),2,0))</f>
        <v/>
      </c>
      <c r="AJ65" s="123" t="str">
        <f ca="1">IF('Uso de suelo'!T70="","",VLOOKUP('Uso de suelo'!T70,OFFSET(Formulas!$K$11,0,0,Formulas!$L$10,2),2,0))</f>
        <v/>
      </c>
      <c r="AK65" s="123" t="str">
        <f ca="1">IF('Uso de suelo'!V70="","",VLOOKUP('Uso de suelo'!V70,OFFSET(Formulas!$K$11,0,0,Formulas!$L$10,2),2,0))</f>
        <v/>
      </c>
      <c r="AL65" s="123" t="str">
        <f ca="1">IF('Uso de suelo'!X70="","",VLOOKUP('Uso de suelo'!X70,OFFSET(Formulas!$K$11,0,0,Formulas!$L$10,2),2,0))</f>
        <v/>
      </c>
      <c r="AM65" s="124" t="str">
        <f ca="1">IF('Uso de suelo'!Z70="","",VLOOKUP('Uso de suelo'!Z70,OFFSET(Formulas!$K$11,0,0,Formulas!$L$10,2),2,0))</f>
        <v/>
      </c>
      <c r="AN65" t="str">
        <f>IF('Prod y alimentación'!B123="","",'Prod y alimentación'!B123)</f>
        <v/>
      </c>
      <c r="AO65" t="str">
        <f>IF('Prod y alimentación'!C123="","",'Prod y alimentación'!C123)</f>
        <v/>
      </c>
      <c r="AP65" t="str">
        <f>IFERROR('Prod y alimentación'!D123*IF($AN65=$R$10,VLOOKUP($AO65,Listas!$B$6:$D$106,3,)*VLOOKUP($AO65,Listas!$B$6:$D$106,2,),IF($AN65=$R$11,VLOOKUP($AO65,Listas!$E$6:$G$106,3,)*VLOOKUP($AO65,Listas!$E$6:$G$106,2,),IF($AN65=$R$12,VLOOKUP($AO65,Listas!$H$6:$J$106,3,)*VLOOKUP($AO65,Listas!$H$6:$J$106,2,),""))),"")</f>
        <v/>
      </c>
      <c r="AQ65" t="str">
        <f>IFERROR('Prod y alimentación'!E123*IF($AN65=$R$10,VLOOKUP($AO65,Listas!$B$6:$D$106,3,)*VLOOKUP($AO65,Listas!$B$6:$D$106,2,),IF($AN65=$R$11,VLOOKUP($AO65,Listas!$E$6:$G$106,3,)*VLOOKUP($AO65,Listas!$E$6:$G$106,2,),IF($AN65=$R$12,VLOOKUP($AO65,Listas!$H$6:$J$106,3,)*VLOOKUP($AO65,Listas!$H$6:$J$106,2,),""))),"")</f>
        <v/>
      </c>
      <c r="AR65" t="str">
        <f>IFERROR('Prod y alimentación'!G123*IF($AN65=$R$10,VLOOKUP($AO65,Listas!$B$6:$D$106,3,)*VLOOKUP($AO65,Listas!$B$6:$D$106,2,),IF($AN65=$R$11,VLOOKUP($AO65,Listas!$E$6:$G$106,3,)*VLOOKUP($AO65,Listas!$E$6:$G$106,2,),IF($AN65=$R$12,VLOOKUP($AO65,Listas!$H$6:$J$106,3,)*VLOOKUP($AO65,Listas!$H$6:$J$106,2,),""))),"")</f>
        <v/>
      </c>
      <c r="AS65" t="str">
        <f>IFERROR('Prod y alimentación'!H123*IF($AN65=$R$10,VLOOKUP($AO65,Listas!$B$6:$D$106,3,)*VLOOKUP($AO65,Listas!$B$6:$D$106,2,),IF($AN65=$R$11,VLOOKUP($AO65,Listas!$E$6:$G$106,3,)*VLOOKUP($AO65,Listas!$E$6:$G$106,2,),IF($AN65=$R$12,VLOOKUP($AO65,Listas!$H$6:$J$106,3,)*VLOOKUP($AO65,Listas!$H$6:$J$106,2,),""))),"")</f>
        <v/>
      </c>
      <c r="AT65" t="str">
        <f>IFERROR('Prod y alimentación'!J123*IF($AN65=$R$10,VLOOKUP($AO65,Listas!$B$6:$D$106,3,)*VLOOKUP($AO65,Listas!$B$6:$D$106,2,),IF($AN65=$R$11,VLOOKUP($AO65,Listas!$E$6:$G$106,3,)*VLOOKUP($AO65,Listas!$E$6:$G$106,2,),IF($AN65=$R$12,VLOOKUP($AO65,Listas!$H$6:$J$106,3,)*VLOOKUP($AO65,Listas!$H$6:$J$106,2,),""))),"")</f>
        <v/>
      </c>
      <c r="AU65" t="str">
        <f>IFERROR('Prod y alimentación'!K123*IF($AN65=$R$10,VLOOKUP($AO65,Listas!$B$6:$D$106,3,)*VLOOKUP($AO65,Listas!$B$6:$D$106,2,),IF($AN65=$R$11,VLOOKUP($AO65,Listas!$E$6:$G$106,3,)*VLOOKUP($AO65,Listas!$E$6:$G$106,2,),IF($AN65=$R$12,VLOOKUP($AO65,Listas!$H$6:$J$106,3,)*VLOOKUP($AO65,Listas!$H$6:$J$106,2,),""))),"")</f>
        <v/>
      </c>
      <c r="AV65" t="str">
        <f>IFERROR('Prod y alimentación'!M123*IF($AN65=$R$10,VLOOKUP($AO65,Listas!$B$6:$D$106,3,)*VLOOKUP($AO65,Listas!$B$6:$D$106,2,),IF($AN65=$R$11,VLOOKUP($AO65,Listas!$E$6:$G$106,3,)*VLOOKUP($AO65,Listas!$E$6:$G$106,2,),IF($AN65=$R$12,VLOOKUP($AO65,Listas!$H$6:$J$106,3,)*VLOOKUP($AO65,Listas!$H$6:$J$106,2,),""))),"")</f>
        <v/>
      </c>
      <c r="AW65" t="str">
        <f>IFERROR('Prod y alimentación'!N123*IF($AN65=$R$10,VLOOKUP($AO65,Listas!$B$6:$D$106,3,)*VLOOKUP($AO65,Listas!$B$6:$D$106,2,),IF($AN65=$R$11,VLOOKUP($AO65,Listas!$E$6:$G$106,3,)*VLOOKUP($AO65,Listas!$E$6:$G$106,2,),IF($AN65=$R$12,VLOOKUP($AO65,Listas!$H$6:$J$106,3,)*VLOOKUP($AO65,Listas!$H$6:$J$106,2,),""))),"")</f>
        <v/>
      </c>
      <c r="AX65" t="str">
        <f>IFERROR('Prod y alimentación'!P123*IF($AN65=$R$10,VLOOKUP($AO65,Listas!$B$6:$D$106,3,)*VLOOKUP($AO65,Listas!$B$6:$D$106,2,),IF($AN65=$R$11,VLOOKUP($AO65,Listas!$E$6:$G$106,3,)*VLOOKUP($AO65,Listas!$E$6:$G$106,2,),IF($AN65=$R$12,VLOOKUP($AO65,Listas!$H$6:$J$106,3,)*VLOOKUP($AO65,Listas!$H$6:$J$106,2,),""))),"")</f>
        <v/>
      </c>
      <c r="AY65" t="str">
        <f>IFERROR('Prod y alimentación'!Q123*IF($AN65=$R$10,VLOOKUP($AO65,Listas!$B$6:$D$106,3,)*VLOOKUP($AO65,Listas!$B$6:$D$106,2,),IF($AN65=$R$11,VLOOKUP($AO65,Listas!$E$6:$G$106,3,)*VLOOKUP($AO65,Listas!$E$6:$G$106,2,),IF($AN65=$R$12,VLOOKUP($AO65,Listas!$H$6:$J$106,3,)*VLOOKUP($AO65,Listas!$H$6:$J$106,2,),""))),"")</f>
        <v/>
      </c>
      <c r="AZ65" t="str">
        <f>IFERROR('Prod y alimentación'!S123*IF($AN65=$R$10,VLOOKUP($AO65,Listas!$B$6:$D$106,3,)*VLOOKUP($AO65,Listas!$B$6:$D$106,2,),IF($AN65=$R$11,VLOOKUP($AO65,Listas!$E$6:$G$106,3,)*VLOOKUP($AO65,Listas!$E$6:$G$106,2,),IF($AN65=$R$12,VLOOKUP($AO65,Listas!$H$6:$J$106,3,)*VLOOKUP($AO65,Listas!$H$6:$J$106,2,),""))),"")</f>
        <v/>
      </c>
      <c r="BA65" t="str">
        <f>IFERROR('Prod y alimentación'!T123*IF($AN65=$R$10,VLOOKUP($AO65,Listas!$B$6:$D$106,3,)*VLOOKUP($AO65,Listas!$B$6:$D$106,2,),IF($AN65=$R$11,VLOOKUP($AO65,Listas!$E$6:$G$106,3,)*VLOOKUP($AO65,Listas!$E$6:$G$106,2,),IF($AN65=$R$12,VLOOKUP($AO65,Listas!$H$6:$J$106,3,)*VLOOKUP($AO65,Listas!$H$6:$J$106,2,),""))),"")</f>
        <v/>
      </c>
      <c r="BB65" t="str">
        <f>IFERROR('Prod y alimentación'!V123*IF($AN65=$R$10,VLOOKUP($AO65,Listas!$B$6:$D$106,3,)*VLOOKUP($AO65,Listas!$B$6:$D$106,2,),IF($AN65=$R$11,VLOOKUP($AO65,Listas!$E$6:$G$106,3,)*VLOOKUP($AO65,Listas!$E$6:$G$106,2,),IF($AN65=$R$12,VLOOKUP($AO65,Listas!$H$6:$J$106,3,)*VLOOKUP($AO65,Listas!$H$6:$J$106,2,),""))),"")</f>
        <v/>
      </c>
      <c r="BC65" t="str">
        <f>IFERROR('Prod y alimentación'!W123*IF($AN65=$R$10,VLOOKUP($AO65,Listas!$B$6:$D$106,3,)*VLOOKUP($AO65,Listas!$B$6:$D$106,2,),IF($AN65=$R$11,VLOOKUP($AO65,Listas!$E$6:$G$106,3,)*VLOOKUP($AO65,Listas!$E$6:$G$106,2,),IF($AN65=$R$12,VLOOKUP($AO65,Listas!$H$6:$J$106,3,)*VLOOKUP($AO65,Listas!$H$6:$J$106,2,),""))),"")</f>
        <v/>
      </c>
      <c r="BD65" t="str">
        <f>IFERROR('Prod y alimentación'!Y123*IF($AN65=$R$10,VLOOKUP($AO65,Listas!$B$6:$D$106,3,)*VLOOKUP($AO65,Listas!$B$6:$D$106,2,),IF($AN65=$R$11,VLOOKUP($AO65,Listas!$E$6:$G$106,3,)*VLOOKUP($AO65,Listas!$E$6:$G$106,2,),IF($AN65=$R$12,VLOOKUP($AO65,Listas!$H$6:$J$106,3,)*VLOOKUP($AO65,Listas!$H$6:$J$106,2,),""))),"")</f>
        <v/>
      </c>
      <c r="BE65" t="str">
        <f>IFERROR('Prod y alimentación'!Z123*IF($AN65=$R$10,VLOOKUP($AO65,Listas!$B$6:$D$106,3,)*VLOOKUP($AO65,Listas!$B$6:$D$106,2,),IF($AN65=$R$11,VLOOKUP($AO65,Listas!$E$6:$G$106,3,)*VLOOKUP($AO65,Listas!$E$6:$G$106,2,),IF($AN65=$R$12,VLOOKUP($AO65,Listas!$H$6:$J$106,3,)*VLOOKUP($AO65,Listas!$H$6:$J$106,2,),""))),"")</f>
        <v/>
      </c>
      <c r="BF65" t="str">
        <f>IFERROR('Prod y alimentación'!AB123*IF($AN65=$R$10,VLOOKUP($AO65,Listas!$B$6:$D$106,3,)*VLOOKUP($AO65,Listas!$B$6:$D$106,2,),IF($AN65=$R$11,VLOOKUP($AO65,Listas!$E$6:$G$106,3,)*VLOOKUP($AO65,Listas!$E$6:$G$106,2,),IF($AN65=$R$12,VLOOKUP($AO65,Listas!$H$6:$J$106,3,)*VLOOKUP($AO65,Listas!$H$6:$J$106,2,),""))),"")</f>
        <v/>
      </c>
      <c r="BG65" t="str">
        <f>IFERROR('Prod y alimentación'!AC123*IF($AN65=$R$10,VLOOKUP($AO65,Listas!$B$6:$D$106,3,)*VLOOKUP($AO65,Listas!$B$6:$D$106,2,),IF($AN65=$R$11,VLOOKUP($AO65,Listas!$E$6:$G$106,3,)*VLOOKUP($AO65,Listas!$E$6:$G$106,2,),IF($AN65=$R$12,VLOOKUP($AO65,Listas!$H$6:$J$106,3,)*VLOOKUP($AO65,Listas!$H$6:$J$106,2,),""))),"")</f>
        <v/>
      </c>
      <c r="BH65" t="str">
        <f>IFERROR('Prod y alimentación'!AE123*IF($AN65=$R$10,VLOOKUP($AO65,Listas!$B$6:$D$106,3,)*VLOOKUP($AO65,Listas!$B$6:$D$106,2,),IF($AN65=$R$11,VLOOKUP($AO65,Listas!$E$6:$G$106,3,)*VLOOKUP($AO65,Listas!$E$6:$G$106,2,),IF($AN65=$R$12,VLOOKUP($AO65,Listas!$H$6:$J$106,3,)*VLOOKUP($AO65,Listas!$H$6:$J$106,2,),""))),"")</f>
        <v/>
      </c>
      <c r="BI65" t="str">
        <f>IFERROR('Prod y alimentación'!AF123*IF($AN65=$R$10,VLOOKUP($AO65,Listas!$B$6:$D$106,3,)*VLOOKUP($AO65,Listas!$B$6:$D$106,2,),IF($AN65=$R$11,VLOOKUP($AO65,Listas!$E$6:$G$106,3,)*VLOOKUP($AO65,Listas!$E$6:$G$106,2,),IF($AN65=$R$12,VLOOKUP($AO65,Listas!$H$6:$J$106,3,)*VLOOKUP($AO65,Listas!$H$6:$J$106,2,),""))),"")</f>
        <v/>
      </c>
      <c r="BJ65" t="str">
        <f>IFERROR('Prod y alimentación'!AH123*IF($AN65=$R$10,VLOOKUP($AO65,Listas!$B$6:$D$106,3,)*VLOOKUP($AO65,Listas!$B$6:$D$106,2,),IF($AN65=$R$11,VLOOKUP($AO65,Listas!$E$6:$G$106,3,)*VLOOKUP($AO65,Listas!$E$6:$G$106,2,),IF($AN65=$R$12,VLOOKUP($AO65,Listas!$H$6:$J$106,3,)*VLOOKUP($AO65,Listas!$H$6:$J$106,2,),""))),"")</f>
        <v/>
      </c>
      <c r="BK65" t="str">
        <f>IFERROR('Prod y alimentación'!AI123*IF($AN65=$R$10,VLOOKUP($AO65,Listas!$B$6:$D$106,3,)*VLOOKUP($AO65,Listas!$B$6:$D$106,2,),IF($AN65=$R$11,VLOOKUP($AO65,Listas!$E$6:$G$106,3,)*VLOOKUP($AO65,Listas!$E$6:$G$106,2,),IF($AN65=$R$12,VLOOKUP($AO65,Listas!$H$6:$J$106,3,)*VLOOKUP($AO65,Listas!$H$6:$J$106,2,),""))),"")</f>
        <v/>
      </c>
      <c r="BL65" t="str">
        <f>IFERROR('Prod y alimentación'!AK123*IF($AN65=$R$10,VLOOKUP($AO65,Listas!$B$6:$D$106,3,)*VLOOKUP($AO65,Listas!$B$6:$D$106,2,),IF($AN65=$R$11,VLOOKUP($AO65,Listas!$E$6:$G$106,3,)*VLOOKUP($AO65,Listas!$E$6:$G$106,2,),IF($AN65=$R$12,VLOOKUP($AO65,Listas!$H$6:$J$106,3,)*VLOOKUP($AO65,Listas!$H$6:$J$106,2,),""))),"")</f>
        <v/>
      </c>
      <c r="BM65" t="str">
        <f>IFERROR('Prod y alimentación'!AL123*IF($AN65=$R$10,VLOOKUP($AO65,Listas!$B$6:$D$106,3,)*VLOOKUP($AO65,Listas!$B$6:$D$106,2,),IF($AN65=$R$11,VLOOKUP($AO65,Listas!$E$6:$G$106,3,)*VLOOKUP($AO65,Listas!$E$6:$G$106,2,),IF($AN65=$R$12,VLOOKUP($AO65,Listas!$H$6:$J$106,3,)*VLOOKUP($AO65,Listas!$H$6:$J$106,2,),""))),"")</f>
        <v/>
      </c>
      <c r="BO65" s="130" t="str">
        <f>IFERROR('Prod y alimentación'!D123*IF($AN65=$R$10,VLOOKUP($AO65,Listas!$B$6:$C$106,2,),IF($AN65=$R$11,VLOOKUP($AO65,Listas!$E$6:$F$106,2,),IF($AN65=$R$12,VLOOKUP($AO65,Listas!$H$6:$I$106,2,),""))),"")</f>
        <v/>
      </c>
      <c r="BP65" t="str">
        <f>IFERROR('Prod y alimentación'!G123*IF($AN65=$R$10,VLOOKUP($AO65,Listas!$B$6:$C$106,2,),IF($AN65=$R$11,VLOOKUP($AO65,Listas!$E$6:$F$106,2,),IF($AN65=$R$12,VLOOKUP($AO65,Listas!$H$6:$I$106,2,)/100,""))),"")</f>
        <v/>
      </c>
      <c r="BQ65" t="str">
        <f>IFERROR('Prod y alimentación'!J123*IF($AN65=$R$10,VLOOKUP($AO65,Listas!$B$6:$C$106,2,),IF($AN65=$R$11,VLOOKUP($AO65,Listas!$E$6:$F$106,2,),IF($AN65=$R$12,VLOOKUP($AO65,Listas!$H$6:$I$106,2,)/100,""))),"")</f>
        <v/>
      </c>
      <c r="BR65" t="str">
        <f>IFERROR('Prod y alimentación'!M123*IF($AN65=$R$10,VLOOKUP($AO65,Listas!$B$6:$C$106,2,),IF($AN65=$R$11,VLOOKUP($AO65,Listas!$E$6:$F$106,2,),IF($AN65=$R$12,VLOOKUP($AO65,Listas!$H$6:$I$106,2,)/100,""))),"")</f>
        <v/>
      </c>
      <c r="BS65" t="str">
        <f>IFERROR('Prod y alimentación'!P123*IF($AN65=$R$10,VLOOKUP($AO65,Listas!$B$6:$C$106,2,),IF($AN65=$R$11,VLOOKUP($AO65,Listas!$E$6:$F$106,2,),IF($AN65=$R$12,VLOOKUP($AO65,Listas!$H$6:$I$106,2,)/100,""))),"")</f>
        <v/>
      </c>
      <c r="BT65" t="str">
        <f>IFERROR('Prod y alimentación'!S123*IF($AN65=$R$10,VLOOKUP($AO65,Listas!$B$6:$C$106,2,),IF($AN65=$R$11,VLOOKUP($AO65,Listas!$E$6:$F$106,2,),IF($AN65=$R$12,VLOOKUP($AO65,Listas!$H$6:$I$106,2,)/100,""))),"")</f>
        <v/>
      </c>
      <c r="BU65" t="str">
        <f>IFERROR('Prod y alimentación'!V123*IF($AN65=$R$10,VLOOKUP($AO65,Listas!$B$6:$C$106,2,),IF($AN65=$R$11,VLOOKUP($AO65,Listas!$E$6:$F$106,2,),IF($AN65=$R$12,VLOOKUP($AO65,Listas!$H$6:$I$106,2,)/100,""))),"")</f>
        <v/>
      </c>
      <c r="BV65" t="str">
        <f>IFERROR('Prod y alimentación'!Y123*IF($AN65=$R$10,VLOOKUP($AO65,Listas!$B$6:$C$106,2,),IF($AN65=$R$11,VLOOKUP($AO65,Listas!$E$6:$F$106,2,),IF($AN65=$R$12,VLOOKUP($AO65,Listas!$H$6:$I$106,2,)/100,""))),"")</f>
        <v/>
      </c>
      <c r="BW65" t="str">
        <f>IFERROR('Prod y alimentación'!AB123*IF($AN65=$R$10,VLOOKUP($AO65,Listas!$B$6:$C$106,2,),IF($AN65=$R$11,VLOOKUP($AO65,Listas!$E$6:$F$106,2,),IF($AN65=$R$12,VLOOKUP($AO65,Listas!$H$6:$I$106,2,)/100,""))),"")</f>
        <v/>
      </c>
      <c r="BX65" t="str">
        <f>IFERROR('Prod y alimentación'!AE123*IF($AN65=$R$10,VLOOKUP($AO65,Listas!$B$6:$C$106,2,),IF($AN65=$R$11,VLOOKUP($AO65,Listas!$E$6:$F$106,2,),IF($AN65=$R$12,VLOOKUP($AO65,Listas!$H$6:$I$106,2,)/100,""))),"")</f>
        <v/>
      </c>
      <c r="BY65" t="str">
        <f>IFERROR('Prod y alimentación'!AH123*IF($AN65=$R$10,VLOOKUP($AO65,Listas!$B$6:$C$106,2,),IF($AN65=$R$11,VLOOKUP($AO65,Listas!$E$6:$F$106,2,),IF($AN65=$R$12,VLOOKUP($AO65,Listas!$H$6:$I$106,2,)/100,""))),"")</f>
        <v/>
      </c>
      <c r="BZ65" t="str">
        <f>IFERROR('Prod y alimentación'!AK123*IF($AN65=$R$10,VLOOKUP($AO65,Listas!$B$6:$C$106,2,),IF($AN65=$R$11,VLOOKUP($AO65,Listas!$E$6:$F$106,2,),IF($AN65=$R$12,VLOOKUP($AO65,Listas!$H$6:$I$106,2,)/100,""))),"")</f>
        <v/>
      </c>
      <c r="CB65" t="str">
        <f>IF(Reservas!E70="",IF(Reservas!D70="","",IF(Reservas!C70=$O$10,0.85,IF(Reservas!C70=$O$11,0.45,IF(Reservas!C70=$O$12,0.33,"")))),Reservas!E70)</f>
        <v/>
      </c>
      <c r="CC65" t="str">
        <f>IF(Reservas!H70="",IF(Reservas!G70="","",IF(Reservas!F70=$O$10,0.85,IF(Reservas!F70=$O$11,0.45,IF(Reservas!F70=$O$12,0.33,"")))),Reservas!H70)</f>
        <v/>
      </c>
      <c r="CD65" t="str">
        <f>IF(Reservas!K70="",IF(Reservas!J70="","",IF(Reservas!I70=$O$10,0.85,IF(Reservas!I70=$O$11,0.45,IF(Reservas!I70=$O$12,0.33,"")))),Reservas!K70)</f>
        <v/>
      </c>
      <c r="CE65" t="str">
        <f>IF(Reservas!N70="",IF(Reservas!M70="","",IF(Reservas!L70=$O$10,0.85,IF(Reservas!L70=$O$11,0.45,IF(Reservas!L70=$O$12,0.33,"")))),Reservas!N70)</f>
        <v/>
      </c>
      <c r="CF65" t="str">
        <f>IF(Reservas!Q70="",IF(Reservas!P70="","",IF(Reservas!O70=$O$10,0.85,IF(Reservas!O70=$O$11,0.45,IF(Reservas!O70=$O$12,0.33,"")))),Reservas!Q70)</f>
        <v/>
      </c>
      <c r="CG65" t="str">
        <f>IF(Reservas!T70="",IF(Reservas!S70="","",IF(Reservas!R70=$O$10,0.85,IF(Reservas!R70=$O$11,0.45,IF(Reservas!R70=$O$12,0.33,"")))),Reservas!T70)</f>
        <v/>
      </c>
      <c r="CH65" t="str">
        <f>IF(Reservas!W70="",IF(Reservas!V70="","",IF(Reservas!U70=$O$10,0.85,IF(Reservas!U70=$O$11,0.45,IF(Reservas!U70=$O$12,0.33,"")))),Reservas!W70)</f>
        <v/>
      </c>
      <c r="CI65" t="str">
        <f>IF(Reservas!Z70="",IF(Reservas!Y70="","",IF(Reservas!X70=$O$10,0.85,IF(Reservas!X70=$O$11,0.45,IF(Reservas!X70=$O$12,0.33,"")))),Reservas!Z70)</f>
        <v/>
      </c>
      <c r="CJ65" t="str">
        <f>IF(Reservas!AC70="",IF(Reservas!AB70="","",IF(Reservas!AA70=$O$10,0.85,IF(Reservas!AA70=$O$11,0.45,IF(Reservas!AA70=$O$12,0.33,"")))),Reservas!AC70)</f>
        <v/>
      </c>
      <c r="CK65" t="str">
        <f>IF(Reservas!AF70="",IF(Reservas!AE70="","",IF(Reservas!AD70=$O$10,0.85,IF(Reservas!AD70=$O$11,0.45,IF(Reservas!AD70=$O$12,0.33,"")))),Reservas!AF70)</f>
        <v/>
      </c>
      <c r="CL65" t="str">
        <f>IF(Reservas!AI70="",IF(Reservas!AH70="","",IF(Reservas!AG70=$O$10,0.85,IF(Reservas!AG70=$O$11,0.45,IF(Reservas!AG70=$O$12,0.33,"")))),Reservas!AI70)</f>
        <v/>
      </c>
      <c r="CM65" t="str">
        <f>IF(Reservas!AL70="",IF(Reservas!AK70="","",IF(Reservas!AJ70=$O$10,0.85,IF(Reservas!AJ70=$O$11,0.45,IF(Reservas!AJ70=$O$12,0.33,"")))),Reservas!AL70)</f>
        <v/>
      </c>
      <c r="CO65" t="str">
        <f>IFERROR('Prod y alimentación'!E123*IF($AN65=$R$10,VLOOKUP($AO65,Listas!$B$6:$C$106,2,),IF($AN65=$R$11,VLOOKUP($AO65,Listas!$E$6:$F$106,2,),IF($AN65=$R$12,VLOOKUP($AO65,Listas!$H$6:$I$106,2,),""))),"")</f>
        <v/>
      </c>
      <c r="CP65" t="str">
        <f>IFERROR('Prod y alimentación'!H123*IF($AN65=$R$10,VLOOKUP($AO65,Listas!$B$6:$C$106,2,),IF($AN65=$R$11,VLOOKUP($AO65,Listas!$E$6:$F$106,2,),IF($AN65=$R$12,VLOOKUP($AO65,Listas!$H$6:$I$106,2,),""))),"")</f>
        <v/>
      </c>
      <c r="CQ65" t="str">
        <f>IFERROR('Prod y alimentación'!K123*IF($AN65=$R$10,VLOOKUP($AO65,Listas!$B$6:$C$106,2,),IF($AN65=$R$11,VLOOKUP($AO65,Listas!$E$6:$F$106,2,),IF($AN65=$R$12,VLOOKUP($AO65,Listas!$H$6:$I$106,2,),""))),"")</f>
        <v/>
      </c>
      <c r="CR65" t="str">
        <f>IFERROR('Prod y alimentación'!N123*IF($AN65=$R$10,VLOOKUP($AO65,Listas!$B$6:$C$106,2,),IF($AN65=$R$11,VLOOKUP($AO65,Listas!$E$6:$F$106,2,),IF($AN65=$R$12,VLOOKUP($AO65,Listas!$H$6:$I$106,2,),""))),"")</f>
        <v/>
      </c>
      <c r="CS65" t="str">
        <f>IFERROR('Prod y alimentación'!Q123*IF($AN65=$R$10,VLOOKUP($AO65,Listas!$B$6:$C$106,2,),IF($AN65=$R$11,VLOOKUP($AO65,Listas!$E$6:$F$106,2,),IF($AN65=$R$12,VLOOKUP($AO65,Listas!$H$6:$I$106,2,),""))),"")</f>
        <v/>
      </c>
      <c r="CT65" t="str">
        <f>IFERROR('Prod y alimentación'!T123*IF($AN65=$R$10,VLOOKUP($AO65,Listas!$B$6:$C$106,2,),IF($AN65=$R$11,VLOOKUP($AO65,Listas!$E$6:$F$106,2,),IF($AN65=$R$12,VLOOKUP($AO65,Listas!$H$6:$I$106,2,),""))),"")</f>
        <v/>
      </c>
      <c r="CU65" t="str">
        <f>IFERROR('Prod y alimentación'!W123*IF($AN65=$R$10,VLOOKUP($AO65,Listas!$B$6:$C$106,2,),IF($AN65=$R$11,VLOOKUP($AO65,Listas!$E$6:$F$106,2,),IF($AN65=$R$12,VLOOKUP($AO65,Listas!$H$6:$I$106,2,),""))),"")</f>
        <v/>
      </c>
      <c r="CV65" t="str">
        <f>IFERROR('Prod y alimentación'!Z123*IF($AN65=$R$10,VLOOKUP($AO65,Listas!$B$6:$C$106,2,),IF($AN65=$R$11,VLOOKUP($AO65,Listas!$E$6:$F$106,2,),IF($AN65=$R$12,VLOOKUP($AO65,Listas!$H$6:$I$106,2,),""))),"")</f>
        <v/>
      </c>
      <c r="CW65" t="str">
        <f>IFERROR('Prod y alimentación'!AC123*IF($AN65=$R$10,VLOOKUP($AO65,Listas!$B$6:$C$106,2,),IF($AN65=$R$11,VLOOKUP($AO65,Listas!$E$6:$F$106,2,),IF($AN65=$R$12,VLOOKUP($AO65,Listas!$H$6:$I$106,2,),""))),"")</f>
        <v/>
      </c>
      <c r="CX65" t="str">
        <f>IFERROR('Prod y alimentación'!AF123*IF($AN65=$R$10,VLOOKUP($AO65,Listas!$B$6:$C$106,2,),IF($AN65=$R$11,VLOOKUP($AO65,Listas!$E$6:$F$106,2,),IF($AN65=$R$12,VLOOKUP($AO65,Listas!$H$6:$I$106,2,),""))),"")</f>
        <v/>
      </c>
      <c r="CY65" t="str">
        <f>IFERROR('Prod y alimentación'!AI123*IF($AN65=$R$10,VLOOKUP($AO65,Listas!$B$6:$C$106,2,),IF($AN65=$R$11,VLOOKUP($AO65,Listas!$E$6:$F$106,2,),IF($AN65=$R$12,VLOOKUP($AO65,Listas!$H$6:$I$106,2,),""))),"")</f>
        <v/>
      </c>
      <c r="CZ65" t="str">
        <f>IFERROR('Prod y alimentación'!AL123*IF($AN65=$R$10,VLOOKUP($AO65,Listas!$B$6:$C$106,2,),IF($AN65=$R$11,VLOOKUP($AO65,Listas!$E$6:$F$106,2,),IF($AN65=$R$12,VLOOKUP($AO65,Listas!$H$6:$I$106,2,),""))),"")</f>
        <v/>
      </c>
    </row>
    <row r="66" spans="2:104" x14ac:dyDescent="0.35">
      <c r="B66" t="str">
        <f ca="1">IFERROR(INDEX(OFFSET(Listas!$B$6,0,0,MATCH("Fin",Listas!$B$6:B162,0)-1,1),MATCH(0,INDEX(COUNTIF($B$10:B65,OFFSET(Listas!$B$6,0,0,MATCH("Fin",Listas!$B$6:B162,0)-1,1)),0,0),0)),"")</f>
        <v/>
      </c>
      <c r="E66" t="str">
        <f ca="1">IFERROR(INDEX(OFFSET(Listas!$E$6,0,0,MATCH("Fin",Listas!$E$6:E162,0)-1,1),MATCH(0,INDEX(COUNTIF($E$10:E65,OFFSET(Listas!$E$6,0,0,MATCH("Fin",Listas!$E$6:E162,0)-1,1)),0,0),0)),"")</f>
        <v/>
      </c>
      <c r="H66" t="str">
        <f ca="1">IFERROR(INDEX(OFFSET(Listas!$H$6,0,0,MATCH("Fin",Listas!$H$6:H162,0)-1,1),MATCH(0,INDEX(COUNTIF($H$10:H65,OFFSET(Listas!$H$6,0,0,MATCH("Fin",Listas!$H$6:H162,0)-1,1)),0,0),0)),"")</f>
        <v/>
      </c>
      <c r="K66" t="str">
        <f ca="1">IFERROR(INDEX(OFFSET(Listas!$L$6,0,0,MATCH("Fin",Listas!$L$6:L162,0)-1,1),MATCH(0,INDEX(COUNTIF($K$10:K65,OFFSET(Listas!$L$6,0,0,MATCH("Fin",Listas!$L$6:L162,0)-1,1)),0,0),0)),"")</f>
        <v/>
      </c>
      <c r="L66" t="e">
        <f ca="1">VLOOKUP(K66,Listas!$L$6:$M$106,2,0)</f>
        <v>#N/A</v>
      </c>
      <c r="AA66" s="122" t="str">
        <f>IF('Uso de suelo'!C71="","",'Uso de suelo'!C71)</f>
        <v/>
      </c>
      <c r="AB66" s="123" t="str">
        <f ca="1">IF('Uso de suelo'!D71="","",VLOOKUP('Uso de suelo'!D71,OFFSET(Formulas!$K$11,0,0,Formulas!$L$10,2),2,0))</f>
        <v/>
      </c>
      <c r="AC66" s="123" t="str">
        <f ca="1">IF('Uso de suelo'!F71="","",VLOOKUP('Uso de suelo'!F71,OFFSET(Formulas!$K$11,0,0,Formulas!$L$10,2),2,0))</f>
        <v/>
      </c>
      <c r="AD66" s="123" t="str">
        <f ca="1">IF('Uso de suelo'!H71="","",VLOOKUP('Uso de suelo'!H71,OFFSET(Formulas!$K$11,0,0,Formulas!$L$10,2),2,0))</f>
        <v/>
      </c>
      <c r="AE66" s="123" t="str">
        <f ca="1">IF('Uso de suelo'!J71="","",VLOOKUP('Uso de suelo'!J71,OFFSET(Formulas!$K$11,0,0,Formulas!$L$10,2),2,0))</f>
        <v/>
      </c>
      <c r="AF66" s="123" t="str">
        <f ca="1">IF('Uso de suelo'!L71="","",VLOOKUP('Uso de suelo'!L71,OFFSET(Formulas!$K$11,0,0,Formulas!$L$10,2),2,0))</f>
        <v/>
      </c>
      <c r="AG66" s="123" t="str">
        <f ca="1">IF('Uso de suelo'!N71="","",VLOOKUP('Uso de suelo'!N71,OFFSET(Formulas!$K$11,0,0,Formulas!$L$10,2),2,0))</f>
        <v/>
      </c>
      <c r="AH66" s="123" t="str">
        <f ca="1">IF('Uso de suelo'!P71="","",VLOOKUP('Uso de suelo'!P71,OFFSET(Formulas!$K$11,0,0,Formulas!$L$10,2),2,0))</f>
        <v/>
      </c>
      <c r="AI66" s="123" t="str">
        <f ca="1">IF('Uso de suelo'!R71="","",VLOOKUP('Uso de suelo'!R71,OFFSET(Formulas!$K$11,0,0,Formulas!$L$10,2),2,0))</f>
        <v/>
      </c>
      <c r="AJ66" s="123" t="str">
        <f ca="1">IF('Uso de suelo'!T71="","",VLOOKUP('Uso de suelo'!T71,OFFSET(Formulas!$K$11,0,0,Formulas!$L$10,2),2,0))</f>
        <v/>
      </c>
      <c r="AK66" s="123" t="str">
        <f ca="1">IF('Uso de suelo'!V71="","",VLOOKUP('Uso de suelo'!V71,OFFSET(Formulas!$K$11,0,0,Formulas!$L$10,2),2,0))</f>
        <v/>
      </c>
      <c r="AL66" s="123" t="str">
        <f ca="1">IF('Uso de suelo'!X71="","",VLOOKUP('Uso de suelo'!X71,OFFSET(Formulas!$K$11,0,0,Formulas!$L$10,2),2,0))</f>
        <v/>
      </c>
      <c r="AM66" s="124" t="str">
        <f ca="1">IF('Uso de suelo'!Z71="","",VLOOKUP('Uso de suelo'!Z71,OFFSET(Formulas!$K$11,0,0,Formulas!$L$10,2),2,0))</f>
        <v/>
      </c>
      <c r="AN66" t="str">
        <f>IF('Prod y alimentación'!B124="","",'Prod y alimentación'!B124)</f>
        <v/>
      </c>
      <c r="AO66" t="str">
        <f>IF('Prod y alimentación'!C124="","",'Prod y alimentación'!C124)</f>
        <v/>
      </c>
      <c r="AP66" t="str">
        <f>IFERROR('Prod y alimentación'!D124*IF($AN66=$R$10,VLOOKUP($AO66,Listas!$B$6:$D$106,3,)*VLOOKUP($AO66,Listas!$B$6:$D$106,2,),IF($AN66=$R$11,VLOOKUP($AO66,Listas!$E$6:$G$106,3,)*VLOOKUP($AO66,Listas!$E$6:$G$106,2,),IF($AN66=$R$12,VLOOKUP($AO66,Listas!$H$6:$J$106,3,)*VLOOKUP($AO66,Listas!$H$6:$J$106,2,),""))),"")</f>
        <v/>
      </c>
      <c r="AQ66" t="str">
        <f>IFERROR('Prod y alimentación'!E124*IF($AN66=$R$10,VLOOKUP($AO66,Listas!$B$6:$D$106,3,)*VLOOKUP($AO66,Listas!$B$6:$D$106,2,),IF($AN66=$R$11,VLOOKUP($AO66,Listas!$E$6:$G$106,3,)*VLOOKUP($AO66,Listas!$E$6:$G$106,2,),IF($AN66=$R$12,VLOOKUP($AO66,Listas!$H$6:$J$106,3,)*VLOOKUP($AO66,Listas!$H$6:$J$106,2,),""))),"")</f>
        <v/>
      </c>
      <c r="AR66" t="str">
        <f>IFERROR('Prod y alimentación'!G124*IF($AN66=$R$10,VLOOKUP($AO66,Listas!$B$6:$D$106,3,)*VLOOKUP($AO66,Listas!$B$6:$D$106,2,),IF($AN66=$R$11,VLOOKUP($AO66,Listas!$E$6:$G$106,3,)*VLOOKUP($AO66,Listas!$E$6:$G$106,2,),IF($AN66=$R$12,VLOOKUP($AO66,Listas!$H$6:$J$106,3,)*VLOOKUP($AO66,Listas!$H$6:$J$106,2,),""))),"")</f>
        <v/>
      </c>
      <c r="AS66" t="str">
        <f>IFERROR('Prod y alimentación'!H124*IF($AN66=$R$10,VLOOKUP($AO66,Listas!$B$6:$D$106,3,)*VLOOKUP($AO66,Listas!$B$6:$D$106,2,),IF($AN66=$R$11,VLOOKUP($AO66,Listas!$E$6:$G$106,3,)*VLOOKUP($AO66,Listas!$E$6:$G$106,2,),IF($AN66=$R$12,VLOOKUP($AO66,Listas!$H$6:$J$106,3,)*VLOOKUP($AO66,Listas!$H$6:$J$106,2,),""))),"")</f>
        <v/>
      </c>
      <c r="AT66" t="str">
        <f>IFERROR('Prod y alimentación'!J124*IF($AN66=$R$10,VLOOKUP($AO66,Listas!$B$6:$D$106,3,)*VLOOKUP($AO66,Listas!$B$6:$D$106,2,),IF($AN66=$R$11,VLOOKUP($AO66,Listas!$E$6:$G$106,3,)*VLOOKUP($AO66,Listas!$E$6:$G$106,2,),IF($AN66=$R$12,VLOOKUP($AO66,Listas!$H$6:$J$106,3,)*VLOOKUP($AO66,Listas!$H$6:$J$106,2,),""))),"")</f>
        <v/>
      </c>
      <c r="AU66" t="str">
        <f>IFERROR('Prod y alimentación'!K124*IF($AN66=$R$10,VLOOKUP($AO66,Listas!$B$6:$D$106,3,)*VLOOKUP($AO66,Listas!$B$6:$D$106,2,),IF($AN66=$R$11,VLOOKUP($AO66,Listas!$E$6:$G$106,3,)*VLOOKUP($AO66,Listas!$E$6:$G$106,2,),IF($AN66=$R$12,VLOOKUP($AO66,Listas!$H$6:$J$106,3,)*VLOOKUP($AO66,Listas!$H$6:$J$106,2,),""))),"")</f>
        <v/>
      </c>
      <c r="AV66" t="str">
        <f>IFERROR('Prod y alimentación'!M124*IF($AN66=$R$10,VLOOKUP($AO66,Listas!$B$6:$D$106,3,)*VLOOKUP($AO66,Listas!$B$6:$D$106,2,),IF($AN66=$R$11,VLOOKUP($AO66,Listas!$E$6:$G$106,3,)*VLOOKUP($AO66,Listas!$E$6:$G$106,2,),IF($AN66=$R$12,VLOOKUP($AO66,Listas!$H$6:$J$106,3,)*VLOOKUP($AO66,Listas!$H$6:$J$106,2,),""))),"")</f>
        <v/>
      </c>
      <c r="AW66" t="str">
        <f>IFERROR('Prod y alimentación'!N124*IF($AN66=$R$10,VLOOKUP($AO66,Listas!$B$6:$D$106,3,)*VLOOKUP($AO66,Listas!$B$6:$D$106,2,),IF($AN66=$R$11,VLOOKUP($AO66,Listas!$E$6:$G$106,3,)*VLOOKUP($AO66,Listas!$E$6:$G$106,2,),IF($AN66=$R$12,VLOOKUP($AO66,Listas!$H$6:$J$106,3,)*VLOOKUP($AO66,Listas!$H$6:$J$106,2,),""))),"")</f>
        <v/>
      </c>
      <c r="AX66" t="str">
        <f>IFERROR('Prod y alimentación'!P124*IF($AN66=$R$10,VLOOKUP($AO66,Listas!$B$6:$D$106,3,)*VLOOKUP($AO66,Listas!$B$6:$D$106,2,),IF($AN66=$R$11,VLOOKUP($AO66,Listas!$E$6:$G$106,3,)*VLOOKUP($AO66,Listas!$E$6:$G$106,2,),IF($AN66=$R$12,VLOOKUP($AO66,Listas!$H$6:$J$106,3,)*VLOOKUP($AO66,Listas!$H$6:$J$106,2,),""))),"")</f>
        <v/>
      </c>
      <c r="AY66" t="str">
        <f>IFERROR('Prod y alimentación'!Q124*IF($AN66=$R$10,VLOOKUP($AO66,Listas!$B$6:$D$106,3,)*VLOOKUP($AO66,Listas!$B$6:$D$106,2,),IF($AN66=$R$11,VLOOKUP($AO66,Listas!$E$6:$G$106,3,)*VLOOKUP($AO66,Listas!$E$6:$G$106,2,),IF($AN66=$R$12,VLOOKUP($AO66,Listas!$H$6:$J$106,3,)*VLOOKUP($AO66,Listas!$H$6:$J$106,2,),""))),"")</f>
        <v/>
      </c>
      <c r="AZ66" t="str">
        <f>IFERROR('Prod y alimentación'!S124*IF($AN66=$R$10,VLOOKUP($AO66,Listas!$B$6:$D$106,3,)*VLOOKUP($AO66,Listas!$B$6:$D$106,2,),IF($AN66=$R$11,VLOOKUP($AO66,Listas!$E$6:$G$106,3,)*VLOOKUP($AO66,Listas!$E$6:$G$106,2,),IF($AN66=$R$12,VLOOKUP($AO66,Listas!$H$6:$J$106,3,)*VLOOKUP($AO66,Listas!$H$6:$J$106,2,),""))),"")</f>
        <v/>
      </c>
      <c r="BA66" t="str">
        <f>IFERROR('Prod y alimentación'!T124*IF($AN66=$R$10,VLOOKUP($AO66,Listas!$B$6:$D$106,3,)*VLOOKUP($AO66,Listas!$B$6:$D$106,2,),IF($AN66=$R$11,VLOOKUP($AO66,Listas!$E$6:$G$106,3,)*VLOOKUP($AO66,Listas!$E$6:$G$106,2,),IF($AN66=$R$12,VLOOKUP($AO66,Listas!$H$6:$J$106,3,)*VLOOKUP($AO66,Listas!$H$6:$J$106,2,),""))),"")</f>
        <v/>
      </c>
      <c r="BB66" t="str">
        <f>IFERROR('Prod y alimentación'!V124*IF($AN66=$R$10,VLOOKUP($AO66,Listas!$B$6:$D$106,3,)*VLOOKUP($AO66,Listas!$B$6:$D$106,2,),IF($AN66=$R$11,VLOOKUP($AO66,Listas!$E$6:$G$106,3,)*VLOOKUP($AO66,Listas!$E$6:$G$106,2,),IF($AN66=$R$12,VLOOKUP($AO66,Listas!$H$6:$J$106,3,)*VLOOKUP($AO66,Listas!$H$6:$J$106,2,),""))),"")</f>
        <v/>
      </c>
      <c r="BC66" t="str">
        <f>IFERROR('Prod y alimentación'!W124*IF($AN66=$R$10,VLOOKUP($AO66,Listas!$B$6:$D$106,3,)*VLOOKUP($AO66,Listas!$B$6:$D$106,2,),IF($AN66=$R$11,VLOOKUP($AO66,Listas!$E$6:$G$106,3,)*VLOOKUP($AO66,Listas!$E$6:$G$106,2,),IF($AN66=$R$12,VLOOKUP($AO66,Listas!$H$6:$J$106,3,)*VLOOKUP($AO66,Listas!$H$6:$J$106,2,),""))),"")</f>
        <v/>
      </c>
      <c r="BD66" t="str">
        <f>IFERROR('Prod y alimentación'!Y124*IF($AN66=$R$10,VLOOKUP($AO66,Listas!$B$6:$D$106,3,)*VLOOKUP($AO66,Listas!$B$6:$D$106,2,),IF($AN66=$R$11,VLOOKUP($AO66,Listas!$E$6:$G$106,3,)*VLOOKUP($AO66,Listas!$E$6:$G$106,2,),IF($AN66=$R$12,VLOOKUP($AO66,Listas!$H$6:$J$106,3,)*VLOOKUP($AO66,Listas!$H$6:$J$106,2,),""))),"")</f>
        <v/>
      </c>
      <c r="BE66" t="str">
        <f>IFERROR('Prod y alimentación'!Z124*IF($AN66=$R$10,VLOOKUP($AO66,Listas!$B$6:$D$106,3,)*VLOOKUP($AO66,Listas!$B$6:$D$106,2,),IF($AN66=$R$11,VLOOKUP($AO66,Listas!$E$6:$G$106,3,)*VLOOKUP($AO66,Listas!$E$6:$G$106,2,),IF($AN66=$R$12,VLOOKUP($AO66,Listas!$H$6:$J$106,3,)*VLOOKUP($AO66,Listas!$H$6:$J$106,2,),""))),"")</f>
        <v/>
      </c>
      <c r="BF66" t="str">
        <f>IFERROR('Prod y alimentación'!AB124*IF($AN66=$R$10,VLOOKUP($AO66,Listas!$B$6:$D$106,3,)*VLOOKUP($AO66,Listas!$B$6:$D$106,2,),IF($AN66=$R$11,VLOOKUP($AO66,Listas!$E$6:$G$106,3,)*VLOOKUP($AO66,Listas!$E$6:$G$106,2,),IF($AN66=$R$12,VLOOKUP($AO66,Listas!$H$6:$J$106,3,)*VLOOKUP($AO66,Listas!$H$6:$J$106,2,),""))),"")</f>
        <v/>
      </c>
      <c r="BG66" t="str">
        <f>IFERROR('Prod y alimentación'!AC124*IF($AN66=$R$10,VLOOKUP($AO66,Listas!$B$6:$D$106,3,)*VLOOKUP($AO66,Listas!$B$6:$D$106,2,),IF($AN66=$R$11,VLOOKUP($AO66,Listas!$E$6:$G$106,3,)*VLOOKUP($AO66,Listas!$E$6:$G$106,2,),IF($AN66=$R$12,VLOOKUP($AO66,Listas!$H$6:$J$106,3,)*VLOOKUP($AO66,Listas!$H$6:$J$106,2,),""))),"")</f>
        <v/>
      </c>
      <c r="BH66" t="str">
        <f>IFERROR('Prod y alimentación'!AE124*IF($AN66=$R$10,VLOOKUP($AO66,Listas!$B$6:$D$106,3,)*VLOOKUP($AO66,Listas!$B$6:$D$106,2,),IF($AN66=$R$11,VLOOKUP($AO66,Listas!$E$6:$G$106,3,)*VLOOKUP($AO66,Listas!$E$6:$G$106,2,),IF($AN66=$R$12,VLOOKUP($AO66,Listas!$H$6:$J$106,3,)*VLOOKUP($AO66,Listas!$H$6:$J$106,2,),""))),"")</f>
        <v/>
      </c>
      <c r="BI66" t="str">
        <f>IFERROR('Prod y alimentación'!AF124*IF($AN66=$R$10,VLOOKUP($AO66,Listas!$B$6:$D$106,3,)*VLOOKUP($AO66,Listas!$B$6:$D$106,2,),IF($AN66=$R$11,VLOOKUP($AO66,Listas!$E$6:$G$106,3,)*VLOOKUP($AO66,Listas!$E$6:$G$106,2,),IF($AN66=$R$12,VLOOKUP($AO66,Listas!$H$6:$J$106,3,)*VLOOKUP($AO66,Listas!$H$6:$J$106,2,),""))),"")</f>
        <v/>
      </c>
      <c r="BJ66" t="str">
        <f>IFERROR('Prod y alimentación'!AH124*IF($AN66=$R$10,VLOOKUP($AO66,Listas!$B$6:$D$106,3,)*VLOOKUP($AO66,Listas!$B$6:$D$106,2,),IF($AN66=$R$11,VLOOKUP($AO66,Listas!$E$6:$G$106,3,)*VLOOKUP($AO66,Listas!$E$6:$G$106,2,),IF($AN66=$R$12,VLOOKUP($AO66,Listas!$H$6:$J$106,3,)*VLOOKUP($AO66,Listas!$H$6:$J$106,2,),""))),"")</f>
        <v/>
      </c>
      <c r="BK66" t="str">
        <f>IFERROR('Prod y alimentación'!AI124*IF($AN66=$R$10,VLOOKUP($AO66,Listas!$B$6:$D$106,3,)*VLOOKUP($AO66,Listas!$B$6:$D$106,2,),IF($AN66=$R$11,VLOOKUP($AO66,Listas!$E$6:$G$106,3,)*VLOOKUP($AO66,Listas!$E$6:$G$106,2,),IF($AN66=$R$12,VLOOKUP($AO66,Listas!$H$6:$J$106,3,)*VLOOKUP($AO66,Listas!$H$6:$J$106,2,),""))),"")</f>
        <v/>
      </c>
      <c r="BL66" t="str">
        <f>IFERROR('Prod y alimentación'!AK124*IF($AN66=$R$10,VLOOKUP($AO66,Listas!$B$6:$D$106,3,)*VLOOKUP($AO66,Listas!$B$6:$D$106,2,),IF($AN66=$R$11,VLOOKUP($AO66,Listas!$E$6:$G$106,3,)*VLOOKUP($AO66,Listas!$E$6:$G$106,2,),IF($AN66=$R$12,VLOOKUP($AO66,Listas!$H$6:$J$106,3,)*VLOOKUP($AO66,Listas!$H$6:$J$106,2,),""))),"")</f>
        <v/>
      </c>
      <c r="BM66" t="str">
        <f>IFERROR('Prod y alimentación'!AL124*IF($AN66=$R$10,VLOOKUP($AO66,Listas!$B$6:$D$106,3,)*VLOOKUP($AO66,Listas!$B$6:$D$106,2,),IF($AN66=$R$11,VLOOKUP($AO66,Listas!$E$6:$G$106,3,)*VLOOKUP($AO66,Listas!$E$6:$G$106,2,),IF($AN66=$R$12,VLOOKUP($AO66,Listas!$H$6:$J$106,3,)*VLOOKUP($AO66,Listas!$H$6:$J$106,2,),""))),"")</f>
        <v/>
      </c>
      <c r="BO66" s="130" t="str">
        <f>IFERROR('Prod y alimentación'!D124*IF($AN66=$R$10,VLOOKUP($AO66,Listas!$B$6:$C$106,2,),IF($AN66=$R$11,VLOOKUP($AO66,Listas!$E$6:$F$106,2,),IF($AN66=$R$12,VLOOKUP($AO66,Listas!$H$6:$I$106,2,),""))),"")</f>
        <v/>
      </c>
      <c r="BP66" t="str">
        <f>IFERROR('Prod y alimentación'!G124*IF($AN66=$R$10,VLOOKUP($AO66,Listas!$B$6:$C$106,2,),IF($AN66=$R$11,VLOOKUP($AO66,Listas!$E$6:$F$106,2,),IF($AN66=$R$12,VLOOKUP($AO66,Listas!$H$6:$I$106,2,)/100,""))),"")</f>
        <v/>
      </c>
      <c r="BQ66" t="str">
        <f>IFERROR('Prod y alimentación'!J124*IF($AN66=$R$10,VLOOKUP($AO66,Listas!$B$6:$C$106,2,),IF($AN66=$R$11,VLOOKUP($AO66,Listas!$E$6:$F$106,2,),IF($AN66=$R$12,VLOOKUP($AO66,Listas!$H$6:$I$106,2,)/100,""))),"")</f>
        <v/>
      </c>
      <c r="BR66" t="str">
        <f>IFERROR('Prod y alimentación'!M124*IF($AN66=$R$10,VLOOKUP($AO66,Listas!$B$6:$C$106,2,),IF($AN66=$R$11,VLOOKUP($AO66,Listas!$E$6:$F$106,2,),IF($AN66=$R$12,VLOOKUP($AO66,Listas!$H$6:$I$106,2,)/100,""))),"")</f>
        <v/>
      </c>
      <c r="BS66" t="str">
        <f>IFERROR('Prod y alimentación'!P124*IF($AN66=$R$10,VLOOKUP($AO66,Listas!$B$6:$C$106,2,),IF($AN66=$R$11,VLOOKUP($AO66,Listas!$E$6:$F$106,2,),IF($AN66=$R$12,VLOOKUP($AO66,Listas!$H$6:$I$106,2,)/100,""))),"")</f>
        <v/>
      </c>
      <c r="BT66" t="str">
        <f>IFERROR('Prod y alimentación'!S124*IF($AN66=$R$10,VLOOKUP($AO66,Listas!$B$6:$C$106,2,),IF($AN66=$R$11,VLOOKUP($AO66,Listas!$E$6:$F$106,2,),IF($AN66=$R$12,VLOOKUP($AO66,Listas!$H$6:$I$106,2,)/100,""))),"")</f>
        <v/>
      </c>
      <c r="BU66" t="str">
        <f>IFERROR('Prod y alimentación'!V124*IF($AN66=$R$10,VLOOKUP($AO66,Listas!$B$6:$C$106,2,),IF($AN66=$R$11,VLOOKUP($AO66,Listas!$E$6:$F$106,2,),IF($AN66=$R$12,VLOOKUP($AO66,Listas!$H$6:$I$106,2,)/100,""))),"")</f>
        <v/>
      </c>
      <c r="BV66" t="str">
        <f>IFERROR('Prod y alimentación'!Y124*IF($AN66=$R$10,VLOOKUP($AO66,Listas!$B$6:$C$106,2,),IF($AN66=$R$11,VLOOKUP($AO66,Listas!$E$6:$F$106,2,),IF($AN66=$R$12,VLOOKUP($AO66,Listas!$H$6:$I$106,2,)/100,""))),"")</f>
        <v/>
      </c>
      <c r="BW66" t="str">
        <f>IFERROR('Prod y alimentación'!AB124*IF($AN66=$R$10,VLOOKUP($AO66,Listas!$B$6:$C$106,2,),IF($AN66=$R$11,VLOOKUP($AO66,Listas!$E$6:$F$106,2,),IF($AN66=$R$12,VLOOKUP($AO66,Listas!$H$6:$I$106,2,)/100,""))),"")</f>
        <v/>
      </c>
      <c r="BX66" t="str">
        <f>IFERROR('Prod y alimentación'!AE124*IF($AN66=$R$10,VLOOKUP($AO66,Listas!$B$6:$C$106,2,),IF($AN66=$R$11,VLOOKUP($AO66,Listas!$E$6:$F$106,2,),IF($AN66=$R$12,VLOOKUP($AO66,Listas!$H$6:$I$106,2,)/100,""))),"")</f>
        <v/>
      </c>
      <c r="BY66" t="str">
        <f>IFERROR('Prod y alimentación'!AH124*IF($AN66=$R$10,VLOOKUP($AO66,Listas!$B$6:$C$106,2,),IF($AN66=$R$11,VLOOKUP($AO66,Listas!$E$6:$F$106,2,),IF($AN66=$R$12,VLOOKUP($AO66,Listas!$H$6:$I$106,2,)/100,""))),"")</f>
        <v/>
      </c>
      <c r="BZ66" t="str">
        <f>IFERROR('Prod y alimentación'!AK124*IF($AN66=$R$10,VLOOKUP($AO66,Listas!$B$6:$C$106,2,),IF($AN66=$R$11,VLOOKUP($AO66,Listas!$E$6:$F$106,2,),IF($AN66=$R$12,VLOOKUP($AO66,Listas!$H$6:$I$106,2,)/100,""))),"")</f>
        <v/>
      </c>
      <c r="CB66" t="str">
        <f>IF(Reservas!E71="",IF(Reservas!D71="","",IF(Reservas!C71=$O$10,0.85,IF(Reservas!C71=$O$11,0.45,IF(Reservas!C71=$O$12,0.33,"")))),Reservas!E71)</f>
        <v/>
      </c>
      <c r="CC66" t="str">
        <f>IF(Reservas!H71="",IF(Reservas!G71="","",IF(Reservas!F71=$O$10,0.85,IF(Reservas!F71=$O$11,0.45,IF(Reservas!F71=$O$12,0.33,"")))),Reservas!H71)</f>
        <v/>
      </c>
      <c r="CD66" t="str">
        <f>IF(Reservas!K71="",IF(Reservas!J71="","",IF(Reservas!I71=$O$10,0.85,IF(Reservas!I71=$O$11,0.45,IF(Reservas!I71=$O$12,0.33,"")))),Reservas!K71)</f>
        <v/>
      </c>
      <c r="CE66" t="str">
        <f>IF(Reservas!N71="",IF(Reservas!M71="","",IF(Reservas!L71=$O$10,0.85,IF(Reservas!L71=$O$11,0.45,IF(Reservas!L71=$O$12,0.33,"")))),Reservas!N71)</f>
        <v/>
      </c>
      <c r="CF66" t="str">
        <f>IF(Reservas!Q71="",IF(Reservas!P71="","",IF(Reservas!O71=$O$10,0.85,IF(Reservas!O71=$O$11,0.45,IF(Reservas!O71=$O$12,0.33,"")))),Reservas!Q71)</f>
        <v/>
      </c>
      <c r="CG66" t="str">
        <f>IF(Reservas!T71="",IF(Reservas!S71="","",IF(Reservas!R71=$O$10,0.85,IF(Reservas!R71=$O$11,0.45,IF(Reservas!R71=$O$12,0.33,"")))),Reservas!T71)</f>
        <v/>
      </c>
      <c r="CH66" t="str">
        <f>IF(Reservas!W71="",IF(Reservas!V71="","",IF(Reservas!U71=$O$10,0.85,IF(Reservas!U71=$O$11,0.45,IF(Reservas!U71=$O$12,0.33,"")))),Reservas!W71)</f>
        <v/>
      </c>
      <c r="CI66" t="str">
        <f>IF(Reservas!Z71="",IF(Reservas!Y71="","",IF(Reservas!X71=$O$10,0.85,IF(Reservas!X71=$O$11,0.45,IF(Reservas!X71=$O$12,0.33,"")))),Reservas!Z71)</f>
        <v/>
      </c>
      <c r="CJ66" t="str">
        <f>IF(Reservas!AC71="",IF(Reservas!AB71="","",IF(Reservas!AA71=$O$10,0.85,IF(Reservas!AA71=$O$11,0.45,IF(Reservas!AA71=$O$12,0.33,"")))),Reservas!AC71)</f>
        <v/>
      </c>
      <c r="CK66" t="str">
        <f>IF(Reservas!AF71="",IF(Reservas!AE71="","",IF(Reservas!AD71=$O$10,0.85,IF(Reservas!AD71=$O$11,0.45,IF(Reservas!AD71=$O$12,0.33,"")))),Reservas!AF71)</f>
        <v/>
      </c>
      <c r="CL66" t="str">
        <f>IF(Reservas!AI71="",IF(Reservas!AH71="","",IF(Reservas!AG71=$O$10,0.85,IF(Reservas!AG71=$O$11,0.45,IF(Reservas!AG71=$O$12,0.33,"")))),Reservas!AI71)</f>
        <v/>
      </c>
      <c r="CM66" t="str">
        <f>IF(Reservas!AL71="",IF(Reservas!AK71="","",IF(Reservas!AJ71=$O$10,0.85,IF(Reservas!AJ71=$O$11,0.45,IF(Reservas!AJ71=$O$12,0.33,"")))),Reservas!AL71)</f>
        <v/>
      </c>
      <c r="CO66" t="str">
        <f>IFERROR('Prod y alimentación'!E124*IF($AN66=$R$10,VLOOKUP($AO66,Listas!$B$6:$C$106,2,),IF($AN66=$R$11,VLOOKUP($AO66,Listas!$E$6:$F$106,2,),IF($AN66=$R$12,VLOOKUP($AO66,Listas!$H$6:$I$106,2,),""))),"")</f>
        <v/>
      </c>
      <c r="CP66" t="str">
        <f>IFERROR('Prod y alimentación'!H124*IF($AN66=$R$10,VLOOKUP($AO66,Listas!$B$6:$C$106,2,),IF($AN66=$R$11,VLOOKUP($AO66,Listas!$E$6:$F$106,2,),IF($AN66=$R$12,VLOOKUP($AO66,Listas!$H$6:$I$106,2,),""))),"")</f>
        <v/>
      </c>
      <c r="CQ66" t="str">
        <f>IFERROR('Prod y alimentación'!K124*IF($AN66=$R$10,VLOOKUP($AO66,Listas!$B$6:$C$106,2,),IF($AN66=$R$11,VLOOKUP($AO66,Listas!$E$6:$F$106,2,),IF($AN66=$R$12,VLOOKUP($AO66,Listas!$H$6:$I$106,2,),""))),"")</f>
        <v/>
      </c>
      <c r="CR66" t="str">
        <f>IFERROR('Prod y alimentación'!N124*IF($AN66=$R$10,VLOOKUP($AO66,Listas!$B$6:$C$106,2,),IF($AN66=$R$11,VLOOKUP($AO66,Listas!$E$6:$F$106,2,),IF($AN66=$R$12,VLOOKUP($AO66,Listas!$H$6:$I$106,2,),""))),"")</f>
        <v/>
      </c>
      <c r="CS66" t="str">
        <f>IFERROR('Prod y alimentación'!Q124*IF($AN66=$R$10,VLOOKUP($AO66,Listas!$B$6:$C$106,2,),IF($AN66=$R$11,VLOOKUP($AO66,Listas!$E$6:$F$106,2,),IF($AN66=$R$12,VLOOKUP($AO66,Listas!$H$6:$I$106,2,),""))),"")</f>
        <v/>
      </c>
      <c r="CT66" t="str">
        <f>IFERROR('Prod y alimentación'!T124*IF($AN66=$R$10,VLOOKUP($AO66,Listas!$B$6:$C$106,2,),IF($AN66=$R$11,VLOOKUP($AO66,Listas!$E$6:$F$106,2,),IF($AN66=$R$12,VLOOKUP($AO66,Listas!$H$6:$I$106,2,),""))),"")</f>
        <v/>
      </c>
      <c r="CU66" t="str">
        <f>IFERROR('Prod y alimentación'!W124*IF($AN66=$R$10,VLOOKUP($AO66,Listas!$B$6:$C$106,2,),IF($AN66=$R$11,VLOOKUP($AO66,Listas!$E$6:$F$106,2,),IF($AN66=$R$12,VLOOKUP($AO66,Listas!$H$6:$I$106,2,),""))),"")</f>
        <v/>
      </c>
      <c r="CV66" t="str">
        <f>IFERROR('Prod y alimentación'!Z124*IF($AN66=$R$10,VLOOKUP($AO66,Listas!$B$6:$C$106,2,),IF($AN66=$R$11,VLOOKUP($AO66,Listas!$E$6:$F$106,2,),IF($AN66=$R$12,VLOOKUP($AO66,Listas!$H$6:$I$106,2,),""))),"")</f>
        <v/>
      </c>
      <c r="CW66" t="str">
        <f>IFERROR('Prod y alimentación'!AC124*IF($AN66=$R$10,VLOOKUP($AO66,Listas!$B$6:$C$106,2,),IF($AN66=$R$11,VLOOKUP($AO66,Listas!$E$6:$F$106,2,),IF($AN66=$R$12,VLOOKUP($AO66,Listas!$H$6:$I$106,2,),""))),"")</f>
        <v/>
      </c>
      <c r="CX66" t="str">
        <f>IFERROR('Prod y alimentación'!AF124*IF($AN66=$R$10,VLOOKUP($AO66,Listas!$B$6:$C$106,2,),IF($AN66=$R$11,VLOOKUP($AO66,Listas!$E$6:$F$106,2,),IF($AN66=$R$12,VLOOKUP($AO66,Listas!$H$6:$I$106,2,),""))),"")</f>
        <v/>
      </c>
      <c r="CY66" t="str">
        <f>IFERROR('Prod y alimentación'!AI124*IF($AN66=$R$10,VLOOKUP($AO66,Listas!$B$6:$C$106,2,),IF($AN66=$R$11,VLOOKUP($AO66,Listas!$E$6:$F$106,2,),IF($AN66=$R$12,VLOOKUP($AO66,Listas!$H$6:$I$106,2,),""))),"")</f>
        <v/>
      </c>
      <c r="CZ66" t="str">
        <f>IFERROR('Prod y alimentación'!AL124*IF($AN66=$R$10,VLOOKUP($AO66,Listas!$B$6:$C$106,2,),IF($AN66=$R$11,VLOOKUP($AO66,Listas!$E$6:$F$106,2,),IF($AN66=$R$12,VLOOKUP($AO66,Listas!$H$6:$I$106,2,),""))),"")</f>
        <v/>
      </c>
    </row>
    <row r="67" spans="2:104" x14ac:dyDescent="0.35">
      <c r="B67" t="str">
        <f ca="1">IFERROR(INDEX(OFFSET(Listas!$B$6,0,0,MATCH("Fin",Listas!$B$6:B163,0)-1,1),MATCH(0,INDEX(COUNTIF($B$10:B66,OFFSET(Listas!$B$6,0,0,MATCH("Fin",Listas!$B$6:B163,0)-1,1)),0,0),0)),"")</f>
        <v/>
      </c>
      <c r="E67" t="str">
        <f ca="1">IFERROR(INDEX(OFFSET(Listas!$E$6,0,0,MATCH("Fin",Listas!$E$6:E163,0)-1,1),MATCH(0,INDEX(COUNTIF($E$10:E66,OFFSET(Listas!$E$6,0,0,MATCH("Fin",Listas!$E$6:E163,0)-1,1)),0,0),0)),"")</f>
        <v/>
      </c>
      <c r="H67" t="str">
        <f ca="1">IFERROR(INDEX(OFFSET(Listas!$H$6,0,0,MATCH("Fin",Listas!$H$6:H163,0)-1,1),MATCH(0,INDEX(COUNTIF($H$10:H66,OFFSET(Listas!$H$6,0,0,MATCH("Fin",Listas!$H$6:H163,0)-1,1)),0,0),0)),"")</f>
        <v/>
      </c>
      <c r="K67" t="str">
        <f ca="1">IFERROR(INDEX(OFFSET(Listas!$L$6,0,0,MATCH("Fin",Listas!$L$6:L163,0)-1,1),MATCH(0,INDEX(COUNTIF($K$10:K66,OFFSET(Listas!$L$6,0,0,MATCH("Fin",Listas!$L$6:L163,0)-1,1)),0,0),0)),"")</f>
        <v/>
      </c>
      <c r="L67" t="e">
        <f ca="1">VLOOKUP(K67,Listas!$L$6:$M$106,2,0)</f>
        <v>#N/A</v>
      </c>
      <c r="AA67" s="122" t="str">
        <f>IF('Uso de suelo'!C72="","",'Uso de suelo'!C72)</f>
        <v/>
      </c>
      <c r="AB67" s="123" t="str">
        <f ca="1">IF('Uso de suelo'!D72="","",VLOOKUP('Uso de suelo'!D72,OFFSET(Formulas!$K$11,0,0,Formulas!$L$10,2),2,0))</f>
        <v/>
      </c>
      <c r="AC67" s="123" t="str">
        <f ca="1">IF('Uso de suelo'!F72="","",VLOOKUP('Uso de suelo'!F72,OFFSET(Formulas!$K$11,0,0,Formulas!$L$10,2),2,0))</f>
        <v/>
      </c>
      <c r="AD67" s="123" t="str">
        <f ca="1">IF('Uso de suelo'!H72="","",VLOOKUP('Uso de suelo'!H72,OFFSET(Formulas!$K$11,0,0,Formulas!$L$10,2),2,0))</f>
        <v/>
      </c>
      <c r="AE67" s="123" t="str">
        <f ca="1">IF('Uso de suelo'!J72="","",VLOOKUP('Uso de suelo'!J72,OFFSET(Formulas!$K$11,0,0,Formulas!$L$10,2),2,0))</f>
        <v/>
      </c>
      <c r="AF67" s="123" t="str">
        <f ca="1">IF('Uso de suelo'!L72="","",VLOOKUP('Uso de suelo'!L72,OFFSET(Formulas!$K$11,0,0,Formulas!$L$10,2),2,0))</f>
        <v/>
      </c>
      <c r="AG67" s="123" t="str">
        <f ca="1">IF('Uso de suelo'!N72="","",VLOOKUP('Uso de suelo'!N72,OFFSET(Formulas!$K$11,0,0,Formulas!$L$10,2),2,0))</f>
        <v/>
      </c>
      <c r="AH67" s="123" t="str">
        <f ca="1">IF('Uso de suelo'!P72="","",VLOOKUP('Uso de suelo'!P72,OFFSET(Formulas!$K$11,0,0,Formulas!$L$10,2),2,0))</f>
        <v/>
      </c>
      <c r="AI67" s="123" t="str">
        <f ca="1">IF('Uso de suelo'!R72="","",VLOOKUP('Uso de suelo'!R72,OFFSET(Formulas!$K$11,0,0,Formulas!$L$10,2),2,0))</f>
        <v/>
      </c>
      <c r="AJ67" s="123" t="str">
        <f ca="1">IF('Uso de suelo'!T72="","",VLOOKUP('Uso de suelo'!T72,OFFSET(Formulas!$K$11,0,0,Formulas!$L$10,2),2,0))</f>
        <v/>
      </c>
      <c r="AK67" s="123" t="str">
        <f ca="1">IF('Uso de suelo'!V72="","",VLOOKUP('Uso de suelo'!V72,OFFSET(Formulas!$K$11,0,0,Formulas!$L$10,2),2,0))</f>
        <v/>
      </c>
      <c r="AL67" s="123" t="str">
        <f ca="1">IF('Uso de suelo'!X72="","",VLOOKUP('Uso de suelo'!X72,OFFSET(Formulas!$K$11,0,0,Formulas!$L$10,2),2,0))</f>
        <v/>
      </c>
      <c r="AM67" s="124" t="str">
        <f ca="1">IF('Uso de suelo'!Z72="","",VLOOKUP('Uso de suelo'!Z72,OFFSET(Formulas!$K$11,0,0,Formulas!$L$10,2),2,0))</f>
        <v/>
      </c>
      <c r="AN67" t="str">
        <f>IF('Prod y alimentación'!B125="","",'Prod y alimentación'!B125)</f>
        <v/>
      </c>
      <c r="AO67" t="str">
        <f>IF('Prod y alimentación'!C125="","",'Prod y alimentación'!C125)</f>
        <v/>
      </c>
      <c r="AP67" t="str">
        <f>IFERROR('Prod y alimentación'!D125*IF($AN67=$R$10,VLOOKUP($AO67,Listas!$B$6:$D$106,3,)*VLOOKUP($AO67,Listas!$B$6:$D$106,2,),IF($AN67=$R$11,VLOOKUP($AO67,Listas!$E$6:$G$106,3,)*VLOOKUP($AO67,Listas!$E$6:$G$106,2,),IF($AN67=$R$12,VLOOKUP($AO67,Listas!$H$6:$J$106,3,)*VLOOKUP($AO67,Listas!$H$6:$J$106,2,),""))),"")</f>
        <v/>
      </c>
      <c r="AQ67" t="str">
        <f>IFERROR('Prod y alimentación'!E125*IF($AN67=$R$10,VLOOKUP($AO67,Listas!$B$6:$D$106,3,)*VLOOKUP($AO67,Listas!$B$6:$D$106,2,),IF($AN67=$R$11,VLOOKUP($AO67,Listas!$E$6:$G$106,3,)*VLOOKUP($AO67,Listas!$E$6:$G$106,2,),IF($AN67=$R$12,VLOOKUP($AO67,Listas!$H$6:$J$106,3,)*VLOOKUP($AO67,Listas!$H$6:$J$106,2,),""))),"")</f>
        <v/>
      </c>
      <c r="AR67" t="str">
        <f>IFERROR('Prod y alimentación'!G125*IF($AN67=$R$10,VLOOKUP($AO67,Listas!$B$6:$D$106,3,)*VLOOKUP($AO67,Listas!$B$6:$D$106,2,),IF($AN67=$R$11,VLOOKUP($AO67,Listas!$E$6:$G$106,3,)*VLOOKUP($AO67,Listas!$E$6:$G$106,2,),IF($AN67=$R$12,VLOOKUP($AO67,Listas!$H$6:$J$106,3,)*VLOOKUP($AO67,Listas!$H$6:$J$106,2,),""))),"")</f>
        <v/>
      </c>
      <c r="AS67" t="str">
        <f>IFERROR('Prod y alimentación'!H125*IF($AN67=$R$10,VLOOKUP($AO67,Listas!$B$6:$D$106,3,)*VLOOKUP($AO67,Listas!$B$6:$D$106,2,),IF($AN67=$R$11,VLOOKUP($AO67,Listas!$E$6:$G$106,3,)*VLOOKUP($AO67,Listas!$E$6:$G$106,2,),IF($AN67=$R$12,VLOOKUP($AO67,Listas!$H$6:$J$106,3,)*VLOOKUP($AO67,Listas!$H$6:$J$106,2,),""))),"")</f>
        <v/>
      </c>
      <c r="AT67" t="str">
        <f>IFERROR('Prod y alimentación'!J125*IF($AN67=$R$10,VLOOKUP($AO67,Listas!$B$6:$D$106,3,)*VLOOKUP($AO67,Listas!$B$6:$D$106,2,),IF($AN67=$R$11,VLOOKUP($AO67,Listas!$E$6:$G$106,3,)*VLOOKUP($AO67,Listas!$E$6:$G$106,2,),IF($AN67=$R$12,VLOOKUP($AO67,Listas!$H$6:$J$106,3,)*VLOOKUP($AO67,Listas!$H$6:$J$106,2,),""))),"")</f>
        <v/>
      </c>
      <c r="AU67" t="str">
        <f>IFERROR('Prod y alimentación'!K125*IF($AN67=$R$10,VLOOKUP($AO67,Listas!$B$6:$D$106,3,)*VLOOKUP($AO67,Listas!$B$6:$D$106,2,),IF($AN67=$R$11,VLOOKUP($AO67,Listas!$E$6:$G$106,3,)*VLOOKUP($AO67,Listas!$E$6:$G$106,2,),IF($AN67=$R$12,VLOOKUP($AO67,Listas!$H$6:$J$106,3,)*VLOOKUP($AO67,Listas!$H$6:$J$106,2,),""))),"")</f>
        <v/>
      </c>
      <c r="AV67" t="str">
        <f>IFERROR('Prod y alimentación'!M125*IF($AN67=$R$10,VLOOKUP($AO67,Listas!$B$6:$D$106,3,)*VLOOKUP($AO67,Listas!$B$6:$D$106,2,),IF($AN67=$R$11,VLOOKUP($AO67,Listas!$E$6:$G$106,3,)*VLOOKUP($AO67,Listas!$E$6:$G$106,2,),IF($AN67=$R$12,VLOOKUP($AO67,Listas!$H$6:$J$106,3,)*VLOOKUP($AO67,Listas!$H$6:$J$106,2,),""))),"")</f>
        <v/>
      </c>
      <c r="AW67" t="str">
        <f>IFERROR('Prod y alimentación'!N125*IF($AN67=$R$10,VLOOKUP($AO67,Listas!$B$6:$D$106,3,)*VLOOKUP($AO67,Listas!$B$6:$D$106,2,),IF($AN67=$R$11,VLOOKUP($AO67,Listas!$E$6:$G$106,3,)*VLOOKUP($AO67,Listas!$E$6:$G$106,2,),IF($AN67=$R$12,VLOOKUP($AO67,Listas!$H$6:$J$106,3,)*VLOOKUP($AO67,Listas!$H$6:$J$106,2,),""))),"")</f>
        <v/>
      </c>
      <c r="AX67" t="str">
        <f>IFERROR('Prod y alimentación'!P125*IF($AN67=$R$10,VLOOKUP($AO67,Listas!$B$6:$D$106,3,)*VLOOKUP($AO67,Listas!$B$6:$D$106,2,),IF($AN67=$R$11,VLOOKUP($AO67,Listas!$E$6:$G$106,3,)*VLOOKUP($AO67,Listas!$E$6:$G$106,2,),IF($AN67=$R$12,VLOOKUP($AO67,Listas!$H$6:$J$106,3,)*VLOOKUP($AO67,Listas!$H$6:$J$106,2,),""))),"")</f>
        <v/>
      </c>
      <c r="AY67" t="str">
        <f>IFERROR('Prod y alimentación'!Q125*IF($AN67=$R$10,VLOOKUP($AO67,Listas!$B$6:$D$106,3,)*VLOOKUP($AO67,Listas!$B$6:$D$106,2,),IF($AN67=$R$11,VLOOKUP($AO67,Listas!$E$6:$G$106,3,)*VLOOKUP($AO67,Listas!$E$6:$G$106,2,),IF($AN67=$R$12,VLOOKUP($AO67,Listas!$H$6:$J$106,3,)*VLOOKUP($AO67,Listas!$H$6:$J$106,2,),""))),"")</f>
        <v/>
      </c>
      <c r="AZ67" t="str">
        <f>IFERROR('Prod y alimentación'!S125*IF($AN67=$R$10,VLOOKUP($AO67,Listas!$B$6:$D$106,3,)*VLOOKUP($AO67,Listas!$B$6:$D$106,2,),IF($AN67=$R$11,VLOOKUP($AO67,Listas!$E$6:$G$106,3,)*VLOOKUP($AO67,Listas!$E$6:$G$106,2,),IF($AN67=$R$12,VLOOKUP($AO67,Listas!$H$6:$J$106,3,)*VLOOKUP($AO67,Listas!$H$6:$J$106,2,),""))),"")</f>
        <v/>
      </c>
      <c r="BA67" t="str">
        <f>IFERROR('Prod y alimentación'!T125*IF($AN67=$R$10,VLOOKUP($AO67,Listas!$B$6:$D$106,3,)*VLOOKUP($AO67,Listas!$B$6:$D$106,2,),IF($AN67=$R$11,VLOOKUP($AO67,Listas!$E$6:$G$106,3,)*VLOOKUP($AO67,Listas!$E$6:$G$106,2,),IF($AN67=$R$12,VLOOKUP($AO67,Listas!$H$6:$J$106,3,)*VLOOKUP($AO67,Listas!$H$6:$J$106,2,),""))),"")</f>
        <v/>
      </c>
      <c r="BB67" t="str">
        <f>IFERROR('Prod y alimentación'!V125*IF($AN67=$R$10,VLOOKUP($AO67,Listas!$B$6:$D$106,3,)*VLOOKUP($AO67,Listas!$B$6:$D$106,2,),IF($AN67=$R$11,VLOOKUP($AO67,Listas!$E$6:$G$106,3,)*VLOOKUP($AO67,Listas!$E$6:$G$106,2,),IF($AN67=$R$12,VLOOKUP($AO67,Listas!$H$6:$J$106,3,)*VLOOKUP($AO67,Listas!$H$6:$J$106,2,),""))),"")</f>
        <v/>
      </c>
      <c r="BC67" t="str">
        <f>IFERROR('Prod y alimentación'!W125*IF($AN67=$R$10,VLOOKUP($AO67,Listas!$B$6:$D$106,3,)*VLOOKUP($AO67,Listas!$B$6:$D$106,2,),IF($AN67=$R$11,VLOOKUP($AO67,Listas!$E$6:$G$106,3,)*VLOOKUP($AO67,Listas!$E$6:$G$106,2,),IF($AN67=$R$12,VLOOKUP($AO67,Listas!$H$6:$J$106,3,)*VLOOKUP($AO67,Listas!$H$6:$J$106,2,),""))),"")</f>
        <v/>
      </c>
      <c r="BD67" t="str">
        <f>IFERROR('Prod y alimentación'!Y125*IF($AN67=$R$10,VLOOKUP($AO67,Listas!$B$6:$D$106,3,)*VLOOKUP($AO67,Listas!$B$6:$D$106,2,),IF($AN67=$R$11,VLOOKUP($AO67,Listas!$E$6:$G$106,3,)*VLOOKUP($AO67,Listas!$E$6:$G$106,2,),IF($AN67=$R$12,VLOOKUP($AO67,Listas!$H$6:$J$106,3,)*VLOOKUP($AO67,Listas!$H$6:$J$106,2,),""))),"")</f>
        <v/>
      </c>
      <c r="BE67" t="str">
        <f>IFERROR('Prod y alimentación'!Z125*IF($AN67=$R$10,VLOOKUP($AO67,Listas!$B$6:$D$106,3,)*VLOOKUP($AO67,Listas!$B$6:$D$106,2,),IF($AN67=$R$11,VLOOKUP($AO67,Listas!$E$6:$G$106,3,)*VLOOKUP($AO67,Listas!$E$6:$G$106,2,),IF($AN67=$R$12,VLOOKUP($AO67,Listas!$H$6:$J$106,3,)*VLOOKUP($AO67,Listas!$H$6:$J$106,2,),""))),"")</f>
        <v/>
      </c>
      <c r="BF67" t="str">
        <f>IFERROR('Prod y alimentación'!AB125*IF($AN67=$R$10,VLOOKUP($AO67,Listas!$B$6:$D$106,3,)*VLOOKUP($AO67,Listas!$B$6:$D$106,2,),IF($AN67=$R$11,VLOOKUP($AO67,Listas!$E$6:$G$106,3,)*VLOOKUP($AO67,Listas!$E$6:$G$106,2,),IF($AN67=$R$12,VLOOKUP($AO67,Listas!$H$6:$J$106,3,)*VLOOKUP($AO67,Listas!$H$6:$J$106,2,),""))),"")</f>
        <v/>
      </c>
      <c r="BG67" t="str">
        <f>IFERROR('Prod y alimentación'!AC125*IF($AN67=$R$10,VLOOKUP($AO67,Listas!$B$6:$D$106,3,)*VLOOKUP($AO67,Listas!$B$6:$D$106,2,),IF($AN67=$R$11,VLOOKUP($AO67,Listas!$E$6:$G$106,3,)*VLOOKUP($AO67,Listas!$E$6:$G$106,2,),IF($AN67=$R$12,VLOOKUP($AO67,Listas!$H$6:$J$106,3,)*VLOOKUP($AO67,Listas!$H$6:$J$106,2,),""))),"")</f>
        <v/>
      </c>
      <c r="BH67" t="str">
        <f>IFERROR('Prod y alimentación'!AE125*IF($AN67=$R$10,VLOOKUP($AO67,Listas!$B$6:$D$106,3,)*VLOOKUP($AO67,Listas!$B$6:$D$106,2,),IF($AN67=$R$11,VLOOKUP($AO67,Listas!$E$6:$G$106,3,)*VLOOKUP($AO67,Listas!$E$6:$G$106,2,),IF($AN67=$R$12,VLOOKUP($AO67,Listas!$H$6:$J$106,3,)*VLOOKUP($AO67,Listas!$H$6:$J$106,2,),""))),"")</f>
        <v/>
      </c>
      <c r="BI67" t="str">
        <f>IFERROR('Prod y alimentación'!AF125*IF($AN67=$R$10,VLOOKUP($AO67,Listas!$B$6:$D$106,3,)*VLOOKUP($AO67,Listas!$B$6:$D$106,2,),IF($AN67=$R$11,VLOOKUP($AO67,Listas!$E$6:$G$106,3,)*VLOOKUP($AO67,Listas!$E$6:$G$106,2,),IF($AN67=$R$12,VLOOKUP($AO67,Listas!$H$6:$J$106,3,)*VLOOKUP($AO67,Listas!$H$6:$J$106,2,),""))),"")</f>
        <v/>
      </c>
      <c r="BJ67" t="str">
        <f>IFERROR('Prod y alimentación'!AH125*IF($AN67=$R$10,VLOOKUP($AO67,Listas!$B$6:$D$106,3,)*VLOOKUP($AO67,Listas!$B$6:$D$106,2,),IF($AN67=$R$11,VLOOKUP($AO67,Listas!$E$6:$G$106,3,)*VLOOKUP($AO67,Listas!$E$6:$G$106,2,),IF($AN67=$R$12,VLOOKUP($AO67,Listas!$H$6:$J$106,3,)*VLOOKUP($AO67,Listas!$H$6:$J$106,2,),""))),"")</f>
        <v/>
      </c>
      <c r="BK67" t="str">
        <f>IFERROR('Prod y alimentación'!AI125*IF($AN67=$R$10,VLOOKUP($AO67,Listas!$B$6:$D$106,3,)*VLOOKUP($AO67,Listas!$B$6:$D$106,2,),IF($AN67=$R$11,VLOOKUP($AO67,Listas!$E$6:$G$106,3,)*VLOOKUP($AO67,Listas!$E$6:$G$106,2,),IF($AN67=$R$12,VLOOKUP($AO67,Listas!$H$6:$J$106,3,)*VLOOKUP($AO67,Listas!$H$6:$J$106,2,),""))),"")</f>
        <v/>
      </c>
      <c r="BL67" t="str">
        <f>IFERROR('Prod y alimentación'!AK125*IF($AN67=$R$10,VLOOKUP($AO67,Listas!$B$6:$D$106,3,)*VLOOKUP($AO67,Listas!$B$6:$D$106,2,),IF($AN67=$R$11,VLOOKUP($AO67,Listas!$E$6:$G$106,3,)*VLOOKUP($AO67,Listas!$E$6:$G$106,2,),IF($AN67=$R$12,VLOOKUP($AO67,Listas!$H$6:$J$106,3,)*VLOOKUP($AO67,Listas!$H$6:$J$106,2,),""))),"")</f>
        <v/>
      </c>
      <c r="BM67" t="str">
        <f>IFERROR('Prod y alimentación'!AL125*IF($AN67=$R$10,VLOOKUP($AO67,Listas!$B$6:$D$106,3,)*VLOOKUP($AO67,Listas!$B$6:$D$106,2,),IF($AN67=$R$11,VLOOKUP($AO67,Listas!$E$6:$G$106,3,)*VLOOKUP($AO67,Listas!$E$6:$G$106,2,),IF($AN67=$R$12,VLOOKUP($AO67,Listas!$H$6:$J$106,3,)*VLOOKUP($AO67,Listas!$H$6:$J$106,2,),""))),"")</f>
        <v/>
      </c>
      <c r="BO67" s="130" t="str">
        <f>IFERROR('Prod y alimentación'!D125*IF($AN67=$R$10,VLOOKUP($AO67,Listas!$B$6:$C$106,2,),IF($AN67=$R$11,VLOOKUP($AO67,Listas!$E$6:$F$106,2,),IF($AN67=$R$12,VLOOKUP($AO67,Listas!$H$6:$I$106,2,),""))),"")</f>
        <v/>
      </c>
      <c r="BP67" t="str">
        <f>IFERROR('Prod y alimentación'!G125*IF($AN67=$R$10,VLOOKUP($AO67,Listas!$B$6:$C$106,2,),IF($AN67=$R$11,VLOOKUP($AO67,Listas!$E$6:$F$106,2,),IF($AN67=$R$12,VLOOKUP($AO67,Listas!$H$6:$I$106,2,)/100,""))),"")</f>
        <v/>
      </c>
      <c r="BQ67" t="str">
        <f>IFERROR('Prod y alimentación'!J125*IF($AN67=$R$10,VLOOKUP($AO67,Listas!$B$6:$C$106,2,),IF($AN67=$R$11,VLOOKUP($AO67,Listas!$E$6:$F$106,2,),IF($AN67=$R$12,VLOOKUP($AO67,Listas!$H$6:$I$106,2,)/100,""))),"")</f>
        <v/>
      </c>
      <c r="BR67" t="str">
        <f>IFERROR('Prod y alimentación'!M125*IF($AN67=$R$10,VLOOKUP($AO67,Listas!$B$6:$C$106,2,),IF($AN67=$R$11,VLOOKUP($AO67,Listas!$E$6:$F$106,2,),IF($AN67=$R$12,VLOOKUP($AO67,Listas!$H$6:$I$106,2,)/100,""))),"")</f>
        <v/>
      </c>
      <c r="BS67" t="str">
        <f>IFERROR('Prod y alimentación'!P125*IF($AN67=$R$10,VLOOKUP($AO67,Listas!$B$6:$C$106,2,),IF($AN67=$R$11,VLOOKUP($AO67,Listas!$E$6:$F$106,2,),IF($AN67=$R$12,VLOOKUP($AO67,Listas!$H$6:$I$106,2,)/100,""))),"")</f>
        <v/>
      </c>
      <c r="BT67" t="str">
        <f>IFERROR('Prod y alimentación'!S125*IF($AN67=$R$10,VLOOKUP($AO67,Listas!$B$6:$C$106,2,),IF($AN67=$R$11,VLOOKUP($AO67,Listas!$E$6:$F$106,2,),IF($AN67=$R$12,VLOOKUP($AO67,Listas!$H$6:$I$106,2,)/100,""))),"")</f>
        <v/>
      </c>
      <c r="BU67" t="str">
        <f>IFERROR('Prod y alimentación'!V125*IF($AN67=$R$10,VLOOKUP($AO67,Listas!$B$6:$C$106,2,),IF($AN67=$R$11,VLOOKUP($AO67,Listas!$E$6:$F$106,2,),IF($AN67=$R$12,VLOOKUP($AO67,Listas!$H$6:$I$106,2,)/100,""))),"")</f>
        <v/>
      </c>
      <c r="BV67" t="str">
        <f>IFERROR('Prod y alimentación'!Y125*IF($AN67=$R$10,VLOOKUP($AO67,Listas!$B$6:$C$106,2,),IF($AN67=$R$11,VLOOKUP($AO67,Listas!$E$6:$F$106,2,),IF($AN67=$R$12,VLOOKUP($AO67,Listas!$H$6:$I$106,2,)/100,""))),"")</f>
        <v/>
      </c>
      <c r="BW67" t="str">
        <f>IFERROR('Prod y alimentación'!AB125*IF($AN67=$R$10,VLOOKUP($AO67,Listas!$B$6:$C$106,2,),IF($AN67=$R$11,VLOOKUP($AO67,Listas!$E$6:$F$106,2,),IF($AN67=$R$12,VLOOKUP($AO67,Listas!$H$6:$I$106,2,)/100,""))),"")</f>
        <v/>
      </c>
      <c r="BX67" t="str">
        <f>IFERROR('Prod y alimentación'!AE125*IF($AN67=$R$10,VLOOKUP($AO67,Listas!$B$6:$C$106,2,),IF($AN67=$R$11,VLOOKUP($AO67,Listas!$E$6:$F$106,2,),IF($AN67=$R$12,VLOOKUP($AO67,Listas!$H$6:$I$106,2,)/100,""))),"")</f>
        <v/>
      </c>
      <c r="BY67" t="str">
        <f>IFERROR('Prod y alimentación'!AH125*IF($AN67=$R$10,VLOOKUP($AO67,Listas!$B$6:$C$106,2,),IF($AN67=$R$11,VLOOKUP($AO67,Listas!$E$6:$F$106,2,),IF($AN67=$R$12,VLOOKUP($AO67,Listas!$H$6:$I$106,2,)/100,""))),"")</f>
        <v/>
      </c>
      <c r="BZ67" t="str">
        <f>IFERROR('Prod y alimentación'!AK125*IF($AN67=$R$10,VLOOKUP($AO67,Listas!$B$6:$C$106,2,),IF($AN67=$R$11,VLOOKUP($AO67,Listas!$E$6:$F$106,2,),IF($AN67=$R$12,VLOOKUP($AO67,Listas!$H$6:$I$106,2,)/100,""))),"")</f>
        <v/>
      </c>
      <c r="CB67" t="str">
        <f>IF(Reservas!E72="",IF(Reservas!D72="","",IF(Reservas!C72=$O$10,0.85,IF(Reservas!C72=$O$11,0.45,IF(Reservas!C72=$O$12,0.33,"")))),Reservas!E72)</f>
        <v/>
      </c>
      <c r="CC67" t="str">
        <f>IF(Reservas!H72="",IF(Reservas!G72="","",IF(Reservas!F72=$O$10,0.85,IF(Reservas!F72=$O$11,0.45,IF(Reservas!F72=$O$12,0.33,"")))),Reservas!H72)</f>
        <v/>
      </c>
      <c r="CD67" t="str">
        <f>IF(Reservas!K72="",IF(Reservas!J72="","",IF(Reservas!I72=$O$10,0.85,IF(Reservas!I72=$O$11,0.45,IF(Reservas!I72=$O$12,0.33,"")))),Reservas!K72)</f>
        <v/>
      </c>
      <c r="CE67" t="str">
        <f>IF(Reservas!N72="",IF(Reservas!M72="","",IF(Reservas!L72=$O$10,0.85,IF(Reservas!L72=$O$11,0.45,IF(Reservas!L72=$O$12,0.33,"")))),Reservas!N72)</f>
        <v/>
      </c>
      <c r="CF67" t="str">
        <f>IF(Reservas!Q72="",IF(Reservas!P72="","",IF(Reservas!O72=$O$10,0.85,IF(Reservas!O72=$O$11,0.45,IF(Reservas!O72=$O$12,0.33,"")))),Reservas!Q72)</f>
        <v/>
      </c>
      <c r="CG67" t="str">
        <f>IF(Reservas!T72="",IF(Reservas!S72="","",IF(Reservas!R72=$O$10,0.85,IF(Reservas!R72=$O$11,0.45,IF(Reservas!R72=$O$12,0.33,"")))),Reservas!T72)</f>
        <v/>
      </c>
      <c r="CH67" t="str">
        <f>IF(Reservas!W72="",IF(Reservas!V72="","",IF(Reservas!U72=$O$10,0.85,IF(Reservas!U72=$O$11,0.45,IF(Reservas!U72=$O$12,0.33,"")))),Reservas!W72)</f>
        <v/>
      </c>
      <c r="CI67" t="str">
        <f>IF(Reservas!Z72="",IF(Reservas!Y72="","",IF(Reservas!X72=$O$10,0.85,IF(Reservas!X72=$O$11,0.45,IF(Reservas!X72=$O$12,0.33,"")))),Reservas!Z72)</f>
        <v/>
      </c>
      <c r="CJ67" t="str">
        <f>IF(Reservas!AC72="",IF(Reservas!AB72="","",IF(Reservas!AA72=$O$10,0.85,IF(Reservas!AA72=$O$11,0.45,IF(Reservas!AA72=$O$12,0.33,"")))),Reservas!AC72)</f>
        <v/>
      </c>
      <c r="CK67" t="str">
        <f>IF(Reservas!AF72="",IF(Reservas!AE72="","",IF(Reservas!AD72=$O$10,0.85,IF(Reservas!AD72=$O$11,0.45,IF(Reservas!AD72=$O$12,0.33,"")))),Reservas!AF72)</f>
        <v/>
      </c>
      <c r="CL67" t="str">
        <f>IF(Reservas!AI72="",IF(Reservas!AH72="","",IF(Reservas!AG72=$O$10,0.85,IF(Reservas!AG72=$O$11,0.45,IF(Reservas!AG72=$O$12,0.33,"")))),Reservas!AI72)</f>
        <v/>
      </c>
      <c r="CM67" t="str">
        <f>IF(Reservas!AL72="",IF(Reservas!AK72="","",IF(Reservas!AJ72=$O$10,0.85,IF(Reservas!AJ72=$O$11,0.45,IF(Reservas!AJ72=$O$12,0.33,"")))),Reservas!AL72)</f>
        <v/>
      </c>
      <c r="CO67" t="str">
        <f>IFERROR('Prod y alimentación'!E125*IF($AN67=$R$10,VLOOKUP($AO67,Listas!$B$6:$C$106,2,),IF($AN67=$R$11,VLOOKUP($AO67,Listas!$E$6:$F$106,2,),IF($AN67=$R$12,VLOOKUP($AO67,Listas!$H$6:$I$106,2,),""))),"")</f>
        <v/>
      </c>
      <c r="CP67" t="str">
        <f>IFERROR('Prod y alimentación'!H125*IF($AN67=$R$10,VLOOKUP($AO67,Listas!$B$6:$C$106,2,),IF($AN67=$R$11,VLOOKUP($AO67,Listas!$E$6:$F$106,2,),IF($AN67=$R$12,VLOOKUP($AO67,Listas!$H$6:$I$106,2,),""))),"")</f>
        <v/>
      </c>
      <c r="CQ67" t="str">
        <f>IFERROR('Prod y alimentación'!K125*IF($AN67=$R$10,VLOOKUP($AO67,Listas!$B$6:$C$106,2,),IF($AN67=$R$11,VLOOKUP($AO67,Listas!$E$6:$F$106,2,),IF($AN67=$R$12,VLOOKUP($AO67,Listas!$H$6:$I$106,2,),""))),"")</f>
        <v/>
      </c>
      <c r="CR67" t="str">
        <f>IFERROR('Prod y alimentación'!N125*IF($AN67=$R$10,VLOOKUP($AO67,Listas!$B$6:$C$106,2,),IF($AN67=$R$11,VLOOKUP($AO67,Listas!$E$6:$F$106,2,),IF($AN67=$R$12,VLOOKUP($AO67,Listas!$H$6:$I$106,2,),""))),"")</f>
        <v/>
      </c>
      <c r="CS67" t="str">
        <f>IFERROR('Prod y alimentación'!Q125*IF($AN67=$R$10,VLOOKUP($AO67,Listas!$B$6:$C$106,2,),IF($AN67=$R$11,VLOOKUP($AO67,Listas!$E$6:$F$106,2,),IF($AN67=$R$12,VLOOKUP($AO67,Listas!$H$6:$I$106,2,),""))),"")</f>
        <v/>
      </c>
      <c r="CT67" t="str">
        <f>IFERROR('Prod y alimentación'!T125*IF($AN67=$R$10,VLOOKUP($AO67,Listas!$B$6:$C$106,2,),IF($AN67=$R$11,VLOOKUP($AO67,Listas!$E$6:$F$106,2,),IF($AN67=$R$12,VLOOKUP($AO67,Listas!$H$6:$I$106,2,),""))),"")</f>
        <v/>
      </c>
      <c r="CU67" t="str">
        <f>IFERROR('Prod y alimentación'!W125*IF($AN67=$R$10,VLOOKUP($AO67,Listas!$B$6:$C$106,2,),IF($AN67=$R$11,VLOOKUP($AO67,Listas!$E$6:$F$106,2,),IF($AN67=$R$12,VLOOKUP($AO67,Listas!$H$6:$I$106,2,),""))),"")</f>
        <v/>
      </c>
      <c r="CV67" t="str">
        <f>IFERROR('Prod y alimentación'!Z125*IF($AN67=$R$10,VLOOKUP($AO67,Listas!$B$6:$C$106,2,),IF($AN67=$R$11,VLOOKUP($AO67,Listas!$E$6:$F$106,2,),IF($AN67=$R$12,VLOOKUP($AO67,Listas!$H$6:$I$106,2,),""))),"")</f>
        <v/>
      </c>
      <c r="CW67" t="str">
        <f>IFERROR('Prod y alimentación'!AC125*IF($AN67=$R$10,VLOOKUP($AO67,Listas!$B$6:$C$106,2,),IF($AN67=$R$11,VLOOKUP($AO67,Listas!$E$6:$F$106,2,),IF($AN67=$R$12,VLOOKUP($AO67,Listas!$H$6:$I$106,2,),""))),"")</f>
        <v/>
      </c>
      <c r="CX67" t="str">
        <f>IFERROR('Prod y alimentación'!AF125*IF($AN67=$R$10,VLOOKUP($AO67,Listas!$B$6:$C$106,2,),IF($AN67=$R$11,VLOOKUP($AO67,Listas!$E$6:$F$106,2,),IF($AN67=$R$12,VLOOKUP($AO67,Listas!$H$6:$I$106,2,),""))),"")</f>
        <v/>
      </c>
      <c r="CY67" t="str">
        <f>IFERROR('Prod y alimentación'!AI125*IF($AN67=$R$10,VLOOKUP($AO67,Listas!$B$6:$C$106,2,),IF($AN67=$R$11,VLOOKUP($AO67,Listas!$E$6:$F$106,2,),IF($AN67=$R$12,VLOOKUP($AO67,Listas!$H$6:$I$106,2,),""))),"")</f>
        <v/>
      </c>
      <c r="CZ67" t="str">
        <f>IFERROR('Prod y alimentación'!AL125*IF($AN67=$R$10,VLOOKUP($AO67,Listas!$B$6:$C$106,2,),IF($AN67=$R$11,VLOOKUP($AO67,Listas!$E$6:$F$106,2,),IF($AN67=$R$12,VLOOKUP($AO67,Listas!$H$6:$I$106,2,),""))),"")</f>
        <v/>
      </c>
    </row>
    <row r="68" spans="2:104" x14ac:dyDescent="0.35">
      <c r="B68" t="str">
        <f ca="1">IFERROR(INDEX(OFFSET(Listas!$B$6,0,0,MATCH("Fin",Listas!$B$6:B164,0)-1,1),MATCH(0,INDEX(COUNTIF($B$10:B67,OFFSET(Listas!$B$6,0,0,MATCH("Fin",Listas!$B$6:B164,0)-1,1)),0,0),0)),"")</f>
        <v/>
      </c>
      <c r="E68" t="str">
        <f ca="1">IFERROR(INDEX(OFFSET(Listas!$E$6,0,0,MATCH("Fin",Listas!$E$6:E164,0)-1,1),MATCH(0,INDEX(COUNTIF($E$10:E67,OFFSET(Listas!$E$6,0,0,MATCH("Fin",Listas!$E$6:E164,0)-1,1)),0,0),0)),"")</f>
        <v/>
      </c>
      <c r="H68" t="str">
        <f ca="1">IFERROR(INDEX(OFFSET(Listas!$H$6,0,0,MATCH("Fin",Listas!$H$6:H164,0)-1,1),MATCH(0,INDEX(COUNTIF($H$10:H67,OFFSET(Listas!$H$6,0,0,MATCH("Fin",Listas!$H$6:H164,0)-1,1)),0,0),0)),"")</f>
        <v/>
      </c>
      <c r="K68" t="str">
        <f ca="1">IFERROR(INDEX(OFFSET(Listas!$L$6,0,0,MATCH("Fin",Listas!$L$6:L164,0)-1,1),MATCH(0,INDEX(COUNTIF($K$10:K67,OFFSET(Listas!$L$6,0,0,MATCH("Fin",Listas!$L$6:L164,0)-1,1)),0,0),0)),"")</f>
        <v/>
      </c>
      <c r="L68" t="e">
        <f ca="1">VLOOKUP(K68,Listas!$L$6:$M$106,2,0)</f>
        <v>#N/A</v>
      </c>
      <c r="AA68" s="122" t="str">
        <f>IF('Uso de suelo'!C73="","",'Uso de suelo'!C73)</f>
        <v/>
      </c>
      <c r="AB68" s="123" t="str">
        <f ca="1">IF('Uso de suelo'!D73="","",VLOOKUP('Uso de suelo'!D73,OFFSET(Formulas!$K$11,0,0,Formulas!$L$10,2),2,0))</f>
        <v/>
      </c>
      <c r="AC68" s="123" t="str">
        <f ca="1">IF('Uso de suelo'!F73="","",VLOOKUP('Uso de suelo'!F73,OFFSET(Formulas!$K$11,0,0,Formulas!$L$10,2),2,0))</f>
        <v/>
      </c>
      <c r="AD68" s="123" t="str">
        <f ca="1">IF('Uso de suelo'!H73="","",VLOOKUP('Uso de suelo'!H73,OFFSET(Formulas!$K$11,0,0,Formulas!$L$10,2),2,0))</f>
        <v/>
      </c>
      <c r="AE68" s="123" t="str">
        <f ca="1">IF('Uso de suelo'!J73="","",VLOOKUP('Uso de suelo'!J73,OFFSET(Formulas!$K$11,0,0,Formulas!$L$10,2),2,0))</f>
        <v/>
      </c>
      <c r="AF68" s="123" t="str">
        <f ca="1">IF('Uso de suelo'!L73="","",VLOOKUP('Uso de suelo'!L73,OFFSET(Formulas!$K$11,0,0,Formulas!$L$10,2),2,0))</f>
        <v/>
      </c>
      <c r="AG68" s="123" t="str">
        <f ca="1">IF('Uso de suelo'!N73="","",VLOOKUP('Uso de suelo'!N73,OFFSET(Formulas!$K$11,0,0,Formulas!$L$10,2),2,0))</f>
        <v/>
      </c>
      <c r="AH68" s="123" t="str">
        <f ca="1">IF('Uso de suelo'!P73="","",VLOOKUP('Uso de suelo'!P73,OFFSET(Formulas!$K$11,0,0,Formulas!$L$10,2),2,0))</f>
        <v/>
      </c>
      <c r="AI68" s="123" t="str">
        <f ca="1">IF('Uso de suelo'!R73="","",VLOOKUP('Uso de suelo'!R73,OFFSET(Formulas!$K$11,0,0,Formulas!$L$10,2),2,0))</f>
        <v/>
      </c>
      <c r="AJ68" s="123" t="str">
        <f ca="1">IF('Uso de suelo'!T73="","",VLOOKUP('Uso de suelo'!T73,OFFSET(Formulas!$K$11,0,0,Formulas!$L$10,2),2,0))</f>
        <v/>
      </c>
      <c r="AK68" s="123" t="str">
        <f ca="1">IF('Uso de suelo'!V73="","",VLOOKUP('Uso de suelo'!V73,OFFSET(Formulas!$K$11,0,0,Formulas!$L$10,2),2,0))</f>
        <v/>
      </c>
      <c r="AL68" s="123" t="str">
        <f ca="1">IF('Uso de suelo'!X73="","",VLOOKUP('Uso de suelo'!X73,OFFSET(Formulas!$K$11,0,0,Formulas!$L$10,2),2,0))</f>
        <v/>
      </c>
      <c r="AM68" s="124" t="str">
        <f ca="1">IF('Uso de suelo'!Z73="","",VLOOKUP('Uso de suelo'!Z73,OFFSET(Formulas!$K$11,0,0,Formulas!$L$10,2),2,0))</f>
        <v/>
      </c>
      <c r="AN68" t="str">
        <f>IF('Prod y alimentación'!B126="","",'Prod y alimentación'!B126)</f>
        <v/>
      </c>
      <c r="AO68" t="str">
        <f>IF('Prod y alimentación'!C126="","",'Prod y alimentación'!C126)</f>
        <v/>
      </c>
      <c r="AP68" t="str">
        <f>IFERROR('Prod y alimentación'!D126*IF($AN68=$R$10,VLOOKUP($AO68,Listas!$B$6:$D$106,3,)*VLOOKUP($AO68,Listas!$B$6:$D$106,2,),IF($AN68=$R$11,VLOOKUP($AO68,Listas!$E$6:$G$106,3,)*VLOOKUP($AO68,Listas!$E$6:$G$106,2,),IF($AN68=$R$12,VLOOKUP($AO68,Listas!$H$6:$J$106,3,)*VLOOKUP($AO68,Listas!$H$6:$J$106,2,),""))),"")</f>
        <v/>
      </c>
      <c r="AQ68" t="str">
        <f>IFERROR('Prod y alimentación'!E126*IF($AN68=$R$10,VLOOKUP($AO68,Listas!$B$6:$D$106,3,)*VLOOKUP($AO68,Listas!$B$6:$D$106,2,),IF($AN68=$R$11,VLOOKUP($AO68,Listas!$E$6:$G$106,3,)*VLOOKUP($AO68,Listas!$E$6:$G$106,2,),IF($AN68=$R$12,VLOOKUP($AO68,Listas!$H$6:$J$106,3,)*VLOOKUP($AO68,Listas!$H$6:$J$106,2,),""))),"")</f>
        <v/>
      </c>
      <c r="AR68" t="str">
        <f>IFERROR('Prod y alimentación'!G126*IF($AN68=$R$10,VLOOKUP($AO68,Listas!$B$6:$D$106,3,)*VLOOKUP($AO68,Listas!$B$6:$D$106,2,),IF($AN68=$R$11,VLOOKUP($AO68,Listas!$E$6:$G$106,3,)*VLOOKUP($AO68,Listas!$E$6:$G$106,2,),IF($AN68=$R$12,VLOOKUP($AO68,Listas!$H$6:$J$106,3,)*VLOOKUP($AO68,Listas!$H$6:$J$106,2,),""))),"")</f>
        <v/>
      </c>
      <c r="AS68" t="str">
        <f>IFERROR('Prod y alimentación'!H126*IF($AN68=$R$10,VLOOKUP($AO68,Listas!$B$6:$D$106,3,)*VLOOKUP($AO68,Listas!$B$6:$D$106,2,),IF($AN68=$R$11,VLOOKUP($AO68,Listas!$E$6:$G$106,3,)*VLOOKUP($AO68,Listas!$E$6:$G$106,2,),IF($AN68=$R$12,VLOOKUP($AO68,Listas!$H$6:$J$106,3,)*VLOOKUP($AO68,Listas!$H$6:$J$106,2,),""))),"")</f>
        <v/>
      </c>
      <c r="AT68" t="str">
        <f>IFERROR('Prod y alimentación'!J126*IF($AN68=$R$10,VLOOKUP($AO68,Listas!$B$6:$D$106,3,)*VLOOKUP($AO68,Listas!$B$6:$D$106,2,),IF($AN68=$R$11,VLOOKUP($AO68,Listas!$E$6:$G$106,3,)*VLOOKUP($AO68,Listas!$E$6:$G$106,2,),IF($AN68=$R$12,VLOOKUP($AO68,Listas!$H$6:$J$106,3,)*VLOOKUP($AO68,Listas!$H$6:$J$106,2,),""))),"")</f>
        <v/>
      </c>
      <c r="AU68" t="str">
        <f>IFERROR('Prod y alimentación'!K126*IF($AN68=$R$10,VLOOKUP($AO68,Listas!$B$6:$D$106,3,)*VLOOKUP($AO68,Listas!$B$6:$D$106,2,),IF($AN68=$R$11,VLOOKUP($AO68,Listas!$E$6:$G$106,3,)*VLOOKUP($AO68,Listas!$E$6:$G$106,2,),IF($AN68=$R$12,VLOOKUP($AO68,Listas!$H$6:$J$106,3,)*VLOOKUP($AO68,Listas!$H$6:$J$106,2,),""))),"")</f>
        <v/>
      </c>
      <c r="AV68" t="str">
        <f>IFERROR('Prod y alimentación'!M126*IF($AN68=$R$10,VLOOKUP($AO68,Listas!$B$6:$D$106,3,)*VLOOKUP($AO68,Listas!$B$6:$D$106,2,),IF($AN68=$R$11,VLOOKUP($AO68,Listas!$E$6:$G$106,3,)*VLOOKUP($AO68,Listas!$E$6:$G$106,2,),IF($AN68=$R$12,VLOOKUP($AO68,Listas!$H$6:$J$106,3,)*VLOOKUP($AO68,Listas!$H$6:$J$106,2,),""))),"")</f>
        <v/>
      </c>
      <c r="AW68" t="str">
        <f>IFERROR('Prod y alimentación'!N126*IF($AN68=$R$10,VLOOKUP($AO68,Listas!$B$6:$D$106,3,)*VLOOKUP($AO68,Listas!$B$6:$D$106,2,),IF($AN68=$R$11,VLOOKUP($AO68,Listas!$E$6:$G$106,3,)*VLOOKUP($AO68,Listas!$E$6:$G$106,2,),IF($AN68=$R$12,VLOOKUP($AO68,Listas!$H$6:$J$106,3,)*VLOOKUP($AO68,Listas!$H$6:$J$106,2,),""))),"")</f>
        <v/>
      </c>
      <c r="AX68" t="str">
        <f>IFERROR('Prod y alimentación'!P126*IF($AN68=$R$10,VLOOKUP($AO68,Listas!$B$6:$D$106,3,)*VLOOKUP($AO68,Listas!$B$6:$D$106,2,),IF($AN68=$R$11,VLOOKUP($AO68,Listas!$E$6:$G$106,3,)*VLOOKUP($AO68,Listas!$E$6:$G$106,2,),IF($AN68=$R$12,VLOOKUP($AO68,Listas!$H$6:$J$106,3,)*VLOOKUP($AO68,Listas!$H$6:$J$106,2,),""))),"")</f>
        <v/>
      </c>
      <c r="AY68" t="str">
        <f>IFERROR('Prod y alimentación'!Q126*IF($AN68=$R$10,VLOOKUP($AO68,Listas!$B$6:$D$106,3,)*VLOOKUP($AO68,Listas!$B$6:$D$106,2,),IF($AN68=$R$11,VLOOKUP($AO68,Listas!$E$6:$G$106,3,)*VLOOKUP($AO68,Listas!$E$6:$G$106,2,),IF($AN68=$R$12,VLOOKUP($AO68,Listas!$H$6:$J$106,3,)*VLOOKUP($AO68,Listas!$H$6:$J$106,2,),""))),"")</f>
        <v/>
      </c>
      <c r="AZ68" t="str">
        <f>IFERROR('Prod y alimentación'!S126*IF($AN68=$R$10,VLOOKUP($AO68,Listas!$B$6:$D$106,3,)*VLOOKUP($AO68,Listas!$B$6:$D$106,2,),IF($AN68=$R$11,VLOOKUP($AO68,Listas!$E$6:$G$106,3,)*VLOOKUP($AO68,Listas!$E$6:$G$106,2,),IF($AN68=$R$12,VLOOKUP($AO68,Listas!$H$6:$J$106,3,)*VLOOKUP($AO68,Listas!$H$6:$J$106,2,),""))),"")</f>
        <v/>
      </c>
      <c r="BA68" t="str">
        <f>IFERROR('Prod y alimentación'!T126*IF($AN68=$R$10,VLOOKUP($AO68,Listas!$B$6:$D$106,3,)*VLOOKUP($AO68,Listas!$B$6:$D$106,2,),IF($AN68=$R$11,VLOOKUP($AO68,Listas!$E$6:$G$106,3,)*VLOOKUP($AO68,Listas!$E$6:$G$106,2,),IF($AN68=$R$12,VLOOKUP($AO68,Listas!$H$6:$J$106,3,)*VLOOKUP($AO68,Listas!$H$6:$J$106,2,),""))),"")</f>
        <v/>
      </c>
      <c r="BB68" t="str">
        <f>IFERROR('Prod y alimentación'!V126*IF($AN68=$R$10,VLOOKUP($AO68,Listas!$B$6:$D$106,3,)*VLOOKUP($AO68,Listas!$B$6:$D$106,2,),IF($AN68=$R$11,VLOOKUP($AO68,Listas!$E$6:$G$106,3,)*VLOOKUP($AO68,Listas!$E$6:$G$106,2,),IF($AN68=$R$12,VLOOKUP($AO68,Listas!$H$6:$J$106,3,)*VLOOKUP($AO68,Listas!$H$6:$J$106,2,),""))),"")</f>
        <v/>
      </c>
      <c r="BC68" t="str">
        <f>IFERROR('Prod y alimentación'!W126*IF($AN68=$R$10,VLOOKUP($AO68,Listas!$B$6:$D$106,3,)*VLOOKUP($AO68,Listas!$B$6:$D$106,2,),IF($AN68=$R$11,VLOOKUP($AO68,Listas!$E$6:$G$106,3,)*VLOOKUP($AO68,Listas!$E$6:$G$106,2,),IF($AN68=$R$12,VLOOKUP($AO68,Listas!$H$6:$J$106,3,)*VLOOKUP($AO68,Listas!$H$6:$J$106,2,),""))),"")</f>
        <v/>
      </c>
      <c r="BD68" t="str">
        <f>IFERROR('Prod y alimentación'!Y126*IF($AN68=$R$10,VLOOKUP($AO68,Listas!$B$6:$D$106,3,)*VLOOKUP($AO68,Listas!$B$6:$D$106,2,),IF($AN68=$R$11,VLOOKUP($AO68,Listas!$E$6:$G$106,3,)*VLOOKUP($AO68,Listas!$E$6:$G$106,2,),IF($AN68=$R$12,VLOOKUP($AO68,Listas!$H$6:$J$106,3,)*VLOOKUP($AO68,Listas!$H$6:$J$106,2,),""))),"")</f>
        <v/>
      </c>
      <c r="BE68" t="str">
        <f>IFERROR('Prod y alimentación'!Z126*IF($AN68=$R$10,VLOOKUP($AO68,Listas!$B$6:$D$106,3,)*VLOOKUP($AO68,Listas!$B$6:$D$106,2,),IF($AN68=$R$11,VLOOKUP($AO68,Listas!$E$6:$G$106,3,)*VLOOKUP($AO68,Listas!$E$6:$G$106,2,),IF($AN68=$R$12,VLOOKUP($AO68,Listas!$H$6:$J$106,3,)*VLOOKUP($AO68,Listas!$H$6:$J$106,2,),""))),"")</f>
        <v/>
      </c>
      <c r="BF68" t="str">
        <f>IFERROR('Prod y alimentación'!AB126*IF($AN68=$R$10,VLOOKUP($AO68,Listas!$B$6:$D$106,3,)*VLOOKUP($AO68,Listas!$B$6:$D$106,2,),IF($AN68=$R$11,VLOOKUP($AO68,Listas!$E$6:$G$106,3,)*VLOOKUP($AO68,Listas!$E$6:$G$106,2,),IF($AN68=$R$12,VLOOKUP($AO68,Listas!$H$6:$J$106,3,)*VLOOKUP($AO68,Listas!$H$6:$J$106,2,),""))),"")</f>
        <v/>
      </c>
      <c r="BG68" t="str">
        <f>IFERROR('Prod y alimentación'!AC126*IF($AN68=$R$10,VLOOKUP($AO68,Listas!$B$6:$D$106,3,)*VLOOKUP($AO68,Listas!$B$6:$D$106,2,),IF($AN68=$R$11,VLOOKUP($AO68,Listas!$E$6:$G$106,3,)*VLOOKUP($AO68,Listas!$E$6:$G$106,2,),IF($AN68=$R$12,VLOOKUP($AO68,Listas!$H$6:$J$106,3,)*VLOOKUP($AO68,Listas!$H$6:$J$106,2,),""))),"")</f>
        <v/>
      </c>
      <c r="BH68" t="str">
        <f>IFERROR('Prod y alimentación'!AE126*IF($AN68=$R$10,VLOOKUP($AO68,Listas!$B$6:$D$106,3,)*VLOOKUP($AO68,Listas!$B$6:$D$106,2,),IF($AN68=$R$11,VLOOKUP($AO68,Listas!$E$6:$G$106,3,)*VLOOKUP($AO68,Listas!$E$6:$G$106,2,),IF($AN68=$R$12,VLOOKUP($AO68,Listas!$H$6:$J$106,3,)*VLOOKUP($AO68,Listas!$H$6:$J$106,2,),""))),"")</f>
        <v/>
      </c>
      <c r="BI68" t="str">
        <f>IFERROR('Prod y alimentación'!AF126*IF($AN68=$R$10,VLOOKUP($AO68,Listas!$B$6:$D$106,3,)*VLOOKUP($AO68,Listas!$B$6:$D$106,2,),IF($AN68=$R$11,VLOOKUP($AO68,Listas!$E$6:$G$106,3,)*VLOOKUP($AO68,Listas!$E$6:$G$106,2,),IF($AN68=$R$12,VLOOKUP($AO68,Listas!$H$6:$J$106,3,)*VLOOKUP($AO68,Listas!$H$6:$J$106,2,),""))),"")</f>
        <v/>
      </c>
      <c r="BJ68" t="str">
        <f>IFERROR('Prod y alimentación'!AH126*IF($AN68=$R$10,VLOOKUP($AO68,Listas!$B$6:$D$106,3,)*VLOOKUP($AO68,Listas!$B$6:$D$106,2,),IF($AN68=$R$11,VLOOKUP($AO68,Listas!$E$6:$G$106,3,)*VLOOKUP($AO68,Listas!$E$6:$G$106,2,),IF($AN68=$R$12,VLOOKUP($AO68,Listas!$H$6:$J$106,3,)*VLOOKUP($AO68,Listas!$H$6:$J$106,2,),""))),"")</f>
        <v/>
      </c>
      <c r="BK68" t="str">
        <f>IFERROR('Prod y alimentación'!AI126*IF($AN68=$R$10,VLOOKUP($AO68,Listas!$B$6:$D$106,3,)*VLOOKUP($AO68,Listas!$B$6:$D$106,2,),IF($AN68=$R$11,VLOOKUP($AO68,Listas!$E$6:$G$106,3,)*VLOOKUP($AO68,Listas!$E$6:$G$106,2,),IF($AN68=$R$12,VLOOKUP($AO68,Listas!$H$6:$J$106,3,)*VLOOKUP($AO68,Listas!$H$6:$J$106,2,),""))),"")</f>
        <v/>
      </c>
      <c r="BL68" t="str">
        <f>IFERROR('Prod y alimentación'!AK126*IF($AN68=$R$10,VLOOKUP($AO68,Listas!$B$6:$D$106,3,)*VLOOKUP($AO68,Listas!$B$6:$D$106,2,),IF($AN68=$R$11,VLOOKUP($AO68,Listas!$E$6:$G$106,3,)*VLOOKUP($AO68,Listas!$E$6:$G$106,2,),IF($AN68=$R$12,VLOOKUP($AO68,Listas!$H$6:$J$106,3,)*VLOOKUP($AO68,Listas!$H$6:$J$106,2,),""))),"")</f>
        <v/>
      </c>
      <c r="BM68" t="str">
        <f>IFERROR('Prod y alimentación'!AL126*IF($AN68=$R$10,VLOOKUP($AO68,Listas!$B$6:$D$106,3,)*VLOOKUP($AO68,Listas!$B$6:$D$106,2,),IF($AN68=$R$11,VLOOKUP($AO68,Listas!$E$6:$G$106,3,)*VLOOKUP($AO68,Listas!$E$6:$G$106,2,),IF($AN68=$R$12,VLOOKUP($AO68,Listas!$H$6:$J$106,3,)*VLOOKUP($AO68,Listas!$H$6:$J$106,2,),""))),"")</f>
        <v/>
      </c>
      <c r="BO68" s="130" t="str">
        <f>IFERROR('Prod y alimentación'!D126*IF($AN68=$R$10,VLOOKUP($AO68,Listas!$B$6:$C$106,2,),IF($AN68=$R$11,VLOOKUP($AO68,Listas!$E$6:$F$106,2,),IF($AN68=$R$12,VLOOKUP($AO68,Listas!$H$6:$I$106,2,),""))),"")</f>
        <v/>
      </c>
      <c r="BP68" t="str">
        <f>IFERROR('Prod y alimentación'!G126*IF($AN68=$R$10,VLOOKUP($AO68,Listas!$B$6:$C$106,2,),IF($AN68=$R$11,VLOOKUP($AO68,Listas!$E$6:$F$106,2,),IF($AN68=$R$12,VLOOKUP($AO68,Listas!$H$6:$I$106,2,)/100,""))),"")</f>
        <v/>
      </c>
      <c r="BQ68" t="str">
        <f>IFERROR('Prod y alimentación'!J126*IF($AN68=$R$10,VLOOKUP($AO68,Listas!$B$6:$C$106,2,),IF($AN68=$R$11,VLOOKUP($AO68,Listas!$E$6:$F$106,2,),IF($AN68=$R$12,VLOOKUP($AO68,Listas!$H$6:$I$106,2,)/100,""))),"")</f>
        <v/>
      </c>
      <c r="BR68" t="str">
        <f>IFERROR('Prod y alimentación'!M126*IF($AN68=$R$10,VLOOKUP($AO68,Listas!$B$6:$C$106,2,),IF($AN68=$R$11,VLOOKUP($AO68,Listas!$E$6:$F$106,2,),IF($AN68=$R$12,VLOOKUP($AO68,Listas!$H$6:$I$106,2,)/100,""))),"")</f>
        <v/>
      </c>
      <c r="BS68" t="str">
        <f>IFERROR('Prod y alimentación'!P126*IF($AN68=$R$10,VLOOKUP($AO68,Listas!$B$6:$C$106,2,),IF($AN68=$R$11,VLOOKUP($AO68,Listas!$E$6:$F$106,2,),IF($AN68=$R$12,VLOOKUP($AO68,Listas!$H$6:$I$106,2,)/100,""))),"")</f>
        <v/>
      </c>
      <c r="BT68" t="str">
        <f>IFERROR('Prod y alimentación'!S126*IF($AN68=$R$10,VLOOKUP($AO68,Listas!$B$6:$C$106,2,),IF($AN68=$R$11,VLOOKUP($AO68,Listas!$E$6:$F$106,2,),IF($AN68=$R$12,VLOOKUP($AO68,Listas!$H$6:$I$106,2,)/100,""))),"")</f>
        <v/>
      </c>
      <c r="BU68" t="str">
        <f>IFERROR('Prod y alimentación'!V126*IF($AN68=$R$10,VLOOKUP($AO68,Listas!$B$6:$C$106,2,),IF($AN68=$R$11,VLOOKUP($AO68,Listas!$E$6:$F$106,2,),IF($AN68=$R$12,VLOOKUP($AO68,Listas!$H$6:$I$106,2,)/100,""))),"")</f>
        <v/>
      </c>
      <c r="BV68" t="str">
        <f>IFERROR('Prod y alimentación'!Y126*IF($AN68=$R$10,VLOOKUP($AO68,Listas!$B$6:$C$106,2,),IF($AN68=$R$11,VLOOKUP($AO68,Listas!$E$6:$F$106,2,),IF($AN68=$R$12,VLOOKUP($AO68,Listas!$H$6:$I$106,2,)/100,""))),"")</f>
        <v/>
      </c>
      <c r="BW68" t="str">
        <f>IFERROR('Prod y alimentación'!AB126*IF($AN68=$R$10,VLOOKUP($AO68,Listas!$B$6:$C$106,2,),IF($AN68=$R$11,VLOOKUP($AO68,Listas!$E$6:$F$106,2,),IF($AN68=$R$12,VLOOKUP($AO68,Listas!$H$6:$I$106,2,)/100,""))),"")</f>
        <v/>
      </c>
      <c r="BX68" t="str">
        <f>IFERROR('Prod y alimentación'!AE126*IF($AN68=$R$10,VLOOKUP($AO68,Listas!$B$6:$C$106,2,),IF($AN68=$R$11,VLOOKUP($AO68,Listas!$E$6:$F$106,2,),IF($AN68=$R$12,VLOOKUP($AO68,Listas!$H$6:$I$106,2,)/100,""))),"")</f>
        <v/>
      </c>
      <c r="BY68" t="str">
        <f>IFERROR('Prod y alimentación'!AH126*IF($AN68=$R$10,VLOOKUP($AO68,Listas!$B$6:$C$106,2,),IF($AN68=$R$11,VLOOKUP($AO68,Listas!$E$6:$F$106,2,),IF($AN68=$R$12,VLOOKUP($AO68,Listas!$H$6:$I$106,2,)/100,""))),"")</f>
        <v/>
      </c>
      <c r="BZ68" t="str">
        <f>IFERROR('Prod y alimentación'!AK126*IF($AN68=$R$10,VLOOKUP($AO68,Listas!$B$6:$C$106,2,),IF($AN68=$R$11,VLOOKUP($AO68,Listas!$E$6:$F$106,2,),IF($AN68=$R$12,VLOOKUP($AO68,Listas!$H$6:$I$106,2,)/100,""))),"")</f>
        <v/>
      </c>
      <c r="CB68" t="str">
        <f>IF(Reservas!E73="",IF(Reservas!D73="","",IF(Reservas!C73=$O$10,0.85,IF(Reservas!C73=$O$11,0.45,IF(Reservas!C73=$O$12,0.33,"")))),Reservas!E73)</f>
        <v/>
      </c>
      <c r="CC68" t="str">
        <f>IF(Reservas!H73="",IF(Reservas!G73="","",IF(Reservas!F73=$O$10,0.85,IF(Reservas!F73=$O$11,0.45,IF(Reservas!F73=$O$12,0.33,"")))),Reservas!H73)</f>
        <v/>
      </c>
      <c r="CD68" t="str">
        <f>IF(Reservas!K73="",IF(Reservas!J73="","",IF(Reservas!I73=$O$10,0.85,IF(Reservas!I73=$O$11,0.45,IF(Reservas!I73=$O$12,0.33,"")))),Reservas!K73)</f>
        <v/>
      </c>
      <c r="CE68" t="str">
        <f>IF(Reservas!N73="",IF(Reservas!M73="","",IF(Reservas!L73=$O$10,0.85,IF(Reservas!L73=$O$11,0.45,IF(Reservas!L73=$O$12,0.33,"")))),Reservas!N73)</f>
        <v/>
      </c>
      <c r="CF68" t="str">
        <f>IF(Reservas!Q73="",IF(Reservas!P73="","",IF(Reservas!O73=$O$10,0.85,IF(Reservas!O73=$O$11,0.45,IF(Reservas!O73=$O$12,0.33,"")))),Reservas!Q73)</f>
        <v/>
      </c>
      <c r="CG68" t="str">
        <f>IF(Reservas!T73="",IF(Reservas!S73="","",IF(Reservas!R73=$O$10,0.85,IF(Reservas!R73=$O$11,0.45,IF(Reservas!R73=$O$12,0.33,"")))),Reservas!T73)</f>
        <v/>
      </c>
      <c r="CH68" t="str">
        <f>IF(Reservas!W73="",IF(Reservas!V73="","",IF(Reservas!U73=$O$10,0.85,IF(Reservas!U73=$O$11,0.45,IF(Reservas!U73=$O$12,0.33,"")))),Reservas!W73)</f>
        <v/>
      </c>
      <c r="CI68" t="str">
        <f>IF(Reservas!Z73="",IF(Reservas!Y73="","",IF(Reservas!X73=$O$10,0.85,IF(Reservas!X73=$O$11,0.45,IF(Reservas!X73=$O$12,0.33,"")))),Reservas!Z73)</f>
        <v/>
      </c>
      <c r="CJ68" t="str">
        <f>IF(Reservas!AC73="",IF(Reservas!AB73="","",IF(Reservas!AA73=$O$10,0.85,IF(Reservas!AA73=$O$11,0.45,IF(Reservas!AA73=$O$12,0.33,"")))),Reservas!AC73)</f>
        <v/>
      </c>
      <c r="CK68" t="str">
        <f>IF(Reservas!AF73="",IF(Reservas!AE73="","",IF(Reservas!AD73=$O$10,0.85,IF(Reservas!AD73=$O$11,0.45,IF(Reservas!AD73=$O$12,0.33,"")))),Reservas!AF73)</f>
        <v/>
      </c>
      <c r="CL68" t="str">
        <f>IF(Reservas!AI73="",IF(Reservas!AH73="","",IF(Reservas!AG73=$O$10,0.85,IF(Reservas!AG73=$O$11,0.45,IF(Reservas!AG73=$O$12,0.33,"")))),Reservas!AI73)</f>
        <v/>
      </c>
      <c r="CM68" t="str">
        <f>IF(Reservas!AL73="",IF(Reservas!AK73="","",IF(Reservas!AJ73=$O$10,0.85,IF(Reservas!AJ73=$O$11,0.45,IF(Reservas!AJ73=$O$12,0.33,"")))),Reservas!AL73)</f>
        <v/>
      </c>
      <c r="CO68" t="str">
        <f>IFERROR('Prod y alimentación'!E126*IF($AN68=$R$10,VLOOKUP($AO68,Listas!$B$6:$C$106,2,),IF($AN68=$R$11,VLOOKUP($AO68,Listas!$E$6:$F$106,2,),IF($AN68=$R$12,VLOOKUP($AO68,Listas!$H$6:$I$106,2,),""))),"")</f>
        <v/>
      </c>
      <c r="CP68" t="str">
        <f>IFERROR('Prod y alimentación'!H126*IF($AN68=$R$10,VLOOKUP($AO68,Listas!$B$6:$C$106,2,),IF($AN68=$R$11,VLOOKUP($AO68,Listas!$E$6:$F$106,2,),IF($AN68=$R$12,VLOOKUP($AO68,Listas!$H$6:$I$106,2,),""))),"")</f>
        <v/>
      </c>
      <c r="CQ68" t="str">
        <f>IFERROR('Prod y alimentación'!K126*IF($AN68=$R$10,VLOOKUP($AO68,Listas!$B$6:$C$106,2,),IF($AN68=$R$11,VLOOKUP($AO68,Listas!$E$6:$F$106,2,),IF($AN68=$R$12,VLOOKUP($AO68,Listas!$H$6:$I$106,2,),""))),"")</f>
        <v/>
      </c>
      <c r="CR68" t="str">
        <f>IFERROR('Prod y alimentación'!N126*IF($AN68=$R$10,VLOOKUP($AO68,Listas!$B$6:$C$106,2,),IF($AN68=$R$11,VLOOKUP($AO68,Listas!$E$6:$F$106,2,),IF($AN68=$R$12,VLOOKUP($AO68,Listas!$H$6:$I$106,2,),""))),"")</f>
        <v/>
      </c>
      <c r="CS68" t="str">
        <f>IFERROR('Prod y alimentación'!Q126*IF($AN68=$R$10,VLOOKUP($AO68,Listas!$B$6:$C$106,2,),IF($AN68=$R$11,VLOOKUP($AO68,Listas!$E$6:$F$106,2,),IF($AN68=$R$12,VLOOKUP($AO68,Listas!$H$6:$I$106,2,),""))),"")</f>
        <v/>
      </c>
      <c r="CT68" t="str">
        <f>IFERROR('Prod y alimentación'!T126*IF($AN68=$R$10,VLOOKUP($AO68,Listas!$B$6:$C$106,2,),IF($AN68=$R$11,VLOOKUP($AO68,Listas!$E$6:$F$106,2,),IF($AN68=$R$12,VLOOKUP($AO68,Listas!$H$6:$I$106,2,),""))),"")</f>
        <v/>
      </c>
      <c r="CU68" t="str">
        <f>IFERROR('Prod y alimentación'!W126*IF($AN68=$R$10,VLOOKUP($AO68,Listas!$B$6:$C$106,2,),IF($AN68=$R$11,VLOOKUP($AO68,Listas!$E$6:$F$106,2,),IF($AN68=$R$12,VLOOKUP($AO68,Listas!$H$6:$I$106,2,),""))),"")</f>
        <v/>
      </c>
      <c r="CV68" t="str">
        <f>IFERROR('Prod y alimentación'!Z126*IF($AN68=$R$10,VLOOKUP($AO68,Listas!$B$6:$C$106,2,),IF($AN68=$R$11,VLOOKUP($AO68,Listas!$E$6:$F$106,2,),IF($AN68=$R$12,VLOOKUP($AO68,Listas!$H$6:$I$106,2,),""))),"")</f>
        <v/>
      </c>
      <c r="CW68" t="str">
        <f>IFERROR('Prod y alimentación'!AC126*IF($AN68=$R$10,VLOOKUP($AO68,Listas!$B$6:$C$106,2,),IF($AN68=$R$11,VLOOKUP($AO68,Listas!$E$6:$F$106,2,),IF($AN68=$R$12,VLOOKUP($AO68,Listas!$H$6:$I$106,2,),""))),"")</f>
        <v/>
      </c>
      <c r="CX68" t="str">
        <f>IFERROR('Prod y alimentación'!AF126*IF($AN68=$R$10,VLOOKUP($AO68,Listas!$B$6:$C$106,2,),IF($AN68=$R$11,VLOOKUP($AO68,Listas!$E$6:$F$106,2,),IF($AN68=$R$12,VLOOKUP($AO68,Listas!$H$6:$I$106,2,),""))),"")</f>
        <v/>
      </c>
      <c r="CY68" t="str">
        <f>IFERROR('Prod y alimentación'!AI126*IF($AN68=$R$10,VLOOKUP($AO68,Listas!$B$6:$C$106,2,),IF($AN68=$R$11,VLOOKUP($AO68,Listas!$E$6:$F$106,2,),IF($AN68=$R$12,VLOOKUP($AO68,Listas!$H$6:$I$106,2,),""))),"")</f>
        <v/>
      </c>
      <c r="CZ68" t="str">
        <f>IFERROR('Prod y alimentación'!AL126*IF($AN68=$R$10,VLOOKUP($AO68,Listas!$B$6:$C$106,2,),IF($AN68=$R$11,VLOOKUP($AO68,Listas!$E$6:$F$106,2,),IF($AN68=$R$12,VLOOKUP($AO68,Listas!$H$6:$I$106,2,),""))),"")</f>
        <v/>
      </c>
    </row>
    <row r="69" spans="2:104" x14ac:dyDescent="0.35">
      <c r="B69" t="str">
        <f ca="1">IFERROR(INDEX(OFFSET(Listas!$B$6,0,0,MATCH("Fin",Listas!$B$6:B165,0)-1,1),MATCH(0,INDEX(COUNTIF($B$10:B68,OFFSET(Listas!$B$6,0,0,MATCH("Fin",Listas!$B$6:B165,0)-1,1)),0,0),0)),"")</f>
        <v/>
      </c>
      <c r="E69" t="str">
        <f ca="1">IFERROR(INDEX(OFFSET(Listas!$E$6,0,0,MATCH("Fin",Listas!$E$6:E165,0)-1,1),MATCH(0,INDEX(COUNTIF($E$10:E68,OFFSET(Listas!$E$6,0,0,MATCH("Fin",Listas!$E$6:E165,0)-1,1)),0,0),0)),"")</f>
        <v/>
      </c>
      <c r="H69" t="str">
        <f ca="1">IFERROR(INDEX(OFFSET(Listas!$H$6,0,0,MATCH("Fin",Listas!$H$6:H165,0)-1,1),MATCH(0,INDEX(COUNTIF($H$10:H68,OFFSET(Listas!$H$6,0,0,MATCH("Fin",Listas!$H$6:H165,0)-1,1)),0,0),0)),"")</f>
        <v/>
      </c>
      <c r="K69" t="str">
        <f ca="1">IFERROR(INDEX(OFFSET(Listas!$L$6,0,0,MATCH("Fin",Listas!$L$6:L165,0)-1,1),MATCH(0,INDEX(COUNTIF($K$10:K68,OFFSET(Listas!$L$6,0,0,MATCH("Fin",Listas!$L$6:L165,0)-1,1)),0,0),0)),"")</f>
        <v/>
      </c>
      <c r="L69" t="e">
        <f ca="1">VLOOKUP(K69,Listas!$L$6:$M$106,2,0)</f>
        <v>#N/A</v>
      </c>
      <c r="AA69" s="122" t="str">
        <f>IF('Uso de suelo'!C74="","",'Uso de suelo'!C74)</f>
        <v/>
      </c>
      <c r="AB69" s="123" t="str">
        <f ca="1">IF('Uso de suelo'!D74="","",VLOOKUP('Uso de suelo'!D74,OFFSET(Formulas!$K$11,0,0,Formulas!$L$10,2),2,0))</f>
        <v/>
      </c>
      <c r="AC69" s="123" t="str">
        <f ca="1">IF('Uso de suelo'!F74="","",VLOOKUP('Uso de suelo'!F74,OFFSET(Formulas!$K$11,0,0,Formulas!$L$10,2),2,0))</f>
        <v/>
      </c>
      <c r="AD69" s="123" t="str">
        <f ca="1">IF('Uso de suelo'!H74="","",VLOOKUP('Uso de suelo'!H74,OFFSET(Formulas!$K$11,0,0,Formulas!$L$10,2),2,0))</f>
        <v/>
      </c>
      <c r="AE69" s="123" t="str">
        <f ca="1">IF('Uso de suelo'!J74="","",VLOOKUP('Uso de suelo'!J74,OFFSET(Formulas!$K$11,0,0,Formulas!$L$10,2),2,0))</f>
        <v/>
      </c>
      <c r="AF69" s="123" t="str">
        <f ca="1">IF('Uso de suelo'!L74="","",VLOOKUP('Uso de suelo'!L74,OFFSET(Formulas!$K$11,0,0,Formulas!$L$10,2),2,0))</f>
        <v/>
      </c>
      <c r="AG69" s="123" t="str">
        <f ca="1">IF('Uso de suelo'!N74="","",VLOOKUP('Uso de suelo'!N74,OFFSET(Formulas!$K$11,0,0,Formulas!$L$10,2),2,0))</f>
        <v/>
      </c>
      <c r="AH69" s="123" t="str">
        <f ca="1">IF('Uso de suelo'!P74="","",VLOOKUP('Uso de suelo'!P74,OFFSET(Formulas!$K$11,0,0,Formulas!$L$10,2),2,0))</f>
        <v/>
      </c>
      <c r="AI69" s="123" t="str">
        <f ca="1">IF('Uso de suelo'!R74="","",VLOOKUP('Uso de suelo'!R74,OFFSET(Formulas!$K$11,0,0,Formulas!$L$10,2),2,0))</f>
        <v/>
      </c>
      <c r="AJ69" s="123" t="str">
        <f ca="1">IF('Uso de suelo'!T74="","",VLOOKUP('Uso de suelo'!T74,OFFSET(Formulas!$K$11,0,0,Formulas!$L$10,2),2,0))</f>
        <v/>
      </c>
      <c r="AK69" s="123" t="str">
        <f ca="1">IF('Uso de suelo'!V74="","",VLOOKUP('Uso de suelo'!V74,OFFSET(Formulas!$K$11,0,0,Formulas!$L$10,2),2,0))</f>
        <v/>
      </c>
      <c r="AL69" s="123" t="str">
        <f ca="1">IF('Uso de suelo'!X74="","",VLOOKUP('Uso de suelo'!X74,OFFSET(Formulas!$K$11,0,0,Formulas!$L$10,2),2,0))</f>
        <v/>
      </c>
      <c r="AM69" s="124" t="str">
        <f ca="1">IF('Uso de suelo'!Z74="","",VLOOKUP('Uso de suelo'!Z74,OFFSET(Formulas!$K$11,0,0,Formulas!$L$10,2),2,0))</f>
        <v/>
      </c>
      <c r="AN69" t="str">
        <f>IF('Prod y alimentación'!B127="","",'Prod y alimentación'!B127)</f>
        <v/>
      </c>
      <c r="AO69" t="str">
        <f>IF('Prod y alimentación'!C127="","",'Prod y alimentación'!C127)</f>
        <v/>
      </c>
      <c r="AP69" t="str">
        <f>IFERROR('Prod y alimentación'!D127*IF($AN69=$R$10,VLOOKUP($AO69,Listas!$B$6:$D$106,3,)*VLOOKUP($AO69,Listas!$B$6:$D$106,2,),IF($AN69=$R$11,VLOOKUP($AO69,Listas!$E$6:$G$106,3,)*VLOOKUP($AO69,Listas!$E$6:$G$106,2,),IF($AN69=$R$12,VLOOKUP($AO69,Listas!$H$6:$J$106,3,)*VLOOKUP($AO69,Listas!$H$6:$J$106,2,),""))),"")</f>
        <v/>
      </c>
      <c r="AQ69" t="str">
        <f>IFERROR('Prod y alimentación'!E127*IF($AN69=$R$10,VLOOKUP($AO69,Listas!$B$6:$D$106,3,)*VLOOKUP($AO69,Listas!$B$6:$D$106,2,),IF($AN69=$R$11,VLOOKUP($AO69,Listas!$E$6:$G$106,3,)*VLOOKUP($AO69,Listas!$E$6:$G$106,2,),IF($AN69=$R$12,VLOOKUP($AO69,Listas!$H$6:$J$106,3,)*VLOOKUP($AO69,Listas!$H$6:$J$106,2,),""))),"")</f>
        <v/>
      </c>
      <c r="AR69" t="str">
        <f>IFERROR('Prod y alimentación'!G127*IF($AN69=$R$10,VLOOKUP($AO69,Listas!$B$6:$D$106,3,)*VLOOKUP($AO69,Listas!$B$6:$D$106,2,),IF($AN69=$R$11,VLOOKUP($AO69,Listas!$E$6:$G$106,3,)*VLOOKUP($AO69,Listas!$E$6:$G$106,2,),IF($AN69=$R$12,VLOOKUP($AO69,Listas!$H$6:$J$106,3,)*VLOOKUP($AO69,Listas!$H$6:$J$106,2,),""))),"")</f>
        <v/>
      </c>
      <c r="AS69" t="str">
        <f>IFERROR('Prod y alimentación'!H127*IF($AN69=$R$10,VLOOKUP($AO69,Listas!$B$6:$D$106,3,)*VLOOKUP($AO69,Listas!$B$6:$D$106,2,),IF($AN69=$R$11,VLOOKUP($AO69,Listas!$E$6:$G$106,3,)*VLOOKUP($AO69,Listas!$E$6:$G$106,2,),IF($AN69=$R$12,VLOOKUP($AO69,Listas!$H$6:$J$106,3,)*VLOOKUP($AO69,Listas!$H$6:$J$106,2,),""))),"")</f>
        <v/>
      </c>
      <c r="AT69" t="str">
        <f>IFERROR('Prod y alimentación'!J127*IF($AN69=$R$10,VLOOKUP($AO69,Listas!$B$6:$D$106,3,)*VLOOKUP($AO69,Listas!$B$6:$D$106,2,),IF($AN69=$R$11,VLOOKUP($AO69,Listas!$E$6:$G$106,3,)*VLOOKUP($AO69,Listas!$E$6:$G$106,2,),IF($AN69=$R$12,VLOOKUP($AO69,Listas!$H$6:$J$106,3,)*VLOOKUP($AO69,Listas!$H$6:$J$106,2,),""))),"")</f>
        <v/>
      </c>
      <c r="AU69" t="str">
        <f>IFERROR('Prod y alimentación'!K127*IF($AN69=$R$10,VLOOKUP($AO69,Listas!$B$6:$D$106,3,)*VLOOKUP($AO69,Listas!$B$6:$D$106,2,),IF($AN69=$R$11,VLOOKUP($AO69,Listas!$E$6:$G$106,3,)*VLOOKUP($AO69,Listas!$E$6:$G$106,2,),IF($AN69=$R$12,VLOOKUP($AO69,Listas!$H$6:$J$106,3,)*VLOOKUP($AO69,Listas!$H$6:$J$106,2,),""))),"")</f>
        <v/>
      </c>
      <c r="AV69" t="str">
        <f>IFERROR('Prod y alimentación'!M127*IF($AN69=$R$10,VLOOKUP($AO69,Listas!$B$6:$D$106,3,)*VLOOKUP($AO69,Listas!$B$6:$D$106,2,),IF($AN69=$R$11,VLOOKUP($AO69,Listas!$E$6:$G$106,3,)*VLOOKUP($AO69,Listas!$E$6:$G$106,2,),IF($AN69=$R$12,VLOOKUP($AO69,Listas!$H$6:$J$106,3,)*VLOOKUP($AO69,Listas!$H$6:$J$106,2,),""))),"")</f>
        <v/>
      </c>
      <c r="AW69" t="str">
        <f>IFERROR('Prod y alimentación'!N127*IF($AN69=$R$10,VLOOKUP($AO69,Listas!$B$6:$D$106,3,)*VLOOKUP($AO69,Listas!$B$6:$D$106,2,),IF($AN69=$R$11,VLOOKUP($AO69,Listas!$E$6:$G$106,3,)*VLOOKUP($AO69,Listas!$E$6:$G$106,2,),IF($AN69=$R$12,VLOOKUP($AO69,Listas!$H$6:$J$106,3,)*VLOOKUP($AO69,Listas!$H$6:$J$106,2,),""))),"")</f>
        <v/>
      </c>
      <c r="AX69" t="str">
        <f>IFERROR('Prod y alimentación'!P127*IF($AN69=$R$10,VLOOKUP($AO69,Listas!$B$6:$D$106,3,)*VLOOKUP($AO69,Listas!$B$6:$D$106,2,),IF($AN69=$R$11,VLOOKUP($AO69,Listas!$E$6:$G$106,3,)*VLOOKUP($AO69,Listas!$E$6:$G$106,2,),IF($AN69=$R$12,VLOOKUP($AO69,Listas!$H$6:$J$106,3,)*VLOOKUP($AO69,Listas!$H$6:$J$106,2,),""))),"")</f>
        <v/>
      </c>
      <c r="AY69" t="str">
        <f>IFERROR('Prod y alimentación'!Q127*IF($AN69=$R$10,VLOOKUP($AO69,Listas!$B$6:$D$106,3,)*VLOOKUP($AO69,Listas!$B$6:$D$106,2,),IF($AN69=$R$11,VLOOKUP($AO69,Listas!$E$6:$G$106,3,)*VLOOKUP($AO69,Listas!$E$6:$G$106,2,),IF($AN69=$R$12,VLOOKUP($AO69,Listas!$H$6:$J$106,3,)*VLOOKUP($AO69,Listas!$H$6:$J$106,2,),""))),"")</f>
        <v/>
      </c>
      <c r="AZ69" t="str">
        <f>IFERROR('Prod y alimentación'!S127*IF($AN69=$R$10,VLOOKUP($AO69,Listas!$B$6:$D$106,3,)*VLOOKUP($AO69,Listas!$B$6:$D$106,2,),IF($AN69=$R$11,VLOOKUP($AO69,Listas!$E$6:$G$106,3,)*VLOOKUP($AO69,Listas!$E$6:$G$106,2,),IF($AN69=$R$12,VLOOKUP($AO69,Listas!$H$6:$J$106,3,)*VLOOKUP($AO69,Listas!$H$6:$J$106,2,),""))),"")</f>
        <v/>
      </c>
      <c r="BA69" t="str">
        <f>IFERROR('Prod y alimentación'!T127*IF($AN69=$R$10,VLOOKUP($AO69,Listas!$B$6:$D$106,3,)*VLOOKUP($AO69,Listas!$B$6:$D$106,2,),IF($AN69=$R$11,VLOOKUP($AO69,Listas!$E$6:$G$106,3,)*VLOOKUP($AO69,Listas!$E$6:$G$106,2,),IF($AN69=$R$12,VLOOKUP($AO69,Listas!$H$6:$J$106,3,)*VLOOKUP($AO69,Listas!$H$6:$J$106,2,),""))),"")</f>
        <v/>
      </c>
      <c r="BB69" t="str">
        <f>IFERROR('Prod y alimentación'!V127*IF($AN69=$R$10,VLOOKUP($AO69,Listas!$B$6:$D$106,3,)*VLOOKUP($AO69,Listas!$B$6:$D$106,2,),IF($AN69=$R$11,VLOOKUP($AO69,Listas!$E$6:$G$106,3,)*VLOOKUP($AO69,Listas!$E$6:$G$106,2,),IF($AN69=$R$12,VLOOKUP($AO69,Listas!$H$6:$J$106,3,)*VLOOKUP($AO69,Listas!$H$6:$J$106,2,),""))),"")</f>
        <v/>
      </c>
      <c r="BC69" t="str">
        <f>IFERROR('Prod y alimentación'!W127*IF($AN69=$R$10,VLOOKUP($AO69,Listas!$B$6:$D$106,3,)*VLOOKUP($AO69,Listas!$B$6:$D$106,2,),IF($AN69=$R$11,VLOOKUP($AO69,Listas!$E$6:$G$106,3,)*VLOOKUP($AO69,Listas!$E$6:$G$106,2,),IF($AN69=$R$12,VLOOKUP($AO69,Listas!$H$6:$J$106,3,)*VLOOKUP($AO69,Listas!$H$6:$J$106,2,),""))),"")</f>
        <v/>
      </c>
      <c r="BD69" t="str">
        <f>IFERROR('Prod y alimentación'!Y127*IF($AN69=$R$10,VLOOKUP($AO69,Listas!$B$6:$D$106,3,)*VLOOKUP($AO69,Listas!$B$6:$D$106,2,),IF($AN69=$R$11,VLOOKUP($AO69,Listas!$E$6:$G$106,3,)*VLOOKUP($AO69,Listas!$E$6:$G$106,2,),IF($AN69=$R$12,VLOOKUP($AO69,Listas!$H$6:$J$106,3,)*VLOOKUP($AO69,Listas!$H$6:$J$106,2,),""))),"")</f>
        <v/>
      </c>
      <c r="BE69" t="str">
        <f>IFERROR('Prod y alimentación'!Z127*IF($AN69=$R$10,VLOOKUP($AO69,Listas!$B$6:$D$106,3,)*VLOOKUP($AO69,Listas!$B$6:$D$106,2,),IF($AN69=$R$11,VLOOKUP($AO69,Listas!$E$6:$G$106,3,)*VLOOKUP($AO69,Listas!$E$6:$G$106,2,),IF($AN69=$R$12,VLOOKUP($AO69,Listas!$H$6:$J$106,3,)*VLOOKUP($AO69,Listas!$H$6:$J$106,2,),""))),"")</f>
        <v/>
      </c>
      <c r="BF69" t="str">
        <f>IFERROR('Prod y alimentación'!AB127*IF($AN69=$R$10,VLOOKUP($AO69,Listas!$B$6:$D$106,3,)*VLOOKUP($AO69,Listas!$B$6:$D$106,2,),IF($AN69=$R$11,VLOOKUP($AO69,Listas!$E$6:$G$106,3,)*VLOOKUP($AO69,Listas!$E$6:$G$106,2,),IF($AN69=$R$12,VLOOKUP($AO69,Listas!$H$6:$J$106,3,)*VLOOKUP($AO69,Listas!$H$6:$J$106,2,),""))),"")</f>
        <v/>
      </c>
      <c r="BG69" t="str">
        <f>IFERROR('Prod y alimentación'!AC127*IF($AN69=$R$10,VLOOKUP($AO69,Listas!$B$6:$D$106,3,)*VLOOKUP($AO69,Listas!$B$6:$D$106,2,),IF($AN69=$R$11,VLOOKUP($AO69,Listas!$E$6:$G$106,3,)*VLOOKUP($AO69,Listas!$E$6:$G$106,2,),IF($AN69=$R$12,VLOOKUP($AO69,Listas!$H$6:$J$106,3,)*VLOOKUP($AO69,Listas!$H$6:$J$106,2,),""))),"")</f>
        <v/>
      </c>
      <c r="BH69" t="str">
        <f>IFERROR('Prod y alimentación'!AE127*IF($AN69=$R$10,VLOOKUP($AO69,Listas!$B$6:$D$106,3,)*VLOOKUP($AO69,Listas!$B$6:$D$106,2,),IF($AN69=$R$11,VLOOKUP($AO69,Listas!$E$6:$G$106,3,)*VLOOKUP($AO69,Listas!$E$6:$G$106,2,),IF($AN69=$R$12,VLOOKUP($AO69,Listas!$H$6:$J$106,3,)*VLOOKUP($AO69,Listas!$H$6:$J$106,2,),""))),"")</f>
        <v/>
      </c>
      <c r="BI69" t="str">
        <f>IFERROR('Prod y alimentación'!AF127*IF($AN69=$R$10,VLOOKUP($AO69,Listas!$B$6:$D$106,3,)*VLOOKUP($AO69,Listas!$B$6:$D$106,2,),IF($AN69=$R$11,VLOOKUP($AO69,Listas!$E$6:$G$106,3,)*VLOOKUP($AO69,Listas!$E$6:$G$106,2,),IF($AN69=$R$12,VLOOKUP($AO69,Listas!$H$6:$J$106,3,)*VLOOKUP($AO69,Listas!$H$6:$J$106,2,),""))),"")</f>
        <v/>
      </c>
      <c r="BJ69" t="str">
        <f>IFERROR('Prod y alimentación'!AH127*IF($AN69=$R$10,VLOOKUP($AO69,Listas!$B$6:$D$106,3,)*VLOOKUP($AO69,Listas!$B$6:$D$106,2,),IF($AN69=$R$11,VLOOKUP($AO69,Listas!$E$6:$G$106,3,)*VLOOKUP($AO69,Listas!$E$6:$G$106,2,),IF($AN69=$R$12,VLOOKUP($AO69,Listas!$H$6:$J$106,3,)*VLOOKUP($AO69,Listas!$H$6:$J$106,2,),""))),"")</f>
        <v/>
      </c>
      <c r="BK69" t="str">
        <f>IFERROR('Prod y alimentación'!AI127*IF($AN69=$R$10,VLOOKUP($AO69,Listas!$B$6:$D$106,3,)*VLOOKUP($AO69,Listas!$B$6:$D$106,2,),IF($AN69=$R$11,VLOOKUP($AO69,Listas!$E$6:$G$106,3,)*VLOOKUP($AO69,Listas!$E$6:$G$106,2,),IF($AN69=$R$12,VLOOKUP($AO69,Listas!$H$6:$J$106,3,)*VLOOKUP($AO69,Listas!$H$6:$J$106,2,),""))),"")</f>
        <v/>
      </c>
      <c r="BL69" t="str">
        <f>IFERROR('Prod y alimentación'!AK127*IF($AN69=$R$10,VLOOKUP($AO69,Listas!$B$6:$D$106,3,)*VLOOKUP($AO69,Listas!$B$6:$D$106,2,),IF($AN69=$R$11,VLOOKUP($AO69,Listas!$E$6:$G$106,3,)*VLOOKUP($AO69,Listas!$E$6:$G$106,2,),IF($AN69=$R$12,VLOOKUP($AO69,Listas!$H$6:$J$106,3,)*VLOOKUP($AO69,Listas!$H$6:$J$106,2,),""))),"")</f>
        <v/>
      </c>
      <c r="BM69" t="str">
        <f>IFERROR('Prod y alimentación'!AL127*IF($AN69=$R$10,VLOOKUP($AO69,Listas!$B$6:$D$106,3,)*VLOOKUP($AO69,Listas!$B$6:$D$106,2,),IF($AN69=$R$11,VLOOKUP($AO69,Listas!$E$6:$G$106,3,)*VLOOKUP($AO69,Listas!$E$6:$G$106,2,),IF($AN69=$R$12,VLOOKUP($AO69,Listas!$H$6:$J$106,3,)*VLOOKUP($AO69,Listas!$H$6:$J$106,2,),""))),"")</f>
        <v/>
      </c>
      <c r="BO69" s="130" t="str">
        <f>IFERROR('Prod y alimentación'!D127*IF($AN69=$R$10,VLOOKUP($AO69,Listas!$B$6:$C$106,2,),IF($AN69=$R$11,VLOOKUP($AO69,Listas!$E$6:$F$106,2,),IF($AN69=$R$12,VLOOKUP($AO69,Listas!$H$6:$I$106,2,),""))),"")</f>
        <v/>
      </c>
      <c r="BP69" t="str">
        <f>IFERROR('Prod y alimentación'!G127*IF($AN69=$R$10,VLOOKUP($AO69,Listas!$B$6:$C$106,2,),IF($AN69=$R$11,VLOOKUP($AO69,Listas!$E$6:$F$106,2,),IF($AN69=$R$12,VLOOKUP($AO69,Listas!$H$6:$I$106,2,)/100,""))),"")</f>
        <v/>
      </c>
      <c r="BQ69" t="str">
        <f>IFERROR('Prod y alimentación'!J127*IF($AN69=$R$10,VLOOKUP($AO69,Listas!$B$6:$C$106,2,),IF($AN69=$R$11,VLOOKUP($AO69,Listas!$E$6:$F$106,2,),IF($AN69=$R$12,VLOOKUP($AO69,Listas!$H$6:$I$106,2,)/100,""))),"")</f>
        <v/>
      </c>
      <c r="BR69" t="str">
        <f>IFERROR('Prod y alimentación'!M127*IF($AN69=$R$10,VLOOKUP($AO69,Listas!$B$6:$C$106,2,),IF($AN69=$R$11,VLOOKUP($AO69,Listas!$E$6:$F$106,2,),IF($AN69=$R$12,VLOOKUP($AO69,Listas!$H$6:$I$106,2,)/100,""))),"")</f>
        <v/>
      </c>
      <c r="BS69" t="str">
        <f>IFERROR('Prod y alimentación'!P127*IF($AN69=$R$10,VLOOKUP($AO69,Listas!$B$6:$C$106,2,),IF($AN69=$R$11,VLOOKUP($AO69,Listas!$E$6:$F$106,2,),IF($AN69=$R$12,VLOOKUP($AO69,Listas!$H$6:$I$106,2,)/100,""))),"")</f>
        <v/>
      </c>
      <c r="BT69" t="str">
        <f>IFERROR('Prod y alimentación'!S127*IF($AN69=$R$10,VLOOKUP($AO69,Listas!$B$6:$C$106,2,),IF($AN69=$R$11,VLOOKUP($AO69,Listas!$E$6:$F$106,2,),IF($AN69=$R$12,VLOOKUP($AO69,Listas!$H$6:$I$106,2,)/100,""))),"")</f>
        <v/>
      </c>
      <c r="BU69" t="str">
        <f>IFERROR('Prod y alimentación'!V127*IF($AN69=$R$10,VLOOKUP($AO69,Listas!$B$6:$C$106,2,),IF($AN69=$R$11,VLOOKUP($AO69,Listas!$E$6:$F$106,2,),IF($AN69=$R$12,VLOOKUP($AO69,Listas!$H$6:$I$106,2,)/100,""))),"")</f>
        <v/>
      </c>
      <c r="BV69" t="str">
        <f>IFERROR('Prod y alimentación'!Y127*IF($AN69=$R$10,VLOOKUP($AO69,Listas!$B$6:$C$106,2,),IF($AN69=$R$11,VLOOKUP($AO69,Listas!$E$6:$F$106,2,),IF($AN69=$R$12,VLOOKUP($AO69,Listas!$H$6:$I$106,2,)/100,""))),"")</f>
        <v/>
      </c>
      <c r="BW69" t="str">
        <f>IFERROR('Prod y alimentación'!AB127*IF($AN69=$R$10,VLOOKUP($AO69,Listas!$B$6:$C$106,2,),IF($AN69=$R$11,VLOOKUP($AO69,Listas!$E$6:$F$106,2,),IF($AN69=$R$12,VLOOKUP($AO69,Listas!$H$6:$I$106,2,)/100,""))),"")</f>
        <v/>
      </c>
      <c r="BX69" t="str">
        <f>IFERROR('Prod y alimentación'!AE127*IF($AN69=$R$10,VLOOKUP($AO69,Listas!$B$6:$C$106,2,),IF($AN69=$R$11,VLOOKUP($AO69,Listas!$E$6:$F$106,2,),IF($AN69=$R$12,VLOOKUP($AO69,Listas!$H$6:$I$106,2,)/100,""))),"")</f>
        <v/>
      </c>
      <c r="BY69" t="str">
        <f>IFERROR('Prod y alimentación'!AH127*IF($AN69=$R$10,VLOOKUP($AO69,Listas!$B$6:$C$106,2,),IF($AN69=$R$11,VLOOKUP($AO69,Listas!$E$6:$F$106,2,),IF($AN69=$R$12,VLOOKUP($AO69,Listas!$H$6:$I$106,2,)/100,""))),"")</f>
        <v/>
      </c>
      <c r="BZ69" t="str">
        <f>IFERROR('Prod y alimentación'!AK127*IF($AN69=$R$10,VLOOKUP($AO69,Listas!$B$6:$C$106,2,),IF($AN69=$R$11,VLOOKUP($AO69,Listas!$E$6:$F$106,2,),IF($AN69=$R$12,VLOOKUP($AO69,Listas!$H$6:$I$106,2,)/100,""))),"")</f>
        <v/>
      </c>
      <c r="CB69" t="str">
        <f>IF(Reservas!E74="",IF(Reservas!D74="","",IF(Reservas!C74=$O$10,0.85,IF(Reservas!C74=$O$11,0.45,IF(Reservas!C74=$O$12,0.33,"")))),Reservas!E74)</f>
        <v/>
      </c>
      <c r="CC69" t="str">
        <f>IF(Reservas!H74="",IF(Reservas!G74="","",IF(Reservas!F74=$O$10,0.85,IF(Reservas!F74=$O$11,0.45,IF(Reservas!F74=$O$12,0.33,"")))),Reservas!H74)</f>
        <v/>
      </c>
      <c r="CD69" t="str">
        <f>IF(Reservas!K74="",IF(Reservas!J74="","",IF(Reservas!I74=$O$10,0.85,IF(Reservas!I74=$O$11,0.45,IF(Reservas!I74=$O$12,0.33,"")))),Reservas!K74)</f>
        <v/>
      </c>
      <c r="CE69" t="str">
        <f>IF(Reservas!N74="",IF(Reservas!M74="","",IF(Reservas!L74=$O$10,0.85,IF(Reservas!L74=$O$11,0.45,IF(Reservas!L74=$O$12,0.33,"")))),Reservas!N74)</f>
        <v/>
      </c>
      <c r="CF69" t="str">
        <f>IF(Reservas!Q74="",IF(Reservas!P74="","",IF(Reservas!O74=$O$10,0.85,IF(Reservas!O74=$O$11,0.45,IF(Reservas!O74=$O$12,0.33,"")))),Reservas!Q74)</f>
        <v/>
      </c>
      <c r="CG69" t="str">
        <f>IF(Reservas!T74="",IF(Reservas!S74="","",IF(Reservas!R74=$O$10,0.85,IF(Reservas!R74=$O$11,0.45,IF(Reservas!R74=$O$12,0.33,"")))),Reservas!T74)</f>
        <v/>
      </c>
      <c r="CH69" t="str">
        <f>IF(Reservas!W74="",IF(Reservas!V74="","",IF(Reservas!U74=$O$10,0.85,IF(Reservas!U74=$O$11,0.45,IF(Reservas!U74=$O$12,0.33,"")))),Reservas!W74)</f>
        <v/>
      </c>
      <c r="CI69" t="str">
        <f>IF(Reservas!Z74="",IF(Reservas!Y74="","",IF(Reservas!X74=$O$10,0.85,IF(Reservas!X74=$O$11,0.45,IF(Reservas!X74=$O$12,0.33,"")))),Reservas!Z74)</f>
        <v/>
      </c>
      <c r="CJ69" t="str">
        <f>IF(Reservas!AC74="",IF(Reservas!AB74="","",IF(Reservas!AA74=$O$10,0.85,IF(Reservas!AA74=$O$11,0.45,IF(Reservas!AA74=$O$12,0.33,"")))),Reservas!AC74)</f>
        <v/>
      </c>
      <c r="CK69" t="str">
        <f>IF(Reservas!AF74="",IF(Reservas!AE74="","",IF(Reservas!AD74=$O$10,0.85,IF(Reservas!AD74=$O$11,0.45,IF(Reservas!AD74=$O$12,0.33,"")))),Reservas!AF74)</f>
        <v/>
      </c>
      <c r="CL69" t="str">
        <f>IF(Reservas!AI74="",IF(Reservas!AH74="","",IF(Reservas!AG74=$O$10,0.85,IF(Reservas!AG74=$O$11,0.45,IF(Reservas!AG74=$O$12,0.33,"")))),Reservas!AI74)</f>
        <v/>
      </c>
      <c r="CM69" t="str">
        <f>IF(Reservas!AL74="",IF(Reservas!AK74="","",IF(Reservas!AJ74=$O$10,0.85,IF(Reservas!AJ74=$O$11,0.45,IF(Reservas!AJ74=$O$12,0.33,"")))),Reservas!AL74)</f>
        <v/>
      </c>
      <c r="CO69" t="str">
        <f>IFERROR('Prod y alimentación'!E127*IF($AN69=$R$10,VLOOKUP($AO69,Listas!$B$6:$C$106,2,),IF($AN69=$R$11,VLOOKUP($AO69,Listas!$E$6:$F$106,2,),IF($AN69=$R$12,VLOOKUP($AO69,Listas!$H$6:$I$106,2,),""))),"")</f>
        <v/>
      </c>
      <c r="CP69" t="str">
        <f>IFERROR('Prod y alimentación'!H127*IF($AN69=$R$10,VLOOKUP($AO69,Listas!$B$6:$C$106,2,),IF($AN69=$R$11,VLOOKUP($AO69,Listas!$E$6:$F$106,2,),IF($AN69=$R$12,VLOOKUP($AO69,Listas!$H$6:$I$106,2,),""))),"")</f>
        <v/>
      </c>
      <c r="CQ69" t="str">
        <f>IFERROR('Prod y alimentación'!K127*IF($AN69=$R$10,VLOOKUP($AO69,Listas!$B$6:$C$106,2,),IF($AN69=$R$11,VLOOKUP($AO69,Listas!$E$6:$F$106,2,),IF($AN69=$R$12,VLOOKUP($AO69,Listas!$H$6:$I$106,2,),""))),"")</f>
        <v/>
      </c>
      <c r="CR69" t="str">
        <f>IFERROR('Prod y alimentación'!N127*IF($AN69=$R$10,VLOOKUP($AO69,Listas!$B$6:$C$106,2,),IF($AN69=$R$11,VLOOKUP($AO69,Listas!$E$6:$F$106,2,),IF($AN69=$R$12,VLOOKUP($AO69,Listas!$H$6:$I$106,2,),""))),"")</f>
        <v/>
      </c>
      <c r="CS69" t="str">
        <f>IFERROR('Prod y alimentación'!Q127*IF($AN69=$R$10,VLOOKUP($AO69,Listas!$B$6:$C$106,2,),IF($AN69=$R$11,VLOOKUP($AO69,Listas!$E$6:$F$106,2,),IF($AN69=$R$12,VLOOKUP($AO69,Listas!$H$6:$I$106,2,),""))),"")</f>
        <v/>
      </c>
      <c r="CT69" t="str">
        <f>IFERROR('Prod y alimentación'!T127*IF($AN69=$R$10,VLOOKUP($AO69,Listas!$B$6:$C$106,2,),IF($AN69=$R$11,VLOOKUP($AO69,Listas!$E$6:$F$106,2,),IF($AN69=$R$12,VLOOKUP($AO69,Listas!$H$6:$I$106,2,),""))),"")</f>
        <v/>
      </c>
      <c r="CU69" t="str">
        <f>IFERROR('Prod y alimentación'!W127*IF($AN69=$R$10,VLOOKUP($AO69,Listas!$B$6:$C$106,2,),IF($AN69=$R$11,VLOOKUP($AO69,Listas!$E$6:$F$106,2,),IF($AN69=$R$12,VLOOKUP($AO69,Listas!$H$6:$I$106,2,),""))),"")</f>
        <v/>
      </c>
      <c r="CV69" t="str">
        <f>IFERROR('Prod y alimentación'!Z127*IF($AN69=$R$10,VLOOKUP($AO69,Listas!$B$6:$C$106,2,),IF($AN69=$R$11,VLOOKUP($AO69,Listas!$E$6:$F$106,2,),IF($AN69=$R$12,VLOOKUP($AO69,Listas!$H$6:$I$106,2,),""))),"")</f>
        <v/>
      </c>
      <c r="CW69" t="str">
        <f>IFERROR('Prod y alimentación'!AC127*IF($AN69=$R$10,VLOOKUP($AO69,Listas!$B$6:$C$106,2,),IF($AN69=$R$11,VLOOKUP($AO69,Listas!$E$6:$F$106,2,),IF($AN69=$R$12,VLOOKUP($AO69,Listas!$H$6:$I$106,2,),""))),"")</f>
        <v/>
      </c>
      <c r="CX69" t="str">
        <f>IFERROR('Prod y alimentación'!AF127*IF($AN69=$R$10,VLOOKUP($AO69,Listas!$B$6:$C$106,2,),IF($AN69=$R$11,VLOOKUP($AO69,Listas!$E$6:$F$106,2,),IF($AN69=$R$12,VLOOKUP($AO69,Listas!$H$6:$I$106,2,),""))),"")</f>
        <v/>
      </c>
      <c r="CY69" t="str">
        <f>IFERROR('Prod y alimentación'!AI127*IF($AN69=$R$10,VLOOKUP($AO69,Listas!$B$6:$C$106,2,),IF($AN69=$R$11,VLOOKUP($AO69,Listas!$E$6:$F$106,2,),IF($AN69=$R$12,VLOOKUP($AO69,Listas!$H$6:$I$106,2,),""))),"")</f>
        <v/>
      </c>
      <c r="CZ69" t="str">
        <f>IFERROR('Prod y alimentación'!AL127*IF($AN69=$R$10,VLOOKUP($AO69,Listas!$B$6:$C$106,2,),IF($AN69=$R$11,VLOOKUP($AO69,Listas!$E$6:$F$106,2,),IF($AN69=$R$12,VLOOKUP($AO69,Listas!$H$6:$I$106,2,),""))),"")</f>
        <v/>
      </c>
    </row>
    <row r="70" spans="2:104" x14ac:dyDescent="0.35">
      <c r="B70" t="str">
        <f ca="1">IFERROR(INDEX(OFFSET(Listas!$B$6,0,0,MATCH("Fin",Listas!$B$6:B166,0)-1,1),MATCH(0,INDEX(COUNTIF($B$10:B69,OFFSET(Listas!$B$6,0,0,MATCH("Fin",Listas!$B$6:B166,0)-1,1)),0,0),0)),"")</f>
        <v/>
      </c>
      <c r="E70" t="str">
        <f ca="1">IFERROR(INDEX(OFFSET(Listas!$E$6,0,0,MATCH("Fin",Listas!$E$6:E166,0)-1,1),MATCH(0,INDEX(COUNTIF($E$10:E69,OFFSET(Listas!$E$6,0,0,MATCH("Fin",Listas!$E$6:E166,0)-1,1)),0,0),0)),"")</f>
        <v/>
      </c>
      <c r="H70" t="str">
        <f ca="1">IFERROR(INDEX(OFFSET(Listas!$H$6,0,0,MATCH("Fin",Listas!$H$6:H166,0)-1,1),MATCH(0,INDEX(COUNTIF($H$10:H69,OFFSET(Listas!$H$6,0,0,MATCH("Fin",Listas!$H$6:H166,0)-1,1)),0,0),0)),"")</f>
        <v/>
      </c>
      <c r="K70" t="str">
        <f ca="1">IFERROR(INDEX(OFFSET(Listas!$L$6,0,0,MATCH("Fin",Listas!$L$6:L166,0)-1,1),MATCH(0,INDEX(COUNTIF($K$10:K69,OFFSET(Listas!$L$6,0,0,MATCH("Fin",Listas!$L$6:L166,0)-1,1)),0,0),0)),"")</f>
        <v/>
      </c>
      <c r="L70" t="e">
        <f ca="1">VLOOKUP(K70,Listas!$L$6:$M$106,2,0)</f>
        <v>#N/A</v>
      </c>
      <c r="AA70" s="122" t="str">
        <f>IF('Uso de suelo'!C75="","",'Uso de suelo'!C75)</f>
        <v/>
      </c>
      <c r="AB70" s="123" t="str">
        <f ca="1">IF('Uso de suelo'!D75="","",VLOOKUP('Uso de suelo'!D75,OFFSET(Formulas!$K$11,0,0,Formulas!$L$10,2),2,0))</f>
        <v/>
      </c>
      <c r="AC70" s="123" t="str">
        <f ca="1">IF('Uso de suelo'!F75="","",VLOOKUP('Uso de suelo'!F75,OFFSET(Formulas!$K$11,0,0,Formulas!$L$10,2),2,0))</f>
        <v/>
      </c>
      <c r="AD70" s="123" t="str">
        <f ca="1">IF('Uso de suelo'!H75="","",VLOOKUP('Uso de suelo'!H75,OFFSET(Formulas!$K$11,0,0,Formulas!$L$10,2),2,0))</f>
        <v/>
      </c>
      <c r="AE70" s="123" t="str">
        <f ca="1">IF('Uso de suelo'!J75="","",VLOOKUP('Uso de suelo'!J75,OFFSET(Formulas!$K$11,0,0,Formulas!$L$10,2),2,0))</f>
        <v/>
      </c>
      <c r="AF70" s="123" t="str">
        <f ca="1">IF('Uso de suelo'!L75="","",VLOOKUP('Uso de suelo'!L75,OFFSET(Formulas!$K$11,0,0,Formulas!$L$10,2),2,0))</f>
        <v/>
      </c>
      <c r="AG70" s="123" t="str">
        <f ca="1">IF('Uso de suelo'!N75="","",VLOOKUP('Uso de suelo'!N75,OFFSET(Formulas!$K$11,0,0,Formulas!$L$10,2),2,0))</f>
        <v/>
      </c>
      <c r="AH70" s="123" t="str">
        <f ca="1">IF('Uso de suelo'!P75="","",VLOOKUP('Uso de suelo'!P75,OFFSET(Formulas!$K$11,0,0,Formulas!$L$10,2),2,0))</f>
        <v/>
      </c>
      <c r="AI70" s="123" t="str">
        <f ca="1">IF('Uso de suelo'!R75="","",VLOOKUP('Uso de suelo'!R75,OFFSET(Formulas!$K$11,0,0,Formulas!$L$10,2),2,0))</f>
        <v/>
      </c>
      <c r="AJ70" s="123" t="str">
        <f ca="1">IF('Uso de suelo'!T75="","",VLOOKUP('Uso de suelo'!T75,OFFSET(Formulas!$K$11,0,0,Formulas!$L$10,2),2,0))</f>
        <v/>
      </c>
      <c r="AK70" s="123" t="str">
        <f ca="1">IF('Uso de suelo'!V75="","",VLOOKUP('Uso de suelo'!V75,OFFSET(Formulas!$K$11,0,0,Formulas!$L$10,2),2,0))</f>
        <v/>
      </c>
      <c r="AL70" s="123" t="str">
        <f ca="1">IF('Uso de suelo'!X75="","",VLOOKUP('Uso de suelo'!X75,OFFSET(Formulas!$K$11,0,0,Formulas!$L$10,2),2,0))</f>
        <v/>
      </c>
      <c r="AM70" s="124" t="str">
        <f ca="1">IF('Uso de suelo'!Z75="","",VLOOKUP('Uso de suelo'!Z75,OFFSET(Formulas!$K$11,0,0,Formulas!$L$10,2),2,0))</f>
        <v/>
      </c>
      <c r="AN70" t="str">
        <f>IF('Prod y alimentación'!B128="","",'Prod y alimentación'!B128)</f>
        <v/>
      </c>
      <c r="AO70" t="str">
        <f>IF('Prod y alimentación'!C128="","",'Prod y alimentación'!C128)</f>
        <v/>
      </c>
      <c r="AP70" t="str">
        <f>IFERROR('Prod y alimentación'!D128*IF($AN70=$R$10,VLOOKUP($AO70,Listas!$B$6:$D$106,3,)*VLOOKUP($AO70,Listas!$B$6:$D$106,2,),IF($AN70=$R$11,VLOOKUP($AO70,Listas!$E$6:$G$106,3,)*VLOOKUP($AO70,Listas!$E$6:$G$106,2,),IF($AN70=$R$12,VLOOKUP($AO70,Listas!$H$6:$J$106,3,)*VLOOKUP($AO70,Listas!$H$6:$J$106,2,),""))),"")</f>
        <v/>
      </c>
      <c r="AQ70" t="str">
        <f>IFERROR('Prod y alimentación'!E128*IF($AN70=$R$10,VLOOKUP($AO70,Listas!$B$6:$D$106,3,)*VLOOKUP($AO70,Listas!$B$6:$D$106,2,),IF($AN70=$R$11,VLOOKUP($AO70,Listas!$E$6:$G$106,3,)*VLOOKUP($AO70,Listas!$E$6:$G$106,2,),IF($AN70=$R$12,VLOOKUP($AO70,Listas!$H$6:$J$106,3,)*VLOOKUP($AO70,Listas!$H$6:$J$106,2,),""))),"")</f>
        <v/>
      </c>
      <c r="AR70" t="str">
        <f>IFERROR('Prod y alimentación'!G128*IF($AN70=$R$10,VLOOKUP($AO70,Listas!$B$6:$D$106,3,)*VLOOKUP($AO70,Listas!$B$6:$D$106,2,),IF($AN70=$R$11,VLOOKUP($AO70,Listas!$E$6:$G$106,3,)*VLOOKUP($AO70,Listas!$E$6:$G$106,2,),IF($AN70=$R$12,VLOOKUP($AO70,Listas!$H$6:$J$106,3,)*VLOOKUP($AO70,Listas!$H$6:$J$106,2,),""))),"")</f>
        <v/>
      </c>
      <c r="AS70" t="str">
        <f>IFERROR('Prod y alimentación'!H128*IF($AN70=$R$10,VLOOKUP($AO70,Listas!$B$6:$D$106,3,)*VLOOKUP($AO70,Listas!$B$6:$D$106,2,),IF($AN70=$R$11,VLOOKUP($AO70,Listas!$E$6:$G$106,3,)*VLOOKUP($AO70,Listas!$E$6:$G$106,2,),IF($AN70=$R$12,VLOOKUP($AO70,Listas!$H$6:$J$106,3,)*VLOOKUP($AO70,Listas!$H$6:$J$106,2,),""))),"")</f>
        <v/>
      </c>
      <c r="AT70" t="str">
        <f>IFERROR('Prod y alimentación'!J128*IF($AN70=$R$10,VLOOKUP($AO70,Listas!$B$6:$D$106,3,)*VLOOKUP($AO70,Listas!$B$6:$D$106,2,),IF($AN70=$R$11,VLOOKUP($AO70,Listas!$E$6:$G$106,3,)*VLOOKUP($AO70,Listas!$E$6:$G$106,2,),IF($AN70=$R$12,VLOOKUP($AO70,Listas!$H$6:$J$106,3,)*VLOOKUP($AO70,Listas!$H$6:$J$106,2,),""))),"")</f>
        <v/>
      </c>
      <c r="AU70" t="str">
        <f>IFERROR('Prod y alimentación'!K128*IF($AN70=$R$10,VLOOKUP($AO70,Listas!$B$6:$D$106,3,)*VLOOKUP($AO70,Listas!$B$6:$D$106,2,),IF($AN70=$R$11,VLOOKUP($AO70,Listas!$E$6:$G$106,3,)*VLOOKUP($AO70,Listas!$E$6:$G$106,2,),IF($AN70=$R$12,VLOOKUP($AO70,Listas!$H$6:$J$106,3,)*VLOOKUP($AO70,Listas!$H$6:$J$106,2,),""))),"")</f>
        <v/>
      </c>
      <c r="AV70" t="str">
        <f>IFERROR('Prod y alimentación'!M128*IF($AN70=$R$10,VLOOKUP($AO70,Listas!$B$6:$D$106,3,)*VLOOKUP($AO70,Listas!$B$6:$D$106,2,),IF($AN70=$R$11,VLOOKUP($AO70,Listas!$E$6:$G$106,3,)*VLOOKUP($AO70,Listas!$E$6:$G$106,2,),IF($AN70=$R$12,VLOOKUP($AO70,Listas!$H$6:$J$106,3,)*VLOOKUP($AO70,Listas!$H$6:$J$106,2,),""))),"")</f>
        <v/>
      </c>
      <c r="AW70" t="str">
        <f>IFERROR('Prod y alimentación'!N128*IF($AN70=$R$10,VLOOKUP($AO70,Listas!$B$6:$D$106,3,)*VLOOKUP($AO70,Listas!$B$6:$D$106,2,),IF($AN70=$R$11,VLOOKUP($AO70,Listas!$E$6:$G$106,3,)*VLOOKUP($AO70,Listas!$E$6:$G$106,2,),IF($AN70=$R$12,VLOOKUP($AO70,Listas!$H$6:$J$106,3,)*VLOOKUP($AO70,Listas!$H$6:$J$106,2,),""))),"")</f>
        <v/>
      </c>
      <c r="AX70" t="str">
        <f>IFERROR('Prod y alimentación'!P128*IF($AN70=$R$10,VLOOKUP($AO70,Listas!$B$6:$D$106,3,)*VLOOKUP($AO70,Listas!$B$6:$D$106,2,),IF($AN70=$R$11,VLOOKUP($AO70,Listas!$E$6:$G$106,3,)*VLOOKUP($AO70,Listas!$E$6:$G$106,2,),IF($AN70=$R$12,VLOOKUP($AO70,Listas!$H$6:$J$106,3,)*VLOOKUP($AO70,Listas!$H$6:$J$106,2,),""))),"")</f>
        <v/>
      </c>
      <c r="AY70" t="str">
        <f>IFERROR('Prod y alimentación'!Q128*IF($AN70=$R$10,VLOOKUP($AO70,Listas!$B$6:$D$106,3,)*VLOOKUP($AO70,Listas!$B$6:$D$106,2,),IF($AN70=$R$11,VLOOKUP($AO70,Listas!$E$6:$G$106,3,)*VLOOKUP($AO70,Listas!$E$6:$G$106,2,),IF($AN70=$R$12,VLOOKUP($AO70,Listas!$H$6:$J$106,3,)*VLOOKUP($AO70,Listas!$H$6:$J$106,2,),""))),"")</f>
        <v/>
      </c>
      <c r="AZ70" t="str">
        <f>IFERROR('Prod y alimentación'!S128*IF($AN70=$R$10,VLOOKUP($AO70,Listas!$B$6:$D$106,3,)*VLOOKUP($AO70,Listas!$B$6:$D$106,2,),IF($AN70=$R$11,VLOOKUP($AO70,Listas!$E$6:$G$106,3,)*VLOOKUP($AO70,Listas!$E$6:$G$106,2,),IF($AN70=$R$12,VLOOKUP($AO70,Listas!$H$6:$J$106,3,)*VLOOKUP($AO70,Listas!$H$6:$J$106,2,),""))),"")</f>
        <v/>
      </c>
      <c r="BA70" t="str">
        <f>IFERROR('Prod y alimentación'!T128*IF($AN70=$R$10,VLOOKUP($AO70,Listas!$B$6:$D$106,3,)*VLOOKUP($AO70,Listas!$B$6:$D$106,2,),IF($AN70=$R$11,VLOOKUP($AO70,Listas!$E$6:$G$106,3,)*VLOOKUP($AO70,Listas!$E$6:$G$106,2,),IF($AN70=$R$12,VLOOKUP($AO70,Listas!$H$6:$J$106,3,)*VLOOKUP($AO70,Listas!$H$6:$J$106,2,),""))),"")</f>
        <v/>
      </c>
      <c r="BB70" t="str">
        <f>IFERROR('Prod y alimentación'!V128*IF($AN70=$R$10,VLOOKUP($AO70,Listas!$B$6:$D$106,3,)*VLOOKUP($AO70,Listas!$B$6:$D$106,2,),IF($AN70=$R$11,VLOOKUP($AO70,Listas!$E$6:$G$106,3,)*VLOOKUP($AO70,Listas!$E$6:$G$106,2,),IF($AN70=$R$12,VLOOKUP($AO70,Listas!$H$6:$J$106,3,)*VLOOKUP($AO70,Listas!$H$6:$J$106,2,),""))),"")</f>
        <v/>
      </c>
      <c r="BC70" t="str">
        <f>IFERROR('Prod y alimentación'!W128*IF($AN70=$R$10,VLOOKUP($AO70,Listas!$B$6:$D$106,3,)*VLOOKUP($AO70,Listas!$B$6:$D$106,2,),IF($AN70=$R$11,VLOOKUP($AO70,Listas!$E$6:$G$106,3,)*VLOOKUP($AO70,Listas!$E$6:$G$106,2,),IF($AN70=$R$12,VLOOKUP($AO70,Listas!$H$6:$J$106,3,)*VLOOKUP($AO70,Listas!$H$6:$J$106,2,),""))),"")</f>
        <v/>
      </c>
      <c r="BD70" t="str">
        <f>IFERROR('Prod y alimentación'!Y128*IF($AN70=$R$10,VLOOKUP($AO70,Listas!$B$6:$D$106,3,)*VLOOKUP($AO70,Listas!$B$6:$D$106,2,),IF($AN70=$R$11,VLOOKUP($AO70,Listas!$E$6:$G$106,3,)*VLOOKUP($AO70,Listas!$E$6:$G$106,2,),IF($AN70=$R$12,VLOOKUP($AO70,Listas!$H$6:$J$106,3,)*VLOOKUP($AO70,Listas!$H$6:$J$106,2,),""))),"")</f>
        <v/>
      </c>
      <c r="BE70" t="str">
        <f>IFERROR('Prod y alimentación'!Z128*IF($AN70=$R$10,VLOOKUP($AO70,Listas!$B$6:$D$106,3,)*VLOOKUP($AO70,Listas!$B$6:$D$106,2,),IF($AN70=$R$11,VLOOKUP($AO70,Listas!$E$6:$G$106,3,)*VLOOKUP($AO70,Listas!$E$6:$G$106,2,),IF($AN70=$R$12,VLOOKUP($AO70,Listas!$H$6:$J$106,3,)*VLOOKUP($AO70,Listas!$H$6:$J$106,2,),""))),"")</f>
        <v/>
      </c>
      <c r="BF70" t="str">
        <f>IFERROR('Prod y alimentación'!AB128*IF($AN70=$R$10,VLOOKUP($AO70,Listas!$B$6:$D$106,3,)*VLOOKUP($AO70,Listas!$B$6:$D$106,2,),IF($AN70=$R$11,VLOOKUP($AO70,Listas!$E$6:$G$106,3,)*VLOOKUP($AO70,Listas!$E$6:$G$106,2,),IF($AN70=$R$12,VLOOKUP($AO70,Listas!$H$6:$J$106,3,)*VLOOKUP($AO70,Listas!$H$6:$J$106,2,),""))),"")</f>
        <v/>
      </c>
      <c r="BG70" t="str">
        <f>IFERROR('Prod y alimentación'!AC128*IF($AN70=$R$10,VLOOKUP($AO70,Listas!$B$6:$D$106,3,)*VLOOKUP($AO70,Listas!$B$6:$D$106,2,),IF($AN70=$R$11,VLOOKUP($AO70,Listas!$E$6:$G$106,3,)*VLOOKUP($AO70,Listas!$E$6:$G$106,2,),IF($AN70=$R$12,VLOOKUP($AO70,Listas!$H$6:$J$106,3,)*VLOOKUP($AO70,Listas!$H$6:$J$106,2,),""))),"")</f>
        <v/>
      </c>
      <c r="BH70" t="str">
        <f>IFERROR('Prod y alimentación'!AE128*IF($AN70=$R$10,VLOOKUP($AO70,Listas!$B$6:$D$106,3,)*VLOOKUP($AO70,Listas!$B$6:$D$106,2,),IF($AN70=$R$11,VLOOKUP($AO70,Listas!$E$6:$G$106,3,)*VLOOKUP($AO70,Listas!$E$6:$G$106,2,),IF($AN70=$R$12,VLOOKUP($AO70,Listas!$H$6:$J$106,3,)*VLOOKUP($AO70,Listas!$H$6:$J$106,2,),""))),"")</f>
        <v/>
      </c>
      <c r="BI70" t="str">
        <f>IFERROR('Prod y alimentación'!AF128*IF($AN70=$R$10,VLOOKUP($AO70,Listas!$B$6:$D$106,3,)*VLOOKUP($AO70,Listas!$B$6:$D$106,2,),IF($AN70=$R$11,VLOOKUP($AO70,Listas!$E$6:$G$106,3,)*VLOOKUP($AO70,Listas!$E$6:$G$106,2,),IF($AN70=$R$12,VLOOKUP($AO70,Listas!$H$6:$J$106,3,)*VLOOKUP($AO70,Listas!$H$6:$J$106,2,),""))),"")</f>
        <v/>
      </c>
      <c r="BJ70" t="str">
        <f>IFERROR('Prod y alimentación'!AH128*IF($AN70=$R$10,VLOOKUP($AO70,Listas!$B$6:$D$106,3,)*VLOOKUP($AO70,Listas!$B$6:$D$106,2,),IF($AN70=$R$11,VLOOKUP($AO70,Listas!$E$6:$G$106,3,)*VLOOKUP($AO70,Listas!$E$6:$G$106,2,),IF($AN70=$R$12,VLOOKUP($AO70,Listas!$H$6:$J$106,3,)*VLOOKUP($AO70,Listas!$H$6:$J$106,2,),""))),"")</f>
        <v/>
      </c>
      <c r="BK70" t="str">
        <f>IFERROR('Prod y alimentación'!AI128*IF($AN70=$R$10,VLOOKUP($AO70,Listas!$B$6:$D$106,3,)*VLOOKUP($AO70,Listas!$B$6:$D$106,2,),IF($AN70=$R$11,VLOOKUP($AO70,Listas!$E$6:$G$106,3,)*VLOOKUP($AO70,Listas!$E$6:$G$106,2,),IF($AN70=$R$12,VLOOKUP($AO70,Listas!$H$6:$J$106,3,)*VLOOKUP($AO70,Listas!$H$6:$J$106,2,),""))),"")</f>
        <v/>
      </c>
      <c r="BL70" t="str">
        <f>IFERROR('Prod y alimentación'!AK128*IF($AN70=$R$10,VLOOKUP($AO70,Listas!$B$6:$D$106,3,)*VLOOKUP($AO70,Listas!$B$6:$D$106,2,),IF($AN70=$R$11,VLOOKUP($AO70,Listas!$E$6:$G$106,3,)*VLOOKUP($AO70,Listas!$E$6:$G$106,2,),IF($AN70=$R$12,VLOOKUP($AO70,Listas!$H$6:$J$106,3,)*VLOOKUP($AO70,Listas!$H$6:$J$106,2,),""))),"")</f>
        <v/>
      </c>
      <c r="BM70" t="str">
        <f>IFERROR('Prod y alimentación'!AL128*IF($AN70=$R$10,VLOOKUP($AO70,Listas!$B$6:$D$106,3,)*VLOOKUP($AO70,Listas!$B$6:$D$106,2,),IF($AN70=$R$11,VLOOKUP($AO70,Listas!$E$6:$G$106,3,)*VLOOKUP($AO70,Listas!$E$6:$G$106,2,),IF($AN70=$R$12,VLOOKUP($AO70,Listas!$H$6:$J$106,3,)*VLOOKUP($AO70,Listas!$H$6:$J$106,2,),""))),"")</f>
        <v/>
      </c>
      <c r="BO70" s="130" t="str">
        <f>IFERROR('Prod y alimentación'!D128*IF($AN70=$R$10,VLOOKUP($AO70,Listas!$B$6:$C$106,2,),IF($AN70=$R$11,VLOOKUP($AO70,Listas!$E$6:$F$106,2,),IF($AN70=$R$12,VLOOKUP($AO70,Listas!$H$6:$I$106,2,),""))),"")</f>
        <v/>
      </c>
      <c r="BP70" t="str">
        <f>IFERROR('Prod y alimentación'!G128*IF($AN70=$R$10,VLOOKUP($AO70,Listas!$B$6:$C$106,2,),IF($AN70=$R$11,VLOOKUP($AO70,Listas!$E$6:$F$106,2,),IF($AN70=$R$12,VLOOKUP($AO70,Listas!$H$6:$I$106,2,)/100,""))),"")</f>
        <v/>
      </c>
      <c r="BQ70" t="str">
        <f>IFERROR('Prod y alimentación'!J128*IF($AN70=$R$10,VLOOKUP($AO70,Listas!$B$6:$C$106,2,),IF($AN70=$R$11,VLOOKUP($AO70,Listas!$E$6:$F$106,2,),IF($AN70=$R$12,VLOOKUP($AO70,Listas!$H$6:$I$106,2,)/100,""))),"")</f>
        <v/>
      </c>
      <c r="BR70" t="str">
        <f>IFERROR('Prod y alimentación'!M128*IF($AN70=$R$10,VLOOKUP($AO70,Listas!$B$6:$C$106,2,),IF($AN70=$R$11,VLOOKUP($AO70,Listas!$E$6:$F$106,2,),IF($AN70=$R$12,VLOOKUP($AO70,Listas!$H$6:$I$106,2,)/100,""))),"")</f>
        <v/>
      </c>
      <c r="BS70" t="str">
        <f>IFERROR('Prod y alimentación'!P128*IF($AN70=$R$10,VLOOKUP($AO70,Listas!$B$6:$C$106,2,),IF($AN70=$R$11,VLOOKUP($AO70,Listas!$E$6:$F$106,2,),IF($AN70=$R$12,VLOOKUP($AO70,Listas!$H$6:$I$106,2,)/100,""))),"")</f>
        <v/>
      </c>
      <c r="BT70" t="str">
        <f>IFERROR('Prod y alimentación'!S128*IF($AN70=$R$10,VLOOKUP($AO70,Listas!$B$6:$C$106,2,),IF($AN70=$R$11,VLOOKUP($AO70,Listas!$E$6:$F$106,2,),IF($AN70=$R$12,VLOOKUP($AO70,Listas!$H$6:$I$106,2,)/100,""))),"")</f>
        <v/>
      </c>
      <c r="BU70" t="str">
        <f>IFERROR('Prod y alimentación'!V128*IF($AN70=$R$10,VLOOKUP($AO70,Listas!$B$6:$C$106,2,),IF($AN70=$R$11,VLOOKUP($AO70,Listas!$E$6:$F$106,2,),IF($AN70=$R$12,VLOOKUP($AO70,Listas!$H$6:$I$106,2,)/100,""))),"")</f>
        <v/>
      </c>
      <c r="BV70" t="str">
        <f>IFERROR('Prod y alimentación'!Y128*IF($AN70=$R$10,VLOOKUP($AO70,Listas!$B$6:$C$106,2,),IF($AN70=$R$11,VLOOKUP($AO70,Listas!$E$6:$F$106,2,),IF($AN70=$R$12,VLOOKUP($AO70,Listas!$H$6:$I$106,2,)/100,""))),"")</f>
        <v/>
      </c>
      <c r="BW70" t="str">
        <f>IFERROR('Prod y alimentación'!AB128*IF($AN70=$R$10,VLOOKUP($AO70,Listas!$B$6:$C$106,2,),IF($AN70=$R$11,VLOOKUP($AO70,Listas!$E$6:$F$106,2,),IF($AN70=$R$12,VLOOKUP($AO70,Listas!$H$6:$I$106,2,)/100,""))),"")</f>
        <v/>
      </c>
      <c r="BX70" t="str">
        <f>IFERROR('Prod y alimentación'!AE128*IF($AN70=$R$10,VLOOKUP($AO70,Listas!$B$6:$C$106,2,),IF($AN70=$R$11,VLOOKUP($AO70,Listas!$E$6:$F$106,2,),IF($AN70=$R$12,VLOOKUP($AO70,Listas!$H$6:$I$106,2,)/100,""))),"")</f>
        <v/>
      </c>
      <c r="BY70" t="str">
        <f>IFERROR('Prod y alimentación'!AH128*IF($AN70=$R$10,VLOOKUP($AO70,Listas!$B$6:$C$106,2,),IF($AN70=$R$11,VLOOKUP($AO70,Listas!$E$6:$F$106,2,),IF($AN70=$R$12,VLOOKUP($AO70,Listas!$H$6:$I$106,2,)/100,""))),"")</f>
        <v/>
      </c>
      <c r="BZ70" t="str">
        <f>IFERROR('Prod y alimentación'!AK128*IF($AN70=$R$10,VLOOKUP($AO70,Listas!$B$6:$C$106,2,),IF($AN70=$R$11,VLOOKUP($AO70,Listas!$E$6:$F$106,2,),IF($AN70=$R$12,VLOOKUP($AO70,Listas!$H$6:$I$106,2,)/100,""))),"")</f>
        <v/>
      </c>
      <c r="CB70" t="str">
        <f>IF(Reservas!E75="",IF(Reservas!D75="","",IF(Reservas!C75=$O$10,0.85,IF(Reservas!C75=$O$11,0.45,IF(Reservas!C75=$O$12,0.33,"")))),Reservas!E75)</f>
        <v/>
      </c>
      <c r="CC70" t="str">
        <f>IF(Reservas!H75="",IF(Reservas!G75="","",IF(Reservas!F75=$O$10,0.85,IF(Reservas!F75=$O$11,0.45,IF(Reservas!F75=$O$12,0.33,"")))),Reservas!H75)</f>
        <v/>
      </c>
      <c r="CD70" t="str">
        <f>IF(Reservas!K75="",IF(Reservas!J75="","",IF(Reservas!I75=$O$10,0.85,IF(Reservas!I75=$O$11,0.45,IF(Reservas!I75=$O$12,0.33,"")))),Reservas!K75)</f>
        <v/>
      </c>
      <c r="CE70" t="str">
        <f>IF(Reservas!N75="",IF(Reservas!M75="","",IF(Reservas!L75=$O$10,0.85,IF(Reservas!L75=$O$11,0.45,IF(Reservas!L75=$O$12,0.33,"")))),Reservas!N75)</f>
        <v/>
      </c>
      <c r="CF70" t="str">
        <f>IF(Reservas!Q75="",IF(Reservas!P75="","",IF(Reservas!O75=$O$10,0.85,IF(Reservas!O75=$O$11,0.45,IF(Reservas!O75=$O$12,0.33,"")))),Reservas!Q75)</f>
        <v/>
      </c>
      <c r="CG70" t="str">
        <f>IF(Reservas!T75="",IF(Reservas!S75="","",IF(Reservas!R75=$O$10,0.85,IF(Reservas!R75=$O$11,0.45,IF(Reservas!R75=$O$12,0.33,"")))),Reservas!T75)</f>
        <v/>
      </c>
      <c r="CH70" t="str">
        <f>IF(Reservas!W75="",IF(Reservas!V75="","",IF(Reservas!U75=$O$10,0.85,IF(Reservas!U75=$O$11,0.45,IF(Reservas!U75=$O$12,0.33,"")))),Reservas!W75)</f>
        <v/>
      </c>
      <c r="CI70" t="str">
        <f>IF(Reservas!Z75="",IF(Reservas!Y75="","",IF(Reservas!X75=$O$10,0.85,IF(Reservas!X75=$O$11,0.45,IF(Reservas!X75=$O$12,0.33,"")))),Reservas!Z75)</f>
        <v/>
      </c>
      <c r="CJ70" t="str">
        <f>IF(Reservas!AC75="",IF(Reservas!AB75="","",IF(Reservas!AA75=$O$10,0.85,IF(Reservas!AA75=$O$11,0.45,IF(Reservas!AA75=$O$12,0.33,"")))),Reservas!AC75)</f>
        <v/>
      </c>
      <c r="CK70" t="str">
        <f>IF(Reservas!AF75="",IF(Reservas!AE75="","",IF(Reservas!AD75=$O$10,0.85,IF(Reservas!AD75=$O$11,0.45,IF(Reservas!AD75=$O$12,0.33,"")))),Reservas!AF75)</f>
        <v/>
      </c>
      <c r="CL70" t="str">
        <f>IF(Reservas!AI75="",IF(Reservas!AH75="","",IF(Reservas!AG75=$O$10,0.85,IF(Reservas!AG75=$O$11,0.45,IF(Reservas!AG75=$O$12,0.33,"")))),Reservas!AI75)</f>
        <v/>
      </c>
      <c r="CM70" t="str">
        <f>IF(Reservas!AL75="",IF(Reservas!AK75="","",IF(Reservas!AJ75=$O$10,0.85,IF(Reservas!AJ75=$O$11,0.45,IF(Reservas!AJ75=$O$12,0.33,"")))),Reservas!AL75)</f>
        <v/>
      </c>
      <c r="CO70" t="str">
        <f>IFERROR('Prod y alimentación'!E128*IF($AN70=$R$10,VLOOKUP($AO70,Listas!$B$6:$C$106,2,),IF($AN70=$R$11,VLOOKUP($AO70,Listas!$E$6:$F$106,2,),IF($AN70=$R$12,VLOOKUP($AO70,Listas!$H$6:$I$106,2,),""))),"")</f>
        <v/>
      </c>
      <c r="CP70" t="str">
        <f>IFERROR('Prod y alimentación'!H128*IF($AN70=$R$10,VLOOKUP($AO70,Listas!$B$6:$C$106,2,),IF($AN70=$R$11,VLOOKUP($AO70,Listas!$E$6:$F$106,2,),IF($AN70=$R$12,VLOOKUP($AO70,Listas!$H$6:$I$106,2,),""))),"")</f>
        <v/>
      </c>
      <c r="CQ70" t="str">
        <f>IFERROR('Prod y alimentación'!K128*IF($AN70=$R$10,VLOOKUP($AO70,Listas!$B$6:$C$106,2,),IF($AN70=$R$11,VLOOKUP($AO70,Listas!$E$6:$F$106,2,),IF($AN70=$R$12,VLOOKUP($AO70,Listas!$H$6:$I$106,2,),""))),"")</f>
        <v/>
      </c>
      <c r="CR70" t="str">
        <f>IFERROR('Prod y alimentación'!N128*IF($AN70=$R$10,VLOOKUP($AO70,Listas!$B$6:$C$106,2,),IF($AN70=$R$11,VLOOKUP($AO70,Listas!$E$6:$F$106,2,),IF($AN70=$R$12,VLOOKUP($AO70,Listas!$H$6:$I$106,2,),""))),"")</f>
        <v/>
      </c>
      <c r="CS70" t="str">
        <f>IFERROR('Prod y alimentación'!Q128*IF($AN70=$R$10,VLOOKUP($AO70,Listas!$B$6:$C$106,2,),IF($AN70=$R$11,VLOOKUP($AO70,Listas!$E$6:$F$106,2,),IF($AN70=$R$12,VLOOKUP($AO70,Listas!$H$6:$I$106,2,),""))),"")</f>
        <v/>
      </c>
      <c r="CT70" t="str">
        <f>IFERROR('Prod y alimentación'!T128*IF($AN70=$R$10,VLOOKUP($AO70,Listas!$B$6:$C$106,2,),IF($AN70=$R$11,VLOOKUP($AO70,Listas!$E$6:$F$106,2,),IF($AN70=$R$12,VLOOKUP($AO70,Listas!$H$6:$I$106,2,),""))),"")</f>
        <v/>
      </c>
      <c r="CU70" t="str">
        <f>IFERROR('Prod y alimentación'!W128*IF($AN70=$R$10,VLOOKUP($AO70,Listas!$B$6:$C$106,2,),IF($AN70=$R$11,VLOOKUP($AO70,Listas!$E$6:$F$106,2,),IF($AN70=$R$12,VLOOKUP($AO70,Listas!$H$6:$I$106,2,),""))),"")</f>
        <v/>
      </c>
      <c r="CV70" t="str">
        <f>IFERROR('Prod y alimentación'!Z128*IF($AN70=$R$10,VLOOKUP($AO70,Listas!$B$6:$C$106,2,),IF($AN70=$R$11,VLOOKUP($AO70,Listas!$E$6:$F$106,2,),IF($AN70=$R$12,VLOOKUP($AO70,Listas!$H$6:$I$106,2,),""))),"")</f>
        <v/>
      </c>
      <c r="CW70" t="str">
        <f>IFERROR('Prod y alimentación'!AC128*IF($AN70=$R$10,VLOOKUP($AO70,Listas!$B$6:$C$106,2,),IF($AN70=$R$11,VLOOKUP($AO70,Listas!$E$6:$F$106,2,),IF($AN70=$R$12,VLOOKUP($AO70,Listas!$H$6:$I$106,2,),""))),"")</f>
        <v/>
      </c>
      <c r="CX70" t="str">
        <f>IFERROR('Prod y alimentación'!AF128*IF($AN70=$R$10,VLOOKUP($AO70,Listas!$B$6:$C$106,2,),IF($AN70=$R$11,VLOOKUP($AO70,Listas!$E$6:$F$106,2,),IF($AN70=$R$12,VLOOKUP($AO70,Listas!$H$6:$I$106,2,),""))),"")</f>
        <v/>
      </c>
      <c r="CY70" t="str">
        <f>IFERROR('Prod y alimentación'!AI128*IF($AN70=$R$10,VLOOKUP($AO70,Listas!$B$6:$C$106,2,),IF($AN70=$R$11,VLOOKUP($AO70,Listas!$E$6:$F$106,2,),IF($AN70=$R$12,VLOOKUP($AO70,Listas!$H$6:$I$106,2,),""))),"")</f>
        <v/>
      </c>
      <c r="CZ70" t="str">
        <f>IFERROR('Prod y alimentación'!AL128*IF($AN70=$R$10,VLOOKUP($AO70,Listas!$B$6:$C$106,2,),IF($AN70=$R$11,VLOOKUP($AO70,Listas!$E$6:$F$106,2,),IF($AN70=$R$12,VLOOKUP($AO70,Listas!$H$6:$I$106,2,),""))),"")</f>
        <v/>
      </c>
    </row>
    <row r="71" spans="2:104" x14ac:dyDescent="0.35">
      <c r="B71" t="str">
        <f ca="1">IFERROR(INDEX(OFFSET(Listas!$B$6,0,0,MATCH("Fin",Listas!$B$6:B167,0)-1,1),MATCH(0,INDEX(COUNTIF($B$10:B70,OFFSET(Listas!$B$6,0,0,MATCH("Fin",Listas!$B$6:B167,0)-1,1)),0,0),0)),"")</f>
        <v/>
      </c>
      <c r="E71" t="str">
        <f ca="1">IFERROR(INDEX(OFFSET(Listas!$E$6,0,0,MATCH("Fin",Listas!$E$6:E167,0)-1,1),MATCH(0,INDEX(COUNTIF($E$10:E70,OFFSET(Listas!$E$6,0,0,MATCH("Fin",Listas!$E$6:E167,0)-1,1)),0,0),0)),"")</f>
        <v/>
      </c>
      <c r="H71" t="str">
        <f ca="1">IFERROR(INDEX(OFFSET(Listas!$H$6,0,0,MATCH("Fin",Listas!$H$6:H167,0)-1,1),MATCH(0,INDEX(COUNTIF($H$10:H70,OFFSET(Listas!$H$6,0,0,MATCH("Fin",Listas!$H$6:H167,0)-1,1)),0,0),0)),"")</f>
        <v/>
      </c>
      <c r="K71" t="str">
        <f ca="1">IFERROR(INDEX(OFFSET(Listas!$L$6,0,0,MATCH("Fin",Listas!$L$6:L167,0)-1,1),MATCH(0,INDEX(COUNTIF($K$10:K70,OFFSET(Listas!$L$6,0,0,MATCH("Fin",Listas!$L$6:L167,0)-1,1)),0,0),0)),"")</f>
        <v/>
      </c>
      <c r="L71" t="e">
        <f ca="1">VLOOKUP(K71,Listas!$L$6:$M$106,2,0)</f>
        <v>#N/A</v>
      </c>
      <c r="AA71" s="122" t="str">
        <f>IF('Uso de suelo'!C76="","",'Uso de suelo'!C76)</f>
        <v/>
      </c>
      <c r="AB71" s="123" t="str">
        <f ca="1">IF('Uso de suelo'!D76="","",VLOOKUP('Uso de suelo'!D76,OFFSET(Formulas!$K$11,0,0,Formulas!$L$10,2),2,0))</f>
        <v/>
      </c>
      <c r="AC71" s="123" t="str">
        <f ca="1">IF('Uso de suelo'!F76="","",VLOOKUP('Uso de suelo'!F76,OFFSET(Formulas!$K$11,0,0,Formulas!$L$10,2),2,0))</f>
        <v/>
      </c>
      <c r="AD71" s="123" t="str">
        <f ca="1">IF('Uso de suelo'!H76="","",VLOOKUP('Uso de suelo'!H76,OFFSET(Formulas!$K$11,0,0,Formulas!$L$10,2),2,0))</f>
        <v/>
      </c>
      <c r="AE71" s="123" t="str">
        <f ca="1">IF('Uso de suelo'!J76="","",VLOOKUP('Uso de suelo'!J76,OFFSET(Formulas!$K$11,0,0,Formulas!$L$10,2),2,0))</f>
        <v/>
      </c>
      <c r="AF71" s="123" t="str">
        <f ca="1">IF('Uso de suelo'!L76="","",VLOOKUP('Uso de suelo'!L76,OFFSET(Formulas!$K$11,0,0,Formulas!$L$10,2),2,0))</f>
        <v/>
      </c>
      <c r="AG71" s="123" t="str">
        <f ca="1">IF('Uso de suelo'!N76="","",VLOOKUP('Uso de suelo'!N76,OFFSET(Formulas!$K$11,0,0,Formulas!$L$10,2),2,0))</f>
        <v/>
      </c>
      <c r="AH71" s="123" t="str">
        <f ca="1">IF('Uso de suelo'!P76="","",VLOOKUP('Uso de suelo'!P76,OFFSET(Formulas!$K$11,0,0,Formulas!$L$10,2),2,0))</f>
        <v/>
      </c>
      <c r="AI71" s="123" t="str">
        <f ca="1">IF('Uso de suelo'!R76="","",VLOOKUP('Uso de suelo'!R76,OFFSET(Formulas!$K$11,0,0,Formulas!$L$10,2),2,0))</f>
        <v/>
      </c>
      <c r="AJ71" s="123" t="str">
        <f ca="1">IF('Uso de suelo'!T76="","",VLOOKUP('Uso de suelo'!T76,OFFSET(Formulas!$K$11,0,0,Formulas!$L$10,2),2,0))</f>
        <v/>
      </c>
      <c r="AK71" s="123" t="str">
        <f ca="1">IF('Uso de suelo'!V76="","",VLOOKUP('Uso de suelo'!V76,OFFSET(Formulas!$K$11,0,0,Formulas!$L$10,2),2,0))</f>
        <v/>
      </c>
      <c r="AL71" s="123" t="str">
        <f ca="1">IF('Uso de suelo'!X76="","",VLOOKUP('Uso de suelo'!X76,OFFSET(Formulas!$K$11,0,0,Formulas!$L$10,2),2,0))</f>
        <v/>
      </c>
      <c r="AM71" s="124" t="str">
        <f ca="1">IF('Uso de suelo'!Z76="","",VLOOKUP('Uso de suelo'!Z76,OFFSET(Formulas!$K$11,0,0,Formulas!$L$10,2),2,0))</f>
        <v/>
      </c>
      <c r="AN71" t="str">
        <f>IF('Prod y alimentación'!B129="","",'Prod y alimentación'!B129)</f>
        <v/>
      </c>
      <c r="AO71" t="str">
        <f>IF('Prod y alimentación'!C129="","",'Prod y alimentación'!C129)</f>
        <v/>
      </c>
      <c r="AP71" t="str">
        <f>IFERROR('Prod y alimentación'!D129*IF($AN71=$R$10,VLOOKUP($AO71,Listas!$B$6:$D$106,3,)*VLOOKUP($AO71,Listas!$B$6:$D$106,2,),IF($AN71=$R$11,VLOOKUP($AO71,Listas!$E$6:$G$106,3,)*VLOOKUP($AO71,Listas!$E$6:$G$106,2,),IF($AN71=$R$12,VLOOKUP($AO71,Listas!$H$6:$J$106,3,)*VLOOKUP($AO71,Listas!$H$6:$J$106,2,),""))),"")</f>
        <v/>
      </c>
      <c r="AQ71" t="str">
        <f>IFERROR('Prod y alimentación'!E129*IF($AN71=$R$10,VLOOKUP($AO71,Listas!$B$6:$D$106,3,)*VLOOKUP($AO71,Listas!$B$6:$D$106,2,),IF($AN71=$R$11,VLOOKUP($AO71,Listas!$E$6:$G$106,3,)*VLOOKUP($AO71,Listas!$E$6:$G$106,2,),IF($AN71=$R$12,VLOOKUP($AO71,Listas!$H$6:$J$106,3,)*VLOOKUP($AO71,Listas!$H$6:$J$106,2,),""))),"")</f>
        <v/>
      </c>
      <c r="AR71" t="str">
        <f>IFERROR('Prod y alimentación'!G129*IF($AN71=$R$10,VLOOKUP($AO71,Listas!$B$6:$D$106,3,)*VLOOKUP($AO71,Listas!$B$6:$D$106,2,),IF($AN71=$R$11,VLOOKUP($AO71,Listas!$E$6:$G$106,3,)*VLOOKUP($AO71,Listas!$E$6:$G$106,2,),IF($AN71=$R$12,VLOOKUP($AO71,Listas!$H$6:$J$106,3,)*VLOOKUP($AO71,Listas!$H$6:$J$106,2,),""))),"")</f>
        <v/>
      </c>
      <c r="AS71" t="str">
        <f>IFERROR('Prod y alimentación'!H129*IF($AN71=$R$10,VLOOKUP($AO71,Listas!$B$6:$D$106,3,)*VLOOKUP($AO71,Listas!$B$6:$D$106,2,),IF($AN71=$R$11,VLOOKUP($AO71,Listas!$E$6:$G$106,3,)*VLOOKUP($AO71,Listas!$E$6:$G$106,2,),IF($AN71=$R$12,VLOOKUP($AO71,Listas!$H$6:$J$106,3,)*VLOOKUP($AO71,Listas!$H$6:$J$106,2,),""))),"")</f>
        <v/>
      </c>
      <c r="AT71" t="str">
        <f>IFERROR('Prod y alimentación'!J129*IF($AN71=$R$10,VLOOKUP($AO71,Listas!$B$6:$D$106,3,)*VLOOKUP($AO71,Listas!$B$6:$D$106,2,),IF($AN71=$R$11,VLOOKUP($AO71,Listas!$E$6:$G$106,3,)*VLOOKUP($AO71,Listas!$E$6:$G$106,2,),IF($AN71=$R$12,VLOOKUP($AO71,Listas!$H$6:$J$106,3,)*VLOOKUP($AO71,Listas!$H$6:$J$106,2,),""))),"")</f>
        <v/>
      </c>
      <c r="AU71" t="str">
        <f>IFERROR('Prod y alimentación'!K129*IF($AN71=$R$10,VLOOKUP($AO71,Listas!$B$6:$D$106,3,)*VLOOKUP($AO71,Listas!$B$6:$D$106,2,),IF($AN71=$R$11,VLOOKUP($AO71,Listas!$E$6:$G$106,3,)*VLOOKUP($AO71,Listas!$E$6:$G$106,2,),IF($AN71=$R$12,VLOOKUP($AO71,Listas!$H$6:$J$106,3,)*VLOOKUP($AO71,Listas!$H$6:$J$106,2,),""))),"")</f>
        <v/>
      </c>
      <c r="AV71" t="str">
        <f>IFERROR('Prod y alimentación'!M129*IF($AN71=$R$10,VLOOKUP($AO71,Listas!$B$6:$D$106,3,)*VLOOKUP($AO71,Listas!$B$6:$D$106,2,),IF($AN71=$R$11,VLOOKUP($AO71,Listas!$E$6:$G$106,3,)*VLOOKUP($AO71,Listas!$E$6:$G$106,2,),IF($AN71=$R$12,VLOOKUP($AO71,Listas!$H$6:$J$106,3,)*VLOOKUP($AO71,Listas!$H$6:$J$106,2,),""))),"")</f>
        <v/>
      </c>
      <c r="AW71" t="str">
        <f>IFERROR('Prod y alimentación'!N129*IF($AN71=$R$10,VLOOKUP($AO71,Listas!$B$6:$D$106,3,)*VLOOKUP($AO71,Listas!$B$6:$D$106,2,),IF($AN71=$R$11,VLOOKUP($AO71,Listas!$E$6:$G$106,3,)*VLOOKUP($AO71,Listas!$E$6:$G$106,2,),IF($AN71=$R$12,VLOOKUP($AO71,Listas!$H$6:$J$106,3,)*VLOOKUP($AO71,Listas!$H$6:$J$106,2,),""))),"")</f>
        <v/>
      </c>
      <c r="AX71" t="str">
        <f>IFERROR('Prod y alimentación'!P129*IF($AN71=$R$10,VLOOKUP($AO71,Listas!$B$6:$D$106,3,)*VLOOKUP($AO71,Listas!$B$6:$D$106,2,),IF($AN71=$R$11,VLOOKUP($AO71,Listas!$E$6:$G$106,3,)*VLOOKUP($AO71,Listas!$E$6:$G$106,2,),IF($AN71=$R$12,VLOOKUP($AO71,Listas!$H$6:$J$106,3,)*VLOOKUP($AO71,Listas!$H$6:$J$106,2,),""))),"")</f>
        <v/>
      </c>
      <c r="AY71" t="str">
        <f>IFERROR('Prod y alimentación'!Q129*IF($AN71=$R$10,VLOOKUP($AO71,Listas!$B$6:$D$106,3,)*VLOOKUP($AO71,Listas!$B$6:$D$106,2,),IF($AN71=$R$11,VLOOKUP($AO71,Listas!$E$6:$G$106,3,)*VLOOKUP($AO71,Listas!$E$6:$G$106,2,),IF($AN71=$R$12,VLOOKUP($AO71,Listas!$H$6:$J$106,3,)*VLOOKUP($AO71,Listas!$H$6:$J$106,2,),""))),"")</f>
        <v/>
      </c>
      <c r="AZ71" t="str">
        <f>IFERROR('Prod y alimentación'!S129*IF($AN71=$R$10,VLOOKUP($AO71,Listas!$B$6:$D$106,3,)*VLOOKUP($AO71,Listas!$B$6:$D$106,2,),IF($AN71=$R$11,VLOOKUP($AO71,Listas!$E$6:$G$106,3,)*VLOOKUP($AO71,Listas!$E$6:$G$106,2,),IF($AN71=$R$12,VLOOKUP($AO71,Listas!$H$6:$J$106,3,)*VLOOKUP($AO71,Listas!$H$6:$J$106,2,),""))),"")</f>
        <v/>
      </c>
      <c r="BA71" t="str">
        <f>IFERROR('Prod y alimentación'!T129*IF($AN71=$R$10,VLOOKUP($AO71,Listas!$B$6:$D$106,3,)*VLOOKUP($AO71,Listas!$B$6:$D$106,2,),IF($AN71=$R$11,VLOOKUP($AO71,Listas!$E$6:$G$106,3,)*VLOOKUP($AO71,Listas!$E$6:$G$106,2,),IF($AN71=$R$12,VLOOKUP($AO71,Listas!$H$6:$J$106,3,)*VLOOKUP($AO71,Listas!$H$6:$J$106,2,),""))),"")</f>
        <v/>
      </c>
      <c r="BB71" t="str">
        <f>IFERROR('Prod y alimentación'!V129*IF($AN71=$R$10,VLOOKUP($AO71,Listas!$B$6:$D$106,3,)*VLOOKUP($AO71,Listas!$B$6:$D$106,2,),IF($AN71=$R$11,VLOOKUP($AO71,Listas!$E$6:$G$106,3,)*VLOOKUP($AO71,Listas!$E$6:$G$106,2,),IF($AN71=$R$12,VLOOKUP($AO71,Listas!$H$6:$J$106,3,)*VLOOKUP($AO71,Listas!$H$6:$J$106,2,),""))),"")</f>
        <v/>
      </c>
      <c r="BC71" t="str">
        <f>IFERROR('Prod y alimentación'!W129*IF($AN71=$R$10,VLOOKUP($AO71,Listas!$B$6:$D$106,3,)*VLOOKUP($AO71,Listas!$B$6:$D$106,2,),IF($AN71=$R$11,VLOOKUP($AO71,Listas!$E$6:$G$106,3,)*VLOOKUP($AO71,Listas!$E$6:$G$106,2,),IF($AN71=$R$12,VLOOKUP($AO71,Listas!$H$6:$J$106,3,)*VLOOKUP($AO71,Listas!$H$6:$J$106,2,),""))),"")</f>
        <v/>
      </c>
      <c r="BD71" t="str">
        <f>IFERROR('Prod y alimentación'!Y129*IF($AN71=$R$10,VLOOKUP($AO71,Listas!$B$6:$D$106,3,)*VLOOKUP($AO71,Listas!$B$6:$D$106,2,),IF($AN71=$R$11,VLOOKUP($AO71,Listas!$E$6:$G$106,3,)*VLOOKUP($AO71,Listas!$E$6:$G$106,2,),IF($AN71=$R$12,VLOOKUP($AO71,Listas!$H$6:$J$106,3,)*VLOOKUP($AO71,Listas!$H$6:$J$106,2,),""))),"")</f>
        <v/>
      </c>
      <c r="BE71" t="str">
        <f>IFERROR('Prod y alimentación'!Z129*IF($AN71=$R$10,VLOOKUP($AO71,Listas!$B$6:$D$106,3,)*VLOOKUP($AO71,Listas!$B$6:$D$106,2,),IF($AN71=$R$11,VLOOKUP($AO71,Listas!$E$6:$G$106,3,)*VLOOKUP($AO71,Listas!$E$6:$G$106,2,),IF($AN71=$R$12,VLOOKUP($AO71,Listas!$H$6:$J$106,3,)*VLOOKUP($AO71,Listas!$H$6:$J$106,2,),""))),"")</f>
        <v/>
      </c>
      <c r="BF71" t="str">
        <f>IFERROR('Prod y alimentación'!AB129*IF($AN71=$R$10,VLOOKUP($AO71,Listas!$B$6:$D$106,3,)*VLOOKUP($AO71,Listas!$B$6:$D$106,2,),IF($AN71=$R$11,VLOOKUP($AO71,Listas!$E$6:$G$106,3,)*VLOOKUP($AO71,Listas!$E$6:$G$106,2,),IF($AN71=$R$12,VLOOKUP($AO71,Listas!$H$6:$J$106,3,)*VLOOKUP($AO71,Listas!$H$6:$J$106,2,),""))),"")</f>
        <v/>
      </c>
      <c r="BG71" t="str">
        <f>IFERROR('Prod y alimentación'!AC129*IF($AN71=$R$10,VLOOKUP($AO71,Listas!$B$6:$D$106,3,)*VLOOKUP($AO71,Listas!$B$6:$D$106,2,),IF($AN71=$R$11,VLOOKUP($AO71,Listas!$E$6:$G$106,3,)*VLOOKUP($AO71,Listas!$E$6:$G$106,2,),IF($AN71=$R$12,VLOOKUP($AO71,Listas!$H$6:$J$106,3,)*VLOOKUP($AO71,Listas!$H$6:$J$106,2,),""))),"")</f>
        <v/>
      </c>
      <c r="BH71" t="str">
        <f>IFERROR('Prod y alimentación'!AE129*IF($AN71=$R$10,VLOOKUP($AO71,Listas!$B$6:$D$106,3,)*VLOOKUP($AO71,Listas!$B$6:$D$106,2,),IF($AN71=$R$11,VLOOKUP($AO71,Listas!$E$6:$G$106,3,)*VLOOKUP($AO71,Listas!$E$6:$G$106,2,),IF($AN71=$R$12,VLOOKUP($AO71,Listas!$H$6:$J$106,3,)*VLOOKUP($AO71,Listas!$H$6:$J$106,2,),""))),"")</f>
        <v/>
      </c>
      <c r="BI71" t="str">
        <f>IFERROR('Prod y alimentación'!AF129*IF($AN71=$R$10,VLOOKUP($AO71,Listas!$B$6:$D$106,3,)*VLOOKUP($AO71,Listas!$B$6:$D$106,2,),IF($AN71=$R$11,VLOOKUP($AO71,Listas!$E$6:$G$106,3,)*VLOOKUP($AO71,Listas!$E$6:$G$106,2,),IF($AN71=$R$12,VLOOKUP($AO71,Listas!$H$6:$J$106,3,)*VLOOKUP($AO71,Listas!$H$6:$J$106,2,),""))),"")</f>
        <v/>
      </c>
      <c r="BJ71" t="str">
        <f>IFERROR('Prod y alimentación'!AH129*IF($AN71=$R$10,VLOOKUP($AO71,Listas!$B$6:$D$106,3,)*VLOOKUP($AO71,Listas!$B$6:$D$106,2,),IF($AN71=$R$11,VLOOKUP($AO71,Listas!$E$6:$G$106,3,)*VLOOKUP($AO71,Listas!$E$6:$G$106,2,),IF($AN71=$R$12,VLOOKUP($AO71,Listas!$H$6:$J$106,3,)*VLOOKUP($AO71,Listas!$H$6:$J$106,2,),""))),"")</f>
        <v/>
      </c>
      <c r="BK71" t="str">
        <f>IFERROR('Prod y alimentación'!AI129*IF($AN71=$R$10,VLOOKUP($AO71,Listas!$B$6:$D$106,3,)*VLOOKUP($AO71,Listas!$B$6:$D$106,2,),IF($AN71=$R$11,VLOOKUP($AO71,Listas!$E$6:$G$106,3,)*VLOOKUP($AO71,Listas!$E$6:$G$106,2,),IF($AN71=$R$12,VLOOKUP($AO71,Listas!$H$6:$J$106,3,)*VLOOKUP($AO71,Listas!$H$6:$J$106,2,),""))),"")</f>
        <v/>
      </c>
      <c r="BL71" t="str">
        <f>IFERROR('Prod y alimentación'!AK129*IF($AN71=$R$10,VLOOKUP($AO71,Listas!$B$6:$D$106,3,)*VLOOKUP($AO71,Listas!$B$6:$D$106,2,),IF($AN71=$R$11,VLOOKUP($AO71,Listas!$E$6:$G$106,3,)*VLOOKUP($AO71,Listas!$E$6:$G$106,2,),IF($AN71=$R$12,VLOOKUP($AO71,Listas!$H$6:$J$106,3,)*VLOOKUP($AO71,Listas!$H$6:$J$106,2,),""))),"")</f>
        <v/>
      </c>
      <c r="BM71" t="str">
        <f>IFERROR('Prod y alimentación'!AL129*IF($AN71=$R$10,VLOOKUP($AO71,Listas!$B$6:$D$106,3,)*VLOOKUP($AO71,Listas!$B$6:$D$106,2,),IF($AN71=$R$11,VLOOKUP($AO71,Listas!$E$6:$G$106,3,)*VLOOKUP($AO71,Listas!$E$6:$G$106,2,),IF($AN71=$R$12,VLOOKUP($AO71,Listas!$H$6:$J$106,3,)*VLOOKUP($AO71,Listas!$H$6:$J$106,2,),""))),"")</f>
        <v/>
      </c>
      <c r="BO71" s="130" t="str">
        <f>IFERROR('Prod y alimentación'!D129*IF($AN71=$R$10,VLOOKUP($AO71,Listas!$B$6:$C$106,2,),IF($AN71=$R$11,VLOOKUP($AO71,Listas!$E$6:$F$106,2,),IF($AN71=$R$12,VLOOKUP($AO71,Listas!$H$6:$I$106,2,),""))),"")</f>
        <v/>
      </c>
      <c r="BP71" t="str">
        <f>IFERROR('Prod y alimentación'!G129*IF($AN71=$R$10,VLOOKUP($AO71,Listas!$B$6:$C$106,2,),IF($AN71=$R$11,VLOOKUP($AO71,Listas!$E$6:$F$106,2,),IF($AN71=$R$12,VLOOKUP($AO71,Listas!$H$6:$I$106,2,)/100,""))),"")</f>
        <v/>
      </c>
      <c r="BQ71" t="str">
        <f>IFERROR('Prod y alimentación'!J129*IF($AN71=$R$10,VLOOKUP($AO71,Listas!$B$6:$C$106,2,),IF($AN71=$R$11,VLOOKUP($AO71,Listas!$E$6:$F$106,2,),IF($AN71=$R$12,VLOOKUP($AO71,Listas!$H$6:$I$106,2,)/100,""))),"")</f>
        <v/>
      </c>
      <c r="BR71" t="str">
        <f>IFERROR('Prod y alimentación'!M129*IF($AN71=$R$10,VLOOKUP($AO71,Listas!$B$6:$C$106,2,),IF($AN71=$R$11,VLOOKUP($AO71,Listas!$E$6:$F$106,2,),IF($AN71=$R$12,VLOOKUP($AO71,Listas!$H$6:$I$106,2,)/100,""))),"")</f>
        <v/>
      </c>
      <c r="BS71" t="str">
        <f>IFERROR('Prod y alimentación'!P129*IF($AN71=$R$10,VLOOKUP($AO71,Listas!$B$6:$C$106,2,),IF($AN71=$R$11,VLOOKUP($AO71,Listas!$E$6:$F$106,2,),IF($AN71=$R$12,VLOOKUP($AO71,Listas!$H$6:$I$106,2,)/100,""))),"")</f>
        <v/>
      </c>
      <c r="BT71" t="str">
        <f>IFERROR('Prod y alimentación'!S129*IF($AN71=$R$10,VLOOKUP($AO71,Listas!$B$6:$C$106,2,),IF($AN71=$R$11,VLOOKUP($AO71,Listas!$E$6:$F$106,2,),IF($AN71=$R$12,VLOOKUP($AO71,Listas!$H$6:$I$106,2,)/100,""))),"")</f>
        <v/>
      </c>
      <c r="BU71" t="str">
        <f>IFERROR('Prod y alimentación'!V129*IF($AN71=$R$10,VLOOKUP($AO71,Listas!$B$6:$C$106,2,),IF($AN71=$R$11,VLOOKUP($AO71,Listas!$E$6:$F$106,2,),IF($AN71=$R$12,VLOOKUP($AO71,Listas!$H$6:$I$106,2,)/100,""))),"")</f>
        <v/>
      </c>
      <c r="BV71" t="str">
        <f>IFERROR('Prod y alimentación'!Y129*IF($AN71=$R$10,VLOOKUP($AO71,Listas!$B$6:$C$106,2,),IF($AN71=$R$11,VLOOKUP($AO71,Listas!$E$6:$F$106,2,),IF($AN71=$R$12,VLOOKUP($AO71,Listas!$H$6:$I$106,2,)/100,""))),"")</f>
        <v/>
      </c>
      <c r="BW71" t="str">
        <f>IFERROR('Prod y alimentación'!AB129*IF($AN71=$R$10,VLOOKUP($AO71,Listas!$B$6:$C$106,2,),IF($AN71=$R$11,VLOOKUP($AO71,Listas!$E$6:$F$106,2,),IF($AN71=$R$12,VLOOKUP($AO71,Listas!$H$6:$I$106,2,)/100,""))),"")</f>
        <v/>
      </c>
      <c r="BX71" t="str">
        <f>IFERROR('Prod y alimentación'!AE129*IF($AN71=$R$10,VLOOKUP($AO71,Listas!$B$6:$C$106,2,),IF($AN71=$R$11,VLOOKUP($AO71,Listas!$E$6:$F$106,2,),IF($AN71=$R$12,VLOOKUP($AO71,Listas!$H$6:$I$106,2,)/100,""))),"")</f>
        <v/>
      </c>
      <c r="BY71" t="str">
        <f>IFERROR('Prod y alimentación'!AH129*IF($AN71=$R$10,VLOOKUP($AO71,Listas!$B$6:$C$106,2,),IF($AN71=$R$11,VLOOKUP($AO71,Listas!$E$6:$F$106,2,),IF($AN71=$R$12,VLOOKUP($AO71,Listas!$H$6:$I$106,2,)/100,""))),"")</f>
        <v/>
      </c>
      <c r="BZ71" t="str">
        <f>IFERROR('Prod y alimentación'!AK129*IF($AN71=$R$10,VLOOKUP($AO71,Listas!$B$6:$C$106,2,),IF($AN71=$R$11,VLOOKUP($AO71,Listas!$E$6:$F$106,2,),IF($AN71=$R$12,VLOOKUP($AO71,Listas!$H$6:$I$106,2,)/100,""))),"")</f>
        <v/>
      </c>
      <c r="CB71" t="str">
        <f>IF(Reservas!E76="",IF(Reservas!D76="","",IF(Reservas!C76=$O$10,0.85,IF(Reservas!C76=$O$11,0.45,IF(Reservas!C76=$O$12,0.33,"")))),Reservas!E76)</f>
        <v/>
      </c>
      <c r="CC71" t="str">
        <f>IF(Reservas!H76="",IF(Reservas!G76="","",IF(Reservas!F76=$O$10,0.85,IF(Reservas!F76=$O$11,0.45,IF(Reservas!F76=$O$12,0.33,"")))),Reservas!H76)</f>
        <v/>
      </c>
      <c r="CD71" t="str">
        <f>IF(Reservas!K76="",IF(Reservas!J76="","",IF(Reservas!I76=$O$10,0.85,IF(Reservas!I76=$O$11,0.45,IF(Reservas!I76=$O$12,0.33,"")))),Reservas!K76)</f>
        <v/>
      </c>
      <c r="CE71" t="str">
        <f>IF(Reservas!N76="",IF(Reservas!M76="","",IF(Reservas!L76=$O$10,0.85,IF(Reservas!L76=$O$11,0.45,IF(Reservas!L76=$O$12,0.33,"")))),Reservas!N76)</f>
        <v/>
      </c>
      <c r="CF71" t="str">
        <f>IF(Reservas!Q76="",IF(Reservas!P76="","",IF(Reservas!O76=$O$10,0.85,IF(Reservas!O76=$O$11,0.45,IF(Reservas!O76=$O$12,0.33,"")))),Reservas!Q76)</f>
        <v/>
      </c>
      <c r="CG71" t="str">
        <f>IF(Reservas!T76="",IF(Reservas!S76="","",IF(Reservas!R76=$O$10,0.85,IF(Reservas!R76=$O$11,0.45,IF(Reservas!R76=$O$12,0.33,"")))),Reservas!T76)</f>
        <v/>
      </c>
      <c r="CH71" t="str">
        <f>IF(Reservas!W76="",IF(Reservas!V76="","",IF(Reservas!U76=$O$10,0.85,IF(Reservas!U76=$O$11,0.45,IF(Reservas!U76=$O$12,0.33,"")))),Reservas!W76)</f>
        <v/>
      </c>
      <c r="CI71" t="str">
        <f>IF(Reservas!Z76="",IF(Reservas!Y76="","",IF(Reservas!X76=$O$10,0.85,IF(Reservas!X76=$O$11,0.45,IF(Reservas!X76=$O$12,0.33,"")))),Reservas!Z76)</f>
        <v/>
      </c>
      <c r="CJ71" t="str">
        <f>IF(Reservas!AC76="",IF(Reservas!AB76="","",IF(Reservas!AA76=$O$10,0.85,IF(Reservas!AA76=$O$11,0.45,IF(Reservas!AA76=$O$12,0.33,"")))),Reservas!AC76)</f>
        <v/>
      </c>
      <c r="CK71" t="str">
        <f>IF(Reservas!AF76="",IF(Reservas!AE76="","",IF(Reservas!AD76=$O$10,0.85,IF(Reservas!AD76=$O$11,0.45,IF(Reservas!AD76=$O$12,0.33,"")))),Reservas!AF76)</f>
        <v/>
      </c>
      <c r="CL71" t="str">
        <f>IF(Reservas!AI76="",IF(Reservas!AH76="","",IF(Reservas!AG76=$O$10,0.85,IF(Reservas!AG76=$O$11,0.45,IF(Reservas!AG76=$O$12,0.33,"")))),Reservas!AI76)</f>
        <v/>
      </c>
      <c r="CM71" t="str">
        <f>IF(Reservas!AL76="",IF(Reservas!AK76="","",IF(Reservas!AJ76=$O$10,0.85,IF(Reservas!AJ76=$O$11,0.45,IF(Reservas!AJ76=$O$12,0.33,"")))),Reservas!AL76)</f>
        <v/>
      </c>
      <c r="CO71" t="str">
        <f>IFERROR('Prod y alimentación'!E129*IF($AN71=$R$10,VLOOKUP($AO71,Listas!$B$6:$C$106,2,),IF($AN71=$R$11,VLOOKUP($AO71,Listas!$E$6:$F$106,2,),IF($AN71=$R$12,VLOOKUP($AO71,Listas!$H$6:$I$106,2,),""))),"")</f>
        <v/>
      </c>
      <c r="CP71" t="str">
        <f>IFERROR('Prod y alimentación'!H129*IF($AN71=$R$10,VLOOKUP($AO71,Listas!$B$6:$C$106,2,),IF($AN71=$R$11,VLOOKUP($AO71,Listas!$E$6:$F$106,2,),IF($AN71=$R$12,VLOOKUP($AO71,Listas!$H$6:$I$106,2,),""))),"")</f>
        <v/>
      </c>
      <c r="CQ71" t="str">
        <f>IFERROR('Prod y alimentación'!K129*IF($AN71=$R$10,VLOOKUP($AO71,Listas!$B$6:$C$106,2,),IF($AN71=$R$11,VLOOKUP($AO71,Listas!$E$6:$F$106,2,),IF($AN71=$R$12,VLOOKUP($AO71,Listas!$H$6:$I$106,2,),""))),"")</f>
        <v/>
      </c>
      <c r="CR71" t="str">
        <f>IFERROR('Prod y alimentación'!N129*IF($AN71=$R$10,VLOOKUP($AO71,Listas!$B$6:$C$106,2,),IF($AN71=$R$11,VLOOKUP($AO71,Listas!$E$6:$F$106,2,),IF($AN71=$R$12,VLOOKUP($AO71,Listas!$H$6:$I$106,2,),""))),"")</f>
        <v/>
      </c>
      <c r="CS71" t="str">
        <f>IFERROR('Prod y alimentación'!Q129*IF($AN71=$R$10,VLOOKUP($AO71,Listas!$B$6:$C$106,2,),IF($AN71=$R$11,VLOOKUP($AO71,Listas!$E$6:$F$106,2,),IF($AN71=$R$12,VLOOKUP($AO71,Listas!$H$6:$I$106,2,),""))),"")</f>
        <v/>
      </c>
      <c r="CT71" t="str">
        <f>IFERROR('Prod y alimentación'!T129*IF($AN71=$R$10,VLOOKUP($AO71,Listas!$B$6:$C$106,2,),IF($AN71=$R$11,VLOOKUP($AO71,Listas!$E$6:$F$106,2,),IF($AN71=$R$12,VLOOKUP($AO71,Listas!$H$6:$I$106,2,),""))),"")</f>
        <v/>
      </c>
      <c r="CU71" t="str">
        <f>IFERROR('Prod y alimentación'!W129*IF($AN71=$R$10,VLOOKUP($AO71,Listas!$B$6:$C$106,2,),IF($AN71=$R$11,VLOOKUP($AO71,Listas!$E$6:$F$106,2,),IF($AN71=$R$12,VLOOKUP($AO71,Listas!$H$6:$I$106,2,),""))),"")</f>
        <v/>
      </c>
      <c r="CV71" t="str">
        <f>IFERROR('Prod y alimentación'!Z129*IF($AN71=$R$10,VLOOKUP($AO71,Listas!$B$6:$C$106,2,),IF($AN71=$R$11,VLOOKUP($AO71,Listas!$E$6:$F$106,2,),IF($AN71=$R$12,VLOOKUP($AO71,Listas!$H$6:$I$106,2,),""))),"")</f>
        <v/>
      </c>
      <c r="CW71" t="str">
        <f>IFERROR('Prod y alimentación'!AC129*IF($AN71=$R$10,VLOOKUP($AO71,Listas!$B$6:$C$106,2,),IF($AN71=$R$11,VLOOKUP($AO71,Listas!$E$6:$F$106,2,),IF($AN71=$R$12,VLOOKUP($AO71,Listas!$H$6:$I$106,2,),""))),"")</f>
        <v/>
      </c>
      <c r="CX71" t="str">
        <f>IFERROR('Prod y alimentación'!AF129*IF($AN71=$R$10,VLOOKUP($AO71,Listas!$B$6:$C$106,2,),IF($AN71=$R$11,VLOOKUP($AO71,Listas!$E$6:$F$106,2,),IF($AN71=$R$12,VLOOKUP($AO71,Listas!$H$6:$I$106,2,),""))),"")</f>
        <v/>
      </c>
      <c r="CY71" t="str">
        <f>IFERROR('Prod y alimentación'!AI129*IF($AN71=$R$10,VLOOKUP($AO71,Listas!$B$6:$C$106,2,),IF($AN71=$R$11,VLOOKUP($AO71,Listas!$E$6:$F$106,2,),IF($AN71=$R$12,VLOOKUP($AO71,Listas!$H$6:$I$106,2,),""))),"")</f>
        <v/>
      </c>
      <c r="CZ71" t="str">
        <f>IFERROR('Prod y alimentación'!AL129*IF($AN71=$R$10,VLOOKUP($AO71,Listas!$B$6:$C$106,2,),IF($AN71=$R$11,VLOOKUP($AO71,Listas!$E$6:$F$106,2,),IF($AN71=$R$12,VLOOKUP($AO71,Listas!$H$6:$I$106,2,),""))),"")</f>
        <v/>
      </c>
    </row>
    <row r="72" spans="2:104" x14ac:dyDescent="0.35">
      <c r="B72" t="str">
        <f ca="1">IFERROR(INDEX(OFFSET(Listas!$B$6,0,0,MATCH("Fin",Listas!$B$6:B168,0)-1,1),MATCH(0,INDEX(COUNTIF($B$10:B71,OFFSET(Listas!$B$6,0,0,MATCH("Fin",Listas!$B$6:B168,0)-1,1)),0,0),0)),"")</f>
        <v/>
      </c>
      <c r="E72" t="str">
        <f ca="1">IFERROR(INDEX(OFFSET(Listas!$E$6,0,0,MATCH("Fin",Listas!$E$6:E168,0)-1,1),MATCH(0,INDEX(COUNTIF($E$10:E71,OFFSET(Listas!$E$6,0,0,MATCH("Fin",Listas!$E$6:E168,0)-1,1)),0,0),0)),"")</f>
        <v/>
      </c>
      <c r="H72" t="str">
        <f ca="1">IFERROR(INDEX(OFFSET(Listas!$H$6,0,0,MATCH("Fin",Listas!$H$6:H168,0)-1,1),MATCH(0,INDEX(COUNTIF($H$10:H71,OFFSET(Listas!$H$6,0,0,MATCH("Fin",Listas!$H$6:H168,0)-1,1)),0,0),0)),"")</f>
        <v/>
      </c>
      <c r="K72" t="str">
        <f ca="1">IFERROR(INDEX(OFFSET(Listas!$L$6,0,0,MATCH("Fin",Listas!$L$6:L168,0)-1,1),MATCH(0,INDEX(COUNTIF($K$10:K71,OFFSET(Listas!$L$6,0,0,MATCH("Fin",Listas!$L$6:L168,0)-1,1)),0,0),0)),"")</f>
        <v/>
      </c>
      <c r="L72" t="e">
        <f ca="1">VLOOKUP(K72,Listas!$L$6:$M$106,2,0)</f>
        <v>#N/A</v>
      </c>
      <c r="AA72" s="122" t="str">
        <f>IF('Uso de suelo'!C77="","",'Uso de suelo'!C77)</f>
        <v/>
      </c>
      <c r="AB72" s="123" t="str">
        <f ca="1">IF('Uso de suelo'!D77="","",VLOOKUP('Uso de suelo'!D77,OFFSET(Formulas!$K$11,0,0,Formulas!$L$10,2),2,0))</f>
        <v/>
      </c>
      <c r="AC72" s="123" t="str">
        <f ca="1">IF('Uso de suelo'!F77="","",VLOOKUP('Uso de suelo'!F77,OFFSET(Formulas!$K$11,0,0,Formulas!$L$10,2),2,0))</f>
        <v/>
      </c>
      <c r="AD72" s="123" t="str">
        <f ca="1">IF('Uso de suelo'!H77="","",VLOOKUP('Uso de suelo'!H77,OFFSET(Formulas!$K$11,0,0,Formulas!$L$10,2),2,0))</f>
        <v/>
      </c>
      <c r="AE72" s="123" t="str">
        <f ca="1">IF('Uso de suelo'!J77="","",VLOOKUP('Uso de suelo'!J77,OFFSET(Formulas!$K$11,0,0,Formulas!$L$10,2),2,0))</f>
        <v/>
      </c>
      <c r="AF72" s="123" t="str">
        <f ca="1">IF('Uso de suelo'!L77="","",VLOOKUP('Uso de suelo'!L77,OFFSET(Formulas!$K$11,0,0,Formulas!$L$10,2),2,0))</f>
        <v/>
      </c>
      <c r="AG72" s="123" t="str">
        <f ca="1">IF('Uso de suelo'!N77="","",VLOOKUP('Uso de suelo'!N77,OFFSET(Formulas!$K$11,0,0,Formulas!$L$10,2),2,0))</f>
        <v/>
      </c>
      <c r="AH72" s="123" t="str">
        <f ca="1">IF('Uso de suelo'!P77="","",VLOOKUP('Uso de suelo'!P77,OFFSET(Formulas!$K$11,0,0,Formulas!$L$10,2),2,0))</f>
        <v/>
      </c>
      <c r="AI72" s="123" t="str">
        <f ca="1">IF('Uso de suelo'!R77="","",VLOOKUP('Uso de suelo'!R77,OFFSET(Formulas!$K$11,0,0,Formulas!$L$10,2),2,0))</f>
        <v/>
      </c>
      <c r="AJ72" s="123" t="str">
        <f ca="1">IF('Uso de suelo'!T77="","",VLOOKUP('Uso de suelo'!T77,OFFSET(Formulas!$K$11,0,0,Formulas!$L$10,2),2,0))</f>
        <v/>
      </c>
      <c r="AK72" s="123" t="str">
        <f ca="1">IF('Uso de suelo'!V77="","",VLOOKUP('Uso de suelo'!V77,OFFSET(Formulas!$K$11,0,0,Formulas!$L$10,2),2,0))</f>
        <v/>
      </c>
      <c r="AL72" s="123" t="str">
        <f ca="1">IF('Uso de suelo'!X77="","",VLOOKUP('Uso de suelo'!X77,OFFSET(Formulas!$K$11,0,0,Formulas!$L$10,2),2,0))</f>
        <v/>
      </c>
      <c r="AM72" s="124" t="str">
        <f ca="1">IF('Uso de suelo'!Z77="","",VLOOKUP('Uso de suelo'!Z77,OFFSET(Formulas!$K$11,0,0,Formulas!$L$10,2),2,0))</f>
        <v/>
      </c>
      <c r="AN72" t="str">
        <f>IF('Prod y alimentación'!B130="","",'Prod y alimentación'!B130)</f>
        <v/>
      </c>
      <c r="AO72" t="str">
        <f>IF('Prod y alimentación'!C130="","",'Prod y alimentación'!C130)</f>
        <v/>
      </c>
      <c r="AP72" t="str">
        <f>IFERROR('Prod y alimentación'!D130*IF($AN72=$R$10,VLOOKUP($AO72,Listas!$B$6:$D$106,3,)*VLOOKUP($AO72,Listas!$B$6:$D$106,2,),IF($AN72=$R$11,VLOOKUP($AO72,Listas!$E$6:$G$106,3,)*VLOOKUP($AO72,Listas!$E$6:$G$106,2,),IF($AN72=$R$12,VLOOKUP($AO72,Listas!$H$6:$J$106,3,)*VLOOKUP($AO72,Listas!$H$6:$J$106,2,),""))),"")</f>
        <v/>
      </c>
      <c r="AQ72" t="str">
        <f>IFERROR('Prod y alimentación'!E130*IF($AN72=$R$10,VLOOKUP($AO72,Listas!$B$6:$D$106,3,)*VLOOKUP($AO72,Listas!$B$6:$D$106,2,),IF($AN72=$R$11,VLOOKUP($AO72,Listas!$E$6:$G$106,3,)*VLOOKUP($AO72,Listas!$E$6:$G$106,2,),IF($AN72=$R$12,VLOOKUP($AO72,Listas!$H$6:$J$106,3,)*VLOOKUP($AO72,Listas!$H$6:$J$106,2,),""))),"")</f>
        <v/>
      </c>
      <c r="AR72" t="str">
        <f>IFERROR('Prod y alimentación'!G130*IF($AN72=$R$10,VLOOKUP($AO72,Listas!$B$6:$D$106,3,)*VLOOKUP($AO72,Listas!$B$6:$D$106,2,),IF($AN72=$R$11,VLOOKUP($AO72,Listas!$E$6:$G$106,3,)*VLOOKUP($AO72,Listas!$E$6:$G$106,2,),IF($AN72=$R$12,VLOOKUP($AO72,Listas!$H$6:$J$106,3,)*VLOOKUP($AO72,Listas!$H$6:$J$106,2,),""))),"")</f>
        <v/>
      </c>
      <c r="AS72" t="str">
        <f>IFERROR('Prod y alimentación'!H130*IF($AN72=$R$10,VLOOKUP($AO72,Listas!$B$6:$D$106,3,)*VLOOKUP($AO72,Listas!$B$6:$D$106,2,),IF($AN72=$R$11,VLOOKUP($AO72,Listas!$E$6:$G$106,3,)*VLOOKUP($AO72,Listas!$E$6:$G$106,2,),IF($AN72=$R$12,VLOOKUP($AO72,Listas!$H$6:$J$106,3,)*VLOOKUP($AO72,Listas!$H$6:$J$106,2,),""))),"")</f>
        <v/>
      </c>
      <c r="AT72" t="str">
        <f>IFERROR('Prod y alimentación'!J130*IF($AN72=$R$10,VLOOKUP($AO72,Listas!$B$6:$D$106,3,)*VLOOKUP($AO72,Listas!$B$6:$D$106,2,),IF($AN72=$R$11,VLOOKUP($AO72,Listas!$E$6:$G$106,3,)*VLOOKUP($AO72,Listas!$E$6:$G$106,2,),IF($AN72=$R$12,VLOOKUP($AO72,Listas!$H$6:$J$106,3,)*VLOOKUP($AO72,Listas!$H$6:$J$106,2,),""))),"")</f>
        <v/>
      </c>
      <c r="AU72" t="str">
        <f>IFERROR('Prod y alimentación'!K130*IF($AN72=$R$10,VLOOKUP($AO72,Listas!$B$6:$D$106,3,)*VLOOKUP($AO72,Listas!$B$6:$D$106,2,),IF($AN72=$R$11,VLOOKUP($AO72,Listas!$E$6:$G$106,3,)*VLOOKUP($AO72,Listas!$E$6:$G$106,2,),IF($AN72=$R$12,VLOOKUP($AO72,Listas!$H$6:$J$106,3,)*VLOOKUP($AO72,Listas!$H$6:$J$106,2,),""))),"")</f>
        <v/>
      </c>
      <c r="AV72" t="str">
        <f>IFERROR('Prod y alimentación'!M130*IF($AN72=$R$10,VLOOKUP($AO72,Listas!$B$6:$D$106,3,)*VLOOKUP($AO72,Listas!$B$6:$D$106,2,),IF($AN72=$R$11,VLOOKUP($AO72,Listas!$E$6:$G$106,3,)*VLOOKUP($AO72,Listas!$E$6:$G$106,2,),IF($AN72=$R$12,VLOOKUP($AO72,Listas!$H$6:$J$106,3,)*VLOOKUP($AO72,Listas!$H$6:$J$106,2,),""))),"")</f>
        <v/>
      </c>
      <c r="AW72" t="str">
        <f>IFERROR('Prod y alimentación'!N130*IF($AN72=$R$10,VLOOKUP($AO72,Listas!$B$6:$D$106,3,)*VLOOKUP($AO72,Listas!$B$6:$D$106,2,),IF($AN72=$R$11,VLOOKUP($AO72,Listas!$E$6:$G$106,3,)*VLOOKUP($AO72,Listas!$E$6:$G$106,2,),IF($AN72=$R$12,VLOOKUP($AO72,Listas!$H$6:$J$106,3,)*VLOOKUP($AO72,Listas!$H$6:$J$106,2,),""))),"")</f>
        <v/>
      </c>
      <c r="AX72" t="str">
        <f>IFERROR('Prod y alimentación'!P130*IF($AN72=$R$10,VLOOKUP($AO72,Listas!$B$6:$D$106,3,)*VLOOKUP($AO72,Listas!$B$6:$D$106,2,),IF($AN72=$R$11,VLOOKUP($AO72,Listas!$E$6:$G$106,3,)*VLOOKUP($AO72,Listas!$E$6:$G$106,2,),IF($AN72=$R$12,VLOOKUP($AO72,Listas!$H$6:$J$106,3,)*VLOOKUP($AO72,Listas!$H$6:$J$106,2,),""))),"")</f>
        <v/>
      </c>
      <c r="AY72" t="str">
        <f>IFERROR('Prod y alimentación'!Q130*IF($AN72=$R$10,VLOOKUP($AO72,Listas!$B$6:$D$106,3,)*VLOOKUP($AO72,Listas!$B$6:$D$106,2,),IF($AN72=$R$11,VLOOKUP($AO72,Listas!$E$6:$G$106,3,)*VLOOKUP($AO72,Listas!$E$6:$G$106,2,),IF($AN72=$R$12,VLOOKUP($AO72,Listas!$H$6:$J$106,3,)*VLOOKUP($AO72,Listas!$H$6:$J$106,2,),""))),"")</f>
        <v/>
      </c>
      <c r="AZ72" t="str">
        <f>IFERROR('Prod y alimentación'!S130*IF($AN72=$R$10,VLOOKUP($AO72,Listas!$B$6:$D$106,3,)*VLOOKUP($AO72,Listas!$B$6:$D$106,2,),IF($AN72=$R$11,VLOOKUP($AO72,Listas!$E$6:$G$106,3,)*VLOOKUP($AO72,Listas!$E$6:$G$106,2,),IF($AN72=$R$12,VLOOKUP($AO72,Listas!$H$6:$J$106,3,)*VLOOKUP($AO72,Listas!$H$6:$J$106,2,),""))),"")</f>
        <v/>
      </c>
      <c r="BA72" t="str">
        <f>IFERROR('Prod y alimentación'!T130*IF($AN72=$R$10,VLOOKUP($AO72,Listas!$B$6:$D$106,3,)*VLOOKUP($AO72,Listas!$B$6:$D$106,2,),IF($AN72=$R$11,VLOOKUP($AO72,Listas!$E$6:$G$106,3,)*VLOOKUP($AO72,Listas!$E$6:$G$106,2,),IF($AN72=$R$12,VLOOKUP($AO72,Listas!$H$6:$J$106,3,)*VLOOKUP($AO72,Listas!$H$6:$J$106,2,),""))),"")</f>
        <v/>
      </c>
      <c r="BB72" t="str">
        <f>IFERROR('Prod y alimentación'!V130*IF($AN72=$R$10,VLOOKUP($AO72,Listas!$B$6:$D$106,3,)*VLOOKUP($AO72,Listas!$B$6:$D$106,2,),IF($AN72=$R$11,VLOOKUP($AO72,Listas!$E$6:$G$106,3,)*VLOOKUP($AO72,Listas!$E$6:$G$106,2,),IF($AN72=$R$12,VLOOKUP($AO72,Listas!$H$6:$J$106,3,)*VLOOKUP($AO72,Listas!$H$6:$J$106,2,),""))),"")</f>
        <v/>
      </c>
      <c r="BC72" t="str">
        <f>IFERROR('Prod y alimentación'!W130*IF($AN72=$R$10,VLOOKUP($AO72,Listas!$B$6:$D$106,3,)*VLOOKUP($AO72,Listas!$B$6:$D$106,2,),IF($AN72=$R$11,VLOOKUP($AO72,Listas!$E$6:$G$106,3,)*VLOOKUP($AO72,Listas!$E$6:$G$106,2,),IF($AN72=$R$12,VLOOKUP($AO72,Listas!$H$6:$J$106,3,)*VLOOKUP($AO72,Listas!$H$6:$J$106,2,),""))),"")</f>
        <v/>
      </c>
      <c r="BD72" t="str">
        <f>IFERROR('Prod y alimentación'!Y130*IF($AN72=$R$10,VLOOKUP($AO72,Listas!$B$6:$D$106,3,)*VLOOKUP($AO72,Listas!$B$6:$D$106,2,),IF($AN72=$R$11,VLOOKUP($AO72,Listas!$E$6:$G$106,3,)*VLOOKUP($AO72,Listas!$E$6:$G$106,2,),IF($AN72=$R$12,VLOOKUP($AO72,Listas!$H$6:$J$106,3,)*VLOOKUP($AO72,Listas!$H$6:$J$106,2,),""))),"")</f>
        <v/>
      </c>
      <c r="BE72" t="str">
        <f>IFERROR('Prod y alimentación'!Z130*IF($AN72=$R$10,VLOOKUP($AO72,Listas!$B$6:$D$106,3,)*VLOOKUP($AO72,Listas!$B$6:$D$106,2,),IF($AN72=$R$11,VLOOKUP($AO72,Listas!$E$6:$G$106,3,)*VLOOKUP($AO72,Listas!$E$6:$G$106,2,),IF($AN72=$R$12,VLOOKUP($AO72,Listas!$H$6:$J$106,3,)*VLOOKUP($AO72,Listas!$H$6:$J$106,2,),""))),"")</f>
        <v/>
      </c>
      <c r="BF72" t="str">
        <f>IFERROR('Prod y alimentación'!AB130*IF($AN72=$R$10,VLOOKUP($AO72,Listas!$B$6:$D$106,3,)*VLOOKUP($AO72,Listas!$B$6:$D$106,2,),IF($AN72=$R$11,VLOOKUP($AO72,Listas!$E$6:$G$106,3,)*VLOOKUP($AO72,Listas!$E$6:$G$106,2,),IF($AN72=$R$12,VLOOKUP($AO72,Listas!$H$6:$J$106,3,)*VLOOKUP($AO72,Listas!$H$6:$J$106,2,),""))),"")</f>
        <v/>
      </c>
      <c r="BG72" t="str">
        <f>IFERROR('Prod y alimentación'!AC130*IF($AN72=$R$10,VLOOKUP($AO72,Listas!$B$6:$D$106,3,)*VLOOKUP($AO72,Listas!$B$6:$D$106,2,),IF($AN72=$R$11,VLOOKUP($AO72,Listas!$E$6:$G$106,3,)*VLOOKUP($AO72,Listas!$E$6:$G$106,2,),IF($AN72=$R$12,VLOOKUP($AO72,Listas!$H$6:$J$106,3,)*VLOOKUP($AO72,Listas!$H$6:$J$106,2,),""))),"")</f>
        <v/>
      </c>
      <c r="BH72" t="str">
        <f>IFERROR('Prod y alimentación'!AE130*IF($AN72=$R$10,VLOOKUP($AO72,Listas!$B$6:$D$106,3,)*VLOOKUP($AO72,Listas!$B$6:$D$106,2,),IF($AN72=$R$11,VLOOKUP($AO72,Listas!$E$6:$G$106,3,)*VLOOKUP($AO72,Listas!$E$6:$G$106,2,),IF($AN72=$R$12,VLOOKUP($AO72,Listas!$H$6:$J$106,3,)*VLOOKUP($AO72,Listas!$H$6:$J$106,2,),""))),"")</f>
        <v/>
      </c>
      <c r="BI72" t="str">
        <f>IFERROR('Prod y alimentación'!AF130*IF($AN72=$R$10,VLOOKUP($AO72,Listas!$B$6:$D$106,3,)*VLOOKUP($AO72,Listas!$B$6:$D$106,2,),IF($AN72=$R$11,VLOOKUP($AO72,Listas!$E$6:$G$106,3,)*VLOOKUP($AO72,Listas!$E$6:$G$106,2,),IF($AN72=$R$12,VLOOKUP($AO72,Listas!$H$6:$J$106,3,)*VLOOKUP($AO72,Listas!$H$6:$J$106,2,),""))),"")</f>
        <v/>
      </c>
      <c r="BJ72" t="str">
        <f>IFERROR('Prod y alimentación'!AH130*IF($AN72=$R$10,VLOOKUP($AO72,Listas!$B$6:$D$106,3,)*VLOOKUP($AO72,Listas!$B$6:$D$106,2,),IF($AN72=$R$11,VLOOKUP($AO72,Listas!$E$6:$G$106,3,)*VLOOKUP($AO72,Listas!$E$6:$G$106,2,),IF($AN72=$R$12,VLOOKUP($AO72,Listas!$H$6:$J$106,3,)*VLOOKUP($AO72,Listas!$H$6:$J$106,2,),""))),"")</f>
        <v/>
      </c>
      <c r="BK72" t="str">
        <f>IFERROR('Prod y alimentación'!AI130*IF($AN72=$R$10,VLOOKUP($AO72,Listas!$B$6:$D$106,3,)*VLOOKUP($AO72,Listas!$B$6:$D$106,2,),IF($AN72=$R$11,VLOOKUP($AO72,Listas!$E$6:$G$106,3,)*VLOOKUP($AO72,Listas!$E$6:$G$106,2,),IF($AN72=$R$12,VLOOKUP($AO72,Listas!$H$6:$J$106,3,)*VLOOKUP($AO72,Listas!$H$6:$J$106,2,),""))),"")</f>
        <v/>
      </c>
      <c r="BL72" t="str">
        <f>IFERROR('Prod y alimentación'!AK130*IF($AN72=$R$10,VLOOKUP($AO72,Listas!$B$6:$D$106,3,)*VLOOKUP($AO72,Listas!$B$6:$D$106,2,),IF($AN72=$R$11,VLOOKUP($AO72,Listas!$E$6:$G$106,3,)*VLOOKUP($AO72,Listas!$E$6:$G$106,2,),IF($AN72=$R$12,VLOOKUP($AO72,Listas!$H$6:$J$106,3,)*VLOOKUP($AO72,Listas!$H$6:$J$106,2,),""))),"")</f>
        <v/>
      </c>
      <c r="BM72" t="str">
        <f>IFERROR('Prod y alimentación'!AL130*IF($AN72=$R$10,VLOOKUP($AO72,Listas!$B$6:$D$106,3,)*VLOOKUP($AO72,Listas!$B$6:$D$106,2,),IF($AN72=$R$11,VLOOKUP($AO72,Listas!$E$6:$G$106,3,)*VLOOKUP($AO72,Listas!$E$6:$G$106,2,),IF($AN72=$R$12,VLOOKUP($AO72,Listas!$H$6:$J$106,3,)*VLOOKUP($AO72,Listas!$H$6:$J$106,2,),""))),"")</f>
        <v/>
      </c>
      <c r="BO72" s="130" t="str">
        <f>IFERROR('Prod y alimentación'!D130*IF($AN72=$R$10,VLOOKUP($AO72,Listas!$B$6:$C$106,2,),IF($AN72=$R$11,VLOOKUP($AO72,Listas!$E$6:$F$106,2,),IF($AN72=$R$12,VLOOKUP($AO72,Listas!$H$6:$I$106,2,),""))),"")</f>
        <v/>
      </c>
      <c r="BP72" t="str">
        <f>IFERROR('Prod y alimentación'!G130*IF($AN72=$R$10,VLOOKUP($AO72,Listas!$B$6:$C$106,2,),IF($AN72=$R$11,VLOOKUP($AO72,Listas!$E$6:$F$106,2,),IF($AN72=$R$12,VLOOKUP($AO72,Listas!$H$6:$I$106,2,)/100,""))),"")</f>
        <v/>
      </c>
      <c r="BQ72" t="str">
        <f>IFERROR('Prod y alimentación'!J130*IF($AN72=$R$10,VLOOKUP($AO72,Listas!$B$6:$C$106,2,),IF($AN72=$R$11,VLOOKUP($AO72,Listas!$E$6:$F$106,2,),IF($AN72=$R$12,VLOOKUP($AO72,Listas!$H$6:$I$106,2,)/100,""))),"")</f>
        <v/>
      </c>
      <c r="BR72" t="str">
        <f>IFERROR('Prod y alimentación'!M130*IF($AN72=$R$10,VLOOKUP($AO72,Listas!$B$6:$C$106,2,),IF($AN72=$R$11,VLOOKUP($AO72,Listas!$E$6:$F$106,2,),IF($AN72=$R$12,VLOOKUP($AO72,Listas!$H$6:$I$106,2,)/100,""))),"")</f>
        <v/>
      </c>
      <c r="BS72" t="str">
        <f>IFERROR('Prod y alimentación'!P130*IF($AN72=$R$10,VLOOKUP($AO72,Listas!$B$6:$C$106,2,),IF($AN72=$R$11,VLOOKUP($AO72,Listas!$E$6:$F$106,2,),IF($AN72=$R$12,VLOOKUP($AO72,Listas!$H$6:$I$106,2,)/100,""))),"")</f>
        <v/>
      </c>
      <c r="BT72" t="str">
        <f>IFERROR('Prod y alimentación'!S130*IF($AN72=$R$10,VLOOKUP($AO72,Listas!$B$6:$C$106,2,),IF($AN72=$R$11,VLOOKUP($AO72,Listas!$E$6:$F$106,2,),IF($AN72=$R$12,VLOOKUP($AO72,Listas!$H$6:$I$106,2,)/100,""))),"")</f>
        <v/>
      </c>
      <c r="BU72" t="str">
        <f>IFERROR('Prod y alimentación'!V130*IF($AN72=$R$10,VLOOKUP($AO72,Listas!$B$6:$C$106,2,),IF($AN72=$R$11,VLOOKUP($AO72,Listas!$E$6:$F$106,2,),IF($AN72=$R$12,VLOOKUP($AO72,Listas!$H$6:$I$106,2,)/100,""))),"")</f>
        <v/>
      </c>
      <c r="BV72" t="str">
        <f>IFERROR('Prod y alimentación'!Y130*IF($AN72=$R$10,VLOOKUP($AO72,Listas!$B$6:$C$106,2,),IF($AN72=$R$11,VLOOKUP($AO72,Listas!$E$6:$F$106,2,),IF($AN72=$R$12,VLOOKUP($AO72,Listas!$H$6:$I$106,2,)/100,""))),"")</f>
        <v/>
      </c>
      <c r="BW72" t="str">
        <f>IFERROR('Prod y alimentación'!AB130*IF($AN72=$R$10,VLOOKUP($AO72,Listas!$B$6:$C$106,2,),IF($AN72=$R$11,VLOOKUP($AO72,Listas!$E$6:$F$106,2,),IF($AN72=$R$12,VLOOKUP($AO72,Listas!$H$6:$I$106,2,)/100,""))),"")</f>
        <v/>
      </c>
      <c r="BX72" t="str">
        <f>IFERROR('Prod y alimentación'!AE130*IF($AN72=$R$10,VLOOKUP($AO72,Listas!$B$6:$C$106,2,),IF($AN72=$R$11,VLOOKUP($AO72,Listas!$E$6:$F$106,2,),IF($AN72=$R$12,VLOOKUP($AO72,Listas!$H$6:$I$106,2,)/100,""))),"")</f>
        <v/>
      </c>
      <c r="BY72" t="str">
        <f>IFERROR('Prod y alimentación'!AH130*IF($AN72=$R$10,VLOOKUP($AO72,Listas!$B$6:$C$106,2,),IF($AN72=$R$11,VLOOKUP($AO72,Listas!$E$6:$F$106,2,),IF($AN72=$R$12,VLOOKUP($AO72,Listas!$H$6:$I$106,2,)/100,""))),"")</f>
        <v/>
      </c>
      <c r="BZ72" t="str">
        <f>IFERROR('Prod y alimentación'!AK130*IF($AN72=$R$10,VLOOKUP($AO72,Listas!$B$6:$C$106,2,),IF($AN72=$R$11,VLOOKUP($AO72,Listas!$E$6:$F$106,2,),IF($AN72=$R$12,VLOOKUP($AO72,Listas!$H$6:$I$106,2,)/100,""))),"")</f>
        <v/>
      </c>
      <c r="CB72" t="str">
        <f>IF(Reservas!E77="",IF(Reservas!D77="","",IF(Reservas!C77=$O$10,0.85,IF(Reservas!C77=$O$11,0.45,IF(Reservas!C77=$O$12,0.33,"")))),Reservas!E77)</f>
        <v/>
      </c>
      <c r="CC72" t="str">
        <f>IF(Reservas!H77="",IF(Reservas!G77="","",IF(Reservas!F77=$O$10,0.85,IF(Reservas!F77=$O$11,0.45,IF(Reservas!F77=$O$12,0.33,"")))),Reservas!H77)</f>
        <v/>
      </c>
      <c r="CD72" t="str">
        <f>IF(Reservas!K77="",IF(Reservas!J77="","",IF(Reservas!I77=$O$10,0.85,IF(Reservas!I77=$O$11,0.45,IF(Reservas!I77=$O$12,0.33,"")))),Reservas!K77)</f>
        <v/>
      </c>
      <c r="CE72" t="str">
        <f>IF(Reservas!N77="",IF(Reservas!M77="","",IF(Reservas!L77=$O$10,0.85,IF(Reservas!L77=$O$11,0.45,IF(Reservas!L77=$O$12,0.33,"")))),Reservas!N77)</f>
        <v/>
      </c>
      <c r="CF72" t="str">
        <f>IF(Reservas!Q77="",IF(Reservas!P77="","",IF(Reservas!O77=$O$10,0.85,IF(Reservas!O77=$O$11,0.45,IF(Reservas!O77=$O$12,0.33,"")))),Reservas!Q77)</f>
        <v/>
      </c>
      <c r="CG72" t="str">
        <f>IF(Reservas!T77="",IF(Reservas!S77="","",IF(Reservas!R77=$O$10,0.85,IF(Reservas!R77=$O$11,0.45,IF(Reservas!R77=$O$12,0.33,"")))),Reservas!T77)</f>
        <v/>
      </c>
      <c r="CH72" t="str">
        <f>IF(Reservas!W77="",IF(Reservas!V77="","",IF(Reservas!U77=$O$10,0.85,IF(Reservas!U77=$O$11,0.45,IF(Reservas!U77=$O$12,0.33,"")))),Reservas!W77)</f>
        <v/>
      </c>
      <c r="CI72" t="str">
        <f>IF(Reservas!Z77="",IF(Reservas!Y77="","",IF(Reservas!X77=$O$10,0.85,IF(Reservas!X77=$O$11,0.45,IF(Reservas!X77=$O$12,0.33,"")))),Reservas!Z77)</f>
        <v/>
      </c>
      <c r="CJ72" t="str">
        <f>IF(Reservas!AC77="",IF(Reservas!AB77="","",IF(Reservas!AA77=$O$10,0.85,IF(Reservas!AA77=$O$11,0.45,IF(Reservas!AA77=$O$12,0.33,"")))),Reservas!AC77)</f>
        <v/>
      </c>
      <c r="CK72" t="str">
        <f>IF(Reservas!AF77="",IF(Reservas!AE77="","",IF(Reservas!AD77=$O$10,0.85,IF(Reservas!AD77=$O$11,0.45,IF(Reservas!AD77=$O$12,0.33,"")))),Reservas!AF77)</f>
        <v/>
      </c>
      <c r="CL72" t="str">
        <f>IF(Reservas!AI77="",IF(Reservas!AH77="","",IF(Reservas!AG77=$O$10,0.85,IF(Reservas!AG77=$O$11,0.45,IF(Reservas!AG77=$O$12,0.33,"")))),Reservas!AI77)</f>
        <v/>
      </c>
      <c r="CM72" t="str">
        <f>IF(Reservas!AL77="",IF(Reservas!AK77="","",IF(Reservas!AJ77=$O$10,0.85,IF(Reservas!AJ77=$O$11,0.45,IF(Reservas!AJ77=$O$12,0.33,"")))),Reservas!AL77)</f>
        <v/>
      </c>
      <c r="CO72" t="str">
        <f>IFERROR('Prod y alimentación'!E130*IF($AN72=$R$10,VLOOKUP($AO72,Listas!$B$6:$C$106,2,),IF($AN72=$R$11,VLOOKUP($AO72,Listas!$E$6:$F$106,2,),IF($AN72=$R$12,VLOOKUP($AO72,Listas!$H$6:$I$106,2,),""))),"")</f>
        <v/>
      </c>
      <c r="CP72" t="str">
        <f>IFERROR('Prod y alimentación'!H130*IF($AN72=$R$10,VLOOKUP($AO72,Listas!$B$6:$C$106,2,),IF($AN72=$R$11,VLOOKUP($AO72,Listas!$E$6:$F$106,2,),IF($AN72=$R$12,VLOOKUP($AO72,Listas!$H$6:$I$106,2,),""))),"")</f>
        <v/>
      </c>
      <c r="CQ72" t="str">
        <f>IFERROR('Prod y alimentación'!K130*IF($AN72=$R$10,VLOOKUP($AO72,Listas!$B$6:$C$106,2,),IF($AN72=$R$11,VLOOKUP($AO72,Listas!$E$6:$F$106,2,),IF($AN72=$R$12,VLOOKUP($AO72,Listas!$H$6:$I$106,2,),""))),"")</f>
        <v/>
      </c>
      <c r="CR72" t="str">
        <f>IFERROR('Prod y alimentación'!N130*IF($AN72=$R$10,VLOOKUP($AO72,Listas!$B$6:$C$106,2,),IF($AN72=$R$11,VLOOKUP($AO72,Listas!$E$6:$F$106,2,),IF($AN72=$R$12,VLOOKUP($AO72,Listas!$H$6:$I$106,2,),""))),"")</f>
        <v/>
      </c>
      <c r="CS72" t="str">
        <f>IFERROR('Prod y alimentación'!Q130*IF($AN72=$R$10,VLOOKUP($AO72,Listas!$B$6:$C$106,2,),IF($AN72=$R$11,VLOOKUP($AO72,Listas!$E$6:$F$106,2,),IF($AN72=$R$12,VLOOKUP($AO72,Listas!$H$6:$I$106,2,),""))),"")</f>
        <v/>
      </c>
      <c r="CT72" t="str">
        <f>IFERROR('Prod y alimentación'!T130*IF($AN72=$R$10,VLOOKUP($AO72,Listas!$B$6:$C$106,2,),IF($AN72=$R$11,VLOOKUP($AO72,Listas!$E$6:$F$106,2,),IF($AN72=$R$12,VLOOKUP($AO72,Listas!$H$6:$I$106,2,),""))),"")</f>
        <v/>
      </c>
      <c r="CU72" t="str">
        <f>IFERROR('Prod y alimentación'!W130*IF($AN72=$R$10,VLOOKUP($AO72,Listas!$B$6:$C$106,2,),IF($AN72=$R$11,VLOOKUP($AO72,Listas!$E$6:$F$106,2,),IF($AN72=$R$12,VLOOKUP($AO72,Listas!$H$6:$I$106,2,),""))),"")</f>
        <v/>
      </c>
      <c r="CV72" t="str">
        <f>IFERROR('Prod y alimentación'!Z130*IF($AN72=$R$10,VLOOKUP($AO72,Listas!$B$6:$C$106,2,),IF($AN72=$R$11,VLOOKUP($AO72,Listas!$E$6:$F$106,2,),IF($AN72=$R$12,VLOOKUP($AO72,Listas!$H$6:$I$106,2,),""))),"")</f>
        <v/>
      </c>
      <c r="CW72" t="str">
        <f>IFERROR('Prod y alimentación'!AC130*IF($AN72=$R$10,VLOOKUP($AO72,Listas!$B$6:$C$106,2,),IF($AN72=$R$11,VLOOKUP($AO72,Listas!$E$6:$F$106,2,),IF($AN72=$R$12,VLOOKUP($AO72,Listas!$H$6:$I$106,2,),""))),"")</f>
        <v/>
      </c>
      <c r="CX72" t="str">
        <f>IFERROR('Prod y alimentación'!AF130*IF($AN72=$R$10,VLOOKUP($AO72,Listas!$B$6:$C$106,2,),IF($AN72=$R$11,VLOOKUP($AO72,Listas!$E$6:$F$106,2,),IF($AN72=$R$12,VLOOKUP($AO72,Listas!$H$6:$I$106,2,),""))),"")</f>
        <v/>
      </c>
      <c r="CY72" t="str">
        <f>IFERROR('Prod y alimentación'!AI130*IF($AN72=$R$10,VLOOKUP($AO72,Listas!$B$6:$C$106,2,),IF($AN72=$R$11,VLOOKUP($AO72,Listas!$E$6:$F$106,2,),IF($AN72=$R$12,VLOOKUP($AO72,Listas!$H$6:$I$106,2,),""))),"")</f>
        <v/>
      </c>
      <c r="CZ72" t="str">
        <f>IFERROR('Prod y alimentación'!AL130*IF($AN72=$R$10,VLOOKUP($AO72,Listas!$B$6:$C$106,2,),IF($AN72=$R$11,VLOOKUP($AO72,Listas!$E$6:$F$106,2,),IF($AN72=$R$12,VLOOKUP($AO72,Listas!$H$6:$I$106,2,),""))),"")</f>
        <v/>
      </c>
    </row>
    <row r="73" spans="2:104" x14ac:dyDescent="0.35">
      <c r="B73" t="str">
        <f ca="1">IFERROR(INDEX(OFFSET(Listas!$B$6,0,0,MATCH("Fin",Listas!$B$6:B169,0)-1,1),MATCH(0,INDEX(COUNTIF($B$10:B72,OFFSET(Listas!$B$6,0,0,MATCH("Fin",Listas!$B$6:B169,0)-1,1)),0,0),0)),"")</f>
        <v/>
      </c>
      <c r="E73" t="str">
        <f ca="1">IFERROR(INDEX(OFFSET(Listas!$E$6,0,0,MATCH("Fin",Listas!$E$6:E169,0)-1,1),MATCH(0,INDEX(COUNTIF($E$10:E72,OFFSET(Listas!$E$6,0,0,MATCH("Fin",Listas!$E$6:E169,0)-1,1)),0,0),0)),"")</f>
        <v/>
      </c>
      <c r="H73" t="str">
        <f ca="1">IFERROR(INDEX(OFFSET(Listas!$H$6,0,0,MATCH("Fin",Listas!$H$6:H169,0)-1,1),MATCH(0,INDEX(COUNTIF($H$10:H72,OFFSET(Listas!$H$6,0,0,MATCH("Fin",Listas!$H$6:H169,0)-1,1)),0,0),0)),"")</f>
        <v/>
      </c>
      <c r="K73" t="str">
        <f ca="1">IFERROR(INDEX(OFFSET(Listas!$L$6,0,0,MATCH("Fin",Listas!$L$6:L169,0)-1,1),MATCH(0,INDEX(COUNTIF($K$10:K72,OFFSET(Listas!$L$6,0,0,MATCH("Fin",Listas!$L$6:L169,0)-1,1)),0,0),0)),"")</f>
        <v/>
      </c>
      <c r="L73" t="e">
        <f ca="1">VLOOKUP(K73,Listas!$L$6:$M$106,2,0)</f>
        <v>#N/A</v>
      </c>
      <c r="AA73" s="122" t="str">
        <f>IF('Uso de suelo'!C78="","",'Uso de suelo'!C78)</f>
        <v/>
      </c>
      <c r="AB73" s="123" t="str">
        <f ca="1">IF('Uso de suelo'!D78="","",VLOOKUP('Uso de suelo'!D78,OFFSET(Formulas!$K$11,0,0,Formulas!$L$10,2),2,0))</f>
        <v/>
      </c>
      <c r="AC73" s="123" t="str">
        <f ca="1">IF('Uso de suelo'!F78="","",VLOOKUP('Uso de suelo'!F78,OFFSET(Formulas!$K$11,0,0,Formulas!$L$10,2),2,0))</f>
        <v/>
      </c>
      <c r="AD73" s="123" t="str">
        <f ca="1">IF('Uso de suelo'!H78="","",VLOOKUP('Uso de suelo'!H78,OFFSET(Formulas!$K$11,0,0,Formulas!$L$10,2),2,0))</f>
        <v/>
      </c>
      <c r="AE73" s="123" t="str">
        <f ca="1">IF('Uso de suelo'!J78="","",VLOOKUP('Uso de suelo'!J78,OFFSET(Formulas!$K$11,0,0,Formulas!$L$10,2),2,0))</f>
        <v/>
      </c>
      <c r="AF73" s="123" t="str">
        <f ca="1">IF('Uso de suelo'!L78="","",VLOOKUP('Uso de suelo'!L78,OFFSET(Formulas!$K$11,0,0,Formulas!$L$10,2),2,0))</f>
        <v/>
      </c>
      <c r="AG73" s="123" t="str">
        <f ca="1">IF('Uso de suelo'!N78="","",VLOOKUP('Uso de suelo'!N78,OFFSET(Formulas!$K$11,0,0,Formulas!$L$10,2),2,0))</f>
        <v/>
      </c>
      <c r="AH73" s="123" t="str">
        <f ca="1">IF('Uso de suelo'!P78="","",VLOOKUP('Uso de suelo'!P78,OFFSET(Formulas!$K$11,0,0,Formulas!$L$10,2),2,0))</f>
        <v/>
      </c>
      <c r="AI73" s="123" t="str">
        <f ca="1">IF('Uso de suelo'!R78="","",VLOOKUP('Uso de suelo'!R78,OFFSET(Formulas!$K$11,0,0,Formulas!$L$10,2),2,0))</f>
        <v/>
      </c>
      <c r="AJ73" s="123" t="str">
        <f ca="1">IF('Uso de suelo'!T78="","",VLOOKUP('Uso de suelo'!T78,OFFSET(Formulas!$K$11,0,0,Formulas!$L$10,2),2,0))</f>
        <v/>
      </c>
      <c r="AK73" s="123" t="str">
        <f ca="1">IF('Uso de suelo'!V78="","",VLOOKUP('Uso de suelo'!V78,OFFSET(Formulas!$K$11,0,0,Formulas!$L$10,2),2,0))</f>
        <v/>
      </c>
      <c r="AL73" s="123" t="str">
        <f ca="1">IF('Uso de suelo'!X78="","",VLOOKUP('Uso de suelo'!X78,OFFSET(Formulas!$K$11,0,0,Formulas!$L$10,2),2,0))</f>
        <v/>
      </c>
      <c r="AM73" s="124" t="str">
        <f ca="1">IF('Uso de suelo'!Z78="","",VLOOKUP('Uso de suelo'!Z78,OFFSET(Formulas!$K$11,0,0,Formulas!$L$10,2),2,0))</f>
        <v/>
      </c>
      <c r="AN73" t="str">
        <f>IF('Prod y alimentación'!B131="","",'Prod y alimentación'!B131)</f>
        <v/>
      </c>
      <c r="AO73" t="str">
        <f>IF('Prod y alimentación'!C131="","",'Prod y alimentación'!C131)</f>
        <v/>
      </c>
      <c r="AP73" t="str">
        <f>IFERROR('Prod y alimentación'!D131*IF($AN73=$R$10,VLOOKUP($AO73,Listas!$B$6:$D$106,3,)*VLOOKUP($AO73,Listas!$B$6:$D$106,2,),IF($AN73=$R$11,VLOOKUP($AO73,Listas!$E$6:$G$106,3,)*VLOOKUP($AO73,Listas!$E$6:$G$106,2,),IF($AN73=$R$12,VLOOKUP($AO73,Listas!$H$6:$J$106,3,)*VLOOKUP($AO73,Listas!$H$6:$J$106,2,),""))),"")</f>
        <v/>
      </c>
      <c r="AQ73" t="str">
        <f>IFERROR('Prod y alimentación'!E131*IF($AN73=$R$10,VLOOKUP($AO73,Listas!$B$6:$D$106,3,)*VLOOKUP($AO73,Listas!$B$6:$D$106,2,),IF($AN73=$R$11,VLOOKUP($AO73,Listas!$E$6:$G$106,3,)*VLOOKUP($AO73,Listas!$E$6:$G$106,2,),IF($AN73=$R$12,VLOOKUP($AO73,Listas!$H$6:$J$106,3,)*VLOOKUP($AO73,Listas!$H$6:$J$106,2,),""))),"")</f>
        <v/>
      </c>
      <c r="AR73" t="str">
        <f>IFERROR('Prod y alimentación'!G131*IF($AN73=$R$10,VLOOKUP($AO73,Listas!$B$6:$D$106,3,)*VLOOKUP($AO73,Listas!$B$6:$D$106,2,),IF($AN73=$R$11,VLOOKUP($AO73,Listas!$E$6:$G$106,3,)*VLOOKUP($AO73,Listas!$E$6:$G$106,2,),IF($AN73=$R$12,VLOOKUP($AO73,Listas!$H$6:$J$106,3,)*VLOOKUP($AO73,Listas!$H$6:$J$106,2,),""))),"")</f>
        <v/>
      </c>
      <c r="AS73" t="str">
        <f>IFERROR('Prod y alimentación'!H131*IF($AN73=$R$10,VLOOKUP($AO73,Listas!$B$6:$D$106,3,)*VLOOKUP($AO73,Listas!$B$6:$D$106,2,),IF($AN73=$R$11,VLOOKUP($AO73,Listas!$E$6:$G$106,3,)*VLOOKUP($AO73,Listas!$E$6:$G$106,2,),IF($AN73=$R$12,VLOOKUP($AO73,Listas!$H$6:$J$106,3,)*VLOOKUP($AO73,Listas!$H$6:$J$106,2,),""))),"")</f>
        <v/>
      </c>
      <c r="AT73" t="str">
        <f>IFERROR('Prod y alimentación'!J131*IF($AN73=$R$10,VLOOKUP($AO73,Listas!$B$6:$D$106,3,)*VLOOKUP($AO73,Listas!$B$6:$D$106,2,),IF($AN73=$R$11,VLOOKUP($AO73,Listas!$E$6:$G$106,3,)*VLOOKUP($AO73,Listas!$E$6:$G$106,2,),IF($AN73=$R$12,VLOOKUP($AO73,Listas!$H$6:$J$106,3,)*VLOOKUP($AO73,Listas!$H$6:$J$106,2,),""))),"")</f>
        <v/>
      </c>
      <c r="AU73" t="str">
        <f>IFERROR('Prod y alimentación'!K131*IF($AN73=$R$10,VLOOKUP($AO73,Listas!$B$6:$D$106,3,)*VLOOKUP($AO73,Listas!$B$6:$D$106,2,),IF($AN73=$R$11,VLOOKUP($AO73,Listas!$E$6:$G$106,3,)*VLOOKUP($AO73,Listas!$E$6:$G$106,2,),IF($AN73=$R$12,VLOOKUP($AO73,Listas!$H$6:$J$106,3,)*VLOOKUP($AO73,Listas!$H$6:$J$106,2,),""))),"")</f>
        <v/>
      </c>
      <c r="AV73" t="str">
        <f>IFERROR('Prod y alimentación'!M131*IF($AN73=$R$10,VLOOKUP($AO73,Listas!$B$6:$D$106,3,)*VLOOKUP($AO73,Listas!$B$6:$D$106,2,),IF($AN73=$R$11,VLOOKUP($AO73,Listas!$E$6:$G$106,3,)*VLOOKUP($AO73,Listas!$E$6:$G$106,2,),IF($AN73=$R$12,VLOOKUP($AO73,Listas!$H$6:$J$106,3,)*VLOOKUP($AO73,Listas!$H$6:$J$106,2,),""))),"")</f>
        <v/>
      </c>
      <c r="AW73" t="str">
        <f>IFERROR('Prod y alimentación'!N131*IF($AN73=$R$10,VLOOKUP($AO73,Listas!$B$6:$D$106,3,)*VLOOKUP($AO73,Listas!$B$6:$D$106,2,),IF($AN73=$R$11,VLOOKUP($AO73,Listas!$E$6:$G$106,3,)*VLOOKUP($AO73,Listas!$E$6:$G$106,2,),IF($AN73=$R$12,VLOOKUP($AO73,Listas!$H$6:$J$106,3,)*VLOOKUP($AO73,Listas!$H$6:$J$106,2,),""))),"")</f>
        <v/>
      </c>
      <c r="AX73" t="str">
        <f>IFERROR('Prod y alimentación'!P131*IF($AN73=$R$10,VLOOKUP($AO73,Listas!$B$6:$D$106,3,)*VLOOKUP($AO73,Listas!$B$6:$D$106,2,),IF($AN73=$R$11,VLOOKUP($AO73,Listas!$E$6:$G$106,3,)*VLOOKUP($AO73,Listas!$E$6:$G$106,2,),IF($AN73=$R$12,VLOOKUP($AO73,Listas!$H$6:$J$106,3,)*VLOOKUP($AO73,Listas!$H$6:$J$106,2,),""))),"")</f>
        <v/>
      </c>
      <c r="AY73" t="str">
        <f>IFERROR('Prod y alimentación'!Q131*IF($AN73=$R$10,VLOOKUP($AO73,Listas!$B$6:$D$106,3,)*VLOOKUP($AO73,Listas!$B$6:$D$106,2,),IF($AN73=$R$11,VLOOKUP($AO73,Listas!$E$6:$G$106,3,)*VLOOKUP($AO73,Listas!$E$6:$G$106,2,),IF($AN73=$R$12,VLOOKUP($AO73,Listas!$H$6:$J$106,3,)*VLOOKUP($AO73,Listas!$H$6:$J$106,2,),""))),"")</f>
        <v/>
      </c>
      <c r="AZ73" t="str">
        <f>IFERROR('Prod y alimentación'!S131*IF($AN73=$R$10,VLOOKUP($AO73,Listas!$B$6:$D$106,3,)*VLOOKUP($AO73,Listas!$B$6:$D$106,2,),IF($AN73=$R$11,VLOOKUP($AO73,Listas!$E$6:$G$106,3,)*VLOOKUP($AO73,Listas!$E$6:$G$106,2,),IF($AN73=$R$12,VLOOKUP($AO73,Listas!$H$6:$J$106,3,)*VLOOKUP($AO73,Listas!$H$6:$J$106,2,),""))),"")</f>
        <v/>
      </c>
      <c r="BA73" t="str">
        <f>IFERROR('Prod y alimentación'!T131*IF($AN73=$R$10,VLOOKUP($AO73,Listas!$B$6:$D$106,3,)*VLOOKUP($AO73,Listas!$B$6:$D$106,2,),IF($AN73=$R$11,VLOOKUP($AO73,Listas!$E$6:$G$106,3,)*VLOOKUP($AO73,Listas!$E$6:$G$106,2,),IF($AN73=$R$12,VLOOKUP($AO73,Listas!$H$6:$J$106,3,)*VLOOKUP($AO73,Listas!$H$6:$J$106,2,),""))),"")</f>
        <v/>
      </c>
      <c r="BB73" t="str">
        <f>IFERROR('Prod y alimentación'!V131*IF($AN73=$R$10,VLOOKUP($AO73,Listas!$B$6:$D$106,3,)*VLOOKUP($AO73,Listas!$B$6:$D$106,2,),IF($AN73=$R$11,VLOOKUP($AO73,Listas!$E$6:$G$106,3,)*VLOOKUP($AO73,Listas!$E$6:$G$106,2,),IF($AN73=$R$12,VLOOKUP($AO73,Listas!$H$6:$J$106,3,)*VLOOKUP($AO73,Listas!$H$6:$J$106,2,),""))),"")</f>
        <v/>
      </c>
      <c r="BC73" t="str">
        <f>IFERROR('Prod y alimentación'!W131*IF($AN73=$R$10,VLOOKUP($AO73,Listas!$B$6:$D$106,3,)*VLOOKUP($AO73,Listas!$B$6:$D$106,2,),IF($AN73=$R$11,VLOOKUP($AO73,Listas!$E$6:$G$106,3,)*VLOOKUP($AO73,Listas!$E$6:$G$106,2,),IF($AN73=$R$12,VLOOKUP($AO73,Listas!$H$6:$J$106,3,)*VLOOKUP($AO73,Listas!$H$6:$J$106,2,),""))),"")</f>
        <v/>
      </c>
      <c r="BD73" t="str">
        <f>IFERROR('Prod y alimentación'!Y131*IF($AN73=$R$10,VLOOKUP($AO73,Listas!$B$6:$D$106,3,)*VLOOKUP($AO73,Listas!$B$6:$D$106,2,),IF($AN73=$R$11,VLOOKUP($AO73,Listas!$E$6:$G$106,3,)*VLOOKUP($AO73,Listas!$E$6:$G$106,2,),IF($AN73=$R$12,VLOOKUP($AO73,Listas!$H$6:$J$106,3,)*VLOOKUP($AO73,Listas!$H$6:$J$106,2,),""))),"")</f>
        <v/>
      </c>
      <c r="BE73" t="str">
        <f>IFERROR('Prod y alimentación'!Z131*IF($AN73=$R$10,VLOOKUP($AO73,Listas!$B$6:$D$106,3,)*VLOOKUP($AO73,Listas!$B$6:$D$106,2,),IF($AN73=$R$11,VLOOKUP($AO73,Listas!$E$6:$G$106,3,)*VLOOKUP($AO73,Listas!$E$6:$G$106,2,),IF($AN73=$R$12,VLOOKUP($AO73,Listas!$H$6:$J$106,3,)*VLOOKUP($AO73,Listas!$H$6:$J$106,2,),""))),"")</f>
        <v/>
      </c>
      <c r="BF73" t="str">
        <f>IFERROR('Prod y alimentación'!AB131*IF($AN73=$R$10,VLOOKUP($AO73,Listas!$B$6:$D$106,3,)*VLOOKUP($AO73,Listas!$B$6:$D$106,2,),IF($AN73=$R$11,VLOOKUP($AO73,Listas!$E$6:$G$106,3,)*VLOOKUP($AO73,Listas!$E$6:$G$106,2,),IF($AN73=$R$12,VLOOKUP($AO73,Listas!$H$6:$J$106,3,)*VLOOKUP($AO73,Listas!$H$6:$J$106,2,),""))),"")</f>
        <v/>
      </c>
      <c r="BG73" t="str">
        <f>IFERROR('Prod y alimentación'!AC131*IF($AN73=$R$10,VLOOKUP($AO73,Listas!$B$6:$D$106,3,)*VLOOKUP($AO73,Listas!$B$6:$D$106,2,),IF($AN73=$R$11,VLOOKUP($AO73,Listas!$E$6:$G$106,3,)*VLOOKUP($AO73,Listas!$E$6:$G$106,2,),IF($AN73=$R$12,VLOOKUP($AO73,Listas!$H$6:$J$106,3,)*VLOOKUP($AO73,Listas!$H$6:$J$106,2,),""))),"")</f>
        <v/>
      </c>
      <c r="BH73" t="str">
        <f>IFERROR('Prod y alimentación'!AE131*IF($AN73=$R$10,VLOOKUP($AO73,Listas!$B$6:$D$106,3,)*VLOOKUP($AO73,Listas!$B$6:$D$106,2,),IF($AN73=$R$11,VLOOKUP($AO73,Listas!$E$6:$G$106,3,)*VLOOKUP($AO73,Listas!$E$6:$G$106,2,),IF($AN73=$R$12,VLOOKUP($AO73,Listas!$H$6:$J$106,3,)*VLOOKUP($AO73,Listas!$H$6:$J$106,2,),""))),"")</f>
        <v/>
      </c>
      <c r="BI73" t="str">
        <f>IFERROR('Prod y alimentación'!AF131*IF($AN73=$R$10,VLOOKUP($AO73,Listas!$B$6:$D$106,3,)*VLOOKUP($AO73,Listas!$B$6:$D$106,2,),IF($AN73=$R$11,VLOOKUP($AO73,Listas!$E$6:$G$106,3,)*VLOOKUP($AO73,Listas!$E$6:$G$106,2,),IF($AN73=$R$12,VLOOKUP($AO73,Listas!$H$6:$J$106,3,)*VLOOKUP($AO73,Listas!$H$6:$J$106,2,),""))),"")</f>
        <v/>
      </c>
      <c r="BJ73" t="str">
        <f>IFERROR('Prod y alimentación'!AH131*IF($AN73=$R$10,VLOOKUP($AO73,Listas!$B$6:$D$106,3,)*VLOOKUP($AO73,Listas!$B$6:$D$106,2,),IF($AN73=$R$11,VLOOKUP($AO73,Listas!$E$6:$G$106,3,)*VLOOKUP($AO73,Listas!$E$6:$G$106,2,),IF($AN73=$R$12,VLOOKUP($AO73,Listas!$H$6:$J$106,3,)*VLOOKUP($AO73,Listas!$H$6:$J$106,2,),""))),"")</f>
        <v/>
      </c>
      <c r="BK73" t="str">
        <f>IFERROR('Prod y alimentación'!AI131*IF($AN73=$R$10,VLOOKUP($AO73,Listas!$B$6:$D$106,3,)*VLOOKUP($AO73,Listas!$B$6:$D$106,2,),IF($AN73=$R$11,VLOOKUP($AO73,Listas!$E$6:$G$106,3,)*VLOOKUP($AO73,Listas!$E$6:$G$106,2,),IF($AN73=$R$12,VLOOKUP($AO73,Listas!$H$6:$J$106,3,)*VLOOKUP($AO73,Listas!$H$6:$J$106,2,),""))),"")</f>
        <v/>
      </c>
      <c r="BL73" t="str">
        <f>IFERROR('Prod y alimentación'!AK131*IF($AN73=$R$10,VLOOKUP($AO73,Listas!$B$6:$D$106,3,)*VLOOKUP($AO73,Listas!$B$6:$D$106,2,),IF($AN73=$R$11,VLOOKUP($AO73,Listas!$E$6:$G$106,3,)*VLOOKUP($AO73,Listas!$E$6:$G$106,2,),IF($AN73=$R$12,VLOOKUP($AO73,Listas!$H$6:$J$106,3,)*VLOOKUP($AO73,Listas!$H$6:$J$106,2,),""))),"")</f>
        <v/>
      </c>
      <c r="BM73" t="str">
        <f>IFERROR('Prod y alimentación'!AL131*IF($AN73=$R$10,VLOOKUP($AO73,Listas!$B$6:$D$106,3,)*VLOOKUP($AO73,Listas!$B$6:$D$106,2,),IF($AN73=$R$11,VLOOKUP($AO73,Listas!$E$6:$G$106,3,)*VLOOKUP($AO73,Listas!$E$6:$G$106,2,),IF($AN73=$R$12,VLOOKUP($AO73,Listas!$H$6:$J$106,3,)*VLOOKUP($AO73,Listas!$H$6:$J$106,2,),""))),"")</f>
        <v/>
      </c>
      <c r="BO73" s="130" t="str">
        <f>IFERROR('Prod y alimentación'!D131*IF($AN73=$R$10,VLOOKUP($AO73,Listas!$B$6:$C$106,2,),IF($AN73=$R$11,VLOOKUP($AO73,Listas!$E$6:$F$106,2,),IF($AN73=$R$12,VLOOKUP($AO73,Listas!$H$6:$I$106,2,),""))),"")</f>
        <v/>
      </c>
      <c r="BP73" t="str">
        <f>IFERROR('Prod y alimentación'!G131*IF($AN73=$R$10,VLOOKUP($AO73,Listas!$B$6:$C$106,2,),IF($AN73=$R$11,VLOOKUP($AO73,Listas!$E$6:$F$106,2,),IF($AN73=$R$12,VLOOKUP($AO73,Listas!$H$6:$I$106,2,)/100,""))),"")</f>
        <v/>
      </c>
      <c r="BQ73" t="str">
        <f>IFERROR('Prod y alimentación'!J131*IF($AN73=$R$10,VLOOKUP($AO73,Listas!$B$6:$C$106,2,),IF($AN73=$R$11,VLOOKUP($AO73,Listas!$E$6:$F$106,2,),IF($AN73=$R$12,VLOOKUP($AO73,Listas!$H$6:$I$106,2,)/100,""))),"")</f>
        <v/>
      </c>
      <c r="BR73" t="str">
        <f>IFERROR('Prod y alimentación'!M131*IF($AN73=$R$10,VLOOKUP($AO73,Listas!$B$6:$C$106,2,),IF($AN73=$R$11,VLOOKUP($AO73,Listas!$E$6:$F$106,2,),IF($AN73=$R$12,VLOOKUP($AO73,Listas!$H$6:$I$106,2,)/100,""))),"")</f>
        <v/>
      </c>
      <c r="BS73" t="str">
        <f>IFERROR('Prod y alimentación'!P131*IF($AN73=$R$10,VLOOKUP($AO73,Listas!$B$6:$C$106,2,),IF($AN73=$R$11,VLOOKUP($AO73,Listas!$E$6:$F$106,2,),IF($AN73=$R$12,VLOOKUP($AO73,Listas!$H$6:$I$106,2,)/100,""))),"")</f>
        <v/>
      </c>
      <c r="BT73" t="str">
        <f>IFERROR('Prod y alimentación'!S131*IF($AN73=$R$10,VLOOKUP($AO73,Listas!$B$6:$C$106,2,),IF($AN73=$R$11,VLOOKUP($AO73,Listas!$E$6:$F$106,2,),IF($AN73=$R$12,VLOOKUP($AO73,Listas!$H$6:$I$106,2,)/100,""))),"")</f>
        <v/>
      </c>
      <c r="BU73" t="str">
        <f>IFERROR('Prod y alimentación'!V131*IF($AN73=$R$10,VLOOKUP($AO73,Listas!$B$6:$C$106,2,),IF($AN73=$R$11,VLOOKUP($AO73,Listas!$E$6:$F$106,2,),IF($AN73=$R$12,VLOOKUP($AO73,Listas!$H$6:$I$106,2,)/100,""))),"")</f>
        <v/>
      </c>
      <c r="BV73" t="str">
        <f>IFERROR('Prod y alimentación'!Y131*IF($AN73=$R$10,VLOOKUP($AO73,Listas!$B$6:$C$106,2,),IF($AN73=$R$11,VLOOKUP($AO73,Listas!$E$6:$F$106,2,),IF($AN73=$R$12,VLOOKUP($AO73,Listas!$H$6:$I$106,2,)/100,""))),"")</f>
        <v/>
      </c>
      <c r="BW73" t="str">
        <f>IFERROR('Prod y alimentación'!AB131*IF($AN73=$R$10,VLOOKUP($AO73,Listas!$B$6:$C$106,2,),IF($AN73=$R$11,VLOOKUP($AO73,Listas!$E$6:$F$106,2,),IF($AN73=$R$12,VLOOKUP($AO73,Listas!$H$6:$I$106,2,)/100,""))),"")</f>
        <v/>
      </c>
      <c r="BX73" t="str">
        <f>IFERROR('Prod y alimentación'!AE131*IF($AN73=$R$10,VLOOKUP($AO73,Listas!$B$6:$C$106,2,),IF($AN73=$R$11,VLOOKUP($AO73,Listas!$E$6:$F$106,2,),IF($AN73=$R$12,VLOOKUP($AO73,Listas!$H$6:$I$106,2,)/100,""))),"")</f>
        <v/>
      </c>
      <c r="BY73" t="str">
        <f>IFERROR('Prod y alimentación'!AH131*IF($AN73=$R$10,VLOOKUP($AO73,Listas!$B$6:$C$106,2,),IF($AN73=$R$11,VLOOKUP($AO73,Listas!$E$6:$F$106,2,),IF($AN73=$R$12,VLOOKUP($AO73,Listas!$H$6:$I$106,2,)/100,""))),"")</f>
        <v/>
      </c>
      <c r="BZ73" t="str">
        <f>IFERROR('Prod y alimentación'!AK131*IF($AN73=$R$10,VLOOKUP($AO73,Listas!$B$6:$C$106,2,),IF($AN73=$R$11,VLOOKUP($AO73,Listas!$E$6:$F$106,2,),IF($AN73=$R$12,VLOOKUP($AO73,Listas!$H$6:$I$106,2,)/100,""))),"")</f>
        <v/>
      </c>
      <c r="CB73" t="str">
        <f>IF(Reservas!E78="",IF(Reservas!D78="","",IF(Reservas!C78=$O$10,0.85,IF(Reservas!C78=$O$11,0.45,IF(Reservas!C78=$O$12,0.33,"")))),Reservas!E78)</f>
        <v/>
      </c>
      <c r="CC73" t="str">
        <f>IF(Reservas!H78="",IF(Reservas!G78="","",IF(Reservas!F78=$O$10,0.85,IF(Reservas!F78=$O$11,0.45,IF(Reservas!F78=$O$12,0.33,"")))),Reservas!H78)</f>
        <v/>
      </c>
      <c r="CD73" t="str">
        <f>IF(Reservas!K78="",IF(Reservas!J78="","",IF(Reservas!I78=$O$10,0.85,IF(Reservas!I78=$O$11,0.45,IF(Reservas!I78=$O$12,0.33,"")))),Reservas!K78)</f>
        <v/>
      </c>
      <c r="CE73" t="str">
        <f>IF(Reservas!N78="",IF(Reservas!M78="","",IF(Reservas!L78=$O$10,0.85,IF(Reservas!L78=$O$11,0.45,IF(Reservas!L78=$O$12,0.33,"")))),Reservas!N78)</f>
        <v/>
      </c>
      <c r="CF73" t="str">
        <f>IF(Reservas!Q78="",IF(Reservas!P78="","",IF(Reservas!O78=$O$10,0.85,IF(Reservas!O78=$O$11,0.45,IF(Reservas!O78=$O$12,0.33,"")))),Reservas!Q78)</f>
        <v/>
      </c>
      <c r="CG73" t="str">
        <f>IF(Reservas!T78="",IF(Reservas!S78="","",IF(Reservas!R78=$O$10,0.85,IF(Reservas!R78=$O$11,0.45,IF(Reservas!R78=$O$12,0.33,"")))),Reservas!T78)</f>
        <v/>
      </c>
      <c r="CH73" t="str">
        <f>IF(Reservas!W78="",IF(Reservas!V78="","",IF(Reservas!U78=$O$10,0.85,IF(Reservas!U78=$O$11,0.45,IF(Reservas!U78=$O$12,0.33,"")))),Reservas!W78)</f>
        <v/>
      </c>
      <c r="CI73" t="str">
        <f>IF(Reservas!Z78="",IF(Reservas!Y78="","",IF(Reservas!X78=$O$10,0.85,IF(Reservas!X78=$O$11,0.45,IF(Reservas!X78=$O$12,0.33,"")))),Reservas!Z78)</f>
        <v/>
      </c>
      <c r="CJ73" t="str">
        <f>IF(Reservas!AC78="",IF(Reservas!AB78="","",IF(Reservas!AA78=$O$10,0.85,IF(Reservas!AA78=$O$11,0.45,IF(Reservas!AA78=$O$12,0.33,"")))),Reservas!AC78)</f>
        <v/>
      </c>
      <c r="CK73" t="str">
        <f>IF(Reservas!AF78="",IF(Reservas!AE78="","",IF(Reservas!AD78=$O$10,0.85,IF(Reservas!AD78=$O$11,0.45,IF(Reservas!AD78=$O$12,0.33,"")))),Reservas!AF78)</f>
        <v/>
      </c>
      <c r="CL73" t="str">
        <f>IF(Reservas!AI78="",IF(Reservas!AH78="","",IF(Reservas!AG78=$O$10,0.85,IF(Reservas!AG78=$O$11,0.45,IF(Reservas!AG78=$O$12,0.33,"")))),Reservas!AI78)</f>
        <v/>
      </c>
      <c r="CM73" t="str">
        <f>IF(Reservas!AL78="",IF(Reservas!AK78="","",IF(Reservas!AJ78=$O$10,0.85,IF(Reservas!AJ78=$O$11,0.45,IF(Reservas!AJ78=$O$12,0.33,"")))),Reservas!AL78)</f>
        <v/>
      </c>
      <c r="CO73" t="str">
        <f>IFERROR('Prod y alimentación'!E131*IF($AN73=$R$10,VLOOKUP($AO73,Listas!$B$6:$C$106,2,),IF($AN73=$R$11,VLOOKUP($AO73,Listas!$E$6:$F$106,2,),IF($AN73=$R$12,VLOOKUP($AO73,Listas!$H$6:$I$106,2,),""))),"")</f>
        <v/>
      </c>
      <c r="CP73" t="str">
        <f>IFERROR('Prod y alimentación'!H131*IF($AN73=$R$10,VLOOKUP($AO73,Listas!$B$6:$C$106,2,),IF($AN73=$R$11,VLOOKUP($AO73,Listas!$E$6:$F$106,2,),IF($AN73=$R$12,VLOOKUP($AO73,Listas!$H$6:$I$106,2,),""))),"")</f>
        <v/>
      </c>
      <c r="CQ73" t="str">
        <f>IFERROR('Prod y alimentación'!K131*IF($AN73=$R$10,VLOOKUP($AO73,Listas!$B$6:$C$106,2,),IF($AN73=$R$11,VLOOKUP($AO73,Listas!$E$6:$F$106,2,),IF($AN73=$R$12,VLOOKUP($AO73,Listas!$H$6:$I$106,2,),""))),"")</f>
        <v/>
      </c>
      <c r="CR73" t="str">
        <f>IFERROR('Prod y alimentación'!N131*IF($AN73=$R$10,VLOOKUP($AO73,Listas!$B$6:$C$106,2,),IF($AN73=$R$11,VLOOKUP($AO73,Listas!$E$6:$F$106,2,),IF($AN73=$R$12,VLOOKUP($AO73,Listas!$H$6:$I$106,2,),""))),"")</f>
        <v/>
      </c>
      <c r="CS73" t="str">
        <f>IFERROR('Prod y alimentación'!Q131*IF($AN73=$R$10,VLOOKUP($AO73,Listas!$B$6:$C$106,2,),IF($AN73=$R$11,VLOOKUP($AO73,Listas!$E$6:$F$106,2,),IF($AN73=$R$12,VLOOKUP($AO73,Listas!$H$6:$I$106,2,),""))),"")</f>
        <v/>
      </c>
      <c r="CT73" t="str">
        <f>IFERROR('Prod y alimentación'!T131*IF($AN73=$R$10,VLOOKUP($AO73,Listas!$B$6:$C$106,2,),IF($AN73=$R$11,VLOOKUP($AO73,Listas!$E$6:$F$106,2,),IF($AN73=$R$12,VLOOKUP($AO73,Listas!$H$6:$I$106,2,),""))),"")</f>
        <v/>
      </c>
      <c r="CU73" t="str">
        <f>IFERROR('Prod y alimentación'!W131*IF($AN73=$R$10,VLOOKUP($AO73,Listas!$B$6:$C$106,2,),IF($AN73=$R$11,VLOOKUP($AO73,Listas!$E$6:$F$106,2,),IF($AN73=$R$12,VLOOKUP($AO73,Listas!$H$6:$I$106,2,),""))),"")</f>
        <v/>
      </c>
      <c r="CV73" t="str">
        <f>IFERROR('Prod y alimentación'!Z131*IF($AN73=$R$10,VLOOKUP($AO73,Listas!$B$6:$C$106,2,),IF($AN73=$R$11,VLOOKUP($AO73,Listas!$E$6:$F$106,2,),IF($AN73=$R$12,VLOOKUP($AO73,Listas!$H$6:$I$106,2,),""))),"")</f>
        <v/>
      </c>
      <c r="CW73" t="str">
        <f>IFERROR('Prod y alimentación'!AC131*IF($AN73=$R$10,VLOOKUP($AO73,Listas!$B$6:$C$106,2,),IF($AN73=$R$11,VLOOKUP($AO73,Listas!$E$6:$F$106,2,),IF($AN73=$R$12,VLOOKUP($AO73,Listas!$H$6:$I$106,2,),""))),"")</f>
        <v/>
      </c>
      <c r="CX73" t="str">
        <f>IFERROR('Prod y alimentación'!AF131*IF($AN73=$R$10,VLOOKUP($AO73,Listas!$B$6:$C$106,2,),IF($AN73=$R$11,VLOOKUP($AO73,Listas!$E$6:$F$106,2,),IF($AN73=$R$12,VLOOKUP($AO73,Listas!$H$6:$I$106,2,),""))),"")</f>
        <v/>
      </c>
      <c r="CY73" t="str">
        <f>IFERROR('Prod y alimentación'!AI131*IF($AN73=$R$10,VLOOKUP($AO73,Listas!$B$6:$C$106,2,),IF($AN73=$R$11,VLOOKUP($AO73,Listas!$E$6:$F$106,2,),IF($AN73=$R$12,VLOOKUP($AO73,Listas!$H$6:$I$106,2,),""))),"")</f>
        <v/>
      </c>
      <c r="CZ73" t="str">
        <f>IFERROR('Prod y alimentación'!AL131*IF($AN73=$R$10,VLOOKUP($AO73,Listas!$B$6:$C$106,2,),IF($AN73=$R$11,VLOOKUP($AO73,Listas!$E$6:$F$106,2,),IF($AN73=$R$12,VLOOKUP($AO73,Listas!$H$6:$I$106,2,),""))),"")</f>
        <v/>
      </c>
    </row>
    <row r="74" spans="2:104" x14ac:dyDescent="0.35">
      <c r="B74" t="str">
        <f ca="1">IFERROR(INDEX(OFFSET(Listas!$B$6,0,0,MATCH("Fin",Listas!$B$6:B170,0)-1,1),MATCH(0,INDEX(COUNTIF($B$10:B73,OFFSET(Listas!$B$6,0,0,MATCH("Fin",Listas!$B$6:B170,0)-1,1)),0,0),0)),"")</f>
        <v/>
      </c>
      <c r="E74" t="str">
        <f ca="1">IFERROR(INDEX(OFFSET(Listas!$E$6,0,0,MATCH("Fin",Listas!$E$6:E170,0)-1,1),MATCH(0,INDEX(COUNTIF($E$10:E73,OFFSET(Listas!$E$6,0,0,MATCH("Fin",Listas!$E$6:E170,0)-1,1)),0,0),0)),"")</f>
        <v/>
      </c>
      <c r="H74" t="str">
        <f ca="1">IFERROR(INDEX(OFFSET(Listas!$H$6,0,0,MATCH("Fin",Listas!$H$6:H170,0)-1,1),MATCH(0,INDEX(COUNTIF($H$10:H73,OFFSET(Listas!$H$6,0,0,MATCH("Fin",Listas!$H$6:H170,0)-1,1)),0,0),0)),"")</f>
        <v/>
      </c>
      <c r="K74" t="str">
        <f ca="1">IFERROR(INDEX(OFFSET(Listas!$L$6,0,0,MATCH("Fin",Listas!$L$6:L170,0)-1,1),MATCH(0,INDEX(COUNTIF($K$10:K73,OFFSET(Listas!$L$6,0,0,MATCH("Fin",Listas!$L$6:L170,0)-1,1)),0,0),0)),"")</f>
        <v/>
      </c>
      <c r="L74" t="e">
        <f ca="1">VLOOKUP(K74,Listas!$L$6:$M$106,2,0)</f>
        <v>#N/A</v>
      </c>
      <c r="AA74" s="122" t="str">
        <f>IF('Uso de suelo'!C79="","",'Uso de suelo'!C79)</f>
        <v/>
      </c>
      <c r="AB74" s="123" t="str">
        <f ca="1">IF('Uso de suelo'!D79="","",VLOOKUP('Uso de suelo'!D79,OFFSET(Formulas!$K$11,0,0,Formulas!$L$10,2),2,0))</f>
        <v/>
      </c>
      <c r="AC74" s="123" t="str">
        <f ca="1">IF('Uso de suelo'!F79="","",VLOOKUP('Uso de suelo'!F79,OFFSET(Formulas!$K$11,0,0,Formulas!$L$10,2),2,0))</f>
        <v/>
      </c>
      <c r="AD74" s="123" t="str">
        <f ca="1">IF('Uso de suelo'!H79="","",VLOOKUP('Uso de suelo'!H79,OFFSET(Formulas!$K$11,0,0,Formulas!$L$10,2),2,0))</f>
        <v/>
      </c>
      <c r="AE74" s="123" t="str">
        <f ca="1">IF('Uso de suelo'!J79="","",VLOOKUP('Uso de suelo'!J79,OFFSET(Formulas!$K$11,0,0,Formulas!$L$10,2),2,0))</f>
        <v/>
      </c>
      <c r="AF74" s="123" t="str">
        <f ca="1">IF('Uso de suelo'!L79="","",VLOOKUP('Uso de suelo'!L79,OFFSET(Formulas!$K$11,0,0,Formulas!$L$10,2),2,0))</f>
        <v/>
      </c>
      <c r="AG74" s="123" t="str">
        <f ca="1">IF('Uso de suelo'!N79="","",VLOOKUP('Uso de suelo'!N79,OFFSET(Formulas!$K$11,0,0,Formulas!$L$10,2),2,0))</f>
        <v/>
      </c>
      <c r="AH74" s="123" t="str">
        <f ca="1">IF('Uso de suelo'!P79="","",VLOOKUP('Uso de suelo'!P79,OFFSET(Formulas!$K$11,0,0,Formulas!$L$10,2),2,0))</f>
        <v/>
      </c>
      <c r="AI74" s="123" t="str">
        <f ca="1">IF('Uso de suelo'!R79="","",VLOOKUP('Uso de suelo'!R79,OFFSET(Formulas!$K$11,0,0,Formulas!$L$10,2),2,0))</f>
        <v/>
      </c>
      <c r="AJ74" s="123" t="str">
        <f ca="1">IF('Uso de suelo'!T79="","",VLOOKUP('Uso de suelo'!T79,OFFSET(Formulas!$K$11,0,0,Formulas!$L$10,2),2,0))</f>
        <v/>
      </c>
      <c r="AK74" s="123" t="str">
        <f ca="1">IF('Uso de suelo'!V79="","",VLOOKUP('Uso de suelo'!V79,OFFSET(Formulas!$K$11,0,0,Formulas!$L$10,2),2,0))</f>
        <v/>
      </c>
      <c r="AL74" s="123" t="str">
        <f ca="1">IF('Uso de suelo'!X79="","",VLOOKUP('Uso de suelo'!X79,OFFSET(Formulas!$K$11,0,0,Formulas!$L$10,2),2,0))</f>
        <v/>
      </c>
      <c r="AM74" s="124" t="str">
        <f ca="1">IF('Uso de suelo'!Z79="","",VLOOKUP('Uso de suelo'!Z79,OFFSET(Formulas!$K$11,0,0,Formulas!$L$10,2),2,0))</f>
        <v/>
      </c>
      <c r="AN74" t="str">
        <f>IF('Prod y alimentación'!B132="","",'Prod y alimentación'!B132)</f>
        <v/>
      </c>
      <c r="AO74" t="str">
        <f>IF('Prod y alimentación'!C132="","",'Prod y alimentación'!C132)</f>
        <v/>
      </c>
      <c r="AP74" t="str">
        <f>IFERROR('Prod y alimentación'!D132*IF($AN74=$R$10,VLOOKUP($AO74,Listas!$B$6:$D$106,3,)*VLOOKUP($AO74,Listas!$B$6:$D$106,2,),IF($AN74=$R$11,VLOOKUP($AO74,Listas!$E$6:$G$106,3,)*VLOOKUP($AO74,Listas!$E$6:$G$106,2,),IF($AN74=$R$12,VLOOKUP($AO74,Listas!$H$6:$J$106,3,)*VLOOKUP($AO74,Listas!$H$6:$J$106,2,),""))),"")</f>
        <v/>
      </c>
      <c r="AQ74" t="str">
        <f>IFERROR('Prod y alimentación'!E132*IF($AN74=$R$10,VLOOKUP($AO74,Listas!$B$6:$D$106,3,)*VLOOKUP($AO74,Listas!$B$6:$D$106,2,),IF($AN74=$R$11,VLOOKUP($AO74,Listas!$E$6:$G$106,3,)*VLOOKUP($AO74,Listas!$E$6:$G$106,2,),IF($AN74=$R$12,VLOOKUP($AO74,Listas!$H$6:$J$106,3,)*VLOOKUP($AO74,Listas!$H$6:$J$106,2,),""))),"")</f>
        <v/>
      </c>
      <c r="AR74" t="str">
        <f>IFERROR('Prod y alimentación'!G132*IF($AN74=$R$10,VLOOKUP($AO74,Listas!$B$6:$D$106,3,)*VLOOKUP($AO74,Listas!$B$6:$D$106,2,),IF($AN74=$R$11,VLOOKUP($AO74,Listas!$E$6:$G$106,3,)*VLOOKUP($AO74,Listas!$E$6:$G$106,2,),IF($AN74=$R$12,VLOOKUP($AO74,Listas!$H$6:$J$106,3,)*VLOOKUP($AO74,Listas!$H$6:$J$106,2,),""))),"")</f>
        <v/>
      </c>
      <c r="AS74" t="str">
        <f>IFERROR('Prod y alimentación'!H132*IF($AN74=$R$10,VLOOKUP($AO74,Listas!$B$6:$D$106,3,)*VLOOKUP($AO74,Listas!$B$6:$D$106,2,),IF($AN74=$R$11,VLOOKUP($AO74,Listas!$E$6:$G$106,3,)*VLOOKUP($AO74,Listas!$E$6:$G$106,2,),IF($AN74=$R$12,VLOOKUP($AO74,Listas!$H$6:$J$106,3,)*VLOOKUP($AO74,Listas!$H$6:$J$106,2,),""))),"")</f>
        <v/>
      </c>
      <c r="AT74" t="str">
        <f>IFERROR('Prod y alimentación'!J132*IF($AN74=$R$10,VLOOKUP($AO74,Listas!$B$6:$D$106,3,)*VLOOKUP($AO74,Listas!$B$6:$D$106,2,),IF($AN74=$R$11,VLOOKUP($AO74,Listas!$E$6:$G$106,3,)*VLOOKUP($AO74,Listas!$E$6:$G$106,2,),IF($AN74=$R$12,VLOOKUP($AO74,Listas!$H$6:$J$106,3,)*VLOOKUP($AO74,Listas!$H$6:$J$106,2,),""))),"")</f>
        <v/>
      </c>
      <c r="AU74" t="str">
        <f>IFERROR('Prod y alimentación'!K132*IF($AN74=$R$10,VLOOKUP($AO74,Listas!$B$6:$D$106,3,)*VLOOKUP($AO74,Listas!$B$6:$D$106,2,),IF($AN74=$R$11,VLOOKUP($AO74,Listas!$E$6:$G$106,3,)*VLOOKUP($AO74,Listas!$E$6:$G$106,2,),IF($AN74=$R$12,VLOOKUP($AO74,Listas!$H$6:$J$106,3,)*VLOOKUP($AO74,Listas!$H$6:$J$106,2,),""))),"")</f>
        <v/>
      </c>
      <c r="AV74" t="str">
        <f>IFERROR('Prod y alimentación'!M132*IF($AN74=$R$10,VLOOKUP($AO74,Listas!$B$6:$D$106,3,)*VLOOKUP($AO74,Listas!$B$6:$D$106,2,),IF($AN74=$R$11,VLOOKUP($AO74,Listas!$E$6:$G$106,3,)*VLOOKUP($AO74,Listas!$E$6:$G$106,2,),IF($AN74=$R$12,VLOOKUP($AO74,Listas!$H$6:$J$106,3,)*VLOOKUP($AO74,Listas!$H$6:$J$106,2,),""))),"")</f>
        <v/>
      </c>
      <c r="AW74" t="str">
        <f>IFERROR('Prod y alimentación'!N132*IF($AN74=$R$10,VLOOKUP($AO74,Listas!$B$6:$D$106,3,)*VLOOKUP($AO74,Listas!$B$6:$D$106,2,),IF($AN74=$R$11,VLOOKUP($AO74,Listas!$E$6:$G$106,3,)*VLOOKUP($AO74,Listas!$E$6:$G$106,2,),IF($AN74=$R$12,VLOOKUP($AO74,Listas!$H$6:$J$106,3,)*VLOOKUP($AO74,Listas!$H$6:$J$106,2,),""))),"")</f>
        <v/>
      </c>
      <c r="AX74" t="str">
        <f>IFERROR('Prod y alimentación'!P132*IF($AN74=$R$10,VLOOKUP($AO74,Listas!$B$6:$D$106,3,)*VLOOKUP($AO74,Listas!$B$6:$D$106,2,),IF($AN74=$R$11,VLOOKUP($AO74,Listas!$E$6:$G$106,3,)*VLOOKUP($AO74,Listas!$E$6:$G$106,2,),IF($AN74=$R$12,VLOOKUP($AO74,Listas!$H$6:$J$106,3,)*VLOOKUP($AO74,Listas!$H$6:$J$106,2,),""))),"")</f>
        <v/>
      </c>
      <c r="AY74" t="str">
        <f>IFERROR('Prod y alimentación'!Q132*IF($AN74=$R$10,VLOOKUP($AO74,Listas!$B$6:$D$106,3,)*VLOOKUP($AO74,Listas!$B$6:$D$106,2,),IF($AN74=$R$11,VLOOKUP($AO74,Listas!$E$6:$G$106,3,)*VLOOKUP($AO74,Listas!$E$6:$G$106,2,),IF($AN74=$R$12,VLOOKUP($AO74,Listas!$H$6:$J$106,3,)*VLOOKUP($AO74,Listas!$H$6:$J$106,2,),""))),"")</f>
        <v/>
      </c>
      <c r="AZ74" t="str">
        <f>IFERROR('Prod y alimentación'!S132*IF($AN74=$R$10,VLOOKUP($AO74,Listas!$B$6:$D$106,3,)*VLOOKUP($AO74,Listas!$B$6:$D$106,2,),IF($AN74=$R$11,VLOOKUP($AO74,Listas!$E$6:$G$106,3,)*VLOOKUP($AO74,Listas!$E$6:$G$106,2,),IF($AN74=$R$12,VLOOKUP($AO74,Listas!$H$6:$J$106,3,)*VLOOKUP($AO74,Listas!$H$6:$J$106,2,),""))),"")</f>
        <v/>
      </c>
      <c r="BA74" t="str">
        <f>IFERROR('Prod y alimentación'!T132*IF($AN74=$R$10,VLOOKUP($AO74,Listas!$B$6:$D$106,3,)*VLOOKUP($AO74,Listas!$B$6:$D$106,2,),IF($AN74=$R$11,VLOOKUP($AO74,Listas!$E$6:$G$106,3,)*VLOOKUP($AO74,Listas!$E$6:$G$106,2,),IF($AN74=$R$12,VLOOKUP($AO74,Listas!$H$6:$J$106,3,)*VLOOKUP($AO74,Listas!$H$6:$J$106,2,),""))),"")</f>
        <v/>
      </c>
      <c r="BB74" t="str">
        <f>IFERROR('Prod y alimentación'!V132*IF($AN74=$R$10,VLOOKUP($AO74,Listas!$B$6:$D$106,3,)*VLOOKUP($AO74,Listas!$B$6:$D$106,2,),IF($AN74=$R$11,VLOOKUP($AO74,Listas!$E$6:$G$106,3,)*VLOOKUP($AO74,Listas!$E$6:$G$106,2,),IF($AN74=$R$12,VLOOKUP($AO74,Listas!$H$6:$J$106,3,)*VLOOKUP($AO74,Listas!$H$6:$J$106,2,),""))),"")</f>
        <v/>
      </c>
      <c r="BC74" t="str">
        <f>IFERROR('Prod y alimentación'!W132*IF($AN74=$R$10,VLOOKUP($AO74,Listas!$B$6:$D$106,3,)*VLOOKUP($AO74,Listas!$B$6:$D$106,2,),IF($AN74=$R$11,VLOOKUP($AO74,Listas!$E$6:$G$106,3,)*VLOOKUP($AO74,Listas!$E$6:$G$106,2,),IF($AN74=$R$12,VLOOKUP($AO74,Listas!$H$6:$J$106,3,)*VLOOKUP($AO74,Listas!$H$6:$J$106,2,),""))),"")</f>
        <v/>
      </c>
      <c r="BD74" t="str">
        <f>IFERROR('Prod y alimentación'!Y132*IF($AN74=$R$10,VLOOKUP($AO74,Listas!$B$6:$D$106,3,)*VLOOKUP($AO74,Listas!$B$6:$D$106,2,),IF($AN74=$R$11,VLOOKUP($AO74,Listas!$E$6:$G$106,3,)*VLOOKUP($AO74,Listas!$E$6:$G$106,2,),IF($AN74=$R$12,VLOOKUP($AO74,Listas!$H$6:$J$106,3,)*VLOOKUP($AO74,Listas!$H$6:$J$106,2,),""))),"")</f>
        <v/>
      </c>
      <c r="BE74" t="str">
        <f>IFERROR('Prod y alimentación'!Z132*IF($AN74=$R$10,VLOOKUP($AO74,Listas!$B$6:$D$106,3,)*VLOOKUP($AO74,Listas!$B$6:$D$106,2,),IF($AN74=$R$11,VLOOKUP($AO74,Listas!$E$6:$G$106,3,)*VLOOKUP($AO74,Listas!$E$6:$G$106,2,),IF($AN74=$R$12,VLOOKUP($AO74,Listas!$H$6:$J$106,3,)*VLOOKUP($AO74,Listas!$H$6:$J$106,2,),""))),"")</f>
        <v/>
      </c>
      <c r="BF74" t="str">
        <f>IFERROR('Prod y alimentación'!AB132*IF($AN74=$R$10,VLOOKUP($AO74,Listas!$B$6:$D$106,3,)*VLOOKUP($AO74,Listas!$B$6:$D$106,2,),IF($AN74=$R$11,VLOOKUP($AO74,Listas!$E$6:$G$106,3,)*VLOOKUP($AO74,Listas!$E$6:$G$106,2,),IF($AN74=$R$12,VLOOKUP($AO74,Listas!$H$6:$J$106,3,)*VLOOKUP($AO74,Listas!$H$6:$J$106,2,),""))),"")</f>
        <v/>
      </c>
      <c r="BG74" t="str">
        <f>IFERROR('Prod y alimentación'!AC132*IF($AN74=$R$10,VLOOKUP($AO74,Listas!$B$6:$D$106,3,)*VLOOKUP($AO74,Listas!$B$6:$D$106,2,),IF($AN74=$R$11,VLOOKUP($AO74,Listas!$E$6:$G$106,3,)*VLOOKUP($AO74,Listas!$E$6:$G$106,2,),IF($AN74=$R$12,VLOOKUP($AO74,Listas!$H$6:$J$106,3,)*VLOOKUP($AO74,Listas!$H$6:$J$106,2,),""))),"")</f>
        <v/>
      </c>
      <c r="BH74" t="str">
        <f>IFERROR('Prod y alimentación'!AE132*IF($AN74=$R$10,VLOOKUP($AO74,Listas!$B$6:$D$106,3,)*VLOOKUP($AO74,Listas!$B$6:$D$106,2,),IF($AN74=$R$11,VLOOKUP($AO74,Listas!$E$6:$G$106,3,)*VLOOKUP($AO74,Listas!$E$6:$G$106,2,),IF($AN74=$R$12,VLOOKUP($AO74,Listas!$H$6:$J$106,3,)*VLOOKUP($AO74,Listas!$H$6:$J$106,2,),""))),"")</f>
        <v/>
      </c>
      <c r="BI74" t="str">
        <f>IFERROR('Prod y alimentación'!AF132*IF($AN74=$R$10,VLOOKUP($AO74,Listas!$B$6:$D$106,3,)*VLOOKUP($AO74,Listas!$B$6:$D$106,2,),IF($AN74=$R$11,VLOOKUP($AO74,Listas!$E$6:$G$106,3,)*VLOOKUP($AO74,Listas!$E$6:$G$106,2,),IF($AN74=$R$12,VLOOKUP($AO74,Listas!$H$6:$J$106,3,)*VLOOKUP($AO74,Listas!$H$6:$J$106,2,),""))),"")</f>
        <v/>
      </c>
      <c r="BJ74" t="str">
        <f>IFERROR('Prod y alimentación'!AH132*IF($AN74=$R$10,VLOOKUP($AO74,Listas!$B$6:$D$106,3,)*VLOOKUP($AO74,Listas!$B$6:$D$106,2,),IF($AN74=$R$11,VLOOKUP($AO74,Listas!$E$6:$G$106,3,)*VLOOKUP($AO74,Listas!$E$6:$G$106,2,),IF($AN74=$R$12,VLOOKUP($AO74,Listas!$H$6:$J$106,3,)*VLOOKUP($AO74,Listas!$H$6:$J$106,2,),""))),"")</f>
        <v/>
      </c>
      <c r="BK74" t="str">
        <f>IFERROR('Prod y alimentación'!AI132*IF($AN74=$R$10,VLOOKUP($AO74,Listas!$B$6:$D$106,3,)*VLOOKUP($AO74,Listas!$B$6:$D$106,2,),IF($AN74=$R$11,VLOOKUP($AO74,Listas!$E$6:$G$106,3,)*VLOOKUP($AO74,Listas!$E$6:$G$106,2,),IF($AN74=$R$12,VLOOKUP($AO74,Listas!$H$6:$J$106,3,)*VLOOKUP($AO74,Listas!$H$6:$J$106,2,),""))),"")</f>
        <v/>
      </c>
      <c r="BL74" t="str">
        <f>IFERROR('Prod y alimentación'!AK132*IF($AN74=$R$10,VLOOKUP($AO74,Listas!$B$6:$D$106,3,)*VLOOKUP($AO74,Listas!$B$6:$D$106,2,),IF($AN74=$R$11,VLOOKUP($AO74,Listas!$E$6:$G$106,3,)*VLOOKUP($AO74,Listas!$E$6:$G$106,2,),IF($AN74=$R$12,VLOOKUP($AO74,Listas!$H$6:$J$106,3,)*VLOOKUP($AO74,Listas!$H$6:$J$106,2,),""))),"")</f>
        <v/>
      </c>
      <c r="BM74" t="str">
        <f>IFERROR('Prod y alimentación'!AL132*IF($AN74=$R$10,VLOOKUP($AO74,Listas!$B$6:$D$106,3,)*VLOOKUP($AO74,Listas!$B$6:$D$106,2,),IF($AN74=$R$11,VLOOKUP($AO74,Listas!$E$6:$G$106,3,)*VLOOKUP($AO74,Listas!$E$6:$G$106,2,),IF($AN74=$R$12,VLOOKUP($AO74,Listas!$H$6:$J$106,3,)*VLOOKUP($AO74,Listas!$H$6:$J$106,2,),""))),"")</f>
        <v/>
      </c>
      <c r="BO74" s="130" t="str">
        <f>IFERROR('Prod y alimentación'!D132*IF($AN74=$R$10,VLOOKUP($AO74,Listas!$B$6:$C$106,2,),IF($AN74=$R$11,VLOOKUP($AO74,Listas!$E$6:$F$106,2,),IF($AN74=$R$12,VLOOKUP($AO74,Listas!$H$6:$I$106,2,),""))),"")</f>
        <v/>
      </c>
      <c r="BP74" t="str">
        <f>IFERROR('Prod y alimentación'!G132*IF($AN74=$R$10,VLOOKUP($AO74,Listas!$B$6:$C$106,2,),IF($AN74=$R$11,VLOOKUP($AO74,Listas!$E$6:$F$106,2,),IF($AN74=$R$12,VLOOKUP($AO74,Listas!$H$6:$I$106,2,)/100,""))),"")</f>
        <v/>
      </c>
      <c r="BQ74" t="str">
        <f>IFERROR('Prod y alimentación'!J132*IF($AN74=$R$10,VLOOKUP($AO74,Listas!$B$6:$C$106,2,),IF($AN74=$R$11,VLOOKUP($AO74,Listas!$E$6:$F$106,2,),IF($AN74=$R$12,VLOOKUP($AO74,Listas!$H$6:$I$106,2,)/100,""))),"")</f>
        <v/>
      </c>
      <c r="BR74" t="str">
        <f>IFERROR('Prod y alimentación'!M132*IF($AN74=$R$10,VLOOKUP($AO74,Listas!$B$6:$C$106,2,),IF($AN74=$R$11,VLOOKUP($AO74,Listas!$E$6:$F$106,2,),IF($AN74=$R$12,VLOOKUP($AO74,Listas!$H$6:$I$106,2,)/100,""))),"")</f>
        <v/>
      </c>
      <c r="BS74" t="str">
        <f>IFERROR('Prod y alimentación'!P132*IF($AN74=$R$10,VLOOKUP($AO74,Listas!$B$6:$C$106,2,),IF($AN74=$R$11,VLOOKUP($AO74,Listas!$E$6:$F$106,2,),IF($AN74=$R$12,VLOOKUP($AO74,Listas!$H$6:$I$106,2,)/100,""))),"")</f>
        <v/>
      </c>
      <c r="BT74" t="str">
        <f>IFERROR('Prod y alimentación'!S132*IF($AN74=$R$10,VLOOKUP($AO74,Listas!$B$6:$C$106,2,),IF($AN74=$R$11,VLOOKUP($AO74,Listas!$E$6:$F$106,2,),IF($AN74=$R$12,VLOOKUP($AO74,Listas!$H$6:$I$106,2,)/100,""))),"")</f>
        <v/>
      </c>
      <c r="BU74" t="str">
        <f>IFERROR('Prod y alimentación'!V132*IF($AN74=$R$10,VLOOKUP($AO74,Listas!$B$6:$C$106,2,),IF($AN74=$R$11,VLOOKUP($AO74,Listas!$E$6:$F$106,2,),IF($AN74=$R$12,VLOOKUP($AO74,Listas!$H$6:$I$106,2,)/100,""))),"")</f>
        <v/>
      </c>
      <c r="BV74" t="str">
        <f>IFERROR('Prod y alimentación'!Y132*IF($AN74=$R$10,VLOOKUP($AO74,Listas!$B$6:$C$106,2,),IF($AN74=$R$11,VLOOKUP($AO74,Listas!$E$6:$F$106,2,),IF($AN74=$R$12,VLOOKUP($AO74,Listas!$H$6:$I$106,2,)/100,""))),"")</f>
        <v/>
      </c>
      <c r="BW74" t="str">
        <f>IFERROR('Prod y alimentación'!AB132*IF($AN74=$R$10,VLOOKUP($AO74,Listas!$B$6:$C$106,2,),IF($AN74=$R$11,VLOOKUP($AO74,Listas!$E$6:$F$106,2,),IF($AN74=$R$12,VLOOKUP($AO74,Listas!$H$6:$I$106,2,)/100,""))),"")</f>
        <v/>
      </c>
      <c r="BX74" t="str">
        <f>IFERROR('Prod y alimentación'!AE132*IF($AN74=$R$10,VLOOKUP($AO74,Listas!$B$6:$C$106,2,),IF($AN74=$R$11,VLOOKUP($AO74,Listas!$E$6:$F$106,2,),IF($AN74=$R$12,VLOOKUP($AO74,Listas!$H$6:$I$106,2,)/100,""))),"")</f>
        <v/>
      </c>
      <c r="BY74" t="str">
        <f>IFERROR('Prod y alimentación'!AH132*IF($AN74=$R$10,VLOOKUP($AO74,Listas!$B$6:$C$106,2,),IF($AN74=$R$11,VLOOKUP($AO74,Listas!$E$6:$F$106,2,),IF($AN74=$R$12,VLOOKUP($AO74,Listas!$H$6:$I$106,2,)/100,""))),"")</f>
        <v/>
      </c>
      <c r="BZ74" t="str">
        <f>IFERROR('Prod y alimentación'!AK132*IF($AN74=$R$10,VLOOKUP($AO74,Listas!$B$6:$C$106,2,),IF($AN74=$R$11,VLOOKUP($AO74,Listas!$E$6:$F$106,2,),IF($AN74=$R$12,VLOOKUP($AO74,Listas!$H$6:$I$106,2,)/100,""))),"")</f>
        <v/>
      </c>
      <c r="CB74" t="str">
        <f>IF(Reservas!E79="",IF(Reservas!D79="","",IF(Reservas!C79=$O$10,0.85,IF(Reservas!C79=$O$11,0.45,IF(Reservas!C79=$O$12,0.33,"")))),Reservas!E79)</f>
        <v/>
      </c>
      <c r="CC74" t="str">
        <f>IF(Reservas!H79="",IF(Reservas!G79="","",IF(Reservas!F79=$O$10,0.85,IF(Reservas!F79=$O$11,0.45,IF(Reservas!F79=$O$12,0.33,"")))),Reservas!H79)</f>
        <v/>
      </c>
      <c r="CD74" t="str">
        <f>IF(Reservas!K79="",IF(Reservas!J79="","",IF(Reservas!I79=$O$10,0.85,IF(Reservas!I79=$O$11,0.45,IF(Reservas!I79=$O$12,0.33,"")))),Reservas!K79)</f>
        <v/>
      </c>
      <c r="CE74" t="str">
        <f>IF(Reservas!N79="",IF(Reservas!M79="","",IF(Reservas!L79=$O$10,0.85,IF(Reservas!L79=$O$11,0.45,IF(Reservas!L79=$O$12,0.33,"")))),Reservas!N79)</f>
        <v/>
      </c>
      <c r="CF74" t="str">
        <f>IF(Reservas!Q79="",IF(Reservas!P79="","",IF(Reservas!O79=$O$10,0.85,IF(Reservas!O79=$O$11,0.45,IF(Reservas!O79=$O$12,0.33,"")))),Reservas!Q79)</f>
        <v/>
      </c>
      <c r="CG74" t="str">
        <f>IF(Reservas!T79="",IF(Reservas!S79="","",IF(Reservas!R79=$O$10,0.85,IF(Reservas!R79=$O$11,0.45,IF(Reservas!R79=$O$12,0.33,"")))),Reservas!T79)</f>
        <v/>
      </c>
      <c r="CH74" t="str">
        <f>IF(Reservas!W79="",IF(Reservas!V79="","",IF(Reservas!U79=$O$10,0.85,IF(Reservas!U79=$O$11,0.45,IF(Reservas!U79=$O$12,0.33,"")))),Reservas!W79)</f>
        <v/>
      </c>
      <c r="CI74" t="str">
        <f>IF(Reservas!Z79="",IF(Reservas!Y79="","",IF(Reservas!X79=$O$10,0.85,IF(Reservas!X79=$O$11,0.45,IF(Reservas!X79=$O$12,0.33,"")))),Reservas!Z79)</f>
        <v/>
      </c>
      <c r="CJ74" t="str">
        <f>IF(Reservas!AC79="",IF(Reservas!AB79="","",IF(Reservas!AA79=$O$10,0.85,IF(Reservas!AA79=$O$11,0.45,IF(Reservas!AA79=$O$12,0.33,"")))),Reservas!AC79)</f>
        <v/>
      </c>
      <c r="CK74" t="str">
        <f>IF(Reservas!AF79="",IF(Reservas!AE79="","",IF(Reservas!AD79=$O$10,0.85,IF(Reservas!AD79=$O$11,0.45,IF(Reservas!AD79=$O$12,0.33,"")))),Reservas!AF79)</f>
        <v/>
      </c>
      <c r="CL74" t="str">
        <f>IF(Reservas!AI79="",IF(Reservas!AH79="","",IF(Reservas!AG79=$O$10,0.85,IF(Reservas!AG79=$O$11,0.45,IF(Reservas!AG79=$O$12,0.33,"")))),Reservas!AI79)</f>
        <v/>
      </c>
      <c r="CM74" t="str">
        <f>IF(Reservas!AL79="",IF(Reservas!AK79="","",IF(Reservas!AJ79=$O$10,0.85,IF(Reservas!AJ79=$O$11,0.45,IF(Reservas!AJ79=$O$12,0.33,"")))),Reservas!AL79)</f>
        <v/>
      </c>
      <c r="CO74" t="str">
        <f>IFERROR('Prod y alimentación'!E132*IF($AN74=$R$10,VLOOKUP($AO74,Listas!$B$6:$C$106,2,),IF($AN74=$R$11,VLOOKUP($AO74,Listas!$E$6:$F$106,2,),IF($AN74=$R$12,VLOOKUP($AO74,Listas!$H$6:$I$106,2,),""))),"")</f>
        <v/>
      </c>
      <c r="CP74" t="str">
        <f>IFERROR('Prod y alimentación'!H132*IF($AN74=$R$10,VLOOKUP($AO74,Listas!$B$6:$C$106,2,),IF($AN74=$R$11,VLOOKUP($AO74,Listas!$E$6:$F$106,2,),IF($AN74=$R$12,VLOOKUP($AO74,Listas!$H$6:$I$106,2,),""))),"")</f>
        <v/>
      </c>
      <c r="CQ74" t="str">
        <f>IFERROR('Prod y alimentación'!K132*IF($AN74=$R$10,VLOOKUP($AO74,Listas!$B$6:$C$106,2,),IF($AN74=$R$11,VLOOKUP($AO74,Listas!$E$6:$F$106,2,),IF($AN74=$R$12,VLOOKUP($AO74,Listas!$H$6:$I$106,2,),""))),"")</f>
        <v/>
      </c>
      <c r="CR74" t="str">
        <f>IFERROR('Prod y alimentación'!N132*IF($AN74=$R$10,VLOOKUP($AO74,Listas!$B$6:$C$106,2,),IF($AN74=$R$11,VLOOKUP($AO74,Listas!$E$6:$F$106,2,),IF($AN74=$R$12,VLOOKUP($AO74,Listas!$H$6:$I$106,2,),""))),"")</f>
        <v/>
      </c>
      <c r="CS74" t="str">
        <f>IFERROR('Prod y alimentación'!Q132*IF($AN74=$R$10,VLOOKUP($AO74,Listas!$B$6:$C$106,2,),IF($AN74=$R$11,VLOOKUP($AO74,Listas!$E$6:$F$106,2,),IF($AN74=$R$12,VLOOKUP($AO74,Listas!$H$6:$I$106,2,),""))),"")</f>
        <v/>
      </c>
      <c r="CT74" t="str">
        <f>IFERROR('Prod y alimentación'!T132*IF($AN74=$R$10,VLOOKUP($AO74,Listas!$B$6:$C$106,2,),IF($AN74=$R$11,VLOOKUP($AO74,Listas!$E$6:$F$106,2,),IF($AN74=$R$12,VLOOKUP($AO74,Listas!$H$6:$I$106,2,),""))),"")</f>
        <v/>
      </c>
      <c r="CU74" t="str">
        <f>IFERROR('Prod y alimentación'!W132*IF($AN74=$R$10,VLOOKUP($AO74,Listas!$B$6:$C$106,2,),IF($AN74=$R$11,VLOOKUP($AO74,Listas!$E$6:$F$106,2,),IF($AN74=$R$12,VLOOKUP($AO74,Listas!$H$6:$I$106,2,),""))),"")</f>
        <v/>
      </c>
      <c r="CV74" t="str">
        <f>IFERROR('Prod y alimentación'!Z132*IF($AN74=$R$10,VLOOKUP($AO74,Listas!$B$6:$C$106,2,),IF($AN74=$R$11,VLOOKUP($AO74,Listas!$E$6:$F$106,2,),IF($AN74=$R$12,VLOOKUP($AO74,Listas!$H$6:$I$106,2,),""))),"")</f>
        <v/>
      </c>
      <c r="CW74" t="str">
        <f>IFERROR('Prod y alimentación'!AC132*IF($AN74=$R$10,VLOOKUP($AO74,Listas!$B$6:$C$106,2,),IF($AN74=$R$11,VLOOKUP($AO74,Listas!$E$6:$F$106,2,),IF($AN74=$R$12,VLOOKUP($AO74,Listas!$H$6:$I$106,2,),""))),"")</f>
        <v/>
      </c>
      <c r="CX74" t="str">
        <f>IFERROR('Prod y alimentación'!AF132*IF($AN74=$R$10,VLOOKUP($AO74,Listas!$B$6:$C$106,2,),IF($AN74=$R$11,VLOOKUP($AO74,Listas!$E$6:$F$106,2,),IF($AN74=$R$12,VLOOKUP($AO74,Listas!$H$6:$I$106,2,),""))),"")</f>
        <v/>
      </c>
      <c r="CY74" t="str">
        <f>IFERROR('Prod y alimentación'!AI132*IF($AN74=$R$10,VLOOKUP($AO74,Listas!$B$6:$C$106,2,),IF($AN74=$R$11,VLOOKUP($AO74,Listas!$E$6:$F$106,2,),IF($AN74=$R$12,VLOOKUP($AO74,Listas!$H$6:$I$106,2,),""))),"")</f>
        <v/>
      </c>
      <c r="CZ74" t="str">
        <f>IFERROR('Prod y alimentación'!AL132*IF($AN74=$R$10,VLOOKUP($AO74,Listas!$B$6:$C$106,2,),IF($AN74=$R$11,VLOOKUP($AO74,Listas!$E$6:$F$106,2,),IF($AN74=$R$12,VLOOKUP($AO74,Listas!$H$6:$I$106,2,),""))),"")</f>
        <v/>
      </c>
    </row>
    <row r="75" spans="2:104" x14ac:dyDescent="0.35">
      <c r="B75" t="str">
        <f ca="1">IFERROR(INDEX(OFFSET(Listas!$B$6,0,0,MATCH("Fin",Listas!$B$6:B171,0)-1,1),MATCH(0,INDEX(COUNTIF($B$10:B74,OFFSET(Listas!$B$6,0,0,MATCH("Fin",Listas!$B$6:B171,0)-1,1)),0,0),0)),"")</f>
        <v/>
      </c>
      <c r="E75" t="str">
        <f ca="1">IFERROR(INDEX(OFFSET(Listas!$E$6,0,0,MATCH("Fin",Listas!$E$6:E171,0)-1,1),MATCH(0,INDEX(COUNTIF($E$10:E74,OFFSET(Listas!$E$6,0,0,MATCH("Fin",Listas!$E$6:E171,0)-1,1)),0,0),0)),"")</f>
        <v/>
      </c>
      <c r="H75" t="str">
        <f ca="1">IFERROR(INDEX(OFFSET(Listas!$H$6,0,0,MATCH("Fin",Listas!$H$6:H171,0)-1,1),MATCH(0,INDEX(COUNTIF($H$10:H74,OFFSET(Listas!$H$6,0,0,MATCH("Fin",Listas!$H$6:H171,0)-1,1)),0,0),0)),"")</f>
        <v/>
      </c>
      <c r="K75" t="str">
        <f ca="1">IFERROR(INDEX(OFFSET(Listas!$L$6,0,0,MATCH("Fin",Listas!$L$6:L171,0)-1,1),MATCH(0,INDEX(COUNTIF($K$10:K74,OFFSET(Listas!$L$6,0,0,MATCH("Fin",Listas!$L$6:L171,0)-1,1)),0,0),0)),"")</f>
        <v/>
      </c>
      <c r="L75" t="e">
        <f ca="1">VLOOKUP(K75,Listas!$L$6:$M$106,2,0)</f>
        <v>#N/A</v>
      </c>
      <c r="AA75" s="122" t="str">
        <f>IF('Uso de suelo'!C80="","",'Uso de suelo'!C80)</f>
        <v/>
      </c>
      <c r="AB75" s="123" t="str">
        <f ca="1">IF('Uso de suelo'!D80="","",VLOOKUP('Uso de suelo'!D80,OFFSET(Formulas!$K$11,0,0,Formulas!$L$10,2),2,0))</f>
        <v/>
      </c>
      <c r="AC75" s="123" t="str">
        <f ca="1">IF('Uso de suelo'!F80="","",VLOOKUP('Uso de suelo'!F80,OFFSET(Formulas!$K$11,0,0,Formulas!$L$10,2),2,0))</f>
        <v/>
      </c>
      <c r="AD75" s="123" t="str">
        <f ca="1">IF('Uso de suelo'!H80="","",VLOOKUP('Uso de suelo'!H80,OFFSET(Formulas!$K$11,0,0,Formulas!$L$10,2),2,0))</f>
        <v/>
      </c>
      <c r="AE75" s="123" t="str">
        <f ca="1">IF('Uso de suelo'!J80="","",VLOOKUP('Uso de suelo'!J80,OFFSET(Formulas!$K$11,0,0,Formulas!$L$10,2),2,0))</f>
        <v/>
      </c>
      <c r="AF75" s="123" t="str">
        <f ca="1">IF('Uso de suelo'!L80="","",VLOOKUP('Uso de suelo'!L80,OFFSET(Formulas!$K$11,0,0,Formulas!$L$10,2),2,0))</f>
        <v/>
      </c>
      <c r="AG75" s="123" t="str">
        <f ca="1">IF('Uso de suelo'!N80="","",VLOOKUP('Uso de suelo'!N80,OFFSET(Formulas!$K$11,0,0,Formulas!$L$10,2),2,0))</f>
        <v/>
      </c>
      <c r="AH75" s="123" t="str">
        <f ca="1">IF('Uso de suelo'!P80="","",VLOOKUP('Uso de suelo'!P80,OFFSET(Formulas!$K$11,0,0,Formulas!$L$10,2),2,0))</f>
        <v/>
      </c>
      <c r="AI75" s="123" t="str">
        <f ca="1">IF('Uso de suelo'!R80="","",VLOOKUP('Uso de suelo'!R80,OFFSET(Formulas!$K$11,0,0,Formulas!$L$10,2),2,0))</f>
        <v/>
      </c>
      <c r="AJ75" s="123" t="str">
        <f ca="1">IF('Uso de suelo'!T80="","",VLOOKUP('Uso de suelo'!T80,OFFSET(Formulas!$K$11,0,0,Formulas!$L$10,2),2,0))</f>
        <v/>
      </c>
      <c r="AK75" s="123" t="str">
        <f ca="1">IF('Uso de suelo'!V80="","",VLOOKUP('Uso de suelo'!V80,OFFSET(Formulas!$K$11,0,0,Formulas!$L$10,2),2,0))</f>
        <v/>
      </c>
      <c r="AL75" s="123" t="str">
        <f ca="1">IF('Uso de suelo'!X80="","",VLOOKUP('Uso de suelo'!X80,OFFSET(Formulas!$K$11,0,0,Formulas!$L$10,2),2,0))</f>
        <v/>
      </c>
      <c r="AM75" s="124" t="str">
        <f ca="1">IF('Uso de suelo'!Z80="","",VLOOKUP('Uso de suelo'!Z80,OFFSET(Formulas!$K$11,0,0,Formulas!$L$10,2),2,0))</f>
        <v/>
      </c>
      <c r="AN75" t="str">
        <f>IF('Prod y alimentación'!B133="","",'Prod y alimentación'!B133)</f>
        <v/>
      </c>
      <c r="AO75" t="str">
        <f>IF('Prod y alimentación'!C133="","",'Prod y alimentación'!C133)</f>
        <v/>
      </c>
      <c r="AP75" t="str">
        <f>IFERROR('Prod y alimentación'!D133*IF($AN75=$R$10,VLOOKUP($AO75,Listas!$B$6:$D$106,3,)*VLOOKUP($AO75,Listas!$B$6:$D$106,2,),IF($AN75=$R$11,VLOOKUP($AO75,Listas!$E$6:$G$106,3,)*VLOOKUP($AO75,Listas!$E$6:$G$106,2,),IF($AN75=$R$12,VLOOKUP($AO75,Listas!$H$6:$J$106,3,)*VLOOKUP($AO75,Listas!$H$6:$J$106,2,),""))),"")</f>
        <v/>
      </c>
      <c r="AQ75" t="str">
        <f>IFERROR('Prod y alimentación'!E133*IF($AN75=$R$10,VLOOKUP($AO75,Listas!$B$6:$D$106,3,)*VLOOKUP($AO75,Listas!$B$6:$D$106,2,),IF($AN75=$R$11,VLOOKUP($AO75,Listas!$E$6:$G$106,3,)*VLOOKUP($AO75,Listas!$E$6:$G$106,2,),IF($AN75=$R$12,VLOOKUP($AO75,Listas!$H$6:$J$106,3,)*VLOOKUP($AO75,Listas!$H$6:$J$106,2,),""))),"")</f>
        <v/>
      </c>
      <c r="AR75" t="str">
        <f>IFERROR('Prod y alimentación'!G133*IF($AN75=$R$10,VLOOKUP($AO75,Listas!$B$6:$D$106,3,)*VLOOKUP($AO75,Listas!$B$6:$D$106,2,),IF($AN75=$R$11,VLOOKUP($AO75,Listas!$E$6:$G$106,3,)*VLOOKUP($AO75,Listas!$E$6:$G$106,2,),IF($AN75=$R$12,VLOOKUP($AO75,Listas!$H$6:$J$106,3,)*VLOOKUP($AO75,Listas!$H$6:$J$106,2,),""))),"")</f>
        <v/>
      </c>
      <c r="AS75" t="str">
        <f>IFERROR('Prod y alimentación'!H133*IF($AN75=$R$10,VLOOKUP($AO75,Listas!$B$6:$D$106,3,)*VLOOKUP($AO75,Listas!$B$6:$D$106,2,),IF($AN75=$R$11,VLOOKUP($AO75,Listas!$E$6:$G$106,3,)*VLOOKUP($AO75,Listas!$E$6:$G$106,2,),IF($AN75=$R$12,VLOOKUP($AO75,Listas!$H$6:$J$106,3,)*VLOOKUP($AO75,Listas!$H$6:$J$106,2,),""))),"")</f>
        <v/>
      </c>
      <c r="AT75" t="str">
        <f>IFERROR('Prod y alimentación'!J133*IF($AN75=$R$10,VLOOKUP($AO75,Listas!$B$6:$D$106,3,)*VLOOKUP($AO75,Listas!$B$6:$D$106,2,),IF($AN75=$R$11,VLOOKUP($AO75,Listas!$E$6:$G$106,3,)*VLOOKUP($AO75,Listas!$E$6:$G$106,2,),IF($AN75=$R$12,VLOOKUP($AO75,Listas!$H$6:$J$106,3,)*VLOOKUP($AO75,Listas!$H$6:$J$106,2,),""))),"")</f>
        <v/>
      </c>
      <c r="AU75" t="str">
        <f>IFERROR('Prod y alimentación'!K133*IF($AN75=$R$10,VLOOKUP($AO75,Listas!$B$6:$D$106,3,)*VLOOKUP($AO75,Listas!$B$6:$D$106,2,),IF($AN75=$R$11,VLOOKUP($AO75,Listas!$E$6:$G$106,3,)*VLOOKUP($AO75,Listas!$E$6:$G$106,2,),IF($AN75=$R$12,VLOOKUP($AO75,Listas!$H$6:$J$106,3,)*VLOOKUP($AO75,Listas!$H$6:$J$106,2,),""))),"")</f>
        <v/>
      </c>
      <c r="AV75" t="str">
        <f>IFERROR('Prod y alimentación'!M133*IF($AN75=$R$10,VLOOKUP($AO75,Listas!$B$6:$D$106,3,)*VLOOKUP($AO75,Listas!$B$6:$D$106,2,),IF($AN75=$R$11,VLOOKUP($AO75,Listas!$E$6:$G$106,3,)*VLOOKUP($AO75,Listas!$E$6:$G$106,2,),IF($AN75=$R$12,VLOOKUP($AO75,Listas!$H$6:$J$106,3,)*VLOOKUP($AO75,Listas!$H$6:$J$106,2,),""))),"")</f>
        <v/>
      </c>
      <c r="AW75" t="str">
        <f>IFERROR('Prod y alimentación'!N133*IF($AN75=$R$10,VLOOKUP($AO75,Listas!$B$6:$D$106,3,)*VLOOKUP($AO75,Listas!$B$6:$D$106,2,),IF($AN75=$R$11,VLOOKUP($AO75,Listas!$E$6:$G$106,3,)*VLOOKUP($AO75,Listas!$E$6:$G$106,2,),IF($AN75=$R$12,VLOOKUP($AO75,Listas!$H$6:$J$106,3,)*VLOOKUP($AO75,Listas!$H$6:$J$106,2,),""))),"")</f>
        <v/>
      </c>
      <c r="AX75" t="str">
        <f>IFERROR('Prod y alimentación'!P133*IF($AN75=$R$10,VLOOKUP($AO75,Listas!$B$6:$D$106,3,)*VLOOKUP($AO75,Listas!$B$6:$D$106,2,),IF($AN75=$R$11,VLOOKUP($AO75,Listas!$E$6:$G$106,3,)*VLOOKUP($AO75,Listas!$E$6:$G$106,2,),IF($AN75=$R$12,VLOOKUP($AO75,Listas!$H$6:$J$106,3,)*VLOOKUP($AO75,Listas!$H$6:$J$106,2,),""))),"")</f>
        <v/>
      </c>
      <c r="AY75" t="str">
        <f>IFERROR('Prod y alimentación'!Q133*IF($AN75=$R$10,VLOOKUP($AO75,Listas!$B$6:$D$106,3,)*VLOOKUP($AO75,Listas!$B$6:$D$106,2,),IF($AN75=$R$11,VLOOKUP($AO75,Listas!$E$6:$G$106,3,)*VLOOKUP($AO75,Listas!$E$6:$G$106,2,),IF($AN75=$R$12,VLOOKUP($AO75,Listas!$H$6:$J$106,3,)*VLOOKUP($AO75,Listas!$H$6:$J$106,2,),""))),"")</f>
        <v/>
      </c>
      <c r="AZ75" t="str">
        <f>IFERROR('Prod y alimentación'!S133*IF($AN75=$R$10,VLOOKUP($AO75,Listas!$B$6:$D$106,3,)*VLOOKUP($AO75,Listas!$B$6:$D$106,2,),IF($AN75=$R$11,VLOOKUP($AO75,Listas!$E$6:$G$106,3,)*VLOOKUP($AO75,Listas!$E$6:$G$106,2,),IF($AN75=$R$12,VLOOKUP($AO75,Listas!$H$6:$J$106,3,)*VLOOKUP($AO75,Listas!$H$6:$J$106,2,),""))),"")</f>
        <v/>
      </c>
      <c r="BA75" t="str">
        <f>IFERROR('Prod y alimentación'!T133*IF($AN75=$R$10,VLOOKUP($AO75,Listas!$B$6:$D$106,3,)*VLOOKUP($AO75,Listas!$B$6:$D$106,2,),IF($AN75=$R$11,VLOOKUP($AO75,Listas!$E$6:$G$106,3,)*VLOOKUP($AO75,Listas!$E$6:$G$106,2,),IF($AN75=$R$12,VLOOKUP($AO75,Listas!$H$6:$J$106,3,)*VLOOKUP($AO75,Listas!$H$6:$J$106,2,),""))),"")</f>
        <v/>
      </c>
      <c r="BB75" t="str">
        <f>IFERROR('Prod y alimentación'!V133*IF($AN75=$R$10,VLOOKUP($AO75,Listas!$B$6:$D$106,3,)*VLOOKUP($AO75,Listas!$B$6:$D$106,2,),IF($AN75=$R$11,VLOOKUP($AO75,Listas!$E$6:$G$106,3,)*VLOOKUP($AO75,Listas!$E$6:$G$106,2,),IF($AN75=$R$12,VLOOKUP($AO75,Listas!$H$6:$J$106,3,)*VLOOKUP($AO75,Listas!$H$6:$J$106,2,),""))),"")</f>
        <v/>
      </c>
      <c r="BC75" t="str">
        <f>IFERROR('Prod y alimentación'!W133*IF($AN75=$R$10,VLOOKUP($AO75,Listas!$B$6:$D$106,3,)*VLOOKUP($AO75,Listas!$B$6:$D$106,2,),IF($AN75=$R$11,VLOOKUP($AO75,Listas!$E$6:$G$106,3,)*VLOOKUP($AO75,Listas!$E$6:$G$106,2,),IF($AN75=$R$12,VLOOKUP($AO75,Listas!$H$6:$J$106,3,)*VLOOKUP($AO75,Listas!$H$6:$J$106,2,),""))),"")</f>
        <v/>
      </c>
      <c r="BD75" t="str">
        <f>IFERROR('Prod y alimentación'!Y133*IF($AN75=$R$10,VLOOKUP($AO75,Listas!$B$6:$D$106,3,)*VLOOKUP($AO75,Listas!$B$6:$D$106,2,),IF($AN75=$R$11,VLOOKUP($AO75,Listas!$E$6:$G$106,3,)*VLOOKUP($AO75,Listas!$E$6:$G$106,2,),IF($AN75=$R$12,VLOOKUP($AO75,Listas!$H$6:$J$106,3,)*VLOOKUP($AO75,Listas!$H$6:$J$106,2,),""))),"")</f>
        <v/>
      </c>
      <c r="BE75" t="str">
        <f>IFERROR('Prod y alimentación'!Z133*IF($AN75=$R$10,VLOOKUP($AO75,Listas!$B$6:$D$106,3,)*VLOOKUP($AO75,Listas!$B$6:$D$106,2,),IF($AN75=$R$11,VLOOKUP($AO75,Listas!$E$6:$G$106,3,)*VLOOKUP($AO75,Listas!$E$6:$G$106,2,),IF($AN75=$R$12,VLOOKUP($AO75,Listas!$H$6:$J$106,3,)*VLOOKUP($AO75,Listas!$H$6:$J$106,2,),""))),"")</f>
        <v/>
      </c>
      <c r="BF75" t="str">
        <f>IFERROR('Prod y alimentación'!AB133*IF($AN75=$R$10,VLOOKUP($AO75,Listas!$B$6:$D$106,3,)*VLOOKUP($AO75,Listas!$B$6:$D$106,2,),IF($AN75=$R$11,VLOOKUP($AO75,Listas!$E$6:$G$106,3,)*VLOOKUP($AO75,Listas!$E$6:$G$106,2,),IF($AN75=$R$12,VLOOKUP($AO75,Listas!$H$6:$J$106,3,)*VLOOKUP($AO75,Listas!$H$6:$J$106,2,),""))),"")</f>
        <v/>
      </c>
      <c r="BG75" t="str">
        <f>IFERROR('Prod y alimentación'!AC133*IF($AN75=$R$10,VLOOKUP($AO75,Listas!$B$6:$D$106,3,)*VLOOKUP($AO75,Listas!$B$6:$D$106,2,),IF($AN75=$R$11,VLOOKUP($AO75,Listas!$E$6:$G$106,3,)*VLOOKUP($AO75,Listas!$E$6:$G$106,2,),IF($AN75=$R$12,VLOOKUP($AO75,Listas!$H$6:$J$106,3,)*VLOOKUP($AO75,Listas!$H$6:$J$106,2,),""))),"")</f>
        <v/>
      </c>
      <c r="BH75" t="str">
        <f>IFERROR('Prod y alimentación'!AE133*IF($AN75=$R$10,VLOOKUP($AO75,Listas!$B$6:$D$106,3,)*VLOOKUP($AO75,Listas!$B$6:$D$106,2,),IF($AN75=$R$11,VLOOKUP($AO75,Listas!$E$6:$G$106,3,)*VLOOKUP($AO75,Listas!$E$6:$G$106,2,),IF($AN75=$R$12,VLOOKUP($AO75,Listas!$H$6:$J$106,3,)*VLOOKUP($AO75,Listas!$H$6:$J$106,2,),""))),"")</f>
        <v/>
      </c>
      <c r="BI75" t="str">
        <f>IFERROR('Prod y alimentación'!AF133*IF($AN75=$R$10,VLOOKUP($AO75,Listas!$B$6:$D$106,3,)*VLOOKUP($AO75,Listas!$B$6:$D$106,2,),IF($AN75=$R$11,VLOOKUP($AO75,Listas!$E$6:$G$106,3,)*VLOOKUP($AO75,Listas!$E$6:$G$106,2,),IF($AN75=$R$12,VLOOKUP($AO75,Listas!$H$6:$J$106,3,)*VLOOKUP($AO75,Listas!$H$6:$J$106,2,),""))),"")</f>
        <v/>
      </c>
      <c r="BJ75" t="str">
        <f>IFERROR('Prod y alimentación'!AH133*IF($AN75=$R$10,VLOOKUP($AO75,Listas!$B$6:$D$106,3,)*VLOOKUP($AO75,Listas!$B$6:$D$106,2,),IF($AN75=$R$11,VLOOKUP($AO75,Listas!$E$6:$G$106,3,)*VLOOKUP($AO75,Listas!$E$6:$G$106,2,),IF($AN75=$R$12,VLOOKUP($AO75,Listas!$H$6:$J$106,3,)*VLOOKUP($AO75,Listas!$H$6:$J$106,2,),""))),"")</f>
        <v/>
      </c>
      <c r="BK75" t="str">
        <f>IFERROR('Prod y alimentación'!AI133*IF($AN75=$R$10,VLOOKUP($AO75,Listas!$B$6:$D$106,3,)*VLOOKUP($AO75,Listas!$B$6:$D$106,2,),IF($AN75=$R$11,VLOOKUP($AO75,Listas!$E$6:$G$106,3,)*VLOOKUP($AO75,Listas!$E$6:$G$106,2,),IF($AN75=$R$12,VLOOKUP($AO75,Listas!$H$6:$J$106,3,)*VLOOKUP($AO75,Listas!$H$6:$J$106,2,),""))),"")</f>
        <v/>
      </c>
      <c r="BL75" t="str">
        <f>IFERROR('Prod y alimentación'!AK133*IF($AN75=$R$10,VLOOKUP($AO75,Listas!$B$6:$D$106,3,)*VLOOKUP($AO75,Listas!$B$6:$D$106,2,),IF($AN75=$R$11,VLOOKUP($AO75,Listas!$E$6:$G$106,3,)*VLOOKUP($AO75,Listas!$E$6:$G$106,2,),IF($AN75=$R$12,VLOOKUP($AO75,Listas!$H$6:$J$106,3,)*VLOOKUP($AO75,Listas!$H$6:$J$106,2,),""))),"")</f>
        <v/>
      </c>
      <c r="BM75" t="str">
        <f>IFERROR('Prod y alimentación'!AL133*IF($AN75=$R$10,VLOOKUP($AO75,Listas!$B$6:$D$106,3,)*VLOOKUP($AO75,Listas!$B$6:$D$106,2,),IF($AN75=$R$11,VLOOKUP($AO75,Listas!$E$6:$G$106,3,)*VLOOKUP($AO75,Listas!$E$6:$G$106,2,),IF($AN75=$R$12,VLOOKUP($AO75,Listas!$H$6:$J$106,3,)*VLOOKUP($AO75,Listas!$H$6:$J$106,2,),""))),"")</f>
        <v/>
      </c>
      <c r="BO75" s="130" t="str">
        <f>IFERROR('Prod y alimentación'!D133*IF($AN75=$R$10,VLOOKUP($AO75,Listas!$B$6:$C$106,2,),IF($AN75=$R$11,VLOOKUP($AO75,Listas!$E$6:$F$106,2,),IF($AN75=$R$12,VLOOKUP($AO75,Listas!$H$6:$I$106,2,),""))),"")</f>
        <v/>
      </c>
      <c r="BP75" t="str">
        <f>IFERROR('Prod y alimentación'!G133*IF($AN75=$R$10,VLOOKUP($AO75,Listas!$B$6:$C$106,2,),IF($AN75=$R$11,VLOOKUP($AO75,Listas!$E$6:$F$106,2,),IF($AN75=$R$12,VLOOKUP($AO75,Listas!$H$6:$I$106,2,)/100,""))),"")</f>
        <v/>
      </c>
      <c r="BQ75" t="str">
        <f>IFERROR('Prod y alimentación'!J133*IF($AN75=$R$10,VLOOKUP($AO75,Listas!$B$6:$C$106,2,),IF($AN75=$R$11,VLOOKUP($AO75,Listas!$E$6:$F$106,2,),IF($AN75=$R$12,VLOOKUP($AO75,Listas!$H$6:$I$106,2,)/100,""))),"")</f>
        <v/>
      </c>
      <c r="BR75" t="str">
        <f>IFERROR('Prod y alimentación'!M133*IF($AN75=$R$10,VLOOKUP($AO75,Listas!$B$6:$C$106,2,),IF($AN75=$R$11,VLOOKUP($AO75,Listas!$E$6:$F$106,2,),IF($AN75=$R$12,VLOOKUP($AO75,Listas!$H$6:$I$106,2,)/100,""))),"")</f>
        <v/>
      </c>
      <c r="BS75" t="str">
        <f>IFERROR('Prod y alimentación'!P133*IF($AN75=$R$10,VLOOKUP($AO75,Listas!$B$6:$C$106,2,),IF($AN75=$R$11,VLOOKUP($AO75,Listas!$E$6:$F$106,2,),IF($AN75=$R$12,VLOOKUP($AO75,Listas!$H$6:$I$106,2,)/100,""))),"")</f>
        <v/>
      </c>
      <c r="BT75" t="str">
        <f>IFERROR('Prod y alimentación'!S133*IF($AN75=$R$10,VLOOKUP($AO75,Listas!$B$6:$C$106,2,),IF($AN75=$R$11,VLOOKUP($AO75,Listas!$E$6:$F$106,2,),IF($AN75=$R$12,VLOOKUP($AO75,Listas!$H$6:$I$106,2,)/100,""))),"")</f>
        <v/>
      </c>
      <c r="BU75" t="str">
        <f>IFERROR('Prod y alimentación'!V133*IF($AN75=$R$10,VLOOKUP($AO75,Listas!$B$6:$C$106,2,),IF($AN75=$R$11,VLOOKUP($AO75,Listas!$E$6:$F$106,2,),IF($AN75=$R$12,VLOOKUP($AO75,Listas!$H$6:$I$106,2,)/100,""))),"")</f>
        <v/>
      </c>
      <c r="BV75" t="str">
        <f>IFERROR('Prod y alimentación'!Y133*IF($AN75=$R$10,VLOOKUP($AO75,Listas!$B$6:$C$106,2,),IF($AN75=$R$11,VLOOKUP($AO75,Listas!$E$6:$F$106,2,),IF($AN75=$R$12,VLOOKUP($AO75,Listas!$H$6:$I$106,2,)/100,""))),"")</f>
        <v/>
      </c>
      <c r="BW75" t="str">
        <f>IFERROR('Prod y alimentación'!AB133*IF($AN75=$R$10,VLOOKUP($AO75,Listas!$B$6:$C$106,2,),IF($AN75=$R$11,VLOOKUP($AO75,Listas!$E$6:$F$106,2,),IF($AN75=$R$12,VLOOKUP($AO75,Listas!$H$6:$I$106,2,)/100,""))),"")</f>
        <v/>
      </c>
      <c r="BX75" t="str">
        <f>IFERROR('Prod y alimentación'!AE133*IF($AN75=$R$10,VLOOKUP($AO75,Listas!$B$6:$C$106,2,),IF($AN75=$R$11,VLOOKUP($AO75,Listas!$E$6:$F$106,2,),IF($AN75=$R$12,VLOOKUP($AO75,Listas!$H$6:$I$106,2,)/100,""))),"")</f>
        <v/>
      </c>
      <c r="BY75" t="str">
        <f>IFERROR('Prod y alimentación'!AH133*IF($AN75=$R$10,VLOOKUP($AO75,Listas!$B$6:$C$106,2,),IF($AN75=$R$11,VLOOKUP($AO75,Listas!$E$6:$F$106,2,),IF($AN75=$R$12,VLOOKUP($AO75,Listas!$H$6:$I$106,2,)/100,""))),"")</f>
        <v/>
      </c>
      <c r="BZ75" t="str">
        <f>IFERROR('Prod y alimentación'!AK133*IF($AN75=$R$10,VLOOKUP($AO75,Listas!$B$6:$C$106,2,),IF($AN75=$R$11,VLOOKUP($AO75,Listas!$E$6:$F$106,2,),IF($AN75=$R$12,VLOOKUP($AO75,Listas!$H$6:$I$106,2,)/100,""))),"")</f>
        <v/>
      </c>
      <c r="CB75" t="str">
        <f>IF(Reservas!E80="",IF(Reservas!D80="","",IF(Reservas!C80=$O$10,0.85,IF(Reservas!C80=$O$11,0.45,IF(Reservas!C80=$O$12,0.33,"")))),Reservas!E80)</f>
        <v/>
      </c>
      <c r="CC75" t="str">
        <f>IF(Reservas!H80="",IF(Reservas!G80="","",IF(Reservas!F80=$O$10,0.85,IF(Reservas!F80=$O$11,0.45,IF(Reservas!F80=$O$12,0.33,"")))),Reservas!H80)</f>
        <v/>
      </c>
      <c r="CD75" t="str">
        <f>IF(Reservas!K80="",IF(Reservas!J80="","",IF(Reservas!I80=$O$10,0.85,IF(Reservas!I80=$O$11,0.45,IF(Reservas!I80=$O$12,0.33,"")))),Reservas!K80)</f>
        <v/>
      </c>
      <c r="CE75" t="str">
        <f>IF(Reservas!N80="",IF(Reservas!M80="","",IF(Reservas!L80=$O$10,0.85,IF(Reservas!L80=$O$11,0.45,IF(Reservas!L80=$O$12,0.33,"")))),Reservas!N80)</f>
        <v/>
      </c>
      <c r="CF75" t="str">
        <f>IF(Reservas!Q80="",IF(Reservas!P80="","",IF(Reservas!O80=$O$10,0.85,IF(Reservas!O80=$O$11,0.45,IF(Reservas!O80=$O$12,0.33,"")))),Reservas!Q80)</f>
        <v/>
      </c>
      <c r="CG75" t="str">
        <f>IF(Reservas!T80="",IF(Reservas!S80="","",IF(Reservas!R80=$O$10,0.85,IF(Reservas!R80=$O$11,0.45,IF(Reservas!R80=$O$12,0.33,"")))),Reservas!T80)</f>
        <v/>
      </c>
      <c r="CH75" t="str">
        <f>IF(Reservas!W80="",IF(Reservas!V80="","",IF(Reservas!U80=$O$10,0.85,IF(Reservas!U80=$O$11,0.45,IF(Reservas!U80=$O$12,0.33,"")))),Reservas!W80)</f>
        <v/>
      </c>
      <c r="CI75" t="str">
        <f>IF(Reservas!Z80="",IF(Reservas!Y80="","",IF(Reservas!X80=$O$10,0.85,IF(Reservas!X80=$O$11,0.45,IF(Reservas!X80=$O$12,0.33,"")))),Reservas!Z80)</f>
        <v/>
      </c>
      <c r="CJ75" t="str">
        <f>IF(Reservas!AC80="",IF(Reservas!AB80="","",IF(Reservas!AA80=$O$10,0.85,IF(Reservas!AA80=$O$11,0.45,IF(Reservas!AA80=$O$12,0.33,"")))),Reservas!AC80)</f>
        <v/>
      </c>
      <c r="CK75" t="str">
        <f>IF(Reservas!AF80="",IF(Reservas!AE80="","",IF(Reservas!AD80=$O$10,0.85,IF(Reservas!AD80=$O$11,0.45,IF(Reservas!AD80=$O$12,0.33,"")))),Reservas!AF80)</f>
        <v/>
      </c>
      <c r="CL75" t="str">
        <f>IF(Reservas!AI80="",IF(Reservas!AH80="","",IF(Reservas!AG80=$O$10,0.85,IF(Reservas!AG80=$O$11,0.45,IF(Reservas!AG80=$O$12,0.33,"")))),Reservas!AI80)</f>
        <v/>
      </c>
      <c r="CM75" t="str">
        <f>IF(Reservas!AL80="",IF(Reservas!AK80="","",IF(Reservas!AJ80=$O$10,0.85,IF(Reservas!AJ80=$O$11,0.45,IF(Reservas!AJ80=$O$12,0.33,"")))),Reservas!AL80)</f>
        <v/>
      </c>
      <c r="CO75" t="str">
        <f>IFERROR('Prod y alimentación'!E133*IF($AN75=$R$10,VLOOKUP($AO75,Listas!$B$6:$C$106,2,),IF($AN75=$R$11,VLOOKUP($AO75,Listas!$E$6:$F$106,2,),IF($AN75=$R$12,VLOOKUP($AO75,Listas!$H$6:$I$106,2,),""))),"")</f>
        <v/>
      </c>
      <c r="CP75" t="str">
        <f>IFERROR('Prod y alimentación'!H133*IF($AN75=$R$10,VLOOKUP($AO75,Listas!$B$6:$C$106,2,),IF($AN75=$R$11,VLOOKUP($AO75,Listas!$E$6:$F$106,2,),IF($AN75=$R$12,VLOOKUP($AO75,Listas!$H$6:$I$106,2,),""))),"")</f>
        <v/>
      </c>
      <c r="CQ75" t="str">
        <f>IFERROR('Prod y alimentación'!K133*IF($AN75=$R$10,VLOOKUP($AO75,Listas!$B$6:$C$106,2,),IF($AN75=$R$11,VLOOKUP($AO75,Listas!$E$6:$F$106,2,),IF($AN75=$R$12,VLOOKUP($AO75,Listas!$H$6:$I$106,2,),""))),"")</f>
        <v/>
      </c>
      <c r="CR75" t="str">
        <f>IFERROR('Prod y alimentación'!N133*IF($AN75=$R$10,VLOOKUP($AO75,Listas!$B$6:$C$106,2,),IF($AN75=$R$11,VLOOKUP($AO75,Listas!$E$6:$F$106,2,),IF($AN75=$R$12,VLOOKUP($AO75,Listas!$H$6:$I$106,2,),""))),"")</f>
        <v/>
      </c>
      <c r="CS75" t="str">
        <f>IFERROR('Prod y alimentación'!Q133*IF($AN75=$R$10,VLOOKUP($AO75,Listas!$B$6:$C$106,2,),IF($AN75=$R$11,VLOOKUP($AO75,Listas!$E$6:$F$106,2,),IF($AN75=$R$12,VLOOKUP($AO75,Listas!$H$6:$I$106,2,),""))),"")</f>
        <v/>
      </c>
      <c r="CT75" t="str">
        <f>IFERROR('Prod y alimentación'!T133*IF($AN75=$R$10,VLOOKUP($AO75,Listas!$B$6:$C$106,2,),IF($AN75=$R$11,VLOOKUP($AO75,Listas!$E$6:$F$106,2,),IF($AN75=$R$12,VLOOKUP($AO75,Listas!$H$6:$I$106,2,),""))),"")</f>
        <v/>
      </c>
      <c r="CU75" t="str">
        <f>IFERROR('Prod y alimentación'!W133*IF($AN75=$R$10,VLOOKUP($AO75,Listas!$B$6:$C$106,2,),IF($AN75=$R$11,VLOOKUP($AO75,Listas!$E$6:$F$106,2,),IF($AN75=$R$12,VLOOKUP($AO75,Listas!$H$6:$I$106,2,),""))),"")</f>
        <v/>
      </c>
      <c r="CV75" t="str">
        <f>IFERROR('Prod y alimentación'!Z133*IF($AN75=$R$10,VLOOKUP($AO75,Listas!$B$6:$C$106,2,),IF($AN75=$R$11,VLOOKUP($AO75,Listas!$E$6:$F$106,2,),IF($AN75=$R$12,VLOOKUP($AO75,Listas!$H$6:$I$106,2,),""))),"")</f>
        <v/>
      </c>
      <c r="CW75" t="str">
        <f>IFERROR('Prod y alimentación'!AC133*IF($AN75=$R$10,VLOOKUP($AO75,Listas!$B$6:$C$106,2,),IF($AN75=$R$11,VLOOKUP($AO75,Listas!$E$6:$F$106,2,),IF($AN75=$R$12,VLOOKUP($AO75,Listas!$H$6:$I$106,2,),""))),"")</f>
        <v/>
      </c>
      <c r="CX75" t="str">
        <f>IFERROR('Prod y alimentación'!AF133*IF($AN75=$R$10,VLOOKUP($AO75,Listas!$B$6:$C$106,2,),IF($AN75=$R$11,VLOOKUP($AO75,Listas!$E$6:$F$106,2,),IF($AN75=$R$12,VLOOKUP($AO75,Listas!$H$6:$I$106,2,),""))),"")</f>
        <v/>
      </c>
      <c r="CY75" t="str">
        <f>IFERROR('Prod y alimentación'!AI133*IF($AN75=$R$10,VLOOKUP($AO75,Listas!$B$6:$C$106,2,),IF($AN75=$R$11,VLOOKUP($AO75,Listas!$E$6:$F$106,2,),IF($AN75=$R$12,VLOOKUP($AO75,Listas!$H$6:$I$106,2,),""))),"")</f>
        <v/>
      </c>
      <c r="CZ75" t="str">
        <f>IFERROR('Prod y alimentación'!AL133*IF($AN75=$R$10,VLOOKUP($AO75,Listas!$B$6:$C$106,2,),IF($AN75=$R$11,VLOOKUP($AO75,Listas!$E$6:$F$106,2,),IF($AN75=$R$12,VLOOKUP($AO75,Listas!$H$6:$I$106,2,),""))),"")</f>
        <v/>
      </c>
    </row>
    <row r="76" spans="2:104" x14ac:dyDescent="0.35">
      <c r="B76" t="str">
        <f ca="1">IFERROR(INDEX(OFFSET(Listas!$B$6,0,0,MATCH("Fin",Listas!$B$6:B172,0)-1,1),MATCH(0,INDEX(COUNTIF($B$10:B75,OFFSET(Listas!$B$6,0,0,MATCH("Fin",Listas!$B$6:B172,0)-1,1)),0,0),0)),"")</f>
        <v/>
      </c>
      <c r="E76" t="str">
        <f ca="1">IFERROR(INDEX(OFFSET(Listas!$E$6,0,0,MATCH("Fin",Listas!$E$6:E172,0)-1,1),MATCH(0,INDEX(COUNTIF($E$10:E75,OFFSET(Listas!$E$6,0,0,MATCH("Fin",Listas!$E$6:E172,0)-1,1)),0,0),0)),"")</f>
        <v/>
      </c>
      <c r="H76" t="str">
        <f ca="1">IFERROR(INDEX(OFFSET(Listas!$H$6,0,0,MATCH("Fin",Listas!$H$6:H172,0)-1,1),MATCH(0,INDEX(COUNTIF($H$10:H75,OFFSET(Listas!$H$6,0,0,MATCH("Fin",Listas!$H$6:H172,0)-1,1)),0,0),0)),"")</f>
        <v/>
      </c>
      <c r="K76" t="str">
        <f ca="1">IFERROR(INDEX(OFFSET(Listas!$L$6,0,0,MATCH("Fin",Listas!$L$6:L172,0)-1,1),MATCH(0,INDEX(COUNTIF($K$10:K75,OFFSET(Listas!$L$6,0,0,MATCH("Fin",Listas!$L$6:L172,0)-1,1)),0,0),0)),"")</f>
        <v/>
      </c>
      <c r="L76" t="e">
        <f ca="1">VLOOKUP(K76,Listas!$L$6:$M$106,2,0)</f>
        <v>#N/A</v>
      </c>
      <c r="AA76" s="122" t="str">
        <f>IF('Uso de suelo'!C81="","",'Uso de suelo'!C81)</f>
        <v/>
      </c>
      <c r="AB76" s="123" t="str">
        <f ca="1">IF('Uso de suelo'!D81="","",VLOOKUP('Uso de suelo'!D81,OFFSET(Formulas!$K$11,0,0,Formulas!$L$10,2),2,0))</f>
        <v/>
      </c>
      <c r="AC76" s="123" t="str">
        <f ca="1">IF('Uso de suelo'!F81="","",VLOOKUP('Uso de suelo'!F81,OFFSET(Formulas!$K$11,0,0,Formulas!$L$10,2),2,0))</f>
        <v/>
      </c>
      <c r="AD76" s="123" t="str">
        <f ca="1">IF('Uso de suelo'!H81="","",VLOOKUP('Uso de suelo'!H81,OFFSET(Formulas!$K$11,0,0,Formulas!$L$10,2),2,0))</f>
        <v/>
      </c>
      <c r="AE76" s="123" t="str">
        <f ca="1">IF('Uso de suelo'!J81="","",VLOOKUP('Uso de suelo'!J81,OFFSET(Formulas!$K$11,0,0,Formulas!$L$10,2),2,0))</f>
        <v/>
      </c>
      <c r="AF76" s="123" t="str">
        <f ca="1">IF('Uso de suelo'!L81="","",VLOOKUP('Uso de suelo'!L81,OFFSET(Formulas!$K$11,0,0,Formulas!$L$10,2),2,0))</f>
        <v/>
      </c>
      <c r="AG76" s="123" t="str">
        <f ca="1">IF('Uso de suelo'!N81="","",VLOOKUP('Uso de suelo'!N81,OFFSET(Formulas!$K$11,0,0,Formulas!$L$10,2),2,0))</f>
        <v/>
      </c>
      <c r="AH76" s="123" t="str">
        <f ca="1">IF('Uso de suelo'!P81="","",VLOOKUP('Uso de suelo'!P81,OFFSET(Formulas!$K$11,0,0,Formulas!$L$10,2),2,0))</f>
        <v/>
      </c>
      <c r="AI76" s="123" t="str">
        <f ca="1">IF('Uso de suelo'!R81="","",VLOOKUP('Uso de suelo'!R81,OFFSET(Formulas!$K$11,0,0,Formulas!$L$10,2),2,0))</f>
        <v/>
      </c>
      <c r="AJ76" s="123" t="str">
        <f ca="1">IF('Uso de suelo'!T81="","",VLOOKUP('Uso de suelo'!T81,OFFSET(Formulas!$K$11,0,0,Formulas!$L$10,2),2,0))</f>
        <v/>
      </c>
      <c r="AK76" s="123" t="str">
        <f ca="1">IF('Uso de suelo'!V81="","",VLOOKUP('Uso de suelo'!V81,OFFSET(Formulas!$K$11,0,0,Formulas!$L$10,2),2,0))</f>
        <v/>
      </c>
      <c r="AL76" s="123" t="str">
        <f ca="1">IF('Uso de suelo'!X81="","",VLOOKUP('Uso de suelo'!X81,OFFSET(Formulas!$K$11,0,0,Formulas!$L$10,2),2,0))</f>
        <v/>
      </c>
      <c r="AM76" s="124" t="str">
        <f ca="1">IF('Uso de suelo'!Z81="","",VLOOKUP('Uso de suelo'!Z81,OFFSET(Formulas!$K$11,0,0,Formulas!$L$10,2),2,0))</f>
        <v/>
      </c>
      <c r="AN76" t="str">
        <f>IF('Prod y alimentación'!B134="","",'Prod y alimentación'!B134)</f>
        <v/>
      </c>
      <c r="AO76" t="str">
        <f>IF('Prod y alimentación'!C134="","",'Prod y alimentación'!C134)</f>
        <v/>
      </c>
      <c r="AP76" t="str">
        <f>IFERROR('Prod y alimentación'!D134*IF($AN76=$R$10,VLOOKUP($AO76,Listas!$B$6:$D$106,3,)*VLOOKUP($AO76,Listas!$B$6:$D$106,2,),IF($AN76=$R$11,VLOOKUP($AO76,Listas!$E$6:$G$106,3,)*VLOOKUP($AO76,Listas!$E$6:$G$106,2,),IF($AN76=$R$12,VLOOKUP($AO76,Listas!$H$6:$J$106,3,)*VLOOKUP($AO76,Listas!$H$6:$J$106,2,),""))),"")</f>
        <v/>
      </c>
      <c r="AQ76" t="str">
        <f>IFERROR('Prod y alimentación'!E134*IF($AN76=$R$10,VLOOKUP($AO76,Listas!$B$6:$D$106,3,)*VLOOKUP($AO76,Listas!$B$6:$D$106,2,),IF($AN76=$R$11,VLOOKUP($AO76,Listas!$E$6:$G$106,3,)*VLOOKUP($AO76,Listas!$E$6:$G$106,2,),IF($AN76=$R$12,VLOOKUP($AO76,Listas!$H$6:$J$106,3,)*VLOOKUP($AO76,Listas!$H$6:$J$106,2,),""))),"")</f>
        <v/>
      </c>
      <c r="AR76" t="str">
        <f>IFERROR('Prod y alimentación'!G134*IF($AN76=$R$10,VLOOKUP($AO76,Listas!$B$6:$D$106,3,)*VLOOKUP($AO76,Listas!$B$6:$D$106,2,),IF($AN76=$R$11,VLOOKUP($AO76,Listas!$E$6:$G$106,3,)*VLOOKUP($AO76,Listas!$E$6:$G$106,2,),IF($AN76=$R$12,VLOOKUP($AO76,Listas!$H$6:$J$106,3,)*VLOOKUP($AO76,Listas!$H$6:$J$106,2,),""))),"")</f>
        <v/>
      </c>
      <c r="AS76" t="str">
        <f>IFERROR('Prod y alimentación'!H134*IF($AN76=$R$10,VLOOKUP($AO76,Listas!$B$6:$D$106,3,)*VLOOKUP($AO76,Listas!$B$6:$D$106,2,),IF($AN76=$R$11,VLOOKUP($AO76,Listas!$E$6:$G$106,3,)*VLOOKUP($AO76,Listas!$E$6:$G$106,2,),IF($AN76=$R$12,VLOOKUP($AO76,Listas!$H$6:$J$106,3,)*VLOOKUP($AO76,Listas!$H$6:$J$106,2,),""))),"")</f>
        <v/>
      </c>
      <c r="AT76" t="str">
        <f>IFERROR('Prod y alimentación'!J134*IF($AN76=$R$10,VLOOKUP($AO76,Listas!$B$6:$D$106,3,)*VLOOKUP($AO76,Listas!$B$6:$D$106,2,),IF($AN76=$R$11,VLOOKUP($AO76,Listas!$E$6:$G$106,3,)*VLOOKUP($AO76,Listas!$E$6:$G$106,2,),IF($AN76=$R$12,VLOOKUP($AO76,Listas!$H$6:$J$106,3,)*VLOOKUP($AO76,Listas!$H$6:$J$106,2,),""))),"")</f>
        <v/>
      </c>
      <c r="AU76" t="str">
        <f>IFERROR('Prod y alimentación'!K134*IF($AN76=$R$10,VLOOKUP($AO76,Listas!$B$6:$D$106,3,)*VLOOKUP($AO76,Listas!$B$6:$D$106,2,),IF($AN76=$R$11,VLOOKUP($AO76,Listas!$E$6:$G$106,3,)*VLOOKUP($AO76,Listas!$E$6:$G$106,2,),IF($AN76=$R$12,VLOOKUP($AO76,Listas!$H$6:$J$106,3,)*VLOOKUP($AO76,Listas!$H$6:$J$106,2,),""))),"")</f>
        <v/>
      </c>
      <c r="AV76" t="str">
        <f>IFERROR('Prod y alimentación'!M134*IF($AN76=$R$10,VLOOKUP($AO76,Listas!$B$6:$D$106,3,)*VLOOKUP($AO76,Listas!$B$6:$D$106,2,),IF($AN76=$R$11,VLOOKUP($AO76,Listas!$E$6:$G$106,3,)*VLOOKUP($AO76,Listas!$E$6:$G$106,2,),IF($AN76=$R$12,VLOOKUP($AO76,Listas!$H$6:$J$106,3,)*VLOOKUP($AO76,Listas!$H$6:$J$106,2,),""))),"")</f>
        <v/>
      </c>
      <c r="AW76" t="str">
        <f>IFERROR('Prod y alimentación'!N134*IF($AN76=$R$10,VLOOKUP($AO76,Listas!$B$6:$D$106,3,)*VLOOKUP($AO76,Listas!$B$6:$D$106,2,),IF($AN76=$R$11,VLOOKUP($AO76,Listas!$E$6:$G$106,3,)*VLOOKUP($AO76,Listas!$E$6:$G$106,2,),IF($AN76=$R$12,VLOOKUP($AO76,Listas!$H$6:$J$106,3,)*VLOOKUP($AO76,Listas!$H$6:$J$106,2,),""))),"")</f>
        <v/>
      </c>
      <c r="AX76" t="str">
        <f>IFERROR('Prod y alimentación'!P134*IF($AN76=$R$10,VLOOKUP($AO76,Listas!$B$6:$D$106,3,)*VLOOKUP($AO76,Listas!$B$6:$D$106,2,),IF($AN76=$R$11,VLOOKUP($AO76,Listas!$E$6:$G$106,3,)*VLOOKUP($AO76,Listas!$E$6:$G$106,2,),IF($AN76=$R$12,VLOOKUP($AO76,Listas!$H$6:$J$106,3,)*VLOOKUP($AO76,Listas!$H$6:$J$106,2,),""))),"")</f>
        <v/>
      </c>
      <c r="AY76" t="str">
        <f>IFERROR('Prod y alimentación'!Q134*IF($AN76=$R$10,VLOOKUP($AO76,Listas!$B$6:$D$106,3,)*VLOOKUP($AO76,Listas!$B$6:$D$106,2,),IF($AN76=$R$11,VLOOKUP($AO76,Listas!$E$6:$G$106,3,)*VLOOKUP($AO76,Listas!$E$6:$G$106,2,),IF($AN76=$R$12,VLOOKUP($AO76,Listas!$H$6:$J$106,3,)*VLOOKUP($AO76,Listas!$H$6:$J$106,2,),""))),"")</f>
        <v/>
      </c>
      <c r="AZ76" t="str">
        <f>IFERROR('Prod y alimentación'!S134*IF($AN76=$R$10,VLOOKUP($AO76,Listas!$B$6:$D$106,3,)*VLOOKUP($AO76,Listas!$B$6:$D$106,2,),IF($AN76=$R$11,VLOOKUP($AO76,Listas!$E$6:$G$106,3,)*VLOOKUP($AO76,Listas!$E$6:$G$106,2,),IF($AN76=$R$12,VLOOKUP($AO76,Listas!$H$6:$J$106,3,)*VLOOKUP($AO76,Listas!$H$6:$J$106,2,),""))),"")</f>
        <v/>
      </c>
      <c r="BA76" t="str">
        <f>IFERROR('Prod y alimentación'!T134*IF($AN76=$R$10,VLOOKUP($AO76,Listas!$B$6:$D$106,3,)*VLOOKUP($AO76,Listas!$B$6:$D$106,2,),IF($AN76=$R$11,VLOOKUP($AO76,Listas!$E$6:$G$106,3,)*VLOOKUP($AO76,Listas!$E$6:$G$106,2,),IF($AN76=$R$12,VLOOKUP($AO76,Listas!$H$6:$J$106,3,)*VLOOKUP($AO76,Listas!$H$6:$J$106,2,),""))),"")</f>
        <v/>
      </c>
      <c r="BB76" t="str">
        <f>IFERROR('Prod y alimentación'!V134*IF($AN76=$R$10,VLOOKUP($AO76,Listas!$B$6:$D$106,3,)*VLOOKUP($AO76,Listas!$B$6:$D$106,2,),IF($AN76=$R$11,VLOOKUP($AO76,Listas!$E$6:$G$106,3,)*VLOOKUP($AO76,Listas!$E$6:$G$106,2,),IF($AN76=$R$12,VLOOKUP($AO76,Listas!$H$6:$J$106,3,)*VLOOKUP($AO76,Listas!$H$6:$J$106,2,),""))),"")</f>
        <v/>
      </c>
      <c r="BC76" t="str">
        <f>IFERROR('Prod y alimentación'!W134*IF($AN76=$R$10,VLOOKUP($AO76,Listas!$B$6:$D$106,3,)*VLOOKUP($AO76,Listas!$B$6:$D$106,2,),IF($AN76=$R$11,VLOOKUP($AO76,Listas!$E$6:$G$106,3,)*VLOOKUP($AO76,Listas!$E$6:$G$106,2,),IF($AN76=$R$12,VLOOKUP($AO76,Listas!$H$6:$J$106,3,)*VLOOKUP($AO76,Listas!$H$6:$J$106,2,),""))),"")</f>
        <v/>
      </c>
      <c r="BD76" t="str">
        <f>IFERROR('Prod y alimentación'!Y134*IF($AN76=$R$10,VLOOKUP($AO76,Listas!$B$6:$D$106,3,)*VLOOKUP($AO76,Listas!$B$6:$D$106,2,),IF($AN76=$R$11,VLOOKUP($AO76,Listas!$E$6:$G$106,3,)*VLOOKUP($AO76,Listas!$E$6:$G$106,2,),IF($AN76=$R$12,VLOOKUP($AO76,Listas!$H$6:$J$106,3,)*VLOOKUP($AO76,Listas!$H$6:$J$106,2,),""))),"")</f>
        <v/>
      </c>
      <c r="BE76" t="str">
        <f>IFERROR('Prod y alimentación'!Z134*IF($AN76=$R$10,VLOOKUP($AO76,Listas!$B$6:$D$106,3,)*VLOOKUP($AO76,Listas!$B$6:$D$106,2,),IF($AN76=$R$11,VLOOKUP($AO76,Listas!$E$6:$G$106,3,)*VLOOKUP($AO76,Listas!$E$6:$G$106,2,),IF($AN76=$R$12,VLOOKUP($AO76,Listas!$H$6:$J$106,3,)*VLOOKUP($AO76,Listas!$H$6:$J$106,2,),""))),"")</f>
        <v/>
      </c>
      <c r="BF76" t="str">
        <f>IFERROR('Prod y alimentación'!AB134*IF($AN76=$R$10,VLOOKUP($AO76,Listas!$B$6:$D$106,3,)*VLOOKUP($AO76,Listas!$B$6:$D$106,2,),IF($AN76=$R$11,VLOOKUP($AO76,Listas!$E$6:$G$106,3,)*VLOOKUP($AO76,Listas!$E$6:$G$106,2,),IF($AN76=$R$12,VLOOKUP($AO76,Listas!$H$6:$J$106,3,)*VLOOKUP($AO76,Listas!$H$6:$J$106,2,),""))),"")</f>
        <v/>
      </c>
      <c r="BG76" t="str">
        <f>IFERROR('Prod y alimentación'!AC134*IF($AN76=$R$10,VLOOKUP($AO76,Listas!$B$6:$D$106,3,)*VLOOKUP($AO76,Listas!$B$6:$D$106,2,),IF($AN76=$R$11,VLOOKUP($AO76,Listas!$E$6:$G$106,3,)*VLOOKUP($AO76,Listas!$E$6:$G$106,2,),IF($AN76=$R$12,VLOOKUP($AO76,Listas!$H$6:$J$106,3,)*VLOOKUP($AO76,Listas!$H$6:$J$106,2,),""))),"")</f>
        <v/>
      </c>
      <c r="BH76" t="str">
        <f>IFERROR('Prod y alimentación'!AE134*IF($AN76=$R$10,VLOOKUP($AO76,Listas!$B$6:$D$106,3,)*VLOOKUP($AO76,Listas!$B$6:$D$106,2,),IF($AN76=$R$11,VLOOKUP($AO76,Listas!$E$6:$G$106,3,)*VLOOKUP($AO76,Listas!$E$6:$G$106,2,),IF($AN76=$R$12,VLOOKUP($AO76,Listas!$H$6:$J$106,3,)*VLOOKUP($AO76,Listas!$H$6:$J$106,2,),""))),"")</f>
        <v/>
      </c>
      <c r="BI76" t="str">
        <f>IFERROR('Prod y alimentación'!AF134*IF($AN76=$R$10,VLOOKUP($AO76,Listas!$B$6:$D$106,3,)*VLOOKUP($AO76,Listas!$B$6:$D$106,2,),IF($AN76=$R$11,VLOOKUP($AO76,Listas!$E$6:$G$106,3,)*VLOOKUP($AO76,Listas!$E$6:$G$106,2,),IF($AN76=$R$12,VLOOKUP($AO76,Listas!$H$6:$J$106,3,)*VLOOKUP($AO76,Listas!$H$6:$J$106,2,),""))),"")</f>
        <v/>
      </c>
      <c r="BJ76" t="str">
        <f>IFERROR('Prod y alimentación'!AH134*IF($AN76=$R$10,VLOOKUP($AO76,Listas!$B$6:$D$106,3,)*VLOOKUP($AO76,Listas!$B$6:$D$106,2,),IF($AN76=$R$11,VLOOKUP($AO76,Listas!$E$6:$G$106,3,)*VLOOKUP($AO76,Listas!$E$6:$G$106,2,),IF($AN76=$R$12,VLOOKUP($AO76,Listas!$H$6:$J$106,3,)*VLOOKUP($AO76,Listas!$H$6:$J$106,2,),""))),"")</f>
        <v/>
      </c>
      <c r="BK76" t="str">
        <f>IFERROR('Prod y alimentación'!AI134*IF($AN76=$R$10,VLOOKUP($AO76,Listas!$B$6:$D$106,3,)*VLOOKUP($AO76,Listas!$B$6:$D$106,2,),IF($AN76=$R$11,VLOOKUP($AO76,Listas!$E$6:$G$106,3,)*VLOOKUP($AO76,Listas!$E$6:$G$106,2,),IF($AN76=$R$12,VLOOKUP($AO76,Listas!$H$6:$J$106,3,)*VLOOKUP($AO76,Listas!$H$6:$J$106,2,),""))),"")</f>
        <v/>
      </c>
      <c r="BL76" t="str">
        <f>IFERROR('Prod y alimentación'!AK134*IF($AN76=$R$10,VLOOKUP($AO76,Listas!$B$6:$D$106,3,)*VLOOKUP($AO76,Listas!$B$6:$D$106,2,),IF($AN76=$R$11,VLOOKUP($AO76,Listas!$E$6:$G$106,3,)*VLOOKUP($AO76,Listas!$E$6:$G$106,2,),IF($AN76=$R$12,VLOOKUP($AO76,Listas!$H$6:$J$106,3,)*VLOOKUP($AO76,Listas!$H$6:$J$106,2,),""))),"")</f>
        <v/>
      </c>
      <c r="BM76" t="str">
        <f>IFERROR('Prod y alimentación'!AL134*IF($AN76=$R$10,VLOOKUP($AO76,Listas!$B$6:$D$106,3,)*VLOOKUP($AO76,Listas!$B$6:$D$106,2,),IF($AN76=$R$11,VLOOKUP($AO76,Listas!$E$6:$G$106,3,)*VLOOKUP($AO76,Listas!$E$6:$G$106,2,),IF($AN76=$R$12,VLOOKUP($AO76,Listas!$H$6:$J$106,3,)*VLOOKUP($AO76,Listas!$H$6:$J$106,2,),""))),"")</f>
        <v/>
      </c>
      <c r="BO76" s="130" t="str">
        <f>IFERROR('Prod y alimentación'!D134*IF($AN76=$R$10,VLOOKUP($AO76,Listas!$B$6:$C$106,2,),IF($AN76=$R$11,VLOOKUP($AO76,Listas!$E$6:$F$106,2,),IF($AN76=$R$12,VLOOKUP($AO76,Listas!$H$6:$I$106,2,),""))),"")</f>
        <v/>
      </c>
      <c r="BP76" t="str">
        <f>IFERROR('Prod y alimentación'!G134*IF($AN76=$R$10,VLOOKUP($AO76,Listas!$B$6:$C$106,2,),IF($AN76=$R$11,VLOOKUP($AO76,Listas!$E$6:$F$106,2,),IF($AN76=$R$12,VLOOKUP($AO76,Listas!$H$6:$I$106,2,)/100,""))),"")</f>
        <v/>
      </c>
      <c r="BQ76" t="str">
        <f>IFERROR('Prod y alimentación'!J134*IF($AN76=$R$10,VLOOKUP($AO76,Listas!$B$6:$C$106,2,),IF($AN76=$R$11,VLOOKUP($AO76,Listas!$E$6:$F$106,2,),IF($AN76=$R$12,VLOOKUP($AO76,Listas!$H$6:$I$106,2,)/100,""))),"")</f>
        <v/>
      </c>
      <c r="BR76" t="str">
        <f>IFERROR('Prod y alimentación'!M134*IF($AN76=$R$10,VLOOKUP($AO76,Listas!$B$6:$C$106,2,),IF($AN76=$R$11,VLOOKUP($AO76,Listas!$E$6:$F$106,2,),IF($AN76=$R$12,VLOOKUP($AO76,Listas!$H$6:$I$106,2,)/100,""))),"")</f>
        <v/>
      </c>
      <c r="BS76" t="str">
        <f>IFERROR('Prod y alimentación'!P134*IF($AN76=$R$10,VLOOKUP($AO76,Listas!$B$6:$C$106,2,),IF($AN76=$R$11,VLOOKUP($AO76,Listas!$E$6:$F$106,2,),IF($AN76=$R$12,VLOOKUP($AO76,Listas!$H$6:$I$106,2,)/100,""))),"")</f>
        <v/>
      </c>
      <c r="BT76" t="str">
        <f>IFERROR('Prod y alimentación'!S134*IF($AN76=$R$10,VLOOKUP($AO76,Listas!$B$6:$C$106,2,),IF($AN76=$R$11,VLOOKUP($AO76,Listas!$E$6:$F$106,2,),IF($AN76=$R$12,VLOOKUP($AO76,Listas!$H$6:$I$106,2,)/100,""))),"")</f>
        <v/>
      </c>
      <c r="BU76" t="str">
        <f>IFERROR('Prod y alimentación'!V134*IF($AN76=$R$10,VLOOKUP($AO76,Listas!$B$6:$C$106,2,),IF($AN76=$R$11,VLOOKUP($AO76,Listas!$E$6:$F$106,2,),IF($AN76=$R$12,VLOOKUP($AO76,Listas!$H$6:$I$106,2,)/100,""))),"")</f>
        <v/>
      </c>
      <c r="BV76" t="str">
        <f>IFERROR('Prod y alimentación'!Y134*IF($AN76=$R$10,VLOOKUP($AO76,Listas!$B$6:$C$106,2,),IF($AN76=$R$11,VLOOKUP($AO76,Listas!$E$6:$F$106,2,),IF($AN76=$R$12,VLOOKUP($AO76,Listas!$H$6:$I$106,2,)/100,""))),"")</f>
        <v/>
      </c>
      <c r="BW76" t="str">
        <f>IFERROR('Prod y alimentación'!AB134*IF($AN76=$R$10,VLOOKUP($AO76,Listas!$B$6:$C$106,2,),IF($AN76=$R$11,VLOOKUP($AO76,Listas!$E$6:$F$106,2,),IF($AN76=$R$12,VLOOKUP($AO76,Listas!$H$6:$I$106,2,)/100,""))),"")</f>
        <v/>
      </c>
      <c r="BX76" t="str">
        <f>IFERROR('Prod y alimentación'!AE134*IF($AN76=$R$10,VLOOKUP($AO76,Listas!$B$6:$C$106,2,),IF($AN76=$R$11,VLOOKUP($AO76,Listas!$E$6:$F$106,2,),IF($AN76=$R$12,VLOOKUP($AO76,Listas!$H$6:$I$106,2,)/100,""))),"")</f>
        <v/>
      </c>
      <c r="BY76" t="str">
        <f>IFERROR('Prod y alimentación'!AH134*IF($AN76=$R$10,VLOOKUP($AO76,Listas!$B$6:$C$106,2,),IF($AN76=$R$11,VLOOKUP($AO76,Listas!$E$6:$F$106,2,),IF($AN76=$R$12,VLOOKUP($AO76,Listas!$H$6:$I$106,2,)/100,""))),"")</f>
        <v/>
      </c>
      <c r="BZ76" t="str">
        <f>IFERROR('Prod y alimentación'!AK134*IF($AN76=$R$10,VLOOKUP($AO76,Listas!$B$6:$C$106,2,),IF($AN76=$R$11,VLOOKUP($AO76,Listas!$E$6:$F$106,2,),IF($AN76=$R$12,VLOOKUP($AO76,Listas!$H$6:$I$106,2,)/100,""))),"")</f>
        <v/>
      </c>
      <c r="CB76" t="str">
        <f>IF(Reservas!E81="",IF(Reservas!D81="","",IF(Reservas!C81=$O$10,0.85,IF(Reservas!C81=$O$11,0.45,IF(Reservas!C81=$O$12,0.33,"")))),Reservas!E81)</f>
        <v/>
      </c>
      <c r="CC76" t="str">
        <f>IF(Reservas!H81="",IF(Reservas!G81="","",IF(Reservas!F81=$O$10,0.85,IF(Reservas!F81=$O$11,0.45,IF(Reservas!F81=$O$12,0.33,"")))),Reservas!H81)</f>
        <v/>
      </c>
      <c r="CD76" t="str">
        <f>IF(Reservas!K81="",IF(Reservas!J81="","",IF(Reservas!I81=$O$10,0.85,IF(Reservas!I81=$O$11,0.45,IF(Reservas!I81=$O$12,0.33,"")))),Reservas!K81)</f>
        <v/>
      </c>
      <c r="CE76" t="str">
        <f>IF(Reservas!N81="",IF(Reservas!M81="","",IF(Reservas!L81=$O$10,0.85,IF(Reservas!L81=$O$11,0.45,IF(Reservas!L81=$O$12,0.33,"")))),Reservas!N81)</f>
        <v/>
      </c>
      <c r="CF76" t="str">
        <f>IF(Reservas!Q81="",IF(Reservas!P81="","",IF(Reservas!O81=$O$10,0.85,IF(Reservas!O81=$O$11,0.45,IF(Reservas!O81=$O$12,0.33,"")))),Reservas!Q81)</f>
        <v/>
      </c>
      <c r="CG76" t="str">
        <f>IF(Reservas!T81="",IF(Reservas!S81="","",IF(Reservas!R81=$O$10,0.85,IF(Reservas!R81=$O$11,0.45,IF(Reservas!R81=$O$12,0.33,"")))),Reservas!T81)</f>
        <v/>
      </c>
      <c r="CH76" t="str">
        <f>IF(Reservas!W81="",IF(Reservas!V81="","",IF(Reservas!U81=$O$10,0.85,IF(Reservas!U81=$O$11,0.45,IF(Reservas!U81=$O$12,0.33,"")))),Reservas!W81)</f>
        <v/>
      </c>
      <c r="CI76" t="str">
        <f>IF(Reservas!Z81="",IF(Reservas!Y81="","",IF(Reservas!X81=$O$10,0.85,IF(Reservas!X81=$O$11,0.45,IF(Reservas!X81=$O$12,0.33,"")))),Reservas!Z81)</f>
        <v/>
      </c>
      <c r="CJ76" t="str">
        <f>IF(Reservas!AC81="",IF(Reservas!AB81="","",IF(Reservas!AA81=$O$10,0.85,IF(Reservas!AA81=$O$11,0.45,IF(Reservas!AA81=$O$12,0.33,"")))),Reservas!AC81)</f>
        <v/>
      </c>
      <c r="CK76" t="str">
        <f>IF(Reservas!AF81="",IF(Reservas!AE81="","",IF(Reservas!AD81=$O$10,0.85,IF(Reservas!AD81=$O$11,0.45,IF(Reservas!AD81=$O$12,0.33,"")))),Reservas!AF81)</f>
        <v/>
      </c>
      <c r="CL76" t="str">
        <f>IF(Reservas!AI81="",IF(Reservas!AH81="","",IF(Reservas!AG81=$O$10,0.85,IF(Reservas!AG81=$O$11,0.45,IF(Reservas!AG81=$O$12,0.33,"")))),Reservas!AI81)</f>
        <v/>
      </c>
      <c r="CM76" t="str">
        <f>IF(Reservas!AL81="",IF(Reservas!AK81="","",IF(Reservas!AJ81=$O$10,0.85,IF(Reservas!AJ81=$O$11,0.45,IF(Reservas!AJ81=$O$12,0.33,"")))),Reservas!AL81)</f>
        <v/>
      </c>
      <c r="CO76" t="str">
        <f>IFERROR('Prod y alimentación'!E134*IF($AN76=$R$10,VLOOKUP($AO76,Listas!$B$6:$C$106,2,),IF($AN76=$R$11,VLOOKUP($AO76,Listas!$E$6:$F$106,2,),IF($AN76=$R$12,VLOOKUP($AO76,Listas!$H$6:$I$106,2,),""))),"")</f>
        <v/>
      </c>
      <c r="CP76" t="str">
        <f>IFERROR('Prod y alimentación'!H134*IF($AN76=$R$10,VLOOKUP($AO76,Listas!$B$6:$C$106,2,),IF($AN76=$R$11,VLOOKUP($AO76,Listas!$E$6:$F$106,2,),IF($AN76=$R$12,VLOOKUP($AO76,Listas!$H$6:$I$106,2,),""))),"")</f>
        <v/>
      </c>
      <c r="CQ76" t="str">
        <f>IFERROR('Prod y alimentación'!K134*IF($AN76=$R$10,VLOOKUP($AO76,Listas!$B$6:$C$106,2,),IF($AN76=$R$11,VLOOKUP($AO76,Listas!$E$6:$F$106,2,),IF($AN76=$R$12,VLOOKUP($AO76,Listas!$H$6:$I$106,2,),""))),"")</f>
        <v/>
      </c>
      <c r="CR76" t="str">
        <f>IFERROR('Prod y alimentación'!N134*IF($AN76=$R$10,VLOOKUP($AO76,Listas!$B$6:$C$106,2,),IF($AN76=$R$11,VLOOKUP($AO76,Listas!$E$6:$F$106,2,),IF($AN76=$R$12,VLOOKUP($AO76,Listas!$H$6:$I$106,2,),""))),"")</f>
        <v/>
      </c>
      <c r="CS76" t="str">
        <f>IFERROR('Prod y alimentación'!Q134*IF($AN76=$R$10,VLOOKUP($AO76,Listas!$B$6:$C$106,2,),IF($AN76=$R$11,VLOOKUP($AO76,Listas!$E$6:$F$106,2,),IF($AN76=$R$12,VLOOKUP($AO76,Listas!$H$6:$I$106,2,),""))),"")</f>
        <v/>
      </c>
      <c r="CT76" t="str">
        <f>IFERROR('Prod y alimentación'!T134*IF($AN76=$R$10,VLOOKUP($AO76,Listas!$B$6:$C$106,2,),IF($AN76=$R$11,VLOOKUP($AO76,Listas!$E$6:$F$106,2,),IF($AN76=$R$12,VLOOKUP($AO76,Listas!$H$6:$I$106,2,),""))),"")</f>
        <v/>
      </c>
      <c r="CU76" t="str">
        <f>IFERROR('Prod y alimentación'!W134*IF($AN76=$R$10,VLOOKUP($AO76,Listas!$B$6:$C$106,2,),IF($AN76=$R$11,VLOOKUP($AO76,Listas!$E$6:$F$106,2,),IF($AN76=$R$12,VLOOKUP($AO76,Listas!$H$6:$I$106,2,),""))),"")</f>
        <v/>
      </c>
      <c r="CV76" t="str">
        <f>IFERROR('Prod y alimentación'!Z134*IF($AN76=$R$10,VLOOKUP($AO76,Listas!$B$6:$C$106,2,),IF($AN76=$R$11,VLOOKUP($AO76,Listas!$E$6:$F$106,2,),IF($AN76=$R$12,VLOOKUP($AO76,Listas!$H$6:$I$106,2,),""))),"")</f>
        <v/>
      </c>
      <c r="CW76" t="str">
        <f>IFERROR('Prod y alimentación'!AC134*IF($AN76=$R$10,VLOOKUP($AO76,Listas!$B$6:$C$106,2,),IF($AN76=$R$11,VLOOKUP($AO76,Listas!$E$6:$F$106,2,),IF($AN76=$R$12,VLOOKUP($AO76,Listas!$H$6:$I$106,2,),""))),"")</f>
        <v/>
      </c>
      <c r="CX76" t="str">
        <f>IFERROR('Prod y alimentación'!AF134*IF($AN76=$R$10,VLOOKUP($AO76,Listas!$B$6:$C$106,2,),IF($AN76=$R$11,VLOOKUP($AO76,Listas!$E$6:$F$106,2,),IF($AN76=$R$12,VLOOKUP($AO76,Listas!$H$6:$I$106,2,),""))),"")</f>
        <v/>
      </c>
      <c r="CY76" t="str">
        <f>IFERROR('Prod y alimentación'!AI134*IF($AN76=$R$10,VLOOKUP($AO76,Listas!$B$6:$C$106,2,),IF($AN76=$R$11,VLOOKUP($AO76,Listas!$E$6:$F$106,2,),IF($AN76=$R$12,VLOOKUP($AO76,Listas!$H$6:$I$106,2,),""))),"")</f>
        <v/>
      </c>
      <c r="CZ76" t="str">
        <f>IFERROR('Prod y alimentación'!AL134*IF($AN76=$R$10,VLOOKUP($AO76,Listas!$B$6:$C$106,2,),IF($AN76=$R$11,VLOOKUP($AO76,Listas!$E$6:$F$106,2,),IF($AN76=$R$12,VLOOKUP($AO76,Listas!$H$6:$I$106,2,),""))),"")</f>
        <v/>
      </c>
    </row>
    <row r="77" spans="2:104" x14ac:dyDescent="0.35">
      <c r="B77" t="str">
        <f ca="1">IFERROR(INDEX(OFFSET(Listas!$B$6,0,0,MATCH("Fin",Listas!$B$6:B173,0)-1,1),MATCH(0,INDEX(COUNTIF($B$10:B76,OFFSET(Listas!$B$6,0,0,MATCH("Fin",Listas!$B$6:B173,0)-1,1)),0,0),0)),"")</f>
        <v/>
      </c>
      <c r="E77" t="str">
        <f ca="1">IFERROR(INDEX(OFFSET(Listas!$E$6,0,0,MATCH("Fin",Listas!$E$6:E173,0)-1,1),MATCH(0,INDEX(COUNTIF($E$10:E76,OFFSET(Listas!$E$6,0,0,MATCH("Fin",Listas!$E$6:E173,0)-1,1)),0,0),0)),"")</f>
        <v/>
      </c>
      <c r="H77" t="str">
        <f ca="1">IFERROR(INDEX(OFFSET(Listas!$H$6,0,0,MATCH("Fin",Listas!$H$6:H173,0)-1,1),MATCH(0,INDEX(COUNTIF($H$10:H76,OFFSET(Listas!$H$6,0,0,MATCH("Fin",Listas!$H$6:H173,0)-1,1)),0,0),0)),"")</f>
        <v/>
      </c>
      <c r="K77" t="str">
        <f ca="1">IFERROR(INDEX(OFFSET(Listas!$L$6,0,0,MATCH("Fin",Listas!$L$6:L173,0)-1,1),MATCH(0,INDEX(COUNTIF($K$10:K76,OFFSET(Listas!$L$6,0,0,MATCH("Fin",Listas!$L$6:L173,0)-1,1)),0,0),0)),"")</f>
        <v/>
      </c>
      <c r="L77" t="e">
        <f ca="1">VLOOKUP(K77,Listas!$L$6:$M$106,2,0)</f>
        <v>#N/A</v>
      </c>
      <c r="AA77" s="122" t="str">
        <f>IF('Uso de suelo'!C82="","",'Uso de suelo'!C82)</f>
        <v/>
      </c>
      <c r="AB77" s="123" t="str">
        <f ca="1">IF('Uso de suelo'!D82="","",VLOOKUP('Uso de suelo'!D82,OFFSET(Formulas!$K$11,0,0,Formulas!$L$10,2),2,0))</f>
        <v/>
      </c>
      <c r="AC77" s="123" t="str">
        <f ca="1">IF('Uso de suelo'!F82="","",VLOOKUP('Uso de suelo'!F82,OFFSET(Formulas!$K$11,0,0,Formulas!$L$10,2),2,0))</f>
        <v/>
      </c>
      <c r="AD77" s="123" t="str">
        <f ca="1">IF('Uso de suelo'!H82="","",VLOOKUP('Uso de suelo'!H82,OFFSET(Formulas!$K$11,0,0,Formulas!$L$10,2),2,0))</f>
        <v/>
      </c>
      <c r="AE77" s="123" t="str">
        <f ca="1">IF('Uso de suelo'!J82="","",VLOOKUP('Uso de suelo'!J82,OFFSET(Formulas!$K$11,0,0,Formulas!$L$10,2),2,0))</f>
        <v/>
      </c>
      <c r="AF77" s="123" t="str">
        <f ca="1">IF('Uso de suelo'!L82="","",VLOOKUP('Uso de suelo'!L82,OFFSET(Formulas!$K$11,0,0,Formulas!$L$10,2),2,0))</f>
        <v/>
      </c>
      <c r="AG77" s="123" t="str">
        <f ca="1">IF('Uso de suelo'!N82="","",VLOOKUP('Uso de suelo'!N82,OFFSET(Formulas!$K$11,0,0,Formulas!$L$10,2),2,0))</f>
        <v/>
      </c>
      <c r="AH77" s="123" t="str">
        <f ca="1">IF('Uso de suelo'!P82="","",VLOOKUP('Uso de suelo'!P82,OFFSET(Formulas!$K$11,0,0,Formulas!$L$10,2),2,0))</f>
        <v/>
      </c>
      <c r="AI77" s="123" t="str">
        <f ca="1">IF('Uso de suelo'!R82="","",VLOOKUP('Uso de suelo'!R82,OFFSET(Formulas!$K$11,0,0,Formulas!$L$10,2),2,0))</f>
        <v/>
      </c>
      <c r="AJ77" s="123" t="str">
        <f ca="1">IF('Uso de suelo'!T82="","",VLOOKUP('Uso de suelo'!T82,OFFSET(Formulas!$K$11,0,0,Formulas!$L$10,2),2,0))</f>
        <v/>
      </c>
      <c r="AK77" s="123" t="str">
        <f ca="1">IF('Uso de suelo'!V82="","",VLOOKUP('Uso de suelo'!V82,OFFSET(Formulas!$K$11,0,0,Formulas!$L$10,2),2,0))</f>
        <v/>
      </c>
      <c r="AL77" s="123" t="str">
        <f ca="1">IF('Uso de suelo'!X82="","",VLOOKUP('Uso de suelo'!X82,OFFSET(Formulas!$K$11,0,0,Formulas!$L$10,2),2,0))</f>
        <v/>
      </c>
      <c r="AM77" s="124" t="str">
        <f ca="1">IF('Uso de suelo'!Z82="","",VLOOKUP('Uso de suelo'!Z82,OFFSET(Formulas!$K$11,0,0,Formulas!$L$10,2),2,0))</f>
        <v/>
      </c>
      <c r="AN77" t="str">
        <f>IF('Prod y alimentación'!B135="","",'Prod y alimentación'!B135)</f>
        <v/>
      </c>
      <c r="AO77" t="str">
        <f>IF('Prod y alimentación'!C135="","",'Prod y alimentación'!C135)</f>
        <v/>
      </c>
      <c r="AP77" t="str">
        <f>IFERROR('Prod y alimentación'!D135*IF($AN77=$R$10,VLOOKUP($AO77,Listas!$B$6:$D$106,3,)*VLOOKUP($AO77,Listas!$B$6:$D$106,2,),IF($AN77=$R$11,VLOOKUP($AO77,Listas!$E$6:$G$106,3,)*VLOOKUP($AO77,Listas!$E$6:$G$106,2,),IF($AN77=$R$12,VLOOKUP($AO77,Listas!$H$6:$J$106,3,)*VLOOKUP($AO77,Listas!$H$6:$J$106,2,),""))),"")</f>
        <v/>
      </c>
      <c r="AQ77" t="str">
        <f>IFERROR('Prod y alimentación'!E135*IF($AN77=$R$10,VLOOKUP($AO77,Listas!$B$6:$D$106,3,)*VLOOKUP($AO77,Listas!$B$6:$D$106,2,),IF($AN77=$R$11,VLOOKUP($AO77,Listas!$E$6:$G$106,3,)*VLOOKUP($AO77,Listas!$E$6:$G$106,2,),IF($AN77=$R$12,VLOOKUP($AO77,Listas!$H$6:$J$106,3,)*VLOOKUP($AO77,Listas!$H$6:$J$106,2,),""))),"")</f>
        <v/>
      </c>
      <c r="AR77" t="str">
        <f>IFERROR('Prod y alimentación'!G135*IF($AN77=$R$10,VLOOKUP($AO77,Listas!$B$6:$D$106,3,)*VLOOKUP($AO77,Listas!$B$6:$D$106,2,),IF($AN77=$R$11,VLOOKUP($AO77,Listas!$E$6:$G$106,3,)*VLOOKUP($AO77,Listas!$E$6:$G$106,2,),IF($AN77=$R$12,VLOOKUP($AO77,Listas!$H$6:$J$106,3,)*VLOOKUP($AO77,Listas!$H$6:$J$106,2,),""))),"")</f>
        <v/>
      </c>
      <c r="AS77" t="str">
        <f>IFERROR('Prod y alimentación'!H135*IF($AN77=$R$10,VLOOKUP($AO77,Listas!$B$6:$D$106,3,)*VLOOKUP($AO77,Listas!$B$6:$D$106,2,),IF($AN77=$R$11,VLOOKUP($AO77,Listas!$E$6:$G$106,3,)*VLOOKUP($AO77,Listas!$E$6:$G$106,2,),IF($AN77=$R$12,VLOOKUP($AO77,Listas!$H$6:$J$106,3,)*VLOOKUP($AO77,Listas!$H$6:$J$106,2,),""))),"")</f>
        <v/>
      </c>
      <c r="AT77" t="str">
        <f>IFERROR('Prod y alimentación'!J135*IF($AN77=$R$10,VLOOKUP($AO77,Listas!$B$6:$D$106,3,)*VLOOKUP($AO77,Listas!$B$6:$D$106,2,),IF($AN77=$R$11,VLOOKUP($AO77,Listas!$E$6:$G$106,3,)*VLOOKUP($AO77,Listas!$E$6:$G$106,2,),IF($AN77=$R$12,VLOOKUP($AO77,Listas!$H$6:$J$106,3,)*VLOOKUP($AO77,Listas!$H$6:$J$106,2,),""))),"")</f>
        <v/>
      </c>
      <c r="AU77" t="str">
        <f>IFERROR('Prod y alimentación'!K135*IF($AN77=$R$10,VLOOKUP($AO77,Listas!$B$6:$D$106,3,)*VLOOKUP($AO77,Listas!$B$6:$D$106,2,),IF($AN77=$R$11,VLOOKUP($AO77,Listas!$E$6:$G$106,3,)*VLOOKUP($AO77,Listas!$E$6:$G$106,2,),IF($AN77=$R$12,VLOOKUP($AO77,Listas!$H$6:$J$106,3,)*VLOOKUP($AO77,Listas!$H$6:$J$106,2,),""))),"")</f>
        <v/>
      </c>
      <c r="AV77" t="str">
        <f>IFERROR('Prod y alimentación'!M135*IF($AN77=$R$10,VLOOKUP($AO77,Listas!$B$6:$D$106,3,)*VLOOKUP($AO77,Listas!$B$6:$D$106,2,),IF($AN77=$R$11,VLOOKUP($AO77,Listas!$E$6:$G$106,3,)*VLOOKUP($AO77,Listas!$E$6:$G$106,2,),IF($AN77=$R$12,VLOOKUP($AO77,Listas!$H$6:$J$106,3,)*VLOOKUP($AO77,Listas!$H$6:$J$106,2,),""))),"")</f>
        <v/>
      </c>
      <c r="AW77" t="str">
        <f>IFERROR('Prod y alimentación'!N135*IF($AN77=$R$10,VLOOKUP($AO77,Listas!$B$6:$D$106,3,)*VLOOKUP($AO77,Listas!$B$6:$D$106,2,),IF($AN77=$R$11,VLOOKUP($AO77,Listas!$E$6:$G$106,3,)*VLOOKUP($AO77,Listas!$E$6:$G$106,2,),IF($AN77=$R$12,VLOOKUP($AO77,Listas!$H$6:$J$106,3,)*VLOOKUP($AO77,Listas!$H$6:$J$106,2,),""))),"")</f>
        <v/>
      </c>
      <c r="AX77" t="str">
        <f>IFERROR('Prod y alimentación'!P135*IF($AN77=$R$10,VLOOKUP($AO77,Listas!$B$6:$D$106,3,)*VLOOKUP($AO77,Listas!$B$6:$D$106,2,),IF($AN77=$R$11,VLOOKUP($AO77,Listas!$E$6:$G$106,3,)*VLOOKUP($AO77,Listas!$E$6:$G$106,2,),IF($AN77=$R$12,VLOOKUP($AO77,Listas!$H$6:$J$106,3,)*VLOOKUP($AO77,Listas!$H$6:$J$106,2,),""))),"")</f>
        <v/>
      </c>
      <c r="AY77" t="str">
        <f>IFERROR('Prod y alimentación'!Q135*IF($AN77=$R$10,VLOOKUP($AO77,Listas!$B$6:$D$106,3,)*VLOOKUP($AO77,Listas!$B$6:$D$106,2,),IF($AN77=$R$11,VLOOKUP($AO77,Listas!$E$6:$G$106,3,)*VLOOKUP($AO77,Listas!$E$6:$G$106,2,),IF($AN77=$R$12,VLOOKUP($AO77,Listas!$H$6:$J$106,3,)*VLOOKUP($AO77,Listas!$H$6:$J$106,2,),""))),"")</f>
        <v/>
      </c>
      <c r="AZ77" t="str">
        <f>IFERROR('Prod y alimentación'!S135*IF($AN77=$R$10,VLOOKUP($AO77,Listas!$B$6:$D$106,3,)*VLOOKUP($AO77,Listas!$B$6:$D$106,2,),IF($AN77=$R$11,VLOOKUP($AO77,Listas!$E$6:$G$106,3,)*VLOOKUP($AO77,Listas!$E$6:$G$106,2,),IF($AN77=$R$12,VLOOKUP($AO77,Listas!$H$6:$J$106,3,)*VLOOKUP($AO77,Listas!$H$6:$J$106,2,),""))),"")</f>
        <v/>
      </c>
      <c r="BA77" t="str">
        <f>IFERROR('Prod y alimentación'!T135*IF($AN77=$R$10,VLOOKUP($AO77,Listas!$B$6:$D$106,3,)*VLOOKUP($AO77,Listas!$B$6:$D$106,2,),IF($AN77=$R$11,VLOOKUP($AO77,Listas!$E$6:$G$106,3,)*VLOOKUP($AO77,Listas!$E$6:$G$106,2,),IF($AN77=$R$12,VLOOKUP($AO77,Listas!$H$6:$J$106,3,)*VLOOKUP($AO77,Listas!$H$6:$J$106,2,),""))),"")</f>
        <v/>
      </c>
      <c r="BB77" t="str">
        <f>IFERROR('Prod y alimentación'!V135*IF($AN77=$R$10,VLOOKUP($AO77,Listas!$B$6:$D$106,3,)*VLOOKUP($AO77,Listas!$B$6:$D$106,2,),IF($AN77=$R$11,VLOOKUP($AO77,Listas!$E$6:$G$106,3,)*VLOOKUP($AO77,Listas!$E$6:$G$106,2,),IF($AN77=$R$12,VLOOKUP($AO77,Listas!$H$6:$J$106,3,)*VLOOKUP($AO77,Listas!$H$6:$J$106,2,),""))),"")</f>
        <v/>
      </c>
      <c r="BC77" t="str">
        <f>IFERROR('Prod y alimentación'!W135*IF($AN77=$R$10,VLOOKUP($AO77,Listas!$B$6:$D$106,3,)*VLOOKUP($AO77,Listas!$B$6:$D$106,2,),IF($AN77=$R$11,VLOOKUP($AO77,Listas!$E$6:$G$106,3,)*VLOOKUP($AO77,Listas!$E$6:$G$106,2,),IF($AN77=$R$12,VLOOKUP($AO77,Listas!$H$6:$J$106,3,)*VLOOKUP($AO77,Listas!$H$6:$J$106,2,),""))),"")</f>
        <v/>
      </c>
      <c r="BD77" t="str">
        <f>IFERROR('Prod y alimentación'!Y135*IF($AN77=$R$10,VLOOKUP($AO77,Listas!$B$6:$D$106,3,)*VLOOKUP($AO77,Listas!$B$6:$D$106,2,),IF($AN77=$R$11,VLOOKUP($AO77,Listas!$E$6:$G$106,3,)*VLOOKUP($AO77,Listas!$E$6:$G$106,2,),IF($AN77=$R$12,VLOOKUP($AO77,Listas!$H$6:$J$106,3,)*VLOOKUP($AO77,Listas!$H$6:$J$106,2,),""))),"")</f>
        <v/>
      </c>
      <c r="BE77" t="str">
        <f>IFERROR('Prod y alimentación'!Z135*IF($AN77=$R$10,VLOOKUP($AO77,Listas!$B$6:$D$106,3,)*VLOOKUP($AO77,Listas!$B$6:$D$106,2,),IF($AN77=$R$11,VLOOKUP($AO77,Listas!$E$6:$G$106,3,)*VLOOKUP($AO77,Listas!$E$6:$G$106,2,),IF($AN77=$R$12,VLOOKUP($AO77,Listas!$H$6:$J$106,3,)*VLOOKUP($AO77,Listas!$H$6:$J$106,2,),""))),"")</f>
        <v/>
      </c>
      <c r="BF77" t="str">
        <f>IFERROR('Prod y alimentación'!AB135*IF($AN77=$R$10,VLOOKUP($AO77,Listas!$B$6:$D$106,3,)*VLOOKUP($AO77,Listas!$B$6:$D$106,2,),IF($AN77=$R$11,VLOOKUP($AO77,Listas!$E$6:$G$106,3,)*VLOOKUP($AO77,Listas!$E$6:$G$106,2,),IF($AN77=$R$12,VLOOKUP($AO77,Listas!$H$6:$J$106,3,)*VLOOKUP($AO77,Listas!$H$6:$J$106,2,),""))),"")</f>
        <v/>
      </c>
      <c r="BG77" t="str">
        <f>IFERROR('Prod y alimentación'!AC135*IF($AN77=$R$10,VLOOKUP($AO77,Listas!$B$6:$D$106,3,)*VLOOKUP($AO77,Listas!$B$6:$D$106,2,),IF($AN77=$R$11,VLOOKUP($AO77,Listas!$E$6:$G$106,3,)*VLOOKUP($AO77,Listas!$E$6:$G$106,2,),IF($AN77=$R$12,VLOOKUP($AO77,Listas!$H$6:$J$106,3,)*VLOOKUP($AO77,Listas!$H$6:$J$106,2,),""))),"")</f>
        <v/>
      </c>
      <c r="BH77" t="str">
        <f>IFERROR('Prod y alimentación'!AE135*IF($AN77=$R$10,VLOOKUP($AO77,Listas!$B$6:$D$106,3,)*VLOOKUP($AO77,Listas!$B$6:$D$106,2,),IF($AN77=$R$11,VLOOKUP($AO77,Listas!$E$6:$G$106,3,)*VLOOKUP($AO77,Listas!$E$6:$G$106,2,),IF($AN77=$R$12,VLOOKUP($AO77,Listas!$H$6:$J$106,3,)*VLOOKUP($AO77,Listas!$H$6:$J$106,2,),""))),"")</f>
        <v/>
      </c>
      <c r="BI77" t="str">
        <f>IFERROR('Prod y alimentación'!AF135*IF($AN77=$R$10,VLOOKUP($AO77,Listas!$B$6:$D$106,3,)*VLOOKUP($AO77,Listas!$B$6:$D$106,2,),IF($AN77=$R$11,VLOOKUP($AO77,Listas!$E$6:$G$106,3,)*VLOOKUP($AO77,Listas!$E$6:$G$106,2,),IF($AN77=$R$12,VLOOKUP($AO77,Listas!$H$6:$J$106,3,)*VLOOKUP($AO77,Listas!$H$6:$J$106,2,),""))),"")</f>
        <v/>
      </c>
      <c r="BJ77" t="str">
        <f>IFERROR('Prod y alimentación'!AH135*IF($AN77=$R$10,VLOOKUP($AO77,Listas!$B$6:$D$106,3,)*VLOOKUP($AO77,Listas!$B$6:$D$106,2,),IF($AN77=$R$11,VLOOKUP($AO77,Listas!$E$6:$G$106,3,)*VLOOKUP($AO77,Listas!$E$6:$G$106,2,),IF($AN77=$R$12,VLOOKUP($AO77,Listas!$H$6:$J$106,3,)*VLOOKUP($AO77,Listas!$H$6:$J$106,2,),""))),"")</f>
        <v/>
      </c>
      <c r="BK77" t="str">
        <f>IFERROR('Prod y alimentación'!AI135*IF($AN77=$R$10,VLOOKUP($AO77,Listas!$B$6:$D$106,3,)*VLOOKUP($AO77,Listas!$B$6:$D$106,2,),IF($AN77=$R$11,VLOOKUP($AO77,Listas!$E$6:$G$106,3,)*VLOOKUP($AO77,Listas!$E$6:$G$106,2,),IF($AN77=$R$12,VLOOKUP($AO77,Listas!$H$6:$J$106,3,)*VLOOKUP($AO77,Listas!$H$6:$J$106,2,),""))),"")</f>
        <v/>
      </c>
      <c r="BL77" t="str">
        <f>IFERROR('Prod y alimentación'!AK135*IF($AN77=$R$10,VLOOKUP($AO77,Listas!$B$6:$D$106,3,)*VLOOKUP($AO77,Listas!$B$6:$D$106,2,),IF($AN77=$R$11,VLOOKUP($AO77,Listas!$E$6:$G$106,3,)*VLOOKUP($AO77,Listas!$E$6:$G$106,2,),IF($AN77=$R$12,VLOOKUP($AO77,Listas!$H$6:$J$106,3,)*VLOOKUP($AO77,Listas!$H$6:$J$106,2,),""))),"")</f>
        <v/>
      </c>
      <c r="BM77" t="str">
        <f>IFERROR('Prod y alimentación'!AL135*IF($AN77=$R$10,VLOOKUP($AO77,Listas!$B$6:$D$106,3,)*VLOOKUP($AO77,Listas!$B$6:$D$106,2,),IF($AN77=$R$11,VLOOKUP($AO77,Listas!$E$6:$G$106,3,)*VLOOKUP($AO77,Listas!$E$6:$G$106,2,),IF($AN77=$R$12,VLOOKUP($AO77,Listas!$H$6:$J$106,3,)*VLOOKUP($AO77,Listas!$H$6:$J$106,2,),""))),"")</f>
        <v/>
      </c>
      <c r="BO77" s="130" t="str">
        <f>IFERROR('Prod y alimentación'!D135*IF($AN77=$R$10,VLOOKUP($AO77,Listas!$B$6:$C$106,2,),IF($AN77=$R$11,VLOOKUP($AO77,Listas!$E$6:$F$106,2,),IF($AN77=$R$12,VLOOKUP($AO77,Listas!$H$6:$I$106,2,),""))),"")</f>
        <v/>
      </c>
      <c r="BP77" t="str">
        <f>IFERROR('Prod y alimentación'!G135*IF($AN77=$R$10,VLOOKUP($AO77,Listas!$B$6:$C$106,2,),IF($AN77=$R$11,VLOOKUP($AO77,Listas!$E$6:$F$106,2,),IF($AN77=$R$12,VLOOKUP($AO77,Listas!$H$6:$I$106,2,)/100,""))),"")</f>
        <v/>
      </c>
      <c r="BQ77" t="str">
        <f>IFERROR('Prod y alimentación'!J135*IF($AN77=$R$10,VLOOKUP($AO77,Listas!$B$6:$C$106,2,),IF($AN77=$R$11,VLOOKUP($AO77,Listas!$E$6:$F$106,2,),IF($AN77=$R$12,VLOOKUP($AO77,Listas!$H$6:$I$106,2,)/100,""))),"")</f>
        <v/>
      </c>
      <c r="BR77" t="str">
        <f>IFERROR('Prod y alimentación'!M135*IF($AN77=$R$10,VLOOKUP($AO77,Listas!$B$6:$C$106,2,),IF($AN77=$R$11,VLOOKUP($AO77,Listas!$E$6:$F$106,2,),IF($AN77=$R$12,VLOOKUP($AO77,Listas!$H$6:$I$106,2,)/100,""))),"")</f>
        <v/>
      </c>
      <c r="BS77" t="str">
        <f>IFERROR('Prod y alimentación'!P135*IF($AN77=$R$10,VLOOKUP($AO77,Listas!$B$6:$C$106,2,),IF($AN77=$R$11,VLOOKUP($AO77,Listas!$E$6:$F$106,2,),IF($AN77=$R$12,VLOOKUP($AO77,Listas!$H$6:$I$106,2,)/100,""))),"")</f>
        <v/>
      </c>
      <c r="BT77" t="str">
        <f>IFERROR('Prod y alimentación'!S135*IF($AN77=$R$10,VLOOKUP($AO77,Listas!$B$6:$C$106,2,),IF($AN77=$R$11,VLOOKUP($AO77,Listas!$E$6:$F$106,2,),IF($AN77=$R$12,VLOOKUP($AO77,Listas!$H$6:$I$106,2,)/100,""))),"")</f>
        <v/>
      </c>
      <c r="BU77" t="str">
        <f>IFERROR('Prod y alimentación'!V135*IF($AN77=$R$10,VLOOKUP($AO77,Listas!$B$6:$C$106,2,),IF($AN77=$R$11,VLOOKUP($AO77,Listas!$E$6:$F$106,2,),IF($AN77=$R$12,VLOOKUP($AO77,Listas!$H$6:$I$106,2,)/100,""))),"")</f>
        <v/>
      </c>
      <c r="BV77" t="str">
        <f>IFERROR('Prod y alimentación'!Y135*IF($AN77=$R$10,VLOOKUP($AO77,Listas!$B$6:$C$106,2,),IF($AN77=$R$11,VLOOKUP($AO77,Listas!$E$6:$F$106,2,),IF($AN77=$R$12,VLOOKUP($AO77,Listas!$H$6:$I$106,2,)/100,""))),"")</f>
        <v/>
      </c>
      <c r="BW77" t="str">
        <f>IFERROR('Prod y alimentación'!AB135*IF($AN77=$R$10,VLOOKUP($AO77,Listas!$B$6:$C$106,2,),IF($AN77=$R$11,VLOOKUP($AO77,Listas!$E$6:$F$106,2,),IF($AN77=$R$12,VLOOKUP($AO77,Listas!$H$6:$I$106,2,)/100,""))),"")</f>
        <v/>
      </c>
      <c r="BX77" t="str">
        <f>IFERROR('Prod y alimentación'!AE135*IF($AN77=$R$10,VLOOKUP($AO77,Listas!$B$6:$C$106,2,),IF($AN77=$R$11,VLOOKUP($AO77,Listas!$E$6:$F$106,2,),IF($AN77=$R$12,VLOOKUP($AO77,Listas!$H$6:$I$106,2,)/100,""))),"")</f>
        <v/>
      </c>
      <c r="BY77" t="str">
        <f>IFERROR('Prod y alimentación'!AH135*IF($AN77=$R$10,VLOOKUP($AO77,Listas!$B$6:$C$106,2,),IF($AN77=$R$11,VLOOKUP($AO77,Listas!$E$6:$F$106,2,),IF($AN77=$R$12,VLOOKUP($AO77,Listas!$H$6:$I$106,2,)/100,""))),"")</f>
        <v/>
      </c>
      <c r="BZ77" t="str">
        <f>IFERROR('Prod y alimentación'!AK135*IF($AN77=$R$10,VLOOKUP($AO77,Listas!$B$6:$C$106,2,),IF($AN77=$R$11,VLOOKUP($AO77,Listas!$E$6:$F$106,2,),IF($AN77=$R$12,VLOOKUP($AO77,Listas!$H$6:$I$106,2,)/100,""))),"")</f>
        <v/>
      </c>
      <c r="CB77" t="str">
        <f>IF(Reservas!E82="",IF(Reservas!D82="","",IF(Reservas!C82=$O$10,0.85,IF(Reservas!C82=$O$11,0.45,IF(Reservas!C82=$O$12,0.33,"")))),Reservas!E82)</f>
        <v/>
      </c>
      <c r="CC77" t="str">
        <f>IF(Reservas!H82="",IF(Reservas!G82="","",IF(Reservas!F82=$O$10,0.85,IF(Reservas!F82=$O$11,0.45,IF(Reservas!F82=$O$12,0.33,"")))),Reservas!H82)</f>
        <v/>
      </c>
      <c r="CD77" t="str">
        <f>IF(Reservas!K82="",IF(Reservas!J82="","",IF(Reservas!I82=$O$10,0.85,IF(Reservas!I82=$O$11,0.45,IF(Reservas!I82=$O$12,0.33,"")))),Reservas!K82)</f>
        <v/>
      </c>
      <c r="CE77" t="str">
        <f>IF(Reservas!N82="",IF(Reservas!M82="","",IF(Reservas!L82=$O$10,0.85,IF(Reservas!L82=$O$11,0.45,IF(Reservas!L82=$O$12,0.33,"")))),Reservas!N82)</f>
        <v/>
      </c>
      <c r="CF77" t="str">
        <f>IF(Reservas!Q82="",IF(Reservas!P82="","",IF(Reservas!O82=$O$10,0.85,IF(Reservas!O82=$O$11,0.45,IF(Reservas!O82=$O$12,0.33,"")))),Reservas!Q82)</f>
        <v/>
      </c>
      <c r="CG77" t="str">
        <f>IF(Reservas!T82="",IF(Reservas!S82="","",IF(Reservas!R82=$O$10,0.85,IF(Reservas!R82=$O$11,0.45,IF(Reservas!R82=$O$12,0.33,"")))),Reservas!T82)</f>
        <v/>
      </c>
      <c r="CH77" t="str">
        <f>IF(Reservas!W82="",IF(Reservas!V82="","",IF(Reservas!U82=$O$10,0.85,IF(Reservas!U82=$O$11,0.45,IF(Reservas!U82=$O$12,0.33,"")))),Reservas!W82)</f>
        <v/>
      </c>
      <c r="CI77" t="str">
        <f>IF(Reservas!Z82="",IF(Reservas!Y82="","",IF(Reservas!X82=$O$10,0.85,IF(Reservas!X82=$O$11,0.45,IF(Reservas!X82=$O$12,0.33,"")))),Reservas!Z82)</f>
        <v/>
      </c>
      <c r="CJ77" t="str">
        <f>IF(Reservas!AC82="",IF(Reservas!AB82="","",IF(Reservas!AA82=$O$10,0.85,IF(Reservas!AA82=$O$11,0.45,IF(Reservas!AA82=$O$12,0.33,"")))),Reservas!AC82)</f>
        <v/>
      </c>
      <c r="CK77" t="str">
        <f>IF(Reservas!AF82="",IF(Reservas!AE82="","",IF(Reservas!AD82=$O$10,0.85,IF(Reservas!AD82=$O$11,0.45,IF(Reservas!AD82=$O$12,0.33,"")))),Reservas!AF82)</f>
        <v/>
      </c>
      <c r="CL77" t="str">
        <f>IF(Reservas!AI82="",IF(Reservas!AH82="","",IF(Reservas!AG82=$O$10,0.85,IF(Reservas!AG82=$O$11,0.45,IF(Reservas!AG82=$O$12,0.33,"")))),Reservas!AI82)</f>
        <v/>
      </c>
      <c r="CM77" t="str">
        <f>IF(Reservas!AL82="",IF(Reservas!AK82="","",IF(Reservas!AJ82=$O$10,0.85,IF(Reservas!AJ82=$O$11,0.45,IF(Reservas!AJ82=$O$12,0.33,"")))),Reservas!AL82)</f>
        <v/>
      </c>
      <c r="CO77" t="str">
        <f>IFERROR('Prod y alimentación'!E135*IF($AN77=$R$10,VLOOKUP($AO77,Listas!$B$6:$C$106,2,),IF($AN77=$R$11,VLOOKUP($AO77,Listas!$E$6:$F$106,2,),IF($AN77=$R$12,VLOOKUP($AO77,Listas!$H$6:$I$106,2,),""))),"")</f>
        <v/>
      </c>
      <c r="CP77" t="str">
        <f>IFERROR('Prod y alimentación'!H135*IF($AN77=$R$10,VLOOKUP($AO77,Listas!$B$6:$C$106,2,),IF($AN77=$R$11,VLOOKUP($AO77,Listas!$E$6:$F$106,2,),IF($AN77=$R$12,VLOOKUP($AO77,Listas!$H$6:$I$106,2,),""))),"")</f>
        <v/>
      </c>
      <c r="CQ77" t="str">
        <f>IFERROR('Prod y alimentación'!K135*IF($AN77=$R$10,VLOOKUP($AO77,Listas!$B$6:$C$106,2,),IF($AN77=$R$11,VLOOKUP($AO77,Listas!$E$6:$F$106,2,),IF($AN77=$R$12,VLOOKUP($AO77,Listas!$H$6:$I$106,2,),""))),"")</f>
        <v/>
      </c>
      <c r="CR77" t="str">
        <f>IFERROR('Prod y alimentación'!N135*IF($AN77=$R$10,VLOOKUP($AO77,Listas!$B$6:$C$106,2,),IF($AN77=$R$11,VLOOKUP($AO77,Listas!$E$6:$F$106,2,),IF($AN77=$R$12,VLOOKUP($AO77,Listas!$H$6:$I$106,2,),""))),"")</f>
        <v/>
      </c>
      <c r="CS77" t="str">
        <f>IFERROR('Prod y alimentación'!Q135*IF($AN77=$R$10,VLOOKUP($AO77,Listas!$B$6:$C$106,2,),IF($AN77=$R$11,VLOOKUP($AO77,Listas!$E$6:$F$106,2,),IF($AN77=$R$12,VLOOKUP($AO77,Listas!$H$6:$I$106,2,),""))),"")</f>
        <v/>
      </c>
      <c r="CT77" t="str">
        <f>IFERROR('Prod y alimentación'!T135*IF($AN77=$R$10,VLOOKUP($AO77,Listas!$B$6:$C$106,2,),IF($AN77=$R$11,VLOOKUP($AO77,Listas!$E$6:$F$106,2,),IF($AN77=$R$12,VLOOKUP($AO77,Listas!$H$6:$I$106,2,),""))),"")</f>
        <v/>
      </c>
      <c r="CU77" t="str">
        <f>IFERROR('Prod y alimentación'!W135*IF($AN77=$R$10,VLOOKUP($AO77,Listas!$B$6:$C$106,2,),IF($AN77=$R$11,VLOOKUP($AO77,Listas!$E$6:$F$106,2,),IF($AN77=$R$12,VLOOKUP($AO77,Listas!$H$6:$I$106,2,),""))),"")</f>
        <v/>
      </c>
      <c r="CV77" t="str">
        <f>IFERROR('Prod y alimentación'!Z135*IF($AN77=$R$10,VLOOKUP($AO77,Listas!$B$6:$C$106,2,),IF($AN77=$R$11,VLOOKUP($AO77,Listas!$E$6:$F$106,2,),IF($AN77=$R$12,VLOOKUP($AO77,Listas!$H$6:$I$106,2,),""))),"")</f>
        <v/>
      </c>
      <c r="CW77" t="str">
        <f>IFERROR('Prod y alimentación'!AC135*IF($AN77=$R$10,VLOOKUP($AO77,Listas!$B$6:$C$106,2,),IF($AN77=$R$11,VLOOKUP($AO77,Listas!$E$6:$F$106,2,),IF($AN77=$R$12,VLOOKUP($AO77,Listas!$H$6:$I$106,2,),""))),"")</f>
        <v/>
      </c>
      <c r="CX77" t="str">
        <f>IFERROR('Prod y alimentación'!AF135*IF($AN77=$R$10,VLOOKUP($AO77,Listas!$B$6:$C$106,2,),IF($AN77=$R$11,VLOOKUP($AO77,Listas!$E$6:$F$106,2,),IF($AN77=$R$12,VLOOKUP($AO77,Listas!$H$6:$I$106,2,),""))),"")</f>
        <v/>
      </c>
      <c r="CY77" t="str">
        <f>IFERROR('Prod y alimentación'!AI135*IF($AN77=$R$10,VLOOKUP($AO77,Listas!$B$6:$C$106,2,),IF($AN77=$R$11,VLOOKUP($AO77,Listas!$E$6:$F$106,2,),IF($AN77=$R$12,VLOOKUP($AO77,Listas!$H$6:$I$106,2,),""))),"")</f>
        <v/>
      </c>
      <c r="CZ77" t="str">
        <f>IFERROR('Prod y alimentación'!AL135*IF($AN77=$R$10,VLOOKUP($AO77,Listas!$B$6:$C$106,2,),IF($AN77=$R$11,VLOOKUP($AO77,Listas!$E$6:$F$106,2,),IF($AN77=$R$12,VLOOKUP($AO77,Listas!$H$6:$I$106,2,),""))),"")</f>
        <v/>
      </c>
    </row>
    <row r="78" spans="2:104" x14ac:dyDescent="0.35">
      <c r="B78" t="str">
        <f ca="1">IFERROR(INDEX(OFFSET(Listas!$B$6,0,0,MATCH("Fin",Listas!$B$6:B174,0)-1,1),MATCH(0,INDEX(COUNTIF($B$10:B77,OFFSET(Listas!$B$6,0,0,MATCH("Fin",Listas!$B$6:B174,0)-1,1)),0,0),0)),"")</f>
        <v/>
      </c>
      <c r="E78" t="str">
        <f ca="1">IFERROR(INDEX(OFFSET(Listas!$E$6,0,0,MATCH("Fin",Listas!$E$6:E174,0)-1,1),MATCH(0,INDEX(COUNTIF($E$10:E77,OFFSET(Listas!$E$6,0,0,MATCH("Fin",Listas!$E$6:E174,0)-1,1)),0,0),0)),"")</f>
        <v/>
      </c>
      <c r="H78" t="str">
        <f ca="1">IFERROR(INDEX(OFFSET(Listas!$H$6,0,0,MATCH("Fin",Listas!$H$6:H174,0)-1,1),MATCH(0,INDEX(COUNTIF($H$10:H77,OFFSET(Listas!$H$6,0,0,MATCH("Fin",Listas!$H$6:H174,0)-1,1)),0,0),0)),"")</f>
        <v/>
      </c>
      <c r="K78" t="str">
        <f ca="1">IFERROR(INDEX(OFFSET(Listas!$L$6,0,0,MATCH("Fin",Listas!$L$6:L174,0)-1,1),MATCH(0,INDEX(COUNTIF($K$10:K77,OFFSET(Listas!$L$6,0,0,MATCH("Fin",Listas!$L$6:L174,0)-1,1)),0,0),0)),"")</f>
        <v/>
      </c>
      <c r="L78" t="e">
        <f ca="1">VLOOKUP(K78,Listas!$L$6:$M$106,2,0)</f>
        <v>#N/A</v>
      </c>
      <c r="AA78" s="122" t="str">
        <f>IF('Uso de suelo'!C83="","",'Uso de suelo'!C83)</f>
        <v/>
      </c>
      <c r="AB78" s="123" t="str">
        <f ca="1">IF('Uso de suelo'!D83="","",VLOOKUP('Uso de suelo'!D83,OFFSET(Formulas!$K$11,0,0,Formulas!$L$10,2),2,0))</f>
        <v/>
      </c>
      <c r="AC78" s="123" t="str">
        <f ca="1">IF('Uso de suelo'!F83="","",VLOOKUP('Uso de suelo'!F83,OFFSET(Formulas!$K$11,0,0,Formulas!$L$10,2),2,0))</f>
        <v/>
      </c>
      <c r="AD78" s="123" t="str">
        <f ca="1">IF('Uso de suelo'!H83="","",VLOOKUP('Uso de suelo'!H83,OFFSET(Formulas!$K$11,0,0,Formulas!$L$10,2),2,0))</f>
        <v/>
      </c>
      <c r="AE78" s="123" t="str">
        <f ca="1">IF('Uso de suelo'!J83="","",VLOOKUP('Uso de suelo'!J83,OFFSET(Formulas!$K$11,0,0,Formulas!$L$10,2),2,0))</f>
        <v/>
      </c>
      <c r="AF78" s="123" t="str">
        <f ca="1">IF('Uso de suelo'!L83="","",VLOOKUP('Uso de suelo'!L83,OFFSET(Formulas!$K$11,0,0,Formulas!$L$10,2),2,0))</f>
        <v/>
      </c>
      <c r="AG78" s="123" t="str">
        <f ca="1">IF('Uso de suelo'!N83="","",VLOOKUP('Uso de suelo'!N83,OFFSET(Formulas!$K$11,0,0,Formulas!$L$10,2),2,0))</f>
        <v/>
      </c>
      <c r="AH78" s="123" t="str">
        <f ca="1">IF('Uso de suelo'!P83="","",VLOOKUP('Uso de suelo'!P83,OFFSET(Formulas!$K$11,0,0,Formulas!$L$10,2),2,0))</f>
        <v/>
      </c>
      <c r="AI78" s="123" t="str">
        <f ca="1">IF('Uso de suelo'!R83="","",VLOOKUP('Uso de suelo'!R83,OFFSET(Formulas!$K$11,0,0,Formulas!$L$10,2),2,0))</f>
        <v/>
      </c>
      <c r="AJ78" s="123" t="str">
        <f ca="1">IF('Uso de suelo'!T83="","",VLOOKUP('Uso de suelo'!T83,OFFSET(Formulas!$K$11,0,0,Formulas!$L$10,2),2,0))</f>
        <v/>
      </c>
      <c r="AK78" s="123" t="str">
        <f ca="1">IF('Uso de suelo'!V83="","",VLOOKUP('Uso de suelo'!V83,OFFSET(Formulas!$K$11,0,0,Formulas!$L$10,2),2,0))</f>
        <v/>
      </c>
      <c r="AL78" s="123" t="str">
        <f ca="1">IF('Uso de suelo'!X83="","",VLOOKUP('Uso de suelo'!X83,OFFSET(Formulas!$K$11,0,0,Formulas!$L$10,2),2,0))</f>
        <v/>
      </c>
      <c r="AM78" s="124" t="str">
        <f ca="1">IF('Uso de suelo'!Z83="","",VLOOKUP('Uso de suelo'!Z83,OFFSET(Formulas!$K$11,0,0,Formulas!$L$10,2),2,0))</f>
        <v/>
      </c>
      <c r="AN78" t="str">
        <f>IF('Prod y alimentación'!B136="","",'Prod y alimentación'!B136)</f>
        <v/>
      </c>
      <c r="AO78" t="str">
        <f>IF('Prod y alimentación'!C136="","",'Prod y alimentación'!C136)</f>
        <v/>
      </c>
      <c r="AP78" t="str">
        <f>IFERROR('Prod y alimentación'!D136*IF($AN78=$R$10,VLOOKUP($AO78,Listas!$B$6:$D$106,3,)*VLOOKUP($AO78,Listas!$B$6:$D$106,2,),IF($AN78=$R$11,VLOOKUP($AO78,Listas!$E$6:$G$106,3,)*VLOOKUP($AO78,Listas!$E$6:$G$106,2,),IF($AN78=$R$12,VLOOKUP($AO78,Listas!$H$6:$J$106,3,)*VLOOKUP($AO78,Listas!$H$6:$J$106,2,),""))),"")</f>
        <v/>
      </c>
      <c r="AQ78" t="str">
        <f>IFERROR('Prod y alimentación'!E136*IF($AN78=$R$10,VLOOKUP($AO78,Listas!$B$6:$D$106,3,)*VLOOKUP($AO78,Listas!$B$6:$D$106,2,),IF($AN78=$R$11,VLOOKUP($AO78,Listas!$E$6:$G$106,3,)*VLOOKUP($AO78,Listas!$E$6:$G$106,2,),IF($AN78=$R$12,VLOOKUP($AO78,Listas!$H$6:$J$106,3,)*VLOOKUP($AO78,Listas!$H$6:$J$106,2,),""))),"")</f>
        <v/>
      </c>
      <c r="AR78" t="str">
        <f>IFERROR('Prod y alimentación'!G136*IF($AN78=$R$10,VLOOKUP($AO78,Listas!$B$6:$D$106,3,)*VLOOKUP($AO78,Listas!$B$6:$D$106,2,),IF($AN78=$R$11,VLOOKUP($AO78,Listas!$E$6:$G$106,3,)*VLOOKUP($AO78,Listas!$E$6:$G$106,2,),IF($AN78=$R$12,VLOOKUP($AO78,Listas!$H$6:$J$106,3,)*VLOOKUP($AO78,Listas!$H$6:$J$106,2,),""))),"")</f>
        <v/>
      </c>
      <c r="AS78" t="str">
        <f>IFERROR('Prod y alimentación'!H136*IF($AN78=$R$10,VLOOKUP($AO78,Listas!$B$6:$D$106,3,)*VLOOKUP($AO78,Listas!$B$6:$D$106,2,),IF($AN78=$R$11,VLOOKUP($AO78,Listas!$E$6:$G$106,3,)*VLOOKUP($AO78,Listas!$E$6:$G$106,2,),IF($AN78=$R$12,VLOOKUP($AO78,Listas!$H$6:$J$106,3,)*VLOOKUP($AO78,Listas!$H$6:$J$106,2,),""))),"")</f>
        <v/>
      </c>
      <c r="AT78" t="str">
        <f>IFERROR('Prod y alimentación'!J136*IF($AN78=$R$10,VLOOKUP($AO78,Listas!$B$6:$D$106,3,)*VLOOKUP($AO78,Listas!$B$6:$D$106,2,),IF($AN78=$R$11,VLOOKUP($AO78,Listas!$E$6:$G$106,3,)*VLOOKUP($AO78,Listas!$E$6:$G$106,2,),IF($AN78=$R$12,VLOOKUP($AO78,Listas!$H$6:$J$106,3,)*VLOOKUP($AO78,Listas!$H$6:$J$106,2,),""))),"")</f>
        <v/>
      </c>
      <c r="AU78" t="str">
        <f>IFERROR('Prod y alimentación'!K136*IF($AN78=$R$10,VLOOKUP($AO78,Listas!$B$6:$D$106,3,)*VLOOKUP($AO78,Listas!$B$6:$D$106,2,),IF($AN78=$R$11,VLOOKUP($AO78,Listas!$E$6:$G$106,3,)*VLOOKUP($AO78,Listas!$E$6:$G$106,2,),IF($AN78=$R$12,VLOOKUP($AO78,Listas!$H$6:$J$106,3,)*VLOOKUP($AO78,Listas!$H$6:$J$106,2,),""))),"")</f>
        <v/>
      </c>
      <c r="AV78" t="str">
        <f>IFERROR('Prod y alimentación'!M136*IF($AN78=$R$10,VLOOKUP($AO78,Listas!$B$6:$D$106,3,)*VLOOKUP($AO78,Listas!$B$6:$D$106,2,),IF($AN78=$R$11,VLOOKUP($AO78,Listas!$E$6:$G$106,3,)*VLOOKUP($AO78,Listas!$E$6:$G$106,2,),IF($AN78=$R$12,VLOOKUP($AO78,Listas!$H$6:$J$106,3,)*VLOOKUP($AO78,Listas!$H$6:$J$106,2,),""))),"")</f>
        <v/>
      </c>
      <c r="AW78" t="str">
        <f>IFERROR('Prod y alimentación'!N136*IF($AN78=$R$10,VLOOKUP($AO78,Listas!$B$6:$D$106,3,)*VLOOKUP($AO78,Listas!$B$6:$D$106,2,),IF($AN78=$R$11,VLOOKUP($AO78,Listas!$E$6:$G$106,3,)*VLOOKUP($AO78,Listas!$E$6:$G$106,2,),IF($AN78=$R$12,VLOOKUP($AO78,Listas!$H$6:$J$106,3,)*VLOOKUP($AO78,Listas!$H$6:$J$106,2,),""))),"")</f>
        <v/>
      </c>
      <c r="AX78" t="str">
        <f>IFERROR('Prod y alimentación'!P136*IF($AN78=$R$10,VLOOKUP($AO78,Listas!$B$6:$D$106,3,)*VLOOKUP($AO78,Listas!$B$6:$D$106,2,),IF($AN78=$R$11,VLOOKUP($AO78,Listas!$E$6:$G$106,3,)*VLOOKUP($AO78,Listas!$E$6:$G$106,2,),IF($AN78=$R$12,VLOOKUP($AO78,Listas!$H$6:$J$106,3,)*VLOOKUP($AO78,Listas!$H$6:$J$106,2,),""))),"")</f>
        <v/>
      </c>
      <c r="AY78" t="str">
        <f>IFERROR('Prod y alimentación'!Q136*IF($AN78=$R$10,VLOOKUP($AO78,Listas!$B$6:$D$106,3,)*VLOOKUP($AO78,Listas!$B$6:$D$106,2,),IF($AN78=$R$11,VLOOKUP($AO78,Listas!$E$6:$G$106,3,)*VLOOKUP($AO78,Listas!$E$6:$G$106,2,),IF($AN78=$R$12,VLOOKUP($AO78,Listas!$H$6:$J$106,3,)*VLOOKUP($AO78,Listas!$H$6:$J$106,2,),""))),"")</f>
        <v/>
      </c>
      <c r="AZ78" t="str">
        <f>IFERROR('Prod y alimentación'!S136*IF($AN78=$R$10,VLOOKUP($AO78,Listas!$B$6:$D$106,3,)*VLOOKUP($AO78,Listas!$B$6:$D$106,2,),IF($AN78=$R$11,VLOOKUP($AO78,Listas!$E$6:$G$106,3,)*VLOOKUP($AO78,Listas!$E$6:$G$106,2,),IF($AN78=$R$12,VLOOKUP($AO78,Listas!$H$6:$J$106,3,)*VLOOKUP($AO78,Listas!$H$6:$J$106,2,),""))),"")</f>
        <v/>
      </c>
      <c r="BA78" t="str">
        <f>IFERROR('Prod y alimentación'!T136*IF($AN78=$R$10,VLOOKUP($AO78,Listas!$B$6:$D$106,3,)*VLOOKUP($AO78,Listas!$B$6:$D$106,2,),IF($AN78=$R$11,VLOOKUP($AO78,Listas!$E$6:$G$106,3,)*VLOOKUP($AO78,Listas!$E$6:$G$106,2,),IF($AN78=$R$12,VLOOKUP($AO78,Listas!$H$6:$J$106,3,)*VLOOKUP($AO78,Listas!$H$6:$J$106,2,),""))),"")</f>
        <v/>
      </c>
      <c r="BB78" t="str">
        <f>IFERROR('Prod y alimentación'!V136*IF($AN78=$R$10,VLOOKUP($AO78,Listas!$B$6:$D$106,3,)*VLOOKUP($AO78,Listas!$B$6:$D$106,2,),IF($AN78=$R$11,VLOOKUP($AO78,Listas!$E$6:$G$106,3,)*VLOOKUP($AO78,Listas!$E$6:$G$106,2,),IF($AN78=$R$12,VLOOKUP($AO78,Listas!$H$6:$J$106,3,)*VLOOKUP($AO78,Listas!$H$6:$J$106,2,),""))),"")</f>
        <v/>
      </c>
      <c r="BC78" t="str">
        <f>IFERROR('Prod y alimentación'!W136*IF($AN78=$R$10,VLOOKUP($AO78,Listas!$B$6:$D$106,3,)*VLOOKUP($AO78,Listas!$B$6:$D$106,2,),IF($AN78=$R$11,VLOOKUP($AO78,Listas!$E$6:$G$106,3,)*VLOOKUP($AO78,Listas!$E$6:$G$106,2,),IF($AN78=$R$12,VLOOKUP($AO78,Listas!$H$6:$J$106,3,)*VLOOKUP($AO78,Listas!$H$6:$J$106,2,),""))),"")</f>
        <v/>
      </c>
      <c r="BD78" t="str">
        <f>IFERROR('Prod y alimentación'!Y136*IF($AN78=$R$10,VLOOKUP($AO78,Listas!$B$6:$D$106,3,)*VLOOKUP($AO78,Listas!$B$6:$D$106,2,),IF($AN78=$R$11,VLOOKUP($AO78,Listas!$E$6:$G$106,3,)*VLOOKUP($AO78,Listas!$E$6:$G$106,2,),IF($AN78=$R$12,VLOOKUP($AO78,Listas!$H$6:$J$106,3,)*VLOOKUP($AO78,Listas!$H$6:$J$106,2,),""))),"")</f>
        <v/>
      </c>
      <c r="BE78" t="str">
        <f>IFERROR('Prod y alimentación'!Z136*IF($AN78=$R$10,VLOOKUP($AO78,Listas!$B$6:$D$106,3,)*VLOOKUP($AO78,Listas!$B$6:$D$106,2,),IF($AN78=$R$11,VLOOKUP($AO78,Listas!$E$6:$G$106,3,)*VLOOKUP($AO78,Listas!$E$6:$G$106,2,),IF($AN78=$R$12,VLOOKUP($AO78,Listas!$H$6:$J$106,3,)*VLOOKUP($AO78,Listas!$H$6:$J$106,2,),""))),"")</f>
        <v/>
      </c>
      <c r="BF78" t="str">
        <f>IFERROR('Prod y alimentación'!AB136*IF($AN78=$R$10,VLOOKUP($AO78,Listas!$B$6:$D$106,3,)*VLOOKUP($AO78,Listas!$B$6:$D$106,2,),IF($AN78=$R$11,VLOOKUP($AO78,Listas!$E$6:$G$106,3,)*VLOOKUP($AO78,Listas!$E$6:$G$106,2,),IF($AN78=$R$12,VLOOKUP($AO78,Listas!$H$6:$J$106,3,)*VLOOKUP($AO78,Listas!$H$6:$J$106,2,),""))),"")</f>
        <v/>
      </c>
      <c r="BG78" t="str">
        <f>IFERROR('Prod y alimentación'!AC136*IF($AN78=$R$10,VLOOKUP($AO78,Listas!$B$6:$D$106,3,)*VLOOKUP($AO78,Listas!$B$6:$D$106,2,),IF($AN78=$R$11,VLOOKUP($AO78,Listas!$E$6:$G$106,3,)*VLOOKUP($AO78,Listas!$E$6:$G$106,2,),IF($AN78=$R$12,VLOOKUP($AO78,Listas!$H$6:$J$106,3,)*VLOOKUP($AO78,Listas!$H$6:$J$106,2,),""))),"")</f>
        <v/>
      </c>
      <c r="BH78" t="str">
        <f>IFERROR('Prod y alimentación'!AE136*IF($AN78=$R$10,VLOOKUP($AO78,Listas!$B$6:$D$106,3,)*VLOOKUP($AO78,Listas!$B$6:$D$106,2,),IF($AN78=$R$11,VLOOKUP($AO78,Listas!$E$6:$G$106,3,)*VLOOKUP($AO78,Listas!$E$6:$G$106,2,),IF($AN78=$R$12,VLOOKUP($AO78,Listas!$H$6:$J$106,3,)*VLOOKUP($AO78,Listas!$H$6:$J$106,2,),""))),"")</f>
        <v/>
      </c>
      <c r="BI78" t="str">
        <f>IFERROR('Prod y alimentación'!AF136*IF($AN78=$R$10,VLOOKUP($AO78,Listas!$B$6:$D$106,3,)*VLOOKUP($AO78,Listas!$B$6:$D$106,2,),IF($AN78=$R$11,VLOOKUP($AO78,Listas!$E$6:$G$106,3,)*VLOOKUP($AO78,Listas!$E$6:$G$106,2,),IF($AN78=$R$12,VLOOKUP($AO78,Listas!$H$6:$J$106,3,)*VLOOKUP($AO78,Listas!$H$6:$J$106,2,),""))),"")</f>
        <v/>
      </c>
      <c r="BJ78" t="str">
        <f>IFERROR('Prod y alimentación'!AH136*IF($AN78=$R$10,VLOOKUP($AO78,Listas!$B$6:$D$106,3,)*VLOOKUP($AO78,Listas!$B$6:$D$106,2,),IF($AN78=$R$11,VLOOKUP($AO78,Listas!$E$6:$G$106,3,)*VLOOKUP($AO78,Listas!$E$6:$G$106,2,),IF($AN78=$R$12,VLOOKUP($AO78,Listas!$H$6:$J$106,3,)*VLOOKUP($AO78,Listas!$H$6:$J$106,2,),""))),"")</f>
        <v/>
      </c>
      <c r="BK78" t="str">
        <f>IFERROR('Prod y alimentación'!AI136*IF($AN78=$R$10,VLOOKUP($AO78,Listas!$B$6:$D$106,3,)*VLOOKUP($AO78,Listas!$B$6:$D$106,2,),IF($AN78=$R$11,VLOOKUP($AO78,Listas!$E$6:$G$106,3,)*VLOOKUP($AO78,Listas!$E$6:$G$106,2,),IF($AN78=$R$12,VLOOKUP($AO78,Listas!$H$6:$J$106,3,)*VLOOKUP($AO78,Listas!$H$6:$J$106,2,),""))),"")</f>
        <v/>
      </c>
      <c r="BL78" t="str">
        <f>IFERROR('Prod y alimentación'!AK136*IF($AN78=$R$10,VLOOKUP($AO78,Listas!$B$6:$D$106,3,)*VLOOKUP($AO78,Listas!$B$6:$D$106,2,),IF($AN78=$R$11,VLOOKUP($AO78,Listas!$E$6:$G$106,3,)*VLOOKUP($AO78,Listas!$E$6:$G$106,2,),IF($AN78=$R$12,VLOOKUP($AO78,Listas!$H$6:$J$106,3,)*VLOOKUP($AO78,Listas!$H$6:$J$106,2,),""))),"")</f>
        <v/>
      </c>
      <c r="BM78" t="str">
        <f>IFERROR('Prod y alimentación'!AL136*IF($AN78=$R$10,VLOOKUP($AO78,Listas!$B$6:$D$106,3,)*VLOOKUP($AO78,Listas!$B$6:$D$106,2,),IF($AN78=$R$11,VLOOKUP($AO78,Listas!$E$6:$G$106,3,)*VLOOKUP($AO78,Listas!$E$6:$G$106,2,),IF($AN78=$R$12,VLOOKUP($AO78,Listas!$H$6:$J$106,3,)*VLOOKUP($AO78,Listas!$H$6:$J$106,2,),""))),"")</f>
        <v/>
      </c>
      <c r="BO78" s="130" t="str">
        <f>IFERROR('Prod y alimentación'!D136*IF($AN78=$R$10,VLOOKUP($AO78,Listas!$B$6:$C$106,2,),IF($AN78=$R$11,VLOOKUP($AO78,Listas!$E$6:$F$106,2,),IF($AN78=$R$12,VLOOKUP($AO78,Listas!$H$6:$I$106,2,),""))),"")</f>
        <v/>
      </c>
      <c r="BP78" t="str">
        <f>IFERROR('Prod y alimentación'!G136*IF($AN78=$R$10,VLOOKUP($AO78,Listas!$B$6:$C$106,2,),IF($AN78=$R$11,VLOOKUP($AO78,Listas!$E$6:$F$106,2,),IF($AN78=$R$12,VLOOKUP($AO78,Listas!$H$6:$I$106,2,)/100,""))),"")</f>
        <v/>
      </c>
      <c r="BQ78" t="str">
        <f>IFERROR('Prod y alimentación'!J136*IF($AN78=$R$10,VLOOKUP($AO78,Listas!$B$6:$C$106,2,),IF($AN78=$R$11,VLOOKUP($AO78,Listas!$E$6:$F$106,2,),IF($AN78=$R$12,VLOOKUP($AO78,Listas!$H$6:$I$106,2,)/100,""))),"")</f>
        <v/>
      </c>
      <c r="BR78" t="str">
        <f>IFERROR('Prod y alimentación'!M136*IF($AN78=$R$10,VLOOKUP($AO78,Listas!$B$6:$C$106,2,),IF($AN78=$R$11,VLOOKUP($AO78,Listas!$E$6:$F$106,2,),IF($AN78=$R$12,VLOOKUP($AO78,Listas!$H$6:$I$106,2,)/100,""))),"")</f>
        <v/>
      </c>
      <c r="BS78" t="str">
        <f>IFERROR('Prod y alimentación'!P136*IF($AN78=$R$10,VLOOKUP($AO78,Listas!$B$6:$C$106,2,),IF($AN78=$R$11,VLOOKUP($AO78,Listas!$E$6:$F$106,2,),IF($AN78=$R$12,VLOOKUP($AO78,Listas!$H$6:$I$106,2,)/100,""))),"")</f>
        <v/>
      </c>
      <c r="BT78" t="str">
        <f>IFERROR('Prod y alimentación'!S136*IF($AN78=$R$10,VLOOKUP($AO78,Listas!$B$6:$C$106,2,),IF($AN78=$R$11,VLOOKUP($AO78,Listas!$E$6:$F$106,2,),IF($AN78=$R$12,VLOOKUP($AO78,Listas!$H$6:$I$106,2,)/100,""))),"")</f>
        <v/>
      </c>
      <c r="BU78" t="str">
        <f>IFERROR('Prod y alimentación'!V136*IF($AN78=$R$10,VLOOKUP($AO78,Listas!$B$6:$C$106,2,),IF($AN78=$R$11,VLOOKUP($AO78,Listas!$E$6:$F$106,2,),IF($AN78=$R$12,VLOOKUP($AO78,Listas!$H$6:$I$106,2,)/100,""))),"")</f>
        <v/>
      </c>
      <c r="BV78" t="str">
        <f>IFERROR('Prod y alimentación'!Y136*IF($AN78=$R$10,VLOOKUP($AO78,Listas!$B$6:$C$106,2,),IF($AN78=$R$11,VLOOKUP($AO78,Listas!$E$6:$F$106,2,),IF($AN78=$R$12,VLOOKUP($AO78,Listas!$H$6:$I$106,2,)/100,""))),"")</f>
        <v/>
      </c>
      <c r="BW78" t="str">
        <f>IFERROR('Prod y alimentación'!AB136*IF($AN78=$R$10,VLOOKUP($AO78,Listas!$B$6:$C$106,2,),IF($AN78=$R$11,VLOOKUP($AO78,Listas!$E$6:$F$106,2,),IF($AN78=$R$12,VLOOKUP($AO78,Listas!$H$6:$I$106,2,)/100,""))),"")</f>
        <v/>
      </c>
      <c r="BX78" t="str">
        <f>IFERROR('Prod y alimentación'!AE136*IF($AN78=$R$10,VLOOKUP($AO78,Listas!$B$6:$C$106,2,),IF($AN78=$R$11,VLOOKUP($AO78,Listas!$E$6:$F$106,2,),IF($AN78=$R$12,VLOOKUP($AO78,Listas!$H$6:$I$106,2,)/100,""))),"")</f>
        <v/>
      </c>
      <c r="BY78" t="str">
        <f>IFERROR('Prod y alimentación'!AH136*IF($AN78=$R$10,VLOOKUP($AO78,Listas!$B$6:$C$106,2,),IF($AN78=$R$11,VLOOKUP($AO78,Listas!$E$6:$F$106,2,),IF($AN78=$R$12,VLOOKUP($AO78,Listas!$H$6:$I$106,2,)/100,""))),"")</f>
        <v/>
      </c>
      <c r="BZ78" t="str">
        <f>IFERROR('Prod y alimentación'!AK136*IF($AN78=$R$10,VLOOKUP($AO78,Listas!$B$6:$C$106,2,),IF($AN78=$R$11,VLOOKUP($AO78,Listas!$E$6:$F$106,2,),IF($AN78=$R$12,VLOOKUP($AO78,Listas!$H$6:$I$106,2,)/100,""))),"")</f>
        <v/>
      </c>
      <c r="CB78" t="str">
        <f>IF(Reservas!E83="",IF(Reservas!D83="","",IF(Reservas!C83=$O$10,0.85,IF(Reservas!C83=$O$11,0.45,IF(Reservas!C83=$O$12,0.33,"")))),Reservas!E83)</f>
        <v/>
      </c>
      <c r="CC78" t="str">
        <f>IF(Reservas!H83="",IF(Reservas!G83="","",IF(Reservas!F83=$O$10,0.85,IF(Reservas!F83=$O$11,0.45,IF(Reservas!F83=$O$12,0.33,"")))),Reservas!H83)</f>
        <v/>
      </c>
      <c r="CD78" t="str">
        <f>IF(Reservas!K83="",IF(Reservas!J83="","",IF(Reservas!I83=$O$10,0.85,IF(Reservas!I83=$O$11,0.45,IF(Reservas!I83=$O$12,0.33,"")))),Reservas!K83)</f>
        <v/>
      </c>
      <c r="CE78" t="str">
        <f>IF(Reservas!N83="",IF(Reservas!M83="","",IF(Reservas!L83=$O$10,0.85,IF(Reservas!L83=$O$11,0.45,IF(Reservas!L83=$O$12,0.33,"")))),Reservas!N83)</f>
        <v/>
      </c>
      <c r="CF78" t="str">
        <f>IF(Reservas!Q83="",IF(Reservas!P83="","",IF(Reservas!O83=$O$10,0.85,IF(Reservas!O83=$O$11,0.45,IF(Reservas!O83=$O$12,0.33,"")))),Reservas!Q83)</f>
        <v/>
      </c>
      <c r="CG78" t="str">
        <f>IF(Reservas!T83="",IF(Reservas!S83="","",IF(Reservas!R83=$O$10,0.85,IF(Reservas!R83=$O$11,0.45,IF(Reservas!R83=$O$12,0.33,"")))),Reservas!T83)</f>
        <v/>
      </c>
      <c r="CH78" t="str">
        <f>IF(Reservas!W83="",IF(Reservas!V83="","",IF(Reservas!U83=$O$10,0.85,IF(Reservas!U83=$O$11,0.45,IF(Reservas!U83=$O$12,0.33,"")))),Reservas!W83)</f>
        <v/>
      </c>
      <c r="CI78" t="str">
        <f>IF(Reservas!Z83="",IF(Reservas!Y83="","",IF(Reservas!X83=$O$10,0.85,IF(Reservas!X83=$O$11,0.45,IF(Reservas!X83=$O$12,0.33,"")))),Reservas!Z83)</f>
        <v/>
      </c>
      <c r="CJ78" t="str">
        <f>IF(Reservas!AC83="",IF(Reservas!AB83="","",IF(Reservas!AA83=$O$10,0.85,IF(Reservas!AA83=$O$11,0.45,IF(Reservas!AA83=$O$12,0.33,"")))),Reservas!AC83)</f>
        <v/>
      </c>
      <c r="CK78" t="str">
        <f>IF(Reservas!AF83="",IF(Reservas!AE83="","",IF(Reservas!AD83=$O$10,0.85,IF(Reservas!AD83=$O$11,0.45,IF(Reservas!AD83=$O$12,0.33,"")))),Reservas!AF83)</f>
        <v/>
      </c>
      <c r="CL78" t="str">
        <f>IF(Reservas!AI83="",IF(Reservas!AH83="","",IF(Reservas!AG83=$O$10,0.85,IF(Reservas!AG83=$O$11,0.45,IF(Reservas!AG83=$O$12,0.33,"")))),Reservas!AI83)</f>
        <v/>
      </c>
      <c r="CM78" t="str">
        <f>IF(Reservas!AL83="",IF(Reservas!AK83="","",IF(Reservas!AJ83=$O$10,0.85,IF(Reservas!AJ83=$O$11,0.45,IF(Reservas!AJ83=$O$12,0.33,"")))),Reservas!AL83)</f>
        <v/>
      </c>
      <c r="CO78" t="str">
        <f>IFERROR('Prod y alimentación'!E136*IF($AN78=$R$10,VLOOKUP($AO78,Listas!$B$6:$C$106,2,),IF($AN78=$R$11,VLOOKUP($AO78,Listas!$E$6:$F$106,2,),IF($AN78=$R$12,VLOOKUP($AO78,Listas!$H$6:$I$106,2,),""))),"")</f>
        <v/>
      </c>
      <c r="CP78" t="str">
        <f>IFERROR('Prod y alimentación'!H136*IF($AN78=$R$10,VLOOKUP($AO78,Listas!$B$6:$C$106,2,),IF($AN78=$R$11,VLOOKUP($AO78,Listas!$E$6:$F$106,2,),IF($AN78=$R$12,VLOOKUP($AO78,Listas!$H$6:$I$106,2,),""))),"")</f>
        <v/>
      </c>
      <c r="CQ78" t="str">
        <f>IFERROR('Prod y alimentación'!K136*IF($AN78=$R$10,VLOOKUP($AO78,Listas!$B$6:$C$106,2,),IF($AN78=$R$11,VLOOKUP($AO78,Listas!$E$6:$F$106,2,),IF($AN78=$R$12,VLOOKUP($AO78,Listas!$H$6:$I$106,2,),""))),"")</f>
        <v/>
      </c>
      <c r="CR78" t="str">
        <f>IFERROR('Prod y alimentación'!N136*IF($AN78=$R$10,VLOOKUP($AO78,Listas!$B$6:$C$106,2,),IF($AN78=$R$11,VLOOKUP($AO78,Listas!$E$6:$F$106,2,),IF($AN78=$R$12,VLOOKUP($AO78,Listas!$H$6:$I$106,2,),""))),"")</f>
        <v/>
      </c>
      <c r="CS78" t="str">
        <f>IFERROR('Prod y alimentación'!Q136*IF($AN78=$R$10,VLOOKUP($AO78,Listas!$B$6:$C$106,2,),IF($AN78=$R$11,VLOOKUP($AO78,Listas!$E$6:$F$106,2,),IF($AN78=$R$12,VLOOKUP($AO78,Listas!$H$6:$I$106,2,),""))),"")</f>
        <v/>
      </c>
      <c r="CT78" t="str">
        <f>IFERROR('Prod y alimentación'!T136*IF($AN78=$R$10,VLOOKUP($AO78,Listas!$B$6:$C$106,2,),IF($AN78=$R$11,VLOOKUP($AO78,Listas!$E$6:$F$106,2,),IF($AN78=$R$12,VLOOKUP($AO78,Listas!$H$6:$I$106,2,),""))),"")</f>
        <v/>
      </c>
      <c r="CU78" t="str">
        <f>IFERROR('Prod y alimentación'!W136*IF($AN78=$R$10,VLOOKUP($AO78,Listas!$B$6:$C$106,2,),IF($AN78=$R$11,VLOOKUP($AO78,Listas!$E$6:$F$106,2,),IF($AN78=$R$12,VLOOKUP($AO78,Listas!$H$6:$I$106,2,),""))),"")</f>
        <v/>
      </c>
      <c r="CV78" t="str">
        <f>IFERROR('Prod y alimentación'!Z136*IF($AN78=$R$10,VLOOKUP($AO78,Listas!$B$6:$C$106,2,),IF($AN78=$R$11,VLOOKUP($AO78,Listas!$E$6:$F$106,2,),IF($AN78=$R$12,VLOOKUP($AO78,Listas!$H$6:$I$106,2,),""))),"")</f>
        <v/>
      </c>
      <c r="CW78" t="str">
        <f>IFERROR('Prod y alimentación'!AC136*IF($AN78=$R$10,VLOOKUP($AO78,Listas!$B$6:$C$106,2,),IF($AN78=$R$11,VLOOKUP($AO78,Listas!$E$6:$F$106,2,),IF($AN78=$R$12,VLOOKUP($AO78,Listas!$H$6:$I$106,2,),""))),"")</f>
        <v/>
      </c>
      <c r="CX78" t="str">
        <f>IFERROR('Prod y alimentación'!AF136*IF($AN78=$R$10,VLOOKUP($AO78,Listas!$B$6:$C$106,2,),IF($AN78=$R$11,VLOOKUP($AO78,Listas!$E$6:$F$106,2,),IF($AN78=$R$12,VLOOKUP($AO78,Listas!$H$6:$I$106,2,),""))),"")</f>
        <v/>
      </c>
      <c r="CY78" t="str">
        <f>IFERROR('Prod y alimentación'!AI136*IF($AN78=$R$10,VLOOKUP($AO78,Listas!$B$6:$C$106,2,),IF($AN78=$R$11,VLOOKUP($AO78,Listas!$E$6:$F$106,2,),IF($AN78=$R$12,VLOOKUP($AO78,Listas!$H$6:$I$106,2,),""))),"")</f>
        <v/>
      </c>
      <c r="CZ78" t="str">
        <f>IFERROR('Prod y alimentación'!AL136*IF($AN78=$R$10,VLOOKUP($AO78,Listas!$B$6:$C$106,2,),IF($AN78=$R$11,VLOOKUP($AO78,Listas!$E$6:$F$106,2,),IF($AN78=$R$12,VLOOKUP($AO78,Listas!$H$6:$I$106,2,),""))),"")</f>
        <v/>
      </c>
    </row>
    <row r="79" spans="2:104" x14ac:dyDescent="0.35">
      <c r="B79" t="str">
        <f ca="1">IFERROR(INDEX(OFFSET(Listas!$B$6,0,0,MATCH("Fin",Listas!$B$6:B175,0)-1,1),MATCH(0,INDEX(COUNTIF($B$10:B78,OFFSET(Listas!$B$6,0,0,MATCH("Fin",Listas!$B$6:B175,0)-1,1)),0,0),0)),"")</f>
        <v/>
      </c>
      <c r="E79" t="str">
        <f ca="1">IFERROR(INDEX(OFFSET(Listas!$E$6,0,0,MATCH("Fin",Listas!$E$6:E175,0)-1,1),MATCH(0,INDEX(COUNTIF($E$10:E78,OFFSET(Listas!$E$6,0,0,MATCH("Fin",Listas!$E$6:E175,0)-1,1)),0,0),0)),"")</f>
        <v/>
      </c>
      <c r="H79" t="str">
        <f ca="1">IFERROR(INDEX(OFFSET(Listas!$H$6,0,0,MATCH("Fin",Listas!$H$6:H175,0)-1,1),MATCH(0,INDEX(COUNTIF($H$10:H78,OFFSET(Listas!$H$6,0,0,MATCH("Fin",Listas!$H$6:H175,0)-1,1)),0,0),0)),"")</f>
        <v/>
      </c>
      <c r="K79" t="str">
        <f ca="1">IFERROR(INDEX(OFFSET(Listas!$L$6,0,0,MATCH("Fin",Listas!$L$6:L175,0)-1,1),MATCH(0,INDEX(COUNTIF($K$10:K78,OFFSET(Listas!$L$6,0,0,MATCH("Fin",Listas!$L$6:L175,0)-1,1)),0,0),0)),"")</f>
        <v/>
      </c>
      <c r="L79" t="e">
        <f ca="1">VLOOKUP(K79,Listas!$L$6:$M$106,2,0)</f>
        <v>#N/A</v>
      </c>
      <c r="AA79" s="122" t="str">
        <f>IF('Uso de suelo'!C84="","",'Uso de suelo'!C84)</f>
        <v/>
      </c>
      <c r="AB79" s="123" t="str">
        <f ca="1">IF('Uso de suelo'!D84="","",VLOOKUP('Uso de suelo'!D84,OFFSET(Formulas!$K$11,0,0,Formulas!$L$10,2),2,0))</f>
        <v/>
      </c>
      <c r="AC79" s="123" t="str">
        <f ca="1">IF('Uso de suelo'!F84="","",VLOOKUP('Uso de suelo'!F84,OFFSET(Formulas!$K$11,0,0,Formulas!$L$10,2),2,0))</f>
        <v/>
      </c>
      <c r="AD79" s="123" t="str">
        <f ca="1">IF('Uso de suelo'!H84="","",VLOOKUP('Uso de suelo'!H84,OFFSET(Formulas!$K$11,0,0,Formulas!$L$10,2),2,0))</f>
        <v/>
      </c>
      <c r="AE79" s="123" t="str">
        <f ca="1">IF('Uso de suelo'!J84="","",VLOOKUP('Uso de suelo'!J84,OFFSET(Formulas!$K$11,0,0,Formulas!$L$10,2),2,0))</f>
        <v/>
      </c>
      <c r="AF79" s="123" t="str">
        <f ca="1">IF('Uso de suelo'!L84="","",VLOOKUP('Uso de suelo'!L84,OFFSET(Formulas!$K$11,0,0,Formulas!$L$10,2),2,0))</f>
        <v/>
      </c>
      <c r="AG79" s="123" t="str">
        <f ca="1">IF('Uso de suelo'!N84="","",VLOOKUP('Uso de suelo'!N84,OFFSET(Formulas!$K$11,0,0,Formulas!$L$10,2),2,0))</f>
        <v/>
      </c>
      <c r="AH79" s="123" t="str">
        <f ca="1">IF('Uso de suelo'!P84="","",VLOOKUP('Uso de suelo'!P84,OFFSET(Formulas!$K$11,0,0,Formulas!$L$10,2),2,0))</f>
        <v/>
      </c>
      <c r="AI79" s="123" t="str">
        <f ca="1">IF('Uso de suelo'!R84="","",VLOOKUP('Uso de suelo'!R84,OFFSET(Formulas!$K$11,0,0,Formulas!$L$10,2),2,0))</f>
        <v/>
      </c>
      <c r="AJ79" s="123" t="str">
        <f ca="1">IF('Uso de suelo'!T84="","",VLOOKUP('Uso de suelo'!T84,OFFSET(Formulas!$K$11,0,0,Formulas!$L$10,2),2,0))</f>
        <v/>
      </c>
      <c r="AK79" s="123" t="str">
        <f ca="1">IF('Uso de suelo'!V84="","",VLOOKUP('Uso de suelo'!V84,OFFSET(Formulas!$K$11,0,0,Formulas!$L$10,2),2,0))</f>
        <v/>
      </c>
      <c r="AL79" s="123" t="str">
        <f ca="1">IF('Uso de suelo'!X84="","",VLOOKUP('Uso de suelo'!X84,OFFSET(Formulas!$K$11,0,0,Formulas!$L$10,2),2,0))</f>
        <v/>
      </c>
      <c r="AM79" s="124" t="str">
        <f ca="1">IF('Uso de suelo'!Z84="","",VLOOKUP('Uso de suelo'!Z84,OFFSET(Formulas!$K$11,0,0,Formulas!$L$10,2),2,0))</f>
        <v/>
      </c>
      <c r="AN79" t="str">
        <f>IF('Prod y alimentación'!B137="","",'Prod y alimentación'!B137)</f>
        <v/>
      </c>
      <c r="AO79" t="str">
        <f>IF('Prod y alimentación'!C137="","",'Prod y alimentación'!C137)</f>
        <v/>
      </c>
      <c r="AP79" t="str">
        <f>IFERROR('Prod y alimentación'!D137*IF($AN79=$R$10,VLOOKUP($AO79,Listas!$B$6:$D$106,3,)*VLOOKUP($AO79,Listas!$B$6:$D$106,2,),IF($AN79=$R$11,VLOOKUP($AO79,Listas!$E$6:$G$106,3,)*VLOOKUP($AO79,Listas!$E$6:$G$106,2,),IF($AN79=$R$12,VLOOKUP($AO79,Listas!$H$6:$J$106,3,)*VLOOKUP($AO79,Listas!$H$6:$J$106,2,),""))),"")</f>
        <v/>
      </c>
      <c r="AQ79" t="str">
        <f>IFERROR('Prod y alimentación'!E137*IF($AN79=$R$10,VLOOKUP($AO79,Listas!$B$6:$D$106,3,)*VLOOKUP($AO79,Listas!$B$6:$D$106,2,),IF($AN79=$R$11,VLOOKUP($AO79,Listas!$E$6:$G$106,3,)*VLOOKUP($AO79,Listas!$E$6:$G$106,2,),IF($AN79=$R$12,VLOOKUP($AO79,Listas!$H$6:$J$106,3,)*VLOOKUP($AO79,Listas!$H$6:$J$106,2,),""))),"")</f>
        <v/>
      </c>
      <c r="AR79" t="str">
        <f>IFERROR('Prod y alimentación'!G137*IF($AN79=$R$10,VLOOKUP($AO79,Listas!$B$6:$D$106,3,)*VLOOKUP($AO79,Listas!$B$6:$D$106,2,),IF($AN79=$R$11,VLOOKUP($AO79,Listas!$E$6:$G$106,3,)*VLOOKUP($AO79,Listas!$E$6:$G$106,2,),IF($AN79=$R$12,VLOOKUP($AO79,Listas!$H$6:$J$106,3,)*VLOOKUP($AO79,Listas!$H$6:$J$106,2,),""))),"")</f>
        <v/>
      </c>
      <c r="AS79" t="str">
        <f>IFERROR('Prod y alimentación'!H137*IF($AN79=$R$10,VLOOKUP($AO79,Listas!$B$6:$D$106,3,)*VLOOKUP($AO79,Listas!$B$6:$D$106,2,),IF($AN79=$R$11,VLOOKUP($AO79,Listas!$E$6:$G$106,3,)*VLOOKUP($AO79,Listas!$E$6:$G$106,2,),IF($AN79=$R$12,VLOOKUP($AO79,Listas!$H$6:$J$106,3,)*VLOOKUP($AO79,Listas!$H$6:$J$106,2,),""))),"")</f>
        <v/>
      </c>
      <c r="AT79" t="str">
        <f>IFERROR('Prod y alimentación'!J137*IF($AN79=$R$10,VLOOKUP($AO79,Listas!$B$6:$D$106,3,)*VLOOKUP($AO79,Listas!$B$6:$D$106,2,),IF($AN79=$R$11,VLOOKUP($AO79,Listas!$E$6:$G$106,3,)*VLOOKUP($AO79,Listas!$E$6:$G$106,2,),IF($AN79=$R$12,VLOOKUP($AO79,Listas!$H$6:$J$106,3,)*VLOOKUP($AO79,Listas!$H$6:$J$106,2,),""))),"")</f>
        <v/>
      </c>
      <c r="AU79" t="str">
        <f>IFERROR('Prod y alimentación'!K137*IF($AN79=$R$10,VLOOKUP($AO79,Listas!$B$6:$D$106,3,)*VLOOKUP($AO79,Listas!$B$6:$D$106,2,),IF($AN79=$R$11,VLOOKUP($AO79,Listas!$E$6:$G$106,3,)*VLOOKUP($AO79,Listas!$E$6:$G$106,2,),IF($AN79=$R$12,VLOOKUP($AO79,Listas!$H$6:$J$106,3,)*VLOOKUP($AO79,Listas!$H$6:$J$106,2,),""))),"")</f>
        <v/>
      </c>
      <c r="AV79" t="str">
        <f>IFERROR('Prod y alimentación'!M137*IF($AN79=$R$10,VLOOKUP($AO79,Listas!$B$6:$D$106,3,)*VLOOKUP($AO79,Listas!$B$6:$D$106,2,),IF($AN79=$R$11,VLOOKUP($AO79,Listas!$E$6:$G$106,3,)*VLOOKUP($AO79,Listas!$E$6:$G$106,2,),IF($AN79=$R$12,VLOOKUP($AO79,Listas!$H$6:$J$106,3,)*VLOOKUP($AO79,Listas!$H$6:$J$106,2,),""))),"")</f>
        <v/>
      </c>
      <c r="AW79" t="str">
        <f>IFERROR('Prod y alimentación'!N137*IF($AN79=$R$10,VLOOKUP($AO79,Listas!$B$6:$D$106,3,)*VLOOKUP($AO79,Listas!$B$6:$D$106,2,),IF($AN79=$R$11,VLOOKUP($AO79,Listas!$E$6:$G$106,3,)*VLOOKUP($AO79,Listas!$E$6:$G$106,2,),IF($AN79=$R$12,VLOOKUP($AO79,Listas!$H$6:$J$106,3,)*VLOOKUP($AO79,Listas!$H$6:$J$106,2,),""))),"")</f>
        <v/>
      </c>
      <c r="AX79" t="str">
        <f>IFERROR('Prod y alimentación'!P137*IF($AN79=$R$10,VLOOKUP($AO79,Listas!$B$6:$D$106,3,)*VLOOKUP($AO79,Listas!$B$6:$D$106,2,),IF($AN79=$R$11,VLOOKUP($AO79,Listas!$E$6:$G$106,3,)*VLOOKUP($AO79,Listas!$E$6:$G$106,2,),IF($AN79=$R$12,VLOOKUP($AO79,Listas!$H$6:$J$106,3,)*VLOOKUP($AO79,Listas!$H$6:$J$106,2,),""))),"")</f>
        <v/>
      </c>
      <c r="AY79" t="str">
        <f>IFERROR('Prod y alimentación'!Q137*IF($AN79=$R$10,VLOOKUP($AO79,Listas!$B$6:$D$106,3,)*VLOOKUP($AO79,Listas!$B$6:$D$106,2,),IF($AN79=$R$11,VLOOKUP($AO79,Listas!$E$6:$G$106,3,)*VLOOKUP($AO79,Listas!$E$6:$G$106,2,),IF($AN79=$R$12,VLOOKUP($AO79,Listas!$H$6:$J$106,3,)*VLOOKUP($AO79,Listas!$H$6:$J$106,2,),""))),"")</f>
        <v/>
      </c>
      <c r="AZ79" t="str">
        <f>IFERROR('Prod y alimentación'!S137*IF($AN79=$R$10,VLOOKUP($AO79,Listas!$B$6:$D$106,3,)*VLOOKUP($AO79,Listas!$B$6:$D$106,2,),IF($AN79=$R$11,VLOOKUP($AO79,Listas!$E$6:$G$106,3,)*VLOOKUP($AO79,Listas!$E$6:$G$106,2,),IF($AN79=$R$12,VLOOKUP($AO79,Listas!$H$6:$J$106,3,)*VLOOKUP($AO79,Listas!$H$6:$J$106,2,),""))),"")</f>
        <v/>
      </c>
      <c r="BA79" t="str">
        <f>IFERROR('Prod y alimentación'!T137*IF($AN79=$R$10,VLOOKUP($AO79,Listas!$B$6:$D$106,3,)*VLOOKUP($AO79,Listas!$B$6:$D$106,2,),IF($AN79=$R$11,VLOOKUP($AO79,Listas!$E$6:$G$106,3,)*VLOOKUP($AO79,Listas!$E$6:$G$106,2,),IF($AN79=$R$12,VLOOKUP($AO79,Listas!$H$6:$J$106,3,)*VLOOKUP($AO79,Listas!$H$6:$J$106,2,),""))),"")</f>
        <v/>
      </c>
      <c r="BB79" t="str">
        <f>IFERROR('Prod y alimentación'!V137*IF($AN79=$R$10,VLOOKUP($AO79,Listas!$B$6:$D$106,3,)*VLOOKUP($AO79,Listas!$B$6:$D$106,2,),IF($AN79=$R$11,VLOOKUP($AO79,Listas!$E$6:$G$106,3,)*VLOOKUP($AO79,Listas!$E$6:$G$106,2,),IF($AN79=$R$12,VLOOKUP($AO79,Listas!$H$6:$J$106,3,)*VLOOKUP($AO79,Listas!$H$6:$J$106,2,),""))),"")</f>
        <v/>
      </c>
      <c r="BC79" t="str">
        <f>IFERROR('Prod y alimentación'!W137*IF($AN79=$R$10,VLOOKUP($AO79,Listas!$B$6:$D$106,3,)*VLOOKUP($AO79,Listas!$B$6:$D$106,2,),IF($AN79=$R$11,VLOOKUP($AO79,Listas!$E$6:$G$106,3,)*VLOOKUP($AO79,Listas!$E$6:$G$106,2,),IF($AN79=$R$12,VLOOKUP($AO79,Listas!$H$6:$J$106,3,)*VLOOKUP($AO79,Listas!$H$6:$J$106,2,),""))),"")</f>
        <v/>
      </c>
      <c r="BD79" t="str">
        <f>IFERROR('Prod y alimentación'!Y137*IF($AN79=$R$10,VLOOKUP($AO79,Listas!$B$6:$D$106,3,)*VLOOKUP($AO79,Listas!$B$6:$D$106,2,),IF($AN79=$R$11,VLOOKUP($AO79,Listas!$E$6:$G$106,3,)*VLOOKUP($AO79,Listas!$E$6:$G$106,2,),IF($AN79=$R$12,VLOOKUP($AO79,Listas!$H$6:$J$106,3,)*VLOOKUP($AO79,Listas!$H$6:$J$106,2,),""))),"")</f>
        <v/>
      </c>
      <c r="BE79" t="str">
        <f>IFERROR('Prod y alimentación'!Z137*IF($AN79=$R$10,VLOOKUP($AO79,Listas!$B$6:$D$106,3,)*VLOOKUP($AO79,Listas!$B$6:$D$106,2,),IF($AN79=$R$11,VLOOKUP($AO79,Listas!$E$6:$G$106,3,)*VLOOKUP($AO79,Listas!$E$6:$G$106,2,),IF($AN79=$R$12,VLOOKUP($AO79,Listas!$H$6:$J$106,3,)*VLOOKUP($AO79,Listas!$H$6:$J$106,2,),""))),"")</f>
        <v/>
      </c>
      <c r="BF79" t="str">
        <f>IFERROR('Prod y alimentación'!AB137*IF($AN79=$R$10,VLOOKUP($AO79,Listas!$B$6:$D$106,3,)*VLOOKUP($AO79,Listas!$B$6:$D$106,2,),IF($AN79=$R$11,VLOOKUP($AO79,Listas!$E$6:$G$106,3,)*VLOOKUP($AO79,Listas!$E$6:$G$106,2,),IF($AN79=$R$12,VLOOKUP($AO79,Listas!$H$6:$J$106,3,)*VLOOKUP($AO79,Listas!$H$6:$J$106,2,),""))),"")</f>
        <v/>
      </c>
      <c r="BG79" t="str">
        <f>IFERROR('Prod y alimentación'!AC137*IF($AN79=$R$10,VLOOKUP($AO79,Listas!$B$6:$D$106,3,)*VLOOKUP($AO79,Listas!$B$6:$D$106,2,),IF($AN79=$R$11,VLOOKUP($AO79,Listas!$E$6:$G$106,3,)*VLOOKUP($AO79,Listas!$E$6:$G$106,2,),IF($AN79=$R$12,VLOOKUP($AO79,Listas!$H$6:$J$106,3,)*VLOOKUP($AO79,Listas!$H$6:$J$106,2,),""))),"")</f>
        <v/>
      </c>
      <c r="BH79" t="str">
        <f>IFERROR('Prod y alimentación'!AE137*IF($AN79=$R$10,VLOOKUP($AO79,Listas!$B$6:$D$106,3,)*VLOOKUP($AO79,Listas!$B$6:$D$106,2,),IF($AN79=$R$11,VLOOKUP($AO79,Listas!$E$6:$G$106,3,)*VLOOKUP($AO79,Listas!$E$6:$G$106,2,),IF($AN79=$R$12,VLOOKUP($AO79,Listas!$H$6:$J$106,3,)*VLOOKUP($AO79,Listas!$H$6:$J$106,2,),""))),"")</f>
        <v/>
      </c>
      <c r="BI79" t="str">
        <f>IFERROR('Prod y alimentación'!AF137*IF($AN79=$R$10,VLOOKUP($AO79,Listas!$B$6:$D$106,3,)*VLOOKUP($AO79,Listas!$B$6:$D$106,2,),IF($AN79=$R$11,VLOOKUP($AO79,Listas!$E$6:$G$106,3,)*VLOOKUP($AO79,Listas!$E$6:$G$106,2,),IF($AN79=$R$12,VLOOKUP($AO79,Listas!$H$6:$J$106,3,)*VLOOKUP($AO79,Listas!$H$6:$J$106,2,),""))),"")</f>
        <v/>
      </c>
      <c r="BJ79" t="str">
        <f>IFERROR('Prod y alimentación'!AH137*IF($AN79=$R$10,VLOOKUP($AO79,Listas!$B$6:$D$106,3,)*VLOOKUP($AO79,Listas!$B$6:$D$106,2,),IF($AN79=$R$11,VLOOKUP($AO79,Listas!$E$6:$G$106,3,)*VLOOKUP($AO79,Listas!$E$6:$G$106,2,),IF($AN79=$R$12,VLOOKUP($AO79,Listas!$H$6:$J$106,3,)*VLOOKUP($AO79,Listas!$H$6:$J$106,2,),""))),"")</f>
        <v/>
      </c>
      <c r="BK79" t="str">
        <f>IFERROR('Prod y alimentación'!AI137*IF($AN79=$R$10,VLOOKUP($AO79,Listas!$B$6:$D$106,3,)*VLOOKUP($AO79,Listas!$B$6:$D$106,2,),IF($AN79=$R$11,VLOOKUP($AO79,Listas!$E$6:$G$106,3,)*VLOOKUP($AO79,Listas!$E$6:$G$106,2,),IF($AN79=$R$12,VLOOKUP($AO79,Listas!$H$6:$J$106,3,)*VLOOKUP($AO79,Listas!$H$6:$J$106,2,),""))),"")</f>
        <v/>
      </c>
      <c r="BL79" t="str">
        <f>IFERROR('Prod y alimentación'!AK137*IF($AN79=$R$10,VLOOKUP($AO79,Listas!$B$6:$D$106,3,)*VLOOKUP($AO79,Listas!$B$6:$D$106,2,),IF($AN79=$R$11,VLOOKUP($AO79,Listas!$E$6:$G$106,3,)*VLOOKUP($AO79,Listas!$E$6:$G$106,2,),IF($AN79=$R$12,VLOOKUP($AO79,Listas!$H$6:$J$106,3,)*VLOOKUP($AO79,Listas!$H$6:$J$106,2,),""))),"")</f>
        <v/>
      </c>
      <c r="BM79" t="str">
        <f>IFERROR('Prod y alimentación'!AL137*IF($AN79=$R$10,VLOOKUP($AO79,Listas!$B$6:$D$106,3,)*VLOOKUP($AO79,Listas!$B$6:$D$106,2,),IF($AN79=$R$11,VLOOKUP($AO79,Listas!$E$6:$G$106,3,)*VLOOKUP($AO79,Listas!$E$6:$G$106,2,),IF($AN79=$R$12,VLOOKUP($AO79,Listas!$H$6:$J$106,3,)*VLOOKUP($AO79,Listas!$H$6:$J$106,2,),""))),"")</f>
        <v/>
      </c>
      <c r="BO79" s="130" t="str">
        <f>IFERROR('Prod y alimentación'!D137*IF($AN79=$R$10,VLOOKUP($AO79,Listas!$B$6:$C$106,2,),IF($AN79=$R$11,VLOOKUP($AO79,Listas!$E$6:$F$106,2,),IF($AN79=$R$12,VLOOKUP($AO79,Listas!$H$6:$I$106,2,),""))),"")</f>
        <v/>
      </c>
      <c r="BP79" t="str">
        <f>IFERROR('Prod y alimentación'!G137*IF($AN79=$R$10,VLOOKUP($AO79,Listas!$B$6:$C$106,2,),IF($AN79=$R$11,VLOOKUP($AO79,Listas!$E$6:$F$106,2,),IF($AN79=$R$12,VLOOKUP($AO79,Listas!$H$6:$I$106,2,)/100,""))),"")</f>
        <v/>
      </c>
      <c r="BQ79" t="str">
        <f>IFERROR('Prod y alimentación'!J137*IF($AN79=$R$10,VLOOKUP($AO79,Listas!$B$6:$C$106,2,),IF($AN79=$R$11,VLOOKUP($AO79,Listas!$E$6:$F$106,2,),IF($AN79=$R$12,VLOOKUP($AO79,Listas!$H$6:$I$106,2,)/100,""))),"")</f>
        <v/>
      </c>
      <c r="BR79" t="str">
        <f>IFERROR('Prod y alimentación'!M137*IF($AN79=$R$10,VLOOKUP($AO79,Listas!$B$6:$C$106,2,),IF($AN79=$R$11,VLOOKUP($AO79,Listas!$E$6:$F$106,2,),IF($AN79=$R$12,VLOOKUP($AO79,Listas!$H$6:$I$106,2,)/100,""))),"")</f>
        <v/>
      </c>
      <c r="BS79" t="str">
        <f>IFERROR('Prod y alimentación'!P137*IF($AN79=$R$10,VLOOKUP($AO79,Listas!$B$6:$C$106,2,),IF($AN79=$R$11,VLOOKUP($AO79,Listas!$E$6:$F$106,2,),IF($AN79=$R$12,VLOOKUP($AO79,Listas!$H$6:$I$106,2,)/100,""))),"")</f>
        <v/>
      </c>
      <c r="BT79" t="str">
        <f>IFERROR('Prod y alimentación'!S137*IF($AN79=$R$10,VLOOKUP($AO79,Listas!$B$6:$C$106,2,),IF($AN79=$R$11,VLOOKUP($AO79,Listas!$E$6:$F$106,2,),IF($AN79=$R$12,VLOOKUP($AO79,Listas!$H$6:$I$106,2,)/100,""))),"")</f>
        <v/>
      </c>
      <c r="BU79" t="str">
        <f>IFERROR('Prod y alimentación'!V137*IF($AN79=$R$10,VLOOKUP($AO79,Listas!$B$6:$C$106,2,),IF($AN79=$R$11,VLOOKUP($AO79,Listas!$E$6:$F$106,2,),IF($AN79=$R$12,VLOOKUP($AO79,Listas!$H$6:$I$106,2,)/100,""))),"")</f>
        <v/>
      </c>
      <c r="BV79" t="str">
        <f>IFERROR('Prod y alimentación'!Y137*IF($AN79=$R$10,VLOOKUP($AO79,Listas!$B$6:$C$106,2,),IF($AN79=$R$11,VLOOKUP($AO79,Listas!$E$6:$F$106,2,),IF($AN79=$R$12,VLOOKUP($AO79,Listas!$H$6:$I$106,2,)/100,""))),"")</f>
        <v/>
      </c>
      <c r="BW79" t="str">
        <f>IFERROR('Prod y alimentación'!AB137*IF($AN79=$R$10,VLOOKUP($AO79,Listas!$B$6:$C$106,2,),IF($AN79=$R$11,VLOOKUP($AO79,Listas!$E$6:$F$106,2,),IF($AN79=$R$12,VLOOKUP($AO79,Listas!$H$6:$I$106,2,)/100,""))),"")</f>
        <v/>
      </c>
      <c r="BX79" t="str">
        <f>IFERROR('Prod y alimentación'!AE137*IF($AN79=$R$10,VLOOKUP($AO79,Listas!$B$6:$C$106,2,),IF($AN79=$R$11,VLOOKUP($AO79,Listas!$E$6:$F$106,2,),IF($AN79=$R$12,VLOOKUP($AO79,Listas!$H$6:$I$106,2,)/100,""))),"")</f>
        <v/>
      </c>
      <c r="BY79" t="str">
        <f>IFERROR('Prod y alimentación'!AH137*IF($AN79=$R$10,VLOOKUP($AO79,Listas!$B$6:$C$106,2,),IF($AN79=$R$11,VLOOKUP($AO79,Listas!$E$6:$F$106,2,),IF($AN79=$R$12,VLOOKUP($AO79,Listas!$H$6:$I$106,2,)/100,""))),"")</f>
        <v/>
      </c>
      <c r="BZ79" t="str">
        <f>IFERROR('Prod y alimentación'!AK137*IF($AN79=$R$10,VLOOKUP($AO79,Listas!$B$6:$C$106,2,),IF($AN79=$R$11,VLOOKUP($AO79,Listas!$E$6:$F$106,2,),IF($AN79=$R$12,VLOOKUP($AO79,Listas!$H$6:$I$106,2,)/100,""))),"")</f>
        <v/>
      </c>
      <c r="CB79" t="str">
        <f>IF(Reservas!E84="",IF(Reservas!D84="","",IF(Reservas!C84=$O$10,0.85,IF(Reservas!C84=$O$11,0.45,IF(Reservas!C84=$O$12,0.33,"")))),Reservas!E84)</f>
        <v/>
      </c>
      <c r="CC79" t="str">
        <f>IF(Reservas!H84="",IF(Reservas!G84="","",IF(Reservas!F84=$O$10,0.85,IF(Reservas!F84=$O$11,0.45,IF(Reservas!F84=$O$12,0.33,"")))),Reservas!H84)</f>
        <v/>
      </c>
      <c r="CD79" t="str">
        <f>IF(Reservas!K84="",IF(Reservas!J84="","",IF(Reservas!I84=$O$10,0.85,IF(Reservas!I84=$O$11,0.45,IF(Reservas!I84=$O$12,0.33,"")))),Reservas!K84)</f>
        <v/>
      </c>
      <c r="CE79" t="str">
        <f>IF(Reservas!N84="",IF(Reservas!M84="","",IF(Reservas!L84=$O$10,0.85,IF(Reservas!L84=$O$11,0.45,IF(Reservas!L84=$O$12,0.33,"")))),Reservas!N84)</f>
        <v/>
      </c>
      <c r="CF79" t="str">
        <f>IF(Reservas!Q84="",IF(Reservas!P84="","",IF(Reservas!O84=$O$10,0.85,IF(Reservas!O84=$O$11,0.45,IF(Reservas!O84=$O$12,0.33,"")))),Reservas!Q84)</f>
        <v/>
      </c>
      <c r="CG79" t="str">
        <f>IF(Reservas!T84="",IF(Reservas!S84="","",IF(Reservas!R84=$O$10,0.85,IF(Reservas!R84=$O$11,0.45,IF(Reservas!R84=$O$12,0.33,"")))),Reservas!T84)</f>
        <v/>
      </c>
      <c r="CH79" t="str">
        <f>IF(Reservas!W84="",IF(Reservas!V84="","",IF(Reservas!U84=$O$10,0.85,IF(Reservas!U84=$O$11,0.45,IF(Reservas!U84=$O$12,0.33,"")))),Reservas!W84)</f>
        <v/>
      </c>
      <c r="CI79" t="str">
        <f>IF(Reservas!Z84="",IF(Reservas!Y84="","",IF(Reservas!X84=$O$10,0.85,IF(Reservas!X84=$O$11,0.45,IF(Reservas!X84=$O$12,0.33,"")))),Reservas!Z84)</f>
        <v/>
      </c>
      <c r="CJ79" t="str">
        <f>IF(Reservas!AC84="",IF(Reservas!AB84="","",IF(Reservas!AA84=$O$10,0.85,IF(Reservas!AA84=$O$11,0.45,IF(Reservas!AA84=$O$12,0.33,"")))),Reservas!AC84)</f>
        <v/>
      </c>
      <c r="CK79" t="str">
        <f>IF(Reservas!AF84="",IF(Reservas!AE84="","",IF(Reservas!AD84=$O$10,0.85,IF(Reservas!AD84=$O$11,0.45,IF(Reservas!AD84=$O$12,0.33,"")))),Reservas!AF84)</f>
        <v/>
      </c>
      <c r="CL79" t="str">
        <f>IF(Reservas!AI84="",IF(Reservas!AH84="","",IF(Reservas!AG84=$O$10,0.85,IF(Reservas!AG84=$O$11,0.45,IF(Reservas!AG84=$O$12,0.33,"")))),Reservas!AI84)</f>
        <v/>
      </c>
      <c r="CM79" t="str">
        <f>IF(Reservas!AL84="",IF(Reservas!AK84="","",IF(Reservas!AJ84=$O$10,0.85,IF(Reservas!AJ84=$O$11,0.45,IF(Reservas!AJ84=$O$12,0.33,"")))),Reservas!AL84)</f>
        <v/>
      </c>
      <c r="CO79" t="str">
        <f>IFERROR('Prod y alimentación'!E137*IF($AN79=$R$10,VLOOKUP($AO79,Listas!$B$6:$C$106,2,),IF($AN79=$R$11,VLOOKUP($AO79,Listas!$E$6:$F$106,2,),IF($AN79=$R$12,VLOOKUP($AO79,Listas!$H$6:$I$106,2,),""))),"")</f>
        <v/>
      </c>
      <c r="CP79" t="str">
        <f>IFERROR('Prod y alimentación'!H137*IF($AN79=$R$10,VLOOKUP($AO79,Listas!$B$6:$C$106,2,),IF($AN79=$R$11,VLOOKUP($AO79,Listas!$E$6:$F$106,2,),IF($AN79=$R$12,VLOOKUP($AO79,Listas!$H$6:$I$106,2,),""))),"")</f>
        <v/>
      </c>
      <c r="CQ79" t="str">
        <f>IFERROR('Prod y alimentación'!K137*IF($AN79=$R$10,VLOOKUP($AO79,Listas!$B$6:$C$106,2,),IF($AN79=$R$11,VLOOKUP($AO79,Listas!$E$6:$F$106,2,),IF($AN79=$R$12,VLOOKUP($AO79,Listas!$H$6:$I$106,2,),""))),"")</f>
        <v/>
      </c>
      <c r="CR79" t="str">
        <f>IFERROR('Prod y alimentación'!N137*IF($AN79=$R$10,VLOOKUP($AO79,Listas!$B$6:$C$106,2,),IF($AN79=$R$11,VLOOKUP($AO79,Listas!$E$6:$F$106,2,),IF($AN79=$R$12,VLOOKUP($AO79,Listas!$H$6:$I$106,2,),""))),"")</f>
        <v/>
      </c>
      <c r="CS79" t="str">
        <f>IFERROR('Prod y alimentación'!Q137*IF($AN79=$R$10,VLOOKUP($AO79,Listas!$B$6:$C$106,2,),IF($AN79=$R$11,VLOOKUP($AO79,Listas!$E$6:$F$106,2,),IF($AN79=$R$12,VLOOKUP($AO79,Listas!$H$6:$I$106,2,),""))),"")</f>
        <v/>
      </c>
      <c r="CT79" t="str">
        <f>IFERROR('Prod y alimentación'!T137*IF($AN79=$R$10,VLOOKUP($AO79,Listas!$B$6:$C$106,2,),IF($AN79=$R$11,VLOOKUP($AO79,Listas!$E$6:$F$106,2,),IF($AN79=$R$12,VLOOKUP($AO79,Listas!$H$6:$I$106,2,),""))),"")</f>
        <v/>
      </c>
      <c r="CU79" t="str">
        <f>IFERROR('Prod y alimentación'!W137*IF($AN79=$R$10,VLOOKUP($AO79,Listas!$B$6:$C$106,2,),IF($AN79=$R$11,VLOOKUP($AO79,Listas!$E$6:$F$106,2,),IF($AN79=$R$12,VLOOKUP($AO79,Listas!$H$6:$I$106,2,),""))),"")</f>
        <v/>
      </c>
      <c r="CV79" t="str">
        <f>IFERROR('Prod y alimentación'!Z137*IF($AN79=$R$10,VLOOKUP($AO79,Listas!$B$6:$C$106,2,),IF($AN79=$R$11,VLOOKUP($AO79,Listas!$E$6:$F$106,2,),IF($AN79=$R$12,VLOOKUP($AO79,Listas!$H$6:$I$106,2,),""))),"")</f>
        <v/>
      </c>
      <c r="CW79" t="str">
        <f>IFERROR('Prod y alimentación'!AC137*IF($AN79=$R$10,VLOOKUP($AO79,Listas!$B$6:$C$106,2,),IF($AN79=$R$11,VLOOKUP($AO79,Listas!$E$6:$F$106,2,),IF($AN79=$R$12,VLOOKUP($AO79,Listas!$H$6:$I$106,2,),""))),"")</f>
        <v/>
      </c>
      <c r="CX79" t="str">
        <f>IFERROR('Prod y alimentación'!AF137*IF($AN79=$R$10,VLOOKUP($AO79,Listas!$B$6:$C$106,2,),IF($AN79=$R$11,VLOOKUP($AO79,Listas!$E$6:$F$106,2,),IF($AN79=$R$12,VLOOKUP($AO79,Listas!$H$6:$I$106,2,),""))),"")</f>
        <v/>
      </c>
      <c r="CY79" t="str">
        <f>IFERROR('Prod y alimentación'!AI137*IF($AN79=$R$10,VLOOKUP($AO79,Listas!$B$6:$C$106,2,),IF($AN79=$R$11,VLOOKUP($AO79,Listas!$E$6:$F$106,2,),IF($AN79=$R$12,VLOOKUP($AO79,Listas!$H$6:$I$106,2,),""))),"")</f>
        <v/>
      </c>
      <c r="CZ79" t="str">
        <f>IFERROR('Prod y alimentación'!AL137*IF($AN79=$R$10,VLOOKUP($AO79,Listas!$B$6:$C$106,2,),IF($AN79=$R$11,VLOOKUP($AO79,Listas!$E$6:$F$106,2,),IF($AN79=$R$12,VLOOKUP($AO79,Listas!$H$6:$I$106,2,),""))),"")</f>
        <v/>
      </c>
    </row>
    <row r="80" spans="2:104" x14ac:dyDescent="0.35">
      <c r="B80" t="str">
        <f ca="1">IFERROR(INDEX(OFFSET(Listas!$B$6,0,0,MATCH("Fin",Listas!$B$6:B176,0)-1,1),MATCH(0,INDEX(COUNTIF($B$10:B79,OFFSET(Listas!$B$6,0,0,MATCH("Fin",Listas!$B$6:B176,0)-1,1)),0,0),0)),"")</f>
        <v/>
      </c>
      <c r="E80" t="str">
        <f ca="1">IFERROR(INDEX(OFFSET(Listas!$E$6,0,0,MATCH("Fin",Listas!$E$6:E176,0)-1,1),MATCH(0,INDEX(COUNTIF($E$10:E79,OFFSET(Listas!$E$6,0,0,MATCH("Fin",Listas!$E$6:E176,0)-1,1)),0,0),0)),"")</f>
        <v/>
      </c>
      <c r="H80" t="str">
        <f ca="1">IFERROR(INDEX(OFFSET(Listas!$H$6,0,0,MATCH("Fin",Listas!$H$6:H176,0)-1,1),MATCH(0,INDEX(COUNTIF($H$10:H79,OFFSET(Listas!$H$6,0,0,MATCH("Fin",Listas!$H$6:H176,0)-1,1)),0,0),0)),"")</f>
        <v/>
      </c>
      <c r="K80" t="str">
        <f ca="1">IFERROR(INDEX(OFFSET(Listas!$L$6,0,0,MATCH("Fin",Listas!$L$6:L176,0)-1,1),MATCH(0,INDEX(COUNTIF($K$10:K79,OFFSET(Listas!$L$6,0,0,MATCH("Fin",Listas!$L$6:L176,0)-1,1)),0,0),0)),"")</f>
        <v/>
      </c>
      <c r="L80" t="e">
        <f ca="1">VLOOKUP(K80,Listas!$L$6:$M$106,2,0)</f>
        <v>#N/A</v>
      </c>
      <c r="AA80" s="122" t="str">
        <f>IF('Uso de suelo'!C85="","",'Uso de suelo'!C85)</f>
        <v/>
      </c>
      <c r="AB80" s="123" t="str">
        <f ca="1">IF('Uso de suelo'!D85="","",VLOOKUP('Uso de suelo'!D85,OFFSET(Formulas!$K$11,0,0,Formulas!$L$10,2),2,0))</f>
        <v/>
      </c>
      <c r="AC80" s="123" t="str">
        <f ca="1">IF('Uso de suelo'!F85="","",VLOOKUP('Uso de suelo'!F85,OFFSET(Formulas!$K$11,0,0,Formulas!$L$10,2),2,0))</f>
        <v/>
      </c>
      <c r="AD80" s="123" t="str">
        <f ca="1">IF('Uso de suelo'!H85="","",VLOOKUP('Uso de suelo'!H85,OFFSET(Formulas!$K$11,0,0,Formulas!$L$10,2),2,0))</f>
        <v/>
      </c>
      <c r="AE80" s="123" t="str">
        <f ca="1">IF('Uso de suelo'!J85="","",VLOOKUP('Uso de suelo'!J85,OFFSET(Formulas!$K$11,0,0,Formulas!$L$10,2),2,0))</f>
        <v/>
      </c>
      <c r="AF80" s="123" t="str">
        <f ca="1">IF('Uso de suelo'!L85="","",VLOOKUP('Uso de suelo'!L85,OFFSET(Formulas!$K$11,0,0,Formulas!$L$10,2),2,0))</f>
        <v/>
      </c>
      <c r="AG80" s="123" t="str">
        <f ca="1">IF('Uso de suelo'!N85="","",VLOOKUP('Uso de suelo'!N85,OFFSET(Formulas!$K$11,0,0,Formulas!$L$10,2),2,0))</f>
        <v/>
      </c>
      <c r="AH80" s="123" t="str">
        <f ca="1">IF('Uso de suelo'!P85="","",VLOOKUP('Uso de suelo'!P85,OFFSET(Formulas!$K$11,0,0,Formulas!$L$10,2),2,0))</f>
        <v/>
      </c>
      <c r="AI80" s="123" t="str">
        <f ca="1">IF('Uso de suelo'!R85="","",VLOOKUP('Uso de suelo'!R85,OFFSET(Formulas!$K$11,0,0,Formulas!$L$10,2),2,0))</f>
        <v/>
      </c>
      <c r="AJ80" s="123" t="str">
        <f ca="1">IF('Uso de suelo'!T85="","",VLOOKUP('Uso de suelo'!T85,OFFSET(Formulas!$K$11,0,0,Formulas!$L$10,2),2,0))</f>
        <v/>
      </c>
      <c r="AK80" s="123" t="str">
        <f ca="1">IF('Uso de suelo'!V85="","",VLOOKUP('Uso de suelo'!V85,OFFSET(Formulas!$K$11,0,0,Formulas!$L$10,2),2,0))</f>
        <v/>
      </c>
      <c r="AL80" s="123" t="str">
        <f ca="1">IF('Uso de suelo'!X85="","",VLOOKUP('Uso de suelo'!X85,OFFSET(Formulas!$K$11,0,0,Formulas!$L$10,2),2,0))</f>
        <v/>
      </c>
      <c r="AM80" s="124" t="str">
        <f ca="1">IF('Uso de suelo'!Z85="","",VLOOKUP('Uso de suelo'!Z85,OFFSET(Formulas!$K$11,0,0,Formulas!$L$10,2),2,0))</f>
        <v/>
      </c>
      <c r="AN80" t="str">
        <f>IF('Prod y alimentación'!B138="","",'Prod y alimentación'!B138)</f>
        <v/>
      </c>
      <c r="AO80" t="str">
        <f>IF('Prod y alimentación'!C138="","",'Prod y alimentación'!C138)</f>
        <v/>
      </c>
      <c r="AP80" t="str">
        <f>IFERROR('Prod y alimentación'!D138*IF($AN80=$R$10,VLOOKUP($AO80,Listas!$B$6:$D$106,3,)*VLOOKUP($AO80,Listas!$B$6:$D$106,2,),IF($AN80=$R$11,VLOOKUP($AO80,Listas!$E$6:$G$106,3,)*VLOOKUP($AO80,Listas!$E$6:$G$106,2,),IF($AN80=$R$12,VLOOKUP($AO80,Listas!$H$6:$J$106,3,)*VLOOKUP($AO80,Listas!$H$6:$J$106,2,),""))),"")</f>
        <v/>
      </c>
      <c r="AQ80" t="str">
        <f>IFERROR('Prod y alimentación'!E138*IF($AN80=$R$10,VLOOKUP($AO80,Listas!$B$6:$D$106,3,)*VLOOKUP($AO80,Listas!$B$6:$D$106,2,),IF($AN80=$R$11,VLOOKUP($AO80,Listas!$E$6:$G$106,3,)*VLOOKUP($AO80,Listas!$E$6:$G$106,2,),IF($AN80=$R$12,VLOOKUP($AO80,Listas!$H$6:$J$106,3,)*VLOOKUP($AO80,Listas!$H$6:$J$106,2,),""))),"")</f>
        <v/>
      </c>
      <c r="AR80" t="str">
        <f>IFERROR('Prod y alimentación'!G138*IF($AN80=$R$10,VLOOKUP($AO80,Listas!$B$6:$D$106,3,)*VLOOKUP($AO80,Listas!$B$6:$D$106,2,),IF($AN80=$R$11,VLOOKUP($AO80,Listas!$E$6:$G$106,3,)*VLOOKUP($AO80,Listas!$E$6:$G$106,2,),IF($AN80=$R$12,VLOOKUP($AO80,Listas!$H$6:$J$106,3,)*VLOOKUP($AO80,Listas!$H$6:$J$106,2,),""))),"")</f>
        <v/>
      </c>
      <c r="AS80" t="str">
        <f>IFERROR('Prod y alimentación'!H138*IF($AN80=$R$10,VLOOKUP($AO80,Listas!$B$6:$D$106,3,)*VLOOKUP($AO80,Listas!$B$6:$D$106,2,),IF($AN80=$R$11,VLOOKUP($AO80,Listas!$E$6:$G$106,3,)*VLOOKUP($AO80,Listas!$E$6:$G$106,2,),IF($AN80=$R$12,VLOOKUP($AO80,Listas!$H$6:$J$106,3,)*VLOOKUP($AO80,Listas!$H$6:$J$106,2,),""))),"")</f>
        <v/>
      </c>
      <c r="AT80" t="str">
        <f>IFERROR('Prod y alimentación'!J138*IF($AN80=$R$10,VLOOKUP($AO80,Listas!$B$6:$D$106,3,)*VLOOKUP($AO80,Listas!$B$6:$D$106,2,),IF($AN80=$R$11,VLOOKUP($AO80,Listas!$E$6:$G$106,3,)*VLOOKUP($AO80,Listas!$E$6:$G$106,2,),IF($AN80=$R$12,VLOOKUP($AO80,Listas!$H$6:$J$106,3,)*VLOOKUP($AO80,Listas!$H$6:$J$106,2,),""))),"")</f>
        <v/>
      </c>
      <c r="AU80" t="str">
        <f>IFERROR('Prod y alimentación'!K138*IF($AN80=$R$10,VLOOKUP($AO80,Listas!$B$6:$D$106,3,)*VLOOKUP($AO80,Listas!$B$6:$D$106,2,),IF($AN80=$R$11,VLOOKUP($AO80,Listas!$E$6:$G$106,3,)*VLOOKUP($AO80,Listas!$E$6:$G$106,2,),IF($AN80=$R$12,VLOOKUP($AO80,Listas!$H$6:$J$106,3,)*VLOOKUP($AO80,Listas!$H$6:$J$106,2,),""))),"")</f>
        <v/>
      </c>
      <c r="AV80" t="str">
        <f>IFERROR('Prod y alimentación'!M138*IF($AN80=$R$10,VLOOKUP($AO80,Listas!$B$6:$D$106,3,)*VLOOKUP($AO80,Listas!$B$6:$D$106,2,),IF($AN80=$R$11,VLOOKUP($AO80,Listas!$E$6:$G$106,3,)*VLOOKUP($AO80,Listas!$E$6:$G$106,2,),IF($AN80=$R$12,VLOOKUP($AO80,Listas!$H$6:$J$106,3,)*VLOOKUP($AO80,Listas!$H$6:$J$106,2,),""))),"")</f>
        <v/>
      </c>
      <c r="AW80" t="str">
        <f>IFERROR('Prod y alimentación'!N138*IF($AN80=$R$10,VLOOKUP($AO80,Listas!$B$6:$D$106,3,)*VLOOKUP($AO80,Listas!$B$6:$D$106,2,),IF($AN80=$R$11,VLOOKUP($AO80,Listas!$E$6:$G$106,3,)*VLOOKUP($AO80,Listas!$E$6:$G$106,2,),IF($AN80=$R$12,VLOOKUP($AO80,Listas!$H$6:$J$106,3,)*VLOOKUP($AO80,Listas!$H$6:$J$106,2,),""))),"")</f>
        <v/>
      </c>
      <c r="AX80" t="str">
        <f>IFERROR('Prod y alimentación'!P138*IF($AN80=$R$10,VLOOKUP($AO80,Listas!$B$6:$D$106,3,)*VLOOKUP($AO80,Listas!$B$6:$D$106,2,),IF($AN80=$R$11,VLOOKUP($AO80,Listas!$E$6:$G$106,3,)*VLOOKUP($AO80,Listas!$E$6:$G$106,2,),IF($AN80=$R$12,VLOOKUP($AO80,Listas!$H$6:$J$106,3,)*VLOOKUP($AO80,Listas!$H$6:$J$106,2,),""))),"")</f>
        <v/>
      </c>
      <c r="AY80" t="str">
        <f>IFERROR('Prod y alimentación'!Q138*IF($AN80=$R$10,VLOOKUP($AO80,Listas!$B$6:$D$106,3,)*VLOOKUP($AO80,Listas!$B$6:$D$106,2,),IF($AN80=$R$11,VLOOKUP($AO80,Listas!$E$6:$G$106,3,)*VLOOKUP($AO80,Listas!$E$6:$G$106,2,),IF($AN80=$R$12,VLOOKUP($AO80,Listas!$H$6:$J$106,3,)*VLOOKUP($AO80,Listas!$H$6:$J$106,2,),""))),"")</f>
        <v/>
      </c>
      <c r="AZ80" t="str">
        <f>IFERROR('Prod y alimentación'!S138*IF($AN80=$R$10,VLOOKUP($AO80,Listas!$B$6:$D$106,3,)*VLOOKUP($AO80,Listas!$B$6:$D$106,2,),IF($AN80=$R$11,VLOOKUP($AO80,Listas!$E$6:$G$106,3,)*VLOOKUP($AO80,Listas!$E$6:$G$106,2,),IF($AN80=$R$12,VLOOKUP($AO80,Listas!$H$6:$J$106,3,)*VLOOKUP($AO80,Listas!$H$6:$J$106,2,),""))),"")</f>
        <v/>
      </c>
      <c r="BA80" t="str">
        <f>IFERROR('Prod y alimentación'!T138*IF($AN80=$R$10,VLOOKUP($AO80,Listas!$B$6:$D$106,3,)*VLOOKUP($AO80,Listas!$B$6:$D$106,2,),IF($AN80=$R$11,VLOOKUP($AO80,Listas!$E$6:$G$106,3,)*VLOOKUP($AO80,Listas!$E$6:$G$106,2,),IF($AN80=$R$12,VLOOKUP($AO80,Listas!$H$6:$J$106,3,)*VLOOKUP($AO80,Listas!$H$6:$J$106,2,),""))),"")</f>
        <v/>
      </c>
      <c r="BB80" t="str">
        <f>IFERROR('Prod y alimentación'!V138*IF($AN80=$R$10,VLOOKUP($AO80,Listas!$B$6:$D$106,3,)*VLOOKUP($AO80,Listas!$B$6:$D$106,2,),IF($AN80=$R$11,VLOOKUP($AO80,Listas!$E$6:$G$106,3,)*VLOOKUP($AO80,Listas!$E$6:$G$106,2,),IF($AN80=$R$12,VLOOKUP($AO80,Listas!$H$6:$J$106,3,)*VLOOKUP($AO80,Listas!$H$6:$J$106,2,),""))),"")</f>
        <v/>
      </c>
      <c r="BC80" t="str">
        <f>IFERROR('Prod y alimentación'!W138*IF($AN80=$R$10,VLOOKUP($AO80,Listas!$B$6:$D$106,3,)*VLOOKUP($AO80,Listas!$B$6:$D$106,2,),IF($AN80=$R$11,VLOOKUP($AO80,Listas!$E$6:$G$106,3,)*VLOOKUP($AO80,Listas!$E$6:$G$106,2,),IF($AN80=$R$12,VLOOKUP($AO80,Listas!$H$6:$J$106,3,)*VLOOKUP($AO80,Listas!$H$6:$J$106,2,),""))),"")</f>
        <v/>
      </c>
      <c r="BD80" t="str">
        <f>IFERROR('Prod y alimentación'!Y138*IF($AN80=$R$10,VLOOKUP($AO80,Listas!$B$6:$D$106,3,)*VLOOKUP($AO80,Listas!$B$6:$D$106,2,),IF($AN80=$R$11,VLOOKUP($AO80,Listas!$E$6:$G$106,3,)*VLOOKUP($AO80,Listas!$E$6:$G$106,2,),IF($AN80=$R$12,VLOOKUP($AO80,Listas!$H$6:$J$106,3,)*VLOOKUP($AO80,Listas!$H$6:$J$106,2,),""))),"")</f>
        <v/>
      </c>
      <c r="BE80" t="str">
        <f>IFERROR('Prod y alimentación'!Z138*IF($AN80=$R$10,VLOOKUP($AO80,Listas!$B$6:$D$106,3,)*VLOOKUP($AO80,Listas!$B$6:$D$106,2,),IF($AN80=$R$11,VLOOKUP($AO80,Listas!$E$6:$G$106,3,)*VLOOKUP($AO80,Listas!$E$6:$G$106,2,),IF($AN80=$R$12,VLOOKUP($AO80,Listas!$H$6:$J$106,3,)*VLOOKUP($AO80,Listas!$H$6:$J$106,2,),""))),"")</f>
        <v/>
      </c>
      <c r="BF80" t="str">
        <f>IFERROR('Prod y alimentación'!AB138*IF($AN80=$R$10,VLOOKUP($AO80,Listas!$B$6:$D$106,3,)*VLOOKUP($AO80,Listas!$B$6:$D$106,2,),IF($AN80=$R$11,VLOOKUP($AO80,Listas!$E$6:$G$106,3,)*VLOOKUP($AO80,Listas!$E$6:$G$106,2,),IF($AN80=$R$12,VLOOKUP($AO80,Listas!$H$6:$J$106,3,)*VLOOKUP($AO80,Listas!$H$6:$J$106,2,),""))),"")</f>
        <v/>
      </c>
      <c r="BG80" t="str">
        <f>IFERROR('Prod y alimentación'!AC138*IF($AN80=$R$10,VLOOKUP($AO80,Listas!$B$6:$D$106,3,)*VLOOKUP($AO80,Listas!$B$6:$D$106,2,),IF($AN80=$R$11,VLOOKUP($AO80,Listas!$E$6:$G$106,3,)*VLOOKUP($AO80,Listas!$E$6:$G$106,2,),IF($AN80=$R$12,VLOOKUP($AO80,Listas!$H$6:$J$106,3,)*VLOOKUP($AO80,Listas!$H$6:$J$106,2,),""))),"")</f>
        <v/>
      </c>
      <c r="BH80" t="str">
        <f>IFERROR('Prod y alimentación'!AE138*IF($AN80=$R$10,VLOOKUP($AO80,Listas!$B$6:$D$106,3,)*VLOOKUP($AO80,Listas!$B$6:$D$106,2,),IF($AN80=$R$11,VLOOKUP($AO80,Listas!$E$6:$G$106,3,)*VLOOKUP($AO80,Listas!$E$6:$G$106,2,),IF($AN80=$R$12,VLOOKUP($AO80,Listas!$H$6:$J$106,3,)*VLOOKUP($AO80,Listas!$H$6:$J$106,2,),""))),"")</f>
        <v/>
      </c>
      <c r="BI80" t="str">
        <f>IFERROR('Prod y alimentación'!AF138*IF($AN80=$R$10,VLOOKUP($AO80,Listas!$B$6:$D$106,3,)*VLOOKUP($AO80,Listas!$B$6:$D$106,2,),IF($AN80=$R$11,VLOOKUP($AO80,Listas!$E$6:$G$106,3,)*VLOOKUP($AO80,Listas!$E$6:$G$106,2,),IF($AN80=$R$12,VLOOKUP($AO80,Listas!$H$6:$J$106,3,)*VLOOKUP($AO80,Listas!$H$6:$J$106,2,),""))),"")</f>
        <v/>
      </c>
      <c r="BJ80" t="str">
        <f>IFERROR('Prod y alimentación'!AH138*IF($AN80=$R$10,VLOOKUP($AO80,Listas!$B$6:$D$106,3,)*VLOOKUP($AO80,Listas!$B$6:$D$106,2,),IF($AN80=$R$11,VLOOKUP($AO80,Listas!$E$6:$G$106,3,)*VLOOKUP($AO80,Listas!$E$6:$G$106,2,),IF($AN80=$R$12,VLOOKUP($AO80,Listas!$H$6:$J$106,3,)*VLOOKUP($AO80,Listas!$H$6:$J$106,2,),""))),"")</f>
        <v/>
      </c>
      <c r="BK80" t="str">
        <f>IFERROR('Prod y alimentación'!AI138*IF($AN80=$R$10,VLOOKUP($AO80,Listas!$B$6:$D$106,3,)*VLOOKUP($AO80,Listas!$B$6:$D$106,2,),IF($AN80=$R$11,VLOOKUP($AO80,Listas!$E$6:$G$106,3,)*VLOOKUP($AO80,Listas!$E$6:$G$106,2,),IF($AN80=$R$12,VLOOKUP($AO80,Listas!$H$6:$J$106,3,)*VLOOKUP($AO80,Listas!$H$6:$J$106,2,),""))),"")</f>
        <v/>
      </c>
      <c r="BL80" t="str">
        <f>IFERROR('Prod y alimentación'!AK138*IF($AN80=$R$10,VLOOKUP($AO80,Listas!$B$6:$D$106,3,)*VLOOKUP($AO80,Listas!$B$6:$D$106,2,),IF($AN80=$R$11,VLOOKUP($AO80,Listas!$E$6:$G$106,3,)*VLOOKUP($AO80,Listas!$E$6:$G$106,2,),IF($AN80=$R$12,VLOOKUP($AO80,Listas!$H$6:$J$106,3,)*VLOOKUP($AO80,Listas!$H$6:$J$106,2,),""))),"")</f>
        <v/>
      </c>
      <c r="BM80" t="str">
        <f>IFERROR('Prod y alimentación'!AL138*IF($AN80=$R$10,VLOOKUP($AO80,Listas!$B$6:$D$106,3,)*VLOOKUP($AO80,Listas!$B$6:$D$106,2,),IF($AN80=$R$11,VLOOKUP($AO80,Listas!$E$6:$G$106,3,)*VLOOKUP($AO80,Listas!$E$6:$G$106,2,),IF($AN80=$R$12,VLOOKUP($AO80,Listas!$H$6:$J$106,3,)*VLOOKUP($AO80,Listas!$H$6:$J$106,2,),""))),"")</f>
        <v/>
      </c>
      <c r="BO80" s="130" t="str">
        <f>IFERROR('Prod y alimentación'!D138*IF($AN80=$R$10,VLOOKUP($AO80,Listas!$B$6:$C$106,2,),IF($AN80=$R$11,VLOOKUP($AO80,Listas!$E$6:$F$106,2,),IF($AN80=$R$12,VLOOKUP($AO80,Listas!$H$6:$I$106,2,),""))),"")</f>
        <v/>
      </c>
      <c r="BP80" t="str">
        <f>IFERROR('Prod y alimentación'!G138*IF($AN80=$R$10,VLOOKUP($AO80,Listas!$B$6:$C$106,2,),IF($AN80=$R$11,VLOOKUP($AO80,Listas!$E$6:$F$106,2,),IF($AN80=$R$12,VLOOKUP($AO80,Listas!$H$6:$I$106,2,)/100,""))),"")</f>
        <v/>
      </c>
      <c r="BQ80" t="str">
        <f>IFERROR('Prod y alimentación'!J138*IF($AN80=$R$10,VLOOKUP($AO80,Listas!$B$6:$C$106,2,),IF($AN80=$R$11,VLOOKUP($AO80,Listas!$E$6:$F$106,2,),IF($AN80=$R$12,VLOOKUP($AO80,Listas!$H$6:$I$106,2,)/100,""))),"")</f>
        <v/>
      </c>
      <c r="BR80" t="str">
        <f>IFERROR('Prod y alimentación'!M138*IF($AN80=$R$10,VLOOKUP($AO80,Listas!$B$6:$C$106,2,),IF($AN80=$R$11,VLOOKUP($AO80,Listas!$E$6:$F$106,2,),IF($AN80=$R$12,VLOOKUP($AO80,Listas!$H$6:$I$106,2,)/100,""))),"")</f>
        <v/>
      </c>
      <c r="BS80" t="str">
        <f>IFERROR('Prod y alimentación'!P138*IF($AN80=$R$10,VLOOKUP($AO80,Listas!$B$6:$C$106,2,),IF($AN80=$R$11,VLOOKUP($AO80,Listas!$E$6:$F$106,2,),IF($AN80=$R$12,VLOOKUP($AO80,Listas!$H$6:$I$106,2,)/100,""))),"")</f>
        <v/>
      </c>
      <c r="BT80" t="str">
        <f>IFERROR('Prod y alimentación'!S138*IF($AN80=$R$10,VLOOKUP($AO80,Listas!$B$6:$C$106,2,),IF($AN80=$R$11,VLOOKUP($AO80,Listas!$E$6:$F$106,2,),IF($AN80=$R$12,VLOOKUP($AO80,Listas!$H$6:$I$106,2,)/100,""))),"")</f>
        <v/>
      </c>
      <c r="BU80" t="str">
        <f>IFERROR('Prod y alimentación'!V138*IF($AN80=$R$10,VLOOKUP($AO80,Listas!$B$6:$C$106,2,),IF($AN80=$R$11,VLOOKUP($AO80,Listas!$E$6:$F$106,2,),IF($AN80=$R$12,VLOOKUP($AO80,Listas!$H$6:$I$106,2,)/100,""))),"")</f>
        <v/>
      </c>
      <c r="BV80" t="str">
        <f>IFERROR('Prod y alimentación'!Y138*IF($AN80=$R$10,VLOOKUP($AO80,Listas!$B$6:$C$106,2,),IF($AN80=$R$11,VLOOKUP($AO80,Listas!$E$6:$F$106,2,),IF($AN80=$R$12,VLOOKUP($AO80,Listas!$H$6:$I$106,2,)/100,""))),"")</f>
        <v/>
      </c>
      <c r="BW80" t="str">
        <f>IFERROR('Prod y alimentación'!AB138*IF($AN80=$R$10,VLOOKUP($AO80,Listas!$B$6:$C$106,2,),IF($AN80=$R$11,VLOOKUP($AO80,Listas!$E$6:$F$106,2,),IF($AN80=$R$12,VLOOKUP($AO80,Listas!$H$6:$I$106,2,)/100,""))),"")</f>
        <v/>
      </c>
      <c r="BX80" t="str">
        <f>IFERROR('Prod y alimentación'!AE138*IF($AN80=$R$10,VLOOKUP($AO80,Listas!$B$6:$C$106,2,),IF($AN80=$R$11,VLOOKUP($AO80,Listas!$E$6:$F$106,2,),IF($AN80=$R$12,VLOOKUP($AO80,Listas!$H$6:$I$106,2,)/100,""))),"")</f>
        <v/>
      </c>
      <c r="BY80" t="str">
        <f>IFERROR('Prod y alimentación'!AH138*IF($AN80=$R$10,VLOOKUP($AO80,Listas!$B$6:$C$106,2,),IF($AN80=$R$11,VLOOKUP($AO80,Listas!$E$6:$F$106,2,),IF($AN80=$R$12,VLOOKUP($AO80,Listas!$H$6:$I$106,2,)/100,""))),"")</f>
        <v/>
      </c>
      <c r="BZ80" t="str">
        <f>IFERROR('Prod y alimentación'!AK138*IF($AN80=$R$10,VLOOKUP($AO80,Listas!$B$6:$C$106,2,),IF($AN80=$R$11,VLOOKUP($AO80,Listas!$E$6:$F$106,2,),IF($AN80=$R$12,VLOOKUP($AO80,Listas!$H$6:$I$106,2,)/100,""))),"")</f>
        <v/>
      </c>
      <c r="CB80" t="str">
        <f>IF(Reservas!E85="",IF(Reservas!D85="","",IF(Reservas!C85=$O$10,0.85,IF(Reservas!C85=$O$11,0.45,IF(Reservas!C85=$O$12,0.33,"")))),Reservas!E85)</f>
        <v/>
      </c>
      <c r="CC80" t="str">
        <f>IF(Reservas!H85="",IF(Reservas!G85="","",IF(Reservas!F85=$O$10,0.85,IF(Reservas!F85=$O$11,0.45,IF(Reservas!F85=$O$12,0.33,"")))),Reservas!H85)</f>
        <v/>
      </c>
      <c r="CD80" t="str">
        <f>IF(Reservas!K85="",IF(Reservas!J85="","",IF(Reservas!I85=$O$10,0.85,IF(Reservas!I85=$O$11,0.45,IF(Reservas!I85=$O$12,0.33,"")))),Reservas!K85)</f>
        <v/>
      </c>
      <c r="CE80" t="str">
        <f>IF(Reservas!N85="",IF(Reservas!M85="","",IF(Reservas!L85=$O$10,0.85,IF(Reservas!L85=$O$11,0.45,IF(Reservas!L85=$O$12,0.33,"")))),Reservas!N85)</f>
        <v/>
      </c>
      <c r="CF80" t="str">
        <f>IF(Reservas!Q85="",IF(Reservas!P85="","",IF(Reservas!O85=$O$10,0.85,IF(Reservas!O85=$O$11,0.45,IF(Reservas!O85=$O$12,0.33,"")))),Reservas!Q85)</f>
        <v/>
      </c>
      <c r="CG80" t="str">
        <f>IF(Reservas!T85="",IF(Reservas!S85="","",IF(Reservas!R85=$O$10,0.85,IF(Reservas!R85=$O$11,0.45,IF(Reservas!R85=$O$12,0.33,"")))),Reservas!T85)</f>
        <v/>
      </c>
      <c r="CH80" t="str">
        <f>IF(Reservas!W85="",IF(Reservas!V85="","",IF(Reservas!U85=$O$10,0.85,IF(Reservas!U85=$O$11,0.45,IF(Reservas!U85=$O$12,0.33,"")))),Reservas!W85)</f>
        <v/>
      </c>
      <c r="CI80" t="str">
        <f>IF(Reservas!Z85="",IF(Reservas!Y85="","",IF(Reservas!X85=$O$10,0.85,IF(Reservas!X85=$O$11,0.45,IF(Reservas!X85=$O$12,0.33,"")))),Reservas!Z85)</f>
        <v/>
      </c>
      <c r="CJ80" t="str">
        <f>IF(Reservas!AC85="",IF(Reservas!AB85="","",IF(Reservas!AA85=$O$10,0.85,IF(Reservas!AA85=$O$11,0.45,IF(Reservas!AA85=$O$12,0.33,"")))),Reservas!AC85)</f>
        <v/>
      </c>
      <c r="CK80" t="str">
        <f>IF(Reservas!AF85="",IF(Reservas!AE85="","",IF(Reservas!AD85=$O$10,0.85,IF(Reservas!AD85=$O$11,0.45,IF(Reservas!AD85=$O$12,0.33,"")))),Reservas!AF85)</f>
        <v/>
      </c>
      <c r="CL80" t="str">
        <f>IF(Reservas!AI85="",IF(Reservas!AH85="","",IF(Reservas!AG85=$O$10,0.85,IF(Reservas!AG85=$O$11,0.45,IF(Reservas!AG85=$O$12,0.33,"")))),Reservas!AI85)</f>
        <v/>
      </c>
      <c r="CM80" t="str">
        <f>IF(Reservas!AL85="",IF(Reservas!AK85="","",IF(Reservas!AJ85=$O$10,0.85,IF(Reservas!AJ85=$O$11,0.45,IF(Reservas!AJ85=$O$12,0.33,"")))),Reservas!AL85)</f>
        <v/>
      </c>
      <c r="CO80" t="str">
        <f>IFERROR('Prod y alimentación'!E138*IF($AN80=$R$10,VLOOKUP($AO80,Listas!$B$6:$C$106,2,),IF($AN80=$R$11,VLOOKUP($AO80,Listas!$E$6:$F$106,2,),IF($AN80=$R$12,VLOOKUP($AO80,Listas!$H$6:$I$106,2,),""))),"")</f>
        <v/>
      </c>
      <c r="CP80" t="str">
        <f>IFERROR('Prod y alimentación'!H138*IF($AN80=$R$10,VLOOKUP($AO80,Listas!$B$6:$C$106,2,),IF($AN80=$R$11,VLOOKUP($AO80,Listas!$E$6:$F$106,2,),IF($AN80=$R$12,VLOOKUP($AO80,Listas!$H$6:$I$106,2,),""))),"")</f>
        <v/>
      </c>
      <c r="CQ80" t="str">
        <f>IFERROR('Prod y alimentación'!K138*IF($AN80=$R$10,VLOOKUP($AO80,Listas!$B$6:$C$106,2,),IF($AN80=$R$11,VLOOKUP($AO80,Listas!$E$6:$F$106,2,),IF($AN80=$R$12,VLOOKUP($AO80,Listas!$H$6:$I$106,2,),""))),"")</f>
        <v/>
      </c>
      <c r="CR80" t="str">
        <f>IFERROR('Prod y alimentación'!N138*IF($AN80=$R$10,VLOOKUP($AO80,Listas!$B$6:$C$106,2,),IF($AN80=$R$11,VLOOKUP($AO80,Listas!$E$6:$F$106,2,),IF($AN80=$R$12,VLOOKUP($AO80,Listas!$H$6:$I$106,2,),""))),"")</f>
        <v/>
      </c>
      <c r="CS80" t="str">
        <f>IFERROR('Prod y alimentación'!Q138*IF($AN80=$R$10,VLOOKUP($AO80,Listas!$B$6:$C$106,2,),IF($AN80=$R$11,VLOOKUP($AO80,Listas!$E$6:$F$106,2,),IF($AN80=$R$12,VLOOKUP($AO80,Listas!$H$6:$I$106,2,),""))),"")</f>
        <v/>
      </c>
      <c r="CT80" t="str">
        <f>IFERROR('Prod y alimentación'!T138*IF($AN80=$R$10,VLOOKUP($AO80,Listas!$B$6:$C$106,2,),IF($AN80=$R$11,VLOOKUP($AO80,Listas!$E$6:$F$106,2,),IF($AN80=$R$12,VLOOKUP($AO80,Listas!$H$6:$I$106,2,),""))),"")</f>
        <v/>
      </c>
      <c r="CU80" t="str">
        <f>IFERROR('Prod y alimentación'!W138*IF($AN80=$R$10,VLOOKUP($AO80,Listas!$B$6:$C$106,2,),IF($AN80=$R$11,VLOOKUP($AO80,Listas!$E$6:$F$106,2,),IF($AN80=$R$12,VLOOKUP($AO80,Listas!$H$6:$I$106,2,),""))),"")</f>
        <v/>
      </c>
      <c r="CV80" t="str">
        <f>IFERROR('Prod y alimentación'!Z138*IF($AN80=$R$10,VLOOKUP($AO80,Listas!$B$6:$C$106,2,),IF($AN80=$R$11,VLOOKUP($AO80,Listas!$E$6:$F$106,2,),IF($AN80=$R$12,VLOOKUP($AO80,Listas!$H$6:$I$106,2,),""))),"")</f>
        <v/>
      </c>
      <c r="CW80" t="str">
        <f>IFERROR('Prod y alimentación'!AC138*IF($AN80=$R$10,VLOOKUP($AO80,Listas!$B$6:$C$106,2,),IF($AN80=$R$11,VLOOKUP($AO80,Listas!$E$6:$F$106,2,),IF($AN80=$R$12,VLOOKUP($AO80,Listas!$H$6:$I$106,2,),""))),"")</f>
        <v/>
      </c>
      <c r="CX80" t="str">
        <f>IFERROR('Prod y alimentación'!AF138*IF($AN80=$R$10,VLOOKUP($AO80,Listas!$B$6:$C$106,2,),IF($AN80=$R$11,VLOOKUP($AO80,Listas!$E$6:$F$106,2,),IF($AN80=$R$12,VLOOKUP($AO80,Listas!$H$6:$I$106,2,),""))),"")</f>
        <v/>
      </c>
      <c r="CY80" t="str">
        <f>IFERROR('Prod y alimentación'!AI138*IF($AN80=$R$10,VLOOKUP($AO80,Listas!$B$6:$C$106,2,),IF($AN80=$R$11,VLOOKUP($AO80,Listas!$E$6:$F$106,2,),IF($AN80=$R$12,VLOOKUP($AO80,Listas!$H$6:$I$106,2,),""))),"")</f>
        <v/>
      </c>
      <c r="CZ80" t="str">
        <f>IFERROR('Prod y alimentación'!AL138*IF($AN80=$R$10,VLOOKUP($AO80,Listas!$B$6:$C$106,2,),IF($AN80=$R$11,VLOOKUP($AO80,Listas!$E$6:$F$106,2,),IF($AN80=$R$12,VLOOKUP($AO80,Listas!$H$6:$I$106,2,),""))),"")</f>
        <v/>
      </c>
    </row>
    <row r="81" spans="2:104" x14ac:dyDescent="0.35">
      <c r="B81" t="str">
        <f ca="1">IFERROR(INDEX(OFFSET(Listas!$B$6,0,0,MATCH("Fin",Listas!$B$6:B177,0)-1,1),MATCH(0,INDEX(COUNTIF($B$10:B80,OFFSET(Listas!$B$6,0,0,MATCH("Fin",Listas!$B$6:B177,0)-1,1)),0,0),0)),"")</f>
        <v/>
      </c>
      <c r="E81" t="str">
        <f ca="1">IFERROR(INDEX(OFFSET(Listas!$E$6,0,0,MATCH("Fin",Listas!$E$6:E177,0)-1,1),MATCH(0,INDEX(COUNTIF($E$10:E80,OFFSET(Listas!$E$6,0,0,MATCH("Fin",Listas!$E$6:E177,0)-1,1)),0,0),0)),"")</f>
        <v/>
      </c>
      <c r="H81" t="str">
        <f ca="1">IFERROR(INDEX(OFFSET(Listas!$H$6,0,0,MATCH("Fin",Listas!$H$6:H177,0)-1,1),MATCH(0,INDEX(COUNTIF($H$10:H80,OFFSET(Listas!$H$6,0,0,MATCH("Fin",Listas!$H$6:H177,0)-1,1)),0,0),0)),"")</f>
        <v/>
      </c>
      <c r="K81" t="str">
        <f ca="1">IFERROR(INDEX(OFFSET(Listas!$L$6,0,0,MATCH("Fin",Listas!$L$6:L177,0)-1,1),MATCH(0,INDEX(COUNTIF($K$10:K80,OFFSET(Listas!$L$6,0,0,MATCH("Fin",Listas!$L$6:L177,0)-1,1)),0,0),0)),"")</f>
        <v/>
      </c>
      <c r="L81" t="e">
        <f ca="1">VLOOKUP(K81,Listas!$L$6:$M$106,2,0)</f>
        <v>#N/A</v>
      </c>
      <c r="AA81" s="122" t="str">
        <f>IF('Uso de suelo'!C86="","",'Uso de suelo'!C86)</f>
        <v/>
      </c>
      <c r="AB81" s="123" t="str">
        <f ca="1">IF('Uso de suelo'!D86="","",VLOOKUP('Uso de suelo'!D86,OFFSET(Formulas!$K$11,0,0,Formulas!$L$10,2),2,0))</f>
        <v/>
      </c>
      <c r="AC81" s="123" t="str">
        <f ca="1">IF('Uso de suelo'!F86="","",VLOOKUP('Uso de suelo'!F86,OFFSET(Formulas!$K$11,0,0,Formulas!$L$10,2),2,0))</f>
        <v/>
      </c>
      <c r="AD81" s="123" t="str">
        <f ca="1">IF('Uso de suelo'!H86="","",VLOOKUP('Uso de suelo'!H86,OFFSET(Formulas!$K$11,0,0,Formulas!$L$10,2),2,0))</f>
        <v/>
      </c>
      <c r="AE81" s="123" t="str">
        <f ca="1">IF('Uso de suelo'!J86="","",VLOOKUP('Uso de suelo'!J86,OFFSET(Formulas!$K$11,0,0,Formulas!$L$10,2),2,0))</f>
        <v/>
      </c>
      <c r="AF81" s="123" t="str">
        <f ca="1">IF('Uso de suelo'!L86="","",VLOOKUP('Uso de suelo'!L86,OFFSET(Formulas!$K$11,0,0,Formulas!$L$10,2),2,0))</f>
        <v/>
      </c>
      <c r="AG81" s="123" t="str">
        <f ca="1">IF('Uso de suelo'!N86="","",VLOOKUP('Uso de suelo'!N86,OFFSET(Formulas!$K$11,0,0,Formulas!$L$10,2),2,0))</f>
        <v/>
      </c>
      <c r="AH81" s="123" t="str">
        <f ca="1">IF('Uso de suelo'!P86="","",VLOOKUP('Uso de suelo'!P86,OFFSET(Formulas!$K$11,0,0,Formulas!$L$10,2),2,0))</f>
        <v/>
      </c>
      <c r="AI81" s="123" t="str">
        <f ca="1">IF('Uso de suelo'!R86="","",VLOOKUP('Uso de suelo'!R86,OFFSET(Formulas!$K$11,0,0,Formulas!$L$10,2),2,0))</f>
        <v/>
      </c>
      <c r="AJ81" s="123" t="str">
        <f ca="1">IF('Uso de suelo'!T86="","",VLOOKUP('Uso de suelo'!T86,OFFSET(Formulas!$K$11,0,0,Formulas!$L$10,2),2,0))</f>
        <v/>
      </c>
      <c r="AK81" s="123" t="str">
        <f ca="1">IF('Uso de suelo'!V86="","",VLOOKUP('Uso de suelo'!V86,OFFSET(Formulas!$K$11,0,0,Formulas!$L$10,2),2,0))</f>
        <v/>
      </c>
      <c r="AL81" s="123" t="str">
        <f ca="1">IF('Uso de suelo'!X86="","",VLOOKUP('Uso de suelo'!X86,OFFSET(Formulas!$K$11,0,0,Formulas!$L$10,2),2,0))</f>
        <v/>
      </c>
      <c r="AM81" s="124" t="str">
        <f ca="1">IF('Uso de suelo'!Z86="","",VLOOKUP('Uso de suelo'!Z86,OFFSET(Formulas!$K$11,0,0,Formulas!$L$10,2),2,0))</f>
        <v/>
      </c>
      <c r="AN81" t="str">
        <f>IF('Prod y alimentación'!B139="","",'Prod y alimentación'!B139)</f>
        <v/>
      </c>
      <c r="AO81" t="str">
        <f>IF('Prod y alimentación'!C139="","",'Prod y alimentación'!C139)</f>
        <v/>
      </c>
      <c r="AP81" t="str">
        <f>IFERROR('Prod y alimentación'!D139*IF($AN81=$R$10,VLOOKUP($AO81,Listas!$B$6:$D$106,3,)*VLOOKUP($AO81,Listas!$B$6:$D$106,2,),IF($AN81=$R$11,VLOOKUP($AO81,Listas!$E$6:$G$106,3,)*VLOOKUP($AO81,Listas!$E$6:$G$106,2,),IF($AN81=$R$12,VLOOKUP($AO81,Listas!$H$6:$J$106,3,)*VLOOKUP($AO81,Listas!$H$6:$J$106,2,),""))),"")</f>
        <v/>
      </c>
      <c r="AQ81" t="str">
        <f>IFERROR('Prod y alimentación'!E139*IF($AN81=$R$10,VLOOKUP($AO81,Listas!$B$6:$D$106,3,)*VLOOKUP($AO81,Listas!$B$6:$D$106,2,),IF($AN81=$R$11,VLOOKUP($AO81,Listas!$E$6:$G$106,3,)*VLOOKUP($AO81,Listas!$E$6:$G$106,2,),IF($AN81=$R$12,VLOOKUP($AO81,Listas!$H$6:$J$106,3,)*VLOOKUP($AO81,Listas!$H$6:$J$106,2,),""))),"")</f>
        <v/>
      </c>
      <c r="AR81" t="str">
        <f>IFERROR('Prod y alimentación'!G139*IF($AN81=$R$10,VLOOKUP($AO81,Listas!$B$6:$D$106,3,)*VLOOKUP($AO81,Listas!$B$6:$D$106,2,),IF($AN81=$R$11,VLOOKUP($AO81,Listas!$E$6:$G$106,3,)*VLOOKUP($AO81,Listas!$E$6:$G$106,2,),IF($AN81=$R$12,VLOOKUP($AO81,Listas!$H$6:$J$106,3,)*VLOOKUP($AO81,Listas!$H$6:$J$106,2,),""))),"")</f>
        <v/>
      </c>
      <c r="AS81" t="str">
        <f>IFERROR('Prod y alimentación'!H139*IF($AN81=$R$10,VLOOKUP($AO81,Listas!$B$6:$D$106,3,)*VLOOKUP($AO81,Listas!$B$6:$D$106,2,),IF($AN81=$R$11,VLOOKUP($AO81,Listas!$E$6:$G$106,3,)*VLOOKUP($AO81,Listas!$E$6:$G$106,2,),IF($AN81=$R$12,VLOOKUP($AO81,Listas!$H$6:$J$106,3,)*VLOOKUP($AO81,Listas!$H$6:$J$106,2,),""))),"")</f>
        <v/>
      </c>
      <c r="AT81" t="str">
        <f>IFERROR('Prod y alimentación'!J139*IF($AN81=$R$10,VLOOKUP($AO81,Listas!$B$6:$D$106,3,)*VLOOKUP($AO81,Listas!$B$6:$D$106,2,),IF($AN81=$R$11,VLOOKUP($AO81,Listas!$E$6:$G$106,3,)*VLOOKUP($AO81,Listas!$E$6:$G$106,2,),IF($AN81=$R$12,VLOOKUP($AO81,Listas!$H$6:$J$106,3,)*VLOOKUP($AO81,Listas!$H$6:$J$106,2,),""))),"")</f>
        <v/>
      </c>
      <c r="AU81" t="str">
        <f>IFERROR('Prod y alimentación'!K139*IF($AN81=$R$10,VLOOKUP($AO81,Listas!$B$6:$D$106,3,)*VLOOKUP($AO81,Listas!$B$6:$D$106,2,),IF($AN81=$R$11,VLOOKUP($AO81,Listas!$E$6:$G$106,3,)*VLOOKUP($AO81,Listas!$E$6:$G$106,2,),IF($AN81=$R$12,VLOOKUP($AO81,Listas!$H$6:$J$106,3,)*VLOOKUP($AO81,Listas!$H$6:$J$106,2,),""))),"")</f>
        <v/>
      </c>
      <c r="AV81" t="str">
        <f>IFERROR('Prod y alimentación'!M139*IF($AN81=$R$10,VLOOKUP($AO81,Listas!$B$6:$D$106,3,)*VLOOKUP($AO81,Listas!$B$6:$D$106,2,),IF($AN81=$R$11,VLOOKUP($AO81,Listas!$E$6:$G$106,3,)*VLOOKUP($AO81,Listas!$E$6:$G$106,2,),IF($AN81=$R$12,VLOOKUP($AO81,Listas!$H$6:$J$106,3,)*VLOOKUP($AO81,Listas!$H$6:$J$106,2,),""))),"")</f>
        <v/>
      </c>
      <c r="AW81" t="str">
        <f>IFERROR('Prod y alimentación'!N139*IF($AN81=$R$10,VLOOKUP($AO81,Listas!$B$6:$D$106,3,)*VLOOKUP($AO81,Listas!$B$6:$D$106,2,),IF($AN81=$R$11,VLOOKUP($AO81,Listas!$E$6:$G$106,3,)*VLOOKUP($AO81,Listas!$E$6:$G$106,2,),IF($AN81=$R$12,VLOOKUP($AO81,Listas!$H$6:$J$106,3,)*VLOOKUP($AO81,Listas!$H$6:$J$106,2,),""))),"")</f>
        <v/>
      </c>
      <c r="AX81" t="str">
        <f>IFERROR('Prod y alimentación'!P139*IF($AN81=$R$10,VLOOKUP($AO81,Listas!$B$6:$D$106,3,)*VLOOKUP($AO81,Listas!$B$6:$D$106,2,),IF($AN81=$R$11,VLOOKUP($AO81,Listas!$E$6:$G$106,3,)*VLOOKUP($AO81,Listas!$E$6:$G$106,2,),IF($AN81=$R$12,VLOOKUP($AO81,Listas!$H$6:$J$106,3,)*VLOOKUP($AO81,Listas!$H$6:$J$106,2,),""))),"")</f>
        <v/>
      </c>
      <c r="AY81" t="str">
        <f>IFERROR('Prod y alimentación'!Q139*IF($AN81=$R$10,VLOOKUP($AO81,Listas!$B$6:$D$106,3,)*VLOOKUP($AO81,Listas!$B$6:$D$106,2,),IF($AN81=$R$11,VLOOKUP($AO81,Listas!$E$6:$G$106,3,)*VLOOKUP($AO81,Listas!$E$6:$G$106,2,),IF($AN81=$R$12,VLOOKUP($AO81,Listas!$H$6:$J$106,3,)*VLOOKUP($AO81,Listas!$H$6:$J$106,2,),""))),"")</f>
        <v/>
      </c>
      <c r="AZ81" t="str">
        <f>IFERROR('Prod y alimentación'!S139*IF($AN81=$R$10,VLOOKUP($AO81,Listas!$B$6:$D$106,3,)*VLOOKUP($AO81,Listas!$B$6:$D$106,2,),IF($AN81=$R$11,VLOOKUP($AO81,Listas!$E$6:$G$106,3,)*VLOOKUP($AO81,Listas!$E$6:$G$106,2,),IF($AN81=$R$12,VLOOKUP($AO81,Listas!$H$6:$J$106,3,)*VLOOKUP($AO81,Listas!$H$6:$J$106,2,),""))),"")</f>
        <v/>
      </c>
      <c r="BA81" t="str">
        <f>IFERROR('Prod y alimentación'!T139*IF($AN81=$R$10,VLOOKUP($AO81,Listas!$B$6:$D$106,3,)*VLOOKUP($AO81,Listas!$B$6:$D$106,2,),IF($AN81=$R$11,VLOOKUP($AO81,Listas!$E$6:$G$106,3,)*VLOOKUP($AO81,Listas!$E$6:$G$106,2,),IF($AN81=$R$12,VLOOKUP($AO81,Listas!$H$6:$J$106,3,)*VLOOKUP($AO81,Listas!$H$6:$J$106,2,),""))),"")</f>
        <v/>
      </c>
      <c r="BB81" t="str">
        <f>IFERROR('Prod y alimentación'!V139*IF($AN81=$R$10,VLOOKUP($AO81,Listas!$B$6:$D$106,3,)*VLOOKUP($AO81,Listas!$B$6:$D$106,2,),IF($AN81=$R$11,VLOOKUP($AO81,Listas!$E$6:$G$106,3,)*VLOOKUP($AO81,Listas!$E$6:$G$106,2,),IF($AN81=$R$12,VLOOKUP($AO81,Listas!$H$6:$J$106,3,)*VLOOKUP($AO81,Listas!$H$6:$J$106,2,),""))),"")</f>
        <v/>
      </c>
      <c r="BC81" t="str">
        <f>IFERROR('Prod y alimentación'!W139*IF($AN81=$R$10,VLOOKUP($AO81,Listas!$B$6:$D$106,3,)*VLOOKUP($AO81,Listas!$B$6:$D$106,2,),IF($AN81=$R$11,VLOOKUP($AO81,Listas!$E$6:$G$106,3,)*VLOOKUP($AO81,Listas!$E$6:$G$106,2,),IF($AN81=$R$12,VLOOKUP($AO81,Listas!$H$6:$J$106,3,)*VLOOKUP($AO81,Listas!$H$6:$J$106,2,),""))),"")</f>
        <v/>
      </c>
      <c r="BD81" t="str">
        <f>IFERROR('Prod y alimentación'!Y139*IF($AN81=$R$10,VLOOKUP($AO81,Listas!$B$6:$D$106,3,)*VLOOKUP($AO81,Listas!$B$6:$D$106,2,),IF($AN81=$R$11,VLOOKUP($AO81,Listas!$E$6:$G$106,3,)*VLOOKUP($AO81,Listas!$E$6:$G$106,2,),IF($AN81=$R$12,VLOOKUP($AO81,Listas!$H$6:$J$106,3,)*VLOOKUP($AO81,Listas!$H$6:$J$106,2,),""))),"")</f>
        <v/>
      </c>
      <c r="BE81" t="str">
        <f>IFERROR('Prod y alimentación'!Z139*IF($AN81=$R$10,VLOOKUP($AO81,Listas!$B$6:$D$106,3,)*VLOOKUP($AO81,Listas!$B$6:$D$106,2,),IF($AN81=$R$11,VLOOKUP($AO81,Listas!$E$6:$G$106,3,)*VLOOKUP($AO81,Listas!$E$6:$G$106,2,),IF($AN81=$R$12,VLOOKUP($AO81,Listas!$H$6:$J$106,3,)*VLOOKUP($AO81,Listas!$H$6:$J$106,2,),""))),"")</f>
        <v/>
      </c>
      <c r="BF81" t="str">
        <f>IFERROR('Prod y alimentación'!AB139*IF($AN81=$R$10,VLOOKUP($AO81,Listas!$B$6:$D$106,3,)*VLOOKUP($AO81,Listas!$B$6:$D$106,2,),IF($AN81=$R$11,VLOOKUP($AO81,Listas!$E$6:$G$106,3,)*VLOOKUP($AO81,Listas!$E$6:$G$106,2,),IF($AN81=$R$12,VLOOKUP($AO81,Listas!$H$6:$J$106,3,)*VLOOKUP($AO81,Listas!$H$6:$J$106,2,),""))),"")</f>
        <v/>
      </c>
      <c r="BG81" t="str">
        <f>IFERROR('Prod y alimentación'!AC139*IF($AN81=$R$10,VLOOKUP($AO81,Listas!$B$6:$D$106,3,)*VLOOKUP($AO81,Listas!$B$6:$D$106,2,),IF($AN81=$R$11,VLOOKUP($AO81,Listas!$E$6:$G$106,3,)*VLOOKUP($AO81,Listas!$E$6:$G$106,2,),IF($AN81=$R$12,VLOOKUP($AO81,Listas!$H$6:$J$106,3,)*VLOOKUP($AO81,Listas!$H$6:$J$106,2,),""))),"")</f>
        <v/>
      </c>
      <c r="BH81" t="str">
        <f>IFERROR('Prod y alimentación'!AE139*IF($AN81=$R$10,VLOOKUP($AO81,Listas!$B$6:$D$106,3,)*VLOOKUP($AO81,Listas!$B$6:$D$106,2,),IF($AN81=$R$11,VLOOKUP($AO81,Listas!$E$6:$G$106,3,)*VLOOKUP($AO81,Listas!$E$6:$G$106,2,),IF($AN81=$R$12,VLOOKUP($AO81,Listas!$H$6:$J$106,3,)*VLOOKUP($AO81,Listas!$H$6:$J$106,2,),""))),"")</f>
        <v/>
      </c>
      <c r="BI81" t="str">
        <f>IFERROR('Prod y alimentación'!AF139*IF($AN81=$R$10,VLOOKUP($AO81,Listas!$B$6:$D$106,3,)*VLOOKUP($AO81,Listas!$B$6:$D$106,2,),IF($AN81=$R$11,VLOOKUP($AO81,Listas!$E$6:$G$106,3,)*VLOOKUP($AO81,Listas!$E$6:$G$106,2,),IF($AN81=$R$12,VLOOKUP($AO81,Listas!$H$6:$J$106,3,)*VLOOKUP($AO81,Listas!$H$6:$J$106,2,),""))),"")</f>
        <v/>
      </c>
      <c r="BJ81" t="str">
        <f>IFERROR('Prod y alimentación'!AH139*IF($AN81=$R$10,VLOOKUP($AO81,Listas!$B$6:$D$106,3,)*VLOOKUP($AO81,Listas!$B$6:$D$106,2,),IF($AN81=$R$11,VLOOKUP($AO81,Listas!$E$6:$G$106,3,)*VLOOKUP($AO81,Listas!$E$6:$G$106,2,),IF($AN81=$R$12,VLOOKUP($AO81,Listas!$H$6:$J$106,3,)*VLOOKUP($AO81,Listas!$H$6:$J$106,2,),""))),"")</f>
        <v/>
      </c>
      <c r="BK81" t="str">
        <f>IFERROR('Prod y alimentación'!AI139*IF($AN81=$R$10,VLOOKUP($AO81,Listas!$B$6:$D$106,3,)*VLOOKUP($AO81,Listas!$B$6:$D$106,2,),IF($AN81=$R$11,VLOOKUP($AO81,Listas!$E$6:$G$106,3,)*VLOOKUP($AO81,Listas!$E$6:$G$106,2,),IF($AN81=$R$12,VLOOKUP($AO81,Listas!$H$6:$J$106,3,)*VLOOKUP($AO81,Listas!$H$6:$J$106,2,),""))),"")</f>
        <v/>
      </c>
      <c r="BL81" t="str">
        <f>IFERROR('Prod y alimentación'!AK139*IF($AN81=$R$10,VLOOKUP($AO81,Listas!$B$6:$D$106,3,)*VLOOKUP($AO81,Listas!$B$6:$D$106,2,),IF($AN81=$R$11,VLOOKUP($AO81,Listas!$E$6:$G$106,3,)*VLOOKUP($AO81,Listas!$E$6:$G$106,2,),IF($AN81=$R$12,VLOOKUP($AO81,Listas!$H$6:$J$106,3,)*VLOOKUP($AO81,Listas!$H$6:$J$106,2,),""))),"")</f>
        <v/>
      </c>
      <c r="BM81" t="str">
        <f>IFERROR('Prod y alimentación'!AL139*IF($AN81=$R$10,VLOOKUP($AO81,Listas!$B$6:$D$106,3,)*VLOOKUP($AO81,Listas!$B$6:$D$106,2,),IF($AN81=$R$11,VLOOKUP($AO81,Listas!$E$6:$G$106,3,)*VLOOKUP($AO81,Listas!$E$6:$G$106,2,),IF($AN81=$R$12,VLOOKUP($AO81,Listas!$H$6:$J$106,3,)*VLOOKUP($AO81,Listas!$H$6:$J$106,2,),""))),"")</f>
        <v/>
      </c>
      <c r="BO81" s="130" t="str">
        <f>IFERROR('Prod y alimentación'!D139*IF($AN81=$R$10,VLOOKUP($AO81,Listas!$B$6:$C$106,2,),IF($AN81=$R$11,VLOOKUP($AO81,Listas!$E$6:$F$106,2,),IF($AN81=$R$12,VLOOKUP($AO81,Listas!$H$6:$I$106,2,),""))),"")</f>
        <v/>
      </c>
      <c r="BP81" t="str">
        <f>IFERROR('Prod y alimentación'!G139*IF($AN81=$R$10,VLOOKUP($AO81,Listas!$B$6:$C$106,2,),IF($AN81=$R$11,VLOOKUP($AO81,Listas!$E$6:$F$106,2,),IF($AN81=$R$12,VLOOKUP($AO81,Listas!$H$6:$I$106,2,)/100,""))),"")</f>
        <v/>
      </c>
      <c r="BQ81" t="str">
        <f>IFERROR('Prod y alimentación'!J139*IF($AN81=$R$10,VLOOKUP($AO81,Listas!$B$6:$C$106,2,),IF($AN81=$R$11,VLOOKUP($AO81,Listas!$E$6:$F$106,2,),IF($AN81=$R$12,VLOOKUP($AO81,Listas!$H$6:$I$106,2,)/100,""))),"")</f>
        <v/>
      </c>
      <c r="BR81" t="str">
        <f>IFERROR('Prod y alimentación'!M139*IF($AN81=$R$10,VLOOKUP($AO81,Listas!$B$6:$C$106,2,),IF($AN81=$R$11,VLOOKUP($AO81,Listas!$E$6:$F$106,2,),IF($AN81=$R$12,VLOOKUP($AO81,Listas!$H$6:$I$106,2,)/100,""))),"")</f>
        <v/>
      </c>
      <c r="BS81" t="str">
        <f>IFERROR('Prod y alimentación'!P139*IF($AN81=$R$10,VLOOKUP($AO81,Listas!$B$6:$C$106,2,),IF($AN81=$R$11,VLOOKUP($AO81,Listas!$E$6:$F$106,2,),IF($AN81=$R$12,VLOOKUP($AO81,Listas!$H$6:$I$106,2,)/100,""))),"")</f>
        <v/>
      </c>
      <c r="BT81" t="str">
        <f>IFERROR('Prod y alimentación'!S139*IF($AN81=$R$10,VLOOKUP($AO81,Listas!$B$6:$C$106,2,),IF($AN81=$R$11,VLOOKUP($AO81,Listas!$E$6:$F$106,2,),IF($AN81=$R$12,VLOOKUP($AO81,Listas!$H$6:$I$106,2,)/100,""))),"")</f>
        <v/>
      </c>
      <c r="BU81" t="str">
        <f>IFERROR('Prod y alimentación'!V139*IF($AN81=$R$10,VLOOKUP($AO81,Listas!$B$6:$C$106,2,),IF($AN81=$R$11,VLOOKUP($AO81,Listas!$E$6:$F$106,2,),IF($AN81=$R$12,VLOOKUP($AO81,Listas!$H$6:$I$106,2,)/100,""))),"")</f>
        <v/>
      </c>
      <c r="BV81" t="str">
        <f>IFERROR('Prod y alimentación'!Y139*IF($AN81=$R$10,VLOOKUP($AO81,Listas!$B$6:$C$106,2,),IF($AN81=$R$11,VLOOKUP($AO81,Listas!$E$6:$F$106,2,),IF($AN81=$R$12,VLOOKUP($AO81,Listas!$H$6:$I$106,2,)/100,""))),"")</f>
        <v/>
      </c>
      <c r="BW81" t="str">
        <f>IFERROR('Prod y alimentación'!AB139*IF($AN81=$R$10,VLOOKUP($AO81,Listas!$B$6:$C$106,2,),IF($AN81=$R$11,VLOOKUP($AO81,Listas!$E$6:$F$106,2,),IF($AN81=$R$12,VLOOKUP($AO81,Listas!$H$6:$I$106,2,)/100,""))),"")</f>
        <v/>
      </c>
      <c r="BX81" t="str">
        <f>IFERROR('Prod y alimentación'!AE139*IF($AN81=$R$10,VLOOKUP($AO81,Listas!$B$6:$C$106,2,),IF($AN81=$R$11,VLOOKUP($AO81,Listas!$E$6:$F$106,2,),IF($AN81=$R$12,VLOOKUP($AO81,Listas!$H$6:$I$106,2,)/100,""))),"")</f>
        <v/>
      </c>
      <c r="BY81" t="str">
        <f>IFERROR('Prod y alimentación'!AH139*IF($AN81=$R$10,VLOOKUP($AO81,Listas!$B$6:$C$106,2,),IF($AN81=$R$11,VLOOKUP($AO81,Listas!$E$6:$F$106,2,),IF($AN81=$R$12,VLOOKUP($AO81,Listas!$H$6:$I$106,2,)/100,""))),"")</f>
        <v/>
      </c>
      <c r="BZ81" t="str">
        <f>IFERROR('Prod y alimentación'!AK139*IF($AN81=$R$10,VLOOKUP($AO81,Listas!$B$6:$C$106,2,),IF($AN81=$R$11,VLOOKUP($AO81,Listas!$E$6:$F$106,2,),IF($AN81=$R$12,VLOOKUP($AO81,Listas!$H$6:$I$106,2,)/100,""))),"")</f>
        <v/>
      </c>
      <c r="CB81" t="str">
        <f>IF(Reservas!E86="",IF(Reservas!D86="","",IF(Reservas!C86=$O$10,0.85,IF(Reservas!C86=$O$11,0.45,IF(Reservas!C86=$O$12,0.33,"")))),Reservas!E86)</f>
        <v/>
      </c>
      <c r="CC81" t="str">
        <f>IF(Reservas!H86="",IF(Reservas!G86="","",IF(Reservas!F86=$O$10,0.85,IF(Reservas!F86=$O$11,0.45,IF(Reservas!F86=$O$12,0.33,"")))),Reservas!H86)</f>
        <v/>
      </c>
      <c r="CD81" t="str">
        <f>IF(Reservas!K86="",IF(Reservas!J86="","",IF(Reservas!I86=$O$10,0.85,IF(Reservas!I86=$O$11,0.45,IF(Reservas!I86=$O$12,0.33,"")))),Reservas!K86)</f>
        <v/>
      </c>
      <c r="CE81" t="str">
        <f>IF(Reservas!N86="",IF(Reservas!M86="","",IF(Reservas!L86=$O$10,0.85,IF(Reservas!L86=$O$11,0.45,IF(Reservas!L86=$O$12,0.33,"")))),Reservas!N86)</f>
        <v/>
      </c>
      <c r="CF81" t="str">
        <f>IF(Reservas!Q86="",IF(Reservas!P86="","",IF(Reservas!O86=$O$10,0.85,IF(Reservas!O86=$O$11,0.45,IF(Reservas!O86=$O$12,0.33,"")))),Reservas!Q86)</f>
        <v/>
      </c>
      <c r="CG81" t="str">
        <f>IF(Reservas!T86="",IF(Reservas!S86="","",IF(Reservas!R86=$O$10,0.85,IF(Reservas!R86=$O$11,0.45,IF(Reservas!R86=$O$12,0.33,"")))),Reservas!T86)</f>
        <v/>
      </c>
      <c r="CH81" t="str">
        <f>IF(Reservas!W86="",IF(Reservas!V86="","",IF(Reservas!U86=$O$10,0.85,IF(Reservas!U86=$O$11,0.45,IF(Reservas!U86=$O$12,0.33,"")))),Reservas!W86)</f>
        <v/>
      </c>
      <c r="CI81" t="str">
        <f>IF(Reservas!Z86="",IF(Reservas!Y86="","",IF(Reservas!X86=$O$10,0.85,IF(Reservas!X86=$O$11,0.45,IF(Reservas!X86=$O$12,0.33,"")))),Reservas!Z86)</f>
        <v/>
      </c>
      <c r="CJ81" t="str">
        <f>IF(Reservas!AC86="",IF(Reservas!AB86="","",IF(Reservas!AA86=$O$10,0.85,IF(Reservas!AA86=$O$11,0.45,IF(Reservas!AA86=$O$12,0.33,"")))),Reservas!AC86)</f>
        <v/>
      </c>
      <c r="CK81" t="str">
        <f>IF(Reservas!AF86="",IF(Reservas!AE86="","",IF(Reservas!AD86=$O$10,0.85,IF(Reservas!AD86=$O$11,0.45,IF(Reservas!AD86=$O$12,0.33,"")))),Reservas!AF86)</f>
        <v/>
      </c>
      <c r="CL81" t="str">
        <f>IF(Reservas!AI86="",IF(Reservas!AH86="","",IF(Reservas!AG86=$O$10,0.85,IF(Reservas!AG86=$O$11,0.45,IF(Reservas!AG86=$O$12,0.33,"")))),Reservas!AI86)</f>
        <v/>
      </c>
      <c r="CM81" t="str">
        <f>IF(Reservas!AL86="",IF(Reservas!AK86="","",IF(Reservas!AJ86=$O$10,0.85,IF(Reservas!AJ86=$O$11,0.45,IF(Reservas!AJ86=$O$12,0.33,"")))),Reservas!AL86)</f>
        <v/>
      </c>
      <c r="CO81" t="str">
        <f>IFERROR('Prod y alimentación'!E139*IF($AN81=$R$10,VLOOKUP($AO81,Listas!$B$6:$C$106,2,),IF($AN81=$R$11,VLOOKUP($AO81,Listas!$E$6:$F$106,2,),IF($AN81=$R$12,VLOOKUP($AO81,Listas!$H$6:$I$106,2,),""))),"")</f>
        <v/>
      </c>
      <c r="CP81" t="str">
        <f>IFERROR('Prod y alimentación'!H139*IF($AN81=$R$10,VLOOKUP($AO81,Listas!$B$6:$C$106,2,),IF($AN81=$R$11,VLOOKUP($AO81,Listas!$E$6:$F$106,2,),IF($AN81=$R$12,VLOOKUP($AO81,Listas!$H$6:$I$106,2,),""))),"")</f>
        <v/>
      </c>
      <c r="CQ81" t="str">
        <f>IFERROR('Prod y alimentación'!K139*IF($AN81=$R$10,VLOOKUP($AO81,Listas!$B$6:$C$106,2,),IF($AN81=$R$11,VLOOKUP($AO81,Listas!$E$6:$F$106,2,),IF($AN81=$R$12,VLOOKUP($AO81,Listas!$H$6:$I$106,2,),""))),"")</f>
        <v/>
      </c>
      <c r="CR81" t="str">
        <f>IFERROR('Prod y alimentación'!N139*IF($AN81=$R$10,VLOOKUP($AO81,Listas!$B$6:$C$106,2,),IF($AN81=$R$11,VLOOKUP($AO81,Listas!$E$6:$F$106,2,),IF($AN81=$R$12,VLOOKUP($AO81,Listas!$H$6:$I$106,2,),""))),"")</f>
        <v/>
      </c>
      <c r="CS81" t="str">
        <f>IFERROR('Prod y alimentación'!Q139*IF($AN81=$R$10,VLOOKUP($AO81,Listas!$B$6:$C$106,2,),IF($AN81=$R$11,VLOOKUP($AO81,Listas!$E$6:$F$106,2,),IF($AN81=$R$12,VLOOKUP($AO81,Listas!$H$6:$I$106,2,),""))),"")</f>
        <v/>
      </c>
      <c r="CT81" t="str">
        <f>IFERROR('Prod y alimentación'!T139*IF($AN81=$R$10,VLOOKUP($AO81,Listas!$B$6:$C$106,2,),IF($AN81=$R$11,VLOOKUP($AO81,Listas!$E$6:$F$106,2,),IF($AN81=$R$12,VLOOKUP($AO81,Listas!$H$6:$I$106,2,),""))),"")</f>
        <v/>
      </c>
      <c r="CU81" t="str">
        <f>IFERROR('Prod y alimentación'!W139*IF($AN81=$R$10,VLOOKUP($AO81,Listas!$B$6:$C$106,2,),IF($AN81=$R$11,VLOOKUP($AO81,Listas!$E$6:$F$106,2,),IF($AN81=$R$12,VLOOKUP($AO81,Listas!$H$6:$I$106,2,),""))),"")</f>
        <v/>
      </c>
      <c r="CV81" t="str">
        <f>IFERROR('Prod y alimentación'!Z139*IF($AN81=$R$10,VLOOKUP($AO81,Listas!$B$6:$C$106,2,),IF($AN81=$R$11,VLOOKUP($AO81,Listas!$E$6:$F$106,2,),IF($AN81=$R$12,VLOOKUP($AO81,Listas!$H$6:$I$106,2,),""))),"")</f>
        <v/>
      </c>
      <c r="CW81" t="str">
        <f>IFERROR('Prod y alimentación'!AC139*IF($AN81=$R$10,VLOOKUP($AO81,Listas!$B$6:$C$106,2,),IF($AN81=$R$11,VLOOKUP($AO81,Listas!$E$6:$F$106,2,),IF($AN81=$R$12,VLOOKUP($AO81,Listas!$H$6:$I$106,2,),""))),"")</f>
        <v/>
      </c>
      <c r="CX81" t="str">
        <f>IFERROR('Prod y alimentación'!AF139*IF($AN81=$R$10,VLOOKUP($AO81,Listas!$B$6:$C$106,2,),IF($AN81=$R$11,VLOOKUP($AO81,Listas!$E$6:$F$106,2,),IF($AN81=$R$12,VLOOKUP($AO81,Listas!$H$6:$I$106,2,),""))),"")</f>
        <v/>
      </c>
      <c r="CY81" t="str">
        <f>IFERROR('Prod y alimentación'!AI139*IF($AN81=$R$10,VLOOKUP($AO81,Listas!$B$6:$C$106,2,),IF($AN81=$R$11,VLOOKUP($AO81,Listas!$E$6:$F$106,2,),IF($AN81=$R$12,VLOOKUP($AO81,Listas!$H$6:$I$106,2,),""))),"")</f>
        <v/>
      </c>
      <c r="CZ81" t="str">
        <f>IFERROR('Prod y alimentación'!AL139*IF($AN81=$R$10,VLOOKUP($AO81,Listas!$B$6:$C$106,2,),IF($AN81=$R$11,VLOOKUP($AO81,Listas!$E$6:$F$106,2,),IF($AN81=$R$12,VLOOKUP($AO81,Listas!$H$6:$I$106,2,),""))),"")</f>
        <v/>
      </c>
    </row>
    <row r="82" spans="2:104" x14ac:dyDescent="0.35">
      <c r="B82" t="str">
        <f ca="1">IFERROR(INDEX(OFFSET(Listas!$B$6,0,0,MATCH("Fin",Listas!$B$6:B178,0)-1,1),MATCH(0,INDEX(COUNTIF($B$10:B81,OFFSET(Listas!$B$6,0,0,MATCH("Fin",Listas!$B$6:B178,0)-1,1)),0,0),0)),"")</f>
        <v/>
      </c>
      <c r="E82" t="str">
        <f ca="1">IFERROR(INDEX(OFFSET(Listas!$E$6,0,0,MATCH("Fin",Listas!$E$6:E178,0)-1,1),MATCH(0,INDEX(COUNTIF($E$10:E81,OFFSET(Listas!$E$6,0,0,MATCH("Fin",Listas!$E$6:E178,0)-1,1)),0,0),0)),"")</f>
        <v/>
      </c>
      <c r="H82" t="str">
        <f ca="1">IFERROR(INDEX(OFFSET(Listas!$H$6,0,0,MATCH("Fin",Listas!$H$6:H178,0)-1,1),MATCH(0,INDEX(COUNTIF($H$10:H81,OFFSET(Listas!$H$6,0,0,MATCH("Fin",Listas!$H$6:H178,0)-1,1)),0,0),0)),"")</f>
        <v/>
      </c>
      <c r="K82" t="str">
        <f ca="1">IFERROR(INDEX(OFFSET(Listas!$L$6,0,0,MATCH("Fin",Listas!$L$6:L178,0)-1,1),MATCH(0,INDEX(COUNTIF($K$10:K81,OFFSET(Listas!$L$6,0,0,MATCH("Fin",Listas!$L$6:L178,0)-1,1)),0,0),0)),"")</f>
        <v/>
      </c>
      <c r="L82" t="e">
        <f ca="1">VLOOKUP(K82,Listas!$L$6:$M$106,2,0)</f>
        <v>#N/A</v>
      </c>
      <c r="AA82" s="122" t="str">
        <f>IF('Uso de suelo'!C87="","",'Uso de suelo'!C87)</f>
        <v/>
      </c>
      <c r="AB82" s="123" t="str">
        <f ca="1">IF('Uso de suelo'!D87="","",VLOOKUP('Uso de suelo'!D87,OFFSET(Formulas!$K$11,0,0,Formulas!$L$10,2),2,0))</f>
        <v/>
      </c>
      <c r="AC82" s="123" t="str">
        <f ca="1">IF('Uso de suelo'!F87="","",VLOOKUP('Uso de suelo'!F87,OFFSET(Formulas!$K$11,0,0,Formulas!$L$10,2),2,0))</f>
        <v/>
      </c>
      <c r="AD82" s="123" t="str">
        <f ca="1">IF('Uso de suelo'!H87="","",VLOOKUP('Uso de suelo'!H87,OFFSET(Formulas!$K$11,0,0,Formulas!$L$10,2),2,0))</f>
        <v/>
      </c>
      <c r="AE82" s="123" t="str">
        <f ca="1">IF('Uso de suelo'!J87="","",VLOOKUP('Uso de suelo'!J87,OFFSET(Formulas!$K$11,0,0,Formulas!$L$10,2),2,0))</f>
        <v/>
      </c>
      <c r="AF82" s="123" t="str">
        <f ca="1">IF('Uso de suelo'!L87="","",VLOOKUP('Uso de suelo'!L87,OFFSET(Formulas!$K$11,0,0,Formulas!$L$10,2),2,0))</f>
        <v/>
      </c>
      <c r="AG82" s="123" t="str">
        <f ca="1">IF('Uso de suelo'!N87="","",VLOOKUP('Uso de suelo'!N87,OFFSET(Formulas!$K$11,0,0,Formulas!$L$10,2),2,0))</f>
        <v/>
      </c>
      <c r="AH82" s="123" t="str">
        <f ca="1">IF('Uso de suelo'!P87="","",VLOOKUP('Uso de suelo'!P87,OFFSET(Formulas!$K$11,0,0,Formulas!$L$10,2),2,0))</f>
        <v/>
      </c>
      <c r="AI82" s="123" t="str">
        <f ca="1">IF('Uso de suelo'!R87="","",VLOOKUP('Uso de suelo'!R87,OFFSET(Formulas!$K$11,0,0,Formulas!$L$10,2),2,0))</f>
        <v/>
      </c>
      <c r="AJ82" s="123" t="str">
        <f ca="1">IF('Uso de suelo'!T87="","",VLOOKUP('Uso de suelo'!T87,OFFSET(Formulas!$K$11,0,0,Formulas!$L$10,2),2,0))</f>
        <v/>
      </c>
      <c r="AK82" s="123" t="str">
        <f ca="1">IF('Uso de suelo'!V87="","",VLOOKUP('Uso de suelo'!V87,OFFSET(Formulas!$K$11,0,0,Formulas!$L$10,2),2,0))</f>
        <v/>
      </c>
      <c r="AL82" s="123" t="str">
        <f ca="1">IF('Uso de suelo'!X87="","",VLOOKUP('Uso de suelo'!X87,OFFSET(Formulas!$K$11,0,0,Formulas!$L$10,2),2,0))</f>
        <v/>
      </c>
      <c r="AM82" s="124" t="str">
        <f ca="1">IF('Uso de suelo'!Z87="","",VLOOKUP('Uso de suelo'!Z87,OFFSET(Formulas!$K$11,0,0,Formulas!$L$10,2),2,0))</f>
        <v/>
      </c>
      <c r="AN82" t="str">
        <f>IF('Prod y alimentación'!B140="","",'Prod y alimentación'!B140)</f>
        <v/>
      </c>
      <c r="AO82" t="str">
        <f>IF('Prod y alimentación'!C140="","",'Prod y alimentación'!C140)</f>
        <v/>
      </c>
      <c r="AP82" t="str">
        <f>IFERROR('Prod y alimentación'!D140*IF($AN82=$R$10,VLOOKUP($AO82,Listas!$B$6:$D$106,3,)*VLOOKUP($AO82,Listas!$B$6:$D$106,2,),IF($AN82=$R$11,VLOOKUP($AO82,Listas!$E$6:$G$106,3,)*VLOOKUP($AO82,Listas!$E$6:$G$106,2,),IF($AN82=$R$12,VLOOKUP($AO82,Listas!$H$6:$J$106,3,)*VLOOKUP($AO82,Listas!$H$6:$J$106,2,),""))),"")</f>
        <v/>
      </c>
      <c r="AQ82" t="str">
        <f>IFERROR('Prod y alimentación'!E140*IF($AN82=$R$10,VLOOKUP($AO82,Listas!$B$6:$D$106,3,)*VLOOKUP($AO82,Listas!$B$6:$D$106,2,),IF($AN82=$R$11,VLOOKUP($AO82,Listas!$E$6:$G$106,3,)*VLOOKUP($AO82,Listas!$E$6:$G$106,2,),IF($AN82=$R$12,VLOOKUP($AO82,Listas!$H$6:$J$106,3,)*VLOOKUP($AO82,Listas!$H$6:$J$106,2,),""))),"")</f>
        <v/>
      </c>
      <c r="AR82" t="str">
        <f>IFERROR('Prod y alimentación'!G140*IF($AN82=$R$10,VLOOKUP($AO82,Listas!$B$6:$D$106,3,)*VLOOKUP($AO82,Listas!$B$6:$D$106,2,),IF($AN82=$R$11,VLOOKUP($AO82,Listas!$E$6:$G$106,3,)*VLOOKUP($AO82,Listas!$E$6:$G$106,2,),IF($AN82=$R$12,VLOOKUP($AO82,Listas!$H$6:$J$106,3,)*VLOOKUP($AO82,Listas!$H$6:$J$106,2,),""))),"")</f>
        <v/>
      </c>
      <c r="AS82" t="str">
        <f>IFERROR('Prod y alimentación'!H140*IF($AN82=$R$10,VLOOKUP($AO82,Listas!$B$6:$D$106,3,)*VLOOKUP($AO82,Listas!$B$6:$D$106,2,),IF($AN82=$R$11,VLOOKUP($AO82,Listas!$E$6:$G$106,3,)*VLOOKUP($AO82,Listas!$E$6:$G$106,2,),IF($AN82=$R$12,VLOOKUP($AO82,Listas!$H$6:$J$106,3,)*VLOOKUP($AO82,Listas!$H$6:$J$106,2,),""))),"")</f>
        <v/>
      </c>
      <c r="AT82" t="str">
        <f>IFERROR('Prod y alimentación'!J140*IF($AN82=$R$10,VLOOKUP($AO82,Listas!$B$6:$D$106,3,)*VLOOKUP($AO82,Listas!$B$6:$D$106,2,),IF($AN82=$R$11,VLOOKUP($AO82,Listas!$E$6:$G$106,3,)*VLOOKUP($AO82,Listas!$E$6:$G$106,2,),IF($AN82=$R$12,VLOOKUP($AO82,Listas!$H$6:$J$106,3,)*VLOOKUP($AO82,Listas!$H$6:$J$106,2,),""))),"")</f>
        <v/>
      </c>
      <c r="AU82" t="str">
        <f>IFERROR('Prod y alimentación'!K140*IF($AN82=$R$10,VLOOKUP($AO82,Listas!$B$6:$D$106,3,)*VLOOKUP($AO82,Listas!$B$6:$D$106,2,),IF($AN82=$R$11,VLOOKUP($AO82,Listas!$E$6:$G$106,3,)*VLOOKUP($AO82,Listas!$E$6:$G$106,2,),IF($AN82=$R$12,VLOOKUP($AO82,Listas!$H$6:$J$106,3,)*VLOOKUP($AO82,Listas!$H$6:$J$106,2,),""))),"")</f>
        <v/>
      </c>
      <c r="AV82" t="str">
        <f>IFERROR('Prod y alimentación'!M140*IF($AN82=$R$10,VLOOKUP($AO82,Listas!$B$6:$D$106,3,)*VLOOKUP($AO82,Listas!$B$6:$D$106,2,),IF($AN82=$R$11,VLOOKUP($AO82,Listas!$E$6:$G$106,3,)*VLOOKUP($AO82,Listas!$E$6:$G$106,2,),IF($AN82=$R$12,VLOOKUP($AO82,Listas!$H$6:$J$106,3,)*VLOOKUP($AO82,Listas!$H$6:$J$106,2,),""))),"")</f>
        <v/>
      </c>
      <c r="AW82" t="str">
        <f>IFERROR('Prod y alimentación'!N140*IF($AN82=$R$10,VLOOKUP($AO82,Listas!$B$6:$D$106,3,)*VLOOKUP($AO82,Listas!$B$6:$D$106,2,),IF($AN82=$R$11,VLOOKUP($AO82,Listas!$E$6:$G$106,3,)*VLOOKUP($AO82,Listas!$E$6:$G$106,2,),IF($AN82=$R$12,VLOOKUP($AO82,Listas!$H$6:$J$106,3,)*VLOOKUP($AO82,Listas!$H$6:$J$106,2,),""))),"")</f>
        <v/>
      </c>
      <c r="AX82" t="str">
        <f>IFERROR('Prod y alimentación'!P140*IF($AN82=$R$10,VLOOKUP($AO82,Listas!$B$6:$D$106,3,)*VLOOKUP($AO82,Listas!$B$6:$D$106,2,),IF($AN82=$R$11,VLOOKUP($AO82,Listas!$E$6:$G$106,3,)*VLOOKUP($AO82,Listas!$E$6:$G$106,2,),IF($AN82=$R$12,VLOOKUP($AO82,Listas!$H$6:$J$106,3,)*VLOOKUP($AO82,Listas!$H$6:$J$106,2,),""))),"")</f>
        <v/>
      </c>
      <c r="AY82" t="str">
        <f>IFERROR('Prod y alimentación'!Q140*IF($AN82=$R$10,VLOOKUP($AO82,Listas!$B$6:$D$106,3,)*VLOOKUP($AO82,Listas!$B$6:$D$106,2,),IF($AN82=$R$11,VLOOKUP($AO82,Listas!$E$6:$G$106,3,)*VLOOKUP($AO82,Listas!$E$6:$G$106,2,),IF($AN82=$R$12,VLOOKUP($AO82,Listas!$H$6:$J$106,3,)*VLOOKUP($AO82,Listas!$H$6:$J$106,2,),""))),"")</f>
        <v/>
      </c>
      <c r="AZ82" t="str">
        <f>IFERROR('Prod y alimentación'!S140*IF($AN82=$R$10,VLOOKUP($AO82,Listas!$B$6:$D$106,3,)*VLOOKUP($AO82,Listas!$B$6:$D$106,2,),IF($AN82=$R$11,VLOOKUP($AO82,Listas!$E$6:$G$106,3,)*VLOOKUP($AO82,Listas!$E$6:$G$106,2,),IF($AN82=$R$12,VLOOKUP($AO82,Listas!$H$6:$J$106,3,)*VLOOKUP($AO82,Listas!$H$6:$J$106,2,),""))),"")</f>
        <v/>
      </c>
      <c r="BA82" t="str">
        <f>IFERROR('Prod y alimentación'!T140*IF($AN82=$R$10,VLOOKUP($AO82,Listas!$B$6:$D$106,3,)*VLOOKUP($AO82,Listas!$B$6:$D$106,2,),IF($AN82=$R$11,VLOOKUP($AO82,Listas!$E$6:$G$106,3,)*VLOOKUP($AO82,Listas!$E$6:$G$106,2,),IF($AN82=$R$12,VLOOKUP($AO82,Listas!$H$6:$J$106,3,)*VLOOKUP($AO82,Listas!$H$6:$J$106,2,),""))),"")</f>
        <v/>
      </c>
      <c r="BB82" t="str">
        <f>IFERROR('Prod y alimentación'!V140*IF($AN82=$R$10,VLOOKUP($AO82,Listas!$B$6:$D$106,3,)*VLOOKUP($AO82,Listas!$B$6:$D$106,2,),IF($AN82=$R$11,VLOOKUP($AO82,Listas!$E$6:$G$106,3,)*VLOOKUP($AO82,Listas!$E$6:$G$106,2,),IF($AN82=$R$12,VLOOKUP($AO82,Listas!$H$6:$J$106,3,)*VLOOKUP($AO82,Listas!$H$6:$J$106,2,),""))),"")</f>
        <v/>
      </c>
      <c r="BC82" t="str">
        <f>IFERROR('Prod y alimentación'!W140*IF($AN82=$R$10,VLOOKUP($AO82,Listas!$B$6:$D$106,3,)*VLOOKUP($AO82,Listas!$B$6:$D$106,2,),IF($AN82=$R$11,VLOOKUP($AO82,Listas!$E$6:$G$106,3,)*VLOOKUP($AO82,Listas!$E$6:$G$106,2,),IF($AN82=$R$12,VLOOKUP($AO82,Listas!$H$6:$J$106,3,)*VLOOKUP($AO82,Listas!$H$6:$J$106,2,),""))),"")</f>
        <v/>
      </c>
      <c r="BD82" t="str">
        <f>IFERROR('Prod y alimentación'!Y140*IF($AN82=$R$10,VLOOKUP($AO82,Listas!$B$6:$D$106,3,)*VLOOKUP($AO82,Listas!$B$6:$D$106,2,),IF($AN82=$R$11,VLOOKUP($AO82,Listas!$E$6:$G$106,3,)*VLOOKUP($AO82,Listas!$E$6:$G$106,2,),IF($AN82=$R$12,VLOOKUP($AO82,Listas!$H$6:$J$106,3,)*VLOOKUP($AO82,Listas!$H$6:$J$106,2,),""))),"")</f>
        <v/>
      </c>
      <c r="BE82" t="str">
        <f>IFERROR('Prod y alimentación'!Z140*IF($AN82=$R$10,VLOOKUP($AO82,Listas!$B$6:$D$106,3,)*VLOOKUP($AO82,Listas!$B$6:$D$106,2,),IF($AN82=$R$11,VLOOKUP($AO82,Listas!$E$6:$G$106,3,)*VLOOKUP($AO82,Listas!$E$6:$G$106,2,),IF($AN82=$R$12,VLOOKUP($AO82,Listas!$H$6:$J$106,3,)*VLOOKUP($AO82,Listas!$H$6:$J$106,2,),""))),"")</f>
        <v/>
      </c>
      <c r="BF82" t="str">
        <f>IFERROR('Prod y alimentación'!AB140*IF($AN82=$R$10,VLOOKUP($AO82,Listas!$B$6:$D$106,3,)*VLOOKUP($AO82,Listas!$B$6:$D$106,2,),IF($AN82=$R$11,VLOOKUP($AO82,Listas!$E$6:$G$106,3,)*VLOOKUP($AO82,Listas!$E$6:$G$106,2,),IF($AN82=$R$12,VLOOKUP($AO82,Listas!$H$6:$J$106,3,)*VLOOKUP($AO82,Listas!$H$6:$J$106,2,),""))),"")</f>
        <v/>
      </c>
      <c r="BG82" t="str">
        <f>IFERROR('Prod y alimentación'!AC140*IF($AN82=$R$10,VLOOKUP($AO82,Listas!$B$6:$D$106,3,)*VLOOKUP($AO82,Listas!$B$6:$D$106,2,),IF($AN82=$R$11,VLOOKUP($AO82,Listas!$E$6:$G$106,3,)*VLOOKUP($AO82,Listas!$E$6:$G$106,2,),IF($AN82=$R$12,VLOOKUP($AO82,Listas!$H$6:$J$106,3,)*VLOOKUP($AO82,Listas!$H$6:$J$106,2,),""))),"")</f>
        <v/>
      </c>
      <c r="BH82" t="str">
        <f>IFERROR('Prod y alimentación'!AE140*IF($AN82=$R$10,VLOOKUP($AO82,Listas!$B$6:$D$106,3,)*VLOOKUP($AO82,Listas!$B$6:$D$106,2,),IF($AN82=$R$11,VLOOKUP($AO82,Listas!$E$6:$G$106,3,)*VLOOKUP($AO82,Listas!$E$6:$G$106,2,),IF($AN82=$R$12,VLOOKUP($AO82,Listas!$H$6:$J$106,3,)*VLOOKUP($AO82,Listas!$H$6:$J$106,2,),""))),"")</f>
        <v/>
      </c>
      <c r="BI82" t="str">
        <f>IFERROR('Prod y alimentación'!AF140*IF($AN82=$R$10,VLOOKUP($AO82,Listas!$B$6:$D$106,3,)*VLOOKUP($AO82,Listas!$B$6:$D$106,2,),IF($AN82=$R$11,VLOOKUP($AO82,Listas!$E$6:$G$106,3,)*VLOOKUP($AO82,Listas!$E$6:$G$106,2,),IF($AN82=$R$12,VLOOKUP($AO82,Listas!$H$6:$J$106,3,)*VLOOKUP($AO82,Listas!$H$6:$J$106,2,),""))),"")</f>
        <v/>
      </c>
      <c r="BJ82" t="str">
        <f>IFERROR('Prod y alimentación'!AH140*IF($AN82=$R$10,VLOOKUP($AO82,Listas!$B$6:$D$106,3,)*VLOOKUP($AO82,Listas!$B$6:$D$106,2,),IF($AN82=$R$11,VLOOKUP($AO82,Listas!$E$6:$G$106,3,)*VLOOKUP($AO82,Listas!$E$6:$G$106,2,),IF($AN82=$R$12,VLOOKUP($AO82,Listas!$H$6:$J$106,3,)*VLOOKUP($AO82,Listas!$H$6:$J$106,2,),""))),"")</f>
        <v/>
      </c>
      <c r="BK82" t="str">
        <f>IFERROR('Prod y alimentación'!AI140*IF($AN82=$R$10,VLOOKUP($AO82,Listas!$B$6:$D$106,3,)*VLOOKUP($AO82,Listas!$B$6:$D$106,2,),IF($AN82=$R$11,VLOOKUP($AO82,Listas!$E$6:$G$106,3,)*VLOOKUP($AO82,Listas!$E$6:$G$106,2,),IF($AN82=$R$12,VLOOKUP($AO82,Listas!$H$6:$J$106,3,)*VLOOKUP($AO82,Listas!$H$6:$J$106,2,),""))),"")</f>
        <v/>
      </c>
      <c r="BL82" t="str">
        <f>IFERROR('Prod y alimentación'!AK140*IF($AN82=$R$10,VLOOKUP($AO82,Listas!$B$6:$D$106,3,)*VLOOKUP($AO82,Listas!$B$6:$D$106,2,),IF($AN82=$R$11,VLOOKUP($AO82,Listas!$E$6:$G$106,3,)*VLOOKUP($AO82,Listas!$E$6:$G$106,2,),IF($AN82=$R$12,VLOOKUP($AO82,Listas!$H$6:$J$106,3,)*VLOOKUP($AO82,Listas!$H$6:$J$106,2,),""))),"")</f>
        <v/>
      </c>
      <c r="BM82" t="str">
        <f>IFERROR('Prod y alimentación'!AL140*IF($AN82=$R$10,VLOOKUP($AO82,Listas!$B$6:$D$106,3,)*VLOOKUP($AO82,Listas!$B$6:$D$106,2,),IF($AN82=$R$11,VLOOKUP($AO82,Listas!$E$6:$G$106,3,)*VLOOKUP($AO82,Listas!$E$6:$G$106,2,),IF($AN82=$R$12,VLOOKUP($AO82,Listas!$H$6:$J$106,3,)*VLOOKUP($AO82,Listas!$H$6:$J$106,2,),""))),"")</f>
        <v/>
      </c>
      <c r="BO82" s="130" t="str">
        <f>IFERROR('Prod y alimentación'!D140*IF($AN82=$R$10,VLOOKUP($AO82,Listas!$B$6:$C$106,2,),IF($AN82=$R$11,VLOOKUP($AO82,Listas!$E$6:$F$106,2,),IF($AN82=$R$12,VLOOKUP($AO82,Listas!$H$6:$I$106,2,),""))),"")</f>
        <v/>
      </c>
      <c r="BP82" t="str">
        <f>IFERROR('Prod y alimentación'!G140*IF($AN82=$R$10,VLOOKUP($AO82,Listas!$B$6:$C$106,2,),IF($AN82=$R$11,VLOOKUP($AO82,Listas!$E$6:$F$106,2,),IF($AN82=$R$12,VLOOKUP($AO82,Listas!$H$6:$I$106,2,)/100,""))),"")</f>
        <v/>
      </c>
      <c r="BQ82" t="str">
        <f>IFERROR('Prod y alimentación'!J140*IF($AN82=$R$10,VLOOKUP($AO82,Listas!$B$6:$C$106,2,),IF($AN82=$R$11,VLOOKUP($AO82,Listas!$E$6:$F$106,2,),IF($AN82=$R$12,VLOOKUP($AO82,Listas!$H$6:$I$106,2,)/100,""))),"")</f>
        <v/>
      </c>
      <c r="BR82" t="str">
        <f>IFERROR('Prod y alimentación'!M140*IF($AN82=$R$10,VLOOKUP($AO82,Listas!$B$6:$C$106,2,),IF($AN82=$R$11,VLOOKUP($AO82,Listas!$E$6:$F$106,2,),IF($AN82=$R$12,VLOOKUP($AO82,Listas!$H$6:$I$106,2,)/100,""))),"")</f>
        <v/>
      </c>
      <c r="BS82" t="str">
        <f>IFERROR('Prod y alimentación'!P140*IF($AN82=$R$10,VLOOKUP($AO82,Listas!$B$6:$C$106,2,),IF($AN82=$R$11,VLOOKUP($AO82,Listas!$E$6:$F$106,2,),IF($AN82=$R$12,VLOOKUP($AO82,Listas!$H$6:$I$106,2,)/100,""))),"")</f>
        <v/>
      </c>
      <c r="BT82" t="str">
        <f>IFERROR('Prod y alimentación'!S140*IF($AN82=$R$10,VLOOKUP($AO82,Listas!$B$6:$C$106,2,),IF($AN82=$R$11,VLOOKUP($AO82,Listas!$E$6:$F$106,2,),IF($AN82=$R$12,VLOOKUP($AO82,Listas!$H$6:$I$106,2,)/100,""))),"")</f>
        <v/>
      </c>
      <c r="BU82" t="str">
        <f>IFERROR('Prod y alimentación'!V140*IF($AN82=$R$10,VLOOKUP($AO82,Listas!$B$6:$C$106,2,),IF($AN82=$R$11,VLOOKUP($AO82,Listas!$E$6:$F$106,2,),IF($AN82=$R$12,VLOOKUP($AO82,Listas!$H$6:$I$106,2,)/100,""))),"")</f>
        <v/>
      </c>
      <c r="BV82" t="str">
        <f>IFERROR('Prod y alimentación'!Y140*IF($AN82=$R$10,VLOOKUP($AO82,Listas!$B$6:$C$106,2,),IF($AN82=$R$11,VLOOKUP($AO82,Listas!$E$6:$F$106,2,),IF($AN82=$R$12,VLOOKUP($AO82,Listas!$H$6:$I$106,2,)/100,""))),"")</f>
        <v/>
      </c>
      <c r="BW82" t="str">
        <f>IFERROR('Prod y alimentación'!AB140*IF($AN82=$R$10,VLOOKUP($AO82,Listas!$B$6:$C$106,2,),IF($AN82=$R$11,VLOOKUP($AO82,Listas!$E$6:$F$106,2,),IF($AN82=$R$12,VLOOKUP($AO82,Listas!$H$6:$I$106,2,)/100,""))),"")</f>
        <v/>
      </c>
      <c r="BX82" t="str">
        <f>IFERROR('Prod y alimentación'!AE140*IF($AN82=$R$10,VLOOKUP($AO82,Listas!$B$6:$C$106,2,),IF($AN82=$R$11,VLOOKUP($AO82,Listas!$E$6:$F$106,2,),IF($AN82=$R$12,VLOOKUP($AO82,Listas!$H$6:$I$106,2,)/100,""))),"")</f>
        <v/>
      </c>
      <c r="BY82" t="str">
        <f>IFERROR('Prod y alimentación'!AH140*IF($AN82=$R$10,VLOOKUP($AO82,Listas!$B$6:$C$106,2,),IF($AN82=$R$11,VLOOKUP($AO82,Listas!$E$6:$F$106,2,),IF($AN82=$R$12,VLOOKUP($AO82,Listas!$H$6:$I$106,2,)/100,""))),"")</f>
        <v/>
      </c>
      <c r="BZ82" t="str">
        <f>IFERROR('Prod y alimentación'!AK140*IF($AN82=$R$10,VLOOKUP($AO82,Listas!$B$6:$C$106,2,),IF($AN82=$R$11,VLOOKUP($AO82,Listas!$E$6:$F$106,2,),IF($AN82=$R$12,VLOOKUP($AO82,Listas!$H$6:$I$106,2,)/100,""))),"")</f>
        <v/>
      </c>
      <c r="CB82" t="str">
        <f>IF(Reservas!E87="",IF(Reservas!D87="","",IF(Reservas!C87=$O$10,0.85,IF(Reservas!C87=$O$11,0.45,IF(Reservas!C87=$O$12,0.33,"")))),Reservas!E87)</f>
        <v/>
      </c>
      <c r="CC82" t="str">
        <f>IF(Reservas!H87="",IF(Reservas!G87="","",IF(Reservas!F87=$O$10,0.85,IF(Reservas!F87=$O$11,0.45,IF(Reservas!F87=$O$12,0.33,"")))),Reservas!H87)</f>
        <v/>
      </c>
      <c r="CD82" t="str">
        <f>IF(Reservas!K87="",IF(Reservas!J87="","",IF(Reservas!I87=$O$10,0.85,IF(Reservas!I87=$O$11,0.45,IF(Reservas!I87=$O$12,0.33,"")))),Reservas!K87)</f>
        <v/>
      </c>
      <c r="CE82" t="str">
        <f>IF(Reservas!N87="",IF(Reservas!M87="","",IF(Reservas!L87=$O$10,0.85,IF(Reservas!L87=$O$11,0.45,IF(Reservas!L87=$O$12,0.33,"")))),Reservas!N87)</f>
        <v/>
      </c>
      <c r="CF82" t="str">
        <f>IF(Reservas!Q87="",IF(Reservas!P87="","",IF(Reservas!O87=$O$10,0.85,IF(Reservas!O87=$O$11,0.45,IF(Reservas!O87=$O$12,0.33,"")))),Reservas!Q87)</f>
        <v/>
      </c>
      <c r="CG82" t="str">
        <f>IF(Reservas!T87="",IF(Reservas!S87="","",IF(Reservas!R87=$O$10,0.85,IF(Reservas!R87=$O$11,0.45,IF(Reservas!R87=$O$12,0.33,"")))),Reservas!T87)</f>
        <v/>
      </c>
      <c r="CH82" t="str">
        <f>IF(Reservas!W87="",IF(Reservas!V87="","",IF(Reservas!U87=$O$10,0.85,IF(Reservas!U87=$O$11,0.45,IF(Reservas!U87=$O$12,0.33,"")))),Reservas!W87)</f>
        <v/>
      </c>
      <c r="CI82" t="str">
        <f>IF(Reservas!Z87="",IF(Reservas!Y87="","",IF(Reservas!X87=$O$10,0.85,IF(Reservas!X87=$O$11,0.45,IF(Reservas!X87=$O$12,0.33,"")))),Reservas!Z87)</f>
        <v/>
      </c>
      <c r="CJ82" t="str">
        <f>IF(Reservas!AC87="",IF(Reservas!AB87="","",IF(Reservas!AA87=$O$10,0.85,IF(Reservas!AA87=$O$11,0.45,IF(Reservas!AA87=$O$12,0.33,"")))),Reservas!AC87)</f>
        <v/>
      </c>
      <c r="CK82" t="str">
        <f>IF(Reservas!AF87="",IF(Reservas!AE87="","",IF(Reservas!AD87=$O$10,0.85,IF(Reservas!AD87=$O$11,0.45,IF(Reservas!AD87=$O$12,0.33,"")))),Reservas!AF87)</f>
        <v/>
      </c>
      <c r="CL82" t="str">
        <f>IF(Reservas!AI87="",IF(Reservas!AH87="","",IF(Reservas!AG87=$O$10,0.85,IF(Reservas!AG87=$O$11,0.45,IF(Reservas!AG87=$O$12,0.33,"")))),Reservas!AI87)</f>
        <v/>
      </c>
      <c r="CM82" t="str">
        <f>IF(Reservas!AL87="",IF(Reservas!AK87="","",IF(Reservas!AJ87=$O$10,0.85,IF(Reservas!AJ87=$O$11,0.45,IF(Reservas!AJ87=$O$12,0.33,"")))),Reservas!AL87)</f>
        <v/>
      </c>
      <c r="CO82" t="str">
        <f>IFERROR('Prod y alimentación'!E140*IF($AN82=$R$10,VLOOKUP($AO82,Listas!$B$6:$C$106,2,),IF($AN82=$R$11,VLOOKUP($AO82,Listas!$E$6:$F$106,2,),IF($AN82=$R$12,VLOOKUP($AO82,Listas!$H$6:$I$106,2,),""))),"")</f>
        <v/>
      </c>
      <c r="CP82" t="str">
        <f>IFERROR('Prod y alimentación'!H140*IF($AN82=$R$10,VLOOKUP($AO82,Listas!$B$6:$C$106,2,),IF($AN82=$R$11,VLOOKUP($AO82,Listas!$E$6:$F$106,2,),IF($AN82=$R$12,VLOOKUP($AO82,Listas!$H$6:$I$106,2,),""))),"")</f>
        <v/>
      </c>
      <c r="CQ82" t="str">
        <f>IFERROR('Prod y alimentación'!K140*IF($AN82=$R$10,VLOOKUP($AO82,Listas!$B$6:$C$106,2,),IF($AN82=$R$11,VLOOKUP($AO82,Listas!$E$6:$F$106,2,),IF($AN82=$R$12,VLOOKUP($AO82,Listas!$H$6:$I$106,2,),""))),"")</f>
        <v/>
      </c>
      <c r="CR82" t="str">
        <f>IFERROR('Prod y alimentación'!N140*IF($AN82=$R$10,VLOOKUP($AO82,Listas!$B$6:$C$106,2,),IF($AN82=$R$11,VLOOKUP($AO82,Listas!$E$6:$F$106,2,),IF($AN82=$R$12,VLOOKUP($AO82,Listas!$H$6:$I$106,2,),""))),"")</f>
        <v/>
      </c>
      <c r="CS82" t="str">
        <f>IFERROR('Prod y alimentación'!Q140*IF($AN82=$R$10,VLOOKUP($AO82,Listas!$B$6:$C$106,2,),IF($AN82=$R$11,VLOOKUP($AO82,Listas!$E$6:$F$106,2,),IF($AN82=$R$12,VLOOKUP($AO82,Listas!$H$6:$I$106,2,),""))),"")</f>
        <v/>
      </c>
      <c r="CT82" t="str">
        <f>IFERROR('Prod y alimentación'!T140*IF($AN82=$R$10,VLOOKUP($AO82,Listas!$B$6:$C$106,2,),IF($AN82=$R$11,VLOOKUP($AO82,Listas!$E$6:$F$106,2,),IF($AN82=$R$12,VLOOKUP($AO82,Listas!$H$6:$I$106,2,),""))),"")</f>
        <v/>
      </c>
      <c r="CU82" t="str">
        <f>IFERROR('Prod y alimentación'!W140*IF($AN82=$R$10,VLOOKUP($AO82,Listas!$B$6:$C$106,2,),IF($AN82=$R$11,VLOOKUP($AO82,Listas!$E$6:$F$106,2,),IF($AN82=$R$12,VLOOKUP($AO82,Listas!$H$6:$I$106,2,),""))),"")</f>
        <v/>
      </c>
      <c r="CV82" t="str">
        <f>IFERROR('Prod y alimentación'!Z140*IF($AN82=$R$10,VLOOKUP($AO82,Listas!$B$6:$C$106,2,),IF($AN82=$R$11,VLOOKUP($AO82,Listas!$E$6:$F$106,2,),IF($AN82=$R$12,VLOOKUP($AO82,Listas!$H$6:$I$106,2,),""))),"")</f>
        <v/>
      </c>
      <c r="CW82" t="str">
        <f>IFERROR('Prod y alimentación'!AC140*IF($AN82=$R$10,VLOOKUP($AO82,Listas!$B$6:$C$106,2,),IF($AN82=$R$11,VLOOKUP($AO82,Listas!$E$6:$F$106,2,),IF($AN82=$R$12,VLOOKUP($AO82,Listas!$H$6:$I$106,2,),""))),"")</f>
        <v/>
      </c>
      <c r="CX82" t="str">
        <f>IFERROR('Prod y alimentación'!AF140*IF($AN82=$R$10,VLOOKUP($AO82,Listas!$B$6:$C$106,2,),IF($AN82=$R$11,VLOOKUP($AO82,Listas!$E$6:$F$106,2,),IF($AN82=$R$12,VLOOKUP($AO82,Listas!$H$6:$I$106,2,),""))),"")</f>
        <v/>
      </c>
      <c r="CY82" t="str">
        <f>IFERROR('Prod y alimentación'!AI140*IF($AN82=$R$10,VLOOKUP($AO82,Listas!$B$6:$C$106,2,),IF($AN82=$R$11,VLOOKUP($AO82,Listas!$E$6:$F$106,2,),IF($AN82=$R$12,VLOOKUP($AO82,Listas!$H$6:$I$106,2,),""))),"")</f>
        <v/>
      </c>
      <c r="CZ82" t="str">
        <f>IFERROR('Prod y alimentación'!AL140*IF($AN82=$R$10,VLOOKUP($AO82,Listas!$B$6:$C$106,2,),IF($AN82=$R$11,VLOOKUP($AO82,Listas!$E$6:$F$106,2,),IF($AN82=$R$12,VLOOKUP($AO82,Listas!$H$6:$I$106,2,),""))),"")</f>
        <v/>
      </c>
    </row>
    <row r="83" spans="2:104" x14ac:dyDescent="0.35">
      <c r="B83" t="str">
        <f ca="1">IFERROR(INDEX(OFFSET(Listas!$B$6,0,0,MATCH("Fin",Listas!$B$6:B179,0)-1,1),MATCH(0,INDEX(COUNTIF($B$10:B82,OFFSET(Listas!$B$6,0,0,MATCH("Fin",Listas!$B$6:B179,0)-1,1)),0,0),0)),"")</f>
        <v/>
      </c>
      <c r="E83" t="str">
        <f ca="1">IFERROR(INDEX(OFFSET(Listas!$E$6,0,0,MATCH("Fin",Listas!$E$6:E179,0)-1,1),MATCH(0,INDEX(COUNTIF($E$10:E82,OFFSET(Listas!$E$6,0,0,MATCH("Fin",Listas!$E$6:E179,0)-1,1)),0,0),0)),"")</f>
        <v/>
      </c>
      <c r="H83" t="str">
        <f ca="1">IFERROR(INDEX(OFFSET(Listas!$H$6,0,0,MATCH("Fin",Listas!$H$6:H179,0)-1,1),MATCH(0,INDEX(COUNTIF($H$10:H82,OFFSET(Listas!$H$6,0,0,MATCH("Fin",Listas!$H$6:H179,0)-1,1)),0,0),0)),"")</f>
        <v/>
      </c>
      <c r="K83" t="str">
        <f ca="1">IFERROR(INDEX(OFFSET(Listas!$L$6,0,0,MATCH("Fin",Listas!$L$6:L179,0)-1,1),MATCH(0,INDEX(COUNTIF($K$10:K82,OFFSET(Listas!$L$6,0,0,MATCH("Fin",Listas!$L$6:L179,0)-1,1)),0,0),0)),"")</f>
        <v/>
      </c>
      <c r="L83" t="e">
        <f ca="1">VLOOKUP(K83,Listas!$L$6:$M$106,2,0)</f>
        <v>#N/A</v>
      </c>
      <c r="AA83" s="122" t="str">
        <f>IF('Uso de suelo'!C88="","",'Uso de suelo'!C88)</f>
        <v/>
      </c>
      <c r="AB83" s="123" t="str">
        <f ca="1">IF('Uso de suelo'!D88="","",VLOOKUP('Uso de suelo'!D88,OFFSET(Formulas!$K$11,0,0,Formulas!$L$10,2),2,0))</f>
        <v/>
      </c>
      <c r="AC83" s="123" t="str">
        <f ca="1">IF('Uso de suelo'!F88="","",VLOOKUP('Uso de suelo'!F88,OFFSET(Formulas!$K$11,0,0,Formulas!$L$10,2),2,0))</f>
        <v/>
      </c>
      <c r="AD83" s="123" t="str">
        <f ca="1">IF('Uso de suelo'!H88="","",VLOOKUP('Uso de suelo'!H88,OFFSET(Formulas!$K$11,0,0,Formulas!$L$10,2),2,0))</f>
        <v/>
      </c>
      <c r="AE83" s="123" t="str">
        <f ca="1">IF('Uso de suelo'!J88="","",VLOOKUP('Uso de suelo'!J88,OFFSET(Formulas!$K$11,0,0,Formulas!$L$10,2),2,0))</f>
        <v/>
      </c>
      <c r="AF83" s="123" t="str">
        <f ca="1">IF('Uso de suelo'!L88="","",VLOOKUP('Uso de suelo'!L88,OFFSET(Formulas!$K$11,0,0,Formulas!$L$10,2),2,0))</f>
        <v/>
      </c>
      <c r="AG83" s="123" t="str">
        <f ca="1">IF('Uso de suelo'!N88="","",VLOOKUP('Uso de suelo'!N88,OFFSET(Formulas!$K$11,0,0,Formulas!$L$10,2),2,0))</f>
        <v/>
      </c>
      <c r="AH83" s="123" t="str">
        <f ca="1">IF('Uso de suelo'!P88="","",VLOOKUP('Uso de suelo'!P88,OFFSET(Formulas!$K$11,0,0,Formulas!$L$10,2),2,0))</f>
        <v/>
      </c>
      <c r="AI83" s="123" t="str">
        <f ca="1">IF('Uso de suelo'!R88="","",VLOOKUP('Uso de suelo'!R88,OFFSET(Formulas!$K$11,0,0,Formulas!$L$10,2),2,0))</f>
        <v/>
      </c>
      <c r="AJ83" s="123" t="str">
        <f ca="1">IF('Uso de suelo'!T88="","",VLOOKUP('Uso de suelo'!T88,OFFSET(Formulas!$K$11,0,0,Formulas!$L$10,2),2,0))</f>
        <v/>
      </c>
      <c r="AK83" s="123" t="str">
        <f ca="1">IF('Uso de suelo'!V88="","",VLOOKUP('Uso de suelo'!V88,OFFSET(Formulas!$K$11,0,0,Formulas!$L$10,2),2,0))</f>
        <v/>
      </c>
      <c r="AL83" s="123" t="str">
        <f ca="1">IF('Uso de suelo'!X88="","",VLOOKUP('Uso de suelo'!X88,OFFSET(Formulas!$K$11,0,0,Formulas!$L$10,2),2,0))</f>
        <v/>
      </c>
      <c r="AM83" s="124" t="str">
        <f ca="1">IF('Uso de suelo'!Z88="","",VLOOKUP('Uso de suelo'!Z88,OFFSET(Formulas!$K$11,0,0,Formulas!$L$10,2),2,0))</f>
        <v/>
      </c>
      <c r="AN83" t="str">
        <f>IF('Prod y alimentación'!B141="","",'Prod y alimentación'!B141)</f>
        <v/>
      </c>
      <c r="AO83" t="str">
        <f>IF('Prod y alimentación'!C141="","",'Prod y alimentación'!C141)</f>
        <v/>
      </c>
      <c r="AP83" t="str">
        <f>IFERROR('Prod y alimentación'!D141*IF($AN83=$R$10,VLOOKUP($AO83,Listas!$B$6:$D$106,3,)*VLOOKUP($AO83,Listas!$B$6:$D$106,2,),IF($AN83=$R$11,VLOOKUP($AO83,Listas!$E$6:$G$106,3,)*VLOOKUP($AO83,Listas!$E$6:$G$106,2,),IF($AN83=$R$12,VLOOKUP($AO83,Listas!$H$6:$J$106,3,)*VLOOKUP($AO83,Listas!$H$6:$J$106,2,),""))),"")</f>
        <v/>
      </c>
      <c r="AQ83" t="str">
        <f>IFERROR('Prod y alimentación'!E141*IF($AN83=$R$10,VLOOKUP($AO83,Listas!$B$6:$D$106,3,)*VLOOKUP($AO83,Listas!$B$6:$D$106,2,),IF($AN83=$R$11,VLOOKUP($AO83,Listas!$E$6:$G$106,3,)*VLOOKUP($AO83,Listas!$E$6:$G$106,2,),IF($AN83=$R$12,VLOOKUP($AO83,Listas!$H$6:$J$106,3,)*VLOOKUP($AO83,Listas!$H$6:$J$106,2,),""))),"")</f>
        <v/>
      </c>
      <c r="AR83" t="str">
        <f>IFERROR('Prod y alimentación'!G141*IF($AN83=$R$10,VLOOKUP($AO83,Listas!$B$6:$D$106,3,)*VLOOKUP($AO83,Listas!$B$6:$D$106,2,),IF($AN83=$R$11,VLOOKUP($AO83,Listas!$E$6:$G$106,3,)*VLOOKUP($AO83,Listas!$E$6:$G$106,2,),IF($AN83=$R$12,VLOOKUP($AO83,Listas!$H$6:$J$106,3,)*VLOOKUP($AO83,Listas!$H$6:$J$106,2,),""))),"")</f>
        <v/>
      </c>
      <c r="AS83" t="str">
        <f>IFERROR('Prod y alimentación'!H141*IF($AN83=$R$10,VLOOKUP($AO83,Listas!$B$6:$D$106,3,)*VLOOKUP($AO83,Listas!$B$6:$D$106,2,),IF($AN83=$R$11,VLOOKUP($AO83,Listas!$E$6:$G$106,3,)*VLOOKUP($AO83,Listas!$E$6:$G$106,2,),IF($AN83=$R$12,VLOOKUP($AO83,Listas!$H$6:$J$106,3,)*VLOOKUP($AO83,Listas!$H$6:$J$106,2,),""))),"")</f>
        <v/>
      </c>
      <c r="AT83" t="str">
        <f>IFERROR('Prod y alimentación'!J141*IF($AN83=$R$10,VLOOKUP($AO83,Listas!$B$6:$D$106,3,)*VLOOKUP($AO83,Listas!$B$6:$D$106,2,),IF($AN83=$R$11,VLOOKUP($AO83,Listas!$E$6:$G$106,3,)*VLOOKUP($AO83,Listas!$E$6:$G$106,2,),IF($AN83=$R$12,VLOOKUP($AO83,Listas!$H$6:$J$106,3,)*VLOOKUP($AO83,Listas!$H$6:$J$106,2,),""))),"")</f>
        <v/>
      </c>
      <c r="AU83" t="str">
        <f>IFERROR('Prod y alimentación'!K141*IF($AN83=$R$10,VLOOKUP($AO83,Listas!$B$6:$D$106,3,)*VLOOKUP($AO83,Listas!$B$6:$D$106,2,),IF($AN83=$R$11,VLOOKUP($AO83,Listas!$E$6:$G$106,3,)*VLOOKUP($AO83,Listas!$E$6:$G$106,2,),IF($AN83=$R$12,VLOOKUP($AO83,Listas!$H$6:$J$106,3,)*VLOOKUP($AO83,Listas!$H$6:$J$106,2,),""))),"")</f>
        <v/>
      </c>
      <c r="AV83" t="str">
        <f>IFERROR('Prod y alimentación'!M141*IF($AN83=$R$10,VLOOKUP($AO83,Listas!$B$6:$D$106,3,)*VLOOKUP($AO83,Listas!$B$6:$D$106,2,),IF($AN83=$R$11,VLOOKUP($AO83,Listas!$E$6:$G$106,3,)*VLOOKUP($AO83,Listas!$E$6:$G$106,2,),IF($AN83=$R$12,VLOOKUP($AO83,Listas!$H$6:$J$106,3,)*VLOOKUP($AO83,Listas!$H$6:$J$106,2,),""))),"")</f>
        <v/>
      </c>
      <c r="AW83" t="str">
        <f>IFERROR('Prod y alimentación'!N141*IF($AN83=$R$10,VLOOKUP($AO83,Listas!$B$6:$D$106,3,)*VLOOKUP($AO83,Listas!$B$6:$D$106,2,),IF($AN83=$R$11,VLOOKUP($AO83,Listas!$E$6:$G$106,3,)*VLOOKUP($AO83,Listas!$E$6:$G$106,2,),IF($AN83=$R$12,VLOOKUP($AO83,Listas!$H$6:$J$106,3,)*VLOOKUP($AO83,Listas!$H$6:$J$106,2,),""))),"")</f>
        <v/>
      </c>
      <c r="AX83" t="str">
        <f>IFERROR('Prod y alimentación'!P141*IF($AN83=$R$10,VLOOKUP($AO83,Listas!$B$6:$D$106,3,)*VLOOKUP($AO83,Listas!$B$6:$D$106,2,),IF($AN83=$R$11,VLOOKUP($AO83,Listas!$E$6:$G$106,3,)*VLOOKUP($AO83,Listas!$E$6:$G$106,2,),IF($AN83=$R$12,VLOOKUP($AO83,Listas!$H$6:$J$106,3,)*VLOOKUP($AO83,Listas!$H$6:$J$106,2,),""))),"")</f>
        <v/>
      </c>
      <c r="AY83" t="str">
        <f>IFERROR('Prod y alimentación'!Q141*IF($AN83=$R$10,VLOOKUP($AO83,Listas!$B$6:$D$106,3,)*VLOOKUP($AO83,Listas!$B$6:$D$106,2,),IF($AN83=$R$11,VLOOKUP($AO83,Listas!$E$6:$G$106,3,)*VLOOKUP($AO83,Listas!$E$6:$G$106,2,),IF($AN83=$R$12,VLOOKUP($AO83,Listas!$H$6:$J$106,3,)*VLOOKUP($AO83,Listas!$H$6:$J$106,2,),""))),"")</f>
        <v/>
      </c>
      <c r="AZ83" t="str">
        <f>IFERROR('Prod y alimentación'!S141*IF($AN83=$R$10,VLOOKUP($AO83,Listas!$B$6:$D$106,3,)*VLOOKUP($AO83,Listas!$B$6:$D$106,2,),IF($AN83=$R$11,VLOOKUP($AO83,Listas!$E$6:$G$106,3,)*VLOOKUP($AO83,Listas!$E$6:$G$106,2,),IF($AN83=$R$12,VLOOKUP($AO83,Listas!$H$6:$J$106,3,)*VLOOKUP($AO83,Listas!$H$6:$J$106,2,),""))),"")</f>
        <v/>
      </c>
      <c r="BA83" t="str">
        <f>IFERROR('Prod y alimentación'!T141*IF($AN83=$R$10,VLOOKUP($AO83,Listas!$B$6:$D$106,3,)*VLOOKUP($AO83,Listas!$B$6:$D$106,2,),IF($AN83=$R$11,VLOOKUP($AO83,Listas!$E$6:$G$106,3,)*VLOOKUP($AO83,Listas!$E$6:$G$106,2,),IF($AN83=$R$12,VLOOKUP($AO83,Listas!$H$6:$J$106,3,)*VLOOKUP($AO83,Listas!$H$6:$J$106,2,),""))),"")</f>
        <v/>
      </c>
      <c r="BB83" t="str">
        <f>IFERROR('Prod y alimentación'!V141*IF($AN83=$R$10,VLOOKUP($AO83,Listas!$B$6:$D$106,3,)*VLOOKUP($AO83,Listas!$B$6:$D$106,2,),IF($AN83=$R$11,VLOOKUP($AO83,Listas!$E$6:$G$106,3,)*VLOOKUP($AO83,Listas!$E$6:$G$106,2,),IF($AN83=$R$12,VLOOKUP($AO83,Listas!$H$6:$J$106,3,)*VLOOKUP($AO83,Listas!$H$6:$J$106,2,),""))),"")</f>
        <v/>
      </c>
      <c r="BC83" t="str">
        <f>IFERROR('Prod y alimentación'!W141*IF($AN83=$R$10,VLOOKUP($AO83,Listas!$B$6:$D$106,3,)*VLOOKUP($AO83,Listas!$B$6:$D$106,2,),IF($AN83=$R$11,VLOOKUP($AO83,Listas!$E$6:$G$106,3,)*VLOOKUP($AO83,Listas!$E$6:$G$106,2,),IF($AN83=$R$12,VLOOKUP($AO83,Listas!$H$6:$J$106,3,)*VLOOKUP($AO83,Listas!$H$6:$J$106,2,),""))),"")</f>
        <v/>
      </c>
      <c r="BD83" t="str">
        <f>IFERROR('Prod y alimentación'!Y141*IF($AN83=$R$10,VLOOKUP($AO83,Listas!$B$6:$D$106,3,)*VLOOKUP($AO83,Listas!$B$6:$D$106,2,),IF($AN83=$R$11,VLOOKUP($AO83,Listas!$E$6:$G$106,3,)*VLOOKUP($AO83,Listas!$E$6:$G$106,2,),IF($AN83=$R$12,VLOOKUP($AO83,Listas!$H$6:$J$106,3,)*VLOOKUP($AO83,Listas!$H$6:$J$106,2,),""))),"")</f>
        <v/>
      </c>
      <c r="BE83" t="str">
        <f>IFERROR('Prod y alimentación'!Z141*IF($AN83=$R$10,VLOOKUP($AO83,Listas!$B$6:$D$106,3,)*VLOOKUP($AO83,Listas!$B$6:$D$106,2,),IF($AN83=$R$11,VLOOKUP($AO83,Listas!$E$6:$G$106,3,)*VLOOKUP($AO83,Listas!$E$6:$G$106,2,),IF($AN83=$R$12,VLOOKUP($AO83,Listas!$H$6:$J$106,3,)*VLOOKUP($AO83,Listas!$H$6:$J$106,2,),""))),"")</f>
        <v/>
      </c>
      <c r="BF83" t="str">
        <f>IFERROR('Prod y alimentación'!AB141*IF($AN83=$R$10,VLOOKUP($AO83,Listas!$B$6:$D$106,3,)*VLOOKUP($AO83,Listas!$B$6:$D$106,2,),IF($AN83=$R$11,VLOOKUP($AO83,Listas!$E$6:$G$106,3,)*VLOOKUP($AO83,Listas!$E$6:$G$106,2,),IF($AN83=$R$12,VLOOKUP($AO83,Listas!$H$6:$J$106,3,)*VLOOKUP($AO83,Listas!$H$6:$J$106,2,),""))),"")</f>
        <v/>
      </c>
      <c r="BG83" t="str">
        <f>IFERROR('Prod y alimentación'!AC141*IF($AN83=$R$10,VLOOKUP($AO83,Listas!$B$6:$D$106,3,)*VLOOKUP($AO83,Listas!$B$6:$D$106,2,),IF($AN83=$R$11,VLOOKUP($AO83,Listas!$E$6:$G$106,3,)*VLOOKUP($AO83,Listas!$E$6:$G$106,2,),IF($AN83=$R$12,VLOOKUP($AO83,Listas!$H$6:$J$106,3,)*VLOOKUP($AO83,Listas!$H$6:$J$106,2,),""))),"")</f>
        <v/>
      </c>
      <c r="BH83" t="str">
        <f>IFERROR('Prod y alimentación'!AE141*IF($AN83=$R$10,VLOOKUP($AO83,Listas!$B$6:$D$106,3,)*VLOOKUP($AO83,Listas!$B$6:$D$106,2,),IF($AN83=$R$11,VLOOKUP($AO83,Listas!$E$6:$G$106,3,)*VLOOKUP($AO83,Listas!$E$6:$G$106,2,),IF($AN83=$R$12,VLOOKUP($AO83,Listas!$H$6:$J$106,3,)*VLOOKUP($AO83,Listas!$H$6:$J$106,2,),""))),"")</f>
        <v/>
      </c>
      <c r="BI83" t="str">
        <f>IFERROR('Prod y alimentación'!AF141*IF($AN83=$R$10,VLOOKUP($AO83,Listas!$B$6:$D$106,3,)*VLOOKUP($AO83,Listas!$B$6:$D$106,2,),IF($AN83=$R$11,VLOOKUP($AO83,Listas!$E$6:$G$106,3,)*VLOOKUP($AO83,Listas!$E$6:$G$106,2,),IF($AN83=$R$12,VLOOKUP($AO83,Listas!$H$6:$J$106,3,)*VLOOKUP($AO83,Listas!$H$6:$J$106,2,),""))),"")</f>
        <v/>
      </c>
      <c r="BJ83" t="str">
        <f>IFERROR('Prod y alimentación'!AH141*IF($AN83=$R$10,VLOOKUP($AO83,Listas!$B$6:$D$106,3,)*VLOOKUP($AO83,Listas!$B$6:$D$106,2,),IF($AN83=$R$11,VLOOKUP($AO83,Listas!$E$6:$G$106,3,)*VLOOKUP($AO83,Listas!$E$6:$G$106,2,),IF($AN83=$R$12,VLOOKUP($AO83,Listas!$H$6:$J$106,3,)*VLOOKUP($AO83,Listas!$H$6:$J$106,2,),""))),"")</f>
        <v/>
      </c>
      <c r="BK83" t="str">
        <f>IFERROR('Prod y alimentación'!AI141*IF($AN83=$R$10,VLOOKUP($AO83,Listas!$B$6:$D$106,3,)*VLOOKUP($AO83,Listas!$B$6:$D$106,2,),IF($AN83=$R$11,VLOOKUP($AO83,Listas!$E$6:$G$106,3,)*VLOOKUP($AO83,Listas!$E$6:$G$106,2,),IF($AN83=$R$12,VLOOKUP($AO83,Listas!$H$6:$J$106,3,)*VLOOKUP($AO83,Listas!$H$6:$J$106,2,),""))),"")</f>
        <v/>
      </c>
      <c r="BL83" t="str">
        <f>IFERROR('Prod y alimentación'!AK141*IF($AN83=$R$10,VLOOKUP($AO83,Listas!$B$6:$D$106,3,)*VLOOKUP($AO83,Listas!$B$6:$D$106,2,),IF($AN83=$R$11,VLOOKUP($AO83,Listas!$E$6:$G$106,3,)*VLOOKUP($AO83,Listas!$E$6:$G$106,2,),IF($AN83=$R$12,VLOOKUP($AO83,Listas!$H$6:$J$106,3,)*VLOOKUP($AO83,Listas!$H$6:$J$106,2,),""))),"")</f>
        <v/>
      </c>
      <c r="BM83" t="str">
        <f>IFERROR('Prod y alimentación'!AL141*IF($AN83=$R$10,VLOOKUP($AO83,Listas!$B$6:$D$106,3,)*VLOOKUP($AO83,Listas!$B$6:$D$106,2,),IF($AN83=$R$11,VLOOKUP($AO83,Listas!$E$6:$G$106,3,)*VLOOKUP($AO83,Listas!$E$6:$G$106,2,),IF($AN83=$R$12,VLOOKUP($AO83,Listas!$H$6:$J$106,3,)*VLOOKUP($AO83,Listas!$H$6:$J$106,2,),""))),"")</f>
        <v/>
      </c>
      <c r="BO83" s="130" t="str">
        <f>IFERROR('Prod y alimentación'!D141*IF($AN83=$R$10,VLOOKUP($AO83,Listas!$B$6:$C$106,2,),IF($AN83=$R$11,VLOOKUP($AO83,Listas!$E$6:$F$106,2,),IF($AN83=$R$12,VLOOKUP($AO83,Listas!$H$6:$I$106,2,),""))),"")</f>
        <v/>
      </c>
      <c r="BP83" t="str">
        <f>IFERROR('Prod y alimentación'!G141*IF($AN83=$R$10,VLOOKUP($AO83,Listas!$B$6:$C$106,2,),IF($AN83=$R$11,VLOOKUP($AO83,Listas!$E$6:$F$106,2,),IF($AN83=$R$12,VLOOKUP($AO83,Listas!$H$6:$I$106,2,)/100,""))),"")</f>
        <v/>
      </c>
      <c r="BQ83" t="str">
        <f>IFERROR('Prod y alimentación'!J141*IF($AN83=$R$10,VLOOKUP($AO83,Listas!$B$6:$C$106,2,),IF($AN83=$R$11,VLOOKUP($AO83,Listas!$E$6:$F$106,2,),IF($AN83=$R$12,VLOOKUP($AO83,Listas!$H$6:$I$106,2,)/100,""))),"")</f>
        <v/>
      </c>
      <c r="BR83" t="str">
        <f>IFERROR('Prod y alimentación'!M141*IF($AN83=$R$10,VLOOKUP($AO83,Listas!$B$6:$C$106,2,),IF($AN83=$R$11,VLOOKUP($AO83,Listas!$E$6:$F$106,2,),IF($AN83=$R$12,VLOOKUP($AO83,Listas!$H$6:$I$106,2,)/100,""))),"")</f>
        <v/>
      </c>
      <c r="BS83" t="str">
        <f>IFERROR('Prod y alimentación'!P141*IF($AN83=$R$10,VLOOKUP($AO83,Listas!$B$6:$C$106,2,),IF($AN83=$R$11,VLOOKUP($AO83,Listas!$E$6:$F$106,2,),IF($AN83=$R$12,VLOOKUP($AO83,Listas!$H$6:$I$106,2,)/100,""))),"")</f>
        <v/>
      </c>
      <c r="BT83" t="str">
        <f>IFERROR('Prod y alimentación'!S141*IF($AN83=$R$10,VLOOKUP($AO83,Listas!$B$6:$C$106,2,),IF($AN83=$R$11,VLOOKUP($AO83,Listas!$E$6:$F$106,2,),IF($AN83=$R$12,VLOOKUP($AO83,Listas!$H$6:$I$106,2,)/100,""))),"")</f>
        <v/>
      </c>
      <c r="BU83" t="str">
        <f>IFERROR('Prod y alimentación'!V141*IF($AN83=$R$10,VLOOKUP($AO83,Listas!$B$6:$C$106,2,),IF($AN83=$R$11,VLOOKUP($AO83,Listas!$E$6:$F$106,2,),IF($AN83=$R$12,VLOOKUP($AO83,Listas!$H$6:$I$106,2,)/100,""))),"")</f>
        <v/>
      </c>
      <c r="BV83" t="str">
        <f>IFERROR('Prod y alimentación'!Y141*IF($AN83=$R$10,VLOOKUP($AO83,Listas!$B$6:$C$106,2,),IF($AN83=$R$11,VLOOKUP($AO83,Listas!$E$6:$F$106,2,),IF($AN83=$R$12,VLOOKUP($AO83,Listas!$H$6:$I$106,2,)/100,""))),"")</f>
        <v/>
      </c>
      <c r="BW83" t="str">
        <f>IFERROR('Prod y alimentación'!AB141*IF($AN83=$R$10,VLOOKUP($AO83,Listas!$B$6:$C$106,2,),IF($AN83=$R$11,VLOOKUP($AO83,Listas!$E$6:$F$106,2,),IF($AN83=$R$12,VLOOKUP($AO83,Listas!$H$6:$I$106,2,)/100,""))),"")</f>
        <v/>
      </c>
      <c r="BX83" t="str">
        <f>IFERROR('Prod y alimentación'!AE141*IF($AN83=$R$10,VLOOKUP($AO83,Listas!$B$6:$C$106,2,),IF($AN83=$R$11,VLOOKUP($AO83,Listas!$E$6:$F$106,2,),IF($AN83=$R$12,VLOOKUP($AO83,Listas!$H$6:$I$106,2,)/100,""))),"")</f>
        <v/>
      </c>
      <c r="BY83" t="str">
        <f>IFERROR('Prod y alimentación'!AH141*IF($AN83=$R$10,VLOOKUP($AO83,Listas!$B$6:$C$106,2,),IF($AN83=$R$11,VLOOKUP($AO83,Listas!$E$6:$F$106,2,),IF($AN83=$R$12,VLOOKUP($AO83,Listas!$H$6:$I$106,2,)/100,""))),"")</f>
        <v/>
      </c>
      <c r="BZ83" t="str">
        <f>IFERROR('Prod y alimentación'!AK141*IF($AN83=$R$10,VLOOKUP($AO83,Listas!$B$6:$C$106,2,),IF($AN83=$R$11,VLOOKUP($AO83,Listas!$E$6:$F$106,2,),IF($AN83=$R$12,VLOOKUP($AO83,Listas!$H$6:$I$106,2,)/100,""))),"")</f>
        <v/>
      </c>
      <c r="CB83" t="str">
        <f>IF(Reservas!E88="",IF(Reservas!D88="","",IF(Reservas!C88=$O$10,0.85,IF(Reservas!C88=$O$11,0.45,IF(Reservas!C88=$O$12,0.33,"")))),Reservas!E88)</f>
        <v/>
      </c>
      <c r="CC83" t="str">
        <f>IF(Reservas!H88="",IF(Reservas!G88="","",IF(Reservas!F88=$O$10,0.85,IF(Reservas!F88=$O$11,0.45,IF(Reservas!F88=$O$12,0.33,"")))),Reservas!H88)</f>
        <v/>
      </c>
      <c r="CD83" t="str">
        <f>IF(Reservas!K88="",IF(Reservas!J88="","",IF(Reservas!I88=$O$10,0.85,IF(Reservas!I88=$O$11,0.45,IF(Reservas!I88=$O$12,0.33,"")))),Reservas!K88)</f>
        <v/>
      </c>
      <c r="CE83" t="str">
        <f>IF(Reservas!N88="",IF(Reservas!M88="","",IF(Reservas!L88=$O$10,0.85,IF(Reservas!L88=$O$11,0.45,IF(Reservas!L88=$O$12,0.33,"")))),Reservas!N88)</f>
        <v/>
      </c>
      <c r="CF83" t="str">
        <f>IF(Reservas!Q88="",IF(Reservas!P88="","",IF(Reservas!O88=$O$10,0.85,IF(Reservas!O88=$O$11,0.45,IF(Reservas!O88=$O$12,0.33,"")))),Reservas!Q88)</f>
        <v/>
      </c>
      <c r="CG83" t="str">
        <f>IF(Reservas!T88="",IF(Reservas!S88="","",IF(Reservas!R88=$O$10,0.85,IF(Reservas!R88=$O$11,0.45,IF(Reservas!R88=$O$12,0.33,"")))),Reservas!T88)</f>
        <v/>
      </c>
      <c r="CH83" t="str">
        <f>IF(Reservas!W88="",IF(Reservas!V88="","",IF(Reservas!U88=$O$10,0.85,IF(Reservas!U88=$O$11,0.45,IF(Reservas!U88=$O$12,0.33,"")))),Reservas!W88)</f>
        <v/>
      </c>
      <c r="CI83" t="str">
        <f>IF(Reservas!Z88="",IF(Reservas!Y88="","",IF(Reservas!X88=$O$10,0.85,IF(Reservas!X88=$O$11,0.45,IF(Reservas!X88=$O$12,0.33,"")))),Reservas!Z88)</f>
        <v/>
      </c>
      <c r="CJ83" t="str">
        <f>IF(Reservas!AC88="",IF(Reservas!AB88="","",IF(Reservas!AA88=$O$10,0.85,IF(Reservas!AA88=$O$11,0.45,IF(Reservas!AA88=$O$12,0.33,"")))),Reservas!AC88)</f>
        <v/>
      </c>
      <c r="CK83" t="str">
        <f>IF(Reservas!AF88="",IF(Reservas!AE88="","",IF(Reservas!AD88=$O$10,0.85,IF(Reservas!AD88=$O$11,0.45,IF(Reservas!AD88=$O$12,0.33,"")))),Reservas!AF88)</f>
        <v/>
      </c>
      <c r="CL83" t="str">
        <f>IF(Reservas!AI88="",IF(Reservas!AH88="","",IF(Reservas!AG88=$O$10,0.85,IF(Reservas!AG88=$O$11,0.45,IF(Reservas!AG88=$O$12,0.33,"")))),Reservas!AI88)</f>
        <v/>
      </c>
      <c r="CM83" t="str">
        <f>IF(Reservas!AL88="",IF(Reservas!AK88="","",IF(Reservas!AJ88=$O$10,0.85,IF(Reservas!AJ88=$O$11,0.45,IF(Reservas!AJ88=$O$12,0.33,"")))),Reservas!AL88)</f>
        <v/>
      </c>
      <c r="CO83" t="str">
        <f>IFERROR('Prod y alimentación'!E141*IF($AN83=$R$10,VLOOKUP($AO83,Listas!$B$6:$C$106,2,),IF($AN83=$R$11,VLOOKUP($AO83,Listas!$E$6:$F$106,2,),IF($AN83=$R$12,VLOOKUP($AO83,Listas!$H$6:$I$106,2,),""))),"")</f>
        <v/>
      </c>
      <c r="CP83" t="str">
        <f>IFERROR('Prod y alimentación'!H141*IF($AN83=$R$10,VLOOKUP($AO83,Listas!$B$6:$C$106,2,),IF($AN83=$R$11,VLOOKUP($AO83,Listas!$E$6:$F$106,2,),IF($AN83=$R$12,VLOOKUP($AO83,Listas!$H$6:$I$106,2,),""))),"")</f>
        <v/>
      </c>
      <c r="CQ83" t="str">
        <f>IFERROR('Prod y alimentación'!K141*IF($AN83=$R$10,VLOOKUP($AO83,Listas!$B$6:$C$106,2,),IF($AN83=$R$11,VLOOKUP($AO83,Listas!$E$6:$F$106,2,),IF($AN83=$R$12,VLOOKUP($AO83,Listas!$H$6:$I$106,2,),""))),"")</f>
        <v/>
      </c>
      <c r="CR83" t="str">
        <f>IFERROR('Prod y alimentación'!N141*IF($AN83=$R$10,VLOOKUP($AO83,Listas!$B$6:$C$106,2,),IF($AN83=$R$11,VLOOKUP($AO83,Listas!$E$6:$F$106,2,),IF($AN83=$R$12,VLOOKUP($AO83,Listas!$H$6:$I$106,2,),""))),"")</f>
        <v/>
      </c>
      <c r="CS83" t="str">
        <f>IFERROR('Prod y alimentación'!Q141*IF($AN83=$R$10,VLOOKUP($AO83,Listas!$B$6:$C$106,2,),IF($AN83=$R$11,VLOOKUP($AO83,Listas!$E$6:$F$106,2,),IF($AN83=$R$12,VLOOKUP($AO83,Listas!$H$6:$I$106,2,),""))),"")</f>
        <v/>
      </c>
      <c r="CT83" t="str">
        <f>IFERROR('Prod y alimentación'!T141*IF($AN83=$R$10,VLOOKUP($AO83,Listas!$B$6:$C$106,2,),IF($AN83=$R$11,VLOOKUP($AO83,Listas!$E$6:$F$106,2,),IF($AN83=$R$12,VLOOKUP($AO83,Listas!$H$6:$I$106,2,),""))),"")</f>
        <v/>
      </c>
      <c r="CU83" t="str">
        <f>IFERROR('Prod y alimentación'!W141*IF($AN83=$R$10,VLOOKUP($AO83,Listas!$B$6:$C$106,2,),IF($AN83=$R$11,VLOOKUP($AO83,Listas!$E$6:$F$106,2,),IF($AN83=$R$12,VLOOKUP($AO83,Listas!$H$6:$I$106,2,),""))),"")</f>
        <v/>
      </c>
      <c r="CV83" t="str">
        <f>IFERROR('Prod y alimentación'!Z141*IF($AN83=$R$10,VLOOKUP($AO83,Listas!$B$6:$C$106,2,),IF($AN83=$R$11,VLOOKUP($AO83,Listas!$E$6:$F$106,2,),IF($AN83=$R$12,VLOOKUP($AO83,Listas!$H$6:$I$106,2,),""))),"")</f>
        <v/>
      </c>
      <c r="CW83" t="str">
        <f>IFERROR('Prod y alimentación'!AC141*IF($AN83=$R$10,VLOOKUP($AO83,Listas!$B$6:$C$106,2,),IF($AN83=$R$11,VLOOKUP($AO83,Listas!$E$6:$F$106,2,),IF($AN83=$R$12,VLOOKUP($AO83,Listas!$H$6:$I$106,2,),""))),"")</f>
        <v/>
      </c>
      <c r="CX83" t="str">
        <f>IFERROR('Prod y alimentación'!AF141*IF($AN83=$R$10,VLOOKUP($AO83,Listas!$B$6:$C$106,2,),IF($AN83=$R$11,VLOOKUP($AO83,Listas!$E$6:$F$106,2,),IF($AN83=$R$12,VLOOKUP($AO83,Listas!$H$6:$I$106,2,),""))),"")</f>
        <v/>
      </c>
      <c r="CY83" t="str">
        <f>IFERROR('Prod y alimentación'!AI141*IF($AN83=$R$10,VLOOKUP($AO83,Listas!$B$6:$C$106,2,),IF($AN83=$R$11,VLOOKUP($AO83,Listas!$E$6:$F$106,2,),IF($AN83=$R$12,VLOOKUP($AO83,Listas!$H$6:$I$106,2,),""))),"")</f>
        <v/>
      </c>
      <c r="CZ83" t="str">
        <f>IFERROR('Prod y alimentación'!AL141*IF($AN83=$R$10,VLOOKUP($AO83,Listas!$B$6:$C$106,2,),IF($AN83=$R$11,VLOOKUP($AO83,Listas!$E$6:$F$106,2,),IF($AN83=$R$12,VLOOKUP($AO83,Listas!$H$6:$I$106,2,),""))),"")</f>
        <v/>
      </c>
    </row>
    <row r="84" spans="2:104" x14ac:dyDescent="0.35">
      <c r="B84" t="str">
        <f ca="1">IFERROR(INDEX(OFFSET(Listas!$B$6,0,0,MATCH("Fin",Listas!$B$6:B180,0)-1,1),MATCH(0,INDEX(COUNTIF($B$10:B83,OFFSET(Listas!$B$6,0,0,MATCH("Fin",Listas!$B$6:B180,0)-1,1)),0,0),0)),"")</f>
        <v/>
      </c>
      <c r="E84" t="str">
        <f ca="1">IFERROR(INDEX(OFFSET(Listas!$E$6,0,0,MATCH("Fin",Listas!$E$6:E180,0)-1,1),MATCH(0,INDEX(COUNTIF($E$10:E83,OFFSET(Listas!$E$6,0,0,MATCH("Fin",Listas!$E$6:E180,0)-1,1)),0,0),0)),"")</f>
        <v/>
      </c>
      <c r="H84" t="str">
        <f ca="1">IFERROR(INDEX(OFFSET(Listas!$H$6,0,0,MATCH("Fin",Listas!$H$6:H180,0)-1,1),MATCH(0,INDEX(COUNTIF($H$10:H83,OFFSET(Listas!$H$6,0,0,MATCH("Fin",Listas!$H$6:H180,0)-1,1)),0,0),0)),"")</f>
        <v/>
      </c>
      <c r="K84" t="str">
        <f ca="1">IFERROR(INDEX(OFFSET(Listas!$L$6,0,0,MATCH("Fin",Listas!$L$6:L180,0)-1,1),MATCH(0,INDEX(COUNTIF($K$10:K83,OFFSET(Listas!$L$6,0,0,MATCH("Fin",Listas!$L$6:L180,0)-1,1)),0,0),0)),"")</f>
        <v/>
      </c>
      <c r="L84" t="e">
        <f ca="1">VLOOKUP(K84,Listas!$L$6:$M$106,2,0)</f>
        <v>#N/A</v>
      </c>
      <c r="AA84" s="122" t="str">
        <f>IF('Uso de suelo'!C89="","",'Uso de suelo'!C89)</f>
        <v/>
      </c>
      <c r="AB84" s="123" t="str">
        <f ca="1">IF('Uso de suelo'!D89="","",VLOOKUP('Uso de suelo'!D89,OFFSET(Formulas!$K$11,0,0,Formulas!$L$10,2),2,0))</f>
        <v/>
      </c>
      <c r="AC84" s="123" t="str">
        <f ca="1">IF('Uso de suelo'!F89="","",VLOOKUP('Uso de suelo'!F89,OFFSET(Formulas!$K$11,0,0,Formulas!$L$10,2),2,0))</f>
        <v/>
      </c>
      <c r="AD84" s="123" t="str">
        <f ca="1">IF('Uso de suelo'!H89="","",VLOOKUP('Uso de suelo'!H89,OFFSET(Formulas!$K$11,0,0,Formulas!$L$10,2),2,0))</f>
        <v/>
      </c>
      <c r="AE84" s="123" t="str">
        <f ca="1">IF('Uso de suelo'!J89="","",VLOOKUP('Uso de suelo'!J89,OFFSET(Formulas!$K$11,0,0,Formulas!$L$10,2),2,0))</f>
        <v/>
      </c>
      <c r="AF84" s="123" t="str">
        <f ca="1">IF('Uso de suelo'!L89="","",VLOOKUP('Uso de suelo'!L89,OFFSET(Formulas!$K$11,0,0,Formulas!$L$10,2),2,0))</f>
        <v/>
      </c>
      <c r="AG84" s="123" t="str">
        <f ca="1">IF('Uso de suelo'!N89="","",VLOOKUP('Uso de suelo'!N89,OFFSET(Formulas!$K$11,0,0,Formulas!$L$10,2),2,0))</f>
        <v/>
      </c>
      <c r="AH84" s="123" t="str">
        <f ca="1">IF('Uso de suelo'!P89="","",VLOOKUP('Uso de suelo'!P89,OFFSET(Formulas!$K$11,0,0,Formulas!$L$10,2),2,0))</f>
        <v/>
      </c>
      <c r="AI84" s="123" t="str">
        <f ca="1">IF('Uso de suelo'!R89="","",VLOOKUP('Uso de suelo'!R89,OFFSET(Formulas!$K$11,0,0,Formulas!$L$10,2),2,0))</f>
        <v/>
      </c>
      <c r="AJ84" s="123" t="str">
        <f ca="1">IF('Uso de suelo'!T89="","",VLOOKUP('Uso de suelo'!T89,OFFSET(Formulas!$K$11,0,0,Formulas!$L$10,2),2,0))</f>
        <v/>
      </c>
      <c r="AK84" s="123" t="str">
        <f ca="1">IF('Uso de suelo'!V89="","",VLOOKUP('Uso de suelo'!V89,OFFSET(Formulas!$K$11,0,0,Formulas!$L$10,2),2,0))</f>
        <v/>
      </c>
      <c r="AL84" s="123" t="str">
        <f ca="1">IF('Uso de suelo'!X89="","",VLOOKUP('Uso de suelo'!X89,OFFSET(Formulas!$K$11,0,0,Formulas!$L$10,2),2,0))</f>
        <v/>
      </c>
      <c r="AM84" s="124" t="str">
        <f ca="1">IF('Uso de suelo'!Z89="","",VLOOKUP('Uso de suelo'!Z89,OFFSET(Formulas!$K$11,0,0,Formulas!$L$10,2),2,0))</f>
        <v/>
      </c>
      <c r="AN84" t="str">
        <f>IF('Prod y alimentación'!B142="","",'Prod y alimentación'!B142)</f>
        <v/>
      </c>
      <c r="AO84" t="str">
        <f>IF('Prod y alimentación'!C142="","",'Prod y alimentación'!C142)</f>
        <v/>
      </c>
      <c r="AP84" t="str">
        <f>IFERROR('Prod y alimentación'!D142*IF($AN84=$R$10,VLOOKUP($AO84,Listas!$B$6:$D$106,3,)*VLOOKUP($AO84,Listas!$B$6:$D$106,2,),IF($AN84=$R$11,VLOOKUP($AO84,Listas!$E$6:$G$106,3,)*VLOOKUP($AO84,Listas!$E$6:$G$106,2,),IF($AN84=$R$12,VLOOKUP($AO84,Listas!$H$6:$J$106,3,)*VLOOKUP($AO84,Listas!$H$6:$J$106,2,),""))),"")</f>
        <v/>
      </c>
      <c r="AQ84" t="str">
        <f>IFERROR('Prod y alimentación'!E142*IF($AN84=$R$10,VLOOKUP($AO84,Listas!$B$6:$D$106,3,)*VLOOKUP($AO84,Listas!$B$6:$D$106,2,),IF($AN84=$R$11,VLOOKUP($AO84,Listas!$E$6:$G$106,3,)*VLOOKUP($AO84,Listas!$E$6:$G$106,2,),IF($AN84=$R$12,VLOOKUP($AO84,Listas!$H$6:$J$106,3,)*VLOOKUP($AO84,Listas!$H$6:$J$106,2,),""))),"")</f>
        <v/>
      </c>
      <c r="AR84" t="str">
        <f>IFERROR('Prod y alimentación'!G142*IF($AN84=$R$10,VLOOKUP($AO84,Listas!$B$6:$D$106,3,)*VLOOKUP($AO84,Listas!$B$6:$D$106,2,),IF($AN84=$R$11,VLOOKUP($AO84,Listas!$E$6:$G$106,3,)*VLOOKUP($AO84,Listas!$E$6:$G$106,2,),IF($AN84=$R$12,VLOOKUP($AO84,Listas!$H$6:$J$106,3,)*VLOOKUP($AO84,Listas!$H$6:$J$106,2,),""))),"")</f>
        <v/>
      </c>
      <c r="AS84" t="str">
        <f>IFERROR('Prod y alimentación'!H142*IF($AN84=$R$10,VLOOKUP($AO84,Listas!$B$6:$D$106,3,)*VLOOKUP($AO84,Listas!$B$6:$D$106,2,),IF($AN84=$R$11,VLOOKUP($AO84,Listas!$E$6:$G$106,3,)*VLOOKUP($AO84,Listas!$E$6:$G$106,2,),IF($AN84=$R$12,VLOOKUP($AO84,Listas!$H$6:$J$106,3,)*VLOOKUP($AO84,Listas!$H$6:$J$106,2,),""))),"")</f>
        <v/>
      </c>
      <c r="AT84" t="str">
        <f>IFERROR('Prod y alimentación'!J142*IF($AN84=$R$10,VLOOKUP($AO84,Listas!$B$6:$D$106,3,)*VLOOKUP($AO84,Listas!$B$6:$D$106,2,),IF($AN84=$R$11,VLOOKUP($AO84,Listas!$E$6:$G$106,3,)*VLOOKUP($AO84,Listas!$E$6:$G$106,2,),IF($AN84=$R$12,VLOOKUP($AO84,Listas!$H$6:$J$106,3,)*VLOOKUP($AO84,Listas!$H$6:$J$106,2,),""))),"")</f>
        <v/>
      </c>
      <c r="AU84" t="str">
        <f>IFERROR('Prod y alimentación'!K142*IF($AN84=$R$10,VLOOKUP($AO84,Listas!$B$6:$D$106,3,)*VLOOKUP($AO84,Listas!$B$6:$D$106,2,),IF($AN84=$R$11,VLOOKUP($AO84,Listas!$E$6:$G$106,3,)*VLOOKUP($AO84,Listas!$E$6:$G$106,2,),IF($AN84=$R$12,VLOOKUP($AO84,Listas!$H$6:$J$106,3,)*VLOOKUP($AO84,Listas!$H$6:$J$106,2,),""))),"")</f>
        <v/>
      </c>
      <c r="AV84" t="str">
        <f>IFERROR('Prod y alimentación'!M142*IF($AN84=$R$10,VLOOKUP($AO84,Listas!$B$6:$D$106,3,)*VLOOKUP($AO84,Listas!$B$6:$D$106,2,),IF($AN84=$R$11,VLOOKUP($AO84,Listas!$E$6:$G$106,3,)*VLOOKUP($AO84,Listas!$E$6:$G$106,2,),IF($AN84=$R$12,VLOOKUP($AO84,Listas!$H$6:$J$106,3,)*VLOOKUP($AO84,Listas!$H$6:$J$106,2,),""))),"")</f>
        <v/>
      </c>
      <c r="AW84" t="str">
        <f>IFERROR('Prod y alimentación'!N142*IF($AN84=$R$10,VLOOKUP($AO84,Listas!$B$6:$D$106,3,)*VLOOKUP($AO84,Listas!$B$6:$D$106,2,),IF($AN84=$R$11,VLOOKUP($AO84,Listas!$E$6:$G$106,3,)*VLOOKUP($AO84,Listas!$E$6:$G$106,2,),IF($AN84=$R$12,VLOOKUP($AO84,Listas!$H$6:$J$106,3,)*VLOOKUP($AO84,Listas!$H$6:$J$106,2,),""))),"")</f>
        <v/>
      </c>
      <c r="AX84" t="str">
        <f>IFERROR('Prod y alimentación'!P142*IF($AN84=$R$10,VLOOKUP($AO84,Listas!$B$6:$D$106,3,)*VLOOKUP($AO84,Listas!$B$6:$D$106,2,),IF($AN84=$R$11,VLOOKUP($AO84,Listas!$E$6:$G$106,3,)*VLOOKUP($AO84,Listas!$E$6:$G$106,2,),IF($AN84=$R$12,VLOOKUP($AO84,Listas!$H$6:$J$106,3,)*VLOOKUP($AO84,Listas!$H$6:$J$106,2,),""))),"")</f>
        <v/>
      </c>
      <c r="AY84" t="str">
        <f>IFERROR('Prod y alimentación'!Q142*IF($AN84=$R$10,VLOOKUP($AO84,Listas!$B$6:$D$106,3,)*VLOOKUP($AO84,Listas!$B$6:$D$106,2,),IF($AN84=$R$11,VLOOKUP($AO84,Listas!$E$6:$G$106,3,)*VLOOKUP($AO84,Listas!$E$6:$G$106,2,),IF($AN84=$R$12,VLOOKUP($AO84,Listas!$H$6:$J$106,3,)*VLOOKUP($AO84,Listas!$H$6:$J$106,2,),""))),"")</f>
        <v/>
      </c>
      <c r="AZ84" t="str">
        <f>IFERROR('Prod y alimentación'!S142*IF($AN84=$R$10,VLOOKUP($AO84,Listas!$B$6:$D$106,3,)*VLOOKUP($AO84,Listas!$B$6:$D$106,2,),IF($AN84=$R$11,VLOOKUP($AO84,Listas!$E$6:$G$106,3,)*VLOOKUP($AO84,Listas!$E$6:$G$106,2,),IF($AN84=$R$12,VLOOKUP($AO84,Listas!$H$6:$J$106,3,)*VLOOKUP($AO84,Listas!$H$6:$J$106,2,),""))),"")</f>
        <v/>
      </c>
      <c r="BA84" t="str">
        <f>IFERROR('Prod y alimentación'!T142*IF($AN84=$R$10,VLOOKUP($AO84,Listas!$B$6:$D$106,3,)*VLOOKUP($AO84,Listas!$B$6:$D$106,2,),IF($AN84=$R$11,VLOOKUP($AO84,Listas!$E$6:$G$106,3,)*VLOOKUP($AO84,Listas!$E$6:$G$106,2,),IF($AN84=$R$12,VLOOKUP($AO84,Listas!$H$6:$J$106,3,)*VLOOKUP($AO84,Listas!$H$6:$J$106,2,),""))),"")</f>
        <v/>
      </c>
      <c r="BB84" t="str">
        <f>IFERROR('Prod y alimentación'!V142*IF($AN84=$R$10,VLOOKUP($AO84,Listas!$B$6:$D$106,3,)*VLOOKUP($AO84,Listas!$B$6:$D$106,2,),IF($AN84=$R$11,VLOOKUP($AO84,Listas!$E$6:$G$106,3,)*VLOOKUP($AO84,Listas!$E$6:$G$106,2,),IF($AN84=$R$12,VLOOKUP($AO84,Listas!$H$6:$J$106,3,)*VLOOKUP($AO84,Listas!$H$6:$J$106,2,),""))),"")</f>
        <v/>
      </c>
      <c r="BC84" t="str">
        <f>IFERROR('Prod y alimentación'!W142*IF($AN84=$R$10,VLOOKUP($AO84,Listas!$B$6:$D$106,3,)*VLOOKUP($AO84,Listas!$B$6:$D$106,2,),IF($AN84=$R$11,VLOOKUP($AO84,Listas!$E$6:$G$106,3,)*VLOOKUP($AO84,Listas!$E$6:$G$106,2,),IF($AN84=$R$12,VLOOKUP($AO84,Listas!$H$6:$J$106,3,)*VLOOKUP($AO84,Listas!$H$6:$J$106,2,),""))),"")</f>
        <v/>
      </c>
      <c r="BD84" t="str">
        <f>IFERROR('Prod y alimentación'!Y142*IF($AN84=$R$10,VLOOKUP($AO84,Listas!$B$6:$D$106,3,)*VLOOKUP($AO84,Listas!$B$6:$D$106,2,),IF($AN84=$R$11,VLOOKUP($AO84,Listas!$E$6:$G$106,3,)*VLOOKUP($AO84,Listas!$E$6:$G$106,2,),IF($AN84=$R$12,VLOOKUP($AO84,Listas!$H$6:$J$106,3,)*VLOOKUP($AO84,Listas!$H$6:$J$106,2,),""))),"")</f>
        <v/>
      </c>
      <c r="BE84" t="str">
        <f>IFERROR('Prod y alimentación'!Z142*IF($AN84=$R$10,VLOOKUP($AO84,Listas!$B$6:$D$106,3,)*VLOOKUP($AO84,Listas!$B$6:$D$106,2,),IF($AN84=$R$11,VLOOKUP($AO84,Listas!$E$6:$G$106,3,)*VLOOKUP($AO84,Listas!$E$6:$G$106,2,),IF($AN84=$R$12,VLOOKUP($AO84,Listas!$H$6:$J$106,3,)*VLOOKUP($AO84,Listas!$H$6:$J$106,2,),""))),"")</f>
        <v/>
      </c>
      <c r="BF84" t="str">
        <f>IFERROR('Prod y alimentación'!AB142*IF($AN84=$R$10,VLOOKUP($AO84,Listas!$B$6:$D$106,3,)*VLOOKUP($AO84,Listas!$B$6:$D$106,2,),IF($AN84=$R$11,VLOOKUP($AO84,Listas!$E$6:$G$106,3,)*VLOOKUP($AO84,Listas!$E$6:$G$106,2,),IF($AN84=$R$12,VLOOKUP($AO84,Listas!$H$6:$J$106,3,)*VLOOKUP($AO84,Listas!$H$6:$J$106,2,),""))),"")</f>
        <v/>
      </c>
      <c r="BG84" t="str">
        <f>IFERROR('Prod y alimentación'!AC142*IF($AN84=$R$10,VLOOKUP($AO84,Listas!$B$6:$D$106,3,)*VLOOKUP($AO84,Listas!$B$6:$D$106,2,),IF($AN84=$R$11,VLOOKUP($AO84,Listas!$E$6:$G$106,3,)*VLOOKUP($AO84,Listas!$E$6:$G$106,2,),IF($AN84=$R$12,VLOOKUP($AO84,Listas!$H$6:$J$106,3,)*VLOOKUP($AO84,Listas!$H$6:$J$106,2,),""))),"")</f>
        <v/>
      </c>
      <c r="BH84" t="str">
        <f>IFERROR('Prod y alimentación'!AE142*IF($AN84=$R$10,VLOOKUP($AO84,Listas!$B$6:$D$106,3,)*VLOOKUP($AO84,Listas!$B$6:$D$106,2,),IF($AN84=$R$11,VLOOKUP($AO84,Listas!$E$6:$G$106,3,)*VLOOKUP($AO84,Listas!$E$6:$G$106,2,),IF($AN84=$R$12,VLOOKUP($AO84,Listas!$H$6:$J$106,3,)*VLOOKUP($AO84,Listas!$H$6:$J$106,2,),""))),"")</f>
        <v/>
      </c>
      <c r="BI84" t="str">
        <f>IFERROR('Prod y alimentación'!AF142*IF($AN84=$R$10,VLOOKUP($AO84,Listas!$B$6:$D$106,3,)*VLOOKUP($AO84,Listas!$B$6:$D$106,2,),IF($AN84=$R$11,VLOOKUP($AO84,Listas!$E$6:$G$106,3,)*VLOOKUP($AO84,Listas!$E$6:$G$106,2,),IF($AN84=$R$12,VLOOKUP($AO84,Listas!$H$6:$J$106,3,)*VLOOKUP($AO84,Listas!$H$6:$J$106,2,),""))),"")</f>
        <v/>
      </c>
      <c r="BJ84" t="str">
        <f>IFERROR('Prod y alimentación'!AH142*IF($AN84=$R$10,VLOOKUP($AO84,Listas!$B$6:$D$106,3,)*VLOOKUP($AO84,Listas!$B$6:$D$106,2,),IF($AN84=$R$11,VLOOKUP($AO84,Listas!$E$6:$G$106,3,)*VLOOKUP($AO84,Listas!$E$6:$G$106,2,),IF($AN84=$R$12,VLOOKUP($AO84,Listas!$H$6:$J$106,3,)*VLOOKUP($AO84,Listas!$H$6:$J$106,2,),""))),"")</f>
        <v/>
      </c>
      <c r="BK84" t="str">
        <f>IFERROR('Prod y alimentación'!AI142*IF($AN84=$R$10,VLOOKUP($AO84,Listas!$B$6:$D$106,3,)*VLOOKUP($AO84,Listas!$B$6:$D$106,2,),IF($AN84=$R$11,VLOOKUP($AO84,Listas!$E$6:$G$106,3,)*VLOOKUP($AO84,Listas!$E$6:$G$106,2,),IF($AN84=$R$12,VLOOKUP($AO84,Listas!$H$6:$J$106,3,)*VLOOKUP($AO84,Listas!$H$6:$J$106,2,),""))),"")</f>
        <v/>
      </c>
      <c r="BL84" t="str">
        <f>IFERROR('Prod y alimentación'!AK142*IF($AN84=$R$10,VLOOKUP($AO84,Listas!$B$6:$D$106,3,)*VLOOKUP($AO84,Listas!$B$6:$D$106,2,),IF($AN84=$R$11,VLOOKUP($AO84,Listas!$E$6:$G$106,3,)*VLOOKUP($AO84,Listas!$E$6:$G$106,2,),IF($AN84=$R$12,VLOOKUP($AO84,Listas!$H$6:$J$106,3,)*VLOOKUP($AO84,Listas!$H$6:$J$106,2,),""))),"")</f>
        <v/>
      </c>
      <c r="BM84" t="str">
        <f>IFERROR('Prod y alimentación'!AL142*IF($AN84=$R$10,VLOOKUP($AO84,Listas!$B$6:$D$106,3,)*VLOOKUP($AO84,Listas!$B$6:$D$106,2,),IF($AN84=$R$11,VLOOKUP($AO84,Listas!$E$6:$G$106,3,)*VLOOKUP($AO84,Listas!$E$6:$G$106,2,),IF($AN84=$R$12,VLOOKUP($AO84,Listas!$H$6:$J$106,3,)*VLOOKUP($AO84,Listas!$H$6:$J$106,2,),""))),"")</f>
        <v/>
      </c>
      <c r="BO84" s="130" t="str">
        <f>IFERROR('Prod y alimentación'!D142*IF($AN84=$R$10,VLOOKUP($AO84,Listas!$B$6:$C$106,2,),IF($AN84=$R$11,VLOOKUP($AO84,Listas!$E$6:$F$106,2,),IF($AN84=$R$12,VLOOKUP($AO84,Listas!$H$6:$I$106,2,),""))),"")</f>
        <v/>
      </c>
      <c r="BP84" t="str">
        <f>IFERROR('Prod y alimentación'!G142*IF($AN84=$R$10,VLOOKUP($AO84,Listas!$B$6:$C$106,2,),IF($AN84=$R$11,VLOOKUP($AO84,Listas!$E$6:$F$106,2,),IF($AN84=$R$12,VLOOKUP($AO84,Listas!$H$6:$I$106,2,)/100,""))),"")</f>
        <v/>
      </c>
      <c r="BQ84" t="str">
        <f>IFERROR('Prod y alimentación'!J142*IF($AN84=$R$10,VLOOKUP($AO84,Listas!$B$6:$C$106,2,),IF($AN84=$R$11,VLOOKUP($AO84,Listas!$E$6:$F$106,2,),IF($AN84=$R$12,VLOOKUP($AO84,Listas!$H$6:$I$106,2,)/100,""))),"")</f>
        <v/>
      </c>
      <c r="BR84" t="str">
        <f>IFERROR('Prod y alimentación'!M142*IF($AN84=$R$10,VLOOKUP($AO84,Listas!$B$6:$C$106,2,),IF($AN84=$R$11,VLOOKUP($AO84,Listas!$E$6:$F$106,2,),IF($AN84=$R$12,VLOOKUP($AO84,Listas!$H$6:$I$106,2,)/100,""))),"")</f>
        <v/>
      </c>
      <c r="BS84" t="str">
        <f>IFERROR('Prod y alimentación'!P142*IF($AN84=$R$10,VLOOKUP($AO84,Listas!$B$6:$C$106,2,),IF($AN84=$R$11,VLOOKUP($AO84,Listas!$E$6:$F$106,2,),IF($AN84=$R$12,VLOOKUP($AO84,Listas!$H$6:$I$106,2,)/100,""))),"")</f>
        <v/>
      </c>
      <c r="BT84" t="str">
        <f>IFERROR('Prod y alimentación'!S142*IF($AN84=$R$10,VLOOKUP($AO84,Listas!$B$6:$C$106,2,),IF($AN84=$R$11,VLOOKUP($AO84,Listas!$E$6:$F$106,2,),IF($AN84=$R$12,VLOOKUP($AO84,Listas!$H$6:$I$106,2,)/100,""))),"")</f>
        <v/>
      </c>
      <c r="BU84" t="str">
        <f>IFERROR('Prod y alimentación'!V142*IF($AN84=$R$10,VLOOKUP($AO84,Listas!$B$6:$C$106,2,),IF($AN84=$R$11,VLOOKUP($AO84,Listas!$E$6:$F$106,2,),IF($AN84=$R$12,VLOOKUP($AO84,Listas!$H$6:$I$106,2,)/100,""))),"")</f>
        <v/>
      </c>
      <c r="BV84" t="str">
        <f>IFERROR('Prod y alimentación'!Y142*IF($AN84=$R$10,VLOOKUP($AO84,Listas!$B$6:$C$106,2,),IF($AN84=$R$11,VLOOKUP($AO84,Listas!$E$6:$F$106,2,),IF($AN84=$R$12,VLOOKUP($AO84,Listas!$H$6:$I$106,2,)/100,""))),"")</f>
        <v/>
      </c>
      <c r="BW84" t="str">
        <f>IFERROR('Prod y alimentación'!AB142*IF($AN84=$R$10,VLOOKUP($AO84,Listas!$B$6:$C$106,2,),IF($AN84=$R$11,VLOOKUP($AO84,Listas!$E$6:$F$106,2,),IF($AN84=$R$12,VLOOKUP($AO84,Listas!$H$6:$I$106,2,)/100,""))),"")</f>
        <v/>
      </c>
      <c r="BX84" t="str">
        <f>IFERROR('Prod y alimentación'!AE142*IF($AN84=$R$10,VLOOKUP($AO84,Listas!$B$6:$C$106,2,),IF($AN84=$R$11,VLOOKUP($AO84,Listas!$E$6:$F$106,2,),IF($AN84=$R$12,VLOOKUP($AO84,Listas!$H$6:$I$106,2,)/100,""))),"")</f>
        <v/>
      </c>
      <c r="BY84" t="str">
        <f>IFERROR('Prod y alimentación'!AH142*IF($AN84=$R$10,VLOOKUP($AO84,Listas!$B$6:$C$106,2,),IF($AN84=$R$11,VLOOKUP($AO84,Listas!$E$6:$F$106,2,),IF($AN84=$R$12,VLOOKUP($AO84,Listas!$H$6:$I$106,2,)/100,""))),"")</f>
        <v/>
      </c>
      <c r="BZ84" t="str">
        <f>IFERROR('Prod y alimentación'!AK142*IF($AN84=$R$10,VLOOKUP($AO84,Listas!$B$6:$C$106,2,),IF($AN84=$R$11,VLOOKUP($AO84,Listas!$E$6:$F$106,2,),IF($AN84=$R$12,VLOOKUP($AO84,Listas!$H$6:$I$106,2,)/100,""))),"")</f>
        <v/>
      </c>
      <c r="CB84" t="str">
        <f>IF(Reservas!E89="",IF(Reservas!D89="","",IF(Reservas!C89=$O$10,0.85,IF(Reservas!C89=$O$11,0.45,IF(Reservas!C89=$O$12,0.33,"")))),Reservas!E89)</f>
        <v/>
      </c>
      <c r="CC84" t="str">
        <f>IF(Reservas!H89="",IF(Reservas!G89="","",IF(Reservas!F89=$O$10,0.85,IF(Reservas!F89=$O$11,0.45,IF(Reservas!F89=$O$12,0.33,"")))),Reservas!H89)</f>
        <v/>
      </c>
      <c r="CD84" t="str">
        <f>IF(Reservas!K89="",IF(Reservas!J89="","",IF(Reservas!I89=$O$10,0.85,IF(Reservas!I89=$O$11,0.45,IF(Reservas!I89=$O$12,0.33,"")))),Reservas!K89)</f>
        <v/>
      </c>
      <c r="CE84" t="str">
        <f>IF(Reservas!N89="",IF(Reservas!M89="","",IF(Reservas!L89=$O$10,0.85,IF(Reservas!L89=$O$11,0.45,IF(Reservas!L89=$O$12,0.33,"")))),Reservas!N89)</f>
        <v/>
      </c>
      <c r="CF84" t="str">
        <f>IF(Reservas!Q89="",IF(Reservas!P89="","",IF(Reservas!O89=$O$10,0.85,IF(Reservas!O89=$O$11,0.45,IF(Reservas!O89=$O$12,0.33,"")))),Reservas!Q89)</f>
        <v/>
      </c>
      <c r="CG84" t="str">
        <f>IF(Reservas!T89="",IF(Reservas!S89="","",IF(Reservas!R89=$O$10,0.85,IF(Reservas!R89=$O$11,0.45,IF(Reservas!R89=$O$12,0.33,"")))),Reservas!T89)</f>
        <v/>
      </c>
      <c r="CH84" t="str">
        <f>IF(Reservas!W89="",IF(Reservas!V89="","",IF(Reservas!U89=$O$10,0.85,IF(Reservas!U89=$O$11,0.45,IF(Reservas!U89=$O$12,0.33,"")))),Reservas!W89)</f>
        <v/>
      </c>
      <c r="CI84" t="str">
        <f>IF(Reservas!Z89="",IF(Reservas!Y89="","",IF(Reservas!X89=$O$10,0.85,IF(Reservas!X89=$O$11,0.45,IF(Reservas!X89=$O$12,0.33,"")))),Reservas!Z89)</f>
        <v/>
      </c>
      <c r="CJ84" t="str">
        <f>IF(Reservas!AC89="",IF(Reservas!AB89="","",IF(Reservas!AA89=$O$10,0.85,IF(Reservas!AA89=$O$11,0.45,IF(Reservas!AA89=$O$12,0.33,"")))),Reservas!AC89)</f>
        <v/>
      </c>
      <c r="CK84" t="str">
        <f>IF(Reservas!AF89="",IF(Reservas!AE89="","",IF(Reservas!AD89=$O$10,0.85,IF(Reservas!AD89=$O$11,0.45,IF(Reservas!AD89=$O$12,0.33,"")))),Reservas!AF89)</f>
        <v/>
      </c>
      <c r="CL84" t="str">
        <f>IF(Reservas!AI89="",IF(Reservas!AH89="","",IF(Reservas!AG89=$O$10,0.85,IF(Reservas!AG89=$O$11,0.45,IF(Reservas!AG89=$O$12,0.33,"")))),Reservas!AI89)</f>
        <v/>
      </c>
      <c r="CM84" t="str">
        <f>IF(Reservas!AL89="",IF(Reservas!AK89="","",IF(Reservas!AJ89=$O$10,0.85,IF(Reservas!AJ89=$O$11,0.45,IF(Reservas!AJ89=$O$12,0.33,"")))),Reservas!AL89)</f>
        <v/>
      </c>
      <c r="CO84" t="str">
        <f>IFERROR('Prod y alimentación'!E142*IF($AN84=$R$10,VLOOKUP($AO84,Listas!$B$6:$C$106,2,),IF($AN84=$R$11,VLOOKUP($AO84,Listas!$E$6:$F$106,2,),IF($AN84=$R$12,VLOOKUP($AO84,Listas!$H$6:$I$106,2,),""))),"")</f>
        <v/>
      </c>
      <c r="CP84" t="str">
        <f>IFERROR('Prod y alimentación'!H142*IF($AN84=$R$10,VLOOKUP($AO84,Listas!$B$6:$C$106,2,),IF($AN84=$R$11,VLOOKUP($AO84,Listas!$E$6:$F$106,2,),IF($AN84=$R$12,VLOOKUP($AO84,Listas!$H$6:$I$106,2,),""))),"")</f>
        <v/>
      </c>
      <c r="CQ84" t="str">
        <f>IFERROR('Prod y alimentación'!K142*IF($AN84=$R$10,VLOOKUP($AO84,Listas!$B$6:$C$106,2,),IF($AN84=$R$11,VLOOKUP($AO84,Listas!$E$6:$F$106,2,),IF($AN84=$R$12,VLOOKUP($AO84,Listas!$H$6:$I$106,2,),""))),"")</f>
        <v/>
      </c>
      <c r="CR84" t="str">
        <f>IFERROR('Prod y alimentación'!N142*IF($AN84=$R$10,VLOOKUP($AO84,Listas!$B$6:$C$106,2,),IF($AN84=$R$11,VLOOKUP($AO84,Listas!$E$6:$F$106,2,),IF($AN84=$R$12,VLOOKUP($AO84,Listas!$H$6:$I$106,2,),""))),"")</f>
        <v/>
      </c>
      <c r="CS84" t="str">
        <f>IFERROR('Prod y alimentación'!Q142*IF($AN84=$R$10,VLOOKUP($AO84,Listas!$B$6:$C$106,2,),IF($AN84=$R$11,VLOOKUP($AO84,Listas!$E$6:$F$106,2,),IF($AN84=$R$12,VLOOKUP($AO84,Listas!$H$6:$I$106,2,),""))),"")</f>
        <v/>
      </c>
      <c r="CT84" t="str">
        <f>IFERROR('Prod y alimentación'!T142*IF($AN84=$R$10,VLOOKUP($AO84,Listas!$B$6:$C$106,2,),IF($AN84=$R$11,VLOOKUP($AO84,Listas!$E$6:$F$106,2,),IF($AN84=$R$12,VLOOKUP($AO84,Listas!$H$6:$I$106,2,),""))),"")</f>
        <v/>
      </c>
      <c r="CU84" t="str">
        <f>IFERROR('Prod y alimentación'!W142*IF($AN84=$R$10,VLOOKUP($AO84,Listas!$B$6:$C$106,2,),IF($AN84=$R$11,VLOOKUP($AO84,Listas!$E$6:$F$106,2,),IF($AN84=$R$12,VLOOKUP($AO84,Listas!$H$6:$I$106,2,),""))),"")</f>
        <v/>
      </c>
      <c r="CV84" t="str">
        <f>IFERROR('Prod y alimentación'!Z142*IF($AN84=$R$10,VLOOKUP($AO84,Listas!$B$6:$C$106,2,),IF($AN84=$R$11,VLOOKUP($AO84,Listas!$E$6:$F$106,2,),IF($AN84=$R$12,VLOOKUP($AO84,Listas!$H$6:$I$106,2,),""))),"")</f>
        <v/>
      </c>
      <c r="CW84" t="str">
        <f>IFERROR('Prod y alimentación'!AC142*IF($AN84=$R$10,VLOOKUP($AO84,Listas!$B$6:$C$106,2,),IF($AN84=$R$11,VLOOKUP($AO84,Listas!$E$6:$F$106,2,),IF($AN84=$R$12,VLOOKUP($AO84,Listas!$H$6:$I$106,2,),""))),"")</f>
        <v/>
      </c>
      <c r="CX84" t="str">
        <f>IFERROR('Prod y alimentación'!AF142*IF($AN84=$R$10,VLOOKUP($AO84,Listas!$B$6:$C$106,2,),IF($AN84=$R$11,VLOOKUP($AO84,Listas!$E$6:$F$106,2,),IF($AN84=$R$12,VLOOKUP($AO84,Listas!$H$6:$I$106,2,),""))),"")</f>
        <v/>
      </c>
      <c r="CY84" t="str">
        <f>IFERROR('Prod y alimentación'!AI142*IF($AN84=$R$10,VLOOKUP($AO84,Listas!$B$6:$C$106,2,),IF($AN84=$R$11,VLOOKUP($AO84,Listas!$E$6:$F$106,2,),IF($AN84=$R$12,VLOOKUP($AO84,Listas!$H$6:$I$106,2,),""))),"")</f>
        <v/>
      </c>
      <c r="CZ84" t="str">
        <f>IFERROR('Prod y alimentación'!AL142*IF($AN84=$R$10,VLOOKUP($AO84,Listas!$B$6:$C$106,2,),IF($AN84=$R$11,VLOOKUP($AO84,Listas!$E$6:$F$106,2,),IF($AN84=$R$12,VLOOKUP($AO84,Listas!$H$6:$I$106,2,),""))),"")</f>
        <v/>
      </c>
    </row>
    <row r="85" spans="2:104" x14ac:dyDescent="0.35">
      <c r="B85" t="str">
        <f ca="1">IFERROR(INDEX(OFFSET(Listas!$B$6,0,0,MATCH("Fin",Listas!$B$6:B181,0)-1,1),MATCH(0,INDEX(COUNTIF($B$10:B84,OFFSET(Listas!$B$6,0,0,MATCH("Fin",Listas!$B$6:B181,0)-1,1)),0,0),0)),"")</f>
        <v/>
      </c>
      <c r="E85" t="str">
        <f ca="1">IFERROR(INDEX(OFFSET(Listas!$E$6,0,0,MATCH("Fin",Listas!$E$6:E181,0)-1,1),MATCH(0,INDEX(COUNTIF($E$10:E84,OFFSET(Listas!$E$6,0,0,MATCH("Fin",Listas!$E$6:E181,0)-1,1)),0,0),0)),"")</f>
        <v/>
      </c>
      <c r="H85" t="str">
        <f ca="1">IFERROR(INDEX(OFFSET(Listas!$H$6,0,0,MATCH("Fin",Listas!$H$6:H181,0)-1,1),MATCH(0,INDEX(COUNTIF($H$10:H84,OFFSET(Listas!$H$6,0,0,MATCH("Fin",Listas!$H$6:H181,0)-1,1)),0,0),0)),"")</f>
        <v/>
      </c>
      <c r="K85" t="str">
        <f ca="1">IFERROR(INDEX(OFFSET(Listas!$L$6,0,0,MATCH("Fin",Listas!$L$6:L181,0)-1,1),MATCH(0,INDEX(COUNTIF($K$10:K84,OFFSET(Listas!$L$6,0,0,MATCH("Fin",Listas!$L$6:L181,0)-1,1)),0,0),0)),"")</f>
        <v/>
      </c>
      <c r="L85" t="e">
        <f ca="1">VLOOKUP(K85,Listas!$L$6:$M$106,2,0)</f>
        <v>#N/A</v>
      </c>
      <c r="AA85" s="122" t="str">
        <f>IF('Uso de suelo'!C90="","",'Uso de suelo'!C90)</f>
        <v/>
      </c>
      <c r="AB85" s="123" t="str">
        <f ca="1">IF('Uso de suelo'!D90="","",VLOOKUP('Uso de suelo'!D90,OFFSET(Formulas!$K$11,0,0,Formulas!$L$10,2),2,0))</f>
        <v/>
      </c>
      <c r="AC85" s="123" t="str">
        <f ca="1">IF('Uso de suelo'!F90="","",VLOOKUP('Uso de suelo'!F90,OFFSET(Formulas!$K$11,0,0,Formulas!$L$10,2),2,0))</f>
        <v/>
      </c>
      <c r="AD85" s="123" t="str">
        <f ca="1">IF('Uso de suelo'!H90="","",VLOOKUP('Uso de suelo'!H90,OFFSET(Formulas!$K$11,0,0,Formulas!$L$10,2),2,0))</f>
        <v/>
      </c>
      <c r="AE85" s="123" t="str">
        <f ca="1">IF('Uso de suelo'!J90="","",VLOOKUP('Uso de suelo'!J90,OFFSET(Formulas!$K$11,0,0,Formulas!$L$10,2),2,0))</f>
        <v/>
      </c>
      <c r="AF85" s="123" t="str">
        <f ca="1">IF('Uso de suelo'!L90="","",VLOOKUP('Uso de suelo'!L90,OFFSET(Formulas!$K$11,0,0,Formulas!$L$10,2),2,0))</f>
        <v/>
      </c>
      <c r="AG85" s="123" t="str">
        <f ca="1">IF('Uso de suelo'!N90="","",VLOOKUP('Uso de suelo'!N90,OFFSET(Formulas!$K$11,0,0,Formulas!$L$10,2),2,0))</f>
        <v/>
      </c>
      <c r="AH85" s="123" t="str">
        <f ca="1">IF('Uso de suelo'!P90="","",VLOOKUP('Uso de suelo'!P90,OFFSET(Formulas!$K$11,0,0,Formulas!$L$10,2),2,0))</f>
        <v/>
      </c>
      <c r="AI85" s="123" t="str">
        <f ca="1">IF('Uso de suelo'!R90="","",VLOOKUP('Uso de suelo'!R90,OFFSET(Formulas!$K$11,0,0,Formulas!$L$10,2),2,0))</f>
        <v/>
      </c>
      <c r="AJ85" s="123" t="str">
        <f ca="1">IF('Uso de suelo'!T90="","",VLOOKUP('Uso de suelo'!T90,OFFSET(Formulas!$K$11,0,0,Formulas!$L$10,2),2,0))</f>
        <v/>
      </c>
      <c r="AK85" s="123" t="str">
        <f ca="1">IF('Uso de suelo'!V90="","",VLOOKUP('Uso de suelo'!V90,OFFSET(Formulas!$K$11,0,0,Formulas!$L$10,2),2,0))</f>
        <v/>
      </c>
      <c r="AL85" s="123" t="str">
        <f ca="1">IF('Uso de suelo'!X90="","",VLOOKUP('Uso de suelo'!X90,OFFSET(Formulas!$K$11,0,0,Formulas!$L$10,2),2,0))</f>
        <v/>
      </c>
      <c r="AM85" s="124" t="str">
        <f ca="1">IF('Uso de suelo'!Z90="","",VLOOKUP('Uso de suelo'!Z90,OFFSET(Formulas!$K$11,0,0,Formulas!$L$10,2),2,0))</f>
        <v/>
      </c>
      <c r="AN85" t="str">
        <f>IF('Prod y alimentación'!B143="","",'Prod y alimentación'!B143)</f>
        <v/>
      </c>
      <c r="AO85" t="str">
        <f>IF('Prod y alimentación'!C143="","",'Prod y alimentación'!C143)</f>
        <v/>
      </c>
      <c r="AP85" t="str">
        <f>IFERROR('Prod y alimentación'!D143*IF($AN85=$R$10,VLOOKUP($AO85,Listas!$B$6:$D$106,3,)*VLOOKUP($AO85,Listas!$B$6:$D$106,2,),IF($AN85=$R$11,VLOOKUP($AO85,Listas!$E$6:$G$106,3,)*VLOOKUP($AO85,Listas!$E$6:$G$106,2,),IF($AN85=$R$12,VLOOKUP($AO85,Listas!$H$6:$J$106,3,)*VLOOKUP($AO85,Listas!$H$6:$J$106,2,),""))),"")</f>
        <v/>
      </c>
      <c r="AQ85" t="str">
        <f>IFERROR('Prod y alimentación'!E143*IF($AN85=$R$10,VLOOKUP($AO85,Listas!$B$6:$D$106,3,)*VLOOKUP($AO85,Listas!$B$6:$D$106,2,),IF($AN85=$R$11,VLOOKUP($AO85,Listas!$E$6:$G$106,3,)*VLOOKUP($AO85,Listas!$E$6:$G$106,2,),IF($AN85=$R$12,VLOOKUP($AO85,Listas!$H$6:$J$106,3,)*VLOOKUP($AO85,Listas!$H$6:$J$106,2,),""))),"")</f>
        <v/>
      </c>
      <c r="AR85" t="str">
        <f>IFERROR('Prod y alimentación'!G143*IF($AN85=$R$10,VLOOKUP($AO85,Listas!$B$6:$D$106,3,)*VLOOKUP($AO85,Listas!$B$6:$D$106,2,),IF($AN85=$R$11,VLOOKUP($AO85,Listas!$E$6:$G$106,3,)*VLOOKUP($AO85,Listas!$E$6:$G$106,2,),IF($AN85=$R$12,VLOOKUP($AO85,Listas!$H$6:$J$106,3,)*VLOOKUP($AO85,Listas!$H$6:$J$106,2,),""))),"")</f>
        <v/>
      </c>
      <c r="AS85" t="str">
        <f>IFERROR('Prod y alimentación'!H143*IF($AN85=$R$10,VLOOKUP($AO85,Listas!$B$6:$D$106,3,)*VLOOKUP($AO85,Listas!$B$6:$D$106,2,),IF($AN85=$R$11,VLOOKUP($AO85,Listas!$E$6:$G$106,3,)*VLOOKUP($AO85,Listas!$E$6:$G$106,2,),IF($AN85=$R$12,VLOOKUP($AO85,Listas!$H$6:$J$106,3,)*VLOOKUP($AO85,Listas!$H$6:$J$106,2,),""))),"")</f>
        <v/>
      </c>
      <c r="AT85" t="str">
        <f>IFERROR('Prod y alimentación'!J143*IF($AN85=$R$10,VLOOKUP($AO85,Listas!$B$6:$D$106,3,)*VLOOKUP($AO85,Listas!$B$6:$D$106,2,),IF($AN85=$R$11,VLOOKUP($AO85,Listas!$E$6:$G$106,3,)*VLOOKUP($AO85,Listas!$E$6:$G$106,2,),IF($AN85=$R$12,VLOOKUP($AO85,Listas!$H$6:$J$106,3,)*VLOOKUP($AO85,Listas!$H$6:$J$106,2,),""))),"")</f>
        <v/>
      </c>
      <c r="AU85" t="str">
        <f>IFERROR('Prod y alimentación'!K143*IF($AN85=$R$10,VLOOKUP($AO85,Listas!$B$6:$D$106,3,)*VLOOKUP($AO85,Listas!$B$6:$D$106,2,),IF($AN85=$R$11,VLOOKUP($AO85,Listas!$E$6:$G$106,3,)*VLOOKUP($AO85,Listas!$E$6:$G$106,2,),IF($AN85=$R$12,VLOOKUP($AO85,Listas!$H$6:$J$106,3,)*VLOOKUP($AO85,Listas!$H$6:$J$106,2,),""))),"")</f>
        <v/>
      </c>
      <c r="AV85" t="str">
        <f>IFERROR('Prod y alimentación'!M143*IF($AN85=$R$10,VLOOKUP($AO85,Listas!$B$6:$D$106,3,)*VLOOKUP($AO85,Listas!$B$6:$D$106,2,),IF($AN85=$R$11,VLOOKUP($AO85,Listas!$E$6:$G$106,3,)*VLOOKUP($AO85,Listas!$E$6:$G$106,2,),IF($AN85=$R$12,VLOOKUP($AO85,Listas!$H$6:$J$106,3,)*VLOOKUP($AO85,Listas!$H$6:$J$106,2,),""))),"")</f>
        <v/>
      </c>
      <c r="AW85" t="str">
        <f>IFERROR('Prod y alimentación'!N143*IF($AN85=$R$10,VLOOKUP($AO85,Listas!$B$6:$D$106,3,)*VLOOKUP($AO85,Listas!$B$6:$D$106,2,),IF($AN85=$R$11,VLOOKUP($AO85,Listas!$E$6:$G$106,3,)*VLOOKUP($AO85,Listas!$E$6:$G$106,2,),IF($AN85=$R$12,VLOOKUP($AO85,Listas!$H$6:$J$106,3,)*VLOOKUP($AO85,Listas!$H$6:$J$106,2,),""))),"")</f>
        <v/>
      </c>
      <c r="AX85" t="str">
        <f>IFERROR('Prod y alimentación'!P143*IF($AN85=$R$10,VLOOKUP($AO85,Listas!$B$6:$D$106,3,)*VLOOKUP($AO85,Listas!$B$6:$D$106,2,),IF($AN85=$R$11,VLOOKUP($AO85,Listas!$E$6:$G$106,3,)*VLOOKUP($AO85,Listas!$E$6:$G$106,2,),IF($AN85=$R$12,VLOOKUP($AO85,Listas!$H$6:$J$106,3,)*VLOOKUP($AO85,Listas!$H$6:$J$106,2,),""))),"")</f>
        <v/>
      </c>
      <c r="AY85" t="str">
        <f>IFERROR('Prod y alimentación'!Q143*IF($AN85=$R$10,VLOOKUP($AO85,Listas!$B$6:$D$106,3,)*VLOOKUP($AO85,Listas!$B$6:$D$106,2,),IF($AN85=$R$11,VLOOKUP($AO85,Listas!$E$6:$G$106,3,)*VLOOKUP($AO85,Listas!$E$6:$G$106,2,),IF($AN85=$R$12,VLOOKUP($AO85,Listas!$H$6:$J$106,3,)*VLOOKUP($AO85,Listas!$H$6:$J$106,2,),""))),"")</f>
        <v/>
      </c>
      <c r="AZ85" t="str">
        <f>IFERROR('Prod y alimentación'!S143*IF($AN85=$R$10,VLOOKUP($AO85,Listas!$B$6:$D$106,3,)*VLOOKUP($AO85,Listas!$B$6:$D$106,2,),IF($AN85=$R$11,VLOOKUP($AO85,Listas!$E$6:$G$106,3,)*VLOOKUP($AO85,Listas!$E$6:$G$106,2,),IF($AN85=$R$12,VLOOKUP($AO85,Listas!$H$6:$J$106,3,)*VLOOKUP($AO85,Listas!$H$6:$J$106,2,),""))),"")</f>
        <v/>
      </c>
      <c r="BA85" t="str">
        <f>IFERROR('Prod y alimentación'!T143*IF($AN85=$R$10,VLOOKUP($AO85,Listas!$B$6:$D$106,3,)*VLOOKUP($AO85,Listas!$B$6:$D$106,2,),IF($AN85=$R$11,VLOOKUP($AO85,Listas!$E$6:$G$106,3,)*VLOOKUP($AO85,Listas!$E$6:$G$106,2,),IF($AN85=$R$12,VLOOKUP($AO85,Listas!$H$6:$J$106,3,)*VLOOKUP($AO85,Listas!$H$6:$J$106,2,),""))),"")</f>
        <v/>
      </c>
      <c r="BB85" t="str">
        <f>IFERROR('Prod y alimentación'!V143*IF($AN85=$R$10,VLOOKUP($AO85,Listas!$B$6:$D$106,3,)*VLOOKUP($AO85,Listas!$B$6:$D$106,2,),IF($AN85=$R$11,VLOOKUP($AO85,Listas!$E$6:$G$106,3,)*VLOOKUP($AO85,Listas!$E$6:$G$106,2,),IF($AN85=$R$12,VLOOKUP($AO85,Listas!$H$6:$J$106,3,)*VLOOKUP($AO85,Listas!$H$6:$J$106,2,),""))),"")</f>
        <v/>
      </c>
      <c r="BC85" t="str">
        <f>IFERROR('Prod y alimentación'!W143*IF($AN85=$R$10,VLOOKUP($AO85,Listas!$B$6:$D$106,3,)*VLOOKUP($AO85,Listas!$B$6:$D$106,2,),IF($AN85=$R$11,VLOOKUP($AO85,Listas!$E$6:$G$106,3,)*VLOOKUP($AO85,Listas!$E$6:$G$106,2,),IF($AN85=$R$12,VLOOKUP($AO85,Listas!$H$6:$J$106,3,)*VLOOKUP($AO85,Listas!$H$6:$J$106,2,),""))),"")</f>
        <v/>
      </c>
      <c r="BD85" t="str">
        <f>IFERROR('Prod y alimentación'!Y143*IF($AN85=$R$10,VLOOKUP($AO85,Listas!$B$6:$D$106,3,)*VLOOKUP($AO85,Listas!$B$6:$D$106,2,),IF($AN85=$R$11,VLOOKUP($AO85,Listas!$E$6:$G$106,3,)*VLOOKUP($AO85,Listas!$E$6:$G$106,2,),IF($AN85=$R$12,VLOOKUP($AO85,Listas!$H$6:$J$106,3,)*VLOOKUP($AO85,Listas!$H$6:$J$106,2,),""))),"")</f>
        <v/>
      </c>
      <c r="BE85" t="str">
        <f>IFERROR('Prod y alimentación'!Z143*IF($AN85=$R$10,VLOOKUP($AO85,Listas!$B$6:$D$106,3,)*VLOOKUP($AO85,Listas!$B$6:$D$106,2,),IF($AN85=$R$11,VLOOKUP($AO85,Listas!$E$6:$G$106,3,)*VLOOKUP($AO85,Listas!$E$6:$G$106,2,),IF($AN85=$R$12,VLOOKUP($AO85,Listas!$H$6:$J$106,3,)*VLOOKUP($AO85,Listas!$H$6:$J$106,2,),""))),"")</f>
        <v/>
      </c>
      <c r="BF85" t="str">
        <f>IFERROR('Prod y alimentación'!AB143*IF($AN85=$R$10,VLOOKUP($AO85,Listas!$B$6:$D$106,3,)*VLOOKUP($AO85,Listas!$B$6:$D$106,2,),IF($AN85=$R$11,VLOOKUP($AO85,Listas!$E$6:$G$106,3,)*VLOOKUP($AO85,Listas!$E$6:$G$106,2,),IF($AN85=$R$12,VLOOKUP($AO85,Listas!$H$6:$J$106,3,)*VLOOKUP($AO85,Listas!$H$6:$J$106,2,),""))),"")</f>
        <v/>
      </c>
      <c r="BG85" t="str">
        <f>IFERROR('Prod y alimentación'!AC143*IF($AN85=$R$10,VLOOKUP($AO85,Listas!$B$6:$D$106,3,)*VLOOKUP($AO85,Listas!$B$6:$D$106,2,),IF($AN85=$R$11,VLOOKUP($AO85,Listas!$E$6:$G$106,3,)*VLOOKUP($AO85,Listas!$E$6:$G$106,2,),IF($AN85=$R$12,VLOOKUP($AO85,Listas!$H$6:$J$106,3,)*VLOOKUP($AO85,Listas!$H$6:$J$106,2,),""))),"")</f>
        <v/>
      </c>
      <c r="BH85" t="str">
        <f>IFERROR('Prod y alimentación'!AE143*IF($AN85=$R$10,VLOOKUP($AO85,Listas!$B$6:$D$106,3,)*VLOOKUP($AO85,Listas!$B$6:$D$106,2,),IF($AN85=$R$11,VLOOKUP($AO85,Listas!$E$6:$G$106,3,)*VLOOKUP($AO85,Listas!$E$6:$G$106,2,),IF($AN85=$R$12,VLOOKUP($AO85,Listas!$H$6:$J$106,3,)*VLOOKUP($AO85,Listas!$H$6:$J$106,2,),""))),"")</f>
        <v/>
      </c>
      <c r="BI85" t="str">
        <f>IFERROR('Prod y alimentación'!AF143*IF($AN85=$R$10,VLOOKUP($AO85,Listas!$B$6:$D$106,3,)*VLOOKUP($AO85,Listas!$B$6:$D$106,2,),IF($AN85=$R$11,VLOOKUP($AO85,Listas!$E$6:$G$106,3,)*VLOOKUP($AO85,Listas!$E$6:$G$106,2,),IF($AN85=$R$12,VLOOKUP($AO85,Listas!$H$6:$J$106,3,)*VLOOKUP($AO85,Listas!$H$6:$J$106,2,),""))),"")</f>
        <v/>
      </c>
      <c r="BJ85" t="str">
        <f>IFERROR('Prod y alimentación'!AH143*IF($AN85=$R$10,VLOOKUP($AO85,Listas!$B$6:$D$106,3,)*VLOOKUP($AO85,Listas!$B$6:$D$106,2,),IF($AN85=$R$11,VLOOKUP($AO85,Listas!$E$6:$G$106,3,)*VLOOKUP($AO85,Listas!$E$6:$G$106,2,),IF($AN85=$R$12,VLOOKUP($AO85,Listas!$H$6:$J$106,3,)*VLOOKUP($AO85,Listas!$H$6:$J$106,2,),""))),"")</f>
        <v/>
      </c>
      <c r="BK85" t="str">
        <f>IFERROR('Prod y alimentación'!AI143*IF($AN85=$R$10,VLOOKUP($AO85,Listas!$B$6:$D$106,3,)*VLOOKUP($AO85,Listas!$B$6:$D$106,2,),IF($AN85=$R$11,VLOOKUP($AO85,Listas!$E$6:$G$106,3,)*VLOOKUP($AO85,Listas!$E$6:$G$106,2,),IF($AN85=$R$12,VLOOKUP($AO85,Listas!$H$6:$J$106,3,)*VLOOKUP($AO85,Listas!$H$6:$J$106,2,),""))),"")</f>
        <v/>
      </c>
      <c r="BL85" t="str">
        <f>IFERROR('Prod y alimentación'!AK143*IF($AN85=$R$10,VLOOKUP($AO85,Listas!$B$6:$D$106,3,)*VLOOKUP($AO85,Listas!$B$6:$D$106,2,),IF($AN85=$R$11,VLOOKUP($AO85,Listas!$E$6:$G$106,3,)*VLOOKUP($AO85,Listas!$E$6:$G$106,2,),IF($AN85=$R$12,VLOOKUP($AO85,Listas!$H$6:$J$106,3,)*VLOOKUP($AO85,Listas!$H$6:$J$106,2,),""))),"")</f>
        <v/>
      </c>
      <c r="BM85" t="str">
        <f>IFERROR('Prod y alimentación'!AL143*IF($AN85=$R$10,VLOOKUP($AO85,Listas!$B$6:$D$106,3,)*VLOOKUP($AO85,Listas!$B$6:$D$106,2,),IF($AN85=$R$11,VLOOKUP($AO85,Listas!$E$6:$G$106,3,)*VLOOKUP($AO85,Listas!$E$6:$G$106,2,),IF($AN85=$R$12,VLOOKUP($AO85,Listas!$H$6:$J$106,3,)*VLOOKUP($AO85,Listas!$H$6:$J$106,2,),""))),"")</f>
        <v/>
      </c>
      <c r="BO85" s="130" t="str">
        <f>IFERROR('Prod y alimentación'!D143*IF($AN85=$R$10,VLOOKUP($AO85,Listas!$B$6:$C$106,2,),IF($AN85=$R$11,VLOOKUP($AO85,Listas!$E$6:$F$106,2,),IF($AN85=$R$12,VLOOKUP($AO85,Listas!$H$6:$I$106,2,),""))),"")</f>
        <v/>
      </c>
      <c r="BP85" t="str">
        <f>IFERROR('Prod y alimentación'!G143*IF($AN85=$R$10,VLOOKUP($AO85,Listas!$B$6:$C$106,2,),IF($AN85=$R$11,VLOOKUP($AO85,Listas!$E$6:$F$106,2,),IF($AN85=$R$12,VLOOKUP($AO85,Listas!$H$6:$I$106,2,)/100,""))),"")</f>
        <v/>
      </c>
      <c r="BQ85" t="str">
        <f>IFERROR('Prod y alimentación'!J143*IF($AN85=$R$10,VLOOKUP($AO85,Listas!$B$6:$C$106,2,),IF($AN85=$R$11,VLOOKUP($AO85,Listas!$E$6:$F$106,2,),IF($AN85=$R$12,VLOOKUP($AO85,Listas!$H$6:$I$106,2,)/100,""))),"")</f>
        <v/>
      </c>
      <c r="BR85" t="str">
        <f>IFERROR('Prod y alimentación'!M143*IF($AN85=$R$10,VLOOKUP($AO85,Listas!$B$6:$C$106,2,),IF($AN85=$R$11,VLOOKUP($AO85,Listas!$E$6:$F$106,2,),IF($AN85=$R$12,VLOOKUP($AO85,Listas!$H$6:$I$106,2,)/100,""))),"")</f>
        <v/>
      </c>
      <c r="BS85" t="str">
        <f>IFERROR('Prod y alimentación'!P143*IF($AN85=$R$10,VLOOKUP($AO85,Listas!$B$6:$C$106,2,),IF($AN85=$R$11,VLOOKUP($AO85,Listas!$E$6:$F$106,2,),IF($AN85=$R$12,VLOOKUP($AO85,Listas!$H$6:$I$106,2,)/100,""))),"")</f>
        <v/>
      </c>
      <c r="BT85" t="str">
        <f>IFERROR('Prod y alimentación'!S143*IF($AN85=$R$10,VLOOKUP($AO85,Listas!$B$6:$C$106,2,),IF($AN85=$R$11,VLOOKUP($AO85,Listas!$E$6:$F$106,2,),IF($AN85=$R$12,VLOOKUP($AO85,Listas!$H$6:$I$106,2,)/100,""))),"")</f>
        <v/>
      </c>
      <c r="BU85" t="str">
        <f>IFERROR('Prod y alimentación'!V143*IF($AN85=$R$10,VLOOKUP($AO85,Listas!$B$6:$C$106,2,),IF($AN85=$R$11,VLOOKUP($AO85,Listas!$E$6:$F$106,2,),IF($AN85=$R$12,VLOOKUP($AO85,Listas!$H$6:$I$106,2,)/100,""))),"")</f>
        <v/>
      </c>
      <c r="BV85" t="str">
        <f>IFERROR('Prod y alimentación'!Y143*IF($AN85=$R$10,VLOOKUP($AO85,Listas!$B$6:$C$106,2,),IF($AN85=$R$11,VLOOKUP($AO85,Listas!$E$6:$F$106,2,),IF($AN85=$R$12,VLOOKUP($AO85,Listas!$H$6:$I$106,2,)/100,""))),"")</f>
        <v/>
      </c>
      <c r="BW85" t="str">
        <f>IFERROR('Prod y alimentación'!AB143*IF($AN85=$R$10,VLOOKUP($AO85,Listas!$B$6:$C$106,2,),IF($AN85=$R$11,VLOOKUP($AO85,Listas!$E$6:$F$106,2,),IF($AN85=$R$12,VLOOKUP($AO85,Listas!$H$6:$I$106,2,)/100,""))),"")</f>
        <v/>
      </c>
      <c r="BX85" t="str">
        <f>IFERROR('Prod y alimentación'!AE143*IF($AN85=$R$10,VLOOKUP($AO85,Listas!$B$6:$C$106,2,),IF($AN85=$R$11,VLOOKUP($AO85,Listas!$E$6:$F$106,2,),IF($AN85=$R$12,VLOOKUP($AO85,Listas!$H$6:$I$106,2,)/100,""))),"")</f>
        <v/>
      </c>
      <c r="BY85" t="str">
        <f>IFERROR('Prod y alimentación'!AH143*IF($AN85=$R$10,VLOOKUP($AO85,Listas!$B$6:$C$106,2,),IF($AN85=$R$11,VLOOKUP($AO85,Listas!$E$6:$F$106,2,),IF($AN85=$R$12,VLOOKUP($AO85,Listas!$H$6:$I$106,2,)/100,""))),"")</f>
        <v/>
      </c>
      <c r="BZ85" t="str">
        <f>IFERROR('Prod y alimentación'!AK143*IF($AN85=$R$10,VLOOKUP($AO85,Listas!$B$6:$C$106,2,),IF($AN85=$R$11,VLOOKUP($AO85,Listas!$E$6:$F$106,2,),IF($AN85=$R$12,VLOOKUP($AO85,Listas!$H$6:$I$106,2,)/100,""))),"")</f>
        <v/>
      </c>
      <c r="CB85" t="str">
        <f>IF(Reservas!E90="",IF(Reservas!D90="","",IF(Reservas!C90=$O$10,0.85,IF(Reservas!C90=$O$11,0.45,IF(Reservas!C90=$O$12,0.33,"")))),Reservas!E90)</f>
        <v/>
      </c>
      <c r="CC85" t="str">
        <f>IF(Reservas!H90="",IF(Reservas!G90="","",IF(Reservas!F90=$O$10,0.85,IF(Reservas!F90=$O$11,0.45,IF(Reservas!F90=$O$12,0.33,"")))),Reservas!H90)</f>
        <v/>
      </c>
      <c r="CD85" t="str">
        <f>IF(Reservas!K90="",IF(Reservas!J90="","",IF(Reservas!I90=$O$10,0.85,IF(Reservas!I90=$O$11,0.45,IF(Reservas!I90=$O$12,0.33,"")))),Reservas!K90)</f>
        <v/>
      </c>
      <c r="CE85" t="str">
        <f>IF(Reservas!N90="",IF(Reservas!M90="","",IF(Reservas!L90=$O$10,0.85,IF(Reservas!L90=$O$11,0.45,IF(Reservas!L90=$O$12,0.33,"")))),Reservas!N90)</f>
        <v/>
      </c>
      <c r="CF85" t="str">
        <f>IF(Reservas!Q90="",IF(Reservas!P90="","",IF(Reservas!O90=$O$10,0.85,IF(Reservas!O90=$O$11,0.45,IF(Reservas!O90=$O$12,0.33,"")))),Reservas!Q90)</f>
        <v/>
      </c>
      <c r="CG85" t="str">
        <f>IF(Reservas!T90="",IF(Reservas!S90="","",IF(Reservas!R90=$O$10,0.85,IF(Reservas!R90=$O$11,0.45,IF(Reservas!R90=$O$12,0.33,"")))),Reservas!T90)</f>
        <v/>
      </c>
      <c r="CH85" t="str">
        <f>IF(Reservas!W90="",IF(Reservas!V90="","",IF(Reservas!U90=$O$10,0.85,IF(Reservas!U90=$O$11,0.45,IF(Reservas!U90=$O$12,0.33,"")))),Reservas!W90)</f>
        <v/>
      </c>
      <c r="CI85" t="str">
        <f>IF(Reservas!Z90="",IF(Reservas!Y90="","",IF(Reservas!X90=$O$10,0.85,IF(Reservas!X90=$O$11,0.45,IF(Reservas!X90=$O$12,0.33,"")))),Reservas!Z90)</f>
        <v/>
      </c>
      <c r="CJ85" t="str">
        <f>IF(Reservas!AC90="",IF(Reservas!AB90="","",IF(Reservas!AA90=$O$10,0.85,IF(Reservas!AA90=$O$11,0.45,IF(Reservas!AA90=$O$12,0.33,"")))),Reservas!AC90)</f>
        <v/>
      </c>
      <c r="CK85" t="str">
        <f>IF(Reservas!AF90="",IF(Reservas!AE90="","",IF(Reservas!AD90=$O$10,0.85,IF(Reservas!AD90=$O$11,0.45,IF(Reservas!AD90=$O$12,0.33,"")))),Reservas!AF90)</f>
        <v/>
      </c>
      <c r="CL85" t="str">
        <f>IF(Reservas!AI90="",IF(Reservas!AH90="","",IF(Reservas!AG90=$O$10,0.85,IF(Reservas!AG90=$O$11,0.45,IF(Reservas!AG90=$O$12,0.33,"")))),Reservas!AI90)</f>
        <v/>
      </c>
      <c r="CM85" t="str">
        <f>IF(Reservas!AL90="",IF(Reservas!AK90="","",IF(Reservas!AJ90=$O$10,0.85,IF(Reservas!AJ90=$O$11,0.45,IF(Reservas!AJ90=$O$12,0.33,"")))),Reservas!AL90)</f>
        <v/>
      </c>
      <c r="CO85" t="str">
        <f>IFERROR('Prod y alimentación'!E143*IF($AN85=$R$10,VLOOKUP($AO85,Listas!$B$6:$C$106,2,),IF($AN85=$R$11,VLOOKUP($AO85,Listas!$E$6:$F$106,2,),IF($AN85=$R$12,VLOOKUP($AO85,Listas!$H$6:$I$106,2,),""))),"")</f>
        <v/>
      </c>
      <c r="CP85" t="str">
        <f>IFERROR('Prod y alimentación'!H143*IF($AN85=$R$10,VLOOKUP($AO85,Listas!$B$6:$C$106,2,),IF($AN85=$R$11,VLOOKUP($AO85,Listas!$E$6:$F$106,2,),IF($AN85=$R$12,VLOOKUP($AO85,Listas!$H$6:$I$106,2,),""))),"")</f>
        <v/>
      </c>
      <c r="CQ85" t="str">
        <f>IFERROR('Prod y alimentación'!K143*IF($AN85=$R$10,VLOOKUP($AO85,Listas!$B$6:$C$106,2,),IF($AN85=$R$11,VLOOKUP($AO85,Listas!$E$6:$F$106,2,),IF($AN85=$R$12,VLOOKUP($AO85,Listas!$H$6:$I$106,2,),""))),"")</f>
        <v/>
      </c>
      <c r="CR85" t="str">
        <f>IFERROR('Prod y alimentación'!N143*IF($AN85=$R$10,VLOOKUP($AO85,Listas!$B$6:$C$106,2,),IF($AN85=$R$11,VLOOKUP($AO85,Listas!$E$6:$F$106,2,),IF($AN85=$R$12,VLOOKUP($AO85,Listas!$H$6:$I$106,2,),""))),"")</f>
        <v/>
      </c>
      <c r="CS85" t="str">
        <f>IFERROR('Prod y alimentación'!Q143*IF($AN85=$R$10,VLOOKUP($AO85,Listas!$B$6:$C$106,2,),IF($AN85=$R$11,VLOOKUP($AO85,Listas!$E$6:$F$106,2,),IF($AN85=$R$12,VLOOKUP($AO85,Listas!$H$6:$I$106,2,),""))),"")</f>
        <v/>
      </c>
      <c r="CT85" t="str">
        <f>IFERROR('Prod y alimentación'!T143*IF($AN85=$R$10,VLOOKUP($AO85,Listas!$B$6:$C$106,2,),IF($AN85=$R$11,VLOOKUP($AO85,Listas!$E$6:$F$106,2,),IF($AN85=$R$12,VLOOKUP($AO85,Listas!$H$6:$I$106,2,),""))),"")</f>
        <v/>
      </c>
      <c r="CU85" t="str">
        <f>IFERROR('Prod y alimentación'!W143*IF($AN85=$R$10,VLOOKUP($AO85,Listas!$B$6:$C$106,2,),IF($AN85=$R$11,VLOOKUP($AO85,Listas!$E$6:$F$106,2,),IF($AN85=$R$12,VLOOKUP($AO85,Listas!$H$6:$I$106,2,),""))),"")</f>
        <v/>
      </c>
      <c r="CV85" t="str">
        <f>IFERROR('Prod y alimentación'!Z143*IF($AN85=$R$10,VLOOKUP($AO85,Listas!$B$6:$C$106,2,),IF($AN85=$R$11,VLOOKUP($AO85,Listas!$E$6:$F$106,2,),IF($AN85=$R$12,VLOOKUP($AO85,Listas!$H$6:$I$106,2,),""))),"")</f>
        <v/>
      </c>
      <c r="CW85" t="str">
        <f>IFERROR('Prod y alimentación'!AC143*IF($AN85=$R$10,VLOOKUP($AO85,Listas!$B$6:$C$106,2,),IF($AN85=$R$11,VLOOKUP($AO85,Listas!$E$6:$F$106,2,),IF($AN85=$R$12,VLOOKUP($AO85,Listas!$H$6:$I$106,2,),""))),"")</f>
        <v/>
      </c>
      <c r="CX85" t="str">
        <f>IFERROR('Prod y alimentación'!AF143*IF($AN85=$R$10,VLOOKUP($AO85,Listas!$B$6:$C$106,2,),IF($AN85=$R$11,VLOOKUP($AO85,Listas!$E$6:$F$106,2,),IF($AN85=$R$12,VLOOKUP($AO85,Listas!$H$6:$I$106,2,),""))),"")</f>
        <v/>
      </c>
      <c r="CY85" t="str">
        <f>IFERROR('Prod y alimentación'!AI143*IF($AN85=$R$10,VLOOKUP($AO85,Listas!$B$6:$C$106,2,),IF($AN85=$R$11,VLOOKUP($AO85,Listas!$E$6:$F$106,2,),IF($AN85=$R$12,VLOOKUP($AO85,Listas!$H$6:$I$106,2,),""))),"")</f>
        <v/>
      </c>
      <c r="CZ85" t="str">
        <f>IFERROR('Prod y alimentación'!AL143*IF($AN85=$R$10,VLOOKUP($AO85,Listas!$B$6:$C$106,2,),IF($AN85=$R$11,VLOOKUP($AO85,Listas!$E$6:$F$106,2,),IF($AN85=$R$12,VLOOKUP($AO85,Listas!$H$6:$I$106,2,),""))),"")</f>
        <v/>
      </c>
    </row>
    <row r="86" spans="2:104" x14ac:dyDescent="0.35">
      <c r="B86" t="str">
        <f ca="1">IFERROR(INDEX(OFFSET(Listas!$B$6,0,0,MATCH("Fin",Listas!$B$6:B182,0)-1,1),MATCH(0,INDEX(COUNTIF($B$10:B85,OFFSET(Listas!$B$6,0,0,MATCH("Fin",Listas!$B$6:B182,0)-1,1)),0,0),0)),"")</f>
        <v/>
      </c>
      <c r="E86" t="str">
        <f ca="1">IFERROR(INDEX(OFFSET(Listas!$E$6,0,0,MATCH("Fin",Listas!$E$6:E182,0)-1,1),MATCH(0,INDEX(COUNTIF($E$10:E85,OFFSET(Listas!$E$6,0,0,MATCH("Fin",Listas!$E$6:E182,0)-1,1)),0,0),0)),"")</f>
        <v/>
      </c>
      <c r="H86" t="str">
        <f ca="1">IFERROR(INDEX(OFFSET(Listas!$H$6,0,0,MATCH("Fin",Listas!$H$6:H182,0)-1,1),MATCH(0,INDEX(COUNTIF($H$10:H85,OFFSET(Listas!$H$6,0,0,MATCH("Fin",Listas!$H$6:H182,0)-1,1)),0,0),0)),"")</f>
        <v/>
      </c>
      <c r="K86" t="str">
        <f ca="1">IFERROR(INDEX(OFFSET(Listas!$L$6,0,0,MATCH("Fin",Listas!$L$6:L182,0)-1,1),MATCH(0,INDEX(COUNTIF($K$10:K85,OFFSET(Listas!$L$6,0,0,MATCH("Fin",Listas!$L$6:L182,0)-1,1)),0,0),0)),"")</f>
        <v/>
      </c>
      <c r="L86" t="e">
        <f ca="1">VLOOKUP(K86,Listas!$L$6:$M$106,2,0)</f>
        <v>#N/A</v>
      </c>
      <c r="AA86" s="122" t="str">
        <f>IF('Uso de suelo'!C91="","",'Uso de suelo'!C91)</f>
        <v/>
      </c>
      <c r="AB86" s="123" t="str">
        <f ca="1">IF('Uso de suelo'!D91="","",VLOOKUP('Uso de suelo'!D91,OFFSET(Formulas!$K$11,0,0,Formulas!$L$10,2),2,0))</f>
        <v/>
      </c>
      <c r="AC86" s="123" t="str">
        <f ca="1">IF('Uso de suelo'!F91="","",VLOOKUP('Uso de suelo'!F91,OFFSET(Formulas!$K$11,0,0,Formulas!$L$10,2),2,0))</f>
        <v/>
      </c>
      <c r="AD86" s="123" t="str">
        <f ca="1">IF('Uso de suelo'!H91="","",VLOOKUP('Uso de suelo'!H91,OFFSET(Formulas!$K$11,0,0,Formulas!$L$10,2),2,0))</f>
        <v/>
      </c>
      <c r="AE86" s="123" t="str">
        <f ca="1">IF('Uso de suelo'!J91="","",VLOOKUP('Uso de suelo'!J91,OFFSET(Formulas!$K$11,0,0,Formulas!$L$10,2),2,0))</f>
        <v/>
      </c>
      <c r="AF86" s="123" t="str">
        <f ca="1">IF('Uso de suelo'!L91="","",VLOOKUP('Uso de suelo'!L91,OFFSET(Formulas!$K$11,0,0,Formulas!$L$10,2),2,0))</f>
        <v/>
      </c>
      <c r="AG86" s="123" t="str">
        <f ca="1">IF('Uso de suelo'!N91="","",VLOOKUP('Uso de suelo'!N91,OFFSET(Formulas!$K$11,0,0,Formulas!$L$10,2),2,0))</f>
        <v/>
      </c>
      <c r="AH86" s="123" t="str">
        <f ca="1">IF('Uso de suelo'!P91="","",VLOOKUP('Uso de suelo'!P91,OFFSET(Formulas!$K$11,0,0,Formulas!$L$10,2),2,0))</f>
        <v/>
      </c>
      <c r="AI86" s="123" t="str">
        <f ca="1">IF('Uso de suelo'!R91="","",VLOOKUP('Uso de suelo'!R91,OFFSET(Formulas!$K$11,0,0,Formulas!$L$10,2),2,0))</f>
        <v/>
      </c>
      <c r="AJ86" s="123" t="str">
        <f ca="1">IF('Uso de suelo'!T91="","",VLOOKUP('Uso de suelo'!T91,OFFSET(Formulas!$K$11,0,0,Formulas!$L$10,2),2,0))</f>
        <v/>
      </c>
      <c r="AK86" s="123" t="str">
        <f ca="1">IF('Uso de suelo'!V91="","",VLOOKUP('Uso de suelo'!V91,OFFSET(Formulas!$K$11,0,0,Formulas!$L$10,2),2,0))</f>
        <v/>
      </c>
      <c r="AL86" s="123" t="str">
        <f ca="1">IF('Uso de suelo'!X91="","",VLOOKUP('Uso de suelo'!X91,OFFSET(Formulas!$K$11,0,0,Formulas!$L$10,2),2,0))</f>
        <v/>
      </c>
      <c r="AM86" s="124" t="str">
        <f ca="1">IF('Uso de suelo'!Z91="","",VLOOKUP('Uso de suelo'!Z91,OFFSET(Formulas!$K$11,0,0,Formulas!$L$10,2),2,0))</f>
        <v/>
      </c>
      <c r="AN86" t="str">
        <f>IF('Prod y alimentación'!B144="","",'Prod y alimentación'!B144)</f>
        <v/>
      </c>
      <c r="AO86" t="str">
        <f>IF('Prod y alimentación'!C144="","",'Prod y alimentación'!C144)</f>
        <v/>
      </c>
      <c r="AP86" t="str">
        <f>IFERROR('Prod y alimentación'!D144*IF($AN86=$R$10,VLOOKUP($AO86,Listas!$B$6:$D$106,3,)*VLOOKUP($AO86,Listas!$B$6:$D$106,2,),IF($AN86=$R$11,VLOOKUP($AO86,Listas!$E$6:$G$106,3,)*VLOOKUP($AO86,Listas!$E$6:$G$106,2,),IF($AN86=$R$12,VLOOKUP($AO86,Listas!$H$6:$J$106,3,)*VLOOKUP($AO86,Listas!$H$6:$J$106,2,),""))),"")</f>
        <v/>
      </c>
      <c r="AQ86" t="str">
        <f>IFERROR('Prod y alimentación'!E144*IF($AN86=$R$10,VLOOKUP($AO86,Listas!$B$6:$D$106,3,)*VLOOKUP($AO86,Listas!$B$6:$D$106,2,),IF($AN86=$R$11,VLOOKUP($AO86,Listas!$E$6:$G$106,3,)*VLOOKUP($AO86,Listas!$E$6:$G$106,2,),IF($AN86=$R$12,VLOOKUP($AO86,Listas!$H$6:$J$106,3,)*VLOOKUP($AO86,Listas!$H$6:$J$106,2,),""))),"")</f>
        <v/>
      </c>
      <c r="AR86" t="str">
        <f>IFERROR('Prod y alimentación'!G144*IF($AN86=$R$10,VLOOKUP($AO86,Listas!$B$6:$D$106,3,)*VLOOKUP($AO86,Listas!$B$6:$D$106,2,),IF($AN86=$R$11,VLOOKUP($AO86,Listas!$E$6:$G$106,3,)*VLOOKUP($AO86,Listas!$E$6:$G$106,2,),IF($AN86=$R$12,VLOOKUP($AO86,Listas!$H$6:$J$106,3,)*VLOOKUP($AO86,Listas!$H$6:$J$106,2,),""))),"")</f>
        <v/>
      </c>
      <c r="AS86" t="str">
        <f>IFERROR('Prod y alimentación'!H144*IF($AN86=$R$10,VLOOKUP($AO86,Listas!$B$6:$D$106,3,)*VLOOKUP($AO86,Listas!$B$6:$D$106,2,),IF($AN86=$R$11,VLOOKUP($AO86,Listas!$E$6:$G$106,3,)*VLOOKUP($AO86,Listas!$E$6:$G$106,2,),IF($AN86=$R$12,VLOOKUP($AO86,Listas!$H$6:$J$106,3,)*VLOOKUP($AO86,Listas!$H$6:$J$106,2,),""))),"")</f>
        <v/>
      </c>
      <c r="AT86" t="str">
        <f>IFERROR('Prod y alimentación'!J144*IF($AN86=$R$10,VLOOKUP($AO86,Listas!$B$6:$D$106,3,)*VLOOKUP($AO86,Listas!$B$6:$D$106,2,),IF($AN86=$R$11,VLOOKUP($AO86,Listas!$E$6:$G$106,3,)*VLOOKUP($AO86,Listas!$E$6:$G$106,2,),IF($AN86=$R$12,VLOOKUP($AO86,Listas!$H$6:$J$106,3,)*VLOOKUP($AO86,Listas!$H$6:$J$106,2,),""))),"")</f>
        <v/>
      </c>
      <c r="AU86" t="str">
        <f>IFERROR('Prod y alimentación'!K144*IF($AN86=$R$10,VLOOKUP($AO86,Listas!$B$6:$D$106,3,)*VLOOKUP($AO86,Listas!$B$6:$D$106,2,),IF($AN86=$R$11,VLOOKUP($AO86,Listas!$E$6:$G$106,3,)*VLOOKUP($AO86,Listas!$E$6:$G$106,2,),IF($AN86=$R$12,VLOOKUP($AO86,Listas!$H$6:$J$106,3,)*VLOOKUP($AO86,Listas!$H$6:$J$106,2,),""))),"")</f>
        <v/>
      </c>
      <c r="AV86" t="str">
        <f>IFERROR('Prod y alimentación'!M144*IF($AN86=$R$10,VLOOKUP($AO86,Listas!$B$6:$D$106,3,)*VLOOKUP($AO86,Listas!$B$6:$D$106,2,),IF($AN86=$R$11,VLOOKUP($AO86,Listas!$E$6:$G$106,3,)*VLOOKUP($AO86,Listas!$E$6:$G$106,2,),IF($AN86=$R$12,VLOOKUP($AO86,Listas!$H$6:$J$106,3,)*VLOOKUP($AO86,Listas!$H$6:$J$106,2,),""))),"")</f>
        <v/>
      </c>
      <c r="AW86" t="str">
        <f>IFERROR('Prod y alimentación'!N144*IF($AN86=$R$10,VLOOKUP($AO86,Listas!$B$6:$D$106,3,)*VLOOKUP($AO86,Listas!$B$6:$D$106,2,),IF($AN86=$R$11,VLOOKUP($AO86,Listas!$E$6:$G$106,3,)*VLOOKUP($AO86,Listas!$E$6:$G$106,2,),IF($AN86=$R$12,VLOOKUP($AO86,Listas!$H$6:$J$106,3,)*VLOOKUP($AO86,Listas!$H$6:$J$106,2,),""))),"")</f>
        <v/>
      </c>
      <c r="AX86" t="str">
        <f>IFERROR('Prod y alimentación'!P144*IF($AN86=$R$10,VLOOKUP($AO86,Listas!$B$6:$D$106,3,)*VLOOKUP($AO86,Listas!$B$6:$D$106,2,),IF($AN86=$R$11,VLOOKUP($AO86,Listas!$E$6:$G$106,3,)*VLOOKUP($AO86,Listas!$E$6:$G$106,2,),IF($AN86=$R$12,VLOOKUP($AO86,Listas!$H$6:$J$106,3,)*VLOOKUP($AO86,Listas!$H$6:$J$106,2,),""))),"")</f>
        <v/>
      </c>
      <c r="AY86" t="str">
        <f>IFERROR('Prod y alimentación'!Q144*IF($AN86=$R$10,VLOOKUP($AO86,Listas!$B$6:$D$106,3,)*VLOOKUP($AO86,Listas!$B$6:$D$106,2,),IF($AN86=$R$11,VLOOKUP($AO86,Listas!$E$6:$G$106,3,)*VLOOKUP($AO86,Listas!$E$6:$G$106,2,),IF($AN86=$R$12,VLOOKUP($AO86,Listas!$H$6:$J$106,3,)*VLOOKUP($AO86,Listas!$H$6:$J$106,2,),""))),"")</f>
        <v/>
      </c>
      <c r="AZ86" t="str">
        <f>IFERROR('Prod y alimentación'!S144*IF($AN86=$R$10,VLOOKUP($AO86,Listas!$B$6:$D$106,3,)*VLOOKUP($AO86,Listas!$B$6:$D$106,2,),IF($AN86=$R$11,VLOOKUP($AO86,Listas!$E$6:$G$106,3,)*VLOOKUP($AO86,Listas!$E$6:$G$106,2,),IF($AN86=$R$12,VLOOKUP($AO86,Listas!$H$6:$J$106,3,)*VLOOKUP($AO86,Listas!$H$6:$J$106,2,),""))),"")</f>
        <v/>
      </c>
      <c r="BA86" t="str">
        <f>IFERROR('Prod y alimentación'!T144*IF($AN86=$R$10,VLOOKUP($AO86,Listas!$B$6:$D$106,3,)*VLOOKUP($AO86,Listas!$B$6:$D$106,2,),IF($AN86=$R$11,VLOOKUP($AO86,Listas!$E$6:$G$106,3,)*VLOOKUP($AO86,Listas!$E$6:$G$106,2,),IF($AN86=$R$12,VLOOKUP($AO86,Listas!$H$6:$J$106,3,)*VLOOKUP($AO86,Listas!$H$6:$J$106,2,),""))),"")</f>
        <v/>
      </c>
      <c r="BB86" t="str">
        <f>IFERROR('Prod y alimentación'!V144*IF($AN86=$R$10,VLOOKUP($AO86,Listas!$B$6:$D$106,3,)*VLOOKUP($AO86,Listas!$B$6:$D$106,2,),IF($AN86=$R$11,VLOOKUP($AO86,Listas!$E$6:$G$106,3,)*VLOOKUP($AO86,Listas!$E$6:$G$106,2,),IF($AN86=$R$12,VLOOKUP($AO86,Listas!$H$6:$J$106,3,)*VLOOKUP($AO86,Listas!$H$6:$J$106,2,),""))),"")</f>
        <v/>
      </c>
      <c r="BC86" t="str">
        <f>IFERROR('Prod y alimentación'!W144*IF($AN86=$R$10,VLOOKUP($AO86,Listas!$B$6:$D$106,3,)*VLOOKUP($AO86,Listas!$B$6:$D$106,2,),IF($AN86=$R$11,VLOOKUP($AO86,Listas!$E$6:$G$106,3,)*VLOOKUP($AO86,Listas!$E$6:$G$106,2,),IF($AN86=$R$12,VLOOKUP($AO86,Listas!$H$6:$J$106,3,)*VLOOKUP($AO86,Listas!$H$6:$J$106,2,),""))),"")</f>
        <v/>
      </c>
      <c r="BD86" t="str">
        <f>IFERROR('Prod y alimentación'!Y144*IF($AN86=$R$10,VLOOKUP($AO86,Listas!$B$6:$D$106,3,)*VLOOKUP($AO86,Listas!$B$6:$D$106,2,),IF($AN86=$R$11,VLOOKUP($AO86,Listas!$E$6:$G$106,3,)*VLOOKUP($AO86,Listas!$E$6:$G$106,2,),IF($AN86=$R$12,VLOOKUP($AO86,Listas!$H$6:$J$106,3,)*VLOOKUP($AO86,Listas!$H$6:$J$106,2,),""))),"")</f>
        <v/>
      </c>
      <c r="BE86" t="str">
        <f>IFERROR('Prod y alimentación'!Z144*IF($AN86=$R$10,VLOOKUP($AO86,Listas!$B$6:$D$106,3,)*VLOOKUP($AO86,Listas!$B$6:$D$106,2,),IF($AN86=$R$11,VLOOKUP($AO86,Listas!$E$6:$G$106,3,)*VLOOKUP($AO86,Listas!$E$6:$G$106,2,),IF($AN86=$R$12,VLOOKUP($AO86,Listas!$H$6:$J$106,3,)*VLOOKUP($AO86,Listas!$H$6:$J$106,2,),""))),"")</f>
        <v/>
      </c>
      <c r="BF86" t="str">
        <f>IFERROR('Prod y alimentación'!AB144*IF($AN86=$R$10,VLOOKUP($AO86,Listas!$B$6:$D$106,3,)*VLOOKUP($AO86,Listas!$B$6:$D$106,2,),IF($AN86=$R$11,VLOOKUP($AO86,Listas!$E$6:$G$106,3,)*VLOOKUP($AO86,Listas!$E$6:$G$106,2,),IF($AN86=$R$12,VLOOKUP($AO86,Listas!$H$6:$J$106,3,)*VLOOKUP($AO86,Listas!$H$6:$J$106,2,),""))),"")</f>
        <v/>
      </c>
      <c r="BG86" t="str">
        <f>IFERROR('Prod y alimentación'!AC144*IF($AN86=$R$10,VLOOKUP($AO86,Listas!$B$6:$D$106,3,)*VLOOKUP($AO86,Listas!$B$6:$D$106,2,),IF($AN86=$R$11,VLOOKUP($AO86,Listas!$E$6:$G$106,3,)*VLOOKUP($AO86,Listas!$E$6:$G$106,2,),IF($AN86=$R$12,VLOOKUP($AO86,Listas!$H$6:$J$106,3,)*VLOOKUP($AO86,Listas!$H$6:$J$106,2,),""))),"")</f>
        <v/>
      </c>
      <c r="BH86" t="str">
        <f>IFERROR('Prod y alimentación'!AE144*IF($AN86=$R$10,VLOOKUP($AO86,Listas!$B$6:$D$106,3,)*VLOOKUP($AO86,Listas!$B$6:$D$106,2,),IF($AN86=$R$11,VLOOKUP($AO86,Listas!$E$6:$G$106,3,)*VLOOKUP($AO86,Listas!$E$6:$G$106,2,),IF($AN86=$R$12,VLOOKUP($AO86,Listas!$H$6:$J$106,3,)*VLOOKUP($AO86,Listas!$H$6:$J$106,2,),""))),"")</f>
        <v/>
      </c>
      <c r="BI86" t="str">
        <f>IFERROR('Prod y alimentación'!AF144*IF($AN86=$R$10,VLOOKUP($AO86,Listas!$B$6:$D$106,3,)*VLOOKUP($AO86,Listas!$B$6:$D$106,2,),IF($AN86=$R$11,VLOOKUP($AO86,Listas!$E$6:$G$106,3,)*VLOOKUP($AO86,Listas!$E$6:$G$106,2,),IF($AN86=$R$12,VLOOKUP($AO86,Listas!$H$6:$J$106,3,)*VLOOKUP($AO86,Listas!$H$6:$J$106,2,),""))),"")</f>
        <v/>
      </c>
      <c r="BJ86" t="str">
        <f>IFERROR('Prod y alimentación'!AH144*IF($AN86=$R$10,VLOOKUP($AO86,Listas!$B$6:$D$106,3,)*VLOOKUP($AO86,Listas!$B$6:$D$106,2,),IF($AN86=$R$11,VLOOKUP($AO86,Listas!$E$6:$G$106,3,)*VLOOKUP($AO86,Listas!$E$6:$G$106,2,),IF($AN86=$R$12,VLOOKUP($AO86,Listas!$H$6:$J$106,3,)*VLOOKUP($AO86,Listas!$H$6:$J$106,2,),""))),"")</f>
        <v/>
      </c>
      <c r="BK86" t="str">
        <f>IFERROR('Prod y alimentación'!AI144*IF($AN86=$R$10,VLOOKUP($AO86,Listas!$B$6:$D$106,3,)*VLOOKUP($AO86,Listas!$B$6:$D$106,2,),IF($AN86=$R$11,VLOOKUP($AO86,Listas!$E$6:$G$106,3,)*VLOOKUP($AO86,Listas!$E$6:$G$106,2,),IF($AN86=$R$12,VLOOKUP($AO86,Listas!$H$6:$J$106,3,)*VLOOKUP($AO86,Listas!$H$6:$J$106,2,),""))),"")</f>
        <v/>
      </c>
      <c r="BL86" t="str">
        <f>IFERROR('Prod y alimentación'!AK144*IF($AN86=$R$10,VLOOKUP($AO86,Listas!$B$6:$D$106,3,)*VLOOKUP($AO86,Listas!$B$6:$D$106,2,),IF($AN86=$R$11,VLOOKUP($AO86,Listas!$E$6:$G$106,3,)*VLOOKUP($AO86,Listas!$E$6:$G$106,2,),IF($AN86=$R$12,VLOOKUP($AO86,Listas!$H$6:$J$106,3,)*VLOOKUP($AO86,Listas!$H$6:$J$106,2,),""))),"")</f>
        <v/>
      </c>
      <c r="BM86" t="str">
        <f>IFERROR('Prod y alimentación'!AL144*IF($AN86=$R$10,VLOOKUP($AO86,Listas!$B$6:$D$106,3,)*VLOOKUP($AO86,Listas!$B$6:$D$106,2,),IF($AN86=$R$11,VLOOKUP($AO86,Listas!$E$6:$G$106,3,)*VLOOKUP($AO86,Listas!$E$6:$G$106,2,),IF($AN86=$R$12,VLOOKUP($AO86,Listas!$H$6:$J$106,3,)*VLOOKUP($AO86,Listas!$H$6:$J$106,2,),""))),"")</f>
        <v/>
      </c>
      <c r="BO86" s="130" t="str">
        <f>IFERROR('Prod y alimentación'!D144*IF($AN86=$R$10,VLOOKUP($AO86,Listas!$B$6:$C$106,2,),IF($AN86=$R$11,VLOOKUP($AO86,Listas!$E$6:$F$106,2,),IF($AN86=$R$12,VLOOKUP($AO86,Listas!$H$6:$I$106,2,),""))),"")</f>
        <v/>
      </c>
      <c r="BP86" t="str">
        <f>IFERROR('Prod y alimentación'!G144*IF($AN86=$R$10,VLOOKUP($AO86,Listas!$B$6:$C$106,2,),IF($AN86=$R$11,VLOOKUP($AO86,Listas!$E$6:$F$106,2,),IF($AN86=$R$12,VLOOKUP($AO86,Listas!$H$6:$I$106,2,)/100,""))),"")</f>
        <v/>
      </c>
      <c r="BQ86" t="str">
        <f>IFERROR('Prod y alimentación'!J144*IF($AN86=$R$10,VLOOKUP($AO86,Listas!$B$6:$C$106,2,),IF($AN86=$R$11,VLOOKUP($AO86,Listas!$E$6:$F$106,2,),IF($AN86=$R$12,VLOOKUP($AO86,Listas!$H$6:$I$106,2,)/100,""))),"")</f>
        <v/>
      </c>
      <c r="BR86" t="str">
        <f>IFERROR('Prod y alimentación'!M144*IF($AN86=$R$10,VLOOKUP($AO86,Listas!$B$6:$C$106,2,),IF($AN86=$R$11,VLOOKUP($AO86,Listas!$E$6:$F$106,2,),IF($AN86=$R$12,VLOOKUP($AO86,Listas!$H$6:$I$106,2,)/100,""))),"")</f>
        <v/>
      </c>
      <c r="BS86" t="str">
        <f>IFERROR('Prod y alimentación'!P144*IF($AN86=$R$10,VLOOKUP($AO86,Listas!$B$6:$C$106,2,),IF($AN86=$R$11,VLOOKUP($AO86,Listas!$E$6:$F$106,2,),IF($AN86=$R$12,VLOOKUP($AO86,Listas!$H$6:$I$106,2,)/100,""))),"")</f>
        <v/>
      </c>
      <c r="BT86" t="str">
        <f>IFERROR('Prod y alimentación'!S144*IF($AN86=$R$10,VLOOKUP($AO86,Listas!$B$6:$C$106,2,),IF($AN86=$R$11,VLOOKUP($AO86,Listas!$E$6:$F$106,2,),IF($AN86=$R$12,VLOOKUP($AO86,Listas!$H$6:$I$106,2,)/100,""))),"")</f>
        <v/>
      </c>
      <c r="BU86" t="str">
        <f>IFERROR('Prod y alimentación'!V144*IF($AN86=$R$10,VLOOKUP($AO86,Listas!$B$6:$C$106,2,),IF($AN86=$R$11,VLOOKUP($AO86,Listas!$E$6:$F$106,2,),IF($AN86=$R$12,VLOOKUP($AO86,Listas!$H$6:$I$106,2,)/100,""))),"")</f>
        <v/>
      </c>
      <c r="BV86" t="str">
        <f>IFERROR('Prod y alimentación'!Y144*IF($AN86=$R$10,VLOOKUP($AO86,Listas!$B$6:$C$106,2,),IF($AN86=$R$11,VLOOKUP($AO86,Listas!$E$6:$F$106,2,),IF($AN86=$R$12,VLOOKUP($AO86,Listas!$H$6:$I$106,2,)/100,""))),"")</f>
        <v/>
      </c>
      <c r="BW86" t="str">
        <f>IFERROR('Prod y alimentación'!AB144*IF($AN86=$R$10,VLOOKUP($AO86,Listas!$B$6:$C$106,2,),IF($AN86=$R$11,VLOOKUP($AO86,Listas!$E$6:$F$106,2,),IF($AN86=$R$12,VLOOKUP($AO86,Listas!$H$6:$I$106,2,)/100,""))),"")</f>
        <v/>
      </c>
      <c r="BX86" t="str">
        <f>IFERROR('Prod y alimentación'!AE144*IF($AN86=$R$10,VLOOKUP($AO86,Listas!$B$6:$C$106,2,),IF($AN86=$R$11,VLOOKUP($AO86,Listas!$E$6:$F$106,2,),IF($AN86=$R$12,VLOOKUP($AO86,Listas!$H$6:$I$106,2,)/100,""))),"")</f>
        <v/>
      </c>
      <c r="BY86" t="str">
        <f>IFERROR('Prod y alimentación'!AH144*IF($AN86=$R$10,VLOOKUP($AO86,Listas!$B$6:$C$106,2,),IF($AN86=$R$11,VLOOKUP($AO86,Listas!$E$6:$F$106,2,),IF($AN86=$R$12,VLOOKUP($AO86,Listas!$H$6:$I$106,2,)/100,""))),"")</f>
        <v/>
      </c>
      <c r="BZ86" t="str">
        <f>IFERROR('Prod y alimentación'!AK144*IF($AN86=$R$10,VLOOKUP($AO86,Listas!$B$6:$C$106,2,),IF($AN86=$R$11,VLOOKUP($AO86,Listas!$E$6:$F$106,2,),IF($AN86=$R$12,VLOOKUP($AO86,Listas!$H$6:$I$106,2,)/100,""))),"")</f>
        <v/>
      </c>
      <c r="CB86" t="str">
        <f>IF(Reservas!E91="",IF(Reservas!D91="","",IF(Reservas!C91=$O$10,0.85,IF(Reservas!C91=$O$11,0.45,IF(Reservas!C91=$O$12,0.33,"")))),Reservas!E91)</f>
        <v/>
      </c>
      <c r="CC86" t="str">
        <f>IF(Reservas!H91="",IF(Reservas!G91="","",IF(Reservas!F91=$O$10,0.85,IF(Reservas!F91=$O$11,0.45,IF(Reservas!F91=$O$12,0.33,"")))),Reservas!H91)</f>
        <v/>
      </c>
      <c r="CD86" t="str">
        <f>IF(Reservas!K91="",IF(Reservas!J91="","",IF(Reservas!I91=$O$10,0.85,IF(Reservas!I91=$O$11,0.45,IF(Reservas!I91=$O$12,0.33,"")))),Reservas!K91)</f>
        <v/>
      </c>
      <c r="CE86" t="str">
        <f>IF(Reservas!N91="",IF(Reservas!M91="","",IF(Reservas!L91=$O$10,0.85,IF(Reservas!L91=$O$11,0.45,IF(Reservas!L91=$O$12,0.33,"")))),Reservas!N91)</f>
        <v/>
      </c>
      <c r="CF86" t="str">
        <f>IF(Reservas!Q91="",IF(Reservas!P91="","",IF(Reservas!O91=$O$10,0.85,IF(Reservas!O91=$O$11,0.45,IF(Reservas!O91=$O$12,0.33,"")))),Reservas!Q91)</f>
        <v/>
      </c>
      <c r="CG86" t="str">
        <f>IF(Reservas!T91="",IF(Reservas!S91="","",IF(Reservas!R91=$O$10,0.85,IF(Reservas!R91=$O$11,0.45,IF(Reservas!R91=$O$12,0.33,"")))),Reservas!T91)</f>
        <v/>
      </c>
      <c r="CH86" t="str">
        <f>IF(Reservas!W91="",IF(Reservas!V91="","",IF(Reservas!U91=$O$10,0.85,IF(Reservas!U91=$O$11,0.45,IF(Reservas!U91=$O$12,0.33,"")))),Reservas!W91)</f>
        <v/>
      </c>
      <c r="CI86" t="str">
        <f>IF(Reservas!Z91="",IF(Reservas!Y91="","",IF(Reservas!X91=$O$10,0.85,IF(Reservas!X91=$O$11,0.45,IF(Reservas!X91=$O$12,0.33,"")))),Reservas!Z91)</f>
        <v/>
      </c>
      <c r="CJ86" t="str">
        <f>IF(Reservas!AC91="",IF(Reservas!AB91="","",IF(Reservas!AA91=$O$10,0.85,IF(Reservas!AA91=$O$11,0.45,IF(Reservas!AA91=$O$12,0.33,"")))),Reservas!AC91)</f>
        <v/>
      </c>
      <c r="CK86" t="str">
        <f>IF(Reservas!AF91="",IF(Reservas!AE91="","",IF(Reservas!AD91=$O$10,0.85,IF(Reservas!AD91=$O$11,0.45,IF(Reservas!AD91=$O$12,0.33,"")))),Reservas!AF91)</f>
        <v/>
      </c>
      <c r="CL86" t="str">
        <f>IF(Reservas!AI91="",IF(Reservas!AH91="","",IF(Reservas!AG91=$O$10,0.85,IF(Reservas!AG91=$O$11,0.45,IF(Reservas!AG91=$O$12,0.33,"")))),Reservas!AI91)</f>
        <v/>
      </c>
      <c r="CM86" t="str">
        <f>IF(Reservas!AL91="",IF(Reservas!AK91="","",IF(Reservas!AJ91=$O$10,0.85,IF(Reservas!AJ91=$O$11,0.45,IF(Reservas!AJ91=$O$12,0.33,"")))),Reservas!AL91)</f>
        <v/>
      </c>
      <c r="CO86" t="str">
        <f>IFERROR('Prod y alimentación'!E144*IF($AN86=$R$10,VLOOKUP($AO86,Listas!$B$6:$C$106,2,),IF($AN86=$R$11,VLOOKUP($AO86,Listas!$E$6:$F$106,2,),IF($AN86=$R$12,VLOOKUP($AO86,Listas!$H$6:$I$106,2,),""))),"")</f>
        <v/>
      </c>
      <c r="CP86" t="str">
        <f>IFERROR('Prod y alimentación'!H144*IF($AN86=$R$10,VLOOKUP($AO86,Listas!$B$6:$C$106,2,),IF($AN86=$R$11,VLOOKUP($AO86,Listas!$E$6:$F$106,2,),IF($AN86=$R$12,VLOOKUP($AO86,Listas!$H$6:$I$106,2,),""))),"")</f>
        <v/>
      </c>
      <c r="CQ86" t="str">
        <f>IFERROR('Prod y alimentación'!K144*IF($AN86=$R$10,VLOOKUP($AO86,Listas!$B$6:$C$106,2,),IF($AN86=$R$11,VLOOKUP($AO86,Listas!$E$6:$F$106,2,),IF($AN86=$R$12,VLOOKUP($AO86,Listas!$H$6:$I$106,2,),""))),"")</f>
        <v/>
      </c>
      <c r="CR86" t="str">
        <f>IFERROR('Prod y alimentación'!N144*IF($AN86=$R$10,VLOOKUP($AO86,Listas!$B$6:$C$106,2,),IF($AN86=$R$11,VLOOKUP($AO86,Listas!$E$6:$F$106,2,),IF($AN86=$R$12,VLOOKUP($AO86,Listas!$H$6:$I$106,2,),""))),"")</f>
        <v/>
      </c>
      <c r="CS86" t="str">
        <f>IFERROR('Prod y alimentación'!Q144*IF($AN86=$R$10,VLOOKUP($AO86,Listas!$B$6:$C$106,2,),IF($AN86=$R$11,VLOOKUP($AO86,Listas!$E$6:$F$106,2,),IF($AN86=$R$12,VLOOKUP($AO86,Listas!$H$6:$I$106,2,),""))),"")</f>
        <v/>
      </c>
      <c r="CT86" t="str">
        <f>IFERROR('Prod y alimentación'!T144*IF($AN86=$R$10,VLOOKUP($AO86,Listas!$B$6:$C$106,2,),IF($AN86=$R$11,VLOOKUP($AO86,Listas!$E$6:$F$106,2,),IF($AN86=$R$12,VLOOKUP($AO86,Listas!$H$6:$I$106,2,),""))),"")</f>
        <v/>
      </c>
      <c r="CU86" t="str">
        <f>IFERROR('Prod y alimentación'!W144*IF($AN86=$R$10,VLOOKUP($AO86,Listas!$B$6:$C$106,2,),IF($AN86=$R$11,VLOOKUP($AO86,Listas!$E$6:$F$106,2,),IF($AN86=$R$12,VLOOKUP($AO86,Listas!$H$6:$I$106,2,),""))),"")</f>
        <v/>
      </c>
      <c r="CV86" t="str">
        <f>IFERROR('Prod y alimentación'!Z144*IF($AN86=$R$10,VLOOKUP($AO86,Listas!$B$6:$C$106,2,),IF($AN86=$R$11,VLOOKUP($AO86,Listas!$E$6:$F$106,2,),IF($AN86=$R$12,VLOOKUP($AO86,Listas!$H$6:$I$106,2,),""))),"")</f>
        <v/>
      </c>
      <c r="CW86" t="str">
        <f>IFERROR('Prod y alimentación'!AC144*IF($AN86=$R$10,VLOOKUP($AO86,Listas!$B$6:$C$106,2,),IF($AN86=$R$11,VLOOKUP($AO86,Listas!$E$6:$F$106,2,),IF($AN86=$R$12,VLOOKUP($AO86,Listas!$H$6:$I$106,2,),""))),"")</f>
        <v/>
      </c>
      <c r="CX86" t="str">
        <f>IFERROR('Prod y alimentación'!AF144*IF($AN86=$R$10,VLOOKUP($AO86,Listas!$B$6:$C$106,2,),IF($AN86=$R$11,VLOOKUP($AO86,Listas!$E$6:$F$106,2,),IF($AN86=$R$12,VLOOKUP($AO86,Listas!$H$6:$I$106,2,),""))),"")</f>
        <v/>
      </c>
      <c r="CY86" t="str">
        <f>IFERROR('Prod y alimentación'!AI144*IF($AN86=$R$10,VLOOKUP($AO86,Listas!$B$6:$C$106,2,),IF($AN86=$R$11,VLOOKUP($AO86,Listas!$E$6:$F$106,2,),IF($AN86=$R$12,VLOOKUP($AO86,Listas!$H$6:$I$106,2,),""))),"")</f>
        <v/>
      </c>
      <c r="CZ86" t="str">
        <f>IFERROR('Prod y alimentación'!AL144*IF($AN86=$R$10,VLOOKUP($AO86,Listas!$B$6:$C$106,2,),IF($AN86=$R$11,VLOOKUP($AO86,Listas!$E$6:$F$106,2,),IF($AN86=$R$12,VLOOKUP($AO86,Listas!$H$6:$I$106,2,),""))),"")</f>
        <v/>
      </c>
    </row>
    <row r="87" spans="2:104" x14ac:dyDescent="0.35">
      <c r="B87" t="str">
        <f ca="1">IFERROR(INDEX(OFFSET(Listas!$B$6,0,0,MATCH("Fin",Listas!$B$6:B183,0)-1,1),MATCH(0,INDEX(COUNTIF($B$10:B86,OFFSET(Listas!$B$6,0,0,MATCH("Fin",Listas!$B$6:B183,0)-1,1)),0,0),0)),"")</f>
        <v/>
      </c>
      <c r="E87" t="str">
        <f ca="1">IFERROR(INDEX(OFFSET(Listas!$E$6,0,0,MATCH("Fin",Listas!$E$6:E183,0)-1,1),MATCH(0,INDEX(COUNTIF($E$10:E86,OFFSET(Listas!$E$6,0,0,MATCH("Fin",Listas!$E$6:E183,0)-1,1)),0,0),0)),"")</f>
        <v/>
      </c>
      <c r="H87" t="str">
        <f ca="1">IFERROR(INDEX(OFFSET(Listas!$H$6,0,0,MATCH("Fin",Listas!$H$6:H183,0)-1,1),MATCH(0,INDEX(COUNTIF($H$10:H86,OFFSET(Listas!$H$6,0,0,MATCH("Fin",Listas!$H$6:H183,0)-1,1)),0,0),0)),"")</f>
        <v/>
      </c>
      <c r="K87" t="str">
        <f ca="1">IFERROR(INDEX(OFFSET(Listas!$L$6,0,0,MATCH("Fin",Listas!$L$6:L183,0)-1,1),MATCH(0,INDEX(COUNTIF($K$10:K86,OFFSET(Listas!$L$6,0,0,MATCH("Fin",Listas!$L$6:L183,0)-1,1)),0,0),0)),"")</f>
        <v/>
      </c>
      <c r="L87" t="e">
        <f ca="1">VLOOKUP(K87,Listas!$L$6:$M$106,2,0)</f>
        <v>#N/A</v>
      </c>
      <c r="AA87" s="122" t="str">
        <f>IF('Uso de suelo'!C92="","",'Uso de suelo'!C92)</f>
        <v/>
      </c>
      <c r="AB87" s="123" t="str">
        <f ca="1">IF('Uso de suelo'!D92="","",VLOOKUP('Uso de suelo'!D92,OFFSET(Formulas!$K$11,0,0,Formulas!$L$10,2),2,0))</f>
        <v/>
      </c>
      <c r="AC87" s="123" t="str">
        <f ca="1">IF('Uso de suelo'!F92="","",VLOOKUP('Uso de suelo'!F92,OFFSET(Formulas!$K$11,0,0,Formulas!$L$10,2),2,0))</f>
        <v/>
      </c>
      <c r="AD87" s="123" t="str">
        <f ca="1">IF('Uso de suelo'!H92="","",VLOOKUP('Uso de suelo'!H92,OFFSET(Formulas!$K$11,0,0,Formulas!$L$10,2),2,0))</f>
        <v/>
      </c>
      <c r="AE87" s="123" t="str">
        <f ca="1">IF('Uso de suelo'!J92="","",VLOOKUP('Uso de suelo'!J92,OFFSET(Formulas!$K$11,0,0,Formulas!$L$10,2),2,0))</f>
        <v/>
      </c>
      <c r="AF87" s="123" t="str">
        <f ca="1">IF('Uso de suelo'!L92="","",VLOOKUP('Uso de suelo'!L92,OFFSET(Formulas!$K$11,0,0,Formulas!$L$10,2),2,0))</f>
        <v/>
      </c>
      <c r="AG87" s="123" t="str">
        <f ca="1">IF('Uso de suelo'!N92="","",VLOOKUP('Uso de suelo'!N92,OFFSET(Formulas!$K$11,0,0,Formulas!$L$10,2),2,0))</f>
        <v/>
      </c>
      <c r="AH87" s="123" t="str">
        <f ca="1">IF('Uso de suelo'!P92="","",VLOOKUP('Uso de suelo'!P92,OFFSET(Formulas!$K$11,0,0,Formulas!$L$10,2),2,0))</f>
        <v/>
      </c>
      <c r="AI87" s="123" t="str">
        <f ca="1">IF('Uso de suelo'!R92="","",VLOOKUP('Uso de suelo'!R92,OFFSET(Formulas!$K$11,0,0,Formulas!$L$10,2),2,0))</f>
        <v/>
      </c>
      <c r="AJ87" s="123" t="str">
        <f ca="1">IF('Uso de suelo'!T92="","",VLOOKUP('Uso de suelo'!T92,OFFSET(Formulas!$K$11,0,0,Formulas!$L$10,2),2,0))</f>
        <v/>
      </c>
      <c r="AK87" s="123" t="str">
        <f ca="1">IF('Uso de suelo'!V92="","",VLOOKUP('Uso de suelo'!V92,OFFSET(Formulas!$K$11,0,0,Formulas!$L$10,2),2,0))</f>
        <v/>
      </c>
      <c r="AL87" s="123" t="str">
        <f ca="1">IF('Uso de suelo'!X92="","",VLOOKUP('Uso de suelo'!X92,OFFSET(Formulas!$K$11,0,0,Formulas!$L$10,2),2,0))</f>
        <v/>
      </c>
      <c r="AM87" s="124" t="str">
        <f ca="1">IF('Uso de suelo'!Z92="","",VLOOKUP('Uso de suelo'!Z92,OFFSET(Formulas!$K$11,0,0,Formulas!$L$10,2),2,0))</f>
        <v/>
      </c>
      <c r="AN87" t="str">
        <f>IF('Prod y alimentación'!B145="","",'Prod y alimentación'!B145)</f>
        <v/>
      </c>
      <c r="AO87" t="str">
        <f>IF('Prod y alimentación'!C145="","",'Prod y alimentación'!C145)</f>
        <v/>
      </c>
      <c r="AP87" t="str">
        <f>IFERROR('Prod y alimentación'!D145*IF($AN87=$R$10,VLOOKUP($AO87,Listas!$B$6:$D$106,3,)*VLOOKUP($AO87,Listas!$B$6:$D$106,2,),IF($AN87=$R$11,VLOOKUP($AO87,Listas!$E$6:$G$106,3,)*VLOOKUP($AO87,Listas!$E$6:$G$106,2,),IF($AN87=$R$12,VLOOKUP($AO87,Listas!$H$6:$J$106,3,)*VLOOKUP($AO87,Listas!$H$6:$J$106,2,),""))),"")</f>
        <v/>
      </c>
      <c r="AQ87" t="str">
        <f>IFERROR('Prod y alimentación'!E145*IF($AN87=$R$10,VLOOKUP($AO87,Listas!$B$6:$D$106,3,)*VLOOKUP($AO87,Listas!$B$6:$D$106,2,),IF($AN87=$R$11,VLOOKUP($AO87,Listas!$E$6:$G$106,3,)*VLOOKUP($AO87,Listas!$E$6:$G$106,2,),IF($AN87=$R$12,VLOOKUP($AO87,Listas!$H$6:$J$106,3,)*VLOOKUP($AO87,Listas!$H$6:$J$106,2,),""))),"")</f>
        <v/>
      </c>
      <c r="AR87" t="str">
        <f>IFERROR('Prod y alimentación'!G145*IF($AN87=$R$10,VLOOKUP($AO87,Listas!$B$6:$D$106,3,)*VLOOKUP($AO87,Listas!$B$6:$D$106,2,),IF($AN87=$R$11,VLOOKUP($AO87,Listas!$E$6:$G$106,3,)*VLOOKUP($AO87,Listas!$E$6:$G$106,2,),IF($AN87=$R$12,VLOOKUP($AO87,Listas!$H$6:$J$106,3,)*VLOOKUP($AO87,Listas!$H$6:$J$106,2,),""))),"")</f>
        <v/>
      </c>
      <c r="AS87" t="str">
        <f>IFERROR('Prod y alimentación'!H145*IF($AN87=$R$10,VLOOKUP($AO87,Listas!$B$6:$D$106,3,)*VLOOKUP($AO87,Listas!$B$6:$D$106,2,),IF($AN87=$R$11,VLOOKUP($AO87,Listas!$E$6:$G$106,3,)*VLOOKUP($AO87,Listas!$E$6:$G$106,2,),IF($AN87=$R$12,VLOOKUP($AO87,Listas!$H$6:$J$106,3,)*VLOOKUP($AO87,Listas!$H$6:$J$106,2,),""))),"")</f>
        <v/>
      </c>
      <c r="AT87" t="str">
        <f>IFERROR('Prod y alimentación'!J145*IF($AN87=$R$10,VLOOKUP($AO87,Listas!$B$6:$D$106,3,)*VLOOKUP($AO87,Listas!$B$6:$D$106,2,),IF($AN87=$R$11,VLOOKUP($AO87,Listas!$E$6:$G$106,3,)*VLOOKUP($AO87,Listas!$E$6:$G$106,2,),IF($AN87=$R$12,VLOOKUP($AO87,Listas!$H$6:$J$106,3,)*VLOOKUP($AO87,Listas!$H$6:$J$106,2,),""))),"")</f>
        <v/>
      </c>
      <c r="AU87" t="str">
        <f>IFERROR('Prod y alimentación'!K145*IF($AN87=$R$10,VLOOKUP($AO87,Listas!$B$6:$D$106,3,)*VLOOKUP($AO87,Listas!$B$6:$D$106,2,),IF($AN87=$R$11,VLOOKUP($AO87,Listas!$E$6:$G$106,3,)*VLOOKUP($AO87,Listas!$E$6:$G$106,2,),IF($AN87=$R$12,VLOOKUP($AO87,Listas!$H$6:$J$106,3,)*VLOOKUP($AO87,Listas!$H$6:$J$106,2,),""))),"")</f>
        <v/>
      </c>
      <c r="AV87" t="str">
        <f>IFERROR('Prod y alimentación'!M145*IF($AN87=$R$10,VLOOKUP($AO87,Listas!$B$6:$D$106,3,)*VLOOKUP($AO87,Listas!$B$6:$D$106,2,),IF($AN87=$R$11,VLOOKUP($AO87,Listas!$E$6:$G$106,3,)*VLOOKUP($AO87,Listas!$E$6:$G$106,2,),IF($AN87=$R$12,VLOOKUP($AO87,Listas!$H$6:$J$106,3,)*VLOOKUP($AO87,Listas!$H$6:$J$106,2,),""))),"")</f>
        <v/>
      </c>
      <c r="AW87" t="str">
        <f>IFERROR('Prod y alimentación'!N145*IF($AN87=$R$10,VLOOKUP($AO87,Listas!$B$6:$D$106,3,)*VLOOKUP($AO87,Listas!$B$6:$D$106,2,),IF($AN87=$R$11,VLOOKUP($AO87,Listas!$E$6:$G$106,3,)*VLOOKUP($AO87,Listas!$E$6:$G$106,2,),IF($AN87=$R$12,VLOOKUP($AO87,Listas!$H$6:$J$106,3,)*VLOOKUP($AO87,Listas!$H$6:$J$106,2,),""))),"")</f>
        <v/>
      </c>
      <c r="AX87" t="str">
        <f>IFERROR('Prod y alimentación'!P145*IF($AN87=$R$10,VLOOKUP($AO87,Listas!$B$6:$D$106,3,)*VLOOKUP($AO87,Listas!$B$6:$D$106,2,),IF($AN87=$R$11,VLOOKUP($AO87,Listas!$E$6:$G$106,3,)*VLOOKUP($AO87,Listas!$E$6:$G$106,2,),IF($AN87=$R$12,VLOOKUP($AO87,Listas!$H$6:$J$106,3,)*VLOOKUP($AO87,Listas!$H$6:$J$106,2,),""))),"")</f>
        <v/>
      </c>
      <c r="AY87" t="str">
        <f>IFERROR('Prod y alimentación'!Q145*IF($AN87=$R$10,VLOOKUP($AO87,Listas!$B$6:$D$106,3,)*VLOOKUP($AO87,Listas!$B$6:$D$106,2,),IF($AN87=$R$11,VLOOKUP($AO87,Listas!$E$6:$G$106,3,)*VLOOKUP($AO87,Listas!$E$6:$G$106,2,),IF($AN87=$R$12,VLOOKUP($AO87,Listas!$H$6:$J$106,3,)*VLOOKUP($AO87,Listas!$H$6:$J$106,2,),""))),"")</f>
        <v/>
      </c>
      <c r="AZ87" t="str">
        <f>IFERROR('Prod y alimentación'!S145*IF($AN87=$R$10,VLOOKUP($AO87,Listas!$B$6:$D$106,3,)*VLOOKUP($AO87,Listas!$B$6:$D$106,2,),IF($AN87=$R$11,VLOOKUP($AO87,Listas!$E$6:$G$106,3,)*VLOOKUP($AO87,Listas!$E$6:$G$106,2,),IF($AN87=$R$12,VLOOKUP($AO87,Listas!$H$6:$J$106,3,)*VLOOKUP($AO87,Listas!$H$6:$J$106,2,),""))),"")</f>
        <v/>
      </c>
      <c r="BA87" t="str">
        <f>IFERROR('Prod y alimentación'!T145*IF($AN87=$R$10,VLOOKUP($AO87,Listas!$B$6:$D$106,3,)*VLOOKUP($AO87,Listas!$B$6:$D$106,2,),IF($AN87=$R$11,VLOOKUP($AO87,Listas!$E$6:$G$106,3,)*VLOOKUP($AO87,Listas!$E$6:$G$106,2,),IF($AN87=$R$12,VLOOKUP($AO87,Listas!$H$6:$J$106,3,)*VLOOKUP($AO87,Listas!$H$6:$J$106,2,),""))),"")</f>
        <v/>
      </c>
      <c r="BB87" t="str">
        <f>IFERROR('Prod y alimentación'!V145*IF($AN87=$R$10,VLOOKUP($AO87,Listas!$B$6:$D$106,3,)*VLOOKUP($AO87,Listas!$B$6:$D$106,2,),IF($AN87=$R$11,VLOOKUP($AO87,Listas!$E$6:$G$106,3,)*VLOOKUP($AO87,Listas!$E$6:$G$106,2,),IF($AN87=$R$12,VLOOKUP($AO87,Listas!$H$6:$J$106,3,)*VLOOKUP($AO87,Listas!$H$6:$J$106,2,),""))),"")</f>
        <v/>
      </c>
      <c r="BC87" t="str">
        <f>IFERROR('Prod y alimentación'!W145*IF($AN87=$R$10,VLOOKUP($AO87,Listas!$B$6:$D$106,3,)*VLOOKUP($AO87,Listas!$B$6:$D$106,2,),IF($AN87=$R$11,VLOOKUP($AO87,Listas!$E$6:$G$106,3,)*VLOOKUP($AO87,Listas!$E$6:$G$106,2,),IF($AN87=$R$12,VLOOKUP($AO87,Listas!$H$6:$J$106,3,)*VLOOKUP($AO87,Listas!$H$6:$J$106,2,),""))),"")</f>
        <v/>
      </c>
      <c r="BD87" t="str">
        <f>IFERROR('Prod y alimentación'!Y145*IF($AN87=$R$10,VLOOKUP($AO87,Listas!$B$6:$D$106,3,)*VLOOKUP($AO87,Listas!$B$6:$D$106,2,),IF($AN87=$R$11,VLOOKUP($AO87,Listas!$E$6:$G$106,3,)*VLOOKUP($AO87,Listas!$E$6:$G$106,2,),IF($AN87=$R$12,VLOOKUP($AO87,Listas!$H$6:$J$106,3,)*VLOOKUP($AO87,Listas!$H$6:$J$106,2,),""))),"")</f>
        <v/>
      </c>
      <c r="BE87" t="str">
        <f>IFERROR('Prod y alimentación'!Z145*IF($AN87=$R$10,VLOOKUP($AO87,Listas!$B$6:$D$106,3,)*VLOOKUP($AO87,Listas!$B$6:$D$106,2,),IF($AN87=$R$11,VLOOKUP($AO87,Listas!$E$6:$G$106,3,)*VLOOKUP($AO87,Listas!$E$6:$G$106,2,),IF($AN87=$R$12,VLOOKUP($AO87,Listas!$H$6:$J$106,3,)*VLOOKUP($AO87,Listas!$H$6:$J$106,2,),""))),"")</f>
        <v/>
      </c>
      <c r="BF87" t="str">
        <f>IFERROR('Prod y alimentación'!AB145*IF($AN87=$R$10,VLOOKUP($AO87,Listas!$B$6:$D$106,3,)*VLOOKUP($AO87,Listas!$B$6:$D$106,2,),IF($AN87=$R$11,VLOOKUP($AO87,Listas!$E$6:$G$106,3,)*VLOOKUP($AO87,Listas!$E$6:$G$106,2,),IF($AN87=$R$12,VLOOKUP($AO87,Listas!$H$6:$J$106,3,)*VLOOKUP($AO87,Listas!$H$6:$J$106,2,),""))),"")</f>
        <v/>
      </c>
      <c r="BG87" t="str">
        <f>IFERROR('Prod y alimentación'!AC145*IF($AN87=$R$10,VLOOKUP($AO87,Listas!$B$6:$D$106,3,)*VLOOKUP($AO87,Listas!$B$6:$D$106,2,),IF($AN87=$R$11,VLOOKUP($AO87,Listas!$E$6:$G$106,3,)*VLOOKUP($AO87,Listas!$E$6:$G$106,2,),IF($AN87=$R$12,VLOOKUP($AO87,Listas!$H$6:$J$106,3,)*VLOOKUP($AO87,Listas!$H$6:$J$106,2,),""))),"")</f>
        <v/>
      </c>
      <c r="BH87" t="str">
        <f>IFERROR('Prod y alimentación'!AE145*IF($AN87=$R$10,VLOOKUP($AO87,Listas!$B$6:$D$106,3,)*VLOOKUP($AO87,Listas!$B$6:$D$106,2,),IF($AN87=$R$11,VLOOKUP($AO87,Listas!$E$6:$G$106,3,)*VLOOKUP($AO87,Listas!$E$6:$G$106,2,),IF($AN87=$R$12,VLOOKUP($AO87,Listas!$H$6:$J$106,3,)*VLOOKUP($AO87,Listas!$H$6:$J$106,2,),""))),"")</f>
        <v/>
      </c>
      <c r="BI87" t="str">
        <f>IFERROR('Prod y alimentación'!AF145*IF($AN87=$R$10,VLOOKUP($AO87,Listas!$B$6:$D$106,3,)*VLOOKUP($AO87,Listas!$B$6:$D$106,2,),IF($AN87=$R$11,VLOOKUP($AO87,Listas!$E$6:$G$106,3,)*VLOOKUP($AO87,Listas!$E$6:$G$106,2,),IF($AN87=$R$12,VLOOKUP($AO87,Listas!$H$6:$J$106,3,)*VLOOKUP($AO87,Listas!$H$6:$J$106,2,),""))),"")</f>
        <v/>
      </c>
      <c r="BJ87" t="str">
        <f>IFERROR('Prod y alimentación'!AH145*IF($AN87=$R$10,VLOOKUP($AO87,Listas!$B$6:$D$106,3,)*VLOOKUP($AO87,Listas!$B$6:$D$106,2,),IF($AN87=$R$11,VLOOKUP($AO87,Listas!$E$6:$G$106,3,)*VLOOKUP($AO87,Listas!$E$6:$G$106,2,),IF($AN87=$R$12,VLOOKUP($AO87,Listas!$H$6:$J$106,3,)*VLOOKUP($AO87,Listas!$H$6:$J$106,2,),""))),"")</f>
        <v/>
      </c>
      <c r="BK87" t="str">
        <f>IFERROR('Prod y alimentación'!AI145*IF($AN87=$R$10,VLOOKUP($AO87,Listas!$B$6:$D$106,3,)*VLOOKUP($AO87,Listas!$B$6:$D$106,2,),IF($AN87=$R$11,VLOOKUP($AO87,Listas!$E$6:$G$106,3,)*VLOOKUP($AO87,Listas!$E$6:$G$106,2,),IF($AN87=$R$12,VLOOKUP($AO87,Listas!$H$6:$J$106,3,)*VLOOKUP($AO87,Listas!$H$6:$J$106,2,),""))),"")</f>
        <v/>
      </c>
      <c r="BL87" t="str">
        <f>IFERROR('Prod y alimentación'!AK145*IF($AN87=$R$10,VLOOKUP($AO87,Listas!$B$6:$D$106,3,)*VLOOKUP($AO87,Listas!$B$6:$D$106,2,),IF($AN87=$R$11,VLOOKUP($AO87,Listas!$E$6:$G$106,3,)*VLOOKUP($AO87,Listas!$E$6:$G$106,2,),IF($AN87=$R$12,VLOOKUP($AO87,Listas!$H$6:$J$106,3,)*VLOOKUP($AO87,Listas!$H$6:$J$106,2,),""))),"")</f>
        <v/>
      </c>
      <c r="BM87" t="str">
        <f>IFERROR('Prod y alimentación'!AL145*IF($AN87=$R$10,VLOOKUP($AO87,Listas!$B$6:$D$106,3,)*VLOOKUP($AO87,Listas!$B$6:$D$106,2,),IF($AN87=$R$11,VLOOKUP($AO87,Listas!$E$6:$G$106,3,)*VLOOKUP($AO87,Listas!$E$6:$G$106,2,),IF($AN87=$R$12,VLOOKUP($AO87,Listas!$H$6:$J$106,3,)*VLOOKUP($AO87,Listas!$H$6:$J$106,2,),""))),"")</f>
        <v/>
      </c>
      <c r="BO87" s="130" t="str">
        <f>IFERROR('Prod y alimentación'!D145*IF($AN87=$R$10,VLOOKUP($AO87,Listas!$B$6:$C$106,2,),IF($AN87=$R$11,VLOOKUP($AO87,Listas!$E$6:$F$106,2,),IF($AN87=$R$12,VLOOKUP($AO87,Listas!$H$6:$I$106,2,),""))),"")</f>
        <v/>
      </c>
      <c r="BP87" t="str">
        <f>IFERROR('Prod y alimentación'!G145*IF($AN87=$R$10,VLOOKUP($AO87,Listas!$B$6:$C$106,2,),IF($AN87=$R$11,VLOOKUP($AO87,Listas!$E$6:$F$106,2,),IF($AN87=$R$12,VLOOKUP($AO87,Listas!$H$6:$I$106,2,)/100,""))),"")</f>
        <v/>
      </c>
      <c r="BQ87" t="str">
        <f>IFERROR('Prod y alimentación'!J145*IF($AN87=$R$10,VLOOKUP($AO87,Listas!$B$6:$C$106,2,),IF($AN87=$R$11,VLOOKUP($AO87,Listas!$E$6:$F$106,2,),IF($AN87=$R$12,VLOOKUP($AO87,Listas!$H$6:$I$106,2,)/100,""))),"")</f>
        <v/>
      </c>
      <c r="BR87" t="str">
        <f>IFERROR('Prod y alimentación'!M145*IF($AN87=$R$10,VLOOKUP($AO87,Listas!$B$6:$C$106,2,),IF($AN87=$R$11,VLOOKUP($AO87,Listas!$E$6:$F$106,2,),IF($AN87=$R$12,VLOOKUP($AO87,Listas!$H$6:$I$106,2,)/100,""))),"")</f>
        <v/>
      </c>
      <c r="BS87" t="str">
        <f>IFERROR('Prod y alimentación'!P145*IF($AN87=$R$10,VLOOKUP($AO87,Listas!$B$6:$C$106,2,),IF($AN87=$R$11,VLOOKUP($AO87,Listas!$E$6:$F$106,2,),IF($AN87=$R$12,VLOOKUP($AO87,Listas!$H$6:$I$106,2,)/100,""))),"")</f>
        <v/>
      </c>
      <c r="BT87" t="str">
        <f>IFERROR('Prod y alimentación'!S145*IF($AN87=$R$10,VLOOKUP($AO87,Listas!$B$6:$C$106,2,),IF($AN87=$R$11,VLOOKUP($AO87,Listas!$E$6:$F$106,2,),IF($AN87=$R$12,VLOOKUP($AO87,Listas!$H$6:$I$106,2,)/100,""))),"")</f>
        <v/>
      </c>
      <c r="BU87" t="str">
        <f>IFERROR('Prod y alimentación'!V145*IF($AN87=$R$10,VLOOKUP($AO87,Listas!$B$6:$C$106,2,),IF($AN87=$R$11,VLOOKUP($AO87,Listas!$E$6:$F$106,2,),IF($AN87=$R$12,VLOOKUP($AO87,Listas!$H$6:$I$106,2,)/100,""))),"")</f>
        <v/>
      </c>
      <c r="BV87" t="str">
        <f>IFERROR('Prod y alimentación'!Y145*IF($AN87=$R$10,VLOOKUP($AO87,Listas!$B$6:$C$106,2,),IF($AN87=$R$11,VLOOKUP($AO87,Listas!$E$6:$F$106,2,),IF($AN87=$R$12,VLOOKUP($AO87,Listas!$H$6:$I$106,2,)/100,""))),"")</f>
        <v/>
      </c>
      <c r="BW87" t="str">
        <f>IFERROR('Prod y alimentación'!AB145*IF($AN87=$R$10,VLOOKUP($AO87,Listas!$B$6:$C$106,2,),IF($AN87=$R$11,VLOOKUP($AO87,Listas!$E$6:$F$106,2,),IF($AN87=$R$12,VLOOKUP($AO87,Listas!$H$6:$I$106,2,)/100,""))),"")</f>
        <v/>
      </c>
      <c r="BX87" t="str">
        <f>IFERROR('Prod y alimentación'!AE145*IF($AN87=$R$10,VLOOKUP($AO87,Listas!$B$6:$C$106,2,),IF($AN87=$R$11,VLOOKUP($AO87,Listas!$E$6:$F$106,2,),IF($AN87=$R$12,VLOOKUP($AO87,Listas!$H$6:$I$106,2,)/100,""))),"")</f>
        <v/>
      </c>
      <c r="BY87" t="str">
        <f>IFERROR('Prod y alimentación'!AH145*IF($AN87=$R$10,VLOOKUP($AO87,Listas!$B$6:$C$106,2,),IF($AN87=$R$11,VLOOKUP($AO87,Listas!$E$6:$F$106,2,),IF($AN87=$R$12,VLOOKUP($AO87,Listas!$H$6:$I$106,2,)/100,""))),"")</f>
        <v/>
      </c>
      <c r="BZ87" t="str">
        <f>IFERROR('Prod y alimentación'!AK145*IF($AN87=$R$10,VLOOKUP($AO87,Listas!$B$6:$C$106,2,),IF($AN87=$R$11,VLOOKUP($AO87,Listas!$E$6:$F$106,2,),IF($AN87=$R$12,VLOOKUP($AO87,Listas!$H$6:$I$106,2,)/100,""))),"")</f>
        <v/>
      </c>
      <c r="CB87" t="str">
        <f>IF(Reservas!E92="",IF(Reservas!D92="","",IF(Reservas!C92=$O$10,0.85,IF(Reservas!C92=$O$11,0.45,IF(Reservas!C92=$O$12,0.33,"")))),Reservas!E92)</f>
        <v/>
      </c>
      <c r="CC87" t="str">
        <f>IF(Reservas!H92="",IF(Reservas!G92="","",IF(Reservas!F92=$O$10,0.85,IF(Reservas!F92=$O$11,0.45,IF(Reservas!F92=$O$12,0.33,"")))),Reservas!H92)</f>
        <v/>
      </c>
      <c r="CD87" t="str">
        <f>IF(Reservas!K92="",IF(Reservas!J92="","",IF(Reservas!I92=$O$10,0.85,IF(Reservas!I92=$O$11,0.45,IF(Reservas!I92=$O$12,0.33,"")))),Reservas!K92)</f>
        <v/>
      </c>
      <c r="CE87" t="str">
        <f>IF(Reservas!N92="",IF(Reservas!M92="","",IF(Reservas!L92=$O$10,0.85,IF(Reservas!L92=$O$11,0.45,IF(Reservas!L92=$O$12,0.33,"")))),Reservas!N92)</f>
        <v/>
      </c>
      <c r="CF87" t="str">
        <f>IF(Reservas!Q92="",IF(Reservas!P92="","",IF(Reservas!O92=$O$10,0.85,IF(Reservas!O92=$O$11,0.45,IF(Reservas!O92=$O$12,0.33,"")))),Reservas!Q92)</f>
        <v/>
      </c>
      <c r="CG87" t="str">
        <f>IF(Reservas!T92="",IF(Reservas!S92="","",IF(Reservas!R92=$O$10,0.85,IF(Reservas!R92=$O$11,0.45,IF(Reservas!R92=$O$12,0.33,"")))),Reservas!T92)</f>
        <v/>
      </c>
      <c r="CH87" t="str">
        <f>IF(Reservas!W92="",IF(Reservas!V92="","",IF(Reservas!U92=$O$10,0.85,IF(Reservas!U92=$O$11,0.45,IF(Reservas!U92=$O$12,0.33,"")))),Reservas!W92)</f>
        <v/>
      </c>
      <c r="CI87" t="str">
        <f>IF(Reservas!Z92="",IF(Reservas!Y92="","",IF(Reservas!X92=$O$10,0.85,IF(Reservas!X92=$O$11,0.45,IF(Reservas!X92=$O$12,0.33,"")))),Reservas!Z92)</f>
        <v/>
      </c>
      <c r="CJ87" t="str">
        <f>IF(Reservas!AC92="",IF(Reservas!AB92="","",IF(Reservas!AA92=$O$10,0.85,IF(Reservas!AA92=$O$11,0.45,IF(Reservas!AA92=$O$12,0.33,"")))),Reservas!AC92)</f>
        <v/>
      </c>
      <c r="CK87" t="str">
        <f>IF(Reservas!AF92="",IF(Reservas!AE92="","",IF(Reservas!AD92=$O$10,0.85,IF(Reservas!AD92=$O$11,0.45,IF(Reservas!AD92=$O$12,0.33,"")))),Reservas!AF92)</f>
        <v/>
      </c>
      <c r="CL87" t="str">
        <f>IF(Reservas!AI92="",IF(Reservas!AH92="","",IF(Reservas!AG92=$O$10,0.85,IF(Reservas!AG92=$O$11,0.45,IF(Reservas!AG92=$O$12,0.33,"")))),Reservas!AI92)</f>
        <v/>
      </c>
      <c r="CM87" t="str">
        <f>IF(Reservas!AL92="",IF(Reservas!AK92="","",IF(Reservas!AJ92=$O$10,0.85,IF(Reservas!AJ92=$O$11,0.45,IF(Reservas!AJ92=$O$12,0.33,"")))),Reservas!AL92)</f>
        <v/>
      </c>
      <c r="CO87" t="str">
        <f>IFERROR('Prod y alimentación'!E145*IF($AN87=$R$10,VLOOKUP($AO87,Listas!$B$6:$C$106,2,),IF($AN87=$R$11,VLOOKUP($AO87,Listas!$E$6:$F$106,2,),IF($AN87=$R$12,VLOOKUP($AO87,Listas!$H$6:$I$106,2,),""))),"")</f>
        <v/>
      </c>
      <c r="CP87" t="str">
        <f>IFERROR('Prod y alimentación'!H145*IF($AN87=$R$10,VLOOKUP($AO87,Listas!$B$6:$C$106,2,),IF($AN87=$R$11,VLOOKUP($AO87,Listas!$E$6:$F$106,2,),IF($AN87=$R$12,VLOOKUP($AO87,Listas!$H$6:$I$106,2,),""))),"")</f>
        <v/>
      </c>
      <c r="CQ87" t="str">
        <f>IFERROR('Prod y alimentación'!K145*IF($AN87=$R$10,VLOOKUP($AO87,Listas!$B$6:$C$106,2,),IF($AN87=$R$11,VLOOKUP($AO87,Listas!$E$6:$F$106,2,),IF($AN87=$R$12,VLOOKUP($AO87,Listas!$H$6:$I$106,2,),""))),"")</f>
        <v/>
      </c>
      <c r="CR87" t="str">
        <f>IFERROR('Prod y alimentación'!N145*IF($AN87=$R$10,VLOOKUP($AO87,Listas!$B$6:$C$106,2,),IF($AN87=$R$11,VLOOKUP($AO87,Listas!$E$6:$F$106,2,),IF($AN87=$R$12,VLOOKUP($AO87,Listas!$H$6:$I$106,2,),""))),"")</f>
        <v/>
      </c>
      <c r="CS87" t="str">
        <f>IFERROR('Prod y alimentación'!Q145*IF($AN87=$R$10,VLOOKUP($AO87,Listas!$B$6:$C$106,2,),IF($AN87=$R$11,VLOOKUP($AO87,Listas!$E$6:$F$106,2,),IF($AN87=$R$12,VLOOKUP($AO87,Listas!$H$6:$I$106,2,),""))),"")</f>
        <v/>
      </c>
      <c r="CT87" t="str">
        <f>IFERROR('Prod y alimentación'!T145*IF($AN87=$R$10,VLOOKUP($AO87,Listas!$B$6:$C$106,2,),IF($AN87=$R$11,VLOOKUP($AO87,Listas!$E$6:$F$106,2,),IF($AN87=$R$12,VLOOKUP($AO87,Listas!$H$6:$I$106,2,),""))),"")</f>
        <v/>
      </c>
      <c r="CU87" t="str">
        <f>IFERROR('Prod y alimentación'!W145*IF($AN87=$R$10,VLOOKUP($AO87,Listas!$B$6:$C$106,2,),IF($AN87=$R$11,VLOOKUP($AO87,Listas!$E$6:$F$106,2,),IF($AN87=$R$12,VLOOKUP($AO87,Listas!$H$6:$I$106,2,),""))),"")</f>
        <v/>
      </c>
      <c r="CV87" t="str">
        <f>IFERROR('Prod y alimentación'!Z145*IF($AN87=$R$10,VLOOKUP($AO87,Listas!$B$6:$C$106,2,),IF($AN87=$R$11,VLOOKUP($AO87,Listas!$E$6:$F$106,2,),IF($AN87=$R$12,VLOOKUP($AO87,Listas!$H$6:$I$106,2,),""))),"")</f>
        <v/>
      </c>
      <c r="CW87" t="str">
        <f>IFERROR('Prod y alimentación'!AC145*IF($AN87=$R$10,VLOOKUP($AO87,Listas!$B$6:$C$106,2,),IF($AN87=$R$11,VLOOKUP($AO87,Listas!$E$6:$F$106,2,),IF($AN87=$R$12,VLOOKUP($AO87,Listas!$H$6:$I$106,2,),""))),"")</f>
        <v/>
      </c>
      <c r="CX87" t="str">
        <f>IFERROR('Prod y alimentación'!AF145*IF($AN87=$R$10,VLOOKUP($AO87,Listas!$B$6:$C$106,2,),IF($AN87=$R$11,VLOOKUP($AO87,Listas!$E$6:$F$106,2,),IF($AN87=$R$12,VLOOKUP($AO87,Listas!$H$6:$I$106,2,),""))),"")</f>
        <v/>
      </c>
      <c r="CY87" t="str">
        <f>IFERROR('Prod y alimentación'!AI145*IF($AN87=$R$10,VLOOKUP($AO87,Listas!$B$6:$C$106,2,),IF($AN87=$R$11,VLOOKUP($AO87,Listas!$E$6:$F$106,2,),IF($AN87=$R$12,VLOOKUP($AO87,Listas!$H$6:$I$106,2,),""))),"")</f>
        <v/>
      </c>
      <c r="CZ87" t="str">
        <f>IFERROR('Prod y alimentación'!AL145*IF($AN87=$R$10,VLOOKUP($AO87,Listas!$B$6:$C$106,2,),IF($AN87=$R$11,VLOOKUP($AO87,Listas!$E$6:$F$106,2,),IF($AN87=$R$12,VLOOKUP($AO87,Listas!$H$6:$I$106,2,),""))),"")</f>
        <v/>
      </c>
    </row>
    <row r="88" spans="2:104" x14ac:dyDescent="0.35">
      <c r="B88" t="str">
        <f ca="1">IFERROR(INDEX(OFFSET(Listas!$B$6,0,0,MATCH("Fin",Listas!$B$6:B184,0)-1,1),MATCH(0,INDEX(COUNTIF($B$10:B87,OFFSET(Listas!$B$6,0,0,MATCH("Fin",Listas!$B$6:B184,0)-1,1)),0,0),0)),"")</f>
        <v/>
      </c>
      <c r="E88" t="str">
        <f ca="1">IFERROR(INDEX(OFFSET(Listas!$E$6,0,0,MATCH("Fin",Listas!$E$6:E184,0)-1,1),MATCH(0,INDEX(COUNTIF($E$10:E87,OFFSET(Listas!$E$6,0,0,MATCH("Fin",Listas!$E$6:E184,0)-1,1)),0,0),0)),"")</f>
        <v/>
      </c>
      <c r="H88" t="str">
        <f ca="1">IFERROR(INDEX(OFFSET(Listas!$H$6,0,0,MATCH("Fin",Listas!$H$6:H184,0)-1,1),MATCH(0,INDEX(COUNTIF($H$10:H87,OFFSET(Listas!$H$6,0,0,MATCH("Fin",Listas!$H$6:H184,0)-1,1)),0,0),0)),"")</f>
        <v/>
      </c>
      <c r="K88" t="str">
        <f ca="1">IFERROR(INDEX(OFFSET(Listas!$L$6,0,0,MATCH("Fin",Listas!$L$6:L184,0)-1,1),MATCH(0,INDEX(COUNTIF($K$10:K87,OFFSET(Listas!$L$6,0,0,MATCH("Fin",Listas!$L$6:L184,0)-1,1)),0,0),0)),"")</f>
        <v/>
      </c>
      <c r="L88" t="e">
        <f ca="1">VLOOKUP(K88,Listas!$L$6:$M$106,2,0)</f>
        <v>#N/A</v>
      </c>
      <c r="AA88" s="122" t="str">
        <f>IF('Uso de suelo'!C93="","",'Uso de suelo'!C93)</f>
        <v/>
      </c>
      <c r="AB88" s="123" t="str">
        <f ca="1">IF('Uso de suelo'!D93="","",VLOOKUP('Uso de suelo'!D93,OFFSET(Formulas!$K$11,0,0,Formulas!$L$10,2),2,0))</f>
        <v/>
      </c>
      <c r="AC88" s="123" t="str">
        <f ca="1">IF('Uso de suelo'!F93="","",VLOOKUP('Uso de suelo'!F93,OFFSET(Formulas!$K$11,0,0,Formulas!$L$10,2),2,0))</f>
        <v/>
      </c>
      <c r="AD88" s="123" t="str">
        <f ca="1">IF('Uso de suelo'!H93="","",VLOOKUP('Uso de suelo'!H93,OFFSET(Formulas!$K$11,0,0,Formulas!$L$10,2),2,0))</f>
        <v/>
      </c>
      <c r="AE88" s="123" t="str">
        <f ca="1">IF('Uso de suelo'!J93="","",VLOOKUP('Uso de suelo'!J93,OFFSET(Formulas!$K$11,0,0,Formulas!$L$10,2),2,0))</f>
        <v/>
      </c>
      <c r="AF88" s="123" t="str">
        <f ca="1">IF('Uso de suelo'!L93="","",VLOOKUP('Uso de suelo'!L93,OFFSET(Formulas!$K$11,0,0,Formulas!$L$10,2),2,0))</f>
        <v/>
      </c>
      <c r="AG88" s="123" t="str">
        <f ca="1">IF('Uso de suelo'!N93="","",VLOOKUP('Uso de suelo'!N93,OFFSET(Formulas!$K$11,0,0,Formulas!$L$10,2),2,0))</f>
        <v/>
      </c>
      <c r="AH88" s="123" t="str">
        <f ca="1">IF('Uso de suelo'!P93="","",VLOOKUP('Uso de suelo'!P93,OFFSET(Formulas!$K$11,0,0,Formulas!$L$10,2),2,0))</f>
        <v/>
      </c>
      <c r="AI88" s="123" t="str">
        <f ca="1">IF('Uso de suelo'!R93="","",VLOOKUP('Uso de suelo'!R93,OFFSET(Formulas!$K$11,0,0,Formulas!$L$10,2),2,0))</f>
        <v/>
      </c>
      <c r="AJ88" s="123" t="str">
        <f ca="1">IF('Uso de suelo'!T93="","",VLOOKUP('Uso de suelo'!T93,OFFSET(Formulas!$K$11,0,0,Formulas!$L$10,2),2,0))</f>
        <v/>
      </c>
      <c r="AK88" s="123" t="str">
        <f ca="1">IF('Uso de suelo'!V93="","",VLOOKUP('Uso de suelo'!V93,OFFSET(Formulas!$K$11,0,0,Formulas!$L$10,2),2,0))</f>
        <v/>
      </c>
      <c r="AL88" s="123" t="str">
        <f ca="1">IF('Uso de suelo'!X93="","",VLOOKUP('Uso de suelo'!X93,OFFSET(Formulas!$K$11,0,0,Formulas!$L$10,2),2,0))</f>
        <v/>
      </c>
      <c r="AM88" s="124" t="str">
        <f ca="1">IF('Uso de suelo'!Z93="","",VLOOKUP('Uso de suelo'!Z93,OFFSET(Formulas!$K$11,0,0,Formulas!$L$10,2),2,0))</f>
        <v/>
      </c>
      <c r="AN88" t="str">
        <f>IF('Prod y alimentación'!B146="","",'Prod y alimentación'!B146)</f>
        <v/>
      </c>
      <c r="AO88" t="str">
        <f>IF('Prod y alimentación'!C146="","",'Prod y alimentación'!C146)</f>
        <v/>
      </c>
      <c r="AP88" t="str">
        <f>IFERROR('Prod y alimentación'!D146*IF($AN88=$R$10,VLOOKUP($AO88,Listas!$B$6:$D$106,3,)*VLOOKUP($AO88,Listas!$B$6:$D$106,2,),IF($AN88=$R$11,VLOOKUP($AO88,Listas!$E$6:$G$106,3,)*VLOOKUP($AO88,Listas!$E$6:$G$106,2,),IF($AN88=$R$12,VLOOKUP($AO88,Listas!$H$6:$J$106,3,)*VLOOKUP($AO88,Listas!$H$6:$J$106,2,),""))),"")</f>
        <v/>
      </c>
      <c r="AQ88" t="str">
        <f>IFERROR('Prod y alimentación'!E146*IF($AN88=$R$10,VLOOKUP($AO88,Listas!$B$6:$D$106,3,)*VLOOKUP($AO88,Listas!$B$6:$D$106,2,),IF($AN88=$R$11,VLOOKUP($AO88,Listas!$E$6:$G$106,3,)*VLOOKUP($AO88,Listas!$E$6:$G$106,2,),IF($AN88=$R$12,VLOOKUP($AO88,Listas!$H$6:$J$106,3,)*VLOOKUP($AO88,Listas!$H$6:$J$106,2,),""))),"")</f>
        <v/>
      </c>
      <c r="AR88" t="str">
        <f>IFERROR('Prod y alimentación'!G146*IF($AN88=$R$10,VLOOKUP($AO88,Listas!$B$6:$D$106,3,)*VLOOKUP($AO88,Listas!$B$6:$D$106,2,),IF($AN88=$R$11,VLOOKUP($AO88,Listas!$E$6:$G$106,3,)*VLOOKUP($AO88,Listas!$E$6:$G$106,2,),IF($AN88=$R$12,VLOOKUP($AO88,Listas!$H$6:$J$106,3,)*VLOOKUP($AO88,Listas!$H$6:$J$106,2,),""))),"")</f>
        <v/>
      </c>
      <c r="AS88" t="str">
        <f>IFERROR('Prod y alimentación'!H146*IF($AN88=$R$10,VLOOKUP($AO88,Listas!$B$6:$D$106,3,)*VLOOKUP($AO88,Listas!$B$6:$D$106,2,),IF($AN88=$R$11,VLOOKUP($AO88,Listas!$E$6:$G$106,3,)*VLOOKUP($AO88,Listas!$E$6:$G$106,2,),IF($AN88=$R$12,VLOOKUP($AO88,Listas!$H$6:$J$106,3,)*VLOOKUP($AO88,Listas!$H$6:$J$106,2,),""))),"")</f>
        <v/>
      </c>
      <c r="AT88" t="str">
        <f>IFERROR('Prod y alimentación'!J146*IF($AN88=$R$10,VLOOKUP($AO88,Listas!$B$6:$D$106,3,)*VLOOKUP($AO88,Listas!$B$6:$D$106,2,),IF($AN88=$R$11,VLOOKUP($AO88,Listas!$E$6:$G$106,3,)*VLOOKUP($AO88,Listas!$E$6:$G$106,2,),IF($AN88=$R$12,VLOOKUP($AO88,Listas!$H$6:$J$106,3,)*VLOOKUP($AO88,Listas!$H$6:$J$106,2,),""))),"")</f>
        <v/>
      </c>
      <c r="AU88" t="str">
        <f>IFERROR('Prod y alimentación'!K146*IF($AN88=$R$10,VLOOKUP($AO88,Listas!$B$6:$D$106,3,)*VLOOKUP($AO88,Listas!$B$6:$D$106,2,),IF($AN88=$R$11,VLOOKUP($AO88,Listas!$E$6:$G$106,3,)*VLOOKUP($AO88,Listas!$E$6:$G$106,2,),IF($AN88=$R$12,VLOOKUP($AO88,Listas!$H$6:$J$106,3,)*VLOOKUP($AO88,Listas!$H$6:$J$106,2,),""))),"")</f>
        <v/>
      </c>
      <c r="AV88" t="str">
        <f>IFERROR('Prod y alimentación'!M146*IF($AN88=$R$10,VLOOKUP($AO88,Listas!$B$6:$D$106,3,)*VLOOKUP($AO88,Listas!$B$6:$D$106,2,),IF($AN88=$R$11,VLOOKUP($AO88,Listas!$E$6:$G$106,3,)*VLOOKUP($AO88,Listas!$E$6:$G$106,2,),IF($AN88=$R$12,VLOOKUP($AO88,Listas!$H$6:$J$106,3,)*VLOOKUP($AO88,Listas!$H$6:$J$106,2,),""))),"")</f>
        <v/>
      </c>
      <c r="AW88" t="str">
        <f>IFERROR('Prod y alimentación'!N146*IF($AN88=$R$10,VLOOKUP($AO88,Listas!$B$6:$D$106,3,)*VLOOKUP($AO88,Listas!$B$6:$D$106,2,),IF($AN88=$R$11,VLOOKUP($AO88,Listas!$E$6:$G$106,3,)*VLOOKUP($AO88,Listas!$E$6:$G$106,2,),IF($AN88=$R$12,VLOOKUP($AO88,Listas!$H$6:$J$106,3,)*VLOOKUP($AO88,Listas!$H$6:$J$106,2,),""))),"")</f>
        <v/>
      </c>
      <c r="AX88" t="str">
        <f>IFERROR('Prod y alimentación'!P146*IF($AN88=$R$10,VLOOKUP($AO88,Listas!$B$6:$D$106,3,)*VLOOKUP($AO88,Listas!$B$6:$D$106,2,),IF($AN88=$R$11,VLOOKUP($AO88,Listas!$E$6:$G$106,3,)*VLOOKUP($AO88,Listas!$E$6:$G$106,2,),IF($AN88=$R$12,VLOOKUP($AO88,Listas!$H$6:$J$106,3,)*VLOOKUP($AO88,Listas!$H$6:$J$106,2,),""))),"")</f>
        <v/>
      </c>
      <c r="AY88" t="str">
        <f>IFERROR('Prod y alimentación'!Q146*IF($AN88=$R$10,VLOOKUP($AO88,Listas!$B$6:$D$106,3,)*VLOOKUP($AO88,Listas!$B$6:$D$106,2,),IF($AN88=$R$11,VLOOKUP($AO88,Listas!$E$6:$G$106,3,)*VLOOKUP($AO88,Listas!$E$6:$G$106,2,),IF($AN88=$R$12,VLOOKUP($AO88,Listas!$H$6:$J$106,3,)*VLOOKUP($AO88,Listas!$H$6:$J$106,2,),""))),"")</f>
        <v/>
      </c>
      <c r="AZ88" t="str">
        <f>IFERROR('Prod y alimentación'!S146*IF($AN88=$R$10,VLOOKUP($AO88,Listas!$B$6:$D$106,3,)*VLOOKUP($AO88,Listas!$B$6:$D$106,2,),IF($AN88=$R$11,VLOOKUP($AO88,Listas!$E$6:$G$106,3,)*VLOOKUP($AO88,Listas!$E$6:$G$106,2,),IF($AN88=$R$12,VLOOKUP($AO88,Listas!$H$6:$J$106,3,)*VLOOKUP($AO88,Listas!$H$6:$J$106,2,),""))),"")</f>
        <v/>
      </c>
      <c r="BA88" t="str">
        <f>IFERROR('Prod y alimentación'!T146*IF($AN88=$R$10,VLOOKUP($AO88,Listas!$B$6:$D$106,3,)*VLOOKUP($AO88,Listas!$B$6:$D$106,2,),IF($AN88=$R$11,VLOOKUP($AO88,Listas!$E$6:$G$106,3,)*VLOOKUP($AO88,Listas!$E$6:$G$106,2,),IF($AN88=$R$12,VLOOKUP($AO88,Listas!$H$6:$J$106,3,)*VLOOKUP($AO88,Listas!$H$6:$J$106,2,),""))),"")</f>
        <v/>
      </c>
      <c r="BB88" t="str">
        <f>IFERROR('Prod y alimentación'!V146*IF($AN88=$R$10,VLOOKUP($AO88,Listas!$B$6:$D$106,3,)*VLOOKUP($AO88,Listas!$B$6:$D$106,2,),IF($AN88=$R$11,VLOOKUP($AO88,Listas!$E$6:$G$106,3,)*VLOOKUP($AO88,Listas!$E$6:$G$106,2,),IF($AN88=$R$12,VLOOKUP($AO88,Listas!$H$6:$J$106,3,)*VLOOKUP($AO88,Listas!$H$6:$J$106,2,),""))),"")</f>
        <v/>
      </c>
      <c r="BC88" t="str">
        <f>IFERROR('Prod y alimentación'!W146*IF($AN88=$R$10,VLOOKUP($AO88,Listas!$B$6:$D$106,3,)*VLOOKUP($AO88,Listas!$B$6:$D$106,2,),IF($AN88=$R$11,VLOOKUP($AO88,Listas!$E$6:$G$106,3,)*VLOOKUP($AO88,Listas!$E$6:$G$106,2,),IF($AN88=$R$12,VLOOKUP($AO88,Listas!$H$6:$J$106,3,)*VLOOKUP($AO88,Listas!$H$6:$J$106,2,),""))),"")</f>
        <v/>
      </c>
      <c r="BD88" t="str">
        <f>IFERROR('Prod y alimentación'!Y146*IF($AN88=$R$10,VLOOKUP($AO88,Listas!$B$6:$D$106,3,)*VLOOKUP($AO88,Listas!$B$6:$D$106,2,),IF($AN88=$R$11,VLOOKUP($AO88,Listas!$E$6:$G$106,3,)*VLOOKUP($AO88,Listas!$E$6:$G$106,2,),IF($AN88=$R$12,VLOOKUP($AO88,Listas!$H$6:$J$106,3,)*VLOOKUP($AO88,Listas!$H$6:$J$106,2,),""))),"")</f>
        <v/>
      </c>
      <c r="BE88" t="str">
        <f>IFERROR('Prod y alimentación'!Z146*IF($AN88=$R$10,VLOOKUP($AO88,Listas!$B$6:$D$106,3,)*VLOOKUP($AO88,Listas!$B$6:$D$106,2,),IF($AN88=$R$11,VLOOKUP($AO88,Listas!$E$6:$G$106,3,)*VLOOKUP($AO88,Listas!$E$6:$G$106,2,),IF($AN88=$R$12,VLOOKUP($AO88,Listas!$H$6:$J$106,3,)*VLOOKUP($AO88,Listas!$H$6:$J$106,2,),""))),"")</f>
        <v/>
      </c>
      <c r="BF88" t="str">
        <f>IFERROR('Prod y alimentación'!AB146*IF($AN88=$R$10,VLOOKUP($AO88,Listas!$B$6:$D$106,3,)*VLOOKUP($AO88,Listas!$B$6:$D$106,2,),IF($AN88=$R$11,VLOOKUP($AO88,Listas!$E$6:$G$106,3,)*VLOOKUP($AO88,Listas!$E$6:$G$106,2,),IF($AN88=$R$12,VLOOKUP($AO88,Listas!$H$6:$J$106,3,)*VLOOKUP($AO88,Listas!$H$6:$J$106,2,),""))),"")</f>
        <v/>
      </c>
      <c r="BG88" t="str">
        <f>IFERROR('Prod y alimentación'!AC146*IF($AN88=$R$10,VLOOKUP($AO88,Listas!$B$6:$D$106,3,)*VLOOKUP($AO88,Listas!$B$6:$D$106,2,),IF($AN88=$R$11,VLOOKUP($AO88,Listas!$E$6:$G$106,3,)*VLOOKUP($AO88,Listas!$E$6:$G$106,2,),IF($AN88=$R$12,VLOOKUP($AO88,Listas!$H$6:$J$106,3,)*VLOOKUP($AO88,Listas!$H$6:$J$106,2,),""))),"")</f>
        <v/>
      </c>
      <c r="BH88" t="str">
        <f>IFERROR('Prod y alimentación'!AE146*IF($AN88=$R$10,VLOOKUP($AO88,Listas!$B$6:$D$106,3,)*VLOOKUP($AO88,Listas!$B$6:$D$106,2,),IF($AN88=$R$11,VLOOKUP($AO88,Listas!$E$6:$G$106,3,)*VLOOKUP($AO88,Listas!$E$6:$G$106,2,),IF($AN88=$R$12,VLOOKUP($AO88,Listas!$H$6:$J$106,3,)*VLOOKUP($AO88,Listas!$H$6:$J$106,2,),""))),"")</f>
        <v/>
      </c>
      <c r="BI88" t="str">
        <f>IFERROR('Prod y alimentación'!AF146*IF($AN88=$R$10,VLOOKUP($AO88,Listas!$B$6:$D$106,3,)*VLOOKUP($AO88,Listas!$B$6:$D$106,2,),IF($AN88=$R$11,VLOOKUP($AO88,Listas!$E$6:$G$106,3,)*VLOOKUP($AO88,Listas!$E$6:$G$106,2,),IF($AN88=$R$12,VLOOKUP($AO88,Listas!$H$6:$J$106,3,)*VLOOKUP($AO88,Listas!$H$6:$J$106,2,),""))),"")</f>
        <v/>
      </c>
      <c r="BJ88" t="str">
        <f>IFERROR('Prod y alimentación'!AH146*IF($AN88=$R$10,VLOOKUP($AO88,Listas!$B$6:$D$106,3,)*VLOOKUP($AO88,Listas!$B$6:$D$106,2,),IF($AN88=$R$11,VLOOKUP($AO88,Listas!$E$6:$G$106,3,)*VLOOKUP($AO88,Listas!$E$6:$G$106,2,),IF($AN88=$R$12,VLOOKUP($AO88,Listas!$H$6:$J$106,3,)*VLOOKUP($AO88,Listas!$H$6:$J$106,2,),""))),"")</f>
        <v/>
      </c>
      <c r="BK88" t="str">
        <f>IFERROR('Prod y alimentación'!AI146*IF($AN88=$R$10,VLOOKUP($AO88,Listas!$B$6:$D$106,3,)*VLOOKUP($AO88,Listas!$B$6:$D$106,2,),IF($AN88=$R$11,VLOOKUP($AO88,Listas!$E$6:$G$106,3,)*VLOOKUP($AO88,Listas!$E$6:$G$106,2,),IF($AN88=$R$12,VLOOKUP($AO88,Listas!$H$6:$J$106,3,)*VLOOKUP($AO88,Listas!$H$6:$J$106,2,),""))),"")</f>
        <v/>
      </c>
      <c r="BL88" t="str">
        <f>IFERROR('Prod y alimentación'!AK146*IF($AN88=$R$10,VLOOKUP($AO88,Listas!$B$6:$D$106,3,)*VLOOKUP($AO88,Listas!$B$6:$D$106,2,),IF($AN88=$R$11,VLOOKUP($AO88,Listas!$E$6:$G$106,3,)*VLOOKUP($AO88,Listas!$E$6:$G$106,2,),IF($AN88=$R$12,VLOOKUP($AO88,Listas!$H$6:$J$106,3,)*VLOOKUP($AO88,Listas!$H$6:$J$106,2,),""))),"")</f>
        <v/>
      </c>
      <c r="BM88" t="str">
        <f>IFERROR('Prod y alimentación'!AL146*IF($AN88=$R$10,VLOOKUP($AO88,Listas!$B$6:$D$106,3,)*VLOOKUP($AO88,Listas!$B$6:$D$106,2,),IF($AN88=$R$11,VLOOKUP($AO88,Listas!$E$6:$G$106,3,)*VLOOKUP($AO88,Listas!$E$6:$G$106,2,),IF($AN88=$R$12,VLOOKUP($AO88,Listas!$H$6:$J$106,3,)*VLOOKUP($AO88,Listas!$H$6:$J$106,2,),""))),"")</f>
        <v/>
      </c>
      <c r="BO88" s="130" t="str">
        <f>IFERROR('Prod y alimentación'!D146*IF($AN88=$R$10,VLOOKUP($AO88,Listas!$B$6:$C$106,2,),IF($AN88=$R$11,VLOOKUP($AO88,Listas!$E$6:$F$106,2,),IF($AN88=$R$12,VLOOKUP($AO88,Listas!$H$6:$I$106,2,),""))),"")</f>
        <v/>
      </c>
      <c r="BP88" t="str">
        <f>IFERROR('Prod y alimentación'!G146*IF($AN88=$R$10,VLOOKUP($AO88,Listas!$B$6:$C$106,2,),IF($AN88=$R$11,VLOOKUP($AO88,Listas!$E$6:$F$106,2,),IF($AN88=$R$12,VLOOKUP($AO88,Listas!$H$6:$I$106,2,)/100,""))),"")</f>
        <v/>
      </c>
      <c r="BQ88" t="str">
        <f>IFERROR('Prod y alimentación'!J146*IF($AN88=$R$10,VLOOKUP($AO88,Listas!$B$6:$C$106,2,),IF($AN88=$R$11,VLOOKUP($AO88,Listas!$E$6:$F$106,2,),IF($AN88=$R$12,VLOOKUP($AO88,Listas!$H$6:$I$106,2,)/100,""))),"")</f>
        <v/>
      </c>
      <c r="BR88" t="str">
        <f>IFERROR('Prod y alimentación'!M146*IF($AN88=$R$10,VLOOKUP($AO88,Listas!$B$6:$C$106,2,),IF($AN88=$R$11,VLOOKUP($AO88,Listas!$E$6:$F$106,2,),IF($AN88=$R$12,VLOOKUP($AO88,Listas!$H$6:$I$106,2,)/100,""))),"")</f>
        <v/>
      </c>
      <c r="BS88" t="str">
        <f>IFERROR('Prod y alimentación'!P146*IF($AN88=$R$10,VLOOKUP($AO88,Listas!$B$6:$C$106,2,),IF($AN88=$R$11,VLOOKUP($AO88,Listas!$E$6:$F$106,2,),IF($AN88=$R$12,VLOOKUP($AO88,Listas!$H$6:$I$106,2,)/100,""))),"")</f>
        <v/>
      </c>
      <c r="BT88" t="str">
        <f>IFERROR('Prod y alimentación'!S146*IF($AN88=$R$10,VLOOKUP($AO88,Listas!$B$6:$C$106,2,),IF($AN88=$R$11,VLOOKUP($AO88,Listas!$E$6:$F$106,2,),IF($AN88=$R$12,VLOOKUP($AO88,Listas!$H$6:$I$106,2,)/100,""))),"")</f>
        <v/>
      </c>
      <c r="BU88" t="str">
        <f>IFERROR('Prod y alimentación'!V146*IF($AN88=$R$10,VLOOKUP($AO88,Listas!$B$6:$C$106,2,),IF($AN88=$R$11,VLOOKUP($AO88,Listas!$E$6:$F$106,2,),IF($AN88=$R$12,VLOOKUP($AO88,Listas!$H$6:$I$106,2,)/100,""))),"")</f>
        <v/>
      </c>
      <c r="BV88" t="str">
        <f>IFERROR('Prod y alimentación'!Y146*IF($AN88=$R$10,VLOOKUP($AO88,Listas!$B$6:$C$106,2,),IF($AN88=$R$11,VLOOKUP($AO88,Listas!$E$6:$F$106,2,),IF($AN88=$R$12,VLOOKUP($AO88,Listas!$H$6:$I$106,2,)/100,""))),"")</f>
        <v/>
      </c>
      <c r="BW88" t="str">
        <f>IFERROR('Prod y alimentación'!AB146*IF($AN88=$R$10,VLOOKUP($AO88,Listas!$B$6:$C$106,2,),IF($AN88=$R$11,VLOOKUP($AO88,Listas!$E$6:$F$106,2,),IF($AN88=$R$12,VLOOKUP($AO88,Listas!$H$6:$I$106,2,)/100,""))),"")</f>
        <v/>
      </c>
      <c r="BX88" t="str">
        <f>IFERROR('Prod y alimentación'!AE146*IF($AN88=$R$10,VLOOKUP($AO88,Listas!$B$6:$C$106,2,),IF($AN88=$R$11,VLOOKUP($AO88,Listas!$E$6:$F$106,2,),IF($AN88=$R$12,VLOOKUP($AO88,Listas!$H$6:$I$106,2,)/100,""))),"")</f>
        <v/>
      </c>
      <c r="BY88" t="str">
        <f>IFERROR('Prod y alimentación'!AH146*IF($AN88=$R$10,VLOOKUP($AO88,Listas!$B$6:$C$106,2,),IF($AN88=$R$11,VLOOKUP($AO88,Listas!$E$6:$F$106,2,),IF($AN88=$R$12,VLOOKUP($AO88,Listas!$H$6:$I$106,2,)/100,""))),"")</f>
        <v/>
      </c>
      <c r="BZ88" t="str">
        <f>IFERROR('Prod y alimentación'!AK146*IF($AN88=$R$10,VLOOKUP($AO88,Listas!$B$6:$C$106,2,),IF($AN88=$R$11,VLOOKUP($AO88,Listas!$E$6:$F$106,2,),IF($AN88=$R$12,VLOOKUP($AO88,Listas!$H$6:$I$106,2,)/100,""))),"")</f>
        <v/>
      </c>
      <c r="CB88" t="str">
        <f>IF(Reservas!E93="",IF(Reservas!D93="","",IF(Reservas!C93=$O$10,0.85,IF(Reservas!C93=$O$11,0.45,IF(Reservas!C93=$O$12,0.33,"")))),Reservas!E93)</f>
        <v/>
      </c>
      <c r="CC88" t="str">
        <f>IF(Reservas!H93="",IF(Reservas!G93="","",IF(Reservas!F93=$O$10,0.85,IF(Reservas!F93=$O$11,0.45,IF(Reservas!F93=$O$12,0.33,"")))),Reservas!H93)</f>
        <v/>
      </c>
      <c r="CD88" t="str">
        <f>IF(Reservas!K93="",IF(Reservas!J93="","",IF(Reservas!I93=$O$10,0.85,IF(Reservas!I93=$O$11,0.45,IF(Reservas!I93=$O$12,0.33,"")))),Reservas!K93)</f>
        <v/>
      </c>
      <c r="CE88" t="str">
        <f>IF(Reservas!N93="",IF(Reservas!M93="","",IF(Reservas!L93=$O$10,0.85,IF(Reservas!L93=$O$11,0.45,IF(Reservas!L93=$O$12,0.33,"")))),Reservas!N93)</f>
        <v/>
      </c>
      <c r="CF88" t="str">
        <f>IF(Reservas!Q93="",IF(Reservas!P93="","",IF(Reservas!O93=$O$10,0.85,IF(Reservas!O93=$O$11,0.45,IF(Reservas!O93=$O$12,0.33,"")))),Reservas!Q93)</f>
        <v/>
      </c>
      <c r="CG88" t="str">
        <f>IF(Reservas!T93="",IF(Reservas!S93="","",IF(Reservas!R93=$O$10,0.85,IF(Reservas!R93=$O$11,0.45,IF(Reservas!R93=$O$12,0.33,"")))),Reservas!T93)</f>
        <v/>
      </c>
      <c r="CH88" t="str">
        <f>IF(Reservas!W93="",IF(Reservas!V93="","",IF(Reservas!U93=$O$10,0.85,IF(Reservas!U93=$O$11,0.45,IF(Reservas!U93=$O$12,0.33,"")))),Reservas!W93)</f>
        <v/>
      </c>
      <c r="CI88" t="str">
        <f>IF(Reservas!Z93="",IF(Reservas!Y93="","",IF(Reservas!X93=$O$10,0.85,IF(Reservas!X93=$O$11,0.45,IF(Reservas!X93=$O$12,0.33,"")))),Reservas!Z93)</f>
        <v/>
      </c>
      <c r="CJ88" t="str">
        <f>IF(Reservas!AC93="",IF(Reservas!AB93="","",IF(Reservas!AA93=$O$10,0.85,IF(Reservas!AA93=$O$11,0.45,IF(Reservas!AA93=$O$12,0.33,"")))),Reservas!AC93)</f>
        <v/>
      </c>
      <c r="CK88" t="str">
        <f>IF(Reservas!AF93="",IF(Reservas!AE93="","",IF(Reservas!AD93=$O$10,0.85,IF(Reservas!AD93=$O$11,0.45,IF(Reservas!AD93=$O$12,0.33,"")))),Reservas!AF93)</f>
        <v/>
      </c>
      <c r="CL88" t="str">
        <f>IF(Reservas!AI93="",IF(Reservas!AH93="","",IF(Reservas!AG93=$O$10,0.85,IF(Reservas!AG93=$O$11,0.45,IF(Reservas!AG93=$O$12,0.33,"")))),Reservas!AI93)</f>
        <v/>
      </c>
      <c r="CM88" t="str">
        <f>IF(Reservas!AL93="",IF(Reservas!AK93="","",IF(Reservas!AJ93=$O$10,0.85,IF(Reservas!AJ93=$O$11,0.45,IF(Reservas!AJ93=$O$12,0.33,"")))),Reservas!AL93)</f>
        <v/>
      </c>
      <c r="CO88" t="str">
        <f>IFERROR('Prod y alimentación'!E146*IF($AN88=$R$10,VLOOKUP($AO88,Listas!$B$6:$C$106,2,),IF($AN88=$R$11,VLOOKUP($AO88,Listas!$E$6:$F$106,2,),IF($AN88=$R$12,VLOOKUP($AO88,Listas!$H$6:$I$106,2,),""))),"")</f>
        <v/>
      </c>
      <c r="CP88" t="str">
        <f>IFERROR('Prod y alimentación'!H146*IF($AN88=$R$10,VLOOKUP($AO88,Listas!$B$6:$C$106,2,),IF($AN88=$R$11,VLOOKUP($AO88,Listas!$E$6:$F$106,2,),IF($AN88=$R$12,VLOOKUP($AO88,Listas!$H$6:$I$106,2,),""))),"")</f>
        <v/>
      </c>
      <c r="CQ88" t="str">
        <f>IFERROR('Prod y alimentación'!K146*IF($AN88=$R$10,VLOOKUP($AO88,Listas!$B$6:$C$106,2,),IF($AN88=$R$11,VLOOKUP($AO88,Listas!$E$6:$F$106,2,),IF($AN88=$R$12,VLOOKUP($AO88,Listas!$H$6:$I$106,2,),""))),"")</f>
        <v/>
      </c>
      <c r="CR88" t="str">
        <f>IFERROR('Prod y alimentación'!N146*IF($AN88=$R$10,VLOOKUP($AO88,Listas!$B$6:$C$106,2,),IF($AN88=$R$11,VLOOKUP($AO88,Listas!$E$6:$F$106,2,),IF($AN88=$R$12,VLOOKUP($AO88,Listas!$H$6:$I$106,2,),""))),"")</f>
        <v/>
      </c>
      <c r="CS88" t="str">
        <f>IFERROR('Prod y alimentación'!Q146*IF($AN88=$R$10,VLOOKUP($AO88,Listas!$B$6:$C$106,2,),IF($AN88=$R$11,VLOOKUP($AO88,Listas!$E$6:$F$106,2,),IF($AN88=$R$12,VLOOKUP($AO88,Listas!$H$6:$I$106,2,),""))),"")</f>
        <v/>
      </c>
      <c r="CT88" t="str">
        <f>IFERROR('Prod y alimentación'!T146*IF($AN88=$R$10,VLOOKUP($AO88,Listas!$B$6:$C$106,2,),IF($AN88=$R$11,VLOOKUP($AO88,Listas!$E$6:$F$106,2,),IF($AN88=$R$12,VLOOKUP($AO88,Listas!$H$6:$I$106,2,),""))),"")</f>
        <v/>
      </c>
      <c r="CU88" t="str">
        <f>IFERROR('Prod y alimentación'!W146*IF($AN88=$R$10,VLOOKUP($AO88,Listas!$B$6:$C$106,2,),IF($AN88=$R$11,VLOOKUP($AO88,Listas!$E$6:$F$106,2,),IF($AN88=$R$12,VLOOKUP($AO88,Listas!$H$6:$I$106,2,),""))),"")</f>
        <v/>
      </c>
      <c r="CV88" t="str">
        <f>IFERROR('Prod y alimentación'!Z146*IF($AN88=$R$10,VLOOKUP($AO88,Listas!$B$6:$C$106,2,),IF($AN88=$R$11,VLOOKUP($AO88,Listas!$E$6:$F$106,2,),IF($AN88=$R$12,VLOOKUP($AO88,Listas!$H$6:$I$106,2,),""))),"")</f>
        <v/>
      </c>
      <c r="CW88" t="str">
        <f>IFERROR('Prod y alimentación'!AC146*IF($AN88=$R$10,VLOOKUP($AO88,Listas!$B$6:$C$106,2,),IF($AN88=$R$11,VLOOKUP($AO88,Listas!$E$6:$F$106,2,),IF($AN88=$R$12,VLOOKUP($AO88,Listas!$H$6:$I$106,2,),""))),"")</f>
        <v/>
      </c>
      <c r="CX88" t="str">
        <f>IFERROR('Prod y alimentación'!AF146*IF($AN88=$R$10,VLOOKUP($AO88,Listas!$B$6:$C$106,2,),IF($AN88=$R$11,VLOOKUP($AO88,Listas!$E$6:$F$106,2,),IF($AN88=$R$12,VLOOKUP($AO88,Listas!$H$6:$I$106,2,),""))),"")</f>
        <v/>
      </c>
      <c r="CY88" t="str">
        <f>IFERROR('Prod y alimentación'!AI146*IF($AN88=$R$10,VLOOKUP($AO88,Listas!$B$6:$C$106,2,),IF($AN88=$R$11,VLOOKUP($AO88,Listas!$E$6:$F$106,2,),IF($AN88=$R$12,VLOOKUP($AO88,Listas!$H$6:$I$106,2,),""))),"")</f>
        <v/>
      </c>
      <c r="CZ88" t="str">
        <f>IFERROR('Prod y alimentación'!AL146*IF($AN88=$R$10,VLOOKUP($AO88,Listas!$B$6:$C$106,2,),IF($AN88=$R$11,VLOOKUP($AO88,Listas!$E$6:$F$106,2,),IF($AN88=$R$12,VLOOKUP($AO88,Listas!$H$6:$I$106,2,),""))),"")</f>
        <v/>
      </c>
    </row>
    <row r="89" spans="2:104" x14ac:dyDescent="0.35">
      <c r="B89" t="str">
        <f ca="1">IFERROR(INDEX(OFFSET(Listas!$B$6,0,0,MATCH("Fin",Listas!$B$6:B185,0)-1,1),MATCH(0,INDEX(COUNTIF($B$10:B88,OFFSET(Listas!$B$6,0,0,MATCH("Fin",Listas!$B$6:B185,0)-1,1)),0,0),0)),"")</f>
        <v/>
      </c>
      <c r="E89" t="str">
        <f ca="1">IFERROR(INDEX(OFFSET(Listas!$E$6,0,0,MATCH("Fin",Listas!$E$6:E185,0)-1,1),MATCH(0,INDEX(COUNTIF($E$10:E88,OFFSET(Listas!$E$6,0,0,MATCH("Fin",Listas!$E$6:E185,0)-1,1)),0,0),0)),"")</f>
        <v/>
      </c>
      <c r="H89" t="str">
        <f ca="1">IFERROR(INDEX(OFFSET(Listas!$H$6,0,0,MATCH("Fin",Listas!$H$6:H185,0)-1,1),MATCH(0,INDEX(COUNTIF($H$10:H88,OFFSET(Listas!$H$6,0,0,MATCH("Fin",Listas!$H$6:H185,0)-1,1)),0,0),0)),"")</f>
        <v/>
      </c>
      <c r="K89" t="str">
        <f ca="1">IFERROR(INDEX(OFFSET(Listas!$L$6,0,0,MATCH("Fin",Listas!$L$6:L185,0)-1,1),MATCH(0,INDEX(COUNTIF($K$10:K88,OFFSET(Listas!$L$6,0,0,MATCH("Fin",Listas!$L$6:L185,0)-1,1)),0,0),0)),"")</f>
        <v/>
      </c>
      <c r="L89" t="e">
        <f ca="1">VLOOKUP(K89,Listas!$L$6:$M$106,2,0)</f>
        <v>#N/A</v>
      </c>
      <c r="AA89" s="122" t="str">
        <f>IF('Uso de suelo'!C94="","",'Uso de suelo'!C94)</f>
        <v/>
      </c>
      <c r="AB89" s="123" t="str">
        <f ca="1">IF('Uso de suelo'!D94="","",VLOOKUP('Uso de suelo'!D94,OFFSET(Formulas!$K$11,0,0,Formulas!$L$10,2),2,0))</f>
        <v/>
      </c>
      <c r="AC89" s="123" t="str">
        <f ca="1">IF('Uso de suelo'!F94="","",VLOOKUP('Uso de suelo'!F94,OFFSET(Formulas!$K$11,0,0,Formulas!$L$10,2),2,0))</f>
        <v/>
      </c>
      <c r="AD89" s="123" t="str">
        <f ca="1">IF('Uso de suelo'!H94="","",VLOOKUP('Uso de suelo'!H94,OFFSET(Formulas!$K$11,0,0,Formulas!$L$10,2),2,0))</f>
        <v/>
      </c>
      <c r="AE89" s="123" t="str">
        <f ca="1">IF('Uso de suelo'!J94="","",VLOOKUP('Uso de suelo'!J94,OFFSET(Formulas!$K$11,0,0,Formulas!$L$10,2),2,0))</f>
        <v/>
      </c>
      <c r="AF89" s="123" t="str">
        <f ca="1">IF('Uso de suelo'!L94="","",VLOOKUP('Uso de suelo'!L94,OFFSET(Formulas!$K$11,0,0,Formulas!$L$10,2),2,0))</f>
        <v/>
      </c>
      <c r="AG89" s="123" t="str">
        <f ca="1">IF('Uso de suelo'!N94="","",VLOOKUP('Uso de suelo'!N94,OFFSET(Formulas!$K$11,0,0,Formulas!$L$10,2),2,0))</f>
        <v/>
      </c>
      <c r="AH89" s="123" t="str">
        <f ca="1">IF('Uso de suelo'!P94="","",VLOOKUP('Uso de suelo'!P94,OFFSET(Formulas!$K$11,0,0,Formulas!$L$10,2),2,0))</f>
        <v/>
      </c>
      <c r="AI89" s="123" t="str">
        <f ca="1">IF('Uso de suelo'!R94="","",VLOOKUP('Uso de suelo'!R94,OFFSET(Formulas!$K$11,0,0,Formulas!$L$10,2),2,0))</f>
        <v/>
      </c>
      <c r="AJ89" s="123" t="str">
        <f ca="1">IF('Uso de suelo'!T94="","",VLOOKUP('Uso de suelo'!T94,OFFSET(Formulas!$K$11,0,0,Formulas!$L$10,2),2,0))</f>
        <v/>
      </c>
      <c r="AK89" s="123" t="str">
        <f ca="1">IF('Uso de suelo'!V94="","",VLOOKUP('Uso de suelo'!V94,OFFSET(Formulas!$K$11,0,0,Formulas!$L$10,2),2,0))</f>
        <v/>
      </c>
      <c r="AL89" s="123" t="str">
        <f ca="1">IF('Uso de suelo'!X94="","",VLOOKUP('Uso de suelo'!X94,OFFSET(Formulas!$K$11,0,0,Formulas!$L$10,2),2,0))</f>
        <v/>
      </c>
      <c r="AM89" s="124" t="str">
        <f ca="1">IF('Uso de suelo'!Z94="","",VLOOKUP('Uso de suelo'!Z94,OFFSET(Formulas!$K$11,0,0,Formulas!$L$10,2),2,0))</f>
        <v/>
      </c>
      <c r="AN89" t="str">
        <f>IF('Prod y alimentación'!B147="","",'Prod y alimentación'!B147)</f>
        <v/>
      </c>
      <c r="AO89" t="str">
        <f>IF('Prod y alimentación'!C147="","",'Prod y alimentación'!C147)</f>
        <v/>
      </c>
      <c r="AP89" t="str">
        <f>IFERROR('Prod y alimentación'!D147*IF($AN89=$R$10,VLOOKUP($AO89,Listas!$B$6:$D$106,3,)*VLOOKUP($AO89,Listas!$B$6:$D$106,2,),IF($AN89=$R$11,VLOOKUP($AO89,Listas!$E$6:$G$106,3,)*VLOOKUP($AO89,Listas!$E$6:$G$106,2,),IF($AN89=$R$12,VLOOKUP($AO89,Listas!$H$6:$J$106,3,)*VLOOKUP($AO89,Listas!$H$6:$J$106,2,),""))),"")</f>
        <v/>
      </c>
      <c r="AQ89" t="str">
        <f>IFERROR('Prod y alimentación'!E147*IF($AN89=$R$10,VLOOKUP($AO89,Listas!$B$6:$D$106,3,)*VLOOKUP($AO89,Listas!$B$6:$D$106,2,),IF($AN89=$R$11,VLOOKUP($AO89,Listas!$E$6:$G$106,3,)*VLOOKUP($AO89,Listas!$E$6:$G$106,2,),IF($AN89=$R$12,VLOOKUP($AO89,Listas!$H$6:$J$106,3,)*VLOOKUP($AO89,Listas!$H$6:$J$106,2,),""))),"")</f>
        <v/>
      </c>
      <c r="AR89" t="str">
        <f>IFERROR('Prod y alimentación'!G147*IF($AN89=$R$10,VLOOKUP($AO89,Listas!$B$6:$D$106,3,)*VLOOKUP($AO89,Listas!$B$6:$D$106,2,),IF($AN89=$R$11,VLOOKUP($AO89,Listas!$E$6:$G$106,3,)*VLOOKUP($AO89,Listas!$E$6:$G$106,2,),IF($AN89=$R$12,VLOOKUP($AO89,Listas!$H$6:$J$106,3,)*VLOOKUP($AO89,Listas!$H$6:$J$106,2,),""))),"")</f>
        <v/>
      </c>
      <c r="AS89" t="str">
        <f>IFERROR('Prod y alimentación'!H147*IF($AN89=$R$10,VLOOKUP($AO89,Listas!$B$6:$D$106,3,)*VLOOKUP($AO89,Listas!$B$6:$D$106,2,),IF($AN89=$R$11,VLOOKUP($AO89,Listas!$E$6:$G$106,3,)*VLOOKUP($AO89,Listas!$E$6:$G$106,2,),IF($AN89=$R$12,VLOOKUP($AO89,Listas!$H$6:$J$106,3,)*VLOOKUP($AO89,Listas!$H$6:$J$106,2,),""))),"")</f>
        <v/>
      </c>
      <c r="AT89" t="str">
        <f>IFERROR('Prod y alimentación'!J147*IF($AN89=$R$10,VLOOKUP($AO89,Listas!$B$6:$D$106,3,)*VLOOKUP($AO89,Listas!$B$6:$D$106,2,),IF($AN89=$R$11,VLOOKUP($AO89,Listas!$E$6:$G$106,3,)*VLOOKUP($AO89,Listas!$E$6:$G$106,2,),IF($AN89=$R$12,VLOOKUP($AO89,Listas!$H$6:$J$106,3,)*VLOOKUP($AO89,Listas!$H$6:$J$106,2,),""))),"")</f>
        <v/>
      </c>
      <c r="AU89" t="str">
        <f>IFERROR('Prod y alimentación'!K147*IF($AN89=$R$10,VLOOKUP($AO89,Listas!$B$6:$D$106,3,)*VLOOKUP($AO89,Listas!$B$6:$D$106,2,),IF($AN89=$R$11,VLOOKUP($AO89,Listas!$E$6:$G$106,3,)*VLOOKUP($AO89,Listas!$E$6:$G$106,2,),IF($AN89=$R$12,VLOOKUP($AO89,Listas!$H$6:$J$106,3,)*VLOOKUP($AO89,Listas!$H$6:$J$106,2,),""))),"")</f>
        <v/>
      </c>
      <c r="AV89" t="str">
        <f>IFERROR('Prod y alimentación'!M147*IF($AN89=$R$10,VLOOKUP($AO89,Listas!$B$6:$D$106,3,)*VLOOKUP($AO89,Listas!$B$6:$D$106,2,),IF($AN89=$R$11,VLOOKUP($AO89,Listas!$E$6:$G$106,3,)*VLOOKUP($AO89,Listas!$E$6:$G$106,2,),IF($AN89=$R$12,VLOOKUP($AO89,Listas!$H$6:$J$106,3,)*VLOOKUP($AO89,Listas!$H$6:$J$106,2,),""))),"")</f>
        <v/>
      </c>
      <c r="AW89" t="str">
        <f>IFERROR('Prod y alimentación'!N147*IF($AN89=$R$10,VLOOKUP($AO89,Listas!$B$6:$D$106,3,)*VLOOKUP($AO89,Listas!$B$6:$D$106,2,),IF($AN89=$R$11,VLOOKUP($AO89,Listas!$E$6:$G$106,3,)*VLOOKUP($AO89,Listas!$E$6:$G$106,2,),IF($AN89=$R$12,VLOOKUP($AO89,Listas!$H$6:$J$106,3,)*VLOOKUP($AO89,Listas!$H$6:$J$106,2,),""))),"")</f>
        <v/>
      </c>
      <c r="AX89" t="str">
        <f>IFERROR('Prod y alimentación'!P147*IF($AN89=$R$10,VLOOKUP($AO89,Listas!$B$6:$D$106,3,)*VLOOKUP($AO89,Listas!$B$6:$D$106,2,),IF($AN89=$R$11,VLOOKUP($AO89,Listas!$E$6:$G$106,3,)*VLOOKUP($AO89,Listas!$E$6:$G$106,2,),IF($AN89=$R$12,VLOOKUP($AO89,Listas!$H$6:$J$106,3,)*VLOOKUP($AO89,Listas!$H$6:$J$106,2,),""))),"")</f>
        <v/>
      </c>
      <c r="AY89" t="str">
        <f>IFERROR('Prod y alimentación'!Q147*IF($AN89=$R$10,VLOOKUP($AO89,Listas!$B$6:$D$106,3,)*VLOOKUP($AO89,Listas!$B$6:$D$106,2,),IF($AN89=$R$11,VLOOKUP($AO89,Listas!$E$6:$G$106,3,)*VLOOKUP($AO89,Listas!$E$6:$G$106,2,),IF($AN89=$R$12,VLOOKUP($AO89,Listas!$H$6:$J$106,3,)*VLOOKUP($AO89,Listas!$H$6:$J$106,2,),""))),"")</f>
        <v/>
      </c>
      <c r="AZ89" t="str">
        <f>IFERROR('Prod y alimentación'!S147*IF($AN89=$R$10,VLOOKUP($AO89,Listas!$B$6:$D$106,3,)*VLOOKUP($AO89,Listas!$B$6:$D$106,2,),IF($AN89=$R$11,VLOOKUP($AO89,Listas!$E$6:$G$106,3,)*VLOOKUP($AO89,Listas!$E$6:$G$106,2,),IF($AN89=$R$12,VLOOKUP($AO89,Listas!$H$6:$J$106,3,)*VLOOKUP($AO89,Listas!$H$6:$J$106,2,),""))),"")</f>
        <v/>
      </c>
      <c r="BA89" t="str">
        <f>IFERROR('Prod y alimentación'!T147*IF($AN89=$R$10,VLOOKUP($AO89,Listas!$B$6:$D$106,3,)*VLOOKUP($AO89,Listas!$B$6:$D$106,2,),IF($AN89=$R$11,VLOOKUP($AO89,Listas!$E$6:$G$106,3,)*VLOOKUP($AO89,Listas!$E$6:$G$106,2,),IF($AN89=$R$12,VLOOKUP($AO89,Listas!$H$6:$J$106,3,)*VLOOKUP($AO89,Listas!$H$6:$J$106,2,),""))),"")</f>
        <v/>
      </c>
      <c r="BB89" t="str">
        <f>IFERROR('Prod y alimentación'!V147*IF($AN89=$R$10,VLOOKUP($AO89,Listas!$B$6:$D$106,3,)*VLOOKUP($AO89,Listas!$B$6:$D$106,2,),IF($AN89=$R$11,VLOOKUP($AO89,Listas!$E$6:$G$106,3,)*VLOOKUP($AO89,Listas!$E$6:$G$106,2,),IF($AN89=$R$12,VLOOKUP($AO89,Listas!$H$6:$J$106,3,)*VLOOKUP($AO89,Listas!$H$6:$J$106,2,),""))),"")</f>
        <v/>
      </c>
      <c r="BC89" t="str">
        <f>IFERROR('Prod y alimentación'!W147*IF($AN89=$R$10,VLOOKUP($AO89,Listas!$B$6:$D$106,3,)*VLOOKUP($AO89,Listas!$B$6:$D$106,2,),IF($AN89=$R$11,VLOOKUP($AO89,Listas!$E$6:$G$106,3,)*VLOOKUP($AO89,Listas!$E$6:$G$106,2,),IF($AN89=$R$12,VLOOKUP($AO89,Listas!$H$6:$J$106,3,)*VLOOKUP($AO89,Listas!$H$6:$J$106,2,),""))),"")</f>
        <v/>
      </c>
      <c r="BD89" t="str">
        <f>IFERROR('Prod y alimentación'!Y147*IF($AN89=$R$10,VLOOKUP($AO89,Listas!$B$6:$D$106,3,)*VLOOKUP($AO89,Listas!$B$6:$D$106,2,),IF($AN89=$R$11,VLOOKUP($AO89,Listas!$E$6:$G$106,3,)*VLOOKUP($AO89,Listas!$E$6:$G$106,2,),IF($AN89=$R$12,VLOOKUP($AO89,Listas!$H$6:$J$106,3,)*VLOOKUP($AO89,Listas!$H$6:$J$106,2,),""))),"")</f>
        <v/>
      </c>
      <c r="BE89" t="str">
        <f>IFERROR('Prod y alimentación'!Z147*IF($AN89=$R$10,VLOOKUP($AO89,Listas!$B$6:$D$106,3,)*VLOOKUP($AO89,Listas!$B$6:$D$106,2,),IF($AN89=$R$11,VLOOKUP($AO89,Listas!$E$6:$G$106,3,)*VLOOKUP($AO89,Listas!$E$6:$G$106,2,),IF($AN89=$R$12,VLOOKUP($AO89,Listas!$H$6:$J$106,3,)*VLOOKUP($AO89,Listas!$H$6:$J$106,2,),""))),"")</f>
        <v/>
      </c>
      <c r="BF89" t="str">
        <f>IFERROR('Prod y alimentación'!AB147*IF($AN89=$R$10,VLOOKUP($AO89,Listas!$B$6:$D$106,3,)*VLOOKUP($AO89,Listas!$B$6:$D$106,2,),IF($AN89=$R$11,VLOOKUP($AO89,Listas!$E$6:$G$106,3,)*VLOOKUP($AO89,Listas!$E$6:$G$106,2,),IF($AN89=$R$12,VLOOKUP($AO89,Listas!$H$6:$J$106,3,)*VLOOKUP($AO89,Listas!$H$6:$J$106,2,),""))),"")</f>
        <v/>
      </c>
      <c r="BG89" t="str">
        <f>IFERROR('Prod y alimentación'!AC147*IF($AN89=$R$10,VLOOKUP($AO89,Listas!$B$6:$D$106,3,)*VLOOKUP($AO89,Listas!$B$6:$D$106,2,),IF($AN89=$R$11,VLOOKUP($AO89,Listas!$E$6:$G$106,3,)*VLOOKUP($AO89,Listas!$E$6:$G$106,2,),IF($AN89=$R$12,VLOOKUP($AO89,Listas!$H$6:$J$106,3,)*VLOOKUP($AO89,Listas!$H$6:$J$106,2,),""))),"")</f>
        <v/>
      </c>
      <c r="BH89" t="str">
        <f>IFERROR('Prod y alimentación'!AE147*IF($AN89=$R$10,VLOOKUP($AO89,Listas!$B$6:$D$106,3,)*VLOOKUP($AO89,Listas!$B$6:$D$106,2,),IF($AN89=$R$11,VLOOKUP($AO89,Listas!$E$6:$G$106,3,)*VLOOKUP($AO89,Listas!$E$6:$G$106,2,),IF($AN89=$R$12,VLOOKUP($AO89,Listas!$H$6:$J$106,3,)*VLOOKUP($AO89,Listas!$H$6:$J$106,2,),""))),"")</f>
        <v/>
      </c>
      <c r="BI89" t="str">
        <f>IFERROR('Prod y alimentación'!AF147*IF($AN89=$R$10,VLOOKUP($AO89,Listas!$B$6:$D$106,3,)*VLOOKUP($AO89,Listas!$B$6:$D$106,2,),IF($AN89=$R$11,VLOOKUP($AO89,Listas!$E$6:$G$106,3,)*VLOOKUP($AO89,Listas!$E$6:$G$106,2,),IF($AN89=$R$12,VLOOKUP($AO89,Listas!$H$6:$J$106,3,)*VLOOKUP($AO89,Listas!$H$6:$J$106,2,),""))),"")</f>
        <v/>
      </c>
      <c r="BJ89" t="str">
        <f>IFERROR('Prod y alimentación'!AH147*IF($AN89=$R$10,VLOOKUP($AO89,Listas!$B$6:$D$106,3,)*VLOOKUP($AO89,Listas!$B$6:$D$106,2,),IF($AN89=$R$11,VLOOKUP($AO89,Listas!$E$6:$G$106,3,)*VLOOKUP($AO89,Listas!$E$6:$G$106,2,),IF($AN89=$R$12,VLOOKUP($AO89,Listas!$H$6:$J$106,3,)*VLOOKUP($AO89,Listas!$H$6:$J$106,2,),""))),"")</f>
        <v/>
      </c>
      <c r="BK89" t="str">
        <f>IFERROR('Prod y alimentación'!AI147*IF($AN89=$R$10,VLOOKUP($AO89,Listas!$B$6:$D$106,3,)*VLOOKUP($AO89,Listas!$B$6:$D$106,2,),IF($AN89=$R$11,VLOOKUP($AO89,Listas!$E$6:$G$106,3,)*VLOOKUP($AO89,Listas!$E$6:$G$106,2,),IF($AN89=$R$12,VLOOKUP($AO89,Listas!$H$6:$J$106,3,)*VLOOKUP($AO89,Listas!$H$6:$J$106,2,),""))),"")</f>
        <v/>
      </c>
      <c r="BL89" t="str">
        <f>IFERROR('Prod y alimentación'!AK147*IF($AN89=$R$10,VLOOKUP($AO89,Listas!$B$6:$D$106,3,)*VLOOKUP($AO89,Listas!$B$6:$D$106,2,),IF($AN89=$R$11,VLOOKUP($AO89,Listas!$E$6:$G$106,3,)*VLOOKUP($AO89,Listas!$E$6:$G$106,2,),IF($AN89=$R$12,VLOOKUP($AO89,Listas!$H$6:$J$106,3,)*VLOOKUP($AO89,Listas!$H$6:$J$106,2,),""))),"")</f>
        <v/>
      </c>
      <c r="BM89" t="str">
        <f>IFERROR('Prod y alimentación'!AL147*IF($AN89=$R$10,VLOOKUP($AO89,Listas!$B$6:$D$106,3,)*VLOOKUP($AO89,Listas!$B$6:$D$106,2,),IF($AN89=$R$11,VLOOKUP($AO89,Listas!$E$6:$G$106,3,)*VLOOKUP($AO89,Listas!$E$6:$G$106,2,),IF($AN89=$R$12,VLOOKUP($AO89,Listas!$H$6:$J$106,3,)*VLOOKUP($AO89,Listas!$H$6:$J$106,2,),""))),"")</f>
        <v/>
      </c>
      <c r="BO89" s="130" t="str">
        <f>IFERROR('Prod y alimentación'!D147*IF($AN89=$R$10,VLOOKUP($AO89,Listas!$B$6:$C$106,2,),IF($AN89=$R$11,VLOOKUP($AO89,Listas!$E$6:$F$106,2,),IF($AN89=$R$12,VLOOKUP($AO89,Listas!$H$6:$I$106,2,),""))),"")</f>
        <v/>
      </c>
      <c r="BP89" t="str">
        <f>IFERROR('Prod y alimentación'!G147*IF($AN89=$R$10,VLOOKUP($AO89,Listas!$B$6:$C$106,2,),IF($AN89=$R$11,VLOOKUP($AO89,Listas!$E$6:$F$106,2,),IF($AN89=$R$12,VLOOKUP($AO89,Listas!$H$6:$I$106,2,)/100,""))),"")</f>
        <v/>
      </c>
      <c r="BQ89" t="str">
        <f>IFERROR('Prod y alimentación'!J147*IF($AN89=$R$10,VLOOKUP($AO89,Listas!$B$6:$C$106,2,),IF($AN89=$R$11,VLOOKUP($AO89,Listas!$E$6:$F$106,2,),IF($AN89=$R$12,VLOOKUP($AO89,Listas!$H$6:$I$106,2,)/100,""))),"")</f>
        <v/>
      </c>
      <c r="BR89" t="str">
        <f>IFERROR('Prod y alimentación'!M147*IF($AN89=$R$10,VLOOKUP($AO89,Listas!$B$6:$C$106,2,),IF($AN89=$R$11,VLOOKUP($AO89,Listas!$E$6:$F$106,2,),IF($AN89=$R$12,VLOOKUP($AO89,Listas!$H$6:$I$106,2,)/100,""))),"")</f>
        <v/>
      </c>
      <c r="BS89" t="str">
        <f>IFERROR('Prod y alimentación'!P147*IF($AN89=$R$10,VLOOKUP($AO89,Listas!$B$6:$C$106,2,),IF($AN89=$R$11,VLOOKUP($AO89,Listas!$E$6:$F$106,2,),IF($AN89=$R$12,VLOOKUP($AO89,Listas!$H$6:$I$106,2,)/100,""))),"")</f>
        <v/>
      </c>
      <c r="BT89" t="str">
        <f>IFERROR('Prod y alimentación'!S147*IF($AN89=$R$10,VLOOKUP($AO89,Listas!$B$6:$C$106,2,),IF($AN89=$R$11,VLOOKUP($AO89,Listas!$E$6:$F$106,2,),IF($AN89=$R$12,VLOOKUP($AO89,Listas!$H$6:$I$106,2,)/100,""))),"")</f>
        <v/>
      </c>
      <c r="BU89" t="str">
        <f>IFERROR('Prod y alimentación'!V147*IF($AN89=$R$10,VLOOKUP($AO89,Listas!$B$6:$C$106,2,),IF($AN89=$R$11,VLOOKUP($AO89,Listas!$E$6:$F$106,2,),IF($AN89=$R$12,VLOOKUP($AO89,Listas!$H$6:$I$106,2,)/100,""))),"")</f>
        <v/>
      </c>
      <c r="BV89" t="str">
        <f>IFERROR('Prod y alimentación'!Y147*IF($AN89=$R$10,VLOOKUP($AO89,Listas!$B$6:$C$106,2,),IF($AN89=$R$11,VLOOKUP($AO89,Listas!$E$6:$F$106,2,),IF($AN89=$R$12,VLOOKUP($AO89,Listas!$H$6:$I$106,2,)/100,""))),"")</f>
        <v/>
      </c>
      <c r="BW89" t="str">
        <f>IFERROR('Prod y alimentación'!AB147*IF($AN89=$R$10,VLOOKUP($AO89,Listas!$B$6:$C$106,2,),IF($AN89=$R$11,VLOOKUP($AO89,Listas!$E$6:$F$106,2,),IF($AN89=$R$12,VLOOKUP($AO89,Listas!$H$6:$I$106,2,)/100,""))),"")</f>
        <v/>
      </c>
      <c r="BX89" t="str">
        <f>IFERROR('Prod y alimentación'!AE147*IF($AN89=$R$10,VLOOKUP($AO89,Listas!$B$6:$C$106,2,),IF($AN89=$R$11,VLOOKUP($AO89,Listas!$E$6:$F$106,2,),IF($AN89=$R$12,VLOOKUP($AO89,Listas!$H$6:$I$106,2,)/100,""))),"")</f>
        <v/>
      </c>
      <c r="BY89" t="str">
        <f>IFERROR('Prod y alimentación'!AH147*IF($AN89=$R$10,VLOOKUP($AO89,Listas!$B$6:$C$106,2,),IF($AN89=$R$11,VLOOKUP($AO89,Listas!$E$6:$F$106,2,),IF($AN89=$R$12,VLOOKUP($AO89,Listas!$H$6:$I$106,2,)/100,""))),"")</f>
        <v/>
      </c>
      <c r="BZ89" t="str">
        <f>IFERROR('Prod y alimentación'!AK147*IF($AN89=$R$10,VLOOKUP($AO89,Listas!$B$6:$C$106,2,),IF($AN89=$R$11,VLOOKUP($AO89,Listas!$E$6:$F$106,2,),IF($AN89=$R$12,VLOOKUP($AO89,Listas!$H$6:$I$106,2,)/100,""))),"")</f>
        <v/>
      </c>
      <c r="CB89" t="str">
        <f>IF(Reservas!E94="",IF(Reservas!D94="","",IF(Reservas!C94=$O$10,0.85,IF(Reservas!C94=$O$11,0.45,IF(Reservas!C94=$O$12,0.33,"")))),Reservas!E94)</f>
        <v/>
      </c>
      <c r="CC89" t="str">
        <f>IF(Reservas!H94="",IF(Reservas!G94="","",IF(Reservas!F94=$O$10,0.85,IF(Reservas!F94=$O$11,0.45,IF(Reservas!F94=$O$12,0.33,"")))),Reservas!H94)</f>
        <v/>
      </c>
      <c r="CD89" t="str">
        <f>IF(Reservas!K94="",IF(Reservas!J94="","",IF(Reservas!I94=$O$10,0.85,IF(Reservas!I94=$O$11,0.45,IF(Reservas!I94=$O$12,0.33,"")))),Reservas!K94)</f>
        <v/>
      </c>
      <c r="CE89" t="str">
        <f>IF(Reservas!N94="",IF(Reservas!M94="","",IF(Reservas!L94=$O$10,0.85,IF(Reservas!L94=$O$11,0.45,IF(Reservas!L94=$O$12,0.33,"")))),Reservas!N94)</f>
        <v/>
      </c>
      <c r="CF89" t="str">
        <f>IF(Reservas!Q94="",IF(Reservas!P94="","",IF(Reservas!O94=$O$10,0.85,IF(Reservas!O94=$O$11,0.45,IF(Reservas!O94=$O$12,0.33,"")))),Reservas!Q94)</f>
        <v/>
      </c>
      <c r="CG89" t="str">
        <f>IF(Reservas!T94="",IF(Reservas!S94="","",IF(Reservas!R94=$O$10,0.85,IF(Reservas!R94=$O$11,0.45,IF(Reservas!R94=$O$12,0.33,"")))),Reservas!T94)</f>
        <v/>
      </c>
      <c r="CH89" t="str">
        <f>IF(Reservas!W94="",IF(Reservas!V94="","",IF(Reservas!U94=$O$10,0.85,IF(Reservas!U94=$O$11,0.45,IF(Reservas!U94=$O$12,0.33,"")))),Reservas!W94)</f>
        <v/>
      </c>
      <c r="CI89" t="str">
        <f>IF(Reservas!Z94="",IF(Reservas!Y94="","",IF(Reservas!X94=$O$10,0.85,IF(Reservas!X94=$O$11,0.45,IF(Reservas!X94=$O$12,0.33,"")))),Reservas!Z94)</f>
        <v/>
      </c>
      <c r="CJ89" t="str">
        <f>IF(Reservas!AC94="",IF(Reservas!AB94="","",IF(Reservas!AA94=$O$10,0.85,IF(Reservas!AA94=$O$11,0.45,IF(Reservas!AA94=$O$12,0.33,"")))),Reservas!AC94)</f>
        <v/>
      </c>
      <c r="CK89" t="str">
        <f>IF(Reservas!AF94="",IF(Reservas!AE94="","",IF(Reservas!AD94=$O$10,0.85,IF(Reservas!AD94=$O$11,0.45,IF(Reservas!AD94=$O$12,0.33,"")))),Reservas!AF94)</f>
        <v/>
      </c>
      <c r="CL89" t="str">
        <f>IF(Reservas!AI94="",IF(Reservas!AH94="","",IF(Reservas!AG94=$O$10,0.85,IF(Reservas!AG94=$O$11,0.45,IF(Reservas!AG94=$O$12,0.33,"")))),Reservas!AI94)</f>
        <v/>
      </c>
      <c r="CM89" t="str">
        <f>IF(Reservas!AL94="",IF(Reservas!AK94="","",IF(Reservas!AJ94=$O$10,0.85,IF(Reservas!AJ94=$O$11,0.45,IF(Reservas!AJ94=$O$12,0.33,"")))),Reservas!AL94)</f>
        <v/>
      </c>
      <c r="CO89" t="str">
        <f>IFERROR('Prod y alimentación'!E147*IF($AN89=$R$10,VLOOKUP($AO89,Listas!$B$6:$C$106,2,),IF($AN89=$R$11,VLOOKUP($AO89,Listas!$E$6:$F$106,2,),IF($AN89=$R$12,VLOOKUP($AO89,Listas!$H$6:$I$106,2,),""))),"")</f>
        <v/>
      </c>
      <c r="CP89" t="str">
        <f>IFERROR('Prod y alimentación'!H147*IF($AN89=$R$10,VLOOKUP($AO89,Listas!$B$6:$C$106,2,),IF($AN89=$R$11,VLOOKUP($AO89,Listas!$E$6:$F$106,2,),IF($AN89=$R$12,VLOOKUP($AO89,Listas!$H$6:$I$106,2,),""))),"")</f>
        <v/>
      </c>
      <c r="CQ89" t="str">
        <f>IFERROR('Prod y alimentación'!K147*IF($AN89=$R$10,VLOOKUP($AO89,Listas!$B$6:$C$106,2,),IF($AN89=$R$11,VLOOKUP($AO89,Listas!$E$6:$F$106,2,),IF($AN89=$R$12,VLOOKUP($AO89,Listas!$H$6:$I$106,2,),""))),"")</f>
        <v/>
      </c>
      <c r="CR89" t="str">
        <f>IFERROR('Prod y alimentación'!N147*IF($AN89=$R$10,VLOOKUP($AO89,Listas!$B$6:$C$106,2,),IF($AN89=$R$11,VLOOKUP($AO89,Listas!$E$6:$F$106,2,),IF($AN89=$R$12,VLOOKUP($AO89,Listas!$H$6:$I$106,2,),""))),"")</f>
        <v/>
      </c>
      <c r="CS89" t="str">
        <f>IFERROR('Prod y alimentación'!Q147*IF($AN89=$R$10,VLOOKUP($AO89,Listas!$B$6:$C$106,2,),IF($AN89=$R$11,VLOOKUP($AO89,Listas!$E$6:$F$106,2,),IF($AN89=$R$12,VLOOKUP($AO89,Listas!$H$6:$I$106,2,),""))),"")</f>
        <v/>
      </c>
      <c r="CT89" t="str">
        <f>IFERROR('Prod y alimentación'!T147*IF($AN89=$R$10,VLOOKUP($AO89,Listas!$B$6:$C$106,2,),IF($AN89=$R$11,VLOOKUP($AO89,Listas!$E$6:$F$106,2,),IF($AN89=$R$12,VLOOKUP($AO89,Listas!$H$6:$I$106,2,),""))),"")</f>
        <v/>
      </c>
      <c r="CU89" t="str">
        <f>IFERROR('Prod y alimentación'!W147*IF($AN89=$R$10,VLOOKUP($AO89,Listas!$B$6:$C$106,2,),IF($AN89=$R$11,VLOOKUP($AO89,Listas!$E$6:$F$106,2,),IF($AN89=$R$12,VLOOKUP($AO89,Listas!$H$6:$I$106,2,),""))),"")</f>
        <v/>
      </c>
      <c r="CV89" t="str">
        <f>IFERROR('Prod y alimentación'!Z147*IF($AN89=$R$10,VLOOKUP($AO89,Listas!$B$6:$C$106,2,),IF($AN89=$R$11,VLOOKUP($AO89,Listas!$E$6:$F$106,2,),IF($AN89=$R$12,VLOOKUP($AO89,Listas!$H$6:$I$106,2,),""))),"")</f>
        <v/>
      </c>
      <c r="CW89" t="str">
        <f>IFERROR('Prod y alimentación'!AC147*IF($AN89=$R$10,VLOOKUP($AO89,Listas!$B$6:$C$106,2,),IF($AN89=$R$11,VLOOKUP($AO89,Listas!$E$6:$F$106,2,),IF($AN89=$R$12,VLOOKUP($AO89,Listas!$H$6:$I$106,2,),""))),"")</f>
        <v/>
      </c>
      <c r="CX89" t="str">
        <f>IFERROR('Prod y alimentación'!AF147*IF($AN89=$R$10,VLOOKUP($AO89,Listas!$B$6:$C$106,2,),IF($AN89=$R$11,VLOOKUP($AO89,Listas!$E$6:$F$106,2,),IF($AN89=$R$12,VLOOKUP($AO89,Listas!$H$6:$I$106,2,),""))),"")</f>
        <v/>
      </c>
      <c r="CY89" t="str">
        <f>IFERROR('Prod y alimentación'!AI147*IF($AN89=$R$10,VLOOKUP($AO89,Listas!$B$6:$C$106,2,),IF($AN89=$R$11,VLOOKUP($AO89,Listas!$E$6:$F$106,2,),IF($AN89=$R$12,VLOOKUP($AO89,Listas!$H$6:$I$106,2,),""))),"")</f>
        <v/>
      </c>
      <c r="CZ89" t="str">
        <f>IFERROR('Prod y alimentación'!AL147*IF($AN89=$R$10,VLOOKUP($AO89,Listas!$B$6:$C$106,2,),IF($AN89=$R$11,VLOOKUP($AO89,Listas!$E$6:$F$106,2,),IF($AN89=$R$12,VLOOKUP($AO89,Listas!$H$6:$I$106,2,),""))),"")</f>
        <v/>
      </c>
    </row>
    <row r="90" spans="2:104" x14ac:dyDescent="0.35">
      <c r="B90" t="str">
        <f ca="1">IFERROR(INDEX(OFFSET(Listas!$B$6,0,0,MATCH("Fin",Listas!$B$6:B186,0)-1,1),MATCH(0,INDEX(COUNTIF($B$10:B89,OFFSET(Listas!$B$6,0,0,MATCH("Fin",Listas!$B$6:B186,0)-1,1)),0,0),0)),"")</f>
        <v/>
      </c>
      <c r="E90" t="str">
        <f ca="1">IFERROR(INDEX(OFFSET(Listas!$E$6,0,0,MATCH("Fin",Listas!$E$6:E186,0)-1,1),MATCH(0,INDEX(COUNTIF($E$10:E89,OFFSET(Listas!$E$6,0,0,MATCH("Fin",Listas!$E$6:E186,0)-1,1)),0,0),0)),"")</f>
        <v/>
      </c>
      <c r="H90" t="str">
        <f ca="1">IFERROR(INDEX(OFFSET(Listas!$H$6,0,0,MATCH("Fin",Listas!$H$6:H186,0)-1,1),MATCH(0,INDEX(COUNTIF($H$10:H89,OFFSET(Listas!$H$6,0,0,MATCH("Fin",Listas!$H$6:H186,0)-1,1)),0,0),0)),"")</f>
        <v/>
      </c>
      <c r="K90" t="str">
        <f ca="1">IFERROR(INDEX(OFFSET(Listas!$L$6,0,0,MATCH("Fin",Listas!$L$6:L186,0)-1,1),MATCH(0,INDEX(COUNTIF($K$10:K89,OFFSET(Listas!$L$6,0,0,MATCH("Fin",Listas!$L$6:L186,0)-1,1)),0,0),0)),"")</f>
        <v/>
      </c>
      <c r="L90" t="e">
        <f ca="1">VLOOKUP(K90,Listas!$L$6:$M$106,2,0)</f>
        <v>#N/A</v>
      </c>
      <c r="AA90" s="122" t="str">
        <f>IF('Uso de suelo'!C95="","",'Uso de suelo'!C95)</f>
        <v/>
      </c>
      <c r="AB90" s="123" t="str">
        <f ca="1">IF('Uso de suelo'!D95="","",VLOOKUP('Uso de suelo'!D95,OFFSET(Formulas!$K$11,0,0,Formulas!$L$10,2),2,0))</f>
        <v/>
      </c>
      <c r="AC90" s="123" t="str">
        <f ca="1">IF('Uso de suelo'!F95="","",VLOOKUP('Uso de suelo'!F95,OFFSET(Formulas!$K$11,0,0,Formulas!$L$10,2),2,0))</f>
        <v/>
      </c>
      <c r="AD90" s="123" t="str">
        <f ca="1">IF('Uso de suelo'!H95="","",VLOOKUP('Uso de suelo'!H95,OFFSET(Formulas!$K$11,0,0,Formulas!$L$10,2),2,0))</f>
        <v/>
      </c>
      <c r="AE90" s="123" t="str">
        <f ca="1">IF('Uso de suelo'!J95="","",VLOOKUP('Uso de suelo'!J95,OFFSET(Formulas!$K$11,0,0,Formulas!$L$10,2),2,0))</f>
        <v/>
      </c>
      <c r="AF90" s="123" t="str">
        <f ca="1">IF('Uso de suelo'!L95="","",VLOOKUP('Uso de suelo'!L95,OFFSET(Formulas!$K$11,0,0,Formulas!$L$10,2),2,0))</f>
        <v/>
      </c>
      <c r="AG90" s="123" t="str">
        <f ca="1">IF('Uso de suelo'!N95="","",VLOOKUP('Uso de suelo'!N95,OFFSET(Formulas!$K$11,0,0,Formulas!$L$10,2),2,0))</f>
        <v/>
      </c>
      <c r="AH90" s="123" t="str">
        <f ca="1">IF('Uso de suelo'!P95="","",VLOOKUP('Uso de suelo'!P95,OFFSET(Formulas!$K$11,0,0,Formulas!$L$10,2),2,0))</f>
        <v/>
      </c>
      <c r="AI90" s="123" t="str">
        <f ca="1">IF('Uso de suelo'!R95="","",VLOOKUP('Uso de suelo'!R95,OFFSET(Formulas!$K$11,0,0,Formulas!$L$10,2),2,0))</f>
        <v/>
      </c>
      <c r="AJ90" s="123" t="str">
        <f ca="1">IF('Uso de suelo'!T95="","",VLOOKUP('Uso de suelo'!T95,OFFSET(Formulas!$K$11,0,0,Formulas!$L$10,2),2,0))</f>
        <v/>
      </c>
      <c r="AK90" s="123" t="str">
        <f ca="1">IF('Uso de suelo'!V95="","",VLOOKUP('Uso de suelo'!V95,OFFSET(Formulas!$K$11,0,0,Formulas!$L$10,2),2,0))</f>
        <v/>
      </c>
      <c r="AL90" s="123" t="str">
        <f ca="1">IF('Uso de suelo'!X95="","",VLOOKUP('Uso de suelo'!X95,OFFSET(Formulas!$K$11,0,0,Formulas!$L$10,2),2,0))</f>
        <v/>
      </c>
      <c r="AM90" s="124" t="str">
        <f ca="1">IF('Uso de suelo'!Z95="","",VLOOKUP('Uso de suelo'!Z95,OFFSET(Formulas!$K$11,0,0,Formulas!$L$10,2),2,0))</f>
        <v/>
      </c>
      <c r="AN90" t="str">
        <f>IF('Prod y alimentación'!B148="","",'Prod y alimentación'!B148)</f>
        <v/>
      </c>
      <c r="AO90" t="str">
        <f>IF('Prod y alimentación'!C148="","",'Prod y alimentación'!C148)</f>
        <v/>
      </c>
      <c r="AP90" t="str">
        <f>IFERROR('Prod y alimentación'!D148*IF($AN90=$R$10,VLOOKUP($AO90,Listas!$B$6:$D$106,3,)*VLOOKUP($AO90,Listas!$B$6:$D$106,2,),IF($AN90=$R$11,VLOOKUP($AO90,Listas!$E$6:$G$106,3,)*VLOOKUP($AO90,Listas!$E$6:$G$106,2,),IF($AN90=$R$12,VLOOKUP($AO90,Listas!$H$6:$J$106,3,)*VLOOKUP($AO90,Listas!$H$6:$J$106,2,),""))),"")</f>
        <v/>
      </c>
      <c r="AQ90" t="str">
        <f>IFERROR('Prod y alimentación'!E148*IF($AN90=$R$10,VLOOKUP($AO90,Listas!$B$6:$D$106,3,)*VLOOKUP($AO90,Listas!$B$6:$D$106,2,),IF($AN90=$R$11,VLOOKUP($AO90,Listas!$E$6:$G$106,3,)*VLOOKUP($AO90,Listas!$E$6:$G$106,2,),IF($AN90=$R$12,VLOOKUP($AO90,Listas!$H$6:$J$106,3,)*VLOOKUP($AO90,Listas!$H$6:$J$106,2,),""))),"")</f>
        <v/>
      </c>
      <c r="AR90" t="str">
        <f>IFERROR('Prod y alimentación'!G148*IF($AN90=$R$10,VLOOKUP($AO90,Listas!$B$6:$D$106,3,)*VLOOKUP($AO90,Listas!$B$6:$D$106,2,),IF($AN90=$R$11,VLOOKUP($AO90,Listas!$E$6:$G$106,3,)*VLOOKUP($AO90,Listas!$E$6:$G$106,2,),IF($AN90=$R$12,VLOOKUP($AO90,Listas!$H$6:$J$106,3,)*VLOOKUP($AO90,Listas!$H$6:$J$106,2,),""))),"")</f>
        <v/>
      </c>
      <c r="AS90" t="str">
        <f>IFERROR('Prod y alimentación'!H148*IF($AN90=$R$10,VLOOKUP($AO90,Listas!$B$6:$D$106,3,)*VLOOKUP($AO90,Listas!$B$6:$D$106,2,),IF($AN90=$R$11,VLOOKUP($AO90,Listas!$E$6:$G$106,3,)*VLOOKUP($AO90,Listas!$E$6:$G$106,2,),IF($AN90=$R$12,VLOOKUP($AO90,Listas!$H$6:$J$106,3,)*VLOOKUP($AO90,Listas!$H$6:$J$106,2,),""))),"")</f>
        <v/>
      </c>
      <c r="AT90" t="str">
        <f>IFERROR('Prod y alimentación'!J148*IF($AN90=$R$10,VLOOKUP($AO90,Listas!$B$6:$D$106,3,)*VLOOKUP($AO90,Listas!$B$6:$D$106,2,),IF($AN90=$R$11,VLOOKUP($AO90,Listas!$E$6:$G$106,3,)*VLOOKUP($AO90,Listas!$E$6:$G$106,2,),IF($AN90=$R$12,VLOOKUP($AO90,Listas!$H$6:$J$106,3,)*VLOOKUP($AO90,Listas!$H$6:$J$106,2,),""))),"")</f>
        <v/>
      </c>
      <c r="AU90" t="str">
        <f>IFERROR('Prod y alimentación'!K148*IF($AN90=$R$10,VLOOKUP($AO90,Listas!$B$6:$D$106,3,)*VLOOKUP($AO90,Listas!$B$6:$D$106,2,),IF($AN90=$R$11,VLOOKUP($AO90,Listas!$E$6:$G$106,3,)*VLOOKUP($AO90,Listas!$E$6:$G$106,2,),IF($AN90=$R$12,VLOOKUP($AO90,Listas!$H$6:$J$106,3,)*VLOOKUP($AO90,Listas!$H$6:$J$106,2,),""))),"")</f>
        <v/>
      </c>
      <c r="AV90" t="str">
        <f>IFERROR('Prod y alimentación'!M148*IF($AN90=$R$10,VLOOKUP($AO90,Listas!$B$6:$D$106,3,)*VLOOKUP($AO90,Listas!$B$6:$D$106,2,),IF($AN90=$R$11,VLOOKUP($AO90,Listas!$E$6:$G$106,3,)*VLOOKUP($AO90,Listas!$E$6:$G$106,2,),IF($AN90=$R$12,VLOOKUP($AO90,Listas!$H$6:$J$106,3,)*VLOOKUP($AO90,Listas!$H$6:$J$106,2,),""))),"")</f>
        <v/>
      </c>
      <c r="AW90" t="str">
        <f>IFERROR('Prod y alimentación'!N148*IF($AN90=$R$10,VLOOKUP($AO90,Listas!$B$6:$D$106,3,)*VLOOKUP($AO90,Listas!$B$6:$D$106,2,),IF($AN90=$R$11,VLOOKUP($AO90,Listas!$E$6:$G$106,3,)*VLOOKUP($AO90,Listas!$E$6:$G$106,2,),IF($AN90=$R$12,VLOOKUP($AO90,Listas!$H$6:$J$106,3,)*VLOOKUP($AO90,Listas!$H$6:$J$106,2,),""))),"")</f>
        <v/>
      </c>
      <c r="AX90" t="str">
        <f>IFERROR('Prod y alimentación'!P148*IF($AN90=$R$10,VLOOKUP($AO90,Listas!$B$6:$D$106,3,)*VLOOKUP($AO90,Listas!$B$6:$D$106,2,),IF($AN90=$R$11,VLOOKUP($AO90,Listas!$E$6:$G$106,3,)*VLOOKUP($AO90,Listas!$E$6:$G$106,2,),IF($AN90=$R$12,VLOOKUP($AO90,Listas!$H$6:$J$106,3,)*VLOOKUP($AO90,Listas!$H$6:$J$106,2,),""))),"")</f>
        <v/>
      </c>
      <c r="AY90" t="str">
        <f>IFERROR('Prod y alimentación'!Q148*IF($AN90=$R$10,VLOOKUP($AO90,Listas!$B$6:$D$106,3,)*VLOOKUP($AO90,Listas!$B$6:$D$106,2,),IF($AN90=$R$11,VLOOKUP($AO90,Listas!$E$6:$G$106,3,)*VLOOKUP($AO90,Listas!$E$6:$G$106,2,),IF($AN90=$R$12,VLOOKUP($AO90,Listas!$H$6:$J$106,3,)*VLOOKUP($AO90,Listas!$H$6:$J$106,2,),""))),"")</f>
        <v/>
      </c>
      <c r="AZ90" t="str">
        <f>IFERROR('Prod y alimentación'!S148*IF($AN90=$R$10,VLOOKUP($AO90,Listas!$B$6:$D$106,3,)*VLOOKUP($AO90,Listas!$B$6:$D$106,2,),IF($AN90=$R$11,VLOOKUP($AO90,Listas!$E$6:$G$106,3,)*VLOOKUP($AO90,Listas!$E$6:$G$106,2,),IF($AN90=$R$12,VLOOKUP($AO90,Listas!$H$6:$J$106,3,)*VLOOKUP($AO90,Listas!$H$6:$J$106,2,),""))),"")</f>
        <v/>
      </c>
      <c r="BA90" t="str">
        <f>IFERROR('Prod y alimentación'!T148*IF($AN90=$R$10,VLOOKUP($AO90,Listas!$B$6:$D$106,3,)*VLOOKUP($AO90,Listas!$B$6:$D$106,2,),IF($AN90=$R$11,VLOOKUP($AO90,Listas!$E$6:$G$106,3,)*VLOOKUP($AO90,Listas!$E$6:$G$106,2,),IF($AN90=$R$12,VLOOKUP($AO90,Listas!$H$6:$J$106,3,)*VLOOKUP($AO90,Listas!$H$6:$J$106,2,),""))),"")</f>
        <v/>
      </c>
      <c r="BB90" t="str">
        <f>IFERROR('Prod y alimentación'!V148*IF($AN90=$R$10,VLOOKUP($AO90,Listas!$B$6:$D$106,3,)*VLOOKUP($AO90,Listas!$B$6:$D$106,2,),IF($AN90=$R$11,VLOOKUP($AO90,Listas!$E$6:$G$106,3,)*VLOOKUP($AO90,Listas!$E$6:$G$106,2,),IF($AN90=$R$12,VLOOKUP($AO90,Listas!$H$6:$J$106,3,)*VLOOKUP($AO90,Listas!$H$6:$J$106,2,),""))),"")</f>
        <v/>
      </c>
      <c r="BC90" t="str">
        <f>IFERROR('Prod y alimentación'!W148*IF($AN90=$R$10,VLOOKUP($AO90,Listas!$B$6:$D$106,3,)*VLOOKUP($AO90,Listas!$B$6:$D$106,2,),IF($AN90=$R$11,VLOOKUP($AO90,Listas!$E$6:$G$106,3,)*VLOOKUP($AO90,Listas!$E$6:$G$106,2,),IF($AN90=$R$12,VLOOKUP($AO90,Listas!$H$6:$J$106,3,)*VLOOKUP($AO90,Listas!$H$6:$J$106,2,),""))),"")</f>
        <v/>
      </c>
      <c r="BD90" t="str">
        <f>IFERROR('Prod y alimentación'!Y148*IF($AN90=$R$10,VLOOKUP($AO90,Listas!$B$6:$D$106,3,)*VLOOKUP($AO90,Listas!$B$6:$D$106,2,),IF($AN90=$R$11,VLOOKUP($AO90,Listas!$E$6:$G$106,3,)*VLOOKUP($AO90,Listas!$E$6:$G$106,2,),IF($AN90=$R$12,VLOOKUP($AO90,Listas!$H$6:$J$106,3,)*VLOOKUP($AO90,Listas!$H$6:$J$106,2,),""))),"")</f>
        <v/>
      </c>
      <c r="BE90" t="str">
        <f>IFERROR('Prod y alimentación'!Z148*IF($AN90=$R$10,VLOOKUP($AO90,Listas!$B$6:$D$106,3,)*VLOOKUP($AO90,Listas!$B$6:$D$106,2,),IF($AN90=$R$11,VLOOKUP($AO90,Listas!$E$6:$G$106,3,)*VLOOKUP($AO90,Listas!$E$6:$G$106,2,),IF($AN90=$R$12,VLOOKUP($AO90,Listas!$H$6:$J$106,3,)*VLOOKUP($AO90,Listas!$H$6:$J$106,2,),""))),"")</f>
        <v/>
      </c>
      <c r="BF90" t="str">
        <f>IFERROR('Prod y alimentación'!AB148*IF($AN90=$R$10,VLOOKUP($AO90,Listas!$B$6:$D$106,3,)*VLOOKUP($AO90,Listas!$B$6:$D$106,2,),IF($AN90=$R$11,VLOOKUP($AO90,Listas!$E$6:$G$106,3,)*VLOOKUP($AO90,Listas!$E$6:$G$106,2,),IF($AN90=$R$12,VLOOKUP($AO90,Listas!$H$6:$J$106,3,)*VLOOKUP($AO90,Listas!$H$6:$J$106,2,),""))),"")</f>
        <v/>
      </c>
      <c r="BG90" t="str">
        <f>IFERROR('Prod y alimentación'!AC148*IF($AN90=$R$10,VLOOKUP($AO90,Listas!$B$6:$D$106,3,)*VLOOKUP($AO90,Listas!$B$6:$D$106,2,),IF($AN90=$R$11,VLOOKUP($AO90,Listas!$E$6:$G$106,3,)*VLOOKUP($AO90,Listas!$E$6:$G$106,2,),IF($AN90=$R$12,VLOOKUP($AO90,Listas!$H$6:$J$106,3,)*VLOOKUP($AO90,Listas!$H$6:$J$106,2,),""))),"")</f>
        <v/>
      </c>
      <c r="BH90" t="str">
        <f>IFERROR('Prod y alimentación'!AE148*IF($AN90=$R$10,VLOOKUP($AO90,Listas!$B$6:$D$106,3,)*VLOOKUP($AO90,Listas!$B$6:$D$106,2,),IF($AN90=$R$11,VLOOKUP($AO90,Listas!$E$6:$G$106,3,)*VLOOKUP($AO90,Listas!$E$6:$G$106,2,),IF($AN90=$R$12,VLOOKUP($AO90,Listas!$H$6:$J$106,3,)*VLOOKUP($AO90,Listas!$H$6:$J$106,2,),""))),"")</f>
        <v/>
      </c>
      <c r="BI90" t="str">
        <f>IFERROR('Prod y alimentación'!AF148*IF($AN90=$R$10,VLOOKUP($AO90,Listas!$B$6:$D$106,3,)*VLOOKUP($AO90,Listas!$B$6:$D$106,2,),IF($AN90=$R$11,VLOOKUP($AO90,Listas!$E$6:$G$106,3,)*VLOOKUP($AO90,Listas!$E$6:$G$106,2,),IF($AN90=$R$12,VLOOKUP($AO90,Listas!$H$6:$J$106,3,)*VLOOKUP($AO90,Listas!$H$6:$J$106,2,),""))),"")</f>
        <v/>
      </c>
      <c r="BJ90" t="str">
        <f>IFERROR('Prod y alimentación'!AH148*IF($AN90=$R$10,VLOOKUP($AO90,Listas!$B$6:$D$106,3,)*VLOOKUP($AO90,Listas!$B$6:$D$106,2,),IF($AN90=$R$11,VLOOKUP($AO90,Listas!$E$6:$G$106,3,)*VLOOKUP($AO90,Listas!$E$6:$G$106,2,),IF($AN90=$R$12,VLOOKUP($AO90,Listas!$H$6:$J$106,3,)*VLOOKUP($AO90,Listas!$H$6:$J$106,2,),""))),"")</f>
        <v/>
      </c>
      <c r="BK90" t="str">
        <f>IFERROR('Prod y alimentación'!AI148*IF($AN90=$R$10,VLOOKUP($AO90,Listas!$B$6:$D$106,3,)*VLOOKUP($AO90,Listas!$B$6:$D$106,2,),IF($AN90=$R$11,VLOOKUP($AO90,Listas!$E$6:$G$106,3,)*VLOOKUP($AO90,Listas!$E$6:$G$106,2,),IF($AN90=$R$12,VLOOKUP($AO90,Listas!$H$6:$J$106,3,)*VLOOKUP($AO90,Listas!$H$6:$J$106,2,),""))),"")</f>
        <v/>
      </c>
      <c r="BL90" t="str">
        <f>IFERROR('Prod y alimentación'!AK148*IF($AN90=$R$10,VLOOKUP($AO90,Listas!$B$6:$D$106,3,)*VLOOKUP($AO90,Listas!$B$6:$D$106,2,),IF($AN90=$R$11,VLOOKUP($AO90,Listas!$E$6:$G$106,3,)*VLOOKUP($AO90,Listas!$E$6:$G$106,2,),IF($AN90=$R$12,VLOOKUP($AO90,Listas!$H$6:$J$106,3,)*VLOOKUP($AO90,Listas!$H$6:$J$106,2,),""))),"")</f>
        <v/>
      </c>
      <c r="BM90" t="str">
        <f>IFERROR('Prod y alimentación'!AL148*IF($AN90=$R$10,VLOOKUP($AO90,Listas!$B$6:$D$106,3,)*VLOOKUP($AO90,Listas!$B$6:$D$106,2,),IF($AN90=$R$11,VLOOKUP($AO90,Listas!$E$6:$G$106,3,)*VLOOKUP($AO90,Listas!$E$6:$G$106,2,),IF($AN90=$R$12,VLOOKUP($AO90,Listas!$H$6:$J$106,3,)*VLOOKUP($AO90,Listas!$H$6:$J$106,2,),""))),"")</f>
        <v/>
      </c>
      <c r="BO90" s="130" t="str">
        <f>IFERROR('Prod y alimentación'!D148*IF($AN90=$R$10,VLOOKUP($AO90,Listas!$B$6:$C$106,2,),IF($AN90=$R$11,VLOOKUP($AO90,Listas!$E$6:$F$106,2,),IF($AN90=$R$12,VLOOKUP($AO90,Listas!$H$6:$I$106,2,),""))),"")</f>
        <v/>
      </c>
      <c r="BP90" t="str">
        <f>IFERROR('Prod y alimentación'!G148*IF($AN90=$R$10,VLOOKUP($AO90,Listas!$B$6:$C$106,2,),IF($AN90=$R$11,VLOOKUP($AO90,Listas!$E$6:$F$106,2,),IF($AN90=$R$12,VLOOKUP($AO90,Listas!$H$6:$I$106,2,)/100,""))),"")</f>
        <v/>
      </c>
      <c r="BQ90" t="str">
        <f>IFERROR('Prod y alimentación'!J148*IF($AN90=$R$10,VLOOKUP($AO90,Listas!$B$6:$C$106,2,),IF($AN90=$R$11,VLOOKUP($AO90,Listas!$E$6:$F$106,2,),IF($AN90=$R$12,VLOOKUP($AO90,Listas!$H$6:$I$106,2,)/100,""))),"")</f>
        <v/>
      </c>
      <c r="BR90" t="str">
        <f>IFERROR('Prod y alimentación'!M148*IF($AN90=$R$10,VLOOKUP($AO90,Listas!$B$6:$C$106,2,),IF($AN90=$R$11,VLOOKUP($AO90,Listas!$E$6:$F$106,2,),IF($AN90=$R$12,VLOOKUP($AO90,Listas!$H$6:$I$106,2,)/100,""))),"")</f>
        <v/>
      </c>
      <c r="BS90" t="str">
        <f>IFERROR('Prod y alimentación'!P148*IF($AN90=$R$10,VLOOKUP($AO90,Listas!$B$6:$C$106,2,),IF($AN90=$R$11,VLOOKUP($AO90,Listas!$E$6:$F$106,2,),IF($AN90=$R$12,VLOOKUP($AO90,Listas!$H$6:$I$106,2,)/100,""))),"")</f>
        <v/>
      </c>
      <c r="BT90" t="str">
        <f>IFERROR('Prod y alimentación'!S148*IF($AN90=$R$10,VLOOKUP($AO90,Listas!$B$6:$C$106,2,),IF($AN90=$R$11,VLOOKUP($AO90,Listas!$E$6:$F$106,2,),IF($AN90=$R$12,VLOOKUP($AO90,Listas!$H$6:$I$106,2,)/100,""))),"")</f>
        <v/>
      </c>
      <c r="BU90" t="str">
        <f>IFERROR('Prod y alimentación'!V148*IF($AN90=$R$10,VLOOKUP($AO90,Listas!$B$6:$C$106,2,),IF($AN90=$R$11,VLOOKUP($AO90,Listas!$E$6:$F$106,2,),IF($AN90=$R$12,VLOOKUP($AO90,Listas!$H$6:$I$106,2,)/100,""))),"")</f>
        <v/>
      </c>
      <c r="BV90" t="str">
        <f>IFERROR('Prod y alimentación'!Y148*IF($AN90=$R$10,VLOOKUP($AO90,Listas!$B$6:$C$106,2,),IF($AN90=$R$11,VLOOKUP($AO90,Listas!$E$6:$F$106,2,),IF($AN90=$R$12,VLOOKUP($AO90,Listas!$H$6:$I$106,2,)/100,""))),"")</f>
        <v/>
      </c>
      <c r="BW90" t="str">
        <f>IFERROR('Prod y alimentación'!AB148*IF($AN90=$R$10,VLOOKUP($AO90,Listas!$B$6:$C$106,2,),IF($AN90=$R$11,VLOOKUP($AO90,Listas!$E$6:$F$106,2,),IF($AN90=$R$12,VLOOKUP($AO90,Listas!$H$6:$I$106,2,)/100,""))),"")</f>
        <v/>
      </c>
      <c r="BX90" t="str">
        <f>IFERROR('Prod y alimentación'!AE148*IF($AN90=$R$10,VLOOKUP($AO90,Listas!$B$6:$C$106,2,),IF($AN90=$R$11,VLOOKUP($AO90,Listas!$E$6:$F$106,2,),IF($AN90=$R$12,VLOOKUP($AO90,Listas!$H$6:$I$106,2,)/100,""))),"")</f>
        <v/>
      </c>
      <c r="BY90" t="str">
        <f>IFERROR('Prod y alimentación'!AH148*IF($AN90=$R$10,VLOOKUP($AO90,Listas!$B$6:$C$106,2,),IF($AN90=$R$11,VLOOKUP($AO90,Listas!$E$6:$F$106,2,),IF($AN90=$R$12,VLOOKUP($AO90,Listas!$H$6:$I$106,2,)/100,""))),"")</f>
        <v/>
      </c>
      <c r="BZ90" t="str">
        <f>IFERROR('Prod y alimentación'!AK148*IF($AN90=$R$10,VLOOKUP($AO90,Listas!$B$6:$C$106,2,),IF($AN90=$R$11,VLOOKUP($AO90,Listas!$E$6:$F$106,2,),IF($AN90=$R$12,VLOOKUP($AO90,Listas!$H$6:$I$106,2,)/100,""))),"")</f>
        <v/>
      </c>
      <c r="CB90" t="str">
        <f>IF(Reservas!E95="",IF(Reservas!D95="","",IF(Reservas!C95=$O$10,0.85,IF(Reservas!C95=$O$11,0.45,IF(Reservas!C95=$O$12,0.33,"")))),Reservas!E95)</f>
        <v/>
      </c>
      <c r="CC90" t="str">
        <f>IF(Reservas!H95="",IF(Reservas!G95="","",IF(Reservas!F95=$O$10,0.85,IF(Reservas!F95=$O$11,0.45,IF(Reservas!F95=$O$12,0.33,"")))),Reservas!H95)</f>
        <v/>
      </c>
      <c r="CD90" t="str">
        <f>IF(Reservas!K95="",IF(Reservas!J95="","",IF(Reservas!I95=$O$10,0.85,IF(Reservas!I95=$O$11,0.45,IF(Reservas!I95=$O$12,0.33,"")))),Reservas!K95)</f>
        <v/>
      </c>
      <c r="CE90" t="str">
        <f>IF(Reservas!N95="",IF(Reservas!M95="","",IF(Reservas!L95=$O$10,0.85,IF(Reservas!L95=$O$11,0.45,IF(Reservas!L95=$O$12,0.33,"")))),Reservas!N95)</f>
        <v/>
      </c>
      <c r="CF90" t="str">
        <f>IF(Reservas!Q95="",IF(Reservas!P95="","",IF(Reservas!O95=$O$10,0.85,IF(Reservas!O95=$O$11,0.45,IF(Reservas!O95=$O$12,0.33,"")))),Reservas!Q95)</f>
        <v/>
      </c>
      <c r="CG90" t="str">
        <f>IF(Reservas!T95="",IF(Reservas!S95="","",IF(Reservas!R95=$O$10,0.85,IF(Reservas!R95=$O$11,0.45,IF(Reservas!R95=$O$12,0.33,"")))),Reservas!T95)</f>
        <v/>
      </c>
      <c r="CH90" t="str">
        <f>IF(Reservas!W95="",IF(Reservas!V95="","",IF(Reservas!U95=$O$10,0.85,IF(Reservas!U95=$O$11,0.45,IF(Reservas!U95=$O$12,0.33,"")))),Reservas!W95)</f>
        <v/>
      </c>
      <c r="CI90" t="str">
        <f>IF(Reservas!Z95="",IF(Reservas!Y95="","",IF(Reservas!X95=$O$10,0.85,IF(Reservas!X95=$O$11,0.45,IF(Reservas!X95=$O$12,0.33,"")))),Reservas!Z95)</f>
        <v/>
      </c>
      <c r="CJ90" t="str">
        <f>IF(Reservas!AC95="",IF(Reservas!AB95="","",IF(Reservas!AA95=$O$10,0.85,IF(Reservas!AA95=$O$11,0.45,IF(Reservas!AA95=$O$12,0.33,"")))),Reservas!AC95)</f>
        <v/>
      </c>
      <c r="CK90" t="str">
        <f>IF(Reservas!AF95="",IF(Reservas!AE95="","",IF(Reservas!AD95=$O$10,0.85,IF(Reservas!AD95=$O$11,0.45,IF(Reservas!AD95=$O$12,0.33,"")))),Reservas!AF95)</f>
        <v/>
      </c>
      <c r="CL90" t="str">
        <f>IF(Reservas!AI95="",IF(Reservas!AH95="","",IF(Reservas!AG95=$O$10,0.85,IF(Reservas!AG95=$O$11,0.45,IF(Reservas!AG95=$O$12,0.33,"")))),Reservas!AI95)</f>
        <v/>
      </c>
      <c r="CM90" t="str">
        <f>IF(Reservas!AL95="",IF(Reservas!AK95="","",IF(Reservas!AJ95=$O$10,0.85,IF(Reservas!AJ95=$O$11,0.45,IF(Reservas!AJ95=$O$12,0.33,"")))),Reservas!AL95)</f>
        <v/>
      </c>
      <c r="CO90" t="str">
        <f>IFERROR('Prod y alimentación'!E148*IF($AN90=$R$10,VLOOKUP($AO90,Listas!$B$6:$C$106,2,),IF($AN90=$R$11,VLOOKUP($AO90,Listas!$E$6:$F$106,2,),IF($AN90=$R$12,VLOOKUP($AO90,Listas!$H$6:$I$106,2,),""))),"")</f>
        <v/>
      </c>
      <c r="CP90" t="str">
        <f>IFERROR('Prod y alimentación'!H148*IF($AN90=$R$10,VLOOKUP($AO90,Listas!$B$6:$C$106,2,),IF($AN90=$R$11,VLOOKUP($AO90,Listas!$E$6:$F$106,2,),IF($AN90=$R$12,VLOOKUP($AO90,Listas!$H$6:$I$106,2,),""))),"")</f>
        <v/>
      </c>
      <c r="CQ90" t="str">
        <f>IFERROR('Prod y alimentación'!K148*IF($AN90=$R$10,VLOOKUP($AO90,Listas!$B$6:$C$106,2,),IF($AN90=$R$11,VLOOKUP($AO90,Listas!$E$6:$F$106,2,),IF($AN90=$R$12,VLOOKUP($AO90,Listas!$H$6:$I$106,2,),""))),"")</f>
        <v/>
      </c>
      <c r="CR90" t="str">
        <f>IFERROR('Prod y alimentación'!N148*IF($AN90=$R$10,VLOOKUP($AO90,Listas!$B$6:$C$106,2,),IF($AN90=$R$11,VLOOKUP($AO90,Listas!$E$6:$F$106,2,),IF($AN90=$R$12,VLOOKUP($AO90,Listas!$H$6:$I$106,2,),""))),"")</f>
        <v/>
      </c>
      <c r="CS90" t="str">
        <f>IFERROR('Prod y alimentación'!Q148*IF($AN90=$R$10,VLOOKUP($AO90,Listas!$B$6:$C$106,2,),IF($AN90=$R$11,VLOOKUP($AO90,Listas!$E$6:$F$106,2,),IF($AN90=$R$12,VLOOKUP($AO90,Listas!$H$6:$I$106,2,),""))),"")</f>
        <v/>
      </c>
      <c r="CT90" t="str">
        <f>IFERROR('Prod y alimentación'!T148*IF($AN90=$R$10,VLOOKUP($AO90,Listas!$B$6:$C$106,2,),IF($AN90=$R$11,VLOOKUP($AO90,Listas!$E$6:$F$106,2,),IF($AN90=$R$12,VLOOKUP($AO90,Listas!$H$6:$I$106,2,),""))),"")</f>
        <v/>
      </c>
      <c r="CU90" t="str">
        <f>IFERROR('Prod y alimentación'!W148*IF($AN90=$R$10,VLOOKUP($AO90,Listas!$B$6:$C$106,2,),IF($AN90=$R$11,VLOOKUP($AO90,Listas!$E$6:$F$106,2,),IF($AN90=$R$12,VLOOKUP($AO90,Listas!$H$6:$I$106,2,),""))),"")</f>
        <v/>
      </c>
      <c r="CV90" t="str">
        <f>IFERROR('Prod y alimentación'!Z148*IF($AN90=$R$10,VLOOKUP($AO90,Listas!$B$6:$C$106,2,),IF($AN90=$R$11,VLOOKUP($AO90,Listas!$E$6:$F$106,2,),IF($AN90=$R$12,VLOOKUP($AO90,Listas!$H$6:$I$106,2,),""))),"")</f>
        <v/>
      </c>
      <c r="CW90" t="str">
        <f>IFERROR('Prod y alimentación'!AC148*IF($AN90=$R$10,VLOOKUP($AO90,Listas!$B$6:$C$106,2,),IF($AN90=$R$11,VLOOKUP($AO90,Listas!$E$6:$F$106,2,),IF($AN90=$R$12,VLOOKUP($AO90,Listas!$H$6:$I$106,2,),""))),"")</f>
        <v/>
      </c>
      <c r="CX90" t="str">
        <f>IFERROR('Prod y alimentación'!AF148*IF($AN90=$R$10,VLOOKUP($AO90,Listas!$B$6:$C$106,2,),IF($AN90=$R$11,VLOOKUP($AO90,Listas!$E$6:$F$106,2,),IF($AN90=$R$12,VLOOKUP($AO90,Listas!$H$6:$I$106,2,),""))),"")</f>
        <v/>
      </c>
      <c r="CY90" t="str">
        <f>IFERROR('Prod y alimentación'!AI148*IF($AN90=$R$10,VLOOKUP($AO90,Listas!$B$6:$C$106,2,),IF($AN90=$R$11,VLOOKUP($AO90,Listas!$E$6:$F$106,2,),IF($AN90=$R$12,VLOOKUP($AO90,Listas!$H$6:$I$106,2,),""))),"")</f>
        <v/>
      </c>
      <c r="CZ90" t="str">
        <f>IFERROR('Prod y alimentación'!AL148*IF($AN90=$R$10,VLOOKUP($AO90,Listas!$B$6:$C$106,2,),IF($AN90=$R$11,VLOOKUP($AO90,Listas!$E$6:$F$106,2,),IF($AN90=$R$12,VLOOKUP($AO90,Listas!$H$6:$I$106,2,),""))),"")</f>
        <v/>
      </c>
    </row>
    <row r="91" spans="2:104" x14ac:dyDescent="0.35">
      <c r="B91" t="str">
        <f ca="1">IFERROR(INDEX(OFFSET(Listas!$B$6,0,0,MATCH("Fin",Listas!$B$6:B187,0)-1,1),MATCH(0,INDEX(COUNTIF($B$10:B90,OFFSET(Listas!$B$6,0,0,MATCH("Fin",Listas!$B$6:B187,0)-1,1)),0,0),0)),"")</f>
        <v/>
      </c>
      <c r="E91" t="str">
        <f ca="1">IFERROR(INDEX(OFFSET(Listas!$E$6,0,0,MATCH("Fin",Listas!$E$6:E187,0)-1,1),MATCH(0,INDEX(COUNTIF($E$10:E90,OFFSET(Listas!$E$6,0,0,MATCH("Fin",Listas!$E$6:E187,0)-1,1)),0,0),0)),"")</f>
        <v/>
      </c>
      <c r="H91" t="str">
        <f ca="1">IFERROR(INDEX(OFFSET(Listas!$H$6,0,0,MATCH("Fin",Listas!$H$6:H187,0)-1,1),MATCH(0,INDEX(COUNTIF($H$10:H90,OFFSET(Listas!$H$6,0,0,MATCH("Fin",Listas!$H$6:H187,0)-1,1)),0,0),0)),"")</f>
        <v/>
      </c>
      <c r="K91" t="str">
        <f ca="1">IFERROR(INDEX(OFFSET(Listas!$L$6,0,0,MATCH("Fin",Listas!$L$6:L187,0)-1,1),MATCH(0,INDEX(COUNTIF($K$10:K90,OFFSET(Listas!$L$6,0,0,MATCH("Fin",Listas!$L$6:L187,0)-1,1)),0,0),0)),"")</f>
        <v/>
      </c>
      <c r="L91" t="e">
        <f ca="1">VLOOKUP(K91,Listas!$L$6:$M$106,2,0)</f>
        <v>#N/A</v>
      </c>
      <c r="AA91" s="122" t="str">
        <f>IF('Uso de suelo'!C96="","",'Uso de suelo'!C96)</f>
        <v/>
      </c>
      <c r="AB91" s="123" t="str">
        <f ca="1">IF('Uso de suelo'!D96="","",VLOOKUP('Uso de suelo'!D96,OFFSET(Formulas!$K$11,0,0,Formulas!$L$10,2),2,0))</f>
        <v/>
      </c>
      <c r="AC91" s="123" t="str">
        <f ca="1">IF('Uso de suelo'!F96="","",VLOOKUP('Uso de suelo'!F96,OFFSET(Formulas!$K$11,0,0,Formulas!$L$10,2),2,0))</f>
        <v/>
      </c>
      <c r="AD91" s="123" t="str">
        <f ca="1">IF('Uso de suelo'!H96="","",VLOOKUP('Uso de suelo'!H96,OFFSET(Formulas!$K$11,0,0,Formulas!$L$10,2),2,0))</f>
        <v/>
      </c>
      <c r="AE91" s="123" t="str">
        <f ca="1">IF('Uso de suelo'!J96="","",VLOOKUP('Uso de suelo'!J96,OFFSET(Formulas!$K$11,0,0,Formulas!$L$10,2),2,0))</f>
        <v/>
      </c>
      <c r="AF91" s="123" t="str">
        <f ca="1">IF('Uso de suelo'!L96="","",VLOOKUP('Uso de suelo'!L96,OFFSET(Formulas!$K$11,0,0,Formulas!$L$10,2),2,0))</f>
        <v/>
      </c>
      <c r="AG91" s="123" t="str">
        <f ca="1">IF('Uso de suelo'!N96="","",VLOOKUP('Uso de suelo'!N96,OFFSET(Formulas!$K$11,0,0,Formulas!$L$10,2),2,0))</f>
        <v/>
      </c>
      <c r="AH91" s="123" t="str">
        <f ca="1">IF('Uso de suelo'!P96="","",VLOOKUP('Uso de suelo'!P96,OFFSET(Formulas!$K$11,0,0,Formulas!$L$10,2),2,0))</f>
        <v/>
      </c>
      <c r="AI91" s="123" t="str">
        <f ca="1">IF('Uso de suelo'!R96="","",VLOOKUP('Uso de suelo'!R96,OFFSET(Formulas!$K$11,0,0,Formulas!$L$10,2),2,0))</f>
        <v/>
      </c>
      <c r="AJ91" s="123" t="str">
        <f ca="1">IF('Uso de suelo'!T96="","",VLOOKUP('Uso de suelo'!T96,OFFSET(Formulas!$K$11,0,0,Formulas!$L$10,2),2,0))</f>
        <v/>
      </c>
      <c r="AK91" s="123" t="str">
        <f ca="1">IF('Uso de suelo'!V96="","",VLOOKUP('Uso de suelo'!V96,OFFSET(Formulas!$K$11,0,0,Formulas!$L$10,2),2,0))</f>
        <v/>
      </c>
      <c r="AL91" s="123" t="str">
        <f ca="1">IF('Uso de suelo'!X96="","",VLOOKUP('Uso de suelo'!X96,OFFSET(Formulas!$K$11,0,0,Formulas!$L$10,2),2,0))</f>
        <v/>
      </c>
      <c r="AM91" s="124" t="str">
        <f ca="1">IF('Uso de suelo'!Z96="","",VLOOKUP('Uso de suelo'!Z96,OFFSET(Formulas!$K$11,0,0,Formulas!$L$10,2),2,0))</f>
        <v/>
      </c>
      <c r="AN91" t="str">
        <f>IF('Prod y alimentación'!B149="","",'Prod y alimentación'!B149)</f>
        <v/>
      </c>
      <c r="AO91" t="str">
        <f>IF('Prod y alimentación'!C149="","",'Prod y alimentación'!C149)</f>
        <v/>
      </c>
      <c r="AP91" t="str">
        <f>IFERROR('Prod y alimentación'!D149*IF($AN91=$R$10,VLOOKUP($AO91,Listas!$B$6:$D$106,3,)*VLOOKUP($AO91,Listas!$B$6:$D$106,2,),IF($AN91=$R$11,VLOOKUP($AO91,Listas!$E$6:$G$106,3,)*VLOOKUP($AO91,Listas!$E$6:$G$106,2,),IF($AN91=$R$12,VLOOKUP($AO91,Listas!$H$6:$J$106,3,)*VLOOKUP($AO91,Listas!$H$6:$J$106,2,),""))),"")</f>
        <v/>
      </c>
      <c r="AQ91" t="str">
        <f>IFERROR('Prod y alimentación'!E149*IF($AN91=$R$10,VLOOKUP($AO91,Listas!$B$6:$D$106,3,)*VLOOKUP($AO91,Listas!$B$6:$D$106,2,),IF($AN91=$R$11,VLOOKUP($AO91,Listas!$E$6:$G$106,3,)*VLOOKUP($AO91,Listas!$E$6:$G$106,2,),IF($AN91=$R$12,VLOOKUP($AO91,Listas!$H$6:$J$106,3,)*VLOOKUP($AO91,Listas!$H$6:$J$106,2,),""))),"")</f>
        <v/>
      </c>
      <c r="AR91" t="str">
        <f>IFERROR('Prod y alimentación'!G149*IF($AN91=$R$10,VLOOKUP($AO91,Listas!$B$6:$D$106,3,)*VLOOKUP($AO91,Listas!$B$6:$D$106,2,),IF($AN91=$R$11,VLOOKUP($AO91,Listas!$E$6:$G$106,3,)*VLOOKUP($AO91,Listas!$E$6:$G$106,2,),IF($AN91=$R$12,VLOOKUP($AO91,Listas!$H$6:$J$106,3,)*VLOOKUP($AO91,Listas!$H$6:$J$106,2,),""))),"")</f>
        <v/>
      </c>
      <c r="AS91" t="str">
        <f>IFERROR('Prod y alimentación'!H149*IF($AN91=$R$10,VLOOKUP($AO91,Listas!$B$6:$D$106,3,)*VLOOKUP($AO91,Listas!$B$6:$D$106,2,),IF($AN91=$R$11,VLOOKUP($AO91,Listas!$E$6:$G$106,3,)*VLOOKUP($AO91,Listas!$E$6:$G$106,2,),IF($AN91=$R$12,VLOOKUP($AO91,Listas!$H$6:$J$106,3,)*VLOOKUP($AO91,Listas!$H$6:$J$106,2,),""))),"")</f>
        <v/>
      </c>
      <c r="AT91" t="str">
        <f>IFERROR('Prod y alimentación'!J149*IF($AN91=$R$10,VLOOKUP($AO91,Listas!$B$6:$D$106,3,)*VLOOKUP($AO91,Listas!$B$6:$D$106,2,),IF($AN91=$R$11,VLOOKUP($AO91,Listas!$E$6:$G$106,3,)*VLOOKUP($AO91,Listas!$E$6:$G$106,2,),IF($AN91=$R$12,VLOOKUP($AO91,Listas!$H$6:$J$106,3,)*VLOOKUP($AO91,Listas!$H$6:$J$106,2,),""))),"")</f>
        <v/>
      </c>
      <c r="AU91" t="str">
        <f>IFERROR('Prod y alimentación'!K149*IF($AN91=$R$10,VLOOKUP($AO91,Listas!$B$6:$D$106,3,)*VLOOKUP($AO91,Listas!$B$6:$D$106,2,),IF($AN91=$R$11,VLOOKUP($AO91,Listas!$E$6:$G$106,3,)*VLOOKUP($AO91,Listas!$E$6:$G$106,2,),IF($AN91=$R$12,VLOOKUP($AO91,Listas!$H$6:$J$106,3,)*VLOOKUP($AO91,Listas!$H$6:$J$106,2,),""))),"")</f>
        <v/>
      </c>
      <c r="AV91" t="str">
        <f>IFERROR('Prod y alimentación'!M149*IF($AN91=$R$10,VLOOKUP($AO91,Listas!$B$6:$D$106,3,)*VLOOKUP($AO91,Listas!$B$6:$D$106,2,),IF($AN91=$R$11,VLOOKUP($AO91,Listas!$E$6:$G$106,3,)*VLOOKUP($AO91,Listas!$E$6:$G$106,2,),IF($AN91=$R$12,VLOOKUP($AO91,Listas!$H$6:$J$106,3,)*VLOOKUP($AO91,Listas!$H$6:$J$106,2,),""))),"")</f>
        <v/>
      </c>
      <c r="AW91" t="str">
        <f>IFERROR('Prod y alimentación'!N149*IF($AN91=$R$10,VLOOKUP($AO91,Listas!$B$6:$D$106,3,)*VLOOKUP($AO91,Listas!$B$6:$D$106,2,),IF($AN91=$R$11,VLOOKUP($AO91,Listas!$E$6:$G$106,3,)*VLOOKUP($AO91,Listas!$E$6:$G$106,2,),IF($AN91=$R$12,VLOOKUP($AO91,Listas!$H$6:$J$106,3,)*VLOOKUP($AO91,Listas!$H$6:$J$106,2,),""))),"")</f>
        <v/>
      </c>
      <c r="AX91" t="str">
        <f>IFERROR('Prod y alimentación'!P149*IF($AN91=$R$10,VLOOKUP($AO91,Listas!$B$6:$D$106,3,)*VLOOKUP($AO91,Listas!$B$6:$D$106,2,),IF($AN91=$R$11,VLOOKUP($AO91,Listas!$E$6:$G$106,3,)*VLOOKUP($AO91,Listas!$E$6:$G$106,2,),IF($AN91=$R$12,VLOOKUP($AO91,Listas!$H$6:$J$106,3,)*VLOOKUP($AO91,Listas!$H$6:$J$106,2,),""))),"")</f>
        <v/>
      </c>
      <c r="AY91" t="str">
        <f>IFERROR('Prod y alimentación'!Q149*IF($AN91=$R$10,VLOOKUP($AO91,Listas!$B$6:$D$106,3,)*VLOOKUP($AO91,Listas!$B$6:$D$106,2,),IF($AN91=$R$11,VLOOKUP($AO91,Listas!$E$6:$G$106,3,)*VLOOKUP($AO91,Listas!$E$6:$G$106,2,),IF($AN91=$R$12,VLOOKUP($AO91,Listas!$H$6:$J$106,3,)*VLOOKUP($AO91,Listas!$H$6:$J$106,2,),""))),"")</f>
        <v/>
      </c>
      <c r="AZ91" t="str">
        <f>IFERROR('Prod y alimentación'!S149*IF($AN91=$R$10,VLOOKUP($AO91,Listas!$B$6:$D$106,3,)*VLOOKUP($AO91,Listas!$B$6:$D$106,2,),IF($AN91=$R$11,VLOOKUP($AO91,Listas!$E$6:$G$106,3,)*VLOOKUP($AO91,Listas!$E$6:$G$106,2,),IF($AN91=$R$12,VLOOKUP($AO91,Listas!$H$6:$J$106,3,)*VLOOKUP($AO91,Listas!$H$6:$J$106,2,),""))),"")</f>
        <v/>
      </c>
      <c r="BA91" t="str">
        <f>IFERROR('Prod y alimentación'!T149*IF($AN91=$R$10,VLOOKUP($AO91,Listas!$B$6:$D$106,3,)*VLOOKUP($AO91,Listas!$B$6:$D$106,2,),IF($AN91=$R$11,VLOOKUP($AO91,Listas!$E$6:$G$106,3,)*VLOOKUP($AO91,Listas!$E$6:$G$106,2,),IF($AN91=$R$12,VLOOKUP($AO91,Listas!$H$6:$J$106,3,)*VLOOKUP($AO91,Listas!$H$6:$J$106,2,),""))),"")</f>
        <v/>
      </c>
      <c r="BB91" t="str">
        <f>IFERROR('Prod y alimentación'!V149*IF($AN91=$R$10,VLOOKUP($AO91,Listas!$B$6:$D$106,3,)*VLOOKUP($AO91,Listas!$B$6:$D$106,2,),IF($AN91=$R$11,VLOOKUP($AO91,Listas!$E$6:$G$106,3,)*VLOOKUP($AO91,Listas!$E$6:$G$106,2,),IF($AN91=$R$12,VLOOKUP($AO91,Listas!$H$6:$J$106,3,)*VLOOKUP($AO91,Listas!$H$6:$J$106,2,),""))),"")</f>
        <v/>
      </c>
      <c r="BC91" t="str">
        <f>IFERROR('Prod y alimentación'!W149*IF($AN91=$R$10,VLOOKUP($AO91,Listas!$B$6:$D$106,3,)*VLOOKUP($AO91,Listas!$B$6:$D$106,2,),IF($AN91=$R$11,VLOOKUP($AO91,Listas!$E$6:$G$106,3,)*VLOOKUP($AO91,Listas!$E$6:$G$106,2,),IF($AN91=$R$12,VLOOKUP($AO91,Listas!$H$6:$J$106,3,)*VLOOKUP($AO91,Listas!$H$6:$J$106,2,),""))),"")</f>
        <v/>
      </c>
      <c r="BD91" t="str">
        <f>IFERROR('Prod y alimentación'!Y149*IF($AN91=$R$10,VLOOKUP($AO91,Listas!$B$6:$D$106,3,)*VLOOKUP($AO91,Listas!$B$6:$D$106,2,),IF($AN91=$R$11,VLOOKUP($AO91,Listas!$E$6:$G$106,3,)*VLOOKUP($AO91,Listas!$E$6:$G$106,2,),IF($AN91=$R$12,VLOOKUP($AO91,Listas!$H$6:$J$106,3,)*VLOOKUP($AO91,Listas!$H$6:$J$106,2,),""))),"")</f>
        <v/>
      </c>
      <c r="BE91" t="str">
        <f>IFERROR('Prod y alimentación'!Z149*IF($AN91=$R$10,VLOOKUP($AO91,Listas!$B$6:$D$106,3,)*VLOOKUP($AO91,Listas!$B$6:$D$106,2,),IF($AN91=$R$11,VLOOKUP($AO91,Listas!$E$6:$G$106,3,)*VLOOKUP($AO91,Listas!$E$6:$G$106,2,),IF($AN91=$R$12,VLOOKUP($AO91,Listas!$H$6:$J$106,3,)*VLOOKUP($AO91,Listas!$H$6:$J$106,2,),""))),"")</f>
        <v/>
      </c>
      <c r="BF91" t="str">
        <f>IFERROR('Prod y alimentación'!AB149*IF($AN91=$R$10,VLOOKUP($AO91,Listas!$B$6:$D$106,3,)*VLOOKUP($AO91,Listas!$B$6:$D$106,2,),IF($AN91=$R$11,VLOOKUP($AO91,Listas!$E$6:$G$106,3,)*VLOOKUP($AO91,Listas!$E$6:$G$106,2,),IF($AN91=$R$12,VLOOKUP($AO91,Listas!$H$6:$J$106,3,)*VLOOKUP($AO91,Listas!$H$6:$J$106,2,),""))),"")</f>
        <v/>
      </c>
      <c r="BG91" t="str">
        <f>IFERROR('Prod y alimentación'!AC149*IF($AN91=$R$10,VLOOKUP($AO91,Listas!$B$6:$D$106,3,)*VLOOKUP($AO91,Listas!$B$6:$D$106,2,),IF($AN91=$R$11,VLOOKUP($AO91,Listas!$E$6:$G$106,3,)*VLOOKUP($AO91,Listas!$E$6:$G$106,2,),IF($AN91=$R$12,VLOOKUP($AO91,Listas!$H$6:$J$106,3,)*VLOOKUP($AO91,Listas!$H$6:$J$106,2,),""))),"")</f>
        <v/>
      </c>
      <c r="BH91" t="str">
        <f>IFERROR('Prod y alimentación'!AE149*IF($AN91=$R$10,VLOOKUP($AO91,Listas!$B$6:$D$106,3,)*VLOOKUP($AO91,Listas!$B$6:$D$106,2,),IF($AN91=$R$11,VLOOKUP($AO91,Listas!$E$6:$G$106,3,)*VLOOKUP($AO91,Listas!$E$6:$G$106,2,),IF($AN91=$R$12,VLOOKUP($AO91,Listas!$H$6:$J$106,3,)*VLOOKUP($AO91,Listas!$H$6:$J$106,2,),""))),"")</f>
        <v/>
      </c>
      <c r="BI91" t="str">
        <f>IFERROR('Prod y alimentación'!AF149*IF($AN91=$R$10,VLOOKUP($AO91,Listas!$B$6:$D$106,3,)*VLOOKUP($AO91,Listas!$B$6:$D$106,2,),IF($AN91=$R$11,VLOOKUP($AO91,Listas!$E$6:$G$106,3,)*VLOOKUP($AO91,Listas!$E$6:$G$106,2,),IF($AN91=$R$12,VLOOKUP($AO91,Listas!$H$6:$J$106,3,)*VLOOKUP($AO91,Listas!$H$6:$J$106,2,),""))),"")</f>
        <v/>
      </c>
      <c r="BJ91" t="str">
        <f>IFERROR('Prod y alimentación'!AH149*IF($AN91=$R$10,VLOOKUP($AO91,Listas!$B$6:$D$106,3,)*VLOOKUP($AO91,Listas!$B$6:$D$106,2,),IF($AN91=$R$11,VLOOKUP($AO91,Listas!$E$6:$G$106,3,)*VLOOKUP($AO91,Listas!$E$6:$G$106,2,),IF($AN91=$R$12,VLOOKUP($AO91,Listas!$H$6:$J$106,3,)*VLOOKUP($AO91,Listas!$H$6:$J$106,2,),""))),"")</f>
        <v/>
      </c>
      <c r="BK91" t="str">
        <f>IFERROR('Prod y alimentación'!AI149*IF($AN91=$R$10,VLOOKUP($AO91,Listas!$B$6:$D$106,3,)*VLOOKUP($AO91,Listas!$B$6:$D$106,2,),IF($AN91=$R$11,VLOOKUP($AO91,Listas!$E$6:$G$106,3,)*VLOOKUP($AO91,Listas!$E$6:$G$106,2,),IF($AN91=$R$12,VLOOKUP($AO91,Listas!$H$6:$J$106,3,)*VLOOKUP($AO91,Listas!$H$6:$J$106,2,),""))),"")</f>
        <v/>
      </c>
      <c r="BL91" t="str">
        <f>IFERROR('Prod y alimentación'!AK149*IF($AN91=$R$10,VLOOKUP($AO91,Listas!$B$6:$D$106,3,)*VLOOKUP($AO91,Listas!$B$6:$D$106,2,),IF($AN91=$R$11,VLOOKUP($AO91,Listas!$E$6:$G$106,3,)*VLOOKUP($AO91,Listas!$E$6:$G$106,2,),IF($AN91=$R$12,VLOOKUP($AO91,Listas!$H$6:$J$106,3,)*VLOOKUP($AO91,Listas!$H$6:$J$106,2,),""))),"")</f>
        <v/>
      </c>
      <c r="BM91" t="str">
        <f>IFERROR('Prod y alimentación'!AL149*IF($AN91=$R$10,VLOOKUP($AO91,Listas!$B$6:$D$106,3,)*VLOOKUP($AO91,Listas!$B$6:$D$106,2,),IF($AN91=$R$11,VLOOKUP($AO91,Listas!$E$6:$G$106,3,)*VLOOKUP($AO91,Listas!$E$6:$G$106,2,),IF($AN91=$R$12,VLOOKUP($AO91,Listas!$H$6:$J$106,3,)*VLOOKUP($AO91,Listas!$H$6:$J$106,2,),""))),"")</f>
        <v/>
      </c>
      <c r="BO91" s="130" t="str">
        <f>IFERROR('Prod y alimentación'!D149*IF($AN91=$R$10,VLOOKUP($AO91,Listas!$B$6:$C$106,2,),IF($AN91=$R$11,VLOOKUP($AO91,Listas!$E$6:$F$106,2,),IF($AN91=$R$12,VLOOKUP($AO91,Listas!$H$6:$I$106,2,),""))),"")</f>
        <v/>
      </c>
      <c r="BP91" t="str">
        <f>IFERROR('Prod y alimentación'!G149*IF($AN91=$R$10,VLOOKUP($AO91,Listas!$B$6:$C$106,2,),IF($AN91=$R$11,VLOOKUP($AO91,Listas!$E$6:$F$106,2,),IF($AN91=$R$12,VLOOKUP($AO91,Listas!$H$6:$I$106,2,)/100,""))),"")</f>
        <v/>
      </c>
      <c r="BQ91" t="str">
        <f>IFERROR('Prod y alimentación'!J149*IF($AN91=$R$10,VLOOKUP($AO91,Listas!$B$6:$C$106,2,),IF($AN91=$R$11,VLOOKUP($AO91,Listas!$E$6:$F$106,2,),IF($AN91=$R$12,VLOOKUP($AO91,Listas!$H$6:$I$106,2,)/100,""))),"")</f>
        <v/>
      </c>
      <c r="BR91" t="str">
        <f>IFERROR('Prod y alimentación'!M149*IF($AN91=$R$10,VLOOKUP($AO91,Listas!$B$6:$C$106,2,),IF($AN91=$R$11,VLOOKUP($AO91,Listas!$E$6:$F$106,2,),IF($AN91=$R$12,VLOOKUP($AO91,Listas!$H$6:$I$106,2,)/100,""))),"")</f>
        <v/>
      </c>
      <c r="BS91" t="str">
        <f>IFERROR('Prod y alimentación'!P149*IF($AN91=$R$10,VLOOKUP($AO91,Listas!$B$6:$C$106,2,),IF($AN91=$R$11,VLOOKUP($AO91,Listas!$E$6:$F$106,2,),IF($AN91=$R$12,VLOOKUP($AO91,Listas!$H$6:$I$106,2,)/100,""))),"")</f>
        <v/>
      </c>
      <c r="BT91" t="str">
        <f>IFERROR('Prod y alimentación'!S149*IF($AN91=$R$10,VLOOKUP($AO91,Listas!$B$6:$C$106,2,),IF($AN91=$R$11,VLOOKUP($AO91,Listas!$E$6:$F$106,2,),IF($AN91=$R$12,VLOOKUP($AO91,Listas!$H$6:$I$106,2,)/100,""))),"")</f>
        <v/>
      </c>
      <c r="BU91" t="str">
        <f>IFERROR('Prod y alimentación'!V149*IF($AN91=$R$10,VLOOKUP($AO91,Listas!$B$6:$C$106,2,),IF($AN91=$R$11,VLOOKUP($AO91,Listas!$E$6:$F$106,2,),IF($AN91=$R$12,VLOOKUP($AO91,Listas!$H$6:$I$106,2,)/100,""))),"")</f>
        <v/>
      </c>
      <c r="BV91" t="str">
        <f>IFERROR('Prod y alimentación'!Y149*IF($AN91=$R$10,VLOOKUP($AO91,Listas!$B$6:$C$106,2,),IF($AN91=$R$11,VLOOKUP($AO91,Listas!$E$6:$F$106,2,),IF($AN91=$R$12,VLOOKUP($AO91,Listas!$H$6:$I$106,2,)/100,""))),"")</f>
        <v/>
      </c>
      <c r="BW91" t="str">
        <f>IFERROR('Prod y alimentación'!AB149*IF($AN91=$R$10,VLOOKUP($AO91,Listas!$B$6:$C$106,2,),IF($AN91=$R$11,VLOOKUP($AO91,Listas!$E$6:$F$106,2,),IF($AN91=$R$12,VLOOKUP($AO91,Listas!$H$6:$I$106,2,)/100,""))),"")</f>
        <v/>
      </c>
      <c r="BX91" t="str">
        <f>IFERROR('Prod y alimentación'!AE149*IF($AN91=$R$10,VLOOKUP($AO91,Listas!$B$6:$C$106,2,),IF($AN91=$R$11,VLOOKUP($AO91,Listas!$E$6:$F$106,2,),IF($AN91=$R$12,VLOOKUP($AO91,Listas!$H$6:$I$106,2,)/100,""))),"")</f>
        <v/>
      </c>
      <c r="BY91" t="str">
        <f>IFERROR('Prod y alimentación'!AH149*IF($AN91=$R$10,VLOOKUP($AO91,Listas!$B$6:$C$106,2,),IF($AN91=$R$11,VLOOKUP($AO91,Listas!$E$6:$F$106,2,),IF($AN91=$R$12,VLOOKUP($AO91,Listas!$H$6:$I$106,2,)/100,""))),"")</f>
        <v/>
      </c>
      <c r="BZ91" t="str">
        <f>IFERROR('Prod y alimentación'!AK149*IF($AN91=$R$10,VLOOKUP($AO91,Listas!$B$6:$C$106,2,),IF($AN91=$R$11,VLOOKUP($AO91,Listas!$E$6:$F$106,2,),IF($AN91=$R$12,VLOOKUP($AO91,Listas!$H$6:$I$106,2,)/100,""))),"")</f>
        <v/>
      </c>
      <c r="CB91" t="str">
        <f>IF(Reservas!E96="",IF(Reservas!D96="","",IF(Reservas!C96=$O$10,0.85,IF(Reservas!C96=$O$11,0.45,IF(Reservas!C96=$O$12,0.33,"")))),Reservas!E96)</f>
        <v/>
      </c>
      <c r="CC91" t="str">
        <f>IF(Reservas!H96="",IF(Reservas!G96="","",IF(Reservas!F96=$O$10,0.85,IF(Reservas!F96=$O$11,0.45,IF(Reservas!F96=$O$12,0.33,"")))),Reservas!H96)</f>
        <v/>
      </c>
      <c r="CD91" t="str">
        <f>IF(Reservas!K96="",IF(Reservas!J96="","",IF(Reservas!I96=$O$10,0.85,IF(Reservas!I96=$O$11,0.45,IF(Reservas!I96=$O$12,0.33,"")))),Reservas!K96)</f>
        <v/>
      </c>
      <c r="CE91" t="str">
        <f>IF(Reservas!N96="",IF(Reservas!M96="","",IF(Reservas!L96=$O$10,0.85,IF(Reservas!L96=$O$11,0.45,IF(Reservas!L96=$O$12,0.33,"")))),Reservas!N96)</f>
        <v/>
      </c>
      <c r="CF91" t="str">
        <f>IF(Reservas!Q96="",IF(Reservas!P96="","",IF(Reservas!O96=$O$10,0.85,IF(Reservas!O96=$O$11,0.45,IF(Reservas!O96=$O$12,0.33,"")))),Reservas!Q96)</f>
        <v/>
      </c>
      <c r="CG91" t="str">
        <f>IF(Reservas!T96="",IF(Reservas!S96="","",IF(Reservas!R96=$O$10,0.85,IF(Reservas!R96=$O$11,0.45,IF(Reservas!R96=$O$12,0.33,"")))),Reservas!T96)</f>
        <v/>
      </c>
      <c r="CH91" t="str">
        <f>IF(Reservas!W96="",IF(Reservas!V96="","",IF(Reservas!U96=$O$10,0.85,IF(Reservas!U96=$O$11,0.45,IF(Reservas!U96=$O$12,0.33,"")))),Reservas!W96)</f>
        <v/>
      </c>
      <c r="CI91" t="str">
        <f>IF(Reservas!Z96="",IF(Reservas!Y96="","",IF(Reservas!X96=$O$10,0.85,IF(Reservas!X96=$O$11,0.45,IF(Reservas!X96=$O$12,0.33,"")))),Reservas!Z96)</f>
        <v/>
      </c>
      <c r="CJ91" t="str">
        <f>IF(Reservas!AC96="",IF(Reservas!AB96="","",IF(Reservas!AA96=$O$10,0.85,IF(Reservas!AA96=$O$11,0.45,IF(Reservas!AA96=$O$12,0.33,"")))),Reservas!AC96)</f>
        <v/>
      </c>
      <c r="CK91" t="str">
        <f>IF(Reservas!AF96="",IF(Reservas!AE96="","",IF(Reservas!AD96=$O$10,0.85,IF(Reservas!AD96=$O$11,0.45,IF(Reservas!AD96=$O$12,0.33,"")))),Reservas!AF96)</f>
        <v/>
      </c>
      <c r="CL91" t="str">
        <f>IF(Reservas!AI96="",IF(Reservas!AH96="","",IF(Reservas!AG96=$O$10,0.85,IF(Reservas!AG96=$O$11,0.45,IF(Reservas!AG96=$O$12,0.33,"")))),Reservas!AI96)</f>
        <v/>
      </c>
      <c r="CM91" t="str">
        <f>IF(Reservas!AL96="",IF(Reservas!AK96="","",IF(Reservas!AJ96=$O$10,0.85,IF(Reservas!AJ96=$O$11,0.45,IF(Reservas!AJ96=$O$12,0.33,"")))),Reservas!AL96)</f>
        <v/>
      </c>
      <c r="CO91" t="str">
        <f>IFERROR('Prod y alimentación'!E149*IF($AN91=$R$10,VLOOKUP($AO91,Listas!$B$6:$C$106,2,),IF($AN91=$R$11,VLOOKUP($AO91,Listas!$E$6:$F$106,2,),IF($AN91=$R$12,VLOOKUP($AO91,Listas!$H$6:$I$106,2,),""))),"")</f>
        <v/>
      </c>
      <c r="CP91" t="str">
        <f>IFERROR('Prod y alimentación'!H149*IF($AN91=$R$10,VLOOKUP($AO91,Listas!$B$6:$C$106,2,),IF($AN91=$R$11,VLOOKUP($AO91,Listas!$E$6:$F$106,2,),IF($AN91=$R$12,VLOOKUP($AO91,Listas!$H$6:$I$106,2,),""))),"")</f>
        <v/>
      </c>
      <c r="CQ91" t="str">
        <f>IFERROR('Prod y alimentación'!K149*IF($AN91=$R$10,VLOOKUP($AO91,Listas!$B$6:$C$106,2,),IF($AN91=$R$11,VLOOKUP($AO91,Listas!$E$6:$F$106,2,),IF($AN91=$R$12,VLOOKUP($AO91,Listas!$H$6:$I$106,2,),""))),"")</f>
        <v/>
      </c>
      <c r="CR91" t="str">
        <f>IFERROR('Prod y alimentación'!N149*IF($AN91=$R$10,VLOOKUP($AO91,Listas!$B$6:$C$106,2,),IF($AN91=$R$11,VLOOKUP($AO91,Listas!$E$6:$F$106,2,),IF($AN91=$R$12,VLOOKUP($AO91,Listas!$H$6:$I$106,2,),""))),"")</f>
        <v/>
      </c>
      <c r="CS91" t="str">
        <f>IFERROR('Prod y alimentación'!Q149*IF($AN91=$R$10,VLOOKUP($AO91,Listas!$B$6:$C$106,2,),IF($AN91=$R$11,VLOOKUP($AO91,Listas!$E$6:$F$106,2,),IF($AN91=$R$12,VLOOKUP($AO91,Listas!$H$6:$I$106,2,),""))),"")</f>
        <v/>
      </c>
      <c r="CT91" t="str">
        <f>IFERROR('Prod y alimentación'!T149*IF($AN91=$R$10,VLOOKUP($AO91,Listas!$B$6:$C$106,2,),IF($AN91=$R$11,VLOOKUP($AO91,Listas!$E$6:$F$106,2,),IF($AN91=$R$12,VLOOKUP($AO91,Listas!$H$6:$I$106,2,),""))),"")</f>
        <v/>
      </c>
      <c r="CU91" t="str">
        <f>IFERROR('Prod y alimentación'!W149*IF($AN91=$R$10,VLOOKUP($AO91,Listas!$B$6:$C$106,2,),IF($AN91=$R$11,VLOOKUP($AO91,Listas!$E$6:$F$106,2,),IF($AN91=$R$12,VLOOKUP($AO91,Listas!$H$6:$I$106,2,),""))),"")</f>
        <v/>
      </c>
      <c r="CV91" t="str">
        <f>IFERROR('Prod y alimentación'!Z149*IF($AN91=$R$10,VLOOKUP($AO91,Listas!$B$6:$C$106,2,),IF($AN91=$R$11,VLOOKUP($AO91,Listas!$E$6:$F$106,2,),IF($AN91=$R$12,VLOOKUP($AO91,Listas!$H$6:$I$106,2,),""))),"")</f>
        <v/>
      </c>
      <c r="CW91" t="str">
        <f>IFERROR('Prod y alimentación'!AC149*IF($AN91=$R$10,VLOOKUP($AO91,Listas!$B$6:$C$106,2,),IF($AN91=$R$11,VLOOKUP($AO91,Listas!$E$6:$F$106,2,),IF($AN91=$R$12,VLOOKUP($AO91,Listas!$H$6:$I$106,2,),""))),"")</f>
        <v/>
      </c>
      <c r="CX91" t="str">
        <f>IFERROR('Prod y alimentación'!AF149*IF($AN91=$R$10,VLOOKUP($AO91,Listas!$B$6:$C$106,2,),IF($AN91=$R$11,VLOOKUP($AO91,Listas!$E$6:$F$106,2,),IF($AN91=$R$12,VLOOKUP($AO91,Listas!$H$6:$I$106,2,),""))),"")</f>
        <v/>
      </c>
      <c r="CY91" t="str">
        <f>IFERROR('Prod y alimentación'!AI149*IF($AN91=$R$10,VLOOKUP($AO91,Listas!$B$6:$C$106,2,),IF($AN91=$R$11,VLOOKUP($AO91,Listas!$E$6:$F$106,2,),IF($AN91=$R$12,VLOOKUP($AO91,Listas!$H$6:$I$106,2,),""))),"")</f>
        <v/>
      </c>
      <c r="CZ91" t="str">
        <f>IFERROR('Prod y alimentación'!AL149*IF($AN91=$R$10,VLOOKUP($AO91,Listas!$B$6:$C$106,2,),IF($AN91=$R$11,VLOOKUP($AO91,Listas!$E$6:$F$106,2,),IF($AN91=$R$12,VLOOKUP($AO91,Listas!$H$6:$I$106,2,),""))),"")</f>
        <v/>
      </c>
    </row>
    <row r="92" spans="2:104" x14ac:dyDescent="0.35">
      <c r="B92" t="str">
        <f ca="1">IFERROR(INDEX(OFFSET(Listas!$B$6,0,0,MATCH("Fin",Listas!$B$6:B188,0)-1,1),MATCH(0,INDEX(COUNTIF($B$10:B91,OFFSET(Listas!$B$6,0,0,MATCH("Fin",Listas!$B$6:B188,0)-1,1)),0,0),0)),"")</f>
        <v/>
      </c>
      <c r="E92" t="str">
        <f ca="1">IFERROR(INDEX(OFFSET(Listas!$E$6,0,0,MATCH("Fin",Listas!$E$6:E188,0)-1,1),MATCH(0,INDEX(COUNTIF($E$10:E91,OFFSET(Listas!$E$6,0,0,MATCH("Fin",Listas!$E$6:E188,0)-1,1)),0,0),0)),"")</f>
        <v/>
      </c>
      <c r="H92" t="str">
        <f ca="1">IFERROR(INDEX(OFFSET(Listas!$H$6,0,0,MATCH("Fin",Listas!$H$6:H188,0)-1,1),MATCH(0,INDEX(COUNTIF($H$10:H91,OFFSET(Listas!$H$6,0,0,MATCH("Fin",Listas!$H$6:H188,0)-1,1)),0,0),0)),"")</f>
        <v/>
      </c>
      <c r="K92" t="str">
        <f ca="1">IFERROR(INDEX(OFFSET(Listas!$L$6,0,0,MATCH("Fin",Listas!$L$6:L188,0)-1,1),MATCH(0,INDEX(COUNTIF($K$10:K91,OFFSET(Listas!$L$6,0,0,MATCH("Fin",Listas!$L$6:L188,0)-1,1)),0,0),0)),"")</f>
        <v/>
      </c>
      <c r="L92" t="e">
        <f ca="1">VLOOKUP(K92,Listas!$L$6:$M$106,2,0)</f>
        <v>#N/A</v>
      </c>
      <c r="AA92" s="122" t="str">
        <f>IF('Uso de suelo'!C97="","",'Uso de suelo'!C97)</f>
        <v/>
      </c>
      <c r="AB92" s="123" t="str">
        <f ca="1">IF('Uso de suelo'!D97="","",VLOOKUP('Uso de suelo'!D97,OFFSET(Formulas!$K$11,0,0,Formulas!$L$10,2),2,0))</f>
        <v/>
      </c>
      <c r="AC92" s="123" t="str">
        <f ca="1">IF('Uso de suelo'!F97="","",VLOOKUP('Uso de suelo'!F97,OFFSET(Formulas!$K$11,0,0,Formulas!$L$10,2),2,0))</f>
        <v/>
      </c>
      <c r="AD92" s="123" t="str">
        <f ca="1">IF('Uso de suelo'!H97="","",VLOOKUP('Uso de suelo'!H97,OFFSET(Formulas!$K$11,0,0,Formulas!$L$10,2),2,0))</f>
        <v/>
      </c>
      <c r="AE92" s="123" t="str">
        <f ca="1">IF('Uso de suelo'!J97="","",VLOOKUP('Uso de suelo'!J97,OFFSET(Formulas!$K$11,0,0,Formulas!$L$10,2),2,0))</f>
        <v/>
      </c>
      <c r="AF92" s="123" t="str">
        <f ca="1">IF('Uso de suelo'!L97="","",VLOOKUP('Uso de suelo'!L97,OFFSET(Formulas!$K$11,0,0,Formulas!$L$10,2),2,0))</f>
        <v/>
      </c>
      <c r="AG92" s="123" t="str">
        <f ca="1">IF('Uso de suelo'!N97="","",VLOOKUP('Uso de suelo'!N97,OFFSET(Formulas!$K$11,0,0,Formulas!$L$10,2),2,0))</f>
        <v/>
      </c>
      <c r="AH92" s="123" t="str">
        <f ca="1">IF('Uso de suelo'!P97="","",VLOOKUP('Uso de suelo'!P97,OFFSET(Formulas!$K$11,0,0,Formulas!$L$10,2),2,0))</f>
        <v/>
      </c>
      <c r="AI92" s="123" t="str">
        <f ca="1">IF('Uso de suelo'!R97="","",VLOOKUP('Uso de suelo'!R97,OFFSET(Formulas!$K$11,0,0,Formulas!$L$10,2),2,0))</f>
        <v/>
      </c>
      <c r="AJ92" s="123" t="str">
        <f ca="1">IF('Uso de suelo'!T97="","",VLOOKUP('Uso de suelo'!T97,OFFSET(Formulas!$K$11,0,0,Formulas!$L$10,2),2,0))</f>
        <v/>
      </c>
      <c r="AK92" s="123" t="str">
        <f ca="1">IF('Uso de suelo'!V97="","",VLOOKUP('Uso de suelo'!V97,OFFSET(Formulas!$K$11,0,0,Formulas!$L$10,2),2,0))</f>
        <v/>
      </c>
      <c r="AL92" s="123" t="str">
        <f ca="1">IF('Uso de suelo'!X97="","",VLOOKUP('Uso de suelo'!X97,OFFSET(Formulas!$K$11,0,0,Formulas!$L$10,2),2,0))</f>
        <v/>
      </c>
      <c r="AM92" s="124" t="str">
        <f ca="1">IF('Uso de suelo'!Z97="","",VLOOKUP('Uso de suelo'!Z97,OFFSET(Formulas!$K$11,0,0,Formulas!$L$10,2),2,0))</f>
        <v/>
      </c>
      <c r="AN92" t="str">
        <f>IF('Prod y alimentación'!B150="","",'Prod y alimentación'!B150)</f>
        <v/>
      </c>
      <c r="AO92" t="str">
        <f>IF('Prod y alimentación'!C150="","",'Prod y alimentación'!C150)</f>
        <v/>
      </c>
      <c r="AP92" t="str">
        <f>IFERROR('Prod y alimentación'!D150*IF($AN92=$R$10,VLOOKUP($AO92,Listas!$B$6:$D$106,3,)*VLOOKUP($AO92,Listas!$B$6:$D$106,2,),IF($AN92=$R$11,VLOOKUP($AO92,Listas!$E$6:$G$106,3,)*VLOOKUP($AO92,Listas!$E$6:$G$106,2,),IF($AN92=$R$12,VLOOKUP($AO92,Listas!$H$6:$J$106,3,)*VLOOKUP($AO92,Listas!$H$6:$J$106,2,),""))),"")</f>
        <v/>
      </c>
      <c r="AQ92" t="str">
        <f>IFERROR('Prod y alimentación'!E150*IF($AN92=$R$10,VLOOKUP($AO92,Listas!$B$6:$D$106,3,)*VLOOKUP($AO92,Listas!$B$6:$D$106,2,),IF($AN92=$R$11,VLOOKUP($AO92,Listas!$E$6:$G$106,3,)*VLOOKUP($AO92,Listas!$E$6:$G$106,2,),IF($AN92=$R$12,VLOOKUP($AO92,Listas!$H$6:$J$106,3,)*VLOOKUP($AO92,Listas!$H$6:$J$106,2,),""))),"")</f>
        <v/>
      </c>
      <c r="AR92" t="str">
        <f>IFERROR('Prod y alimentación'!G150*IF($AN92=$R$10,VLOOKUP($AO92,Listas!$B$6:$D$106,3,)*VLOOKUP($AO92,Listas!$B$6:$D$106,2,),IF($AN92=$R$11,VLOOKUP($AO92,Listas!$E$6:$G$106,3,)*VLOOKUP($AO92,Listas!$E$6:$G$106,2,),IF($AN92=$R$12,VLOOKUP($AO92,Listas!$H$6:$J$106,3,)*VLOOKUP($AO92,Listas!$H$6:$J$106,2,),""))),"")</f>
        <v/>
      </c>
      <c r="AS92" t="str">
        <f>IFERROR('Prod y alimentación'!H150*IF($AN92=$R$10,VLOOKUP($AO92,Listas!$B$6:$D$106,3,)*VLOOKUP($AO92,Listas!$B$6:$D$106,2,),IF($AN92=$R$11,VLOOKUP($AO92,Listas!$E$6:$G$106,3,)*VLOOKUP($AO92,Listas!$E$6:$G$106,2,),IF($AN92=$R$12,VLOOKUP($AO92,Listas!$H$6:$J$106,3,)*VLOOKUP($AO92,Listas!$H$6:$J$106,2,),""))),"")</f>
        <v/>
      </c>
      <c r="AT92" t="str">
        <f>IFERROR('Prod y alimentación'!J150*IF($AN92=$R$10,VLOOKUP($AO92,Listas!$B$6:$D$106,3,)*VLOOKUP($AO92,Listas!$B$6:$D$106,2,),IF($AN92=$R$11,VLOOKUP($AO92,Listas!$E$6:$G$106,3,)*VLOOKUP($AO92,Listas!$E$6:$G$106,2,),IF($AN92=$R$12,VLOOKUP($AO92,Listas!$H$6:$J$106,3,)*VLOOKUP($AO92,Listas!$H$6:$J$106,2,),""))),"")</f>
        <v/>
      </c>
      <c r="AU92" t="str">
        <f>IFERROR('Prod y alimentación'!K150*IF($AN92=$R$10,VLOOKUP($AO92,Listas!$B$6:$D$106,3,)*VLOOKUP($AO92,Listas!$B$6:$D$106,2,),IF($AN92=$R$11,VLOOKUP($AO92,Listas!$E$6:$G$106,3,)*VLOOKUP($AO92,Listas!$E$6:$G$106,2,),IF($AN92=$R$12,VLOOKUP($AO92,Listas!$H$6:$J$106,3,)*VLOOKUP($AO92,Listas!$H$6:$J$106,2,),""))),"")</f>
        <v/>
      </c>
      <c r="AV92" t="str">
        <f>IFERROR('Prod y alimentación'!M150*IF($AN92=$R$10,VLOOKUP($AO92,Listas!$B$6:$D$106,3,)*VLOOKUP($AO92,Listas!$B$6:$D$106,2,),IF($AN92=$R$11,VLOOKUP($AO92,Listas!$E$6:$G$106,3,)*VLOOKUP($AO92,Listas!$E$6:$G$106,2,),IF($AN92=$R$12,VLOOKUP($AO92,Listas!$H$6:$J$106,3,)*VLOOKUP($AO92,Listas!$H$6:$J$106,2,),""))),"")</f>
        <v/>
      </c>
      <c r="AW92" t="str">
        <f>IFERROR('Prod y alimentación'!N150*IF($AN92=$R$10,VLOOKUP($AO92,Listas!$B$6:$D$106,3,)*VLOOKUP($AO92,Listas!$B$6:$D$106,2,),IF($AN92=$R$11,VLOOKUP($AO92,Listas!$E$6:$G$106,3,)*VLOOKUP($AO92,Listas!$E$6:$G$106,2,),IF($AN92=$R$12,VLOOKUP($AO92,Listas!$H$6:$J$106,3,)*VLOOKUP($AO92,Listas!$H$6:$J$106,2,),""))),"")</f>
        <v/>
      </c>
      <c r="AX92" t="str">
        <f>IFERROR('Prod y alimentación'!P150*IF($AN92=$R$10,VLOOKUP($AO92,Listas!$B$6:$D$106,3,)*VLOOKUP($AO92,Listas!$B$6:$D$106,2,),IF($AN92=$R$11,VLOOKUP($AO92,Listas!$E$6:$G$106,3,)*VLOOKUP($AO92,Listas!$E$6:$G$106,2,),IF($AN92=$R$12,VLOOKUP($AO92,Listas!$H$6:$J$106,3,)*VLOOKUP($AO92,Listas!$H$6:$J$106,2,),""))),"")</f>
        <v/>
      </c>
      <c r="AY92" t="str">
        <f>IFERROR('Prod y alimentación'!Q150*IF($AN92=$R$10,VLOOKUP($AO92,Listas!$B$6:$D$106,3,)*VLOOKUP($AO92,Listas!$B$6:$D$106,2,),IF($AN92=$R$11,VLOOKUP($AO92,Listas!$E$6:$G$106,3,)*VLOOKUP($AO92,Listas!$E$6:$G$106,2,),IF($AN92=$R$12,VLOOKUP($AO92,Listas!$H$6:$J$106,3,)*VLOOKUP($AO92,Listas!$H$6:$J$106,2,),""))),"")</f>
        <v/>
      </c>
      <c r="AZ92" t="str">
        <f>IFERROR('Prod y alimentación'!S150*IF($AN92=$R$10,VLOOKUP($AO92,Listas!$B$6:$D$106,3,)*VLOOKUP($AO92,Listas!$B$6:$D$106,2,),IF($AN92=$R$11,VLOOKUP($AO92,Listas!$E$6:$G$106,3,)*VLOOKUP($AO92,Listas!$E$6:$G$106,2,),IF($AN92=$R$12,VLOOKUP($AO92,Listas!$H$6:$J$106,3,)*VLOOKUP($AO92,Listas!$H$6:$J$106,2,),""))),"")</f>
        <v/>
      </c>
      <c r="BA92" t="str">
        <f>IFERROR('Prod y alimentación'!T150*IF($AN92=$R$10,VLOOKUP($AO92,Listas!$B$6:$D$106,3,)*VLOOKUP($AO92,Listas!$B$6:$D$106,2,),IF($AN92=$R$11,VLOOKUP($AO92,Listas!$E$6:$G$106,3,)*VLOOKUP($AO92,Listas!$E$6:$G$106,2,),IF($AN92=$R$12,VLOOKUP($AO92,Listas!$H$6:$J$106,3,)*VLOOKUP($AO92,Listas!$H$6:$J$106,2,),""))),"")</f>
        <v/>
      </c>
      <c r="BB92" t="str">
        <f>IFERROR('Prod y alimentación'!V150*IF($AN92=$R$10,VLOOKUP($AO92,Listas!$B$6:$D$106,3,)*VLOOKUP($AO92,Listas!$B$6:$D$106,2,),IF($AN92=$R$11,VLOOKUP($AO92,Listas!$E$6:$G$106,3,)*VLOOKUP($AO92,Listas!$E$6:$G$106,2,),IF($AN92=$R$12,VLOOKUP($AO92,Listas!$H$6:$J$106,3,)*VLOOKUP($AO92,Listas!$H$6:$J$106,2,),""))),"")</f>
        <v/>
      </c>
      <c r="BC92" t="str">
        <f>IFERROR('Prod y alimentación'!W150*IF($AN92=$R$10,VLOOKUP($AO92,Listas!$B$6:$D$106,3,)*VLOOKUP($AO92,Listas!$B$6:$D$106,2,),IF($AN92=$R$11,VLOOKUP($AO92,Listas!$E$6:$G$106,3,)*VLOOKUP($AO92,Listas!$E$6:$G$106,2,),IF($AN92=$R$12,VLOOKUP($AO92,Listas!$H$6:$J$106,3,)*VLOOKUP($AO92,Listas!$H$6:$J$106,2,),""))),"")</f>
        <v/>
      </c>
      <c r="BD92" t="str">
        <f>IFERROR('Prod y alimentación'!Y150*IF($AN92=$R$10,VLOOKUP($AO92,Listas!$B$6:$D$106,3,)*VLOOKUP($AO92,Listas!$B$6:$D$106,2,),IF($AN92=$R$11,VLOOKUP($AO92,Listas!$E$6:$G$106,3,)*VLOOKUP($AO92,Listas!$E$6:$G$106,2,),IF($AN92=$R$12,VLOOKUP($AO92,Listas!$H$6:$J$106,3,)*VLOOKUP($AO92,Listas!$H$6:$J$106,2,),""))),"")</f>
        <v/>
      </c>
      <c r="BE92" t="str">
        <f>IFERROR('Prod y alimentación'!Z150*IF($AN92=$R$10,VLOOKUP($AO92,Listas!$B$6:$D$106,3,)*VLOOKUP($AO92,Listas!$B$6:$D$106,2,),IF($AN92=$R$11,VLOOKUP($AO92,Listas!$E$6:$G$106,3,)*VLOOKUP($AO92,Listas!$E$6:$G$106,2,),IF($AN92=$R$12,VLOOKUP($AO92,Listas!$H$6:$J$106,3,)*VLOOKUP($AO92,Listas!$H$6:$J$106,2,),""))),"")</f>
        <v/>
      </c>
      <c r="BF92" t="str">
        <f>IFERROR('Prod y alimentación'!AB150*IF($AN92=$R$10,VLOOKUP($AO92,Listas!$B$6:$D$106,3,)*VLOOKUP($AO92,Listas!$B$6:$D$106,2,),IF($AN92=$R$11,VLOOKUP($AO92,Listas!$E$6:$G$106,3,)*VLOOKUP($AO92,Listas!$E$6:$G$106,2,),IF($AN92=$R$12,VLOOKUP($AO92,Listas!$H$6:$J$106,3,)*VLOOKUP($AO92,Listas!$H$6:$J$106,2,),""))),"")</f>
        <v/>
      </c>
      <c r="BG92" t="str">
        <f>IFERROR('Prod y alimentación'!AC150*IF($AN92=$R$10,VLOOKUP($AO92,Listas!$B$6:$D$106,3,)*VLOOKUP($AO92,Listas!$B$6:$D$106,2,),IF($AN92=$R$11,VLOOKUP($AO92,Listas!$E$6:$G$106,3,)*VLOOKUP($AO92,Listas!$E$6:$G$106,2,),IF($AN92=$R$12,VLOOKUP($AO92,Listas!$H$6:$J$106,3,)*VLOOKUP($AO92,Listas!$H$6:$J$106,2,),""))),"")</f>
        <v/>
      </c>
      <c r="BH92" t="str">
        <f>IFERROR('Prod y alimentación'!AE150*IF($AN92=$R$10,VLOOKUP($AO92,Listas!$B$6:$D$106,3,)*VLOOKUP($AO92,Listas!$B$6:$D$106,2,),IF($AN92=$R$11,VLOOKUP($AO92,Listas!$E$6:$G$106,3,)*VLOOKUP($AO92,Listas!$E$6:$G$106,2,),IF($AN92=$R$12,VLOOKUP($AO92,Listas!$H$6:$J$106,3,)*VLOOKUP($AO92,Listas!$H$6:$J$106,2,),""))),"")</f>
        <v/>
      </c>
      <c r="BI92" t="str">
        <f>IFERROR('Prod y alimentación'!AF150*IF($AN92=$R$10,VLOOKUP($AO92,Listas!$B$6:$D$106,3,)*VLOOKUP($AO92,Listas!$B$6:$D$106,2,),IF($AN92=$R$11,VLOOKUP($AO92,Listas!$E$6:$G$106,3,)*VLOOKUP($AO92,Listas!$E$6:$G$106,2,),IF($AN92=$R$12,VLOOKUP($AO92,Listas!$H$6:$J$106,3,)*VLOOKUP($AO92,Listas!$H$6:$J$106,2,),""))),"")</f>
        <v/>
      </c>
      <c r="BJ92" t="str">
        <f>IFERROR('Prod y alimentación'!AH150*IF($AN92=$R$10,VLOOKUP($AO92,Listas!$B$6:$D$106,3,)*VLOOKUP($AO92,Listas!$B$6:$D$106,2,),IF($AN92=$R$11,VLOOKUP($AO92,Listas!$E$6:$G$106,3,)*VLOOKUP($AO92,Listas!$E$6:$G$106,2,),IF($AN92=$R$12,VLOOKUP($AO92,Listas!$H$6:$J$106,3,)*VLOOKUP($AO92,Listas!$H$6:$J$106,2,),""))),"")</f>
        <v/>
      </c>
      <c r="BK92" t="str">
        <f>IFERROR('Prod y alimentación'!AI150*IF($AN92=$R$10,VLOOKUP($AO92,Listas!$B$6:$D$106,3,)*VLOOKUP($AO92,Listas!$B$6:$D$106,2,),IF($AN92=$R$11,VLOOKUP($AO92,Listas!$E$6:$G$106,3,)*VLOOKUP($AO92,Listas!$E$6:$G$106,2,),IF($AN92=$R$12,VLOOKUP($AO92,Listas!$H$6:$J$106,3,)*VLOOKUP($AO92,Listas!$H$6:$J$106,2,),""))),"")</f>
        <v/>
      </c>
      <c r="BL92" t="str">
        <f>IFERROR('Prod y alimentación'!AK150*IF($AN92=$R$10,VLOOKUP($AO92,Listas!$B$6:$D$106,3,)*VLOOKUP($AO92,Listas!$B$6:$D$106,2,),IF($AN92=$R$11,VLOOKUP($AO92,Listas!$E$6:$G$106,3,)*VLOOKUP($AO92,Listas!$E$6:$G$106,2,),IF($AN92=$R$12,VLOOKUP($AO92,Listas!$H$6:$J$106,3,)*VLOOKUP($AO92,Listas!$H$6:$J$106,2,),""))),"")</f>
        <v/>
      </c>
      <c r="BM92" t="str">
        <f>IFERROR('Prod y alimentación'!AL150*IF($AN92=$R$10,VLOOKUP($AO92,Listas!$B$6:$D$106,3,)*VLOOKUP($AO92,Listas!$B$6:$D$106,2,),IF($AN92=$R$11,VLOOKUP($AO92,Listas!$E$6:$G$106,3,)*VLOOKUP($AO92,Listas!$E$6:$G$106,2,),IF($AN92=$R$12,VLOOKUP($AO92,Listas!$H$6:$J$106,3,)*VLOOKUP($AO92,Listas!$H$6:$J$106,2,),""))),"")</f>
        <v/>
      </c>
      <c r="BO92" s="130" t="str">
        <f>IFERROR('Prod y alimentación'!D150*IF($AN92=$R$10,VLOOKUP($AO92,Listas!$B$6:$C$106,2,),IF($AN92=$R$11,VLOOKUP($AO92,Listas!$E$6:$F$106,2,),IF($AN92=$R$12,VLOOKUP($AO92,Listas!$H$6:$I$106,2,),""))),"")</f>
        <v/>
      </c>
      <c r="BP92" t="str">
        <f>IFERROR('Prod y alimentación'!G150*IF($AN92=$R$10,VLOOKUP($AO92,Listas!$B$6:$C$106,2,),IF($AN92=$R$11,VLOOKUP($AO92,Listas!$E$6:$F$106,2,),IF($AN92=$R$12,VLOOKUP($AO92,Listas!$H$6:$I$106,2,)/100,""))),"")</f>
        <v/>
      </c>
      <c r="BQ92" t="str">
        <f>IFERROR('Prod y alimentación'!J150*IF($AN92=$R$10,VLOOKUP($AO92,Listas!$B$6:$C$106,2,),IF($AN92=$R$11,VLOOKUP($AO92,Listas!$E$6:$F$106,2,),IF($AN92=$R$12,VLOOKUP($AO92,Listas!$H$6:$I$106,2,)/100,""))),"")</f>
        <v/>
      </c>
      <c r="BR92" t="str">
        <f>IFERROR('Prod y alimentación'!M150*IF($AN92=$R$10,VLOOKUP($AO92,Listas!$B$6:$C$106,2,),IF($AN92=$R$11,VLOOKUP($AO92,Listas!$E$6:$F$106,2,),IF($AN92=$R$12,VLOOKUP($AO92,Listas!$H$6:$I$106,2,)/100,""))),"")</f>
        <v/>
      </c>
      <c r="BS92" t="str">
        <f>IFERROR('Prod y alimentación'!P150*IF($AN92=$R$10,VLOOKUP($AO92,Listas!$B$6:$C$106,2,),IF($AN92=$R$11,VLOOKUP($AO92,Listas!$E$6:$F$106,2,),IF($AN92=$R$12,VLOOKUP($AO92,Listas!$H$6:$I$106,2,)/100,""))),"")</f>
        <v/>
      </c>
      <c r="BT92" t="str">
        <f>IFERROR('Prod y alimentación'!S150*IF($AN92=$R$10,VLOOKUP($AO92,Listas!$B$6:$C$106,2,),IF($AN92=$R$11,VLOOKUP($AO92,Listas!$E$6:$F$106,2,),IF($AN92=$R$12,VLOOKUP($AO92,Listas!$H$6:$I$106,2,)/100,""))),"")</f>
        <v/>
      </c>
      <c r="BU92" t="str">
        <f>IFERROR('Prod y alimentación'!V150*IF($AN92=$R$10,VLOOKUP($AO92,Listas!$B$6:$C$106,2,),IF($AN92=$R$11,VLOOKUP($AO92,Listas!$E$6:$F$106,2,),IF($AN92=$R$12,VLOOKUP($AO92,Listas!$H$6:$I$106,2,)/100,""))),"")</f>
        <v/>
      </c>
      <c r="BV92" t="str">
        <f>IFERROR('Prod y alimentación'!Y150*IF($AN92=$R$10,VLOOKUP($AO92,Listas!$B$6:$C$106,2,),IF($AN92=$R$11,VLOOKUP($AO92,Listas!$E$6:$F$106,2,),IF($AN92=$R$12,VLOOKUP($AO92,Listas!$H$6:$I$106,2,)/100,""))),"")</f>
        <v/>
      </c>
      <c r="BW92" t="str">
        <f>IFERROR('Prod y alimentación'!AB150*IF($AN92=$R$10,VLOOKUP($AO92,Listas!$B$6:$C$106,2,),IF($AN92=$R$11,VLOOKUP($AO92,Listas!$E$6:$F$106,2,),IF($AN92=$R$12,VLOOKUP($AO92,Listas!$H$6:$I$106,2,)/100,""))),"")</f>
        <v/>
      </c>
      <c r="BX92" t="str">
        <f>IFERROR('Prod y alimentación'!AE150*IF($AN92=$R$10,VLOOKUP($AO92,Listas!$B$6:$C$106,2,),IF($AN92=$R$11,VLOOKUP($AO92,Listas!$E$6:$F$106,2,),IF($AN92=$R$12,VLOOKUP($AO92,Listas!$H$6:$I$106,2,)/100,""))),"")</f>
        <v/>
      </c>
      <c r="BY92" t="str">
        <f>IFERROR('Prod y alimentación'!AH150*IF($AN92=$R$10,VLOOKUP($AO92,Listas!$B$6:$C$106,2,),IF($AN92=$R$11,VLOOKUP($AO92,Listas!$E$6:$F$106,2,),IF($AN92=$R$12,VLOOKUP($AO92,Listas!$H$6:$I$106,2,)/100,""))),"")</f>
        <v/>
      </c>
      <c r="BZ92" t="str">
        <f>IFERROR('Prod y alimentación'!AK150*IF($AN92=$R$10,VLOOKUP($AO92,Listas!$B$6:$C$106,2,),IF($AN92=$R$11,VLOOKUP($AO92,Listas!$E$6:$F$106,2,),IF($AN92=$R$12,VLOOKUP($AO92,Listas!$H$6:$I$106,2,)/100,""))),"")</f>
        <v/>
      </c>
      <c r="CB92" t="str">
        <f>IF(Reservas!E97="",IF(Reservas!D97="","",IF(Reservas!C97=$O$10,0.85,IF(Reservas!C97=$O$11,0.45,IF(Reservas!C97=$O$12,0.33,"")))),Reservas!E97)</f>
        <v/>
      </c>
      <c r="CC92" t="str">
        <f>IF(Reservas!H97="",IF(Reservas!G97="","",IF(Reservas!F97=$O$10,0.85,IF(Reservas!F97=$O$11,0.45,IF(Reservas!F97=$O$12,0.33,"")))),Reservas!H97)</f>
        <v/>
      </c>
      <c r="CD92" t="str">
        <f>IF(Reservas!K97="",IF(Reservas!J97="","",IF(Reservas!I97=$O$10,0.85,IF(Reservas!I97=$O$11,0.45,IF(Reservas!I97=$O$12,0.33,"")))),Reservas!K97)</f>
        <v/>
      </c>
      <c r="CE92" t="str">
        <f>IF(Reservas!N97="",IF(Reservas!M97="","",IF(Reservas!L97=$O$10,0.85,IF(Reservas!L97=$O$11,0.45,IF(Reservas!L97=$O$12,0.33,"")))),Reservas!N97)</f>
        <v/>
      </c>
      <c r="CF92" t="str">
        <f>IF(Reservas!Q97="",IF(Reservas!P97="","",IF(Reservas!O97=$O$10,0.85,IF(Reservas!O97=$O$11,0.45,IF(Reservas!O97=$O$12,0.33,"")))),Reservas!Q97)</f>
        <v/>
      </c>
      <c r="CG92" t="str">
        <f>IF(Reservas!T97="",IF(Reservas!S97="","",IF(Reservas!R97=$O$10,0.85,IF(Reservas!R97=$O$11,0.45,IF(Reservas!R97=$O$12,0.33,"")))),Reservas!T97)</f>
        <v/>
      </c>
      <c r="CH92" t="str">
        <f>IF(Reservas!W97="",IF(Reservas!V97="","",IF(Reservas!U97=$O$10,0.85,IF(Reservas!U97=$O$11,0.45,IF(Reservas!U97=$O$12,0.33,"")))),Reservas!W97)</f>
        <v/>
      </c>
      <c r="CI92" t="str">
        <f>IF(Reservas!Z97="",IF(Reservas!Y97="","",IF(Reservas!X97=$O$10,0.85,IF(Reservas!X97=$O$11,0.45,IF(Reservas!X97=$O$12,0.33,"")))),Reservas!Z97)</f>
        <v/>
      </c>
      <c r="CJ92" t="str">
        <f>IF(Reservas!AC97="",IF(Reservas!AB97="","",IF(Reservas!AA97=$O$10,0.85,IF(Reservas!AA97=$O$11,0.45,IF(Reservas!AA97=$O$12,0.33,"")))),Reservas!AC97)</f>
        <v/>
      </c>
      <c r="CK92" t="str">
        <f>IF(Reservas!AF97="",IF(Reservas!AE97="","",IF(Reservas!AD97=$O$10,0.85,IF(Reservas!AD97=$O$11,0.45,IF(Reservas!AD97=$O$12,0.33,"")))),Reservas!AF97)</f>
        <v/>
      </c>
      <c r="CL92" t="str">
        <f>IF(Reservas!AI97="",IF(Reservas!AH97="","",IF(Reservas!AG97=$O$10,0.85,IF(Reservas!AG97=$O$11,0.45,IF(Reservas!AG97=$O$12,0.33,"")))),Reservas!AI97)</f>
        <v/>
      </c>
      <c r="CM92" t="str">
        <f>IF(Reservas!AL97="",IF(Reservas!AK97="","",IF(Reservas!AJ97=$O$10,0.85,IF(Reservas!AJ97=$O$11,0.45,IF(Reservas!AJ97=$O$12,0.33,"")))),Reservas!AL97)</f>
        <v/>
      </c>
      <c r="CO92" t="str">
        <f>IFERROR('Prod y alimentación'!E150*IF($AN92=$R$10,VLOOKUP($AO92,Listas!$B$6:$C$106,2,),IF($AN92=$R$11,VLOOKUP($AO92,Listas!$E$6:$F$106,2,),IF($AN92=$R$12,VLOOKUP($AO92,Listas!$H$6:$I$106,2,),""))),"")</f>
        <v/>
      </c>
      <c r="CP92" t="str">
        <f>IFERROR('Prod y alimentación'!H150*IF($AN92=$R$10,VLOOKUP($AO92,Listas!$B$6:$C$106,2,),IF($AN92=$R$11,VLOOKUP($AO92,Listas!$E$6:$F$106,2,),IF($AN92=$R$12,VLOOKUP($AO92,Listas!$H$6:$I$106,2,),""))),"")</f>
        <v/>
      </c>
      <c r="CQ92" t="str">
        <f>IFERROR('Prod y alimentación'!K150*IF($AN92=$R$10,VLOOKUP($AO92,Listas!$B$6:$C$106,2,),IF($AN92=$R$11,VLOOKUP($AO92,Listas!$E$6:$F$106,2,),IF($AN92=$R$12,VLOOKUP($AO92,Listas!$H$6:$I$106,2,),""))),"")</f>
        <v/>
      </c>
      <c r="CR92" t="str">
        <f>IFERROR('Prod y alimentación'!N150*IF($AN92=$R$10,VLOOKUP($AO92,Listas!$B$6:$C$106,2,),IF($AN92=$R$11,VLOOKUP($AO92,Listas!$E$6:$F$106,2,),IF($AN92=$R$12,VLOOKUP($AO92,Listas!$H$6:$I$106,2,),""))),"")</f>
        <v/>
      </c>
      <c r="CS92" t="str">
        <f>IFERROR('Prod y alimentación'!Q150*IF($AN92=$R$10,VLOOKUP($AO92,Listas!$B$6:$C$106,2,),IF($AN92=$R$11,VLOOKUP($AO92,Listas!$E$6:$F$106,2,),IF($AN92=$R$12,VLOOKUP($AO92,Listas!$H$6:$I$106,2,),""))),"")</f>
        <v/>
      </c>
      <c r="CT92" t="str">
        <f>IFERROR('Prod y alimentación'!T150*IF($AN92=$R$10,VLOOKUP($AO92,Listas!$B$6:$C$106,2,),IF($AN92=$R$11,VLOOKUP($AO92,Listas!$E$6:$F$106,2,),IF($AN92=$R$12,VLOOKUP($AO92,Listas!$H$6:$I$106,2,),""))),"")</f>
        <v/>
      </c>
      <c r="CU92" t="str">
        <f>IFERROR('Prod y alimentación'!W150*IF($AN92=$R$10,VLOOKUP($AO92,Listas!$B$6:$C$106,2,),IF($AN92=$R$11,VLOOKUP($AO92,Listas!$E$6:$F$106,2,),IF($AN92=$R$12,VLOOKUP($AO92,Listas!$H$6:$I$106,2,),""))),"")</f>
        <v/>
      </c>
      <c r="CV92" t="str">
        <f>IFERROR('Prod y alimentación'!Z150*IF($AN92=$R$10,VLOOKUP($AO92,Listas!$B$6:$C$106,2,),IF($AN92=$R$11,VLOOKUP($AO92,Listas!$E$6:$F$106,2,),IF($AN92=$R$12,VLOOKUP($AO92,Listas!$H$6:$I$106,2,),""))),"")</f>
        <v/>
      </c>
      <c r="CW92" t="str">
        <f>IFERROR('Prod y alimentación'!AC150*IF($AN92=$R$10,VLOOKUP($AO92,Listas!$B$6:$C$106,2,),IF($AN92=$R$11,VLOOKUP($AO92,Listas!$E$6:$F$106,2,),IF($AN92=$R$12,VLOOKUP($AO92,Listas!$H$6:$I$106,2,),""))),"")</f>
        <v/>
      </c>
      <c r="CX92" t="str">
        <f>IFERROR('Prod y alimentación'!AF150*IF($AN92=$R$10,VLOOKUP($AO92,Listas!$B$6:$C$106,2,),IF($AN92=$R$11,VLOOKUP($AO92,Listas!$E$6:$F$106,2,),IF($AN92=$R$12,VLOOKUP($AO92,Listas!$H$6:$I$106,2,),""))),"")</f>
        <v/>
      </c>
      <c r="CY92" t="str">
        <f>IFERROR('Prod y alimentación'!AI150*IF($AN92=$R$10,VLOOKUP($AO92,Listas!$B$6:$C$106,2,),IF($AN92=$R$11,VLOOKUP($AO92,Listas!$E$6:$F$106,2,),IF($AN92=$R$12,VLOOKUP($AO92,Listas!$H$6:$I$106,2,),""))),"")</f>
        <v/>
      </c>
      <c r="CZ92" t="str">
        <f>IFERROR('Prod y alimentación'!AL150*IF($AN92=$R$10,VLOOKUP($AO92,Listas!$B$6:$C$106,2,),IF($AN92=$R$11,VLOOKUP($AO92,Listas!$E$6:$F$106,2,),IF($AN92=$R$12,VLOOKUP($AO92,Listas!$H$6:$I$106,2,),""))),"")</f>
        <v/>
      </c>
    </row>
    <row r="93" spans="2:104" x14ac:dyDescent="0.35">
      <c r="B93" t="str">
        <f ca="1">IFERROR(INDEX(OFFSET(Listas!$B$6,0,0,MATCH("Fin",Listas!$B$6:B189,0)-1,1),MATCH(0,INDEX(COUNTIF($B$10:B92,OFFSET(Listas!$B$6,0,0,MATCH("Fin",Listas!$B$6:B189,0)-1,1)),0,0),0)),"")</f>
        <v/>
      </c>
      <c r="E93" t="str">
        <f ca="1">IFERROR(INDEX(OFFSET(Listas!$E$6,0,0,MATCH("Fin",Listas!$E$6:E189,0)-1,1),MATCH(0,INDEX(COUNTIF($E$10:E92,OFFSET(Listas!$E$6,0,0,MATCH("Fin",Listas!$E$6:E189,0)-1,1)),0,0),0)),"")</f>
        <v/>
      </c>
      <c r="H93" t="str">
        <f ca="1">IFERROR(INDEX(OFFSET(Listas!$H$6,0,0,MATCH("Fin",Listas!$H$6:H189,0)-1,1),MATCH(0,INDEX(COUNTIF($H$10:H92,OFFSET(Listas!$H$6,0,0,MATCH("Fin",Listas!$H$6:H189,0)-1,1)),0,0),0)),"")</f>
        <v/>
      </c>
      <c r="K93" t="str">
        <f ca="1">IFERROR(INDEX(OFFSET(Listas!$L$6,0,0,MATCH("Fin",Listas!$L$6:L189,0)-1,1),MATCH(0,INDEX(COUNTIF($K$10:K92,OFFSET(Listas!$L$6,0,0,MATCH("Fin",Listas!$L$6:L189,0)-1,1)),0,0),0)),"")</f>
        <v/>
      </c>
      <c r="L93" t="e">
        <f ca="1">VLOOKUP(K93,Listas!$L$6:$M$106,2,0)</f>
        <v>#N/A</v>
      </c>
      <c r="AA93" s="122" t="str">
        <f>IF('Uso de suelo'!C98="","",'Uso de suelo'!C98)</f>
        <v/>
      </c>
      <c r="AB93" s="123" t="str">
        <f ca="1">IF('Uso de suelo'!D98="","",VLOOKUP('Uso de suelo'!D98,OFFSET(Formulas!$K$11,0,0,Formulas!$L$10,2),2,0))</f>
        <v/>
      </c>
      <c r="AC93" s="123" t="str">
        <f ca="1">IF('Uso de suelo'!F98="","",VLOOKUP('Uso de suelo'!F98,OFFSET(Formulas!$K$11,0,0,Formulas!$L$10,2),2,0))</f>
        <v/>
      </c>
      <c r="AD93" s="123" t="str">
        <f ca="1">IF('Uso de suelo'!H98="","",VLOOKUP('Uso de suelo'!H98,OFFSET(Formulas!$K$11,0,0,Formulas!$L$10,2),2,0))</f>
        <v/>
      </c>
      <c r="AE93" s="123" t="str">
        <f ca="1">IF('Uso de suelo'!J98="","",VLOOKUP('Uso de suelo'!J98,OFFSET(Formulas!$K$11,0,0,Formulas!$L$10,2),2,0))</f>
        <v/>
      </c>
      <c r="AF93" s="123" t="str">
        <f ca="1">IF('Uso de suelo'!L98="","",VLOOKUP('Uso de suelo'!L98,OFFSET(Formulas!$K$11,0,0,Formulas!$L$10,2),2,0))</f>
        <v/>
      </c>
      <c r="AG93" s="123" t="str">
        <f ca="1">IF('Uso de suelo'!N98="","",VLOOKUP('Uso de suelo'!N98,OFFSET(Formulas!$K$11,0,0,Formulas!$L$10,2),2,0))</f>
        <v/>
      </c>
      <c r="AH93" s="123" t="str">
        <f ca="1">IF('Uso de suelo'!P98="","",VLOOKUP('Uso de suelo'!P98,OFFSET(Formulas!$K$11,0,0,Formulas!$L$10,2),2,0))</f>
        <v/>
      </c>
      <c r="AI93" s="123" t="str">
        <f ca="1">IF('Uso de suelo'!R98="","",VLOOKUP('Uso de suelo'!R98,OFFSET(Formulas!$K$11,0,0,Formulas!$L$10,2),2,0))</f>
        <v/>
      </c>
      <c r="AJ93" s="123" t="str">
        <f ca="1">IF('Uso de suelo'!T98="","",VLOOKUP('Uso de suelo'!T98,OFFSET(Formulas!$K$11,0,0,Formulas!$L$10,2),2,0))</f>
        <v/>
      </c>
      <c r="AK93" s="123" t="str">
        <f ca="1">IF('Uso de suelo'!V98="","",VLOOKUP('Uso de suelo'!V98,OFFSET(Formulas!$K$11,0,0,Formulas!$L$10,2),2,0))</f>
        <v/>
      </c>
      <c r="AL93" s="123" t="str">
        <f ca="1">IF('Uso de suelo'!X98="","",VLOOKUP('Uso de suelo'!X98,OFFSET(Formulas!$K$11,0,0,Formulas!$L$10,2),2,0))</f>
        <v/>
      </c>
      <c r="AM93" s="124" t="str">
        <f ca="1">IF('Uso de suelo'!Z98="","",VLOOKUP('Uso de suelo'!Z98,OFFSET(Formulas!$K$11,0,0,Formulas!$L$10,2),2,0))</f>
        <v/>
      </c>
      <c r="AN93" t="str">
        <f>IF('Prod y alimentación'!B151="","",'Prod y alimentación'!B151)</f>
        <v/>
      </c>
      <c r="AO93" t="str">
        <f>IF('Prod y alimentación'!C151="","",'Prod y alimentación'!C151)</f>
        <v/>
      </c>
      <c r="AP93" t="str">
        <f>IFERROR('Prod y alimentación'!D151*IF($AN93=$R$10,VLOOKUP($AO93,Listas!$B$6:$D$106,3,)*VLOOKUP($AO93,Listas!$B$6:$D$106,2,),IF($AN93=$R$11,VLOOKUP($AO93,Listas!$E$6:$G$106,3,)*VLOOKUP($AO93,Listas!$E$6:$G$106,2,),IF($AN93=$R$12,VLOOKUP($AO93,Listas!$H$6:$J$106,3,)*VLOOKUP($AO93,Listas!$H$6:$J$106,2,),""))),"")</f>
        <v/>
      </c>
      <c r="AQ93" t="str">
        <f>IFERROR('Prod y alimentación'!E151*IF($AN93=$R$10,VLOOKUP($AO93,Listas!$B$6:$D$106,3,)*VLOOKUP($AO93,Listas!$B$6:$D$106,2,),IF($AN93=$R$11,VLOOKUP($AO93,Listas!$E$6:$G$106,3,)*VLOOKUP($AO93,Listas!$E$6:$G$106,2,),IF($AN93=$R$12,VLOOKUP($AO93,Listas!$H$6:$J$106,3,)*VLOOKUP($AO93,Listas!$H$6:$J$106,2,),""))),"")</f>
        <v/>
      </c>
      <c r="AR93" t="str">
        <f>IFERROR('Prod y alimentación'!G151*IF($AN93=$R$10,VLOOKUP($AO93,Listas!$B$6:$D$106,3,)*VLOOKUP($AO93,Listas!$B$6:$D$106,2,),IF($AN93=$R$11,VLOOKUP($AO93,Listas!$E$6:$G$106,3,)*VLOOKUP($AO93,Listas!$E$6:$G$106,2,),IF($AN93=$R$12,VLOOKUP($AO93,Listas!$H$6:$J$106,3,)*VLOOKUP($AO93,Listas!$H$6:$J$106,2,),""))),"")</f>
        <v/>
      </c>
      <c r="AS93" t="str">
        <f>IFERROR('Prod y alimentación'!H151*IF($AN93=$R$10,VLOOKUP($AO93,Listas!$B$6:$D$106,3,)*VLOOKUP($AO93,Listas!$B$6:$D$106,2,),IF($AN93=$R$11,VLOOKUP($AO93,Listas!$E$6:$G$106,3,)*VLOOKUP($AO93,Listas!$E$6:$G$106,2,),IF($AN93=$R$12,VLOOKUP($AO93,Listas!$H$6:$J$106,3,)*VLOOKUP($AO93,Listas!$H$6:$J$106,2,),""))),"")</f>
        <v/>
      </c>
      <c r="AT93" t="str">
        <f>IFERROR('Prod y alimentación'!J151*IF($AN93=$R$10,VLOOKUP($AO93,Listas!$B$6:$D$106,3,)*VLOOKUP($AO93,Listas!$B$6:$D$106,2,),IF($AN93=$R$11,VLOOKUP($AO93,Listas!$E$6:$G$106,3,)*VLOOKUP($AO93,Listas!$E$6:$G$106,2,),IF($AN93=$R$12,VLOOKUP($AO93,Listas!$H$6:$J$106,3,)*VLOOKUP($AO93,Listas!$H$6:$J$106,2,),""))),"")</f>
        <v/>
      </c>
      <c r="AU93" t="str">
        <f>IFERROR('Prod y alimentación'!K151*IF($AN93=$R$10,VLOOKUP($AO93,Listas!$B$6:$D$106,3,)*VLOOKUP($AO93,Listas!$B$6:$D$106,2,),IF($AN93=$R$11,VLOOKUP($AO93,Listas!$E$6:$G$106,3,)*VLOOKUP($AO93,Listas!$E$6:$G$106,2,),IF($AN93=$R$12,VLOOKUP($AO93,Listas!$H$6:$J$106,3,)*VLOOKUP($AO93,Listas!$H$6:$J$106,2,),""))),"")</f>
        <v/>
      </c>
      <c r="AV93" t="str">
        <f>IFERROR('Prod y alimentación'!M151*IF($AN93=$R$10,VLOOKUP($AO93,Listas!$B$6:$D$106,3,)*VLOOKUP($AO93,Listas!$B$6:$D$106,2,),IF($AN93=$R$11,VLOOKUP($AO93,Listas!$E$6:$G$106,3,)*VLOOKUP($AO93,Listas!$E$6:$G$106,2,),IF($AN93=$R$12,VLOOKUP($AO93,Listas!$H$6:$J$106,3,)*VLOOKUP($AO93,Listas!$H$6:$J$106,2,),""))),"")</f>
        <v/>
      </c>
      <c r="AW93" t="str">
        <f>IFERROR('Prod y alimentación'!N151*IF($AN93=$R$10,VLOOKUP($AO93,Listas!$B$6:$D$106,3,)*VLOOKUP($AO93,Listas!$B$6:$D$106,2,),IF($AN93=$R$11,VLOOKUP($AO93,Listas!$E$6:$G$106,3,)*VLOOKUP($AO93,Listas!$E$6:$G$106,2,),IF($AN93=$R$12,VLOOKUP($AO93,Listas!$H$6:$J$106,3,)*VLOOKUP($AO93,Listas!$H$6:$J$106,2,),""))),"")</f>
        <v/>
      </c>
      <c r="AX93" t="str">
        <f>IFERROR('Prod y alimentación'!P151*IF($AN93=$R$10,VLOOKUP($AO93,Listas!$B$6:$D$106,3,)*VLOOKUP($AO93,Listas!$B$6:$D$106,2,),IF($AN93=$R$11,VLOOKUP($AO93,Listas!$E$6:$G$106,3,)*VLOOKUP($AO93,Listas!$E$6:$G$106,2,),IF($AN93=$R$12,VLOOKUP($AO93,Listas!$H$6:$J$106,3,)*VLOOKUP($AO93,Listas!$H$6:$J$106,2,),""))),"")</f>
        <v/>
      </c>
      <c r="AY93" t="str">
        <f>IFERROR('Prod y alimentación'!Q151*IF($AN93=$R$10,VLOOKUP($AO93,Listas!$B$6:$D$106,3,)*VLOOKUP($AO93,Listas!$B$6:$D$106,2,),IF($AN93=$R$11,VLOOKUP($AO93,Listas!$E$6:$G$106,3,)*VLOOKUP($AO93,Listas!$E$6:$G$106,2,),IF($AN93=$R$12,VLOOKUP($AO93,Listas!$H$6:$J$106,3,)*VLOOKUP($AO93,Listas!$H$6:$J$106,2,),""))),"")</f>
        <v/>
      </c>
      <c r="AZ93" t="str">
        <f>IFERROR('Prod y alimentación'!S151*IF($AN93=$R$10,VLOOKUP($AO93,Listas!$B$6:$D$106,3,)*VLOOKUP($AO93,Listas!$B$6:$D$106,2,),IF($AN93=$R$11,VLOOKUP($AO93,Listas!$E$6:$G$106,3,)*VLOOKUP($AO93,Listas!$E$6:$G$106,2,),IF($AN93=$R$12,VLOOKUP($AO93,Listas!$H$6:$J$106,3,)*VLOOKUP($AO93,Listas!$H$6:$J$106,2,),""))),"")</f>
        <v/>
      </c>
      <c r="BA93" t="str">
        <f>IFERROR('Prod y alimentación'!T151*IF($AN93=$R$10,VLOOKUP($AO93,Listas!$B$6:$D$106,3,)*VLOOKUP($AO93,Listas!$B$6:$D$106,2,),IF($AN93=$R$11,VLOOKUP($AO93,Listas!$E$6:$G$106,3,)*VLOOKUP($AO93,Listas!$E$6:$G$106,2,),IF($AN93=$R$12,VLOOKUP($AO93,Listas!$H$6:$J$106,3,)*VLOOKUP($AO93,Listas!$H$6:$J$106,2,),""))),"")</f>
        <v/>
      </c>
      <c r="BB93" t="str">
        <f>IFERROR('Prod y alimentación'!V151*IF($AN93=$R$10,VLOOKUP($AO93,Listas!$B$6:$D$106,3,)*VLOOKUP($AO93,Listas!$B$6:$D$106,2,),IF($AN93=$R$11,VLOOKUP($AO93,Listas!$E$6:$G$106,3,)*VLOOKUP($AO93,Listas!$E$6:$G$106,2,),IF($AN93=$R$12,VLOOKUP($AO93,Listas!$H$6:$J$106,3,)*VLOOKUP($AO93,Listas!$H$6:$J$106,2,),""))),"")</f>
        <v/>
      </c>
      <c r="BC93" t="str">
        <f>IFERROR('Prod y alimentación'!W151*IF($AN93=$R$10,VLOOKUP($AO93,Listas!$B$6:$D$106,3,)*VLOOKUP($AO93,Listas!$B$6:$D$106,2,),IF($AN93=$R$11,VLOOKUP($AO93,Listas!$E$6:$G$106,3,)*VLOOKUP($AO93,Listas!$E$6:$G$106,2,),IF($AN93=$R$12,VLOOKUP($AO93,Listas!$H$6:$J$106,3,)*VLOOKUP($AO93,Listas!$H$6:$J$106,2,),""))),"")</f>
        <v/>
      </c>
      <c r="BD93" t="str">
        <f>IFERROR('Prod y alimentación'!Y151*IF($AN93=$R$10,VLOOKUP($AO93,Listas!$B$6:$D$106,3,)*VLOOKUP($AO93,Listas!$B$6:$D$106,2,),IF($AN93=$R$11,VLOOKUP($AO93,Listas!$E$6:$G$106,3,)*VLOOKUP($AO93,Listas!$E$6:$G$106,2,),IF($AN93=$R$12,VLOOKUP($AO93,Listas!$H$6:$J$106,3,)*VLOOKUP($AO93,Listas!$H$6:$J$106,2,),""))),"")</f>
        <v/>
      </c>
      <c r="BE93" t="str">
        <f>IFERROR('Prod y alimentación'!Z151*IF($AN93=$R$10,VLOOKUP($AO93,Listas!$B$6:$D$106,3,)*VLOOKUP($AO93,Listas!$B$6:$D$106,2,),IF($AN93=$R$11,VLOOKUP($AO93,Listas!$E$6:$G$106,3,)*VLOOKUP($AO93,Listas!$E$6:$G$106,2,),IF($AN93=$R$12,VLOOKUP($AO93,Listas!$H$6:$J$106,3,)*VLOOKUP($AO93,Listas!$H$6:$J$106,2,),""))),"")</f>
        <v/>
      </c>
      <c r="BF93" t="str">
        <f>IFERROR('Prod y alimentación'!AB151*IF($AN93=$R$10,VLOOKUP($AO93,Listas!$B$6:$D$106,3,)*VLOOKUP($AO93,Listas!$B$6:$D$106,2,),IF($AN93=$R$11,VLOOKUP($AO93,Listas!$E$6:$G$106,3,)*VLOOKUP($AO93,Listas!$E$6:$G$106,2,),IF($AN93=$R$12,VLOOKUP($AO93,Listas!$H$6:$J$106,3,)*VLOOKUP($AO93,Listas!$H$6:$J$106,2,),""))),"")</f>
        <v/>
      </c>
      <c r="BG93" t="str">
        <f>IFERROR('Prod y alimentación'!AC151*IF($AN93=$R$10,VLOOKUP($AO93,Listas!$B$6:$D$106,3,)*VLOOKUP($AO93,Listas!$B$6:$D$106,2,),IF($AN93=$R$11,VLOOKUP($AO93,Listas!$E$6:$G$106,3,)*VLOOKUP($AO93,Listas!$E$6:$G$106,2,),IF($AN93=$R$12,VLOOKUP($AO93,Listas!$H$6:$J$106,3,)*VLOOKUP($AO93,Listas!$H$6:$J$106,2,),""))),"")</f>
        <v/>
      </c>
      <c r="BH93" t="str">
        <f>IFERROR('Prod y alimentación'!AE151*IF($AN93=$R$10,VLOOKUP($AO93,Listas!$B$6:$D$106,3,)*VLOOKUP($AO93,Listas!$B$6:$D$106,2,),IF($AN93=$R$11,VLOOKUP($AO93,Listas!$E$6:$G$106,3,)*VLOOKUP($AO93,Listas!$E$6:$G$106,2,),IF($AN93=$R$12,VLOOKUP($AO93,Listas!$H$6:$J$106,3,)*VLOOKUP($AO93,Listas!$H$6:$J$106,2,),""))),"")</f>
        <v/>
      </c>
      <c r="BI93" t="str">
        <f>IFERROR('Prod y alimentación'!AF151*IF($AN93=$R$10,VLOOKUP($AO93,Listas!$B$6:$D$106,3,)*VLOOKUP($AO93,Listas!$B$6:$D$106,2,),IF($AN93=$R$11,VLOOKUP($AO93,Listas!$E$6:$G$106,3,)*VLOOKUP($AO93,Listas!$E$6:$G$106,2,),IF($AN93=$R$12,VLOOKUP($AO93,Listas!$H$6:$J$106,3,)*VLOOKUP($AO93,Listas!$H$6:$J$106,2,),""))),"")</f>
        <v/>
      </c>
      <c r="BJ93" t="str">
        <f>IFERROR('Prod y alimentación'!AH151*IF($AN93=$R$10,VLOOKUP($AO93,Listas!$B$6:$D$106,3,)*VLOOKUP($AO93,Listas!$B$6:$D$106,2,),IF($AN93=$R$11,VLOOKUP($AO93,Listas!$E$6:$G$106,3,)*VLOOKUP($AO93,Listas!$E$6:$G$106,2,),IF($AN93=$R$12,VLOOKUP($AO93,Listas!$H$6:$J$106,3,)*VLOOKUP($AO93,Listas!$H$6:$J$106,2,),""))),"")</f>
        <v/>
      </c>
      <c r="BK93" t="str">
        <f>IFERROR('Prod y alimentación'!AI151*IF($AN93=$R$10,VLOOKUP($AO93,Listas!$B$6:$D$106,3,)*VLOOKUP($AO93,Listas!$B$6:$D$106,2,),IF($AN93=$R$11,VLOOKUP($AO93,Listas!$E$6:$G$106,3,)*VLOOKUP($AO93,Listas!$E$6:$G$106,2,),IF($AN93=$R$12,VLOOKUP($AO93,Listas!$H$6:$J$106,3,)*VLOOKUP($AO93,Listas!$H$6:$J$106,2,),""))),"")</f>
        <v/>
      </c>
      <c r="BL93" t="str">
        <f>IFERROR('Prod y alimentación'!AK151*IF($AN93=$R$10,VLOOKUP($AO93,Listas!$B$6:$D$106,3,)*VLOOKUP($AO93,Listas!$B$6:$D$106,2,),IF($AN93=$R$11,VLOOKUP($AO93,Listas!$E$6:$G$106,3,)*VLOOKUP($AO93,Listas!$E$6:$G$106,2,),IF($AN93=$R$12,VLOOKUP($AO93,Listas!$H$6:$J$106,3,)*VLOOKUP($AO93,Listas!$H$6:$J$106,2,),""))),"")</f>
        <v/>
      </c>
      <c r="BM93" t="str">
        <f>IFERROR('Prod y alimentación'!AL151*IF($AN93=$R$10,VLOOKUP($AO93,Listas!$B$6:$D$106,3,)*VLOOKUP($AO93,Listas!$B$6:$D$106,2,),IF($AN93=$R$11,VLOOKUP($AO93,Listas!$E$6:$G$106,3,)*VLOOKUP($AO93,Listas!$E$6:$G$106,2,),IF($AN93=$R$12,VLOOKUP($AO93,Listas!$H$6:$J$106,3,)*VLOOKUP($AO93,Listas!$H$6:$J$106,2,),""))),"")</f>
        <v/>
      </c>
      <c r="BO93" s="130" t="str">
        <f>IFERROR('Prod y alimentación'!D151*IF($AN93=$R$10,VLOOKUP($AO93,Listas!$B$6:$C$106,2,),IF($AN93=$R$11,VLOOKUP($AO93,Listas!$E$6:$F$106,2,),IF($AN93=$R$12,VLOOKUP($AO93,Listas!$H$6:$I$106,2,),""))),"")</f>
        <v/>
      </c>
      <c r="BP93" t="str">
        <f>IFERROR('Prod y alimentación'!G151*IF($AN93=$R$10,VLOOKUP($AO93,Listas!$B$6:$C$106,2,),IF($AN93=$R$11,VLOOKUP($AO93,Listas!$E$6:$F$106,2,),IF($AN93=$R$12,VLOOKUP($AO93,Listas!$H$6:$I$106,2,)/100,""))),"")</f>
        <v/>
      </c>
      <c r="BQ93" t="str">
        <f>IFERROR('Prod y alimentación'!J151*IF($AN93=$R$10,VLOOKUP($AO93,Listas!$B$6:$C$106,2,),IF($AN93=$R$11,VLOOKUP($AO93,Listas!$E$6:$F$106,2,),IF($AN93=$R$12,VLOOKUP($AO93,Listas!$H$6:$I$106,2,)/100,""))),"")</f>
        <v/>
      </c>
      <c r="BR93" t="str">
        <f>IFERROR('Prod y alimentación'!M151*IF($AN93=$R$10,VLOOKUP($AO93,Listas!$B$6:$C$106,2,),IF($AN93=$R$11,VLOOKUP($AO93,Listas!$E$6:$F$106,2,),IF($AN93=$R$12,VLOOKUP($AO93,Listas!$H$6:$I$106,2,)/100,""))),"")</f>
        <v/>
      </c>
      <c r="BS93" t="str">
        <f>IFERROR('Prod y alimentación'!P151*IF($AN93=$R$10,VLOOKUP($AO93,Listas!$B$6:$C$106,2,),IF($AN93=$R$11,VLOOKUP($AO93,Listas!$E$6:$F$106,2,),IF($AN93=$R$12,VLOOKUP($AO93,Listas!$H$6:$I$106,2,)/100,""))),"")</f>
        <v/>
      </c>
      <c r="BT93" t="str">
        <f>IFERROR('Prod y alimentación'!S151*IF($AN93=$R$10,VLOOKUP($AO93,Listas!$B$6:$C$106,2,),IF($AN93=$R$11,VLOOKUP($AO93,Listas!$E$6:$F$106,2,),IF($AN93=$R$12,VLOOKUP($AO93,Listas!$H$6:$I$106,2,)/100,""))),"")</f>
        <v/>
      </c>
      <c r="BU93" t="str">
        <f>IFERROR('Prod y alimentación'!V151*IF($AN93=$R$10,VLOOKUP($AO93,Listas!$B$6:$C$106,2,),IF($AN93=$R$11,VLOOKUP($AO93,Listas!$E$6:$F$106,2,),IF($AN93=$R$12,VLOOKUP($AO93,Listas!$H$6:$I$106,2,)/100,""))),"")</f>
        <v/>
      </c>
      <c r="BV93" t="str">
        <f>IFERROR('Prod y alimentación'!Y151*IF($AN93=$R$10,VLOOKUP($AO93,Listas!$B$6:$C$106,2,),IF($AN93=$R$11,VLOOKUP($AO93,Listas!$E$6:$F$106,2,),IF($AN93=$R$12,VLOOKUP($AO93,Listas!$H$6:$I$106,2,)/100,""))),"")</f>
        <v/>
      </c>
      <c r="BW93" t="str">
        <f>IFERROR('Prod y alimentación'!AB151*IF($AN93=$R$10,VLOOKUP($AO93,Listas!$B$6:$C$106,2,),IF($AN93=$R$11,VLOOKUP($AO93,Listas!$E$6:$F$106,2,),IF($AN93=$R$12,VLOOKUP($AO93,Listas!$H$6:$I$106,2,)/100,""))),"")</f>
        <v/>
      </c>
      <c r="BX93" t="str">
        <f>IFERROR('Prod y alimentación'!AE151*IF($AN93=$R$10,VLOOKUP($AO93,Listas!$B$6:$C$106,2,),IF($AN93=$R$11,VLOOKUP($AO93,Listas!$E$6:$F$106,2,),IF($AN93=$R$12,VLOOKUP($AO93,Listas!$H$6:$I$106,2,)/100,""))),"")</f>
        <v/>
      </c>
      <c r="BY93" t="str">
        <f>IFERROR('Prod y alimentación'!AH151*IF($AN93=$R$10,VLOOKUP($AO93,Listas!$B$6:$C$106,2,),IF($AN93=$R$11,VLOOKUP($AO93,Listas!$E$6:$F$106,2,),IF($AN93=$R$12,VLOOKUP($AO93,Listas!$H$6:$I$106,2,)/100,""))),"")</f>
        <v/>
      </c>
      <c r="BZ93" t="str">
        <f>IFERROR('Prod y alimentación'!AK151*IF($AN93=$R$10,VLOOKUP($AO93,Listas!$B$6:$C$106,2,),IF($AN93=$R$11,VLOOKUP($AO93,Listas!$E$6:$F$106,2,),IF($AN93=$R$12,VLOOKUP($AO93,Listas!$H$6:$I$106,2,)/100,""))),"")</f>
        <v/>
      </c>
      <c r="CB93" t="str">
        <f>IF(Reservas!E98="",IF(Reservas!D98="","",IF(Reservas!C98=$O$10,0.85,IF(Reservas!C98=$O$11,0.45,IF(Reservas!C98=$O$12,0.33,"")))),Reservas!E98)</f>
        <v/>
      </c>
      <c r="CC93" t="str">
        <f>IF(Reservas!H98="",IF(Reservas!G98="","",IF(Reservas!F98=$O$10,0.85,IF(Reservas!F98=$O$11,0.45,IF(Reservas!F98=$O$12,0.33,"")))),Reservas!H98)</f>
        <v/>
      </c>
      <c r="CD93" t="str">
        <f>IF(Reservas!K98="",IF(Reservas!J98="","",IF(Reservas!I98=$O$10,0.85,IF(Reservas!I98=$O$11,0.45,IF(Reservas!I98=$O$12,0.33,"")))),Reservas!K98)</f>
        <v/>
      </c>
      <c r="CE93" t="str">
        <f>IF(Reservas!N98="",IF(Reservas!M98="","",IF(Reservas!L98=$O$10,0.85,IF(Reservas!L98=$O$11,0.45,IF(Reservas!L98=$O$12,0.33,"")))),Reservas!N98)</f>
        <v/>
      </c>
      <c r="CF93" t="str">
        <f>IF(Reservas!Q98="",IF(Reservas!P98="","",IF(Reservas!O98=$O$10,0.85,IF(Reservas!O98=$O$11,0.45,IF(Reservas!O98=$O$12,0.33,"")))),Reservas!Q98)</f>
        <v/>
      </c>
      <c r="CG93" t="str">
        <f>IF(Reservas!T98="",IF(Reservas!S98="","",IF(Reservas!R98=$O$10,0.85,IF(Reservas!R98=$O$11,0.45,IF(Reservas!R98=$O$12,0.33,"")))),Reservas!T98)</f>
        <v/>
      </c>
      <c r="CH93" t="str">
        <f>IF(Reservas!W98="",IF(Reservas!V98="","",IF(Reservas!U98=$O$10,0.85,IF(Reservas!U98=$O$11,0.45,IF(Reservas!U98=$O$12,0.33,"")))),Reservas!W98)</f>
        <v/>
      </c>
      <c r="CI93" t="str">
        <f>IF(Reservas!Z98="",IF(Reservas!Y98="","",IF(Reservas!X98=$O$10,0.85,IF(Reservas!X98=$O$11,0.45,IF(Reservas!X98=$O$12,0.33,"")))),Reservas!Z98)</f>
        <v/>
      </c>
      <c r="CJ93" t="str">
        <f>IF(Reservas!AC98="",IF(Reservas!AB98="","",IF(Reservas!AA98=$O$10,0.85,IF(Reservas!AA98=$O$11,0.45,IF(Reservas!AA98=$O$12,0.33,"")))),Reservas!AC98)</f>
        <v/>
      </c>
      <c r="CK93" t="str">
        <f>IF(Reservas!AF98="",IF(Reservas!AE98="","",IF(Reservas!AD98=$O$10,0.85,IF(Reservas!AD98=$O$11,0.45,IF(Reservas!AD98=$O$12,0.33,"")))),Reservas!AF98)</f>
        <v/>
      </c>
      <c r="CL93" t="str">
        <f>IF(Reservas!AI98="",IF(Reservas!AH98="","",IF(Reservas!AG98=$O$10,0.85,IF(Reservas!AG98=$O$11,0.45,IF(Reservas!AG98=$O$12,0.33,"")))),Reservas!AI98)</f>
        <v/>
      </c>
      <c r="CM93" t="str">
        <f>IF(Reservas!AL98="",IF(Reservas!AK98="","",IF(Reservas!AJ98=$O$10,0.85,IF(Reservas!AJ98=$O$11,0.45,IF(Reservas!AJ98=$O$12,0.33,"")))),Reservas!AL98)</f>
        <v/>
      </c>
      <c r="CO93" t="str">
        <f>IFERROR('Prod y alimentación'!E151*IF($AN93=$R$10,VLOOKUP($AO93,Listas!$B$6:$C$106,2,),IF($AN93=$R$11,VLOOKUP($AO93,Listas!$E$6:$F$106,2,),IF($AN93=$R$12,VLOOKUP($AO93,Listas!$H$6:$I$106,2,),""))),"")</f>
        <v/>
      </c>
      <c r="CP93" t="str">
        <f>IFERROR('Prod y alimentación'!H151*IF($AN93=$R$10,VLOOKUP($AO93,Listas!$B$6:$C$106,2,),IF($AN93=$R$11,VLOOKUP($AO93,Listas!$E$6:$F$106,2,),IF($AN93=$R$12,VLOOKUP($AO93,Listas!$H$6:$I$106,2,),""))),"")</f>
        <v/>
      </c>
      <c r="CQ93" t="str">
        <f>IFERROR('Prod y alimentación'!K151*IF($AN93=$R$10,VLOOKUP($AO93,Listas!$B$6:$C$106,2,),IF($AN93=$R$11,VLOOKUP($AO93,Listas!$E$6:$F$106,2,),IF($AN93=$R$12,VLOOKUP($AO93,Listas!$H$6:$I$106,2,),""))),"")</f>
        <v/>
      </c>
      <c r="CR93" t="str">
        <f>IFERROR('Prod y alimentación'!N151*IF($AN93=$R$10,VLOOKUP($AO93,Listas!$B$6:$C$106,2,),IF($AN93=$R$11,VLOOKUP($AO93,Listas!$E$6:$F$106,2,),IF($AN93=$R$12,VLOOKUP($AO93,Listas!$H$6:$I$106,2,),""))),"")</f>
        <v/>
      </c>
      <c r="CS93" t="str">
        <f>IFERROR('Prod y alimentación'!Q151*IF($AN93=$R$10,VLOOKUP($AO93,Listas!$B$6:$C$106,2,),IF($AN93=$R$11,VLOOKUP($AO93,Listas!$E$6:$F$106,2,),IF($AN93=$R$12,VLOOKUP($AO93,Listas!$H$6:$I$106,2,),""))),"")</f>
        <v/>
      </c>
      <c r="CT93" t="str">
        <f>IFERROR('Prod y alimentación'!T151*IF($AN93=$R$10,VLOOKUP($AO93,Listas!$B$6:$C$106,2,),IF($AN93=$R$11,VLOOKUP($AO93,Listas!$E$6:$F$106,2,),IF($AN93=$R$12,VLOOKUP($AO93,Listas!$H$6:$I$106,2,),""))),"")</f>
        <v/>
      </c>
      <c r="CU93" t="str">
        <f>IFERROR('Prod y alimentación'!W151*IF($AN93=$R$10,VLOOKUP($AO93,Listas!$B$6:$C$106,2,),IF($AN93=$R$11,VLOOKUP($AO93,Listas!$E$6:$F$106,2,),IF($AN93=$R$12,VLOOKUP($AO93,Listas!$H$6:$I$106,2,),""))),"")</f>
        <v/>
      </c>
      <c r="CV93" t="str">
        <f>IFERROR('Prod y alimentación'!Z151*IF($AN93=$R$10,VLOOKUP($AO93,Listas!$B$6:$C$106,2,),IF($AN93=$R$11,VLOOKUP($AO93,Listas!$E$6:$F$106,2,),IF($AN93=$R$12,VLOOKUP($AO93,Listas!$H$6:$I$106,2,),""))),"")</f>
        <v/>
      </c>
      <c r="CW93" t="str">
        <f>IFERROR('Prod y alimentación'!AC151*IF($AN93=$R$10,VLOOKUP($AO93,Listas!$B$6:$C$106,2,),IF($AN93=$R$11,VLOOKUP($AO93,Listas!$E$6:$F$106,2,),IF($AN93=$R$12,VLOOKUP($AO93,Listas!$H$6:$I$106,2,),""))),"")</f>
        <v/>
      </c>
      <c r="CX93" t="str">
        <f>IFERROR('Prod y alimentación'!AF151*IF($AN93=$R$10,VLOOKUP($AO93,Listas!$B$6:$C$106,2,),IF($AN93=$R$11,VLOOKUP($AO93,Listas!$E$6:$F$106,2,),IF($AN93=$R$12,VLOOKUP($AO93,Listas!$H$6:$I$106,2,),""))),"")</f>
        <v/>
      </c>
      <c r="CY93" t="str">
        <f>IFERROR('Prod y alimentación'!AI151*IF($AN93=$R$10,VLOOKUP($AO93,Listas!$B$6:$C$106,2,),IF($AN93=$R$11,VLOOKUP($AO93,Listas!$E$6:$F$106,2,),IF($AN93=$R$12,VLOOKUP($AO93,Listas!$H$6:$I$106,2,),""))),"")</f>
        <v/>
      </c>
      <c r="CZ93" t="str">
        <f>IFERROR('Prod y alimentación'!AL151*IF($AN93=$R$10,VLOOKUP($AO93,Listas!$B$6:$C$106,2,),IF($AN93=$R$11,VLOOKUP($AO93,Listas!$E$6:$F$106,2,),IF($AN93=$R$12,VLOOKUP($AO93,Listas!$H$6:$I$106,2,),""))),"")</f>
        <v/>
      </c>
    </row>
    <row r="94" spans="2:104" x14ac:dyDescent="0.35">
      <c r="B94" t="str">
        <f ca="1">IFERROR(INDEX(OFFSET(Listas!$B$6,0,0,MATCH("Fin",Listas!$B$6:B190,0)-1,1),MATCH(0,INDEX(COUNTIF($B$10:B93,OFFSET(Listas!$B$6,0,0,MATCH("Fin",Listas!$B$6:B190,0)-1,1)),0,0),0)),"")</f>
        <v/>
      </c>
      <c r="E94" t="str">
        <f ca="1">IFERROR(INDEX(OFFSET(Listas!$E$6,0,0,MATCH("Fin",Listas!$E$6:E190,0)-1,1),MATCH(0,INDEX(COUNTIF($E$10:E93,OFFSET(Listas!$E$6,0,0,MATCH("Fin",Listas!$E$6:E190,0)-1,1)),0,0),0)),"")</f>
        <v/>
      </c>
      <c r="H94" t="str">
        <f ca="1">IFERROR(INDEX(OFFSET(Listas!$H$6,0,0,MATCH("Fin",Listas!$H$6:H190,0)-1,1),MATCH(0,INDEX(COUNTIF($H$10:H93,OFFSET(Listas!$H$6,0,0,MATCH("Fin",Listas!$H$6:H190,0)-1,1)),0,0),0)),"")</f>
        <v/>
      </c>
      <c r="K94" t="str">
        <f ca="1">IFERROR(INDEX(OFFSET(Listas!$L$6,0,0,MATCH("Fin",Listas!$L$6:L190,0)-1,1),MATCH(0,INDEX(COUNTIF($K$10:K93,OFFSET(Listas!$L$6,0,0,MATCH("Fin",Listas!$L$6:L190,0)-1,1)),0,0),0)),"")</f>
        <v/>
      </c>
      <c r="L94" t="e">
        <f ca="1">VLOOKUP(K94,Listas!$L$6:$M$106,2,0)</f>
        <v>#N/A</v>
      </c>
      <c r="AA94" s="122" t="str">
        <f>IF('Uso de suelo'!C99="","",'Uso de suelo'!C99)</f>
        <v/>
      </c>
      <c r="AB94" s="123" t="str">
        <f ca="1">IF('Uso de suelo'!D99="","",VLOOKUP('Uso de suelo'!D99,OFFSET(Formulas!$K$11,0,0,Formulas!$L$10,2),2,0))</f>
        <v/>
      </c>
      <c r="AC94" s="123" t="str">
        <f ca="1">IF('Uso de suelo'!F99="","",VLOOKUP('Uso de suelo'!F99,OFFSET(Formulas!$K$11,0,0,Formulas!$L$10,2),2,0))</f>
        <v/>
      </c>
      <c r="AD94" s="123" t="str">
        <f ca="1">IF('Uso de suelo'!H99="","",VLOOKUP('Uso de suelo'!H99,OFFSET(Formulas!$K$11,0,0,Formulas!$L$10,2),2,0))</f>
        <v/>
      </c>
      <c r="AE94" s="123" t="str">
        <f ca="1">IF('Uso de suelo'!J99="","",VLOOKUP('Uso de suelo'!J99,OFFSET(Formulas!$K$11,0,0,Formulas!$L$10,2),2,0))</f>
        <v/>
      </c>
      <c r="AF94" s="123" t="str">
        <f ca="1">IF('Uso de suelo'!L99="","",VLOOKUP('Uso de suelo'!L99,OFFSET(Formulas!$K$11,0,0,Formulas!$L$10,2),2,0))</f>
        <v/>
      </c>
      <c r="AG94" s="123" t="str">
        <f ca="1">IF('Uso de suelo'!N99="","",VLOOKUP('Uso de suelo'!N99,OFFSET(Formulas!$K$11,0,0,Formulas!$L$10,2),2,0))</f>
        <v/>
      </c>
      <c r="AH94" s="123" t="str">
        <f ca="1">IF('Uso de suelo'!P99="","",VLOOKUP('Uso de suelo'!P99,OFFSET(Formulas!$K$11,0,0,Formulas!$L$10,2),2,0))</f>
        <v/>
      </c>
      <c r="AI94" s="123" t="str">
        <f ca="1">IF('Uso de suelo'!R99="","",VLOOKUP('Uso de suelo'!R99,OFFSET(Formulas!$K$11,0,0,Formulas!$L$10,2),2,0))</f>
        <v/>
      </c>
      <c r="AJ94" s="123" t="str">
        <f ca="1">IF('Uso de suelo'!T99="","",VLOOKUP('Uso de suelo'!T99,OFFSET(Formulas!$K$11,0,0,Formulas!$L$10,2),2,0))</f>
        <v/>
      </c>
      <c r="AK94" s="123" t="str">
        <f ca="1">IF('Uso de suelo'!V99="","",VLOOKUP('Uso de suelo'!V99,OFFSET(Formulas!$K$11,0,0,Formulas!$L$10,2),2,0))</f>
        <v/>
      </c>
      <c r="AL94" s="123" t="str">
        <f ca="1">IF('Uso de suelo'!X99="","",VLOOKUP('Uso de suelo'!X99,OFFSET(Formulas!$K$11,0,0,Formulas!$L$10,2),2,0))</f>
        <v/>
      </c>
      <c r="AM94" s="124" t="str">
        <f ca="1">IF('Uso de suelo'!Z99="","",VLOOKUP('Uso de suelo'!Z99,OFFSET(Formulas!$K$11,0,0,Formulas!$L$10,2),2,0))</f>
        <v/>
      </c>
      <c r="AN94" t="str">
        <f>IF('Prod y alimentación'!B152="","",'Prod y alimentación'!B152)</f>
        <v/>
      </c>
      <c r="AO94" t="str">
        <f>IF('Prod y alimentación'!C152="","",'Prod y alimentación'!C152)</f>
        <v/>
      </c>
      <c r="AP94" t="str">
        <f>IFERROR('Prod y alimentación'!D152*IF($AN94=$R$10,VLOOKUP($AO94,Listas!$B$6:$D$106,3,)*VLOOKUP($AO94,Listas!$B$6:$D$106,2,),IF($AN94=$R$11,VLOOKUP($AO94,Listas!$E$6:$G$106,3,)*VLOOKUP($AO94,Listas!$E$6:$G$106,2,),IF($AN94=$R$12,VLOOKUP($AO94,Listas!$H$6:$J$106,3,)*VLOOKUP($AO94,Listas!$H$6:$J$106,2,),""))),"")</f>
        <v/>
      </c>
      <c r="AQ94" t="str">
        <f>IFERROR('Prod y alimentación'!E152*IF($AN94=$R$10,VLOOKUP($AO94,Listas!$B$6:$D$106,3,)*VLOOKUP($AO94,Listas!$B$6:$D$106,2,),IF($AN94=$R$11,VLOOKUP($AO94,Listas!$E$6:$G$106,3,)*VLOOKUP($AO94,Listas!$E$6:$G$106,2,),IF($AN94=$R$12,VLOOKUP($AO94,Listas!$H$6:$J$106,3,)*VLOOKUP($AO94,Listas!$H$6:$J$106,2,),""))),"")</f>
        <v/>
      </c>
      <c r="AR94" t="str">
        <f>IFERROR('Prod y alimentación'!G152*IF($AN94=$R$10,VLOOKUP($AO94,Listas!$B$6:$D$106,3,)*VLOOKUP($AO94,Listas!$B$6:$D$106,2,),IF($AN94=$R$11,VLOOKUP($AO94,Listas!$E$6:$G$106,3,)*VLOOKUP($AO94,Listas!$E$6:$G$106,2,),IF($AN94=$R$12,VLOOKUP($AO94,Listas!$H$6:$J$106,3,)*VLOOKUP($AO94,Listas!$H$6:$J$106,2,),""))),"")</f>
        <v/>
      </c>
      <c r="AS94" t="str">
        <f>IFERROR('Prod y alimentación'!H152*IF($AN94=$R$10,VLOOKUP($AO94,Listas!$B$6:$D$106,3,)*VLOOKUP($AO94,Listas!$B$6:$D$106,2,),IF($AN94=$R$11,VLOOKUP($AO94,Listas!$E$6:$G$106,3,)*VLOOKUP($AO94,Listas!$E$6:$G$106,2,),IF($AN94=$R$12,VLOOKUP($AO94,Listas!$H$6:$J$106,3,)*VLOOKUP($AO94,Listas!$H$6:$J$106,2,),""))),"")</f>
        <v/>
      </c>
      <c r="AT94" t="str">
        <f>IFERROR('Prod y alimentación'!J152*IF($AN94=$R$10,VLOOKUP($AO94,Listas!$B$6:$D$106,3,)*VLOOKUP($AO94,Listas!$B$6:$D$106,2,),IF($AN94=$R$11,VLOOKUP($AO94,Listas!$E$6:$G$106,3,)*VLOOKUP($AO94,Listas!$E$6:$G$106,2,),IF($AN94=$R$12,VLOOKUP($AO94,Listas!$H$6:$J$106,3,)*VLOOKUP($AO94,Listas!$H$6:$J$106,2,),""))),"")</f>
        <v/>
      </c>
      <c r="AU94" t="str">
        <f>IFERROR('Prod y alimentación'!K152*IF($AN94=$R$10,VLOOKUP($AO94,Listas!$B$6:$D$106,3,)*VLOOKUP($AO94,Listas!$B$6:$D$106,2,),IF($AN94=$R$11,VLOOKUP($AO94,Listas!$E$6:$G$106,3,)*VLOOKUP($AO94,Listas!$E$6:$G$106,2,),IF($AN94=$R$12,VLOOKUP($AO94,Listas!$H$6:$J$106,3,)*VLOOKUP($AO94,Listas!$H$6:$J$106,2,),""))),"")</f>
        <v/>
      </c>
      <c r="AV94" t="str">
        <f>IFERROR('Prod y alimentación'!M152*IF($AN94=$R$10,VLOOKUP($AO94,Listas!$B$6:$D$106,3,)*VLOOKUP($AO94,Listas!$B$6:$D$106,2,),IF($AN94=$R$11,VLOOKUP($AO94,Listas!$E$6:$G$106,3,)*VLOOKUP($AO94,Listas!$E$6:$G$106,2,),IF($AN94=$R$12,VLOOKUP($AO94,Listas!$H$6:$J$106,3,)*VLOOKUP($AO94,Listas!$H$6:$J$106,2,),""))),"")</f>
        <v/>
      </c>
      <c r="AW94" t="str">
        <f>IFERROR('Prod y alimentación'!N152*IF($AN94=$R$10,VLOOKUP($AO94,Listas!$B$6:$D$106,3,)*VLOOKUP($AO94,Listas!$B$6:$D$106,2,),IF($AN94=$R$11,VLOOKUP($AO94,Listas!$E$6:$G$106,3,)*VLOOKUP($AO94,Listas!$E$6:$G$106,2,),IF($AN94=$R$12,VLOOKUP($AO94,Listas!$H$6:$J$106,3,)*VLOOKUP($AO94,Listas!$H$6:$J$106,2,),""))),"")</f>
        <v/>
      </c>
      <c r="AX94" t="str">
        <f>IFERROR('Prod y alimentación'!P152*IF($AN94=$R$10,VLOOKUP($AO94,Listas!$B$6:$D$106,3,)*VLOOKUP($AO94,Listas!$B$6:$D$106,2,),IF($AN94=$R$11,VLOOKUP($AO94,Listas!$E$6:$G$106,3,)*VLOOKUP($AO94,Listas!$E$6:$G$106,2,),IF($AN94=$R$12,VLOOKUP($AO94,Listas!$H$6:$J$106,3,)*VLOOKUP($AO94,Listas!$H$6:$J$106,2,),""))),"")</f>
        <v/>
      </c>
      <c r="AY94" t="str">
        <f>IFERROR('Prod y alimentación'!Q152*IF($AN94=$R$10,VLOOKUP($AO94,Listas!$B$6:$D$106,3,)*VLOOKUP($AO94,Listas!$B$6:$D$106,2,),IF($AN94=$R$11,VLOOKUP($AO94,Listas!$E$6:$G$106,3,)*VLOOKUP($AO94,Listas!$E$6:$G$106,2,),IF($AN94=$R$12,VLOOKUP($AO94,Listas!$H$6:$J$106,3,)*VLOOKUP($AO94,Listas!$H$6:$J$106,2,),""))),"")</f>
        <v/>
      </c>
      <c r="AZ94" t="str">
        <f>IFERROR('Prod y alimentación'!S152*IF($AN94=$R$10,VLOOKUP($AO94,Listas!$B$6:$D$106,3,)*VLOOKUP($AO94,Listas!$B$6:$D$106,2,),IF($AN94=$R$11,VLOOKUP($AO94,Listas!$E$6:$G$106,3,)*VLOOKUP($AO94,Listas!$E$6:$G$106,2,),IF($AN94=$R$12,VLOOKUP($AO94,Listas!$H$6:$J$106,3,)*VLOOKUP($AO94,Listas!$H$6:$J$106,2,),""))),"")</f>
        <v/>
      </c>
      <c r="BA94" t="str">
        <f>IFERROR('Prod y alimentación'!T152*IF($AN94=$R$10,VLOOKUP($AO94,Listas!$B$6:$D$106,3,)*VLOOKUP($AO94,Listas!$B$6:$D$106,2,),IF($AN94=$R$11,VLOOKUP($AO94,Listas!$E$6:$G$106,3,)*VLOOKUP($AO94,Listas!$E$6:$G$106,2,),IF($AN94=$R$12,VLOOKUP($AO94,Listas!$H$6:$J$106,3,)*VLOOKUP($AO94,Listas!$H$6:$J$106,2,),""))),"")</f>
        <v/>
      </c>
      <c r="BB94" t="str">
        <f>IFERROR('Prod y alimentación'!V152*IF($AN94=$R$10,VLOOKUP($AO94,Listas!$B$6:$D$106,3,)*VLOOKUP($AO94,Listas!$B$6:$D$106,2,),IF($AN94=$R$11,VLOOKUP($AO94,Listas!$E$6:$G$106,3,)*VLOOKUP($AO94,Listas!$E$6:$G$106,2,),IF($AN94=$R$12,VLOOKUP($AO94,Listas!$H$6:$J$106,3,)*VLOOKUP($AO94,Listas!$H$6:$J$106,2,),""))),"")</f>
        <v/>
      </c>
      <c r="BC94" t="str">
        <f>IFERROR('Prod y alimentación'!W152*IF($AN94=$R$10,VLOOKUP($AO94,Listas!$B$6:$D$106,3,)*VLOOKUP($AO94,Listas!$B$6:$D$106,2,),IF($AN94=$R$11,VLOOKUP($AO94,Listas!$E$6:$G$106,3,)*VLOOKUP($AO94,Listas!$E$6:$G$106,2,),IF($AN94=$R$12,VLOOKUP($AO94,Listas!$H$6:$J$106,3,)*VLOOKUP($AO94,Listas!$H$6:$J$106,2,),""))),"")</f>
        <v/>
      </c>
      <c r="BD94" t="str">
        <f>IFERROR('Prod y alimentación'!Y152*IF($AN94=$R$10,VLOOKUP($AO94,Listas!$B$6:$D$106,3,)*VLOOKUP($AO94,Listas!$B$6:$D$106,2,),IF($AN94=$R$11,VLOOKUP($AO94,Listas!$E$6:$G$106,3,)*VLOOKUP($AO94,Listas!$E$6:$G$106,2,),IF($AN94=$R$12,VLOOKUP($AO94,Listas!$H$6:$J$106,3,)*VLOOKUP($AO94,Listas!$H$6:$J$106,2,),""))),"")</f>
        <v/>
      </c>
      <c r="BE94" t="str">
        <f>IFERROR('Prod y alimentación'!Z152*IF($AN94=$R$10,VLOOKUP($AO94,Listas!$B$6:$D$106,3,)*VLOOKUP($AO94,Listas!$B$6:$D$106,2,),IF($AN94=$R$11,VLOOKUP($AO94,Listas!$E$6:$G$106,3,)*VLOOKUP($AO94,Listas!$E$6:$G$106,2,),IF($AN94=$R$12,VLOOKUP($AO94,Listas!$H$6:$J$106,3,)*VLOOKUP($AO94,Listas!$H$6:$J$106,2,),""))),"")</f>
        <v/>
      </c>
      <c r="BF94" t="str">
        <f>IFERROR('Prod y alimentación'!AB152*IF($AN94=$R$10,VLOOKUP($AO94,Listas!$B$6:$D$106,3,)*VLOOKUP($AO94,Listas!$B$6:$D$106,2,),IF($AN94=$R$11,VLOOKUP($AO94,Listas!$E$6:$G$106,3,)*VLOOKUP($AO94,Listas!$E$6:$G$106,2,),IF($AN94=$R$12,VLOOKUP($AO94,Listas!$H$6:$J$106,3,)*VLOOKUP($AO94,Listas!$H$6:$J$106,2,),""))),"")</f>
        <v/>
      </c>
      <c r="BG94" t="str">
        <f>IFERROR('Prod y alimentación'!AC152*IF($AN94=$R$10,VLOOKUP($AO94,Listas!$B$6:$D$106,3,)*VLOOKUP($AO94,Listas!$B$6:$D$106,2,),IF($AN94=$R$11,VLOOKUP($AO94,Listas!$E$6:$G$106,3,)*VLOOKUP($AO94,Listas!$E$6:$G$106,2,),IF($AN94=$R$12,VLOOKUP($AO94,Listas!$H$6:$J$106,3,)*VLOOKUP($AO94,Listas!$H$6:$J$106,2,),""))),"")</f>
        <v/>
      </c>
      <c r="BH94" t="str">
        <f>IFERROR('Prod y alimentación'!AE152*IF($AN94=$R$10,VLOOKUP($AO94,Listas!$B$6:$D$106,3,)*VLOOKUP($AO94,Listas!$B$6:$D$106,2,),IF($AN94=$R$11,VLOOKUP($AO94,Listas!$E$6:$G$106,3,)*VLOOKUP($AO94,Listas!$E$6:$G$106,2,),IF($AN94=$R$12,VLOOKUP($AO94,Listas!$H$6:$J$106,3,)*VLOOKUP($AO94,Listas!$H$6:$J$106,2,),""))),"")</f>
        <v/>
      </c>
      <c r="BI94" t="str">
        <f>IFERROR('Prod y alimentación'!AF152*IF($AN94=$R$10,VLOOKUP($AO94,Listas!$B$6:$D$106,3,)*VLOOKUP($AO94,Listas!$B$6:$D$106,2,),IF($AN94=$R$11,VLOOKUP($AO94,Listas!$E$6:$G$106,3,)*VLOOKUP($AO94,Listas!$E$6:$G$106,2,),IF($AN94=$R$12,VLOOKUP($AO94,Listas!$H$6:$J$106,3,)*VLOOKUP($AO94,Listas!$H$6:$J$106,2,),""))),"")</f>
        <v/>
      </c>
      <c r="BJ94" t="str">
        <f>IFERROR('Prod y alimentación'!AH152*IF($AN94=$R$10,VLOOKUP($AO94,Listas!$B$6:$D$106,3,)*VLOOKUP($AO94,Listas!$B$6:$D$106,2,),IF($AN94=$R$11,VLOOKUP($AO94,Listas!$E$6:$G$106,3,)*VLOOKUP($AO94,Listas!$E$6:$G$106,2,),IF($AN94=$R$12,VLOOKUP($AO94,Listas!$H$6:$J$106,3,)*VLOOKUP($AO94,Listas!$H$6:$J$106,2,),""))),"")</f>
        <v/>
      </c>
      <c r="BK94" t="str">
        <f>IFERROR('Prod y alimentación'!AI152*IF($AN94=$R$10,VLOOKUP($AO94,Listas!$B$6:$D$106,3,)*VLOOKUP($AO94,Listas!$B$6:$D$106,2,),IF($AN94=$R$11,VLOOKUP($AO94,Listas!$E$6:$G$106,3,)*VLOOKUP($AO94,Listas!$E$6:$G$106,2,),IF($AN94=$R$12,VLOOKUP($AO94,Listas!$H$6:$J$106,3,)*VLOOKUP($AO94,Listas!$H$6:$J$106,2,),""))),"")</f>
        <v/>
      </c>
      <c r="BL94" t="str">
        <f>IFERROR('Prod y alimentación'!AK152*IF($AN94=$R$10,VLOOKUP($AO94,Listas!$B$6:$D$106,3,)*VLOOKUP($AO94,Listas!$B$6:$D$106,2,),IF($AN94=$R$11,VLOOKUP($AO94,Listas!$E$6:$G$106,3,)*VLOOKUP($AO94,Listas!$E$6:$G$106,2,),IF($AN94=$R$12,VLOOKUP($AO94,Listas!$H$6:$J$106,3,)*VLOOKUP($AO94,Listas!$H$6:$J$106,2,),""))),"")</f>
        <v/>
      </c>
      <c r="BM94" t="str">
        <f>IFERROR('Prod y alimentación'!AL152*IF($AN94=$R$10,VLOOKUP($AO94,Listas!$B$6:$D$106,3,)*VLOOKUP($AO94,Listas!$B$6:$D$106,2,),IF($AN94=$R$11,VLOOKUP($AO94,Listas!$E$6:$G$106,3,)*VLOOKUP($AO94,Listas!$E$6:$G$106,2,),IF($AN94=$R$12,VLOOKUP($AO94,Listas!$H$6:$J$106,3,)*VLOOKUP($AO94,Listas!$H$6:$J$106,2,),""))),"")</f>
        <v/>
      </c>
      <c r="BO94" s="130" t="str">
        <f>IFERROR('Prod y alimentación'!D152*IF($AN94=$R$10,VLOOKUP($AO94,Listas!$B$6:$C$106,2,),IF($AN94=$R$11,VLOOKUP($AO94,Listas!$E$6:$F$106,2,),IF($AN94=$R$12,VLOOKUP($AO94,Listas!$H$6:$I$106,2,),""))),"")</f>
        <v/>
      </c>
      <c r="BP94" t="str">
        <f>IFERROR('Prod y alimentación'!G152*IF($AN94=$R$10,VLOOKUP($AO94,Listas!$B$6:$C$106,2,),IF($AN94=$R$11,VLOOKUP($AO94,Listas!$E$6:$F$106,2,),IF($AN94=$R$12,VLOOKUP($AO94,Listas!$H$6:$I$106,2,)/100,""))),"")</f>
        <v/>
      </c>
      <c r="BQ94" t="str">
        <f>IFERROR('Prod y alimentación'!J152*IF($AN94=$R$10,VLOOKUP($AO94,Listas!$B$6:$C$106,2,),IF($AN94=$R$11,VLOOKUP($AO94,Listas!$E$6:$F$106,2,),IF($AN94=$R$12,VLOOKUP($AO94,Listas!$H$6:$I$106,2,)/100,""))),"")</f>
        <v/>
      </c>
      <c r="BR94" t="str">
        <f>IFERROR('Prod y alimentación'!M152*IF($AN94=$R$10,VLOOKUP($AO94,Listas!$B$6:$C$106,2,),IF($AN94=$R$11,VLOOKUP($AO94,Listas!$E$6:$F$106,2,),IF($AN94=$R$12,VLOOKUP($AO94,Listas!$H$6:$I$106,2,)/100,""))),"")</f>
        <v/>
      </c>
      <c r="BS94" t="str">
        <f>IFERROR('Prod y alimentación'!P152*IF($AN94=$R$10,VLOOKUP($AO94,Listas!$B$6:$C$106,2,),IF($AN94=$R$11,VLOOKUP($AO94,Listas!$E$6:$F$106,2,),IF($AN94=$R$12,VLOOKUP($AO94,Listas!$H$6:$I$106,2,)/100,""))),"")</f>
        <v/>
      </c>
      <c r="BT94" t="str">
        <f>IFERROR('Prod y alimentación'!S152*IF($AN94=$R$10,VLOOKUP($AO94,Listas!$B$6:$C$106,2,),IF($AN94=$R$11,VLOOKUP($AO94,Listas!$E$6:$F$106,2,),IF($AN94=$R$12,VLOOKUP($AO94,Listas!$H$6:$I$106,2,)/100,""))),"")</f>
        <v/>
      </c>
      <c r="BU94" t="str">
        <f>IFERROR('Prod y alimentación'!V152*IF($AN94=$R$10,VLOOKUP($AO94,Listas!$B$6:$C$106,2,),IF($AN94=$R$11,VLOOKUP($AO94,Listas!$E$6:$F$106,2,),IF($AN94=$R$12,VLOOKUP($AO94,Listas!$H$6:$I$106,2,)/100,""))),"")</f>
        <v/>
      </c>
      <c r="BV94" t="str">
        <f>IFERROR('Prod y alimentación'!Y152*IF($AN94=$R$10,VLOOKUP($AO94,Listas!$B$6:$C$106,2,),IF($AN94=$R$11,VLOOKUP($AO94,Listas!$E$6:$F$106,2,),IF($AN94=$R$12,VLOOKUP($AO94,Listas!$H$6:$I$106,2,)/100,""))),"")</f>
        <v/>
      </c>
      <c r="BW94" t="str">
        <f>IFERROR('Prod y alimentación'!AB152*IF($AN94=$R$10,VLOOKUP($AO94,Listas!$B$6:$C$106,2,),IF($AN94=$R$11,VLOOKUP($AO94,Listas!$E$6:$F$106,2,),IF($AN94=$R$12,VLOOKUP($AO94,Listas!$H$6:$I$106,2,)/100,""))),"")</f>
        <v/>
      </c>
      <c r="BX94" t="str">
        <f>IFERROR('Prod y alimentación'!AE152*IF($AN94=$R$10,VLOOKUP($AO94,Listas!$B$6:$C$106,2,),IF($AN94=$R$11,VLOOKUP($AO94,Listas!$E$6:$F$106,2,),IF($AN94=$R$12,VLOOKUP($AO94,Listas!$H$6:$I$106,2,)/100,""))),"")</f>
        <v/>
      </c>
      <c r="BY94" t="str">
        <f>IFERROR('Prod y alimentación'!AH152*IF($AN94=$R$10,VLOOKUP($AO94,Listas!$B$6:$C$106,2,),IF($AN94=$R$11,VLOOKUP($AO94,Listas!$E$6:$F$106,2,),IF($AN94=$R$12,VLOOKUP($AO94,Listas!$H$6:$I$106,2,)/100,""))),"")</f>
        <v/>
      </c>
      <c r="BZ94" t="str">
        <f>IFERROR('Prod y alimentación'!AK152*IF($AN94=$R$10,VLOOKUP($AO94,Listas!$B$6:$C$106,2,),IF($AN94=$R$11,VLOOKUP($AO94,Listas!$E$6:$F$106,2,),IF($AN94=$R$12,VLOOKUP($AO94,Listas!$H$6:$I$106,2,)/100,""))),"")</f>
        <v/>
      </c>
      <c r="CB94" t="str">
        <f>IF(Reservas!E99="",IF(Reservas!D99="","",IF(Reservas!C99=$O$10,0.85,IF(Reservas!C99=$O$11,0.45,IF(Reservas!C99=$O$12,0.33,"")))),Reservas!E99)</f>
        <v/>
      </c>
      <c r="CC94" t="str">
        <f>IF(Reservas!H99="",IF(Reservas!G99="","",IF(Reservas!F99=$O$10,0.85,IF(Reservas!F99=$O$11,0.45,IF(Reservas!F99=$O$12,0.33,"")))),Reservas!H99)</f>
        <v/>
      </c>
      <c r="CD94" t="str">
        <f>IF(Reservas!K99="",IF(Reservas!J99="","",IF(Reservas!I99=$O$10,0.85,IF(Reservas!I99=$O$11,0.45,IF(Reservas!I99=$O$12,0.33,"")))),Reservas!K99)</f>
        <v/>
      </c>
      <c r="CE94" t="str">
        <f>IF(Reservas!N99="",IF(Reservas!M99="","",IF(Reservas!L99=$O$10,0.85,IF(Reservas!L99=$O$11,0.45,IF(Reservas!L99=$O$12,0.33,"")))),Reservas!N99)</f>
        <v/>
      </c>
      <c r="CF94" t="str">
        <f>IF(Reservas!Q99="",IF(Reservas!P99="","",IF(Reservas!O99=$O$10,0.85,IF(Reservas!O99=$O$11,0.45,IF(Reservas!O99=$O$12,0.33,"")))),Reservas!Q99)</f>
        <v/>
      </c>
      <c r="CG94" t="str">
        <f>IF(Reservas!T99="",IF(Reservas!S99="","",IF(Reservas!R99=$O$10,0.85,IF(Reservas!R99=$O$11,0.45,IF(Reservas!R99=$O$12,0.33,"")))),Reservas!T99)</f>
        <v/>
      </c>
      <c r="CH94" t="str">
        <f>IF(Reservas!W99="",IF(Reservas!V99="","",IF(Reservas!U99=$O$10,0.85,IF(Reservas!U99=$O$11,0.45,IF(Reservas!U99=$O$12,0.33,"")))),Reservas!W99)</f>
        <v/>
      </c>
      <c r="CI94" t="str">
        <f>IF(Reservas!Z99="",IF(Reservas!Y99="","",IF(Reservas!X99=$O$10,0.85,IF(Reservas!X99=$O$11,0.45,IF(Reservas!X99=$O$12,0.33,"")))),Reservas!Z99)</f>
        <v/>
      </c>
      <c r="CJ94" t="str">
        <f>IF(Reservas!AC99="",IF(Reservas!AB99="","",IF(Reservas!AA99=$O$10,0.85,IF(Reservas!AA99=$O$11,0.45,IF(Reservas!AA99=$O$12,0.33,"")))),Reservas!AC99)</f>
        <v/>
      </c>
      <c r="CK94" t="str">
        <f>IF(Reservas!AF99="",IF(Reservas!AE99="","",IF(Reservas!AD99=$O$10,0.85,IF(Reservas!AD99=$O$11,0.45,IF(Reservas!AD99=$O$12,0.33,"")))),Reservas!AF99)</f>
        <v/>
      </c>
      <c r="CL94" t="str">
        <f>IF(Reservas!AI99="",IF(Reservas!AH99="","",IF(Reservas!AG99=$O$10,0.85,IF(Reservas!AG99=$O$11,0.45,IF(Reservas!AG99=$O$12,0.33,"")))),Reservas!AI99)</f>
        <v/>
      </c>
      <c r="CM94" t="str">
        <f>IF(Reservas!AL99="",IF(Reservas!AK99="","",IF(Reservas!AJ99=$O$10,0.85,IF(Reservas!AJ99=$O$11,0.45,IF(Reservas!AJ99=$O$12,0.33,"")))),Reservas!AL99)</f>
        <v/>
      </c>
      <c r="CO94" t="str">
        <f>IFERROR('Prod y alimentación'!E152*IF($AN94=$R$10,VLOOKUP($AO94,Listas!$B$6:$C$106,2,),IF($AN94=$R$11,VLOOKUP($AO94,Listas!$E$6:$F$106,2,),IF($AN94=$R$12,VLOOKUP($AO94,Listas!$H$6:$I$106,2,),""))),"")</f>
        <v/>
      </c>
      <c r="CP94" t="str">
        <f>IFERROR('Prod y alimentación'!H152*IF($AN94=$R$10,VLOOKUP($AO94,Listas!$B$6:$C$106,2,),IF($AN94=$R$11,VLOOKUP($AO94,Listas!$E$6:$F$106,2,),IF($AN94=$R$12,VLOOKUP($AO94,Listas!$H$6:$I$106,2,),""))),"")</f>
        <v/>
      </c>
      <c r="CQ94" t="str">
        <f>IFERROR('Prod y alimentación'!K152*IF($AN94=$R$10,VLOOKUP($AO94,Listas!$B$6:$C$106,2,),IF($AN94=$R$11,VLOOKUP($AO94,Listas!$E$6:$F$106,2,),IF($AN94=$R$12,VLOOKUP($AO94,Listas!$H$6:$I$106,2,),""))),"")</f>
        <v/>
      </c>
      <c r="CR94" t="str">
        <f>IFERROR('Prod y alimentación'!N152*IF($AN94=$R$10,VLOOKUP($AO94,Listas!$B$6:$C$106,2,),IF($AN94=$R$11,VLOOKUP($AO94,Listas!$E$6:$F$106,2,),IF($AN94=$R$12,VLOOKUP($AO94,Listas!$H$6:$I$106,2,),""))),"")</f>
        <v/>
      </c>
      <c r="CS94" t="str">
        <f>IFERROR('Prod y alimentación'!Q152*IF($AN94=$R$10,VLOOKUP($AO94,Listas!$B$6:$C$106,2,),IF($AN94=$R$11,VLOOKUP($AO94,Listas!$E$6:$F$106,2,),IF($AN94=$R$12,VLOOKUP($AO94,Listas!$H$6:$I$106,2,),""))),"")</f>
        <v/>
      </c>
      <c r="CT94" t="str">
        <f>IFERROR('Prod y alimentación'!T152*IF($AN94=$R$10,VLOOKUP($AO94,Listas!$B$6:$C$106,2,),IF($AN94=$R$11,VLOOKUP($AO94,Listas!$E$6:$F$106,2,),IF($AN94=$R$12,VLOOKUP($AO94,Listas!$H$6:$I$106,2,),""))),"")</f>
        <v/>
      </c>
      <c r="CU94" t="str">
        <f>IFERROR('Prod y alimentación'!W152*IF($AN94=$R$10,VLOOKUP($AO94,Listas!$B$6:$C$106,2,),IF($AN94=$R$11,VLOOKUP($AO94,Listas!$E$6:$F$106,2,),IF($AN94=$R$12,VLOOKUP($AO94,Listas!$H$6:$I$106,2,),""))),"")</f>
        <v/>
      </c>
      <c r="CV94" t="str">
        <f>IFERROR('Prod y alimentación'!Z152*IF($AN94=$R$10,VLOOKUP($AO94,Listas!$B$6:$C$106,2,),IF($AN94=$R$11,VLOOKUP($AO94,Listas!$E$6:$F$106,2,),IF($AN94=$R$12,VLOOKUP($AO94,Listas!$H$6:$I$106,2,),""))),"")</f>
        <v/>
      </c>
      <c r="CW94" t="str">
        <f>IFERROR('Prod y alimentación'!AC152*IF($AN94=$R$10,VLOOKUP($AO94,Listas!$B$6:$C$106,2,),IF($AN94=$R$11,VLOOKUP($AO94,Listas!$E$6:$F$106,2,),IF($AN94=$R$12,VLOOKUP($AO94,Listas!$H$6:$I$106,2,),""))),"")</f>
        <v/>
      </c>
      <c r="CX94" t="str">
        <f>IFERROR('Prod y alimentación'!AF152*IF($AN94=$R$10,VLOOKUP($AO94,Listas!$B$6:$C$106,2,),IF($AN94=$R$11,VLOOKUP($AO94,Listas!$E$6:$F$106,2,),IF($AN94=$R$12,VLOOKUP($AO94,Listas!$H$6:$I$106,2,),""))),"")</f>
        <v/>
      </c>
      <c r="CY94" t="str">
        <f>IFERROR('Prod y alimentación'!AI152*IF($AN94=$R$10,VLOOKUP($AO94,Listas!$B$6:$C$106,2,),IF($AN94=$R$11,VLOOKUP($AO94,Listas!$E$6:$F$106,2,),IF($AN94=$R$12,VLOOKUP($AO94,Listas!$H$6:$I$106,2,),""))),"")</f>
        <v/>
      </c>
      <c r="CZ94" t="str">
        <f>IFERROR('Prod y alimentación'!AL152*IF($AN94=$R$10,VLOOKUP($AO94,Listas!$B$6:$C$106,2,),IF($AN94=$R$11,VLOOKUP($AO94,Listas!$E$6:$F$106,2,),IF($AN94=$R$12,VLOOKUP($AO94,Listas!$H$6:$I$106,2,),""))),"")</f>
        <v/>
      </c>
    </row>
    <row r="95" spans="2:104" x14ac:dyDescent="0.35">
      <c r="B95" t="str">
        <f ca="1">IFERROR(INDEX(OFFSET(Listas!$B$6,0,0,MATCH("Fin",Listas!$B$6:B191,0)-1,1),MATCH(0,INDEX(COUNTIF($B$10:B94,OFFSET(Listas!$B$6,0,0,MATCH("Fin",Listas!$B$6:B191,0)-1,1)),0,0),0)),"")</f>
        <v/>
      </c>
      <c r="E95" t="str">
        <f ca="1">IFERROR(INDEX(OFFSET(Listas!$E$6,0,0,MATCH("Fin",Listas!$E$6:E191,0)-1,1),MATCH(0,INDEX(COUNTIF($E$10:E94,OFFSET(Listas!$E$6,0,0,MATCH("Fin",Listas!$E$6:E191,0)-1,1)),0,0),0)),"")</f>
        <v/>
      </c>
      <c r="H95" t="str">
        <f ca="1">IFERROR(INDEX(OFFSET(Listas!$H$6,0,0,MATCH("Fin",Listas!$H$6:H191,0)-1,1),MATCH(0,INDEX(COUNTIF($H$10:H94,OFFSET(Listas!$H$6,0,0,MATCH("Fin",Listas!$H$6:H191,0)-1,1)),0,0),0)),"")</f>
        <v/>
      </c>
      <c r="K95" t="str">
        <f ca="1">IFERROR(INDEX(OFFSET(Listas!$L$6,0,0,MATCH("Fin",Listas!$L$6:L191,0)-1,1),MATCH(0,INDEX(COUNTIF($K$10:K94,OFFSET(Listas!$L$6,0,0,MATCH("Fin",Listas!$L$6:L191,0)-1,1)),0,0),0)),"")</f>
        <v/>
      </c>
      <c r="L95" t="e">
        <f ca="1">VLOOKUP(K95,Listas!$L$6:$M$106,2,0)</f>
        <v>#N/A</v>
      </c>
      <c r="AA95" s="122" t="str">
        <f>IF('Uso de suelo'!C100="","",'Uso de suelo'!C100)</f>
        <v/>
      </c>
      <c r="AB95" s="123" t="str">
        <f ca="1">IF('Uso de suelo'!D100="","",VLOOKUP('Uso de suelo'!D100,OFFSET(Formulas!$K$11,0,0,Formulas!$L$10,2),2,0))</f>
        <v/>
      </c>
      <c r="AC95" s="123" t="str">
        <f ca="1">IF('Uso de suelo'!F100="","",VLOOKUP('Uso de suelo'!F100,OFFSET(Formulas!$K$11,0,0,Formulas!$L$10,2),2,0))</f>
        <v/>
      </c>
      <c r="AD95" s="123" t="str">
        <f ca="1">IF('Uso de suelo'!H100="","",VLOOKUP('Uso de suelo'!H100,OFFSET(Formulas!$K$11,0,0,Formulas!$L$10,2),2,0))</f>
        <v/>
      </c>
      <c r="AE95" s="123" t="str">
        <f ca="1">IF('Uso de suelo'!J100="","",VLOOKUP('Uso de suelo'!J100,OFFSET(Formulas!$K$11,0,0,Formulas!$L$10,2),2,0))</f>
        <v/>
      </c>
      <c r="AF95" s="123" t="str">
        <f ca="1">IF('Uso de suelo'!L100="","",VLOOKUP('Uso de suelo'!L100,OFFSET(Formulas!$K$11,0,0,Formulas!$L$10,2),2,0))</f>
        <v/>
      </c>
      <c r="AG95" s="123" t="str">
        <f ca="1">IF('Uso de suelo'!N100="","",VLOOKUP('Uso de suelo'!N100,OFFSET(Formulas!$K$11,0,0,Formulas!$L$10,2),2,0))</f>
        <v/>
      </c>
      <c r="AH95" s="123" t="str">
        <f ca="1">IF('Uso de suelo'!P100="","",VLOOKUP('Uso de suelo'!P100,OFFSET(Formulas!$K$11,0,0,Formulas!$L$10,2),2,0))</f>
        <v/>
      </c>
      <c r="AI95" s="123" t="str">
        <f ca="1">IF('Uso de suelo'!R100="","",VLOOKUP('Uso de suelo'!R100,OFFSET(Formulas!$K$11,0,0,Formulas!$L$10,2),2,0))</f>
        <v/>
      </c>
      <c r="AJ95" s="123" t="str">
        <f ca="1">IF('Uso de suelo'!T100="","",VLOOKUP('Uso de suelo'!T100,OFFSET(Formulas!$K$11,0,0,Formulas!$L$10,2),2,0))</f>
        <v/>
      </c>
      <c r="AK95" s="123" t="str">
        <f ca="1">IF('Uso de suelo'!V100="","",VLOOKUP('Uso de suelo'!V100,OFFSET(Formulas!$K$11,0,0,Formulas!$L$10,2),2,0))</f>
        <v/>
      </c>
      <c r="AL95" s="123" t="str">
        <f ca="1">IF('Uso de suelo'!X100="","",VLOOKUP('Uso de suelo'!X100,OFFSET(Formulas!$K$11,0,0,Formulas!$L$10,2),2,0))</f>
        <v/>
      </c>
      <c r="AM95" s="124" t="str">
        <f ca="1">IF('Uso de suelo'!Z100="","",VLOOKUP('Uso de suelo'!Z100,OFFSET(Formulas!$K$11,0,0,Formulas!$L$10,2),2,0))</f>
        <v/>
      </c>
      <c r="AN95" t="str">
        <f>IF('Prod y alimentación'!B153="","",'Prod y alimentación'!B153)</f>
        <v/>
      </c>
      <c r="AO95" t="str">
        <f>IF('Prod y alimentación'!C153="","",'Prod y alimentación'!C153)</f>
        <v/>
      </c>
      <c r="AP95" t="str">
        <f>IFERROR('Prod y alimentación'!D153*IF($AN95=$R$10,VLOOKUP($AO95,Listas!$B$6:$D$106,3,)*VLOOKUP($AO95,Listas!$B$6:$D$106,2,),IF($AN95=$R$11,VLOOKUP($AO95,Listas!$E$6:$G$106,3,)*VLOOKUP($AO95,Listas!$E$6:$G$106,2,),IF($AN95=$R$12,VLOOKUP($AO95,Listas!$H$6:$J$106,3,)*VLOOKUP($AO95,Listas!$H$6:$J$106,2,),""))),"")</f>
        <v/>
      </c>
      <c r="AQ95" t="str">
        <f>IFERROR('Prod y alimentación'!E153*IF($AN95=$R$10,VLOOKUP($AO95,Listas!$B$6:$D$106,3,)*VLOOKUP($AO95,Listas!$B$6:$D$106,2,),IF($AN95=$R$11,VLOOKUP($AO95,Listas!$E$6:$G$106,3,)*VLOOKUP($AO95,Listas!$E$6:$G$106,2,),IF($AN95=$R$12,VLOOKUP($AO95,Listas!$H$6:$J$106,3,)*VLOOKUP($AO95,Listas!$H$6:$J$106,2,),""))),"")</f>
        <v/>
      </c>
      <c r="AR95" t="str">
        <f>IFERROR('Prod y alimentación'!G153*IF($AN95=$R$10,VLOOKUP($AO95,Listas!$B$6:$D$106,3,)*VLOOKUP($AO95,Listas!$B$6:$D$106,2,),IF($AN95=$R$11,VLOOKUP($AO95,Listas!$E$6:$G$106,3,)*VLOOKUP($AO95,Listas!$E$6:$G$106,2,),IF($AN95=$R$12,VLOOKUP($AO95,Listas!$H$6:$J$106,3,)*VLOOKUP($AO95,Listas!$H$6:$J$106,2,),""))),"")</f>
        <v/>
      </c>
      <c r="AS95" t="str">
        <f>IFERROR('Prod y alimentación'!H153*IF($AN95=$R$10,VLOOKUP($AO95,Listas!$B$6:$D$106,3,)*VLOOKUP($AO95,Listas!$B$6:$D$106,2,),IF($AN95=$R$11,VLOOKUP($AO95,Listas!$E$6:$G$106,3,)*VLOOKUP($AO95,Listas!$E$6:$G$106,2,),IF($AN95=$R$12,VLOOKUP($AO95,Listas!$H$6:$J$106,3,)*VLOOKUP($AO95,Listas!$H$6:$J$106,2,),""))),"")</f>
        <v/>
      </c>
      <c r="AT95" t="str">
        <f>IFERROR('Prod y alimentación'!J153*IF($AN95=$R$10,VLOOKUP($AO95,Listas!$B$6:$D$106,3,)*VLOOKUP($AO95,Listas!$B$6:$D$106,2,),IF($AN95=$R$11,VLOOKUP($AO95,Listas!$E$6:$G$106,3,)*VLOOKUP($AO95,Listas!$E$6:$G$106,2,),IF($AN95=$R$12,VLOOKUP($AO95,Listas!$H$6:$J$106,3,)*VLOOKUP($AO95,Listas!$H$6:$J$106,2,),""))),"")</f>
        <v/>
      </c>
      <c r="AU95" t="str">
        <f>IFERROR('Prod y alimentación'!K153*IF($AN95=$R$10,VLOOKUP($AO95,Listas!$B$6:$D$106,3,)*VLOOKUP($AO95,Listas!$B$6:$D$106,2,),IF($AN95=$R$11,VLOOKUP($AO95,Listas!$E$6:$G$106,3,)*VLOOKUP($AO95,Listas!$E$6:$G$106,2,),IF($AN95=$R$12,VLOOKUP($AO95,Listas!$H$6:$J$106,3,)*VLOOKUP($AO95,Listas!$H$6:$J$106,2,),""))),"")</f>
        <v/>
      </c>
      <c r="AV95" t="str">
        <f>IFERROR('Prod y alimentación'!M153*IF($AN95=$R$10,VLOOKUP($AO95,Listas!$B$6:$D$106,3,)*VLOOKUP($AO95,Listas!$B$6:$D$106,2,),IF($AN95=$R$11,VLOOKUP($AO95,Listas!$E$6:$G$106,3,)*VLOOKUP($AO95,Listas!$E$6:$G$106,2,),IF($AN95=$R$12,VLOOKUP($AO95,Listas!$H$6:$J$106,3,)*VLOOKUP($AO95,Listas!$H$6:$J$106,2,),""))),"")</f>
        <v/>
      </c>
      <c r="AW95" t="str">
        <f>IFERROR('Prod y alimentación'!N153*IF($AN95=$R$10,VLOOKUP($AO95,Listas!$B$6:$D$106,3,)*VLOOKUP($AO95,Listas!$B$6:$D$106,2,),IF($AN95=$R$11,VLOOKUP($AO95,Listas!$E$6:$G$106,3,)*VLOOKUP($AO95,Listas!$E$6:$G$106,2,),IF($AN95=$R$12,VLOOKUP($AO95,Listas!$H$6:$J$106,3,)*VLOOKUP($AO95,Listas!$H$6:$J$106,2,),""))),"")</f>
        <v/>
      </c>
      <c r="AX95" t="str">
        <f>IFERROR('Prod y alimentación'!P153*IF($AN95=$R$10,VLOOKUP($AO95,Listas!$B$6:$D$106,3,)*VLOOKUP($AO95,Listas!$B$6:$D$106,2,),IF($AN95=$R$11,VLOOKUP($AO95,Listas!$E$6:$G$106,3,)*VLOOKUP($AO95,Listas!$E$6:$G$106,2,),IF($AN95=$R$12,VLOOKUP($AO95,Listas!$H$6:$J$106,3,)*VLOOKUP($AO95,Listas!$H$6:$J$106,2,),""))),"")</f>
        <v/>
      </c>
      <c r="AY95" t="str">
        <f>IFERROR('Prod y alimentación'!Q153*IF($AN95=$R$10,VLOOKUP($AO95,Listas!$B$6:$D$106,3,)*VLOOKUP($AO95,Listas!$B$6:$D$106,2,),IF($AN95=$R$11,VLOOKUP($AO95,Listas!$E$6:$G$106,3,)*VLOOKUP($AO95,Listas!$E$6:$G$106,2,),IF($AN95=$R$12,VLOOKUP($AO95,Listas!$H$6:$J$106,3,)*VLOOKUP($AO95,Listas!$H$6:$J$106,2,),""))),"")</f>
        <v/>
      </c>
      <c r="AZ95" t="str">
        <f>IFERROR('Prod y alimentación'!S153*IF($AN95=$R$10,VLOOKUP($AO95,Listas!$B$6:$D$106,3,)*VLOOKUP($AO95,Listas!$B$6:$D$106,2,),IF($AN95=$R$11,VLOOKUP($AO95,Listas!$E$6:$G$106,3,)*VLOOKUP($AO95,Listas!$E$6:$G$106,2,),IF($AN95=$R$12,VLOOKUP($AO95,Listas!$H$6:$J$106,3,)*VLOOKUP($AO95,Listas!$H$6:$J$106,2,),""))),"")</f>
        <v/>
      </c>
      <c r="BA95" t="str">
        <f>IFERROR('Prod y alimentación'!T153*IF($AN95=$R$10,VLOOKUP($AO95,Listas!$B$6:$D$106,3,)*VLOOKUP($AO95,Listas!$B$6:$D$106,2,),IF($AN95=$R$11,VLOOKUP($AO95,Listas!$E$6:$G$106,3,)*VLOOKUP($AO95,Listas!$E$6:$G$106,2,),IF($AN95=$R$12,VLOOKUP($AO95,Listas!$H$6:$J$106,3,)*VLOOKUP($AO95,Listas!$H$6:$J$106,2,),""))),"")</f>
        <v/>
      </c>
      <c r="BB95" t="str">
        <f>IFERROR('Prod y alimentación'!V153*IF($AN95=$R$10,VLOOKUP($AO95,Listas!$B$6:$D$106,3,)*VLOOKUP($AO95,Listas!$B$6:$D$106,2,),IF($AN95=$R$11,VLOOKUP($AO95,Listas!$E$6:$G$106,3,)*VLOOKUP($AO95,Listas!$E$6:$G$106,2,),IF($AN95=$R$12,VLOOKUP($AO95,Listas!$H$6:$J$106,3,)*VLOOKUP($AO95,Listas!$H$6:$J$106,2,),""))),"")</f>
        <v/>
      </c>
      <c r="BC95" t="str">
        <f>IFERROR('Prod y alimentación'!W153*IF($AN95=$R$10,VLOOKUP($AO95,Listas!$B$6:$D$106,3,)*VLOOKUP($AO95,Listas!$B$6:$D$106,2,),IF($AN95=$R$11,VLOOKUP($AO95,Listas!$E$6:$G$106,3,)*VLOOKUP($AO95,Listas!$E$6:$G$106,2,),IF($AN95=$R$12,VLOOKUP($AO95,Listas!$H$6:$J$106,3,)*VLOOKUP($AO95,Listas!$H$6:$J$106,2,),""))),"")</f>
        <v/>
      </c>
      <c r="BD95" t="str">
        <f>IFERROR('Prod y alimentación'!Y153*IF($AN95=$R$10,VLOOKUP($AO95,Listas!$B$6:$D$106,3,)*VLOOKUP($AO95,Listas!$B$6:$D$106,2,),IF($AN95=$R$11,VLOOKUP($AO95,Listas!$E$6:$G$106,3,)*VLOOKUP($AO95,Listas!$E$6:$G$106,2,),IF($AN95=$R$12,VLOOKUP($AO95,Listas!$H$6:$J$106,3,)*VLOOKUP($AO95,Listas!$H$6:$J$106,2,),""))),"")</f>
        <v/>
      </c>
      <c r="BE95" t="str">
        <f>IFERROR('Prod y alimentación'!Z153*IF($AN95=$R$10,VLOOKUP($AO95,Listas!$B$6:$D$106,3,)*VLOOKUP($AO95,Listas!$B$6:$D$106,2,),IF($AN95=$R$11,VLOOKUP($AO95,Listas!$E$6:$G$106,3,)*VLOOKUP($AO95,Listas!$E$6:$G$106,2,),IF($AN95=$R$12,VLOOKUP($AO95,Listas!$H$6:$J$106,3,)*VLOOKUP($AO95,Listas!$H$6:$J$106,2,),""))),"")</f>
        <v/>
      </c>
      <c r="BF95" t="str">
        <f>IFERROR('Prod y alimentación'!AB153*IF($AN95=$R$10,VLOOKUP($AO95,Listas!$B$6:$D$106,3,)*VLOOKUP($AO95,Listas!$B$6:$D$106,2,),IF($AN95=$R$11,VLOOKUP($AO95,Listas!$E$6:$G$106,3,)*VLOOKUP($AO95,Listas!$E$6:$G$106,2,),IF($AN95=$R$12,VLOOKUP($AO95,Listas!$H$6:$J$106,3,)*VLOOKUP($AO95,Listas!$H$6:$J$106,2,),""))),"")</f>
        <v/>
      </c>
      <c r="BG95" t="str">
        <f>IFERROR('Prod y alimentación'!AC153*IF($AN95=$R$10,VLOOKUP($AO95,Listas!$B$6:$D$106,3,)*VLOOKUP($AO95,Listas!$B$6:$D$106,2,),IF($AN95=$R$11,VLOOKUP($AO95,Listas!$E$6:$G$106,3,)*VLOOKUP($AO95,Listas!$E$6:$G$106,2,),IF($AN95=$R$12,VLOOKUP($AO95,Listas!$H$6:$J$106,3,)*VLOOKUP($AO95,Listas!$H$6:$J$106,2,),""))),"")</f>
        <v/>
      </c>
      <c r="BH95" t="str">
        <f>IFERROR('Prod y alimentación'!AE153*IF($AN95=$R$10,VLOOKUP($AO95,Listas!$B$6:$D$106,3,)*VLOOKUP($AO95,Listas!$B$6:$D$106,2,),IF($AN95=$R$11,VLOOKUP($AO95,Listas!$E$6:$G$106,3,)*VLOOKUP($AO95,Listas!$E$6:$G$106,2,),IF($AN95=$R$12,VLOOKUP($AO95,Listas!$H$6:$J$106,3,)*VLOOKUP($AO95,Listas!$H$6:$J$106,2,),""))),"")</f>
        <v/>
      </c>
      <c r="BI95" t="str">
        <f>IFERROR('Prod y alimentación'!AF153*IF($AN95=$R$10,VLOOKUP($AO95,Listas!$B$6:$D$106,3,)*VLOOKUP($AO95,Listas!$B$6:$D$106,2,),IF($AN95=$R$11,VLOOKUP($AO95,Listas!$E$6:$G$106,3,)*VLOOKUP($AO95,Listas!$E$6:$G$106,2,),IF($AN95=$R$12,VLOOKUP($AO95,Listas!$H$6:$J$106,3,)*VLOOKUP($AO95,Listas!$H$6:$J$106,2,),""))),"")</f>
        <v/>
      </c>
      <c r="BJ95" t="str">
        <f>IFERROR('Prod y alimentación'!AH153*IF($AN95=$R$10,VLOOKUP($AO95,Listas!$B$6:$D$106,3,)*VLOOKUP($AO95,Listas!$B$6:$D$106,2,),IF($AN95=$R$11,VLOOKUP($AO95,Listas!$E$6:$G$106,3,)*VLOOKUP($AO95,Listas!$E$6:$G$106,2,),IF($AN95=$R$12,VLOOKUP($AO95,Listas!$H$6:$J$106,3,)*VLOOKUP($AO95,Listas!$H$6:$J$106,2,),""))),"")</f>
        <v/>
      </c>
      <c r="BK95" t="str">
        <f>IFERROR('Prod y alimentación'!AI153*IF($AN95=$R$10,VLOOKUP($AO95,Listas!$B$6:$D$106,3,)*VLOOKUP($AO95,Listas!$B$6:$D$106,2,),IF($AN95=$R$11,VLOOKUP($AO95,Listas!$E$6:$G$106,3,)*VLOOKUP($AO95,Listas!$E$6:$G$106,2,),IF($AN95=$R$12,VLOOKUP($AO95,Listas!$H$6:$J$106,3,)*VLOOKUP($AO95,Listas!$H$6:$J$106,2,),""))),"")</f>
        <v/>
      </c>
      <c r="BL95" t="str">
        <f>IFERROR('Prod y alimentación'!AK153*IF($AN95=$R$10,VLOOKUP($AO95,Listas!$B$6:$D$106,3,)*VLOOKUP($AO95,Listas!$B$6:$D$106,2,),IF($AN95=$R$11,VLOOKUP($AO95,Listas!$E$6:$G$106,3,)*VLOOKUP($AO95,Listas!$E$6:$G$106,2,),IF($AN95=$R$12,VLOOKUP($AO95,Listas!$H$6:$J$106,3,)*VLOOKUP($AO95,Listas!$H$6:$J$106,2,),""))),"")</f>
        <v/>
      </c>
      <c r="BM95" t="str">
        <f>IFERROR('Prod y alimentación'!AL153*IF($AN95=$R$10,VLOOKUP($AO95,Listas!$B$6:$D$106,3,)*VLOOKUP($AO95,Listas!$B$6:$D$106,2,),IF($AN95=$R$11,VLOOKUP($AO95,Listas!$E$6:$G$106,3,)*VLOOKUP($AO95,Listas!$E$6:$G$106,2,),IF($AN95=$R$12,VLOOKUP($AO95,Listas!$H$6:$J$106,3,)*VLOOKUP($AO95,Listas!$H$6:$J$106,2,),""))),"")</f>
        <v/>
      </c>
      <c r="BO95" s="130" t="str">
        <f>IFERROR('Prod y alimentación'!D153*IF($AN95=$R$10,VLOOKUP($AO95,Listas!$B$6:$C$106,2,),IF($AN95=$R$11,VLOOKUP($AO95,Listas!$E$6:$F$106,2,),IF($AN95=$R$12,VLOOKUP($AO95,Listas!$H$6:$I$106,2,),""))),"")</f>
        <v/>
      </c>
      <c r="BP95" t="str">
        <f>IFERROR('Prod y alimentación'!G153*IF($AN95=$R$10,VLOOKUP($AO95,Listas!$B$6:$C$106,2,),IF($AN95=$R$11,VLOOKUP($AO95,Listas!$E$6:$F$106,2,),IF($AN95=$R$12,VLOOKUP($AO95,Listas!$H$6:$I$106,2,)/100,""))),"")</f>
        <v/>
      </c>
      <c r="BQ95" t="str">
        <f>IFERROR('Prod y alimentación'!J153*IF($AN95=$R$10,VLOOKUP($AO95,Listas!$B$6:$C$106,2,),IF($AN95=$R$11,VLOOKUP($AO95,Listas!$E$6:$F$106,2,),IF($AN95=$R$12,VLOOKUP($AO95,Listas!$H$6:$I$106,2,)/100,""))),"")</f>
        <v/>
      </c>
      <c r="BR95" t="str">
        <f>IFERROR('Prod y alimentación'!M153*IF($AN95=$R$10,VLOOKUP($AO95,Listas!$B$6:$C$106,2,),IF($AN95=$R$11,VLOOKUP($AO95,Listas!$E$6:$F$106,2,),IF($AN95=$R$12,VLOOKUP($AO95,Listas!$H$6:$I$106,2,)/100,""))),"")</f>
        <v/>
      </c>
      <c r="BS95" t="str">
        <f>IFERROR('Prod y alimentación'!P153*IF($AN95=$R$10,VLOOKUP($AO95,Listas!$B$6:$C$106,2,),IF($AN95=$R$11,VLOOKUP($AO95,Listas!$E$6:$F$106,2,),IF($AN95=$R$12,VLOOKUP($AO95,Listas!$H$6:$I$106,2,)/100,""))),"")</f>
        <v/>
      </c>
      <c r="BT95" t="str">
        <f>IFERROR('Prod y alimentación'!S153*IF($AN95=$R$10,VLOOKUP($AO95,Listas!$B$6:$C$106,2,),IF($AN95=$R$11,VLOOKUP($AO95,Listas!$E$6:$F$106,2,),IF($AN95=$R$12,VLOOKUP($AO95,Listas!$H$6:$I$106,2,)/100,""))),"")</f>
        <v/>
      </c>
      <c r="BU95" t="str">
        <f>IFERROR('Prod y alimentación'!V153*IF($AN95=$R$10,VLOOKUP($AO95,Listas!$B$6:$C$106,2,),IF($AN95=$R$11,VLOOKUP($AO95,Listas!$E$6:$F$106,2,),IF($AN95=$R$12,VLOOKUP($AO95,Listas!$H$6:$I$106,2,)/100,""))),"")</f>
        <v/>
      </c>
      <c r="BV95" t="str">
        <f>IFERROR('Prod y alimentación'!Y153*IF($AN95=$R$10,VLOOKUP($AO95,Listas!$B$6:$C$106,2,),IF($AN95=$R$11,VLOOKUP($AO95,Listas!$E$6:$F$106,2,),IF($AN95=$R$12,VLOOKUP($AO95,Listas!$H$6:$I$106,2,)/100,""))),"")</f>
        <v/>
      </c>
      <c r="BW95" t="str">
        <f>IFERROR('Prod y alimentación'!AB153*IF($AN95=$R$10,VLOOKUP($AO95,Listas!$B$6:$C$106,2,),IF($AN95=$R$11,VLOOKUP($AO95,Listas!$E$6:$F$106,2,),IF($AN95=$R$12,VLOOKUP($AO95,Listas!$H$6:$I$106,2,)/100,""))),"")</f>
        <v/>
      </c>
      <c r="BX95" t="str">
        <f>IFERROR('Prod y alimentación'!AE153*IF($AN95=$R$10,VLOOKUP($AO95,Listas!$B$6:$C$106,2,),IF($AN95=$R$11,VLOOKUP($AO95,Listas!$E$6:$F$106,2,),IF($AN95=$R$12,VLOOKUP($AO95,Listas!$H$6:$I$106,2,)/100,""))),"")</f>
        <v/>
      </c>
      <c r="BY95" t="str">
        <f>IFERROR('Prod y alimentación'!AH153*IF($AN95=$R$10,VLOOKUP($AO95,Listas!$B$6:$C$106,2,),IF($AN95=$R$11,VLOOKUP($AO95,Listas!$E$6:$F$106,2,),IF($AN95=$R$12,VLOOKUP($AO95,Listas!$H$6:$I$106,2,)/100,""))),"")</f>
        <v/>
      </c>
      <c r="BZ95" t="str">
        <f>IFERROR('Prod y alimentación'!AK153*IF($AN95=$R$10,VLOOKUP($AO95,Listas!$B$6:$C$106,2,),IF($AN95=$R$11,VLOOKUP($AO95,Listas!$E$6:$F$106,2,),IF($AN95=$R$12,VLOOKUP($AO95,Listas!$H$6:$I$106,2,)/100,""))),"")</f>
        <v/>
      </c>
      <c r="CB95" t="str">
        <f>IF(Reservas!E100="",IF(Reservas!D100="","",IF(Reservas!C100=$O$10,0.85,IF(Reservas!C100=$O$11,0.45,IF(Reservas!C100=$O$12,0.33,"")))),Reservas!E100)</f>
        <v/>
      </c>
      <c r="CC95" t="str">
        <f>IF(Reservas!H100="",IF(Reservas!G100="","",IF(Reservas!F100=$O$10,0.85,IF(Reservas!F100=$O$11,0.45,IF(Reservas!F100=$O$12,0.33,"")))),Reservas!H100)</f>
        <v/>
      </c>
      <c r="CD95" t="str">
        <f>IF(Reservas!K100="",IF(Reservas!J100="","",IF(Reservas!I100=$O$10,0.85,IF(Reservas!I100=$O$11,0.45,IF(Reservas!I100=$O$12,0.33,"")))),Reservas!K100)</f>
        <v/>
      </c>
      <c r="CE95" t="str">
        <f>IF(Reservas!N100="",IF(Reservas!M100="","",IF(Reservas!L100=$O$10,0.85,IF(Reservas!L100=$O$11,0.45,IF(Reservas!L100=$O$12,0.33,"")))),Reservas!N100)</f>
        <v/>
      </c>
      <c r="CF95" t="str">
        <f>IF(Reservas!Q100="",IF(Reservas!P100="","",IF(Reservas!O100=$O$10,0.85,IF(Reservas!O100=$O$11,0.45,IF(Reservas!O100=$O$12,0.33,"")))),Reservas!Q100)</f>
        <v/>
      </c>
      <c r="CG95" t="str">
        <f>IF(Reservas!T100="",IF(Reservas!S100="","",IF(Reservas!R100=$O$10,0.85,IF(Reservas!R100=$O$11,0.45,IF(Reservas!R100=$O$12,0.33,"")))),Reservas!T100)</f>
        <v/>
      </c>
      <c r="CH95" t="str">
        <f>IF(Reservas!W100="",IF(Reservas!V100="","",IF(Reservas!U100=$O$10,0.85,IF(Reservas!U100=$O$11,0.45,IF(Reservas!U100=$O$12,0.33,"")))),Reservas!W100)</f>
        <v/>
      </c>
      <c r="CI95" t="str">
        <f>IF(Reservas!Z100="",IF(Reservas!Y100="","",IF(Reservas!X100=$O$10,0.85,IF(Reservas!X100=$O$11,0.45,IF(Reservas!X100=$O$12,0.33,"")))),Reservas!Z100)</f>
        <v/>
      </c>
      <c r="CJ95" t="str">
        <f>IF(Reservas!AC100="",IF(Reservas!AB100="","",IF(Reservas!AA100=$O$10,0.85,IF(Reservas!AA100=$O$11,0.45,IF(Reservas!AA100=$O$12,0.33,"")))),Reservas!AC100)</f>
        <v/>
      </c>
      <c r="CK95" t="str">
        <f>IF(Reservas!AF100="",IF(Reservas!AE100="","",IF(Reservas!AD100=$O$10,0.85,IF(Reservas!AD100=$O$11,0.45,IF(Reservas!AD100=$O$12,0.33,"")))),Reservas!AF100)</f>
        <v/>
      </c>
      <c r="CL95" t="str">
        <f>IF(Reservas!AI100="",IF(Reservas!AH100="","",IF(Reservas!AG100=$O$10,0.85,IF(Reservas!AG100=$O$11,0.45,IF(Reservas!AG100=$O$12,0.33,"")))),Reservas!AI100)</f>
        <v/>
      </c>
      <c r="CM95" t="str">
        <f>IF(Reservas!AL100="",IF(Reservas!AK100="","",IF(Reservas!AJ100=$O$10,0.85,IF(Reservas!AJ100=$O$11,0.45,IF(Reservas!AJ100=$O$12,0.33,"")))),Reservas!AL100)</f>
        <v/>
      </c>
      <c r="CO95" t="str">
        <f>IFERROR('Prod y alimentación'!E153*IF($AN95=$R$10,VLOOKUP($AO95,Listas!$B$6:$C$106,2,),IF($AN95=$R$11,VLOOKUP($AO95,Listas!$E$6:$F$106,2,),IF($AN95=$R$12,VLOOKUP($AO95,Listas!$H$6:$I$106,2,),""))),"")</f>
        <v/>
      </c>
      <c r="CP95" t="str">
        <f>IFERROR('Prod y alimentación'!H153*IF($AN95=$R$10,VLOOKUP($AO95,Listas!$B$6:$C$106,2,),IF($AN95=$R$11,VLOOKUP($AO95,Listas!$E$6:$F$106,2,),IF($AN95=$R$12,VLOOKUP($AO95,Listas!$H$6:$I$106,2,),""))),"")</f>
        <v/>
      </c>
      <c r="CQ95" t="str">
        <f>IFERROR('Prod y alimentación'!K153*IF($AN95=$R$10,VLOOKUP($AO95,Listas!$B$6:$C$106,2,),IF($AN95=$R$11,VLOOKUP($AO95,Listas!$E$6:$F$106,2,),IF($AN95=$R$12,VLOOKUP($AO95,Listas!$H$6:$I$106,2,),""))),"")</f>
        <v/>
      </c>
      <c r="CR95" t="str">
        <f>IFERROR('Prod y alimentación'!N153*IF($AN95=$R$10,VLOOKUP($AO95,Listas!$B$6:$C$106,2,),IF($AN95=$R$11,VLOOKUP($AO95,Listas!$E$6:$F$106,2,),IF($AN95=$R$12,VLOOKUP($AO95,Listas!$H$6:$I$106,2,),""))),"")</f>
        <v/>
      </c>
      <c r="CS95" t="str">
        <f>IFERROR('Prod y alimentación'!Q153*IF($AN95=$R$10,VLOOKUP($AO95,Listas!$B$6:$C$106,2,),IF($AN95=$R$11,VLOOKUP($AO95,Listas!$E$6:$F$106,2,),IF($AN95=$R$12,VLOOKUP($AO95,Listas!$H$6:$I$106,2,),""))),"")</f>
        <v/>
      </c>
      <c r="CT95" t="str">
        <f>IFERROR('Prod y alimentación'!T153*IF($AN95=$R$10,VLOOKUP($AO95,Listas!$B$6:$C$106,2,),IF($AN95=$R$11,VLOOKUP($AO95,Listas!$E$6:$F$106,2,),IF($AN95=$R$12,VLOOKUP($AO95,Listas!$H$6:$I$106,2,),""))),"")</f>
        <v/>
      </c>
      <c r="CU95" t="str">
        <f>IFERROR('Prod y alimentación'!W153*IF($AN95=$R$10,VLOOKUP($AO95,Listas!$B$6:$C$106,2,),IF($AN95=$R$11,VLOOKUP($AO95,Listas!$E$6:$F$106,2,),IF($AN95=$R$12,VLOOKUP($AO95,Listas!$H$6:$I$106,2,),""))),"")</f>
        <v/>
      </c>
      <c r="CV95" t="str">
        <f>IFERROR('Prod y alimentación'!Z153*IF($AN95=$R$10,VLOOKUP($AO95,Listas!$B$6:$C$106,2,),IF($AN95=$R$11,VLOOKUP($AO95,Listas!$E$6:$F$106,2,),IF($AN95=$R$12,VLOOKUP($AO95,Listas!$H$6:$I$106,2,),""))),"")</f>
        <v/>
      </c>
      <c r="CW95" t="str">
        <f>IFERROR('Prod y alimentación'!AC153*IF($AN95=$R$10,VLOOKUP($AO95,Listas!$B$6:$C$106,2,),IF($AN95=$R$11,VLOOKUP($AO95,Listas!$E$6:$F$106,2,),IF($AN95=$R$12,VLOOKUP($AO95,Listas!$H$6:$I$106,2,),""))),"")</f>
        <v/>
      </c>
      <c r="CX95" t="str">
        <f>IFERROR('Prod y alimentación'!AF153*IF($AN95=$R$10,VLOOKUP($AO95,Listas!$B$6:$C$106,2,),IF($AN95=$R$11,VLOOKUP($AO95,Listas!$E$6:$F$106,2,),IF($AN95=$R$12,VLOOKUP($AO95,Listas!$H$6:$I$106,2,),""))),"")</f>
        <v/>
      </c>
      <c r="CY95" t="str">
        <f>IFERROR('Prod y alimentación'!AI153*IF($AN95=$R$10,VLOOKUP($AO95,Listas!$B$6:$C$106,2,),IF($AN95=$R$11,VLOOKUP($AO95,Listas!$E$6:$F$106,2,),IF($AN95=$R$12,VLOOKUP($AO95,Listas!$H$6:$I$106,2,),""))),"")</f>
        <v/>
      </c>
      <c r="CZ95" t="str">
        <f>IFERROR('Prod y alimentación'!AL153*IF($AN95=$R$10,VLOOKUP($AO95,Listas!$B$6:$C$106,2,),IF($AN95=$R$11,VLOOKUP($AO95,Listas!$E$6:$F$106,2,),IF($AN95=$R$12,VLOOKUP($AO95,Listas!$H$6:$I$106,2,),""))),"")</f>
        <v/>
      </c>
    </row>
    <row r="96" spans="2:104" x14ac:dyDescent="0.35">
      <c r="B96" t="str">
        <f ca="1">IFERROR(INDEX(OFFSET(Listas!$B$6,0,0,MATCH("Fin",Listas!$B$6:B192,0)-1,1),MATCH(0,INDEX(COUNTIF($B$10:B95,OFFSET(Listas!$B$6,0,0,MATCH("Fin",Listas!$B$6:B192,0)-1,1)),0,0),0)),"")</f>
        <v/>
      </c>
      <c r="E96" t="str">
        <f ca="1">IFERROR(INDEX(OFFSET(Listas!$E$6,0,0,MATCH("Fin",Listas!$E$6:E192,0)-1,1),MATCH(0,INDEX(COUNTIF($E$10:E95,OFFSET(Listas!$E$6,0,0,MATCH("Fin",Listas!$E$6:E192,0)-1,1)),0,0),0)),"")</f>
        <v/>
      </c>
      <c r="H96" t="str">
        <f ca="1">IFERROR(INDEX(OFFSET(Listas!$H$6,0,0,MATCH("Fin",Listas!$H$6:H192,0)-1,1),MATCH(0,INDEX(COUNTIF($H$10:H95,OFFSET(Listas!$H$6,0,0,MATCH("Fin",Listas!$H$6:H192,0)-1,1)),0,0),0)),"")</f>
        <v/>
      </c>
      <c r="K96" t="str">
        <f ca="1">IFERROR(INDEX(OFFSET(Listas!$L$6,0,0,MATCH("Fin",Listas!$L$6:L192,0)-1,1),MATCH(0,INDEX(COUNTIF($K$10:K95,OFFSET(Listas!$L$6,0,0,MATCH("Fin",Listas!$L$6:L192,0)-1,1)),0,0),0)),"")</f>
        <v/>
      </c>
      <c r="L96" t="e">
        <f ca="1">VLOOKUP(K96,Listas!$L$6:$M$106,2,0)</f>
        <v>#N/A</v>
      </c>
      <c r="AA96" s="122" t="str">
        <f>IF('Uso de suelo'!C101="","",'Uso de suelo'!C101)</f>
        <v/>
      </c>
      <c r="AB96" s="123" t="str">
        <f ca="1">IF('Uso de suelo'!D101="","",VLOOKUP('Uso de suelo'!D101,OFFSET(Formulas!$K$11,0,0,Formulas!$L$10,2),2,0))</f>
        <v/>
      </c>
      <c r="AC96" s="123" t="str">
        <f ca="1">IF('Uso de suelo'!F101="","",VLOOKUP('Uso de suelo'!F101,OFFSET(Formulas!$K$11,0,0,Formulas!$L$10,2),2,0))</f>
        <v/>
      </c>
      <c r="AD96" s="123" t="str">
        <f ca="1">IF('Uso de suelo'!H101="","",VLOOKUP('Uso de suelo'!H101,OFFSET(Formulas!$K$11,0,0,Formulas!$L$10,2),2,0))</f>
        <v/>
      </c>
      <c r="AE96" s="123" t="str">
        <f ca="1">IF('Uso de suelo'!J101="","",VLOOKUP('Uso de suelo'!J101,OFFSET(Formulas!$K$11,0,0,Formulas!$L$10,2),2,0))</f>
        <v/>
      </c>
      <c r="AF96" s="123" t="str">
        <f ca="1">IF('Uso de suelo'!L101="","",VLOOKUP('Uso de suelo'!L101,OFFSET(Formulas!$K$11,0,0,Formulas!$L$10,2),2,0))</f>
        <v/>
      </c>
      <c r="AG96" s="123" t="str">
        <f ca="1">IF('Uso de suelo'!N101="","",VLOOKUP('Uso de suelo'!N101,OFFSET(Formulas!$K$11,0,0,Formulas!$L$10,2),2,0))</f>
        <v/>
      </c>
      <c r="AH96" s="123" t="str">
        <f ca="1">IF('Uso de suelo'!P101="","",VLOOKUP('Uso de suelo'!P101,OFFSET(Formulas!$K$11,0,0,Formulas!$L$10,2),2,0))</f>
        <v/>
      </c>
      <c r="AI96" s="123" t="str">
        <f ca="1">IF('Uso de suelo'!R101="","",VLOOKUP('Uso de suelo'!R101,OFFSET(Formulas!$K$11,0,0,Formulas!$L$10,2),2,0))</f>
        <v/>
      </c>
      <c r="AJ96" s="123" t="str">
        <f ca="1">IF('Uso de suelo'!T101="","",VLOOKUP('Uso de suelo'!T101,OFFSET(Formulas!$K$11,0,0,Formulas!$L$10,2),2,0))</f>
        <v/>
      </c>
      <c r="AK96" s="123" t="str">
        <f ca="1">IF('Uso de suelo'!V101="","",VLOOKUP('Uso de suelo'!V101,OFFSET(Formulas!$K$11,0,0,Formulas!$L$10,2),2,0))</f>
        <v/>
      </c>
      <c r="AL96" s="123" t="str">
        <f ca="1">IF('Uso de suelo'!X101="","",VLOOKUP('Uso de suelo'!X101,OFFSET(Formulas!$K$11,0,0,Formulas!$L$10,2),2,0))</f>
        <v/>
      </c>
      <c r="AM96" s="124" t="str">
        <f ca="1">IF('Uso de suelo'!Z101="","",VLOOKUP('Uso de suelo'!Z101,OFFSET(Formulas!$K$11,0,0,Formulas!$L$10,2),2,0))</f>
        <v/>
      </c>
      <c r="AN96" t="str">
        <f>IF('Prod y alimentación'!B154="","",'Prod y alimentación'!B154)</f>
        <v/>
      </c>
      <c r="AO96" t="str">
        <f>IF('Prod y alimentación'!C154="","",'Prod y alimentación'!C154)</f>
        <v/>
      </c>
      <c r="AP96" t="str">
        <f>IFERROR('Prod y alimentación'!D154*IF($AN96=$R$10,VLOOKUP($AO96,Listas!$B$6:$D$106,3,)*VLOOKUP($AO96,Listas!$B$6:$D$106,2,),IF($AN96=$R$11,VLOOKUP($AO96,Listas!$E$6:$G$106,3,)*VLOOKUP($AO96,Listas!$E$6:$G$106,2,),IF($AN96=$R$12,VLOOKUP($AO96,Listas!$H$6:$J$106,3,)*VLOOKUP($AO96,Listas!$H$6:$J$106,2,),""))),"")</f>
        <v/>
      </c>
      <c r="AQ96" t="str">
        <f>IFERROR('Prod y alimentación'!E154*IF($AN96=$R$10,VLOOKUP($AO96,Listas!$B$6:$D$106,3,)*VLOOKUP($AO96,Listas!$B$6:$D$106,2,),IF($AN96=$R$11,VLOOKUP($AO96,Listas!$E$6:$G$106,3,)*VLOOKUP($AO96,Listas!$E$6:$G$106,2,),IF($AN96=$R$12,VLOOKUP($AO96,Listas!$H$6:$J$106,3,)*VLOOKUP($AO96,Listas!$H$6:$J$106,2,),""))),"")</f>
        <v/>
      </c>
      <c r="AR96" t="str">
        <f>IFERROR('Prod y alimentación'!G154*IF($AN96=$R$10,VLOOKUP($AO96,Listas!$B$6:$D$106,3,)*VLOOKUP($AO96,Listas!$B$6:$D$106,2,),IF($AN96=$R$11,VLOOKUP($AO96,Listas!$E$6:$G$106,3,)*VLOOKUP($AO96,Listas!$E$6:$G$106,2,),IF($AN96=$R$12,VLOOKUP($AO96,Listas!$H$6:$J$106,3,)*VLOOKUP($AO96,Listas!$H$6:$J$106,2,),""))),"")</f>
        <v/>
      </c>
      <c r="AS96" t="str">
        <f>IFERROR('Prod y alimentación'!H154*IF($AN96=$R$10,VLOOKUP($AO96,Listas!$B$6:$D$106,3,)*VLOOKUP($AO96,Listas!$B$6:$D$106,2,),IF($AN96=$R$11,VLOOKUP($AO96,Listas!$E$6:$G$106,3,)*VLOOKUP($AO96,Listas!$E$6:$G$106,2,),IF($AN96=$R$12,VLOOKUP($AO96,Listas!$H$6:$J$106,3,)*VLOOKUP($AO96,Listas!$H$6:$J$106,2,),""))),"")</f>
        <v/>
      </c>
      <c r="AT96" t="str">
        <f>IFERROR('Prod y alimentación'!J154*IF($AN96=$R$10,VLOOKUP($AO96,Listas!$B$6:$D$106,3,)*VLOOKUP($AO96,Listas!$B$6:$D$106,2,),IF($AN96=$R$11,VLOOKUP($AO96,Listas!$E$6:$G$106,3,)*VLOOKUP($AO96,Listas!$E$6:$G$106,2,),IF($AN96=$R$12,VLOOKUP($AO96,Listas!$H$6:$J$106,3,)*VLOOKUP($AO96,Listas!$H$6:$J$106,2,),""))),"")</f>
        <v/>
      </c>
      <c r="AU96" t="str">
        <f>IFERROR('Prod y alimentación'!K154*IF($AN96=$R$10,VLOOKUP($AO96,Listas!$B$6:$D$106,3,)*VLOOKUP($AO96,Listas!$B$6:$D$106,2,),IF($AN96=$R$11,VLOOKUP($AO96,Listas!$E$6:$G$106,3,)*VLOOKUP($AO96,Listas!$E$6:$G$106,2,),IF($AN96=$R$12,VLOOKUP($AO96,Listas!$H$6:$J$106,3,)*VLOOKUP($AO96,Listas!$H$6:$J$106,2,),""))),"")</f>
        <v/>
      </c>
      <c r="AV96" t="str">
        <f>IFERROR('Prod y alimentación'!M154*IF($AN96=$R$10,VLOOKUP($AO96,Listas!$B$6:$D$106,3,)*VLOOKUP($AO96,Listas!$B$6:$D$106,2,),IF($AN96=$R$11,VLOOKUP($AO96,Listas!$E$6:$G$106,3,)*VLOOKUP($AO96,Listas!$E$6:$G$106,2,),IF($AN96=$R$12,VLOOKUP($AO96,Listas!$H$6:$J$106,3,)*VLOOKUP($AO96,Listas!$H$6:$J$106,2,),""))),"")</f>
        <v/>
      </c>
      <c r="AW96" t="str">
        <f>IFERROR('Prod y alimentación'!N154*IF($AN96=$R$10,VLOOKUP($AO96,Listas!$B$6:$D$106,3,)*VLOOKUP($AO96,Listas!$B$6:$D$106,2,),IF($AN96=$R$11,VLOOKUP($AO96,Listas!$E$6:$G$106,3,)*VLOOKUP($AO96,Listas!$E$6:$G$106,2,),IF($AN96=$R$12,VLOOKUP($AO96,Listas!$H$6:$J$106,3,)*VLOOKUP($AO96,Listas!$H$6:$J$106,2,),""))),"")</f>
        <v/>
      </c>
      <c r="AX96" t="str">
        <f>IFERROR('Prod y alimentación'!P154*IF($AN96=$R$10,VLOOKUP($AO96,Listas!$B$6:$D$106,3,)*VLOOKUP($AO96,Listas!$B$6:$D$106,2,),IF($AN96=$R$11,VLOOKUP($AO96,Listas!$E$6:$G$106,3,)*VLOOKUP($AO96,Listas!$E$6:$G$106,2,),IF($AN96=$R$12,VLOOKUP($AO96,Listas!$H$6:$J$106,3,)*VLOOKUP($AO96,Listas!$H$6:$J$106,2,),""))),"")</f>
        <v/>
      </c>
      <c r="AY96" t="str">
        <f>IFERROR('Prod y alimentación'!Q154*IF($AN96=$R$10,VLOOKUP($AO96,Listas!$B$6:$D$106,3,)*VLOOKUP($AO96,Listas!$B$6:$D$106,2,),IF($AN96=$R$11,VLOOKUP($AO96,Listas!$E$6:$G$106,3,)*VLOOKUP($AO96,Listas!$E$6:$G$106,2,),IF($AN96=$R$12,VLOOKUP($AO96,Listas!$H$6:$J$106,3,)*VLOOKUP($AO96,Listas!$H$6:$J$106,2,),""))),"")</f>
        <v/>
      </c>
      <c r="AZ96" t="str">
        <f>IFERROR('Prod y alimentación'!S154*IF($AN96=$R$10,VLOOKUP($AO96,Listas!$B$6:$D$106,3,)*VLOOKUP($AO96,Listas!$B$6:$D$106,2,),IF($AN96=$R$11,VLOOKUP($AO96,Listas!$E$6:$G$106,3,)*VLOOKUP($AO96,Listas!$E$6:$G$106,2,),IF($AN96=$R$12,VLOOKUP($AO96,Listas!$H$6:$J$106,3,)*VLOOKUP($AO96,Listas!$H$6:$J$106,2,),""))),"")</f>
        <v/>
      </c>
      <c r="BA96" t="str">
        <f>IFERROR('Prod y alimentación'!T154*IF($AN96=$R$10,VLOOKUP($AO96,Listas!$B$6:$D$106,3,)*VLOOKUP($AO96,Listas!$B$6:$D$106,2,),IF($AN96=$R$11,VLOOKUP($AO96,Listas!$E$6:$G$106,3,)*VLOOKUP($AO96,Listas!$E$6:$G$106,2,),IF($AN96=$R$12,VLOOKUP($AO96,Listas!$H$6:$J$106,3,)*VLOOKUP($AO96,Listas!$H$6:$J$106,2,),""))),"")</f>
        <v/>
      </c>
      <c r="BB96" t="str">
        <f>IFERROR('Prod y alimentación'!V154*IF($AN96=$R$10,VLOOKUP($AO96,Listas!$B$6:$D$106,3,)*VLOOKUP($AO96,Listas!$B$6:$D$106,2,),IF($AN96=$R$11,VLOOKUP($AO96,Listas!$E$6:$G$106,3,)*VLOOKUP($AO96,Listas!$E$6:$G$106,2,),IF($AN96=$R$12,VLOOKUP($AO96,Listas!$H$6:$J$106,3,)*VLOOKUP($AO96,Listas!$H$6:$J$106,2,),""))),"")</f>
        <v/>
      </c>
      <c r="BC96" t="str">
        <f>IFERROR('Prod y alimentación'!W154*IF($AN96=$R$10,VLOOKUP($AO96,Listas!$B$6:$D$106,3,)*VLOOKUP($AO96,Listas!$B$6:$D$106,2,),IF($AN96=$R$11,VLOOKUP($AO96,Listas!$E$6:$G$106,3,)*VLOOKUP($AO96,Listas!$E$6:$G$106,2,),IF($AN96=$R$12,VLOOKUP($AO96,Listas!$H$6:$J$106,3,)*VLOOKUP($AO96,Listas!$H$6:$J$106,2,),""))),"")</f>
        <v/>
      </c>
      <c r="BD96" t="str">
        <f>IFERROR('Prod y alimentación'!Y154*IF($AN96=$R$10,VLOOKUP($AO96,Listas!$B$6:$D$106,3,)*VLOOKUP($AO96,Listas!$B$6:$D$106,2,),IF($AN96=$R$11,VLOOKUP($AO96,Listas!$E$6:$G$106,3,)*VLOOKUP($AO96,Listas!$E$6:$G$106,2,),IF($AN96=$R$12,VLOOKUP($AO96,Listas!$H$6:$J$106,3,)*VLOOKUP($AO96,Listas!$H$6:$J$106,2,),""))),"")</f>
        <v/>
      </c>
      <c r="BE96" t="str">
        <f>IFERROR('Prod y alimentación'!Z154*IF($AN96=$R$10,VLOOKUP($AO96,Listas!$B$6:$D$106,3,)*VLOOKUP($AO96,Listas!$B$6:$D$106,2,),IF($AN96=$R$11,VLOOKUP($AO96,Listas!$E$6:$G$106,3,)*VLOOKUP($AO96,Listas!$E$6:$G$106,2,),IF($AN96=$R$12,VLOOKUP($AO96,Listas!$H$6:$J$106,3,)*VLOOKUP($AO96,Listas!$H$6:$J$106,2,),""))),"")</f>
        <v/>
      </c>
      <c r="BF96" t="str">
        <f>IFERROR('Prod y alimentación'!AB154*IF($AN96=$R$10,VLOOKUP($AO96,Listas!$B$6:$D$106,3,)*VLOOKUP($AO96,Listas!$B$6:$D$106,2,),IF($AN96=$R$11,VLOOKUP($AO96,Listas!$E$6:$G$106,3,)*VLOOKUP($AO96,Listas!$E$6:$G$106,2,),IF($AN96=$R$12,VLOOKUP($AO96,Listas!$H$6:$J$106,3,)*VLOOKUP($AO96,Listas!$H$6:$J$106,2,),""))),"")</f>
        <v/>
      </c>
      <c r="BG96" t="str">
        <f>IFERROR('Prod y alimentación'!AC154*IF($AN96=$R$10,VLOOKUP($AO96,Listas!$B$6:$D$106,3,)*VLOOKUP($AO96,Listas!$B$6:$D$106,2,),IF($AN96=$R$11,VLOOKUP($AO96,Listas!$E$6:$G$106,3,)*VLOOKUP($AO96,Listas!$E$6:$G$106,2,),IF($AN96=$R$12,VLOOKUP($AO96,Listas!$H$6:$J$106,3,)*VLOOKUP($AO96,Listas!$H$6:$J$106,2,),""))),"")</f>
        <v/>
      </c>
      <c r="BH96" t="str">
        <f>IFERROR('Prod y alimentación'!AE154*IF($AN96=$R$10,VLOOKUP($AO96,Listas!$B$6:$D$106,3,)*VLOOKUP($AO96,Listas!$B$6:$D$106,2,),IF($AN96=$R$11,VLOOKUP($AO96,Listas!$E$6:$G$106,3,)*VLOOKUP($AO96,Listas!$E$6:$G$106,2,),IF($AN96=$R$12,VLOOKUP($AO96,Listas!$H$6:$J$106,3,)*VLOOKUP($AO96,Listas!$H$6:$J$106,2,),""))),"")</f>
        <v/>
      </c>
      <c r="BI96" t="str">
        <f>IFERROR('Prod y alimentación'!AF154*IF($AN96=$R$10,VLOOKUP($AO96,Listas!$B$6:$D$106,3,)*VLOOKUP($AO96,Listas!$B$6:$D$106,2,),IF($AN96=$R$11,VLOOKUP($AO96,Listas!$E$6:$G$106,3,)*VLOOKUP($AO96,Listas!$E$6:$G$106,2,),IF($AN96=$R$12,VLOOKUP($AO96,Listas!$H$6:$J$106,3,)*VLOOKUP($AO96,Listas!$H$6:$J$106,2,),""))),"")</f>
        <v/>
      </c>
      <c r="BJ96" t="str">
        <f>IFERROR('Prod y alimentación'!AH154*IF($AN96=$R$10,VLOOKUP($AO96,Listas!$B$6:$D$106,3,)*VLOOKUP($AO96,Listas!$B$6:$D$106,2,),IF($AN96=$R$11,VLOOKUP($AO96,Listas!$E$6:$G$106,3,)*VLOOKUP($AO96,Listas!$E$6:$G$106,2,),IF($AN96=$R$12,VLOOKUP($AO96,Listas!$H$6:$J$106,3,)*VLOOKUP($AO96,Listas!$H$6:$J$106,2,),""))),"")</f>
        <v/>
      </c>
      <c r="BK96" t="str">
        <f>IFERROR('Prod y alimentación'!AI154*IF($AN96=$R$10,VLOOKUP($AO96,Listas!$B$6:$D$106,3,)*VLOOKUP($AO96,Listas!$B$6:$D$106,2,),IF($AN96=$R$11,VLOOKUP($AO96,Listas!$E$6:$G$106,3,)*VLOOKUP($AO96,Listas!$E$6:$G$106,2,),IF($AN96=$R$12,VLOOKUP($AO96,Listas!$H$6:$J$106,3,)*VLOOKUP($AO96,Listas!$H$6:$J$106,2,),""))),"")</f>
        <v/>
      </c>
      <c r="BL96" t="str">
        <f>IFERROR('Prod y alimentación'!AK154*IF($AN96=$R$10,VLOOKUP($AO96,Listas!$B$6:$D$106,3,)*VLOOKUP($AO96,Listas!$B$6:$D$106,2,),IF($AN96=$R$11,VLOOKUP($AO96,Listas!$E$6:$G$106,3,)*VLOOKUP($AO96,Listas!$E$6:$G$106,2,),IF($AN96=$R$12,VLOOKUP($AO96,Listas!$H$6:$J$106,3,)*VLOOKUP($AO96,Listas!$H$6:$J$106,2,),""))),"")</f>
        <v/>
      </c>
      <c r="BM96" t="str">
        <f>IFERROR('Prod y alimentación'!AL154*IF($AN96=$R$10,VLOOKUP($AO96,Listas!$B$6:$D$106,3,)*VLOOKUP($AO96,Listas!$B$6:$D$106,2,),IF($AN96=$R$11,VLOOKUP($AO96,Listas!$E$6:$G$106,3,)*VLOOKUP($AO96,Listas!$E$6:$G$106,2,),IF($AN96=$R$12,VLOOKUP($AO96,Listas!$H$6:$J$106,3,)*VLOOKUP($AO96,Listas!$H$6:$J$106,2,),""))),"")</f>
        <v/>
      </c>
      <c r="BO96" s="130" t="str">
        <f>IFERROR('Prod y alimentación'!D154*IF($AN96=$R$10,VLOOKUP($AO96,Listas!$B$6:$C$106,2,),IF($AN96=$R$11,VLOOKUP($AO96,Listas!$E$6:$F$106,2,),IF($AN96=$R$12,VLOOKUP($AO96,Listas!$H$6:$I$106,2,),""))),"")</f>
        <v/>
      </c>
      <c r="BP96" t="str">
        <f>IFERROR('Prod y alimentación'!G154*IF($AN96=$R$10,VLOOKUP($AO96,Listas!$B$6:$C$106,2,),IF($AN96=$R$11,VLOOKUP($AO96,Listas!$E$6:$F$106,2,),IF($AN96=$R$12,VLOOKUP($AO96,Listas!$H$6:$I$106,2,)/100,""))),"")</f>
        <v/>
      </c>
      <c r="BQ96" t="str">
        <f>IFERROR('Prod y alimentación'!J154*IF($AN96=$R$10,VLOOKUP($AO96,Listas!$B$6:$C$106,2,),IF($AN96=$R$11,VLOOKUP($AO96,Listas!$E$6:$F$106,2,),IF($AN96=$R$12,VLOOKUP($AO96,Listas!$H$6:$I$106,2,)/100,""))),"")</f>
        <v/>
      </c>
      <c r="BR96" t="str">
        <f>IFERROR('Prod y alimentación'!M154*IF($AN96=$R$10,VLOOKUP($AO96,Listas!$B$6:$C$106,2,),IF($AN96=$R$11,VLOOKUP($AO96,Listas!$E$6:$F$106,2,),IF($AN96=$R$12,VLOOKUP($AO96,Listas!$H$6:$I$106,2,)/100,""))),"")</f>
        <v/>
      </c>
      <c r="BS96" t="str">
        <f>IFERROR('Prod y alimentación'!P154*IF($AN96=$R$10,VLOOKUP($AO96,Listas!$B$6:$C$106,2,),IF($AN96=$R$11,VLOOKUP($AO96,Listas!$E$6:$F$106,2,),IF($AN96=$R$12,VLOOKUP($AO96,Listas!$H$6:$I$106,2,)/100,""))),"")</f>
        <v/>
      </c>
      <c r="BT96" t="str">
        <f>IFERROR('Prod y alimentación'!S154*IF($AN96=$R$10,VLOOKUP($AO96,Listas!$B$6:$C$106,2,),IF($AN96=$R$11,VLOOKUP($AO96,Listas!$E$6:$F$106,2,),IF($AN96=$R$12,VLOOKUP($AO96,Listas!$H$6:$I$106,2,)/100,""))),"")</f>
        <v/>
      </c>
      <c r="BU96" t="str">
        <f>IFERROR('Prod y alimentación'!V154*IF($AN96=$R$10,VLOOKUP($AO96,Listas!$B$6:$C$106,2,),IF($AN96=$R$11,VLOOKUP($AO96,Listas!$E$6:$F$106,2,),IF($AN96=$R$12,VLOOKUP($AO96,Listas!$H$6:$I$106,2,)/100,""))),"")</f>
        <v/>
      </c>
      <c r="BV96" t="str">
        <f>IFERROR('Prod y alimentación'!Y154*IF($AN96=$R$10,VLOOKUP($AO96,Listas!$B$6:$C$106,2,),IF($AN96=$R$11,VLOOKUP($AO96,Listas!$E$6:$F$106,2,),IF($AN96=$R$12,VLOOKUP($AO96,Listas!$H$6:$I$106,2,)/100,""))),"")</f>
        <v/>
      </c>
      <c r="BW96" t="str">
        <f>IFERROR('Prod y alimentación'!AB154*IF($AN96=$R$10,VLOOKUP($AO96,Listas!$B$6:$C$106,2,),IF($AN96=$R$11,VLOOKUP($AO96,Listas!$E$6:$F$106,2,),IF($AN96=$R$12,VLOOKUP($AO96,Listas!$H$6:$I$106,2,)/100,""))),"")</f>
        <v/>
      </c>
      <c r="BX96" t="str">
        <f>IFERROR('Prod y alimentación'!AE154*IF($AN96=$R$10,VLOOKUP($AO96,Listas!$B$6:$C$106,2,),IF($AN96=$R$11,VLOOKUP($AO96,Listas!$E$6:$F$106,2,),IF($AN96=$R$12,VLOOKUP($AO96,Listas!$H$6:$I$106,2,)/100,""))),"")</f>
        <v/>
      </c>
      <c r="BY96" t="str">
        <f>IFERROR('Prod y alimentación'!AH154*IF($AN96=$R$10,VLOOKUP($AO96,Listas!$B$6:$C$106,2,),IF($AN96=$R$11,VLOOKUP($AO96,Listas!$E$6:$F$106,2,),IF($AN96=$R$12,VLOOKUP($AO96,Listas!$H$6:$I$106,2,)/100,""))),"")</f>
        <v/>
      </c>
      <c r="BZ96" t="str">
        <f>IFERROR('Prod y alimentación'!AK154*IF($AN96=$R$10,VLOOKUP($AO96,Listas!$B$6:$C$106,2,),IF($AN96=$R$11,VLOOKUP($AO96,Listas!$E$6:$F$106,2,),IF($AN96=$R$12,VLOOKUP($AO96,Listas!$H$6:$I$106,2,)/100,""))),"")</f>
        <v/>
      </c>
      <c r="CB96" t="str">
        <f>IF(Reservas!E101="",IF(Reservas!D101="","",IF(Reservas!C101=$O$10,0.85,IF(Reservas!C101=$O$11,0.45,IF(Reservas!C101=$O$12,0.33,"")))),Reservas!E101)</f>
        <v/>
      </c>
      <c r="CC96" t="str">
        <f>IF(Reservas!H101="",IF(Reservas!G101="","",IF(Reservas!F101=$O$10,0.85,IF(Reservas!F101=$O$11,0.45,IF(Reservas!F101=$O$12,0.33,"")))),Reservas!H101)</f>
        <v/>
      </c>
      <c r="CD96" t="str">
        <f>IF(Reservas!K101="",IF(Reservas!J101="","",IF(Reservas!I101=$O$10,0.85,IF(Reservas!I101=$O$11,0.45,IF(Reservas!I101=$O$12,0.33,"")))),Reservas!K101)</f>
        <v/>
      </c>
      <c r="CE96" t="str">
        <f>IF(Reservas!N101="",IF(Reservas!M101="","",IF(Reservas!L101=$O$10,0.85,IF(Reservas!L101=$O$11,0.45,IF(Reservas!L101=$O$12,0.33,"")))),Reservas!N101)</f>
        <v/>
      </c>
      <c r="CF96" t="str">
        <f>IF(Reservas!Q101="",IF(Reservas!P101="","",IF(Reservas!O101=$O$10,0.85,IF(Reservas!O101=$O$11,0.45,IF(Reservas!O101=$O$12,0.33,"")))),Reservas!Q101)</f>
        <v/>
      </c>
      <c r="CG96" t="str">
        <f>IF(Reservas!T101="",IF(Reservas!S101="","",IF(Reservas!R101=$O$10,0.85,IF(Reservas!R101=$O$11,0.45,IF(Reservas!R101=$O$12,0.33,"")))),Reservas!T101)</f>
        <v/>
      </c>
      <c r="CH96" t="str">
        <f>IF(Reservas!W101="",IF(Reservas!V101="","",IF(Reservas!U101=$O$10,0.85,IF(Reservas!U101=$O$11,0.45,IF(Reservas!U101=$O$12,0.33,"")))),Reservas!W101)</f>
        <v/>
      </c>
      <c r="CI96" t="str">
        <f>IF(Reservas!Z101="",IF(Reservas!Y101="","",IF(Reservas!X101=$O$10,0.85,IF(Reservas!X101=$O$11,0.45,IF(Reservas!X101=$O$12,0.33,"")))),Reservas!Z101)</f>
        <v/>
      </c>
      <c r="CJ96" t="str">
        <f>IF(Reservas!AC101="",IF(Reservas!AB101="","",IF(Reservas!AA101=$O$10,0.85,IF(Reservas!AA101=$O$11,0.45,IF(Reservas!AA101=$O$12,0.33,"")))),Reservas!AC101)</f>
        <v/>
      </c>
      <c r="CK96" t="str">
        <f>IF(Reservas!AF101="",IF(Reservas!AE101="","",IF(Reservas!AD101=$O$10,0.85,IF(Reservas!AD101=$O$11,0.45,IF(Reservas!AD101=$O$12,0.33,"")))),Reservas!AF101)</f>
        <v/>
      </c>
      <c r="CL96" t="str">
        <f>IF(Reservas!AI101="",IF(Reservas!AH101="","",IF(Reservas!AG101=$O$10,0.85,IF(Reservas!AG101=$O$11,0.45,IF(Reservas!AG101=$O$12,0.33,"")))),Reservas!AI101)</f>
        <v/>
      </c>
      <c r="CM96" t="str">
        <f>IF(Reservas!AL101="",IF(Reservas!AK101="","",IF(Reservas!AJ101=$O$10,0.85,IF(Reservas!AJ101=$O$11,0.45,IF(Reservas!AJ101=$O$12,0.33,"")))),Reservas!AL101)</f>
        <v/>
      </c>
      <c r="CO96" t="str">
        <f>IFERROR('Prod y alimentación'!E154*IF($AN96=$R$10,VLOOKUP($AO96,Listas!$B$6:$C$106,2,),IF($AN96=$R$11,VLOOKUP($AO96,Listas!$E$6:$F$106,2,),IF($AN96=$R$12,VLOOKUP($AO96,Listas!$H$6:$I$106,2,),""))),"")</f>
        <v/>
      </c>
      <c r="CP96" t="str">
        <f>IFERROR('Prod y alimentación'!H154*IF($AN96=$R$10,VLOOKUP($AO96,Listas!$B$6:$C$106,2,),IF($AN96=$R$11,VLOOKUP($AO96,Listas!$E$6:$F$106,2,),IF($AN96=$R$12,VLOOKUP($AO96,Listas!$H$6:$I$106,2,),""))),"")</f>
        <v/>
      </c>
      <c r="CQ96" t="str">
        <f>IFERROR('Prod y alimentación'!K154*IF($AN96=$R$10,VLOOKUP($AO96,Listas!$B$6:$C$106,2,),IF($AN96=$R$11,VLOOKUP($AO96,Listas!$E$6:$F$106,2,),IF($AN96=$R$12,VLOOKUP($AO96,Listas!$H$6:$I$106,2,),""))),"")</f>
        <v/>
      </c>
      <c r="CR96" t="str">
        <f>IFERROR('Prod y alimentación'!N154*IF($AN96=$R$10,VLOOKUP($AO96,Listas!$B$6:$C$106,2,),IF($AN96=$R$11,VLOOKUP($AO96,Listas!$E$6:$F$106,2,),IF($AN96=$R$12,VLOOKUP($AO96,Listas!$H$6:$I$106,2,),""))),"")</f>
        <v/>
      </c>
      <c r="CS96" t="str">
        <f>IFERROR('Prod y alimentación'!Q154*IF($AN96=$R$10,VLOOKUP($AO96,Listas!$B$6:$C$106,2,),IF($AN96=$R$11,VLOOKUP($AO96,Listas!$E$6:$F$106,2,),IF($AN96=$R$12,VLOOKUP($AO96,Listas!$H$6:$I$106,2,),""))),"")</f>
        <v/>
      </c>
      <c r="CT96" t="str">
        <f>IFERROR('Prod y alimentación'!T154*IF($AN96=$R$10,VLOOKUP($AO96,Listas!$B$6:$C$106,2,),IF($AN96=$R$11,VLOOKUP($AO96,Listas!$E$6:$F$106,2,),IF($AN96=$R$12,VLOOKUP($AO96,Listas!$H$6:$I$106,2,),""))),"")</f>
        <v/>
      </c>
      <c r="CU96" t="str">
        <f>IFERROR('Prod y alimentación'!W154*IF($AN96=$R$10,VLOOKUP($AO96,Listas!$B$6:$C$106,2,),IF($AN96=$R$11,VLOOKUP($AO96,Listas!$E$6:$F$106,2,),IF($AN96=$R$12,VLOOKUP($AO96,Listas!$H$6:$I$106,2,),""))),"")</f>
        <v/>
      </c>
      <c r="CV96" t="str">
        <f>IFERROR('Prod y alimentación'!Z154*IF($AN96=$R$10,VLOOKUP($AO96,Listas!$B$6:$C$106,2,),IF($AN96=$R$11,VLOOKUP($AO96,Listas!$E$6:$F$106,2,),IF($AN96=$R$12,VLOOKUP($AO96,Listas!$H$6:$I$106,2,),""))),"")</f>
        <v/>
      </c>
      <c r="CW96" t="str">
        <f>IFERROR('Prod y alimentación'!AC154*IF($AN96=$R$10,VLOOKUP($AO96,Listas!$B$6:$C$106,2,),IF($AN96=$R$11,VLOOKUP($AO96,Listas!$E$6:$F$106,2,),IF($AN96=$R$12,VLOOKUP($AO96,Listas!$H$6:$I$106,2,),""))),"")</f>
        <v/>
      </c>
      <c r="CX96" t="str">
        <f>IFERROR('Prod y alimentación'!AF154*IF($AN96=$R$10,VLOOKUP($AO96,Listas!$B$6:$C$106,2,),IF($AN96=$R$11,VLOOKUP($AO96,Listas!$E$6:$F$106,2,),IF($AN96=$R$12,VLOOKUP($AO96,Listas!$H$6:$I$106,2,),""))),"")</f>
        <v/>
      </c>
      <c r="CY96" t="str">
        <f>IFERROR('Prod y alimentación'!AI154*IF($AN96=$R$10,VLOOKUP($AO96,Listas!$B$6:$C$106,2,),IF($AN96=$R$11,VLOOKUP($AO96,Listas!$E$6:$F$106,2,),IF($AN96=$R$12,VLOOKUP($AO96,Listas!$H$6:$I$106,2,),""))),"")</f>
        <v/>
      </c>
      <c r="CZ96" t="str">
        <f>IFERROR('Prod y alimentación'!AL154*IF($AN96=$R$10,VLOOKUP($AO96,Listas!$B$6:$C$106,2,),IF($AN96=$R$11,VLOOKUP($AO96,Listas!$E$6:$F$106,2,),IF($AN96=$R$12,VLOOKUP($AO96,Listas!$H$6:$I$106,2,),""))),"")</f>
        <v/>
      </c>
    </row>
    <row r="97" spans="2:104" x14ac:dyDescent="0.35">
      <c r="B97" t="str">
        <f ca="1">IFERROR(INDEX(OFFSET(Listas!$B$6,0,0,MATCH("Fin",Listas!$B$6:B193,0)-1,1),MATCH(0,INDEX(COUNTIF($B$10:B96,OFFSET(Listas!$B$6,0,0,MATCH("Fin",Listas!$B$6:B193,0)-1,1)),0,0),0)),"")</f>
        <v/>
      </c>
      <c r="E97" t="str">
        <f ca="1">IFERROR(INDEX(OFFSET(Listas!$E$6,0,0,MATCH("Fin",Listas!$E$6:E193,0)-1,1),MATCH(0,INDEX(COUNTIF($E$10:E96,OFFSET(Listas!$E$6,0,0,MATCH("Fin",Listas!$E$6:E193,0)-1,1)),0,0),0)),"")</f>
        <v/>
      </c>
      <c r="H97" t="str">
        <f ca="1">IFERROR(INDEX(OFFSET(Listas!$H$6,0,0,MATCH("Fin",Listas!$H$6:H193,0)-1,1),MATCH(0,INDEX(COUNTIF($H$10:H96,OFFSET(Listas!$H$6,0,0,MATCH("Fin",Listas!$H$6:H193,0)-1,1)),0,0),0)),"")</f>
        <v/>
      </c>
      <c r="K97" t="str">
        <f ca="1">IFERROR(INDEX(OFFSET(Listas!$L$6,0,0,MATCH("Fin",Listas!$L$6:L193,0)-1,1),MATCH(0,INDEX(COUNTIF($K$10:K96,OFFSET(Listas!$L$6,0,0,MATCH("Fin",Listas!$L$6:L193,0)-1,1)),0,0),0)),"")</f>
        <v/>
      </c>
      <c r="L97" t="e">
        <f ca="1">VLOOKUP(K97,Listas!$L$6:$M$106,2,0)</f>
        <v>#N/A</v>
      </c>
      <c r="AA97" s="122" t="str">
        <f>IF('Uso de suelo'!C102="","",'Uso de suelo'!C102)</f>
        <v/>
      </c>
      <c r="AB97" s="123" t="str">
        <f ca="1">IF('Uso de suelo'!D102="","",VLOOKUP('Uso de suelo'!D102,OFFSET(Formulas!$K$11,0,0,Formulas!$L$10,2),2,0))</f>
        <v/>
      </c>
      <c r="AC97" s="123" t="str">
        <f ca="1">IF('Uso de suelo'!F102="","",VLOOKUP('Uso de suelo'!F102,OFFSET(Formulas!$K$11,0,0,Formulas!$L$10,2),2,0))</f>
        <v/>
      </c>
      <c r="AD97" s="123" t="str">
        <f ca="1">IF('Uso de suelo'!H102="","",VLOOKUP('Uso de suelo'!H102,OFFSET(Formulas!$K$11,0,0,Formulas!$L$10,2),2,0))</f>
        <v/>
      </c>
      <c r="AE97" s="123" t="str">
        <f ca="1">IF('Uso de suelo'!J102="","",VLOOKUP('Uso de suelo'!J102,OFFSET(Formulas!$K$11,0,0,Formulas!$L$10,2),2,0))</f>
        <v/>
      </c>
      <c r="AF97" s="123" t="str">
        <f ca="1">IF('Uso de suelo'!L102="","",VLOOKUP('Uso de suelo'!L102,OFFSET(Formulas!$K$11,0,0,Formulas!$L$10,2),2,0))</f>
        <v/>
      </c>
      <c r="AG97" s="123" t="str">
        <f ca="1">IF('Uso de suelo'!N102="","",VLOOKUP('Uso de suelo'!N102,OFFSET(Formulas!$K$11,0,0,Formulas!$L$10,2),2,0))</f>
        <v/>
      </c>
      <c r="AH97" s="123" t="str">
        <f ca="1">IF('Uso de suelo'!P102="","",VLOOKUP('Uso de suelo'!P102,OFFSET(Formulas!$K$11,0,0,Formulas!$L$10,2),2,0))</f>
        <v/>
      </c>
      <c r="AI97" s="123" t="str">
        <f ca="1">IF('Uso de suelo'!R102="","",VLOOKUP('Uso de suelo'!R102,OFFSET(Formulas!$K$11,0,0,Formulas!$L$10,2),2,0))</f>
        <v/>
      </c>
      <c r="AJ97" s="123" t="str">
        <f ca="1">IF('Uso de suelo'!T102="","",VLOOKUP('Uso de suelo'!T102,OFFSET(Formulas!$K$11,0,0,Formulas!$L$10,2),2,0))</f>
        <v/>
      </c>
      <c r="AK97" s="123" t="str">
        <f ca="1">IF('Uso de suelo'!V102="","",VLOOKUP('Uso de suelo'!V102,OFFSET(Formulas!$K$11,0,0,Formulas!$L$10,2),2,0))</f>
        <v/>
      </c>
      <c r="AL97" s="123" t="str">
        <f ca="1">IF('Uso de suelo'!X102="","",VLOOKUP('Uso de suelo'!X102,OFFSET(Formulas!$K$11,0,0,Formulas!$L$10,2),2,0))</f>
        <v/>
      </c>
      <c r="AM97" s="124" t="str">
        <f ca="1">IF('Uso de suelo'!Z102="","",VLOOKUP('Uso de suelo'!Z102,OFFSET(Formulas!$K$11,0,0,Formulas!$L$10,2),2,0))</f>
        <v/>
      </c>
      <c r="AN97" t="str">
        <f>IF('Prod y alimentación'!B155="","",'Prod y alimentación'!B155)</f>
        <v/>
      </c>
      <c r="AO97" t="str">
        <f>IF('Prod y alimentación'!C155="","",'Prod y alimentación'!C155)</f>
        <v/>
      </c>
      <c r="AP97" t="str">
        <f>IFERROR('Prod y alimentación'!D155*IF($AN97=$R$10,VLOOKUP($AO97,Listas!$B$6:$D$106,3,)*VLOOKUP($AO97,Listas!$B$6:$D$106,2,),IF($AN97=$R$11,VLOOKUP($AO97,Listas!$E$6:$G$106,3,)*VLOOKUP($AO97,Listas!$E$6:$G$106,2,),IF($AN97=$R$12,VLOOKUP($AO97,Listas!$H$6:$J$106,3,)*VLOOKUP($AO97,Listas!$H$6:$J$106,2,),""))),"")</f>
        <v/>
      </c>
      <c r="AQ97" t="str">
        <f>IFERROR('Prod y alimentación'!E155*IF($AN97=$R$10,VLOOKUP($AO97,Listas!$B$6:$D$106,3,)*VLOOKUP($AO97,Listas!$B$6:$D$106,2,),IF($AN97=$R$11,VLOOKUP($AO97,Listas!$E$6:$G$106,3,)*VLOOKUP($AO97,Listas!$E$6:$G$106,2,),IF($AN97=$R$12,VLOOKUP($AO97,Listas!$H$6:$J$106,3,)*VLOOKUP($AO97,Listas!$H$6:$J$106,2,),""))),"")</f>
        <v/>
      </c>
      <c r="AR97" t="str">
        <f>IFERROR('Prod y alimentación'!G155*IF($AN97=$R$10,VLOOKUP($AO97,Listas!$B$6:$D$106,3,)*VLOOKUP($AO97,Listas!$B$6:$D$106,2,),IF($AN97=$R$11,VLOOKUP($AO97,Listas!$E$6:$G$106,3,)*VLOOKUP($AO97,Listas!$E$6:$G$106,2,),IF($AN97=$R$12,VLOOKUP($AO97,Listas!$H$6:$J$106,3,)*VLOOKUP($AO97,Listas!$H$6:$J$106,2,),""))),"")</f>
        <v/>
      </c>
      <c r="AS97" t="str">
        <f>IFERROR('Prod y alimentación'!H155*IF($AN97=$R$10,VLOOKUP($AO97,Listas!$B$6:$D$106,3,)*VLOOKUP($AO97,Listas!$B$6:$D$106,2,),IF($AN97=$R$11,VLOOKUP($AO97,Listas!$E$6:$G$106,3,)*VLOOKUP($AO97,Listas!$E$6:$G$106,2,),IF($AN97=$R$12,VLOOKUP($AO97,Listas!$H$6:$J$106,3,)*VLOOKUP($AO97,Listas!$H$6:$J$106,2,),""))),"")</f>
        <v/>
      </c>
      <c r="AT97" t="str">
        <f>IFERROR('Prod y alimentación'!J155*IF($AN97=$R$10,VLOOKUP($AO97,Listas!$B$6:$D$106,3,)*VLOOKUP($AO97,Listas!$B$6:$D$106,2,),IF($AN97=$R$11,VLOOKUP($AO97,Listas!$E$6:$G$106,3,)*VLOOKUP($AO97,Listas!$E$6:$G$106,2,),IF($AN97=$R$12,VLOOKUP($AO97,Listas!$H$6:$J$106,3,)*VLOOKUP($AO97,Listas!$H$6:$J$106,2,),""))),"")</f>
        <v/>
      </c>
      <c r="AU97" t="str">
        <f>IFERROR('Prod y alimentación'!K155*IF($AN97=$R$10,VLOOKUP($AO97,Listas!$B$6:$D$106,3,)*VLOOKUP($AO97,Listas!$B$6:$D$106,2,),IF($AN97=$R$11,VLOOKUP($AO97,Listas!$E$6:$G$106,3,)*VLOOKUP($AO97,Listas!$E$6:$G$106,2,),IF($AN97=$R$12,VLOOKUP($AO97,Listas!$H$6:$J$106,3,)*VLOOKUP($AO97,Listas!$H$6:$J$106,2,),""))),"")</f>
        <v/>
      </c>
      <c r="AV97" t="str">
        <f>IFERROR('Prod y alimentación'!M155*IF($AN97=$R$10,VLOOKUP($AO97,Listas!$B$6:$D$106,3,)*VLOOKUP($AO97,Listas!$B$6:$D$106,2,),IF($AN97=$R$11,VLOOKUP($AO97,Listas!$E$6:$G$106,3,)*VLOOKUP($AO97,Listas!$E$6:$G$106,2,),IF($AN97=$R$12,VLOOKUP($AO97,Listas!$H$6:$J$106,3,)*VLOOKUP($AO97,Listas!$H$6:$J$106,2,),""))),"")</f>
        <v/>
      </c>
      <c r="AW97" t="str">
        <f>IFERROR('Prod y alimentación'!N155*IF($AN97=$R$10,VLOOKUP($AO97,Listas!$B$6:$D$106,3,)*VLOOKUP($AO97,Listas!$B$6:$D$106,2,),IF($AN97=$R$11,VLOOKUP($AO97,Listas!$E$6:$G$106,3,)*VLOOKUP($AO97,Listas!$E$6:$G$106,2,),IF($AN97=$R$12,VLOOKUP($AO97,Listas!$H$6:$J$106,3,)*VLOOKUP($AO97,Listas!$H$6:$J$106,2,),""))),"")</f>
        <v/>
      </c>
      <c r="AX97" t="str">
        <f>IFERROR('Prod y alimentación'!P155*IF($AN97=$R$10,VLOOKUP($AO97,Listas!$B$6:$D$106,3,)*VLOOKUP($AO97,Listas!$B$6:$D$106,2,),IF($AN97=$R$11,VLOOKUP($AO97,Listas!$E$6:$G$106,3,)*VLOOKUP($AO97,Listas!$E$6:$G$106,2,),IF($AN97=$R$12,VLOOKUP($AO97,Listas!$H$6:$J$106,3,)*VLOOKUP($AO97,Listas!$H$6:$J$106,2,),""))),"")</f>
        <v/>
      </c>
      <c r="AY97" t="str">
        <f>IFERROR('Prod y alimentación'!Q155*IF($AN97=$R$10,VLOOKUP($AO97,Listas!$B$6:$D$106,3,)*VLOOKUP($AO97,Listas!$B$6:$D$106,2,),IF($AN97=$R$11,VLOOKUP($AO97,Listas!$E$6:$G$106,3,)*VLOOKUP($AO97,Listas!$E$6:$G$106,2,),IF($AN97=$R$12,VLOOKUP($AO97,Listas!$H$6:$J$106,3,)*VLOOKUP($AO97,Listas!$H$6:$J$106,2,),""))),"")</f>
        <v/>
      </c>
      <c r="AZ97" t="str">
        <f>IFERROR('Prod y alimentación'!S155*IF($AN97=$R$10,VLOOKUP($AO97,Listas!$B$6:$D$106,3,)*VLOOKUP($AO97,Listas!$B$6:$D$106,2,),IF($AN97=$R$11,VLOOKUP($AO97,Listas!$E$6:$G$106,3,)*VLOOKUP($AO97,Listas!$E$6:$G$106,2,),IF($AN97=$R$12,VLOOKUP($AO97,Listas!$H$6:$J$106,3,)*VLOOKUP($AO97,Listas!$H$6:$J$106,2,),""))),"")</f>
        <v/>
      </c>
      <c r="BA97" t="str">
        <f>IFERROR('Prod y alimentación'!T155*IF($AN97=$R$10,VLOOKUP($AO97,Listas!$B$6:$D$106,3,)*VLOOKUP($AO97,Listas!$B$6:$D$106,2,),IF($AN97=$R$11,VLOOKUP($AO97,Listas!$E$6:$G$106,3,)*VLOOKUP($AO97,Listas!$E$6:$G$106,2,),IF($AN97=$R$12,VLOOKUP($AO97,Listas!$H$6:$J$106,3,)*VLOOKUP($AO97,Listas!$H$6:$J$106,2,),""))),"")</f>
        <v/>
      </c>
      <c r="BB97" t="str">
        <f>IFERROR('Prod y alimentación'!V155*IF($AN97=$R$10,VLOOKUP($AO97,Listas!$B$6:$D$106,3,)*VLOOKUP($AO97,Listas!$B$6:$D$106,2,),IF($AN97=$R$11,VLOOKUP($AO97,Listas!$E$6:$G$106,3,)*VLOOKUP($AO97,Listas!$E$6:$G$106,2,),IF($AN97=$R$12,VLOOKUP($AO97,Listas!$H$6:$J$106,3,)*VLOOKUP($AO97,Listas!$H$6:$J$106,2,),""))),"")</f>
        <v/>
      </c>
      <c r="BC97" t="str">
        <f>IFERROR('Prod y alimentación'!W155*IF($AN97=$R$10,VLOOKUP($AO97,Listas!$B$6:$D$106,3,)*VLOOKUP($AO97,Listas!$B$6:$D$106,2,),IF($AN97=$R$11,VLOOKUP($AO97,Listas!$E$6:$G$106,3,)*VLOOKUP($AO97,Listas!$E$6:$G$106,2,),IF($AN97=$R$12,VLOOKUP($AO97,Listas!$H$6:$J$106,3,)*VLOOKUP($AO97,Listas!$H$6:$J$106,2,),""))),"")</f>
        <v/>
      </c>
      <c r="BD97" t="str">
        <f>IFERROR('Prod y alimentación'!Y155*IF($AN97=$R$10,VLOOKUP($AO97,Listas!$B$6:$D$106,3,)*VLOOKUP($AO97,Listas!$B$6:$D$106,2,),IF($AN97=$R$11,VLOOKUP($AO97,Listas!$E$6:$G$106,3,)*VLOOKUP($AO97,Listas!$E$6:$G$106,2,),IF($AN97=$R$12,VLOOKUP($AO97,Listas!$H$6:$J$106,3,)*VLOOKUP($AO97,Listas!$H$6:$J$106,2,),""))),"")</f>
        <v/>
      </c>
      <c r="BE97" t="str">
        <f>IFERROR('Prod y alimentación'!Z155*IF($AN97=$R$10,VLOOKUP($AO97,Listas!$B$6:$D$106,3,)*VLOOKUP($AO97,Listas!$B$6:$D$106,2,),IF($AN97=$R$11,VLOOKUP($AO97,Listas!$E$6:$G$106,3,)*VLOOKUP($AO97,Listas!$E$6:$G$106,2,),IF($AN97=$R$12,VLOOKUP($AO97,Listas!$H$6:$J$106,3,)*VLOOKUP($AO97,Listas!$H$6:$J$106,2,),""))),"")</f>
        <v/>
      </c>
      <c r="BF97" t="str">
        <f>IFERROR('Prod y alimentación'!AB155*IF($AN97=$R$10,VLOOKUP($AO97,Listas!$B$6:$D$106,3,)*VLOOKUP($AO97,Listas!$B$6:$D$106,2,),IF($AN97=$R$11,VLOOKUP($AO97,Listas!$E$6:$G$106,3,)*VLOOKUP($AO97,Listas!$E$6:$G$106,2,),IF($AN97=$R$12,VLOOKUP($AO97,Listas!$H$6:$J$106,3,)*VLOOKUP($AO97,Listas!$H$6:$J$106,2,),""))),"")</f>
        <v/>
      </c>
      <c r="BG97" t="str">
        <f>IFERROR('Prod y alimentación'!AC155*IF($AN97=$R$10,VLOOKUP($AO97,Listas!$B$6:$D$106,3,)*VLOOKUP($AO97,Listas!$B$6:$D$106,2,),IF($AN97=$R$11,VLOOKUP($AO97,Listas!$E$6:$G$106,3,)*VLOOKUP($AO97,Listas!$E$6:$G$106,2,),IF($AN97=$R$12,VLOOKUP($AO97,Listas!$H$6:$J$106,3,)*VLOOKUP($AO97,Listas!$H$6:$J$106,2,),""))),"")</f>
        <v/>
      </c>
      <c r="BH97" t="str">
        <f>IFERROR('Prod y alimentación'!AE155*IF($AN97=$R$10,VLOOKUP($AO97,Listas!$B$6:$D$106,3,)*VLOOKUP($AO97,Listas!$B$6:$D$106,2,),IF($AN97=$R$11,VLOOKUP($AO97,Listas!$E$6:$G$106,3,)*VLOOKUP($AO97,Listas!$E$6:$G$106,2,),IF($AN97=$R$12,VLOOKUP($AO97,Listas!$H$6:$J$106,3,)*VLOOKUP($AO97,Listas!$H$6:$J$106,2,),""))),"")</f>
        <v/>
      </c>
      <c r="BI97" t="str">
        <f>IFERROR('Prod y alimentación'!AF155*IF($AN97=$R$10,VLOOKUP($AO97,Listas!$B$6:$D$106,3,)*VLOOKUP($AO97,Listas!$B$6:$D$106,2,),IF($AN97=$R$11,VLOOKUP($AO97,Listas!$E$6:$G$106,3,)*VLOOKUP($AO97,Listas!$E$6:$G$106,2,),IF($AN97=$R$12,VLOOKUP($AO97,Listas!$H$6:$J$106,3,)*VLOOKUP($AO97,Listas!$H$6:$J$106,2,),""))),"")</f>
        <v/>
      </c>
      <c r="BJ97" t="str">
        <f>IFERROR('Prod y alimentación'!AH155*IF($AN97=$R$10,VLOOKUP($AO97,Listas!$B$6:$D$106,3,)*VLOOKUP($AO97,Listas!$B$6:$D$106,2,),IF($AN97=$R$11,VLOOKUP($AO97,Listas!$E$6:$G$106,3,)*VLOOKUP($AO97,Listas!$E$6:$G$106,2,),IF($AN97=$R$12,VLOOKUP($AO97,Listas!$H$6:$J$106,3,)*VLOOKUP($AO97,Listas!$H$6:$J$106,2,),""))),"")</f>
        <v/>
      </c>
      <c r="BK97" t="str">
        <f>IFERROR('Prod y alimentación'!AI155*IF($AN97=$R$10,VLOOKUP($AO97,Listas!$B$6:$D$106,3,)*VLOOKUP($AO97,Listas!$B$6:$D$106,2,),IF($AN97=$R$11,VLOOKUP($AO97,Listas!$E$6:$G$106,3,)*VLOOKUP($AO97,Listas!$E$6:$G$106,2,),IF($AN97=$R$12,VLOOKUP($AO97,Listas!$H$6:$J$106,3,)*VLOOKUP($AO97,Listas!$H$6:$J$106,2,),""))),"")</f>
        <v/>
      </c>
      <c r="BL97" t="str">
        <f>IFERROR('Prod y alimentación'!AK155*IF($AN97=$R$10,VLOOKUP($AO97,Listas!$B$6:$D$106,3,)*VLOOKUP($AO97,Listas!$B$6:$D$106,2,),IF($AN97=$R$11,VLOOKUP($AO97,Listas!$E$6:$G$106,3,)*VLOOKUP($AO97,Listas!$E$6:$G$106,2,),IF($AN97=$R$12,VLOOKUP($AO97,Listas!$H$6:$J$106,3,)*VLOOKUP($AO97,Listas!$H$6:$J$106,2,),""))),"")</f>
        <v/>
      </c>
      <c r="BM97" t="str">
        <f>IFERROR('Prod y alimentación'!AL155*IF($AN97=$R$10,VLOOKUP($AO97,Listas!$B$6:$D$106,3,)*VLOOKUP($AO97,Listas!$B$6:$D$106,2,),IF($AN97=$R$11,VLOOKUP($AO97,Listas!$E$6:$G$106,3,)*VLOOKUP($AO97,Listas!$E$6:$G$106,2,),IF($AN97=$R$12,VLOOKUP($AO97,Listas!$H$6:$J$106,3,)*VLOOKUP($AO97,Listas!$H$6:$J$106,2,),""))),"")</f>
        <v/>
      </c>
      <c r="BO97" s="130" t="str">
        <f>IFERROR('Prod y alimentación'!D155*IF($AN97=$R$10,VLOOKUP($AO97,Listas!$B$6:$C$106,2,),IF($AN97=$R$11,VLOOKUP($AO97,Listas!$E$6:$F$106,2,),IF($AN97=$R$12,VLOOKUP($AO97,Listas!$H$6:$I$106,2,),""))),"")</f>
        <v/>
      </c>
      <c r="BP97" t="str">
        <f>IFERROR('Prod y alimentación'!G155*IF($AN97=$R$10,VLOOKUP($AO97,Listas!$B$6:$C$106,2,),IF($AN97=$R$11,VLOOKUP($AO97,Listas!$E$6:$F$106,2,),IF($AN97=$R$12,VLOOKUP($AO97,Listas!$H$6:$I$106,2,)/100,""))),"")</f>
        <v/>
      </c>
      <c r="BQ97" t="str">
        <f>IFERROR('Prod y alimentación'!J155*IF($AN97=$R$10,VLOOKUP($AO97,Listas!$B$6:$C$106,2,),IF($AN97=$R$11,VLOOKUP($AO97,Listas!$E$6:$F$106,2,),IF($AN97=$R$12,VLOOKUP($AO97,Listas!$H$6:$I$106,2,)/100,""))),"")</f>
        <v/>
      </c>
      <c r="BR97" t="str">
        <f>IFERROR('Prod y alimentación'!M155*IF($AN97=$R$10,VLOOKUP($AO97,Listas!$B$6:$C$106,2,),IF($AN97=$R$11,VLOOKUP($AO97,Listas!$E$6:$F$106,2,),IF($AN97=$R$12,VLOOKUP($AO97,Listas!$H$6:$I$106,2,)/100,""))),"")</f>
        <v/>
      </c>
      <c r="BS97" t="str">
        <f>IFERROR('Prod y alimentación'!P155*IF($AN97=$R$10,VLOOKUP($AO97,Listas!$B$6:$C$106,2,),IF($AN97=$R$11,VLOOKUP($AO97,Listas!$E$6:$F$106,2,),IF($AN97=$R$12,VLOOKUP($AO97,Listas!$H$6:$I$106,2,)/100,""))),"")</f>
        <v/>
      </c>
      <c r="BT97" t="str">
        <f>IFERROR('Prod y alimentación'!S155*IF($AN97=$R$10,VLOOKUP($AO97,Listas!$B$6:$C$106,2,),IF($AN97=$R$11,VLOOKUP($AO97,Listas!$E$6:$F$106,2,),IF($AN97=$R$12,VLOOKUP($AO97,Listas!$H$6:$I$106,2,)/100,""))),"")</f>
        <v/>
      </c>
      <c r="BU97" t="str">
        <f>IFERROR('Prod y alimentación'!V155*IF($AN97=$R$10,VLOOKUP($AO97,Listas!$B$6:$C$106,2,),IF($AN97=$R$11,VLOOKUP($AO97,Listas!$E$6:$F$106,2,),IF($AN97=$R$12,VLOOKUP($AO97,Listas!$H$6:$I$106,2,)/100,""))),"")</f>
        <v/>
      </c>
      <c r="BV97" t="str">
        <f>IFERROR('Prod y alimentación'!Y155*IF($AN97=$R$10,VLOOKUP($AO97,Listas!$B$6:$C$106,2,),IF($AN97=$R$11,VLOOKUP($AO97,Listas!$E$6:$F$106,2,),IF($AN97=$R$12,VLOOKUP($AO97,Listas!$H$6:$I$106,2,)/100,""))),"")</f>
        <v/>
      </c>
      <c r="BW97" t="str">
        <f>IFERROR('Prod y alimentación'!AB155*IF($AN97=$R$10,VLOOKUP($AO97,Listas!$B$6:$C$106,2,),IF($AN97=$R$11,VLOOKUP($AO97,Listas!$E$6:$F$106,2,),IF($AN97=$R$12,VLOOKUP($AO97,Listas!$H$6:$I$106,2,)/100,""))),"")</f>
        <v/>
      </c>
      <c r="BX97" t="str">
        <f>IFERROR('Prod y alimentación'!AE155*IF($AN97=$R$10,VLOOKUP($AO97,Listas!$B$6:$C$106,2,),IF($AN97=$R$11,VLOOKUP($AO97,Listas!$E$6:$F$106,2,),IF($AN97=$R$12,VLOOKUP($AO97,Listas!$H$6:$I$106,2,)/100,""))),"")</f>
        <v/>
      </c>
      <c r="BY97" t="str">
        <f>IFERROR('Prod y alimentación'!AH155*IF($AN97=$R$10,VLOOKUP($AO97,Listas!$B$6:$C$106,2,),IF($AN97=$R$11,VLOOKUP($AO97,Listas!$E$6:$F$106,2,),IF($AN97=$R$12,VLOOKUP($AO97,Listas!$H$6:$I$106,2,)/100,""))),"")</f>
        <v/>
      </c>
      <c r="BZ97" t="str">
        <f>IFERROR('Prod y alimentación'!AK155*IF($AN97=$R$10,VLOOKUP($AO97,Listas!$B$6:$C$106,2,),IF($AN97=$R$11,VLOOKUP($AO97,Listas!$E$6:$F$106,2,),IF($AN97=$R$12,VLOOKUP($AO97,Listas!$H$6:$I$106,2,)/100,""))),"")</f>
        <v/>
      </c>
      <c r="CB97" t="str">
        <f>IF(Reservas!E102="",IF(Reservas!D102="","",IF(Reservas!C102=$O$10,0.85,IF(Reservas!C102=$O$11,0.45,IF(Reservas!C102=$O$12,0.33,"")))),Reservas!E102)</f>
        <v/>
      </c>
      <c r="CC97" t="str">
        <f>IF(Reservas!H102="",IF(Reservas!G102="","",IF(Reservas!F102=$O$10,0.85,IF(Reservas!F102=$O$11,0.45,IF(Reservas!F102=$O$12,0.33,"")))),Reservas!H102)</f>
        <v/>
      </c>
      <c r="CD97" t="str">
        <f>IF(Reservas!K102="",IF(Reservas!J102="","",IF(Reservas!I102=$O$10,0.85,IF(Reservas!I102=$O$11,0.45,IF(Reservas!I102=$O$12,0.33,"")))),Reservas!K102)</f>
        <v/>
      </c>
      <c r="CE97" t="str">
        <f>IF(Reservas!N102="",IF(Reservas!M102="","",IF(Reservas!L102=$O$10,0.85,IF(Reservas!L102=$O$11,0.45,IF(Reservas!L102=$O$12,0.33,"")))),Reservas!N102)</f>
        <v/>
      </c>
      <c r="CF97" t="str">
        <f>IF(Reservas!Q102="",IF(Reservas!P102="","",IF(Reservas!O102=$O$10,0.85,IF(Reservas!O102=$O$11,0.45,IF(Reservas!O102=$O$12,0.33,"")))),Reservas!Q102)</f>
        <v/>
      </c>
      <c r="CG97" t="str">
        <f>IF(Reservas!T102="",IF(Reservas!S102="","",IF(Reservas!R102=$O$10,0.85,IF(Reservas!R102=$O$11,0.45,IF(Reservas!R102=$O$12,0.33,"")))),Reservas!T102)</f>
        <v/>
      </c>
      <c r="CH97" t="str">
        <f>IF(Reservas!W102="",IF(Reservas!V102="","",IF(Reservas!U102=$O$10,0.85,IF(Reservas!U102=$O$11,0.45,IF(Reservas!U102=$O$12,0.33,"")))),Reservas!W102)</f>
        <v/>
      </c>
      <c r="CI97" t="str">
        <f>IF(Reservas!Z102="",IF(Reservas!Y102="","",IF(Reservas!X102=$O$10,0.85,IF(Reservas!X102=$O$11,0.45,IF(Reservas!X102=$O$12,0.33,"")))),Reservas!Z102)</f>
        <v/>
      </c>
      <c r="CJ97" t="str">
        <f>IF(Reservas!AC102="",IF(Reservas!AB102="","",IF(Reservas!AA102=$O$10,0.85,IF(Reservas!AA102=$O$11,0.45,IF(Reservas!AA102=$O$12,0.33,"")))),Reservas!AC102)</f>
        <v/>
      </c>
      <c r="CK97" t="str">
        <f>IF(Reservas!AF102="",IF(Reservas!AE102="","",IF(Reservas!AD102=$O$10,0.85,IF(Reservas!AD102=$O$11,0.45,IF(Reservas!AD102=$O$12,0.33,"")))),Reservas!AF102)</f>
        <v/>
      </c>
      <c r="CL97" t="str">
        <f>IF(Reservas!AI102="",IF(Reservas!AH102="","",IF(Reservas!AG102=$O$10,0.85,IF(Reservas!AG102=$O$11,0.45,IF(Reservas!AG102=$O$12,0.33,"")))),Reservas!AI102)</f>
        <v/>
      </c>
      <c r="CM97" t="str">
        <f>IF(Reservas!AL102="",IF(Reservas!AK102="","",IF(Reservas!AJ102=$O$10,0.85,IF(Reservas!AJ102=$O$11,0.45,IF(Reservas!AJ102=$O$12,0.33,"")))),Reservas!AL102)</f>
        <v/>
      </c>
      <c r="CO97" t="str">
        <f>IFERROR('Prod y alimentación'!E155*IF($AN97=$R$10,VLOOKUP($AO97,Listas!$B$6:$C$106,2,),IF($AN97=$R$11,VLOOKUP($AO97,Listas!$E$6:$F$106,2,),IF($AN97=$R$12,VLOOKUP($AO97,Listas!$H$6:$I$106,2,),""))),"")</f>
        <v/>
      </c>
      <c r="CP97" t="str">
        <f>IFERROR('Prod y alimentación'!H155*IF($AN97=$R$10,VLOOKUP($AO97,Listas!$B$6:$C$106,2,),IF($AN97=$R$11,VLOOKUP($AO97,Listas!$E$6:$F$106,2,),IF($AN97=$R$12,VLOOKUP($AO97,Listas!$H$6:$I$106,2,),""))),"")</f>
        <v/>
      </c>
      <c r="CQ97" t="str">
        <f>IFERROR('Prod y alimentación'!K155*IF($AN97=$R$10,VLOOKUP($AO97,Listas!$B$6:$C$106,2,),IF($AN97=$R$11,VLOOKUP($AO97,Listas!$E$6:$F$106,2,),IF($AN97=$R$12,VLOOKUP($AO97,Listas!$H$6:$I$106,2,),""))),"")</f>
        <v/>
      </c>
      <c r="CR97" t="str">
        <f>IFERROR('Prod y alimentación'!N155*IF($AN97=$R$10,VLOOKUP($AO97,Listas!$B$6:$C$106,2,),IF($AN97=$R$11,VLOOKUP($AO97,Listas!$E$6:$F$106,2,),IF($AN97=$R$12,VLOOKUP($AO97,Listas!$H$6:$I$106,2,),""))),"")</f>
        <v/>
      </c>
      <c r="CS97" t="str">
        <f>IFERROR('Prod y alimentación'!Q155*IF($AN97=$R$10,VLOOKUP($AO97,Listas!$B$6:$C$106,2,),IF($AN97=$R$11,VLOOKUP($AO97,Listas!$E$6:$F$106,2,),IF($AN97=$R$12,VLOOKUP($AO97,Listas!$H$6:$I$106,2,),""))),"")</f>
        <v/>
      </c>
      <c r="CT97" t="str">
        <f>IFERROR('Prod y alimentación'!T155*IF($AN97=$R$10,VLOOKUP($AO97,Listas!$B$6:$C$106,2,),IF($AN97=$R$11,VLOOKUP($AO97,Listas!$E$6:$F$106,2,),IF($AN97=$R$12,VLOOKUP($AO97,Listas!$H$6:$I$106,2,),""))),"")</f>
        <v/>
      </c>
      <c r="CU97" t="str">
        <f>IFERROR('Prod y alimentación'!W155*IF($AN97=$R$10,VLOOKUP($AO97,Listas!$B$6:$C$106,2,),IF($AN97=$R$11,VLOOKUP($AO97,Listas!$E$6:$F$106,2,),IF($AN97=$R$12,VLOOKUP($AO97,Listas!$H$6:$I$106,2,),""))),"")</f>
        <v/>
      </c>
      <c r="CV97" t="str">
        <f>IFERROR('Prod y alimentación'!Z155*IF($AN97=$R$10,VLOOKUP($AO97,Listas!$B$6:$C$106,2,),IF($AN97=$R$11,VLOOKUP($AO97,Listas!$E$6:$F$106,2,),IF($AN97=$R$12,VLOOKUP($AO97,Listas!$H$6:$I$106,2,),""))),"")</f>
        <v/>
      </c>
      <c r="CW97" t="str">
        <f>IFERROR('Prod y alimentación'!AC155*IF($AN97=$R$10,VLOOKUP($AO97,Listas!$B$6:$C$106,2,),IF($AN97=$R$11,VLOOKUP($AO97,Listas!$E$6:$F$106,2,),IF($AN97=$R$12,VLOOKUP($AO97,Listas!$H$6:$I$106,2,),""))),"")</f>
        <v/>
      </c>
      <c r="CX97" t="str">
        <f>IFERROR('Prod y alimentación'!AF155*IF($AN97=$R$10,VLOOKUP($AO97,Listas!$B$6:$C$106,2,),IF($AN97=$R$11,VLOOKUP($AO97,Listas!$E$6:$F$106,2,),IF($AN97=$R$12,VLOOKUP($AO97,Listas!$H$6:$I$106,2,),""))),"")</f>
        <v/>
      </c>
      <c r="CY97" t="str">
        <f>IFERROR('Prod y alimentación'!AI155*IF($AN97=$R$10,VLOOKUP($AO97,Listas!$B$6:$C$106,2,),IF($AN97=$R$11,VLOOKUP($AO97,Listas!$E$6:$F$106,2,),IF($AN97=$R$12,VLOOKUP($AO97,Listas!$H$6:$I$106,2,),""))),"")</f>
        <v/>
      </c>
      <c r="CZ97" t="str">
        <f>IFERROR('Prod y alimentación'!AL155*IF($AN97=$R$10,VLOOKUP($AO97,Listas!$B$6:$C$106,2,),IF($AN97=$R$11,VLOOKUP($AO97,Listas!$E$6:$F$106,2,),IF($AN97=$R$12,VLOOKUP($AO97,Listas!$H$6:$I$106,2,),""))),"")</f>
        <v/>
      </c>
    </row>
    <row r="98" spans="2:104" x14ac:dyDescent="0.35">
      <c r="B98" t="str">
        <f ca="1">IFERROR(INDEX(OFFSET(Listas!$B$6,0,0,MATCH("Fin",Listas!$B$6:B194,0)-1,1),MATCH(0,INDEX(COUNTIF($B$10:B97,OFFSET(Listas!$B$6,0,0,MATCH("Fin",Listas!$B$6:B194,0)-1,1)),0,0),0)),"")</f>
        <v/>
      </c>
      <c r="E98" t="str">
        <f ca="1">IFERROR(INDEX(OFFSET(Listas!$E$6,0,0,MATCH("Fin",Listas!$E$6:E194,0)-1,1),MATCH(0,INDEX(COUNTIF($E$10:E97,OFFSET(Listas!$E$6,0,0,MATCH("Fin",Listas!$E$6:E194,0)-1,1)),0,0),0)),"")</f>
        <v/>
      </c>
      <c r="H98" t="str">
        <f ca="1">IFERROR(INDEX(OFFSET(Listas!$H$6,0,0,MATCH("Fin",Listas!$H$6:H194,0)-1,1),MATCH(0,INDEX(COUNTIF($H$10:H97,OFFSET(Listas!$H$6,0,0,MATCH("Fin",Listas!$H$6:H194,0)-1,1)),0,0),0)),"")</f>
        <v/>
      </c>
      <c r="K98" t="str">
        <f ca="1">IFERROR(INDEX(OFFSET(Listas!$L$6,0,0,MATCH("Fin",Listas!$L$6:L194,0)-1,1),MATCH(0,INDEX(COUNTIF($K$10:K97,OFFSET(Listas!$L$6,0,0,MATCH("Fin",Listas!$L$6:L194,0)-1,1)),0,0),0)),"")</f>
        <v/>
      </c>
      <c r="L98" t="e">
        <f ca="1">VLOOKUP(K98,Listas!$L$6:$M$106,2,0)</f>
        <v>#N/A</v>
      </c>
      <c r="AA98" s="122" t="str">
        <f>IF('Uso de suelo'!C103="","",'Uso de suelo'!C103)</f>
        <v/>
      </c>
      <c r="AB98" s="123" t="str">
        <f ca="1">IF('Uso de suelo'!D103="","",VLOOKUP('Uso de suelo'!D103,OFFSET(Formulas!$K$11,0,0,Formulas!$L$10,2),2,0))</f>
        <v/>
      </c>
      <c r="AC98" s="123" t="str">
        <f ca="1">IF('Uso de suelo'!F103="","",VLOOKUP('Uso de suelo'!F103,OFFSET(Formulas!$K$11,0,0,Formulas!$L$10,2),2,0))</f>
        <v/>
      </c>
      <c r="AD98" s="123" t="str">
        <f ca="1">IF('Uso de suelo'!H103="","",VLOOKUP('Uso de suelo'!H103,OFFSET(Formulas!$K$11,0,0,Formulas!$L$10,2),2,0))</f>
        <v/>
      </c>
      <c r="AE98" s="123" t="str">
        <f ca="1">IF('Uso de suelo'!J103="","",VLOOKUP('Uso de suelo'!J103,OFFSET(Formulas!$K$11,0,0,Formulas!$L$10,2),2,0))</f>
        <v/>
      </c>
      <c r="AF98" s="123" t="str">
        <f ca="1">IF('Uso de suelo'!L103="","",VLOOKUP('Uso de suelo'!L103,OFFSET(Formulas!$K$11,0,0,Formulas!$L$10,2),2,0))</f>
        <v/>
      </c>
      <c r="AG98" s="123" t="str">
        <f ca="1">IF('Uso de suelo'!N103="","",VLOOKUP('Uso de suelo'!N103,OFFSET(Formulas!$K$11,0,0,Formulas!$L$10,2),2,0))</f>
        <v/>
      </c>
      <c r="AH98" s="123" t="str">
        <f ca="1">IF('Uso de suelo'!P103="","",VLOOKUP('Uso de suelo'!P103,OFFSET(Formulas!$K$11,0,0,Formulas!$L$10,2),2,0))</f>
        <v/>
      </c>
      <c r="AI98" s="123" t="str">
        <f ca="1">IF('Uso de suelo'!R103="","",VLOOKUP('Uso de suelo'!R103,OFFSET(Formulas!$K$11,0,0,Formulas!$L$10,2),2,0))</f>
        <v/>
      </c>
      <c r="AJ98" s="123" t="str">
        <f ca="1">IF('Uso de suelo'!T103="","",VLOOKUP('Uso de suelo'!T103,OFFSET(Formulas!$K$11,0,0,Formulas!$L$10,2),2,0))</f>
        <v/>
      </c>
      <c r="AK98" s="123" t="str">
        <f ca="1">IF('Uso de suelo'!V103="","",VLOOKUP('Uso de suelo'!V103,OFFSET(Formulas!$K$11,0,0,Formulas!$L$10,2),2,0))</f>
        <v/>
      </c>
      <c r="AL98" s="123" t="str">
        <f ca="1">IF('Uso de suelo'!X103="","",VLOOKUP('Uso de suelo'!X103,OFFSET(Formulas!$K$11,0,0,Formulas!$L$10,2),2,0))</f>
        <v/>
      </c>
      <c r="AM98" s="124" t="str">
        <f ca="1">IF('Uso de suelo'!Z103="","",VLOOKUP('Uso de suelo'!Z103,OFFSET(Formulas!$K$11,0,0,Formulas!$L$10,2),2,0))</f>
        <v/>
      </c>
      <c r="AN98" t="str">
        <f>IF('Prod y alimentación'!B156="","",'Prod y alimentación'!B156)</f>
        <v/>
      </c>
      <c r="AO98" t="str">
        <f>IF('Prod y alimentación'!C156="","",'Prod y alimentación'!C156)</f>
        <v/>
      </c>
      <c r="AP98" t="str">
        <f>IFERROR('Prod y alimentación'!D156*IF($AN98=$R$10,VLOOKUP($AO98,Listas!$B$6:$D$106,3,)*VLOOKUP($AO98,Listas!$B$6:$D$106,2,),IF($AN98=$R$11,VLOOKUP($AO98,Listas!$E$6:$G$106,3,)*VLOOKUP($AO98,Listas!$E$6:$G$106,2,),IF($AN98=$R$12,VLOOKUP($AO98,Listas!$H$6:$J$106,3,)*VLOOKUP($AO98,Listas!$H$6:$J$106,2,),""))),"")</f>
        <v/>
      </c>
      <c r="AQ98" t="str">
        <f>IFERROR('Prod y alimentación'!E156*IF($AN98=$R$10,VLOOKUP($AO98,Listas!$B$6:$D$106,3,)*VLOOKUP($AO98,Listas!$B$6:$D$106,2,),IF($AN98=$R$11,VLOOKUP($AO98,Listas!$E$6:$G$106,3,)*VLOOKUP($AO98,Listas!$E$6:$G$106,2,),IF($AN98=$R$12,VLOOKUP($AO98,Listas!$H$6:$J$106,3,)*VLOOKUP($AO98,Listas!$H$6:$J$106,2,),""))),"")</f>
        <v/>
      </c>
      <c r="AR98" t="str">
        <f>IFERROR('Prod y alimentación'!G156*IF($AN98=$R$10,VLOOKUP($AO98,Listas!$B$6:$D$106,3,)*VLOOKUP($AO98,Listas!$B$6:$D$106,2,),IF($AN98=$R$11,VLOOKUP($AO98,Listas!$E$6:$G$106,3,)*VLOOKUP($AO98,Listas!$E$6:$G$106,2,),IF($AN98=$R$12,VLOOKUP($AO98,Listas!$H$6:$J$106,3,)*VLOOKUP($AO98,Listas!$H$6:$J$106,2,),""))),"")</f>
        <v/>
      </c>
      <c r="AS98" t="str">
        <f>IFERROR('Prod y alimentación'!H156*IF($AN98=$R$10,VLOOKUP($AO98,Listas!$B$6:$D$106,3,)*VLOOKUP($AO98,Listas!$B$6:$D$106,2,),IF($AN98=$R$11,VLOOKUP($AO98,Listas!$E$6:$G$106,3,)*VLOOKUP($AO98,Listas!$E$6:$G$106,2,),IF($AN98=$R$12,VLOOKUP($AO98,Listas!$H$6:$J$106,3,)*VLOOKUP($AO98,Listas!$H$6:$J$106,2,),""))),"")</f>
        <v/>
      </c>
      <c r="AT98" t="str">
        <f>IFERROR('Prod y alimentación'!J156*IF($AN98=$R$10,VLOOKUP($AO98,Listas!$B$6:$D$106,3,)*VLOOKUP($AO98,Listas!$B$6:$D$106,2,),IF($AN98=$R$11,VLOOKUP($AO98,Listas!$E$6:$G$106,3,)*VLOOKUP($AO98,Listas!$E$6:$G$106,2,),IF($AN98=$R$12,VLOOKUP($AO98,Listas!$H$6:$J$106,3,)*VLOOKUP($AO98,Listas!$H$6:$J$106,2,),""))),"")</f>
        <v/>
      </c>
      <c r="AU98" t="str">
        <f>IFERROR('Prod y alimentación'!K156*IF($AN98=$R$10,VLOOKUP($AO98,Listas!$B$6:$D$106,3,)*VLOOKUP($AO98,Listas!$B$6:$D$106,2,),IF($AN98=$R$11,VLOOKUP($AO98,Listas!$E$6:$G$106,3,)*VLOOKUP($AO98,Listas!$E$6:$G$106,2,),IF($AN98=$R$12,VLOOKUP($AO98,Listas!$H$6:$J$106,3,)*VLOOKUP($AO98,Listas!$H$6:$J$106,2,),""))),"")</f>
        <v/>
      </c>
      <c r="AV98" t="str">
        <f>IFERROR('Prod y alimentación'!M156*IF($AN98=$R$10,VLOOKUP($AO98,Listas!$B$6:$D$106,3,)*VLOOKUP($AO98,Listas!$B$6:$D$106,2,),IF($AN98=$R$11,VLOOKUP($AO98,Listas!$E$6:$G$106,3,)*VLOOKUP($AO98,Listas!$E$6:$G$106,2,),IF($AN98=$R$12,VLOOKUP($AO98,Listas!$H$6:$J$106,3,)*VLOOKUP($AO98,Listas!$H$6:$J$106,2,),""))),"")</f>
        <v/>
      </c>
      <c r="AW98" t="str">
        <f>IFERROR('Prod y alimentación'!N156*IF($AN98=$R$10,VLOOKUP($AO98,Listas!$B$6:$D$106,3,)*VLOOKUP($AO98,Listas!$B$6:$D$106,2,),IF($AN98=$R$11,VLOOKUP($AO98,Listas!$E$6:$G$106,3,)*VLOOKUP($AO98,Listas!$E$6:$G$106,2,),IF($AN98=$R$12,VLOOKUP($AO98,Listas!$H$6:$J$106,3,)*VLOOKUP($AO98,Listas!$H$6:$J$106,2,),""))),"")</f>
        <v/>
      </c>
      <c r="AX98" t="str">
        <f>IFERROR('Prod y alimentación'!P156*IF($AN98=$R$10,VLOOKUP($AO98,Listas!$B$6:$D$106,3,)*VLOOKUP($AO98,Listas!$B$6:$D$106,2,),IF($AN98=$R$11,VLOOKUP($AO98,Listas!$E$6:$G$106,3,)*VLOOKUP($AO98,Listas!$E$6:$G$106,2,),IF($AN98=$R$12,VLOOKUP($AO98,Listas!$H$6:$J$106,3,)*VLOOKUP($AO98,Listas!$H$6:$J$106,2,),""))),"")</f>
        <v/>
      </c>
      <c r="AY98" t="str">
        <f>IFERROR('Prod y alimentación'!Q156*IF($AN98=$R$10,VLOOKUP($AO98,Listas!$B$6:$D$106,3,)*VLOOKUP($AO98,Listas!$B$6:$D$106,2,),IF($AN98=$R$11,VLOOKUP($AO98,Listas!$E$6:$G$106,3,)*VLOOKUP($AO98,Listas!$E$6:$G$106,2,),IF($AN98=$R$12,VLOOKUP($AO98,Listas!$H$6:$J$106,3,)*VLOOKUP($AO98,Listas!$H$6:$J$106,2,),""))),"")</f>
        <v/>
      </c>
      <c r="AZ98" t="str">
        <f>IFERROR('Prod y alimentación'!S156*IF($AN98=$R$10,VLOOKUP($AO98,Listas!$B$6:$D$106,3,)*VLOOKUP($AO98,Listas!$B$6:$D$106,2,),IF($AN98=$R$11,VLOOKUP($AO98,Listas!$E$6:$G$106,3,)*VLOOKUP($AO98,Listas!$E$6:$G$106,2,),IF($AN98=$R$12,VLOOKUP($AO98,Listas!$H$6:$J$106,3,)*VLOOKUP($AO98,Listas!$H$6:$J$106,2,),""))),"")</f>
        <v/>
      </c>
      <c r="BA98" t="str">
        <f>IFERROR('Prod y alimentación'!T156*IF($AN98=$R$10,VLOOKUP($AO98,Listas!$B$6:$D$106,3,)*VLOOKUP($AO98,Listas!$B$6:$D$106,2,),IF($AN98=$R$11,VLOOKUP($AO98,Listas!$E$6:$G$106,3,)*VLOOKUP($AO98,Listas!$E$6:$G$106,2,),IF($AN98=$R$12,VLOOKUP($AO98,Listas!$H$6:$J$106,3,)*VLOOKUP($AO98,Listas!$H$6:$J$106,2,),""))),"")</f>
        <v/>
      </c>
      <c r="BB98" t="str">
        <f>IFERROR('Prod y alimentación'!V156*IF($AN98=$R$10,VLOOKUP($AO98,Listas!$B$6:$D$106,3,)*VLOOKUP($AO98,Listas!$B$6:$D$106,2,),IF($AN98=$R$11,VLOOKUP($AO98,Listas!$E$6:$G$106,3,)*VLOOKUP($AO98,Listas!$E$6:$G$106,2,),IF($AN98=$R$12,VLOOKUP($AO98,Listas!$H$6:$J$106,3,)*VLOOKUP($AO98,Listas!$H$6:$J$106,2,),""))),"")</f>
        <v/>
      </c>
      <c r="BC98" t="str">
        <f>IFERROR('Prod y alimentación'!W156*IF($AN98=$R$10,VLOOKUP($AO98,Listas!$B$6:$D$106,3,)*VLOOKUP($AO98,Listas!$B$6:$D$106,2,),IF($AN98=$R$11,VLOOKUP($AO98,Listas!$E$6:$G$106,3,)*VLOOKUP($AO98,Listas!$E$6:$G$106,2,),IF($AN98=$R$12,VLOOKUP($AO98,Listas!$H$6:$J$106,3,)*VLOOKUP($AO98,Listas!$H$6:$J$106,2,),""))),"")</f>
        <v/>
      </c>
      <c r="BD98" t="str">
        <f>IFERROR('Prod y alimentación'!Y156*IF($AN98=$R$10,VLOOKUP($AO98,Listas!$B$6:$D$106,3,)*VLOOKUP($AO98,Listas!$B$6:$D$106,2,),IF($AN98=$R$11,VLOOKUP($AO98,Listas!$E$6:$G$106,3,)*VLOOKUP($AO98,Listas!$E$6:$G$106,2,),IF($AN98=$R$12,VLOOKUP($AO98,Listas!$H$6:$J$106,3,)*VLOOKUP($AO98,Listas!$H$6:$J$106,2,),""))),"")</f>
        <v/>
      </c>
      <c r="BE98" t="str">
        <f>IFERROR('Prod y alimentación'!Z156*IF($AN98=$R$10,VLOOKUP($AO98,Listas!$B$6:$D$106,3,)*VLOOKUP($AO98,Listas!$B$6:$D$106,2,),IF($AN98=$R$11,VLOOKUP($AO98,Listas!$E$6:$G$106,3,)*VLOOKUP($AO98,Listas!$E$6:$G$106,2,),IF($AN98=$R$12,VLOOKUP($AO98,Listas!$H$6:$J$106,3,)*VLOOKUP($AO98,Listas!$H$6:$J$106,2,),""))),"")</f>
        <v/>
      </c>
      <c r="BF98" t="str">
        <f>IFERROR('Prod y alimentación'!AB156*IF($AN98=$R$10,VLOOKUP($AO98,Listas!$B$6:$D$106,3,)*VLOOKUP($AO98,Listas!$B$6:$D$106,2,),IF($AN98=$R$11,VLOOKUP($AO98,Listas!$E$6:$G$106,3,)*VLOOKUP($AO98,Listas!$E$6:$G$106,2,),IF($AN98=$R$12,VLOOKUP($AO98,Listas!$H$6:$J$106,3,)*VLOOKUP($AO98,Listas!$H$6:$J$106,2,),""))),"")</f>
        <v/>
      </c>
      <c r="BG98" t="str">
        <f>IFERROR('Prod y alimentación'!AC156*IF($AN98=$R$10,VLOOKUP($AO98,Listas!$B$6:$D$106,3,)*VLOOKUP($AO98,Listas!$B$6:$D$106,2,),IF($AN98=$R$11,VLOOKUP($AO98,Listas!$E$6:$G$106,3,)*VLOOKUP($AO98,Listas!$E$6:$G$106,2,),IF($AN98=$R$12,VLOOKUP($AO98,Listas!$H$6:$J$106,3,)*VLOOKUP($AO98,Listas!$H$6:$J$106,2,),""))),"")</f>
        <v/>
      </c>
      <c r="BH98" t="str">
        <f>IFERROR('Prod y alimentación'!AE156*IF($AN98=$R$10,VLOOKUP($AO98,Listas!$B$6:$D$106,3,)*VLOOKUP($AO98,Listas!$B$6:$D$106,2,),IF($AN98=$R$11,VLOOKUP($AO98,Listas!$E$6:$G$106,3,)*VLOOKUP($AO98,Listas!$E$6:$G$106,2,),IF($AN98=$R$12,VLOOKUP($AO98,Listas!$H$6:$J$106,3,)*VLOOKUP($AO98,Listas!$H$6:$J$106,2,),""))),"")</f>
        <v/>
      </c>
      <c r="BI98" t="str">
        <f>IFERROR('Prod y alimentación'!AF156*IF($AN98=$R$10,VLOOKUP($AO98,Listas!$B$6:$D$106,3,)*VLOOKUP($AO98,Listas!$B$6:$D$106,2,),IF($AN98=$R$11,VLOOKUP($AO98,Listas!$E$6:$G$106,3,)*VLOOKUP($AO98,Listas!$E$6:$G$106,2,),IF($AN98=$R$12,VLOOKUP($AO98,Listas!$H$6:$J$106,3,)*VLOOKUP($AO98,Listas!$H$6:$J$106,2,),""))),"")</f>
        <v/>
      </c>
      <c r="BJ98" t="str">
        <f>IFERROR('Prod y alimentación'!AH156*IF($AN98=$R$10,VLOOKUP($AO98,Listas!$B$6:$D$106,3,)*VLOOKUP($AO98,Listas!$B$6:$D$106,2,),IF($AN98=$R$11,VLOOKUP($AO98,Listas!$E$6:$G$106,3,)*VLOOKUP($AO98,Listas!$E$6:$G$106,2,),IF($AN98=$R$12,VLOOKUP($AO98,Listas!$H$6:$J$106,3,)*VLOOKUP($AO98,Listas!$H$6:$J$106,2,),""))),"")</f>
        <v/>
      </c>
      <c r="BK98" t="str">
        <f>IFERROR('Prod y alimentación'!AI156*IF($AN98=$R$10,VLOOKUP($AO98,Listas!$B$6:$D$106,3,)*VLOOKUP($AO98,Listas!$B$6:$D$106,2,),IF($AN98=$R$11,VLOOKUP($AO98,Listas!$E$6:$G$106,3,)*VLOOKUP($AO98,Listas!$E$6:$G$106,2,),IF($AN98=$R$12,VLOOKUP($AO98,Listas!$H$6:$J$106,3,)*VLOOKUP($AO98,Listas!$H$6:$J$106,2,),""))),"")</f>
        <v/>
      </c>
      <c r="BL98" t="str">
        <f>IFERROR('Prod y alimentación'!AK156*IF($AN98=$R$10,VLOOKUP($AO98,Listas!$B$6:$D$106,3,)*VLOOKUP($AO98,Listas!$B$6:$D$106,2,),IF($AN98=$R$11,VLOOKUP($AO98,Listas!$E$6:$G$106,3,)*VLOOKUP($AO98,Listas!$E$6:$G$106,2,),IF($AN98=$R$12,VLOOKUP($AO98,Listas!$H$6:$J$106,3,)*VLOOKUP($AO98,Listas!$H$6:$J$106,2,),""))),"")</f>
        <v/>
      </c>
      <c r="BM98" t="str">
        <f>IFERROR('Prod y alimentación'!AL156*IF($AN98=$R$10,VLOOKUP($AO98,Listas!$B$6:$D$106,3,)*VLOOKUP($AO98,Listas!$B$6:$D$106,2,),IF($AN98=$R$11,VLOOKUP($AO98,Listas!$E$6:$G$106,3,)*VLOOKUP($AO98,Listas!$E$6:$G$106,2,),IF($AN98=$R$12,VLOOKUP($AO98,Listas!$H$6:$J$106,3,)*VLOOKUP($AO98,Listas!$H$6:$J$106,2,),""))),"")</f>
        <v/>
      </c>
      <c r="BO98" s="130" t="str">
        <f>IFERROR('Prod y alimentación'!D156*IF($AN98=$R$10,VLOOKUP($AO98,Listas!$B$6:$C$106,2,),IF($AN98=$R$11,VLOOKUP($AO98,Listas!$E$6:$F$106,2,),IF($AN98=$R$12,VLOOKUP($AO98,Listas!$H$6:$I$106,2,),""))),"")</f>
        <v/>
      </c>
      <c r="BP98" t="str">
        <f>IFERROR('Prod y alimentación'!G156*IF($AN98=$R$10,VLOOKUP($AO98,Listas!$B$6:$C$106,2,),IF($AN98=$R$11,VLOOKUP($AO98,Listas!$E$6:$F$106,2,),IF($AN98=$R$12,VLOOKUP($AO98,Listas!$H$6:$I$106,2,)/100,""))),"")</f>
        <v/>
      </c>
      <c r="BQ98" t="str">
        <f>IFERROR('Prod y alimentación'!J156*IF($AN98=$R$10,VLOOKUP($AO98,Listas!$B$6:$C$106,2,),IF($AN98=$R$11,VLOOKUP($AO98,Listas!$E$6:$F$106,2,),IF($AN98=$R$12,VLOOKUP($AO98,Listas!$H$6:$I$106,2,)/100,""))),"")</f>
        <v/>
      </c>
      <c r="BR98" t="str">
        <f>IFERROR('Prod y alimentación'!M156*IF($AN98=$R$10,VLOOKUP($AO98,Listas!$B$6:$C$106,2,),IF($AN98=$R$11,VLOOKUP($AO98,Listas!$E$6:$F$106,2,),IF($AN98=$R$12,VLOOKUP($AO98,Listas!$H$6:$I$106,2,)/100,""))),"")</f>
        <v/>
      </c>
      <c r="BS98" t="str">
        <f>IFERROR('Prod y alimentación'!P156*IF($AN98=$R$10,VLOOKUP($AO98,Listas!$B$6:$C$106,2,),IF($AN98=$R$11,VLOOKUP($AO98,Listas!$E$6:$F$106,2,),IF($AN98=$R$12,VLOOKUP($AO98,Listas!$H$6:$I$106,2,)/100,""))),"")</f>
        <v/>
      </c>
      <c r="BT98" t="str">
        <f>IFERROR('Prod y alimentación'!S156*IF($AN98=$R$10,VLOOKUP($AO98,Listas!$B$6:$C$106,2,),IF($AN98=$R$11,VLOOKUP($AO98,Listas!$E$6:$F$106,2,),IF($AN98=$R$12,VLOOKUP($AO98,Listas!$H$6:$I$106,2,)/100,""))),"")</f>
        <v/>
      </c>
      <c r="BU98" t="str">
        <f>IFERROR('Prod y alimentación'!V156*IF($AN98=$R$10,VLOOKUP($AO98,Listas!$B$6:$C$106,2,),IF($AN98=$R$11,VLOOKUP($AO98,Listas!$E$6:$F$106,2,),IF($AN98=$R$12,VLOOKUP($AO98,Listas!$H$6:$I$106,2,)/100,""))),"")</f>
        <v/>
      </c>
      <c r="BV98" t="str">
        <f>IFERROR('Prod y alimentación'!Y156*IF($AN98=$R$10,VLOOKUP($AO98,Listas!$B$6:$C$106,2,),IF($AN98=$R$11,VLOOKUP($AO98,Listas!$E$6:$F$106,2,),IF($AN98=$R$12,VLOOKUP($AO98,Listas!$H$6:$I$106,2,)/100,""))),"")</f>
        <v/>
      </c>
      <c r="BW98" t="str">
        <f>IFERROR('Prod y alimentación'!AB156*IF($AN98=$R$10,VLOOKUP($AO98,Listas!$B$6:$C$106,2,),IF($AN98=$R$11,VLOOKUP($AO98,Listas!$E$6:$F$106,2,),IF($AN98=$R$12,VLOOKUP($AO98,Listas!$H$6:$I$106,2,)/100,""))),"")</f>
        <v/>
      </c>
      <c r="BX98" t="str">
        <f>IFERROR('Prod y alimentación'!AE156*IF($AN98=$R$10,VLOOKUP($AO98,Listas!$B$6:$C$106,2,),IF($AN98=$R$11,VLOOKUP($AO98,Listas!$E$6:$F$106,2,),IF($AN98=$R$12,VLOOKUP($AO98,Listas!$H$6:$I$106,2,)/100,""))),"")</f>
        <v/>
      </c>
      <c r="BY98" t="str">
        <f>IFERROR('Prod y alimentación'!AH156*IF($AN98=$R$10,VLOOKUP($AO98,Listas!$B$6:$C$106,2,),IF($AN98=$R$11,VLOOKUP($AO98,Listas!$E$6:$F$106,2,),IF($AN98=$R$12,VLOOKUP($AO98,Listas!$H$6:$I$106,2,)/100,""))),"")</f>
        <v/>
      </c>
      <c r="BZ98" t="str">
        <f>IFERROR('Prod y alimentación'!AK156*IF($AN98=$R$10,VLOOKUP($AO98,Listas!$B$6:$C$106,2,),IF($AN98=$R$11,VLOOKUP($AO98,Listas!$E$6:$F$106,2,),IF($AN98=$R$12,VLOOKUP($AO98,Listas!$H$6:$I$106,2,)/100,""))),"")</f>
        <v/>
      </c>
      <c r="CB98" t="str">
        <f>IF(Reservas!E103="",IF(Reservas!D103="","",IF(Reservas!C103=$O$10,0.85,IF(Reservas!C103=$O$11,0.45,IF(Reservas!C103=$O$12,0.33,"")))),Reservas!E103)</f>
        <v/>
      </c>
      <c r="CC98" t="str">
        <f>IF(Reservas!H103="",IF(Reservas!G103="","",IF(Reservas!F103=$O$10,0.85,IF(Reservas!F103=$O$11,0.45,IF(Reservas!F103=$O$12,0.33,"")))),Reservas!H103)</f>
        <v/>
      </c>
      <c r="CD98" t="str">
        <f>IF(Reservas!K103="",IF(Reservas!J103="","",IF(Reservas!I103=$O$10,0.85,IF(Reservas!I103=$O$11,0.45,IF(Reservas!I103=$O$12,0.33,"")))),Reservas!K103)</f>
        <v/>
      </c>
      <c r="CE98" t="str">
        <f>IF(Reservas!N103="",IF(Reservas!M103="","",IF(Reservas!L103=$O$10,0.85,IF(Reservas!L103=$O$11,0.45,IF(Reservas!L103=$O$12,0.33,"")))),Reservas!N103)</f>
        <v/>
      </c>
      <c r="CF98" t="str">
        <f>IF(Reservas!Q103="",IF(Reservas!P103="","",IF(Reservas!O103=$O$10,0.85,IF(Reservas!O103=$O$11,0.45,IF(Reservas!O103=$O$12,0.33,"")))),Reservas!Q103)</f>
        <v/>
      </c>
      <c r="CG98" t="str">
        <f>IF(Reservas!T103="",IF(Reservas!S103="","",IF(Reservas!R103=$O$10,0.85,IF(Reservas!R103=$O$11,0.45,IF(Reservas!R103=$O$12,0.33,"")))),Reservas!T103)</f>
        <v/>
      </c>
      <c r="CH98" t="str">
        <f>IF(Reservas!W103="",IF(Reservas!V103="","",IF(Reservas!U103=$O$10,0.85,IF(Reservas!U103=$O$11,0.45,IF(Reservas!U103=$O$12,0.33,"")))),Reservas!W103)</f>
        <v/>
      </c>
      <c r="CI98" t="str">
        <f>IF(Reservas!Z103="",IF(Reservas!Y103="","",IF(Reservas!X103=$O$10,0.85,IF(Reservas!X103=$O$11,0.45,IF(Reservas!X103=$O$12,0.33,"")))),Reservas!Z103)</f>
        <v/>
      </c>
      <c r="CJ98" t="str">
        <f>IF(Reservas!AC103="",IF(Reservas!AB103="","",IF(Reservas!AA103=$O$10,0.85,IF(Reservas!AA103=$O$11,0.45,IF(Reservas!AA103=$O$12,0.33,"")))),Reservas!AC103)</f>
        <v/>
      </c>
      <c r="CK98" t="str">
        <f>IF(Reservas!AF103="",IF(Reservas!AE103="","",IF(Reservas!AD103=$O$10,0.85,IF(Reservas!AD103=$O$11,0.45,IF(Reservas!AD103=$O$12,0.33,"")))),Reservas!AF103)</f>
        <v/>
      </c>
      <c r="CL98" t="str">
        <f>IF(Reservas!AI103="",IF(Reservas!AH103="","",IF(Reservas!AG103=$O$10,0.85,IF(Reservas!AG103=$O$11,0.45,IF(Reservas!AG103=$O$12,0.33,"")))),Reservas!AI103)</f>
        <v/>
      </c>
      <c r="CM98" t="str">
        <f>IF(Reservas!AL103="",IF(Reservas!AK103="","",IF(Reservas!AJ103=$O$10,0.85,IF(Reservas!AJ103=$O$11,0.45,IF(Reservas!AJ103=$O$12,0.33,"")))),Reservas!AL103)</f>
        <v/>
      </c>
      <c r="CO98" t="str">
        <f>IFERROR('Prod y alimentación'!E156*IF($AN98=$R$10,VLOOKUP($AO98,Listas!$B$6:$C$106,2,),IF($AN98=$R$11,VLOOKUP($AO98,Listas!$E$6:$F$106,2,),IF($AN98=$R$12,VLOOKUP($AO98,Listas!$H$6:$I$106,2,),""))),"")</f>
        <v/>
      </c>
      <c r="CP98" t="str">
        <f>IFERROR('Prod y alimentación'!H156*IF($AN98=$R$10,VLOOKUP($AO98,Listas!$B$6:$C$106,2,),IF($AN98=$R$11,VLOOKUP($AO98,Listas!$E$6:$F$106,2,),IF($AN98=$R$12,VLOOKUP($AO98,Listas!$H$6:$I$106,2,),""))),"")</f>
        <v/>
      </c>
      <c r="CQ98" t="str">
        <f>IFERROR('Prod y alimentación'!K156*IF($AN98=$R$10,VLOOKUP($AO98,Listas!$B$6:$C$106,2,),IF($AN98=$R$11,VLOOKUP($AO98,Listas!$E$6:$F$106,2,),IF($AN98=$R$12,VLOOKUP($AO98,Listas!$H$6:$I$106,2,),""))),"")</f>
        <v/>
      </c>
      <c r="CR98" t="str">
        <f>IFERROR('Prod y alimentación'!N156*IF($AN98=$R$10,VLOOKUP($AO98,Listas!$B$6:$C$106,2,),IF($AN98=$R$11,VLOOKUP($AO98,Listas!$E$6:$F$106,2,),IF($AN98=$R$12,VLOOKUP($AO98,Listas!$H$6:$I$106,2,),""))),"")</f>
        <v/>
      </c>
      <c r="CS98" t="str">
        <f>IFERROR('Prod y alimentación'!Q156*IF($AN98=$R$10,VLOOKUP($AO98,Listas!$B$6:$C$106,2,),IF($AN98=$R$11,VLOOKUP($AO98,Listas!$E$6:$F$106,2,),IF($AN98=$R$12,VLOOKUP($AO98,Listas!$H$6:$I$106,2,),""))),"")</f>
        <v/>
      </c>
      <c r="CT98" t="str">
        <f>IFERROR('Prod y alimentación'!T156*IF($AN98=$R$10,VLOOKUP($AO98,Listas!$B$6:$C$106,2,),IF($AN98=$R$11,VLOOKUP($AO98,Listas!$E$6:$F$106,2,),IF($AN98=$R$12,VLOOKUP($AO98,Listas!$H$6:$I$106,2,),""))),"")</f>
        <v/>
      </c>
      <c r="CU98" t="str">
        <f>IFERROR('Prod y alimentación'!W156*IF($AN98=$R$10,VLOOKUP($AO98,Listas!$B$6:$C$106,2,),IF($AN98=$R$11,VLOOKUP($AO98,Listas!$E$6:$F$106,2,),IF($AN98=$R$12,VLOOKUP($AO98,Listas!$H$6:$I$106,2,),""))),"")</f>
        <v/>
      </c>
      <c r="CV98" t="str">
        <f>IFERROR('Prod y alimentación'!Z156*IF($AN98=$R$10,VLOOKUP($AO98,Listas!$B$6:$C$106,2,),IF($AN98=$R$11,VLOOKUP($AO98,Listas!$E$6:$F$106,2,),IF($AN98=$R$12,VLOOKUP($AO98,Listas!$H$6:$I$106,2,),""))),"")</f>
        <v/>
      </c>
      <c r="CW98" t="str">
        <f>IFERROR('Prod y alimentación'!AC156*IF($AN98=$R$10,VLOOKUP($AO98,Listas!$B$6:$C$106,2,),IF($AN98=$R$11,VLOOKUP($AO98,Listas!$E$6:$F$106,2,),IF($AN98=$R$12,VLOOKUP($AO98,Listas!$H$6:$I$106,2,),""))),"")</f>
        <v/>
      </c>
      <c r="CX98" t="str">
        <f>IFERROR('Prod y alimentación'!AF156*IF($AN98=$R$10,VLOOKUP($AO98,Listas!$B$6:$C$106,2,),IF($AN98=$R$11,VLOOKUP($AO98,Listas!$E$6:$F$106,2,),IF($AN98=$R$12,VLOOKUP($AO98,Listas!$H$6:$I$106,2,),""))),"")</f>
        <v/>
      </c>
      <c r="CY98" t="str">
        <f>IFERROR('Prod y alimentación'!AI156*IF($AN98=$R$10,VLOOKUP($AO98,Listas!$B$6:$C$106,2,),IF($AN98=$R$11,VLOOKUP($AO98,Listas!$E$6:$F$106,2,),IF($AN98=$R$12,VLOOKUP($AO98,Listas!$H$6:$I$106,2,),""))),"")</f>
        <v/>
      </c>
      <c r="CZ98" t="str">
        <f>IFERROR('Prod y alimentación'!AL156*IF($AN98=$R$10,VLOOKUP($AO98,Listas!$B$6:$C$106,2,),IF($AN98=$R$11,VLOOKUP($AO98,Listas!$E$6:$F$106,2,),IF($AN98=$R$12,VLOOKUP($AO98,Listas!$H$6:$I$106,2,),""))),"")</f>
        <v/>
      </c>
    </row>
    <row r="99" spans="2:104" x14ac:dyDescent="0.35">
      <c r="B99" t="str">
        <f ca="1">IFERROR(INDEX(OFFSET(Listas!$B$6,0,0,MATCH("Fin",Listas!$B$6:B195,0)-1,1),MATCH(0,INDEX(COUNTIF($B$10:B98,OFFSET(Listas!$B$6,0,0,MATCH("Fin",Listas!$B$6:B195,0)-1,1)),0,0),0)),"")</f>
        <v/>
      </c>
      <c r="E99" t="str">
        <f ca="1">IFERROR(INDEX(OFFSET(Listas!$E$6,0,0,MATCH("Fin",Listas!$E$6:E195,0)-1,1),MATCH(0,INDEX(COUNTIF($E$10:E98,OFFSET(Listas!$E$6,0,0,MATCH("Fin",Listas!$E$6:E195,0)-1,1)),0,0),0)),"")</f>
        <v/>
      </c>
      <c r="H99" t="str">
        <f ca="1">IFERROR(INDEX(OFFSET(Listas!$H$6,0,0,MATCH("Fin",Listas!$H$6:H195,0)-1,1),MATCH(0,INDEX(COUNTIF($H$10:H98,OFFSET(Listas!$H$6,0,0,MATCH("Fin",Listas!$H$6:H195,0)-1,1)),0,0),0)),"")</f>
        <v/>
      </c>
      <c r="K99" t="str">
        <f ca="1">IFERROR(INDEX(OFFSET(Listas!$L$6,0,0,MATCH("Fin",Listas!$L$6:L195,0)-1,1),MATCH(0,INDEX(COUNTIF($K$10:K98,OFFSET(Listas!$L$6,0,0,MATCH("Fin",Listas!$L$6:L195,0)-1,1)),0,0),0)),"")</f>
        <v/>
      </c>
      <c r="L99" t="e">
        <f ca="1">VLOOKUP(K99,Listas!$L$6:$M$106,2,0)</f>
        <v>#N/A</v>
      </c>
      <c r="AA99" s="122" t="str">
        <f>IF('Uso de suelo'!C104="","",'Uso de suelo'!C104)</f>
        <v/>
      </c>
      <c r="AB99" s="123" t="str">
        <f ca="1">IF('Uso de suelo'!D104="","",VLOOKUP('Uso de suelo'!D104,OFFSET(Formulas!$K$11,0,0,Formulas!$L$10,2),2,0))</f>
        <v/>
      </c>
      <c r="AC99" s="123" t="str">
        <f ca="1">IF('Uso de suelo'!F104="","",VLOOKUP('Uso de suelo'!F104,OFFSET(Formulas!$K$11,0,0,Formulas!$L$10,2),2,0))</f>
        <v/>
      </c>
      <c r="AD99" s="123" t="str">
        <f ca="1">IF('Uso de suelo'!H104="","",VLOOKUP('Uso de suelo'!H104,OFFSET(Formulas!$K$11,0,0,Formulas!$L$10,2),2,0))</f>
        <v/>
      </c>
      <c r="AE99" s="123" t="str">
        <f ca="1">IF('Uso de suelo'!J104="","",VLOOKUP('Uso de suelo'!J104,OFFSET(Formulas!$K$11,0,0,Formulas!$L$10,2),2,0))</f>
        <v/>
      </c>
      <c r="AF99" s="123" t="str">
        <f ca="1">IF('Uso de suelo'!L104="","",VLOOKUP('Uso de suelo'!L104,OFFSET(Formulas!$K$11,0,0,Formulas!$L$10,2),2,0))</f>
        <v/>
      </c>
      <c r="AG99" s="123" t="str">
        <f ca="1">IF('Uso de suelo'!N104="","",VLOOKUP('Uso de suelo'!N104,OFFSET(Formulas!$K$11,0,0,Formulas!$L$10,2),2,0))</f>
        <v/>
      </c>
      <c r="AH99" s="123" t="str">
        <f ca="1">IF('Uso de suelo'!P104="","",VLOOKUP('Uso de suelo'!P104,OFFSET(Formulas!$K$11,0,0,Formulas!$L$10,2),2,0))</f>
        <v/>
      </c>
      <c r="AI99" s="123" t="str">
        <f ca="1">IF('Uso de suelo'!R104="","",VLOOKUP('Uso de suelo'!R104,OFFSET(Formulas!$K$11,0,0,Formulas!$L$10,2),2,0))</f>
        <v/>
      </c>
      <c r="AJ99" s="123" t="str">
        <f ca="1">IF('Uso de suelo'!T104="","",VLOOKUP('Uso de suelo'!T104,OFFSET(Formulas!$K$11,0,0,Formulas!$L$10,2),2,0))</f>
        <v/>
      </c>
      <c r="AK99" s="123" t="str">
        <f ca="1">IF('Uso de suelo'!V104="","",VLOOKUP('Uso de suelo'!V104,OFFSET(Formulas!$K$11,0,0,Formulas!$L$10,2),2,0))</f>
        <v/>
      </c>
      <c r="AL99" s="123" t="str">
        <f ca="1">IF('Uso de suelo'!X104="","",VLOOKUP('Uso de suelo'!X104,OFFSET(Formulas!$K$11,0,0,Formulas!$L$10,2),2,0))</f>
        <v/>
      </c>
      <c r="AM99" s="124" t="str">
        <f ca="1">IF('Uso de suelo'!Z104="","",VLOOKUP('Uso de suelo'!Z104,OFFSET(Formulas!$K$11,0,0,Formulas!$L$10,2),2,0))</f>
        <v/>
      </c>
      <c r="AN99" t="str">
        <f>IF('Prod y alimentación'!B157="","",'Prod y alimentación'!B157)</f>
        <v/>
      </c>
      <c r="AO99" t="str">
        <f>IF('Prod y alimentación'!C157="","",'Prod y alimentación'!C157)</f>
        <v/>
      </c>
      <c r="AP99" t="str">
        <f>IFERROR('Prod y alimentación'!D157*IF($AN99=$R$10,VLOOKUP($AO99,Listas!$B$6:$D$106,3,)*VLOOKUP($AO99,Listas!$B$6:$D$106,2,),IF($AN99=$R$11,VLOOKUP($AO99,Listas!$E$6:$G$106,3,)*VLOOKUP($AO99,Listas!$E$6:$G$106,2,),IF($AN99=$R$12,VLOOKUP($AO99,Listas!$H$6:$J$106,3,)*VLOOKUP($AO99,Listas!$H$6:$J$106,2,),""))),"")</f>
        <v/>
      </c>
      <c r="AQ99" t="str">
        <f>IFERROR('Prod y alimentación'!E157*IF($AN99=$R$10,VLOOKUP($AO99,Listas!$B$6:$D$106,3,)*VLOOKUP($AO99,Listas!$B$6:$D$106,2,),IF($AN99=$R$11,VLOOKUP($AO99,Listas!$E$6:$G$106,3,)*VLOOKUP($AO99,Listas!$E$6:$G$106,2,),IF($AN99=$R$12,VLOOKUP($AO99,Listas!$H$6:$J$106,3,)*VLOOKUP($AO99,Listas!$H$6:$J$106,2,),""))),"")</f>
        <v/>
      </c>
      <c r="AR99" t="str">
        <f>IFERROR('Prod y alimentación'!G157*IF($AN99=$R$10,VLOOKUP($AO99,Listas!$B$6:$D$106,3,)*VLOOKUP($AO99,Listas!$B$6:$D$106,2,),IF($AN99=$R$11,VLOOKUP($AO99,Listas!$E$6:$G$106,3,)*VLOOKUP($AO99,Listas!$E$6:$G$106,2,),IF($AN99=$R$12,VLOOKUP($AO99,Listas!$H$6:$J$106,3,)*VLOOKUP($AO99,Listas!$H$6:$J$106,2,),""))),"")</f>
        <v/>
      </c>
      <c r="AS99" t="str">
        <f>IFERROR('Prod y alimentación'!H157*IF($AN99=$R$10,VLOOKUP($AO99,Listas!$B$6:$D$106,3,)*VLOOKUP($AO99,Listas!$B$6:$D$106,2,),IF($AN99=$R$11,VLOOKUP($AO99,Listas!$E$6:$G$106,3,)*VLOOKUP($AO99,Listas!$E$6:$G$106,2,),IF($AN99=$R$12,VLOOKUP($AO99,Listas!$H$6:$J$106,3,)*VLOOKUP($AO99,Listas!$H$6:$J$106,2,),""))),"")</f>
        <v/>
      </c>
      <c r="AT99" t="str">
        <f>IFERROR('Prod y alimentación'!J157*IF($AN99=$R$10,VLOOKUP($AO99,Listas!$B$6:$D$106,3,)*VLOOKUP($AO99,Listas!$B$6:$D$106,2,),IF($AN99=$R$11,VLOOKUP($AO99,Listas!$E$6:$G$106,3,)*VLOOKUP($AO99,Listas!$E$6:$G$106,2,),IF($AN99=$R$12,VLOOKUP($AO99,Listas!$H$6:$J$106,3,)*VLOOKUP($AO99,Listas!$H$6:$J$106,2,),""))),"")</f>
        <v/>
      </c>
      <c r="AU99" t="str">
        <f>IFERROR('Prod y alimentación'!K157*IF($AN99=$R$10,VLOOKUP($AO99,Listas!$B$6:$D$106,3,)*VLOOKUP($AO99,Listas!$B$6:$D$106,2,),IF($AN99=$R$11,VLOOKUP($AO99,Listas!$E$6:$G$106,3,)*VLOOKUP($AO99,Listas!$E$6:$G$106,2,),IF($AN99=$R$12,VLOOKUP($AO99,Listas!$H$6:$J$106,3,)*VLOOKUP($AO99,Listas!$H$6:$J$106,2,),""))),"")</f>
        <v/>
      </c>
      <c r="AV99" t="str">
        <f>IFERROR('Prod y alimentación'!M157*IF($AN99=$R$10,VLOOKUP($AO99,Listas!$B$6:$D$106,3,)*VLOOKUP($AO99,Listas!$B$6:$D$106,2,),IF($AN99=$R$11,VLOOKUP($AO99,Listas!$E$6:$G$106,3,)*VLOOKUP($AO99,Listas!$E$6:$G$106,2,),IF($AN99=$R$12,VLOOKUP($AO99,Listas!$H$6:$J$106,3,)*VLOOKUP($AO99,Listas!$H$6:$J$106,2,),""))),"")</f>
        <v/>
      </c>
      <c r="AW99" t="str">
        <f>IFERROR('Prod y alimentación'!N157*IF($AN99=$R$10,VLOOKUP($AO99,Listas!$B$6:$D$106,3,)*VLOOKUP($AO99,Listas!$B$6:$D$106,2,),IF($AN99=$R$11,VLOOKUP($AO99,Listas!$E$6:$G$106,3,)*VLOOKUP($AO99,Listas!$E$6:$G$106,2,),IF($AN99=$R$12,VLOOKUP($AO99,Listas!$H$6:$J$106,3,)*VLOOKUP($AO99,Listas!$H$6:$J$106,2,),""))),"")</f>
        <v/>
      </c>
      <c r="AX99" t="str">
        <f>IFERROR('Prod y alimentación'!P157*IF($AN99=$R$10,VLOOKUP($AO99,Listas!$B$6:$D$106,3,)*VLOOKUP($AO99,Listas!$B$6:$D$106,2,),IF($AN99=$R$11,VLOOKUP($AO99,Listas!$E$6:$G$106,3,)*VLOOKUP($AO99,Listas!$E$6:$G$106,2,),IF($AN99=$R$12,VLOOKUP($AO99,Listas!$H$6:$J$106,3,)*VLOOKUP($AO99,Listas!$H$6:$J$106,2,),""))),"")</f>
        <v/>
      </c>
      <c r="AY99" t="str">
        <f>IFERROR('Prod y alimentación'!Q157*IF($AN99=$R$10,VLOOKUP($AO99,Listas!$B$6:$D$106,3,)*VLOOKUP($AO99,Listas!$B$6:$D$106,2,),IF($AN99=$R$11,VLOOKUP($AO99,Listas!$E$6:$G$106,3,)*VLOOKUP($AO99,Listas!$E$6:$G$106,2,),IF($AN99=$R$12,VLOOKUP($AO99,Listas!$H$6:$J$106,3,)*VLOOKUP($AO99,Listas!$H$6:$J$106,2,),""))),"")</f>
        <v/>
      </c>
      <c r="AZ99" t="str">
        <f>IFERROR('Prod y alimentación'!S157*IF($AN99=$R$10,VLOOKUP($AO99,Listas!$B$6:$D$106,3,)*VLOOKUP($AO99,Listas!$B$6:$D$106,2,),IF($AN99=$R$11,VLOOKUP($AO99,Listas!$E$6:$G$106,3,)*VLOOKUP($AO99,Listas!$E$6:$G$106,2,),IF($AN99=$R$12,VLOOKUP($AO99,Listas!$H$6:$J$106,3,)*VLOOKUP($AO99,Listas!$H$6:$J$106,2,),""))),"")</f>
        <v/>
      </c>
      <c r="BA99" t="str">
        <f>IFERROR('Prod y alimentación'!T157*IF($AN99=$R$10,VLOOKUP($AO99,Listas!$B$6:$D$106,3,)*VLOOKUP($AO99,Listas!$B$6:$D$106,2,),IF($AN99=$R$11,VLOOKUP($AO99,Listas!$E$6:$G$106,3,)*VLOOKUP($AO99,Listas!$E$6:$G$106,2,),IF($AN99=$R$12,VLOOKUP($AO99,Listas!$H$6:$J$106,3,)*VLOOKUP($AO99,Listas!$H$6:$J$106,2,),""))),"")</f>
        <v/>
      </c>
      <c r="BB99" t="str">
        <f>IFERROR('Prod y alimentación'!V157*IF($AN99=$R$10,VLOOKUP($AO99,Listas!$B$6:$D$106,3,)*VLOOKUP($AO99,Listas!$B$6:$D$106,2,),IF($AN99=$R$11,VLOOKUP($AO99,Listas!$E$6:$G$106,3,)*VLOOKUP($AO99,Listas!$E$6:$G$106,2,),IF($AN99=$R$12,VLOOKUP($AO99,Listas!$H$6:$J$106,3,)*VLOOKUP($AO99,Listas!$H$6:$J$106,2,),""))),"")</f>
        <v/>
      </c>
      <c r="BC99" t="str">
        <f>IFERROR('Prod y alimentación'!W157*IF($AN99=$R$10,VLOOKUP($AO99,Listas!$B$6:$D$106,3,)*VLOOKUP($AO99,Listas!$B$6:$D$106,2,),IF($AN99=$R$11,VLOOKUP($AO99,Listas!$E$6:$G$106,3,)*VLOOKUP($AO99,Listas!$E$6:$G$106,2,),IF($AN99=$R$12,VLOOKUP($AO99,Listas!$H$6:$J$106,3,)*VLOOKUP($AO99,Listas!$H$6:$J$106,2,),""))),"")</f>
        <v/>
      </c>
      <c r="BD99" t="str">
        <f>IFERROR('Prod y alimentación'!Y157*IF($AN99=$R$10,VLOOKUP($AO99,Listas!$B$6:$D$106,3,)*VLOOKUP($AO99,Listas!$B$6:$D$106,2,),IF($AN99=$R$11,VLOOKUP($AO99,Listas!$E$6:$G$106,3,)*VLOOKUP($AO99,Listas!$E$6:$G$106,2,),IF($AN99=$R$12,VLOOKUP($AO99,Listas!$H$6:$J$106,3,)*VLOOKUP($AO99,Listas!$H$6:$J$106,2,),""))),"")</f>
        <v/>
      </c>
      <c r="BE99" t="str">
        <f>IFERROR('Prod y alimentación'!Z157*IF($AN99=$R$10,VLOOKUP($AO99,Listas!$B$6:$D$106,3,)*VLOOKUP($AO99,Listas!$B$6:$D$106,2,),IF($AN99=$R$11,VLOOKUP($AO99,Listas!$E$6:$G$106,3,)*VLOOKUP($AO99,Listas!$E$6:$G$106,2,),IF($AN99=$R$12,VLOOKUP($AO99,Listas!$H$6:$J$106,3,)*VLOOKUP($AO99,Listas!$H$6:$J$106,2,),""))),"")</f>
        <v/>
      </c>
      <c r="BF99" t="str">
        <f>IFERROR('Prod y alimentación'!AB157*IF($AN99=$R$10,VLOOKUP($AO99,Listas!$B$6:$D$106,3,)*VLOOKUP($AO99,Listas!$B$6:$D$106,2,),IF($AN99=$R$11,VLOOKUP($AO99,Listas!$E$6:$G$106,3,)*VLOOKUP($AO99,Listas!$E$6:$G$106,2,),IF($AN99=$R$12,VLOOKUP($AO99,Listas!$H$6:$J$106,3,)*VLOOKUP($AO99,Listas!$H$6:$J$106,2,),""))),"")</f>
        <v/>
      </c>
      <c r="BG99" t="str">
        <f>IFERROR('Prod y alimentación'!AC157*IF($AN99=$R$10,VLOOKUP($AO99,Listas!$B$6:$D$106,3,)*VLOOKUP($AO99,Listas!$B$6:$D$106,2,),IF($AN99=$R$11,VLOOKUP($AO99,Listas!$E$6:$G$106,3,)*VLOOKUP($AO99,Listas!$E$6:$G$106,2,),IF($AN99=$R$12,VLOOKUP($AO99,Listas!$H$6:$J$106,3,)*VLOOKUP($AO99,Listas!$H$6:$J$106,2,),""))),"")</f>
        <v/>
      </c>
      <c r="BH99" t="str">
        <f>IFERROR('Prod y alimentación'!AE157*IF($AN99=$R$10,VLOOKUP($AO99,Listas!$B$6:$D$106,3,)*VLOOKUP($AO99,Listas!$B$6:$D$106,2,),IF($AN99=$R$11,VLOOKUP($AO99,Listas!$E$6:$G$106,3,)*VLOOKUP($AO99,Listas!$E$6:$G$106,2,),IF($AN99=$R$12,VLOOKUP($AO99,Listas!$H$6:$J$106,3,)*VLOOKUP($AO99,Listas!$H$6:$J$106,2,),""))),"")</f>
        <v/>
      </c>
      <c r="BI99" t="str">
        <f>IFERROR('Prod y alimentación'!AF157*IF($AN99=$R$10,VLOOKUP($AO99,Listas!$B$6:$D$106,3,)*VLOOKUP($AO99,Listas!$B$6:$D$106,2,),IF($AN99=$R$11,VLOOKUP($AO99,Listas!$E$6:$G$106,3,)*VLOOKUP($AO99,Listas!$E$6:$G$106,2,),IF($AN99=$R$12,VLOOKUP($AO99,Listas!$H$6:$J$106,3,)*VLOOKUP($AO99,Listas!$H$6:$J$106,2,),""))),"")</f>
        <v/>
      </c>
      <c r="BJ99" t="str">
        <f>IFERROR('Prod y alimentación'!AH157*IF($AN99=$R$10,VLOOKUP($AO99,Listas!$B$6:$D$106,3,)*VLOOKUP($AO99,Listas!$B$6:$D$106,2,),IF($AN99=$R$11,VLOOKUP($AO99,Listas!$E$6:$G$106,3,)*VLOOKUP($AO99,Listas!$E$6:$G$106,2,),IF($AN99=$R$12,VLOOKUP($AO99,Listas!$H$6:$J$106,3,)*VLOOKUP($AO99,Listas!$H$6:$J$106,2,),""))),"")</f>
        <v/>
      </c>
      <c r="BK99" t="str">
        <f>IFERROR('Prod y alimentación'!AI157*IF($AN99=$R$10,VLOOKUP($AO99,Listas!$B$6:$D$106,3,)*VLOOKUP($AO99,Listas!$B$6:$D$106,2,),IF($AN99=$R$11,VLOOKUP($AO99,Listas!$E$6:$G$106,3,)*VLOOKUP($AO99,Listas!$E$6:$G$106,2,),IF($AN99=$R$12,VLOOKUP($AO99,Listas!$H$6:$J$106,3,)*VLOOKUP($AO99,Listas!$H$6:$J$106,2,),""))),"")</f>
        <v/>
      </c>
      <c r="BL99" t="str">
        <f>IFERROR('Prod y alimentación'!AK157*IF($AN99=$R$10,VLOOKUP($AO99,Listas!$B$6:$D$106,3,)*VLOOKUP($AO99,Listas!$B$6:$D$106,2,),IF($AN99=$R$11,VLOOKUP($AO99,Listas!$E$6:$G$106,3,)*VLOOKUP($AO99,Listas!$E$6:$G$106,2,),IF($AN99=$R$12,VLOOKUP($AO99,Listas!$H$6:$J$106,3,)*VLOOKUP($AO99,Listas!$H$6:$J$106,2,),""))),"")</f>
        <v/>
      </c>
      <c r="BM99" t="str">
        <f>IFERROR('Prod y alimentación'!AL157*IF($AN99=$R$10,VLOOKUP($AO99,Listas!$B$6:$D$106,3,)*VLOOKUP($AO99,Listas!$B$6:$D$106,2,),IF($AN99=$R$11,VLOOKUP($AO99,Listas!$E$6:$G$106,3,)*VLOOKUP($AO99,Listas!$E$6:$G$106,2,),IF($AN99=$R$12,VLOOKUP($AO99,Listas!$H$6:$J$106,3,)*VLOOKUP($AO99,Listas!$H$6:$J$106,2,),""))),"")</f>
        <v/>
      </c>
      <c r="BO99" s="130" t="str">
        <f>IFERROR('Prod y alimentación'!D157*IF($AN99=$R$10,VLOOKUP($AO99,Listas!$B$6:$C$106,2,),IF($AN99=$R$11,VLOOKUP($AO99,Listas!$E$6:$F$106,2,),IF($AN99=$R$12,VLOOKUP($AO99,Listas!$H$6:$I$106,2,),""))),"")</f>
        <v/>
      </c>
      <c r="BP99" t="str">
        <f>IFERROR('Prod y alimentación'!G157*IF($AN99=$R$10,VLOOKUP($AO99,Listas!$B$6:$C$106,2,),IF($AN99=$R$11,VLOOKUP($AO99,Listas!$E$6:$F$106,2,),IF($AN99=$R$12,VLOOKUP($AO99,Listas!$H$6:$I$106,2,)/100,""))),"")</f>
        <v/>
      </c>
      <c r="BQ99" t="str">
        <f>IFERROR('Prod y alimentación'!J157*IF($AN99=$R$10,VLOOKUP($AO99,Listas!$B$6:$C$106,2,),IF($AN99=$R$11,VLOOKUP($AO99,Listas!$E$6:$F$106,2,),IF($AN99=$R$12,VLOOKUP($AO99,Listas!$H$6:$I$106,2,)/100,""))),"")</f>
        <v/>
      </c>
      <c r="BR99" t="str">
        <f>IFERROR('Prod y alimentación'!M157*IF($AN99=$R$10,VLOOKUP($AO99,Listas!$B$6:$C$106,2,),IF($AN99=$R$11,VLOOKUP($AO99,Listas!$E$6:$F$106,2,),IF($AN99=$R$12,VLOOKUP($AO99,Listas!$H$6:$I$106,2,)/100,""))),"")</f>
        <v/>
      </c>
      <c r="BS99" t="str">
        <f>IFERROR('Prod y alimentación'!P157*IF($AN99=$R$10,VLOOKUP($AO99,Listas!$B$6:$C$106,2,),IF($AN99=$R$11,VLOOKUP($AO99,Listas!$E$6:$F$106,2,),IF($AN99=$R$12,VLOOKUP($AO99,Listas!$H$6:$I$106,2,)/100,""))),"")</f>
        <v/>
      </c>
      <c r="BT99" t="str">
        <f>IFERROR('Prod y alimentación'!S157*IF($AN99=$R$10,VLOOKUP($AO99,Listas!$B$6:$C$106,2,),IF($AN99=$R$11,VLOOKUP($AO99,Listas!$E$6:$F$106,2,),IF($AN99=$R$12,VLOOKUP($AO99,Listas!$H$6:$I$106,2,)/100,""))),"")</f>
        <v/>
      </c>
      <c r="BU99" t="str">
        <f>IFERROR('Prod y alimentación'!V157*IF($AN99=$R$10,VLOOKUP($AO99,Listas!$B$6:$C$106,2,),IF($AN99=$R$11,VLOOKUP($AO99,Listas!$E$6:$F$106,2,),IF($AN99=$R$12,VLOOKUP($AO99,Listas!$H$6:$I$106,2,)/100,""))),"")</f>
        <v/>
      </c>
      <c r="BV99" t="str">
        <f>IFERROR('Prod y alimentación'!Y157*IF($AN99=$R$10,VLOOKUP($AO99,Listas!$B$6:$C$106,2,),IF($AN99=$R$11,VLOOKUP($AO99,Listas!$E$6:$F$106,2,),IF($AN99=$R$12,VLOOKUP($AO99,Listas!$H$6:$I$106,2,)/100,""))),"")</f>
        <v/>
      </c>
      <c r="BW99" t="str">
        <f>IFERROR('Prod y alimentación'!AB157*IF($AN99=$R$10,VLOOKUP($AO99,Listas!$B$6:$C$106,2,),IF($AN99=$R$11,VLOOKUP($AO99,Listas!$E$6:$F$106,2,),IF($AN99=$R$12,VLOOKUP($AO99,Listas!$H$6:$I$106,2,)/100,""))),"")</f>
        <v/>
      </c>
      <c r="BX99" t="str">
        <f>IFERROR('Prod y alimentación'!AE157*IF($AN99=$R$10,VLOOKUP($AO99,Listas!$B$6:$C$106,2,),IF($AN99=$R$11,VLOOKUP($AO99,Listas!$E$6:$F$106,2,),IF($AN99=$R$12,VLOOKUP($AO99,Listas!$H$6:$I$106,2,)/100,""))),"")</f>
        <v/>
      </c>
      <c r="BY99" t="str">
        <f>IFERROR('Prod y alimentación'!AH157*IF($AN99=$R$10,VLOOKUP($AO99,Listas!$B$6:$C$106,2,),IF($AN99=$R$11,VLOOKUP($AO99,Listas!$E$6:$F$106,2,),IF($AN99=$R$12,VLOOKUP($AO99,Listas!$H$6:$I$106,2,)/100,""))),"")</f>
        <v/>
      </c>
      <c r="BZ99" t="str">
        <f>IFERROR('Prod y alimentación'!AK157*IF($AN99=$R$10,VLOOKUP($AO99,Listas!$B$6:$C$106,2,),IF($AN99=$R$11,VLOOKUP($AO99,Listas!$E$6:$F$106,2,),IF($AN99=$R$12,VLOOKUP($AO99,Listas!$H$6:$I$106,2,)/100,""))),"")</f>
        <v/>
      </c>
      <c r="CB99" t="str">
        <f>IF(Reservas!E104="",IF(Reservas!D104="","",IF(Reservas!C104=$O$10,0.85,IF(Reservas!C104=$O$11,0.45,IF(Reservas!C104=$O$12,0.33,"")))),Reservas!E104)</f>
        <v/>
      </c>
      <c r="CC99" t="str">
        <f>IF(Reservas!H104="",IF(Reservas!G104="","",IF(Reservas!F104=$O$10,0.85,IF(Reservas!F104=$O$11,0.45,IF(Reservas!F104=$O$12,0.33,"")))),Reservas!H104)</f>
        <v/>
      </c>
      <c r="CD99" t="str">
        <f>IF(Reservas!K104="",IF(Reservas!J104="","",IF(Reservas!I104=$O$10,0.85,IF(Reservas!I104=$O$11,0.45,IF(Reservas!I104=$O$12,0.33,"")))),Reservas!K104)</f>
        <v/>
      </c>
      <c r="CE99" t="str">
        <f>IF(Reservas!N104="",IF(Reservas!M104="","",IF(Reservas!L104=$O$10,0.85,IF(Reservas!L104=$O$11,0.45,IF(Reservas!L104=$O$12,0.33,"")))),Reservas!N104)</f>
        <v/>
      </c>
      <c r="CF99" t="str">
        <f>IF(Reservas!Q104="",IF(Reservas!P104="","",IF(Reservas!O104=$O$10,0.85,IF(Reservas!O104=$O$11,0.45,IF(Reservas!O104=$O$12,0.33,"")))),Reservas!Q104)</f>
        <v/>
      </c>
      <c r="CG99" t="str">
        <f>IF(Reservas!T104="",IF(Reservas!S104="","",IF(Reservas!R104=$O$10,0.85,IF(Reservas!R104=$O$11,0.45,IF(Reservas!R104=$O$12,0.33,"")))),Reservas!T104)</f>
        <v/>
      </c>
      <c r="CH99" t="str">
        <f>IF(Reservas!W104="",IF(Reservas!V104="","",IF(Reservas!U104=$O$10,0.85,IF(Reservas!U104=$O$11,0.45,IF(Reservas!U104=$O$12,0.33,"")))),Reservas!W104)</f>
        <v/>
      </c>
      <c r="CI99" t="str">
        <f>IF(Reservas!Z104="",IF(Reservas!Y104="","",IF(Reservas!X104=$O$10,0.85,IF(Reservas!X104=$O$11,0.45,IF(Reservas!X104=$O$12,0.33,"")))),Reservas!Z104)</f>
        <v/>
      </c>
      <c r="CJ99" t="str">
        <f>IF(Reservas!AC104="",IF(Reservas!AB104="","",IF(Reservas!AA104=$O$10,0.85,IF(Reservas!AA104=$O$11,0.45,IF(Reservas!AA104=$O$12,0.33,"")))),Reservas!AC104)</f>
        <v/>
      </c>
      <c r="CK99" t="str">
        <f>IF(Reservas!AF104="",IF(Reservas!AE104="","",IF(Reservas!AD104=$O$10,0.85,IF(Reservas!AD104=$O$11,0.45,IF(Reservas!AD104=$O$12,0.33,"")))),Reservas!AF104)</f>
        <v/>
      </c>
      <c r="CL99" t="str">
        <f>IF(Reservas!AI104="",IF(Reservas!AH104="","",IF(Reservas!AG104=$O$10,0.85,IF(Reservas!AG104=$O$11,0.45,IF(Reservas!AG104=$O$12,0.33,"")))),Reservas!AI104)</f>
        <v/>
      </c>
      <c r="CM99" t="str">
        <f>IF(Reservas!AL104="",IF(Reservas!AK104="","",IF(Reservas!AJ104=$O$10,0.85,IF(Reservas!AJ104=$O$11,0.45,IF(Reservas!AJ104=$O$12,0.33,"")))),Reservas!AL104)</f>
        <v/>
      </c>
      <c r="CO99" t="str">
        <f>IFERROR('Prod y alimentación'!E157*IF($AN99=$R$10,VLOOKUP($AO99,Listas!$B$6:$C$106,2,),IF($AN99=$R$11,VLOOKUP($AO99,Listas!$E$6:$F$106,2,),IF($AN99=$R$12,VLOOKUP($AO99,Listas!$H$6:$I$106,2,),""))),"")</f>
        <v/>
      </c>
      <c r="CP99" t="str">
        <f>IFERROR('Prod y alimentación'!H157*IF($AN99=$R$10,VLOOKUP($AO99,Listas!$B$6:$C$106,2,),IF($AN99=$R$11,VLOOKUP($AO99,Listas!$E$6:$F$106,2,),IF($AN99=$R$12,VLOOKUP($AO99,Listas!$H$6:$I$106,2,),""))),"")</f>
        <v/>
      </c>
      <c r="CQ99" t="str">
        <f>IFERROR('Prod y alimentación'!K157*IF($AN99=$R$10,VLOOKUP($AO99,Listas!$B$6:$C$106,2,),IF($AN99=$R$11,VLOOKUP($AO99,Listas!$E$6:$F$106,2,),IF($AN99=$R$12,VLOOKUP($AO99,Listas!$H$6:$I$106,2,),""))),"")</f>
        <v/>
      </c>
      <c r="CR99" t="str">
        <f>IFERROR('Prod y alimentación'!N157*IF($AN99=$R$10,VLOOKUP($AO99,Listas!$B$6:$C$106,2,),IF($AN99=$R$11,VLOOKUP($AO99,Listas!$E$6:$F$106,2,),IF($AN99=$R$12,VLOOKUP($AO99,Listas!$H$6:$I$106,2,),""))),"")</f>
        <v/>
      </c>
      <c r="CS99" t="str">
        <f>IFERROR('Prod y alimentación'!Q157*IF($AN99=$R$10,VLOOKUP($AO99,Listas!$B$6:$C$106,2,),IF($AN99=$R$11,VLOOKUP($AO99,Listas!$E$6:$F$106,2,),IF($AN99=$R$12,VLOOKUP($AO99,Listas!$H$6:$I$106,2,),""))),"")</f>
        <v/>
      </c>
      <c r="CT99" t="str">
        <f>IFERROR('Prod y alimentación'!T157*IF($AN99=$R$10,VLOOKUP($AO99,Listas!$B$6:$C$106,2,),IF($AN99=$R$11,VLOOKUP($AO99,Listas!$E$6:$F$106,2,),IF($AN99=$R$12,VLOOKUP($AO99,Listas!$H$6:$I$106,2,),""))),"")</f>
        <v/>
      </c>
      <c r="CU99" t="str">
        <f>IFERROR('Prod y alimentación'!W157*IF($AN99=$R$10,VLOOKUP($AO99,Listas!$B$6:$C$106,2,),IF($AN99=$R$11,VLOOKUP($AO99,Listas!$E$6:$F$106,2,),IF($AN99=$R$12,VLOOKUP($AO99,Listas!$H$6:$I$106,2,),""))),"")</f>
        <v/>
      </c>
      <c r="CV99" t="str">
        <f>IFERROR('Prod y alimentación'!Z157*IF($AN99=$R$10,VLOOKUP($AO99,Listas!$B$6:$C$106,2,),IF($AN99=$R$11,VLOOKUP($AO99,Listas!$E$6:$F$106,2,),IF($AN99=$R$12,VLOOKUP($AO99,Listas!$H$6:$I$106,2,),""))),"")</f>
        <v/>
      </c>
      <c r="CW99" t="str">
        <f>IFERROR('Prod y alimentación'!AC157*IF($AN99=$R$10,VLOOKUP($AO99,Listas!$B$6:$C$106,2,),IF($AN99=$R$11,VLOOKUP($AO99,Listas!$E$6:$F$106,2,),IF($AN99=$R$12,VLOOKUP($AO99,Listas!$H$6:$I$106,2,),""))),"")</f>
        <v/>
      </c>
      <c r="CX99" t="str">
        <f>IFERROR('Prod y alimentación'!AF157*IF($AN99=$R$10,VLOOKUP($AO99,Listas!$B$6:$C$106,2,),IF($AN99=$R$11,VLOOKUP($AO99,Listas!$E$6:$F$106,2,),IF($AN99=$R$12,VLOOKUP($AO99,Listas!$H$6:$I$106,2,),""))),"")</f>
        <v/>
      </c>
      <c r="CY99" t="str">
        <f>IFERROR('Prod y alimentación'!AI157*IF($AN99=$R$10,VLOOKUP($AO99,Listas!$B$6:$C$106,2,),IF($AN99=$R$11,VLOOKUP($AO99,Listas!$E$6:$F$106,2,),IF($AN99=$R$12,VLOOKUP($AO99,Listas!$H$6:$I$106,2,),""))),"")</f>
        <v/>
      </c>
      <c r="CZ99" t="str">
        <f>IFERROR('Prod y alimentación'!AL157*IF($AN99=$R$10,VLOOKUP($AO99,Listas!$B$6:$C$106,2,),IF($AN99=$R$11,VLOOKUP($AO99,Listas!$E$6:$F$106,2,),IF($AN99=$R$12,VLOOKUP($AO99,Listas!$H$6:$I$106,2,),""))),"")</f>
        <v/>
      </c>
    </row>
    <row r="100" spans="2:104" x14ac:dyDescent="0.35">
      <c r="B100" t="str">
        <f ca="1">IFERROR(INDEX(OFFSET(Listas!$B$6,0,0,MATCH("Fin",Listas!$B$6:B196,0)-1,1),MATCH(0,INDEX(COUNTIF($B$10:B99,OFFSET(Listas!$B$6,0,0,MATCH("Fin",Listas!$B$6:B196,0)-1,1)),0,0),0)),"")</f>
        <v/>
      </c>
      <c r="E100" t="str">
        <f ca="1">IFERROR(INDEX(OFFSET(Listas!$E$6,0,0,MATCH("Fin",Listas!$E$6:E196,0)-1,1),MATCH(0,INDEX(COUNTIF($E$10:E99,OFFSET(Listas!$E$6,0,0,MATCH("Fin",Listas!$E$6:E196,0)-1,1)),0,0),0)),"")</f>
        <v/>
      </c>
      <c r="H100" t="str">
        <f ca="1">IFERROR(INDEX(OFFSET(Listas!$H$6,0,0,MATCH("Fin",Listas!$H$6:H196,0)-1,1),MATCH(0,INDEX(COUNTIF($H$10:H99,OFFSET(Listas!$H$6,0,0,MATCH("Fin",Listas!$H$6:H196,0)-1,1)),0,0),0)),"")</f>
        <v/>
      </c>
      <c r="K100" t="str">
        <f ca="1">IFERROR(INDEX(OFFSET(Listas!$L$6,0,0,MATCH("Fin",Listas!$L$6:L196,0)-1,1),MATCH(0,INDEX(COUNTIF($K$10:K99,OFFSET(Listas!$L$6,0,0,MATCH("Fin",Listas!$L$6:L196,0)-1,1)),0,0),0)),"")</f>
        <v/>
      </c>
      <c r="L100" t="e">
        <f ca="1">VLOOKUP(K100,Listas!$L$6:$M$106,2,0)</f>
        <v>#N/A</v>
      </c>
      <c r="AA100" s="122" t="str">
        <f>IF('Uso de suelo'!C105="","",'Uso de suelo'!C105)</f>
        <v/>
      </c>
      <c r="AB100" s="123" t="str">
        <f ca="1">IF('Uso de suelo'!D105="","",VLOOKUP('Uso de suelo'!D105,OFFSET(Formulas!$K$11,0,0,Formulas!$L$10,2),2,0))</f>
        <v/>
      </c>
      <c r="AC100" s="123" t="str">
        <f ca="1">IF('Uso de suelo'!F105="","",VLOOKUP('Uso de suelo'!F105,OFFSET(Formulas!$K$11,0,0,Formulas!$L$10,2),2,0))</f>
        <v/>
      </c>
      <c r="AD100" s="123" t="str">
        <f ca="1">IF('Uso de suelo'!H105="","",VLOOKUP('Uso de suelo'!H105,OFFSET(Formulas!$K$11,0,0,Formulas!$L$10,2),2,0))</f>
        <v/>
      </c>
      <c r="AE100" s="123" t="str">
        <f ca="1">IF('Uso de suelo'!J105="","",VLOOKUP('Uso de suelo'!J105,OFFSET(Formulas!$K$11,0,0,Formulas!$L$10,2),2,0))</f>
        <v/>
      </c>
      <c r="AF100" s="123" t="str">
        <f ca="1">IF('Uso de suelo'!L105="","",VLOOKUP('Uso de suelo'!L105,OFFSET(Formulas!$K$11,0,0,Formulas!$L$10,2),2,0))</f>
        <v/>
      </c>
      <c r="AG100" s="123" t="str">
        <f ca="1">IF('Uso de suelo'!N105="","",VLOOKUP('Uso de suelo'!N105,OFFSET(Formulas!$K$11,0,0,Formulas!$L$10,2),2,0))</f>
        <v/>
      </c>
      <c r="AH100" s="123" t="str">
        <f ca="1">IF('Uso de suelo'!P105="","",VLOOKUP('Uso de suelo'!P105,OFFSET(Formulas!$K$11,0,0,Formulas!$L$10,2),2,0))</f>
        <v/>
      </c>
      <c r="AI100" s="123" t="str">
        <f ca="1">IF('Uso de suelo'!R105="","",VLOOKUP('Uso de suelo'!R105,OFFSET(Formulas!$K$11,0,0,Formulas!$L$10,2),2,0))</f>
        <v/>
      </c>
      <c r="AJ100" s="123" t="str">
        <f ca="1">IF('Uso de suelo'!T105="","",VLOOKUP('Uso de suelo'!T105,OFFSET(Formulas!$K$11,0,0,Formulas!$L$10,2),2,0))</f>
        <v/>
      </c>
      <c r="AK100" s="123" t="str">
        <f ca="1">IF('Uso de suelo'!V105="","",VLOOKUP('Uso de suelo'!V105,OFFSET(Formulas!$K$11,0,0,Formulas!$L$10,2),2,0))</f>
        <v/>
      </c>
      <c r="AL100" s="123" t="str">
        <f ca="1">IF('Uso de suelo'!X105="","",VLOOKUP('Uso de suelo'!X105,OFFSET(Formulas!$K$11,0,0,Formulas!$L$10,2),2,0))</f>
        <v/>
      </c>
      <c r="AM100" s="124" t="str">
        <f ca="1">IF('Uso de suelo'!Z105="","",VLOOKUP('Uso de suelo'!Z105,OFFSET(Formulas!$K$11,0,0,Formulas!$L$10,2),2,0))</f>
        <v/>
      </c>
      <c r="AN100" t="str">
        <f>IF('Prod y alimentación'!B158="","",'Prod y alimentación'!B158)</f>
        <v/>
      </c>
      <c r="AO100" t="str">
        <f>IF('Prod y alimentación'!C158="","",'Prod y alimentación'!C158)</f>
        <v/>
      </c>
      <c r="AP100" t="str">
        <f>IFERROR('Prod y alimentación'!D158*IF($AN100=$R$10,VLOOKUP($AO100,Listas!$B$6:$D$106,3,)*VLOOKUP($AO100,Listas!$B$6:$D$106,2,),IF($AN100=$R$11,VLOOKUP($AO100,Listas!$E$6:$G$106,3,)*VLOOKUP($AO100,Listas!$E$6:$G$106,2,),IF($AN100=$R$12,VLOOKUP($AO100,Listas!$H$6:$J$106,3,)*VLOOKUP($AO100,Listas!$H$6:$J$106,2,),""))),"")</f>
        <v/>
      </c>
      <c r="AQ100" t="str">
        <f>IFERROR('Prod y alimentación'!E158*IF($AN100=$R$10,VLOOKUP($AO100,Listas!$B$6:$D$106,3,)*VLOOKUP($AO100,Listas!$B$6:$D$106,2,),IF($AN100=$R$11,VLOOKUP($AO100,Listas!$E$6:$G$106,3,)*VLOOKUP($AO100,Listas!$E$6:$G$106,2,),IF($AN100=$R$12,VLOOKUP($AO100,Listas!$H$6:$J$106,3,)*VLOOKUP($AO100,Listas!$H$6:$J$106,2,),""))),"")</f>
        <v/>
      </c>
      <c r="AR100" t="str">
        <f>IFERROR('Prod y alimentación'!G158*IF($AN100=$R$10,VLOOKUP($AO100,Listas!$B$6:$D$106,3,)*VLOOKUP($AO100,Listas!$B$6:$D$106,2,),IF($AN100=$R$11,VLOOKUP($AO100,Listas!$E$6:$G$106,3,)*VLOOKUP($AO100,Listas!$E$6:$G$106,2,),IF($AN100=$R$12,VLOOKUP($AO100,Listas!$H$6:$J$106,3,)*VLOOKUP($AO100,Listas!$H$6:$J$106,2,),""))),"")</f>
        <v/>
      </c>
      <c r="AS100" t="str">
        <f>IFERROR('Prod y alimentación'!H158*IF($AN100=$R$10,VLOOKUP($AO100,Listas!$B$6:$D$106,3,)*VLOOKUP($AO100,Listas!$B$6:$D$106,2,),IF($AN100=$R$11,VLOOKUP($AO100,Listas!$E$6:$G$106,3,)*VLOOKUP($AO100,Listas!$E$6:$G$106,2,),IF($AN100=$R$12,VLOOKUP($AO100,Listas!$H$6:$J$106,3,)*VLOOKUP($AO100,Listas!$H$6:$J$106,2,),""))),"")</f>
        <v/>
      </c>
      <c r="AT100" t="str">
        <f>IFERROR('Prod y alimentación'!J158*IF($AN100=$R$10,VLOOKUP($AO100,Listas!$B$6:$D$106,3,)*VLOOKUP($AO100,Listas!$B$6:$D$106,2,),IF($AN100=$R$11,VLOOKUP($AO100,Listas!$E$6:$G$106,3,)*VLOOKUP($AO100,Listas!$E$6:$G$106,2,),IF($AN100=$R$12,VLOOKUP($AO100,Listas!$H$6:$J$106,3,)*VLOOKUP($AO100,Listas!$H$6:$J$106,2,),""))),"")</f>
        <v/>
      </c>
      <c r="AU100" t="str">
        <f>IFERROR('Prod y alimentación'!K158*IF($AN100=$R$10,VLOOKUP($AO100,Listas!$B$6:$D$106,3,)*VLOOKUP($AO100,Listas!$B$6:$D$106,2,),IF($AN100=$R$11,VLOOKUP($AO100,Listas!$E$6:$G$106,3,)*VLOOKUP($AO100,Listas!$E$6:$G$106,2,),IF($AN100=$R$12,VLOOKUP($AO100,Listas!$H$6:$J$106,3,)*VLOOKUP($AO100,Listas!$H$6:$J$106,2,),""))),"")</f>
        <v/>
      </c>
      <c r="AV100" t="str">
        <f>IFERROR('Prod y alimentación'!M158*IF($AN100=$R$10,VLOOKUP($AO100,Listas!$B$6:$D$106,3,)*VLOOKUP($AO100,Listas!$B$6:$D$106,2,),IF($AN100=$R$11,VLOOKUP($AO100,Listas!$E$6:$G$106,3,)*VLOOKUP($AO100,Listas!$E$6:$G$106,2,),IF($AN100=$R$12,VLOOKUP($AO100,Listas!$H$6:$J$106,3,)*VLOOKUP($AO100,Listas!$H$6:$J$106,2,),""))),"")</f>
        <v/>
      </c>
      <c r="AW100" t="str">
        <f>IFERROR('Prod y alimentación'!N158*IF($AN100=$R$10,VLOOKUP($AO100,Listas!$B$6:$D$106,3,)*VLOOKUP($AO100,Listas!$B$6:$D$106,2,),IF($AN100=$R$11,VLOOKUP($AO100,Listas!$E$6:$G$106,3,)*VLOOKUP($AO100,Listas!$E$6:$G$106,2,),IF($AN100=$R$12,VLOOKUP($AO100,Listas!$H$6:$J$106,3,)*VLOOKUP($AO100,Listas!$H$6:$J$106,2,),""))),"")</f>
        <v/>
      </c>
      <c r="AX100" t="str">
        <f>IFERROR('Prod y alimentación'!P158*IF($AN100=$R$10,VLOOKUP($AO100,Listas!$B$6:$D$106,3,)*VLOOKUP($AO100,Listas!$B$6:$D$106,2,),IF($AN100=$R$11,VLOOKUP($AO100,Listas!$E$6:$G$106,3,)*VLOOKUP($AO100,Listas!$E$6:$G$106,2,),IF($AN100=$R$12,VLOOKUP($AO100,Listas!$H$6:$J$106,3,)*VLOOKUP($AO100,Listas!$H$6:$J$106,2,),""))),"")</f>
        <v/>
      </c>
      <c r="AY100" t="str">
        <f>IFERROR('Prod y alimentación'!Q158*IF($AN100=$R$10,VLOOKUP($AO100,Listas!$B$6:$D$106,3,)*VLOOKUP($AO100,Listas!$B$6:$D$106,2,),IF($AN100=$R$11,VLOOKUP($AO100,Listas!$E$6:$G$106,3,)*VLOOKUP($AO100,Listas!$E$6:$G$106,2,),IF($AN100=$R$12,VLOOKUP($AO100,Listas!$H$6:$J$106,3,)*VLOOKUP($AO100,Listas!$H$6:$J$106,2,),""))),"")</f>
        <v/>
      </c>
      <c r="AZ100" t="str">
        <f>IFERROR('Prod y alimentación'!S158*IF($AN100=$R$10,VLOOKUP($AO100,Listas!$B$6:$D$106,3,)*VLOOKUP($AO100,Listas!$B$6:$D$106,2,),IF($AN100=$R$11,VLOOKUP($AO100,Listas!$E$6:$G$106,3,)*VLOOKUP($AO100,Listas!$E$6:$G$106,2,),IF($AN100=$R$12,VLOOKUP($AO100,Listas!$H$6:$J$106,3,)*VLOOKUP($AO100,Listas!$H$6:$J$106,2,),""))),"")</f>
        <v/>
      </c>
      <c r="BA100" t="str">
        <f>IFERROR('Prod y alimentación'!T158*IF($AN100=$R$10,VLOOKUP($AO100,Listas!$B$6:$D$106,3,)*VLOOKUP($AO100,Listas!$B$6:$D$106,2,),IF($AN100=$R$11,VLOOKUP($AO100,Listas!$E$6:$G$106,3,)*VLOOKUP($AO100,Listas!$E$6:$G$106,2,),IF($AN100=$R$12,VLOOKUP($AO100,Listas!$H$6:$J$106,3,)*VLOOKUP($AO100,Listas!$H$6:$J$106,2,),""))),"")</f>
        <v/>
      </c>
      <c r="BB100" t="str">
        <f>IFERROR('Prod y alimentación'!V158*IF($AN100=$R$10,VLOOKUP($AO100,Listas!$B$6:$D$106,3,)*VLOOKUP($AO100,Listas!$B$6:$D$106,2,),IF($AN100=$R$11,VLOOKUP($AO100,Listas!$E$6:$G$106,3,)*VLOOKUP($AO100,Listas!$E$6:$G$106,2,),IF($AN100=$R$12,VLOOKUP($AO100,Listas!$H$6:$J$106,3,)*VLOOKUP($AO100,Listas!$H$6:$J$106,2,),""))),"")</f>
        <v/>
      </c>
      <c r="BC100" t="str">
        <f>IFERROR('Prod y alimentación'!W158*IF($AN100=$R$10,VLOOKUP($AO100,Listas!$B$6:$D$106,3,)*VLOOKUP($AO100,Listas!$B$6:$D$106,2,),IF($AN100=$R$11,VLOOKUP($AO100,Listas!$E$6:$G$106,3,)*VLOOKUP($AO100,Listas!$E$6:$G$106,2,),IF($AN100=$R$12,VLOOKUP($AO100,Listas!$H$6:$J$106,3,)*VLOOKUP($AO100,Listas!$H$6:$J$106,2,),""))),"")</f>
        <v/>
      </c>
      <c r="BD100" t="str">
        <f>IFERROR('Prod y alimentación'!Y158*IF($AN100=$R$10,VLOOKUP($AO100,Listas!$B$6:$D$106,3,)*VLOOKUP($AO100,Listas!$B$6:$D$106,2,),IF($AN100=$R$11,VLOOKUP($AO100,Listas!$E$6:$G$106,3,)*VLOOKUP($AO100,Listas!$E$6:$G$106,2,),IF($AN100=$R$12,VLOOKUP($AO100,Listas!$H$6:$J$106,3,)*VLOOKUP($AO100,Listas!$H$6:$J$106,2,),""))),"")</f>
        <v/>
      </c>
      <c r="BE100" t="str">
        <f>IFERROR('Prod y alimentación'!Z158*IF($AN100=$R$10,VLOOKUP($AO100,Listas!$B$6:$D$106,3,)*VLOOKUP($AO100,Listas!$B$6:$D$106,2,),IF($AN100=$R$11,VLOOKUP($AO100,Listas!$E$6:$G$106,3,)*VLOOKUP($AO100,Listas!$E$6:$G$106,2,),IF($AN100=$R$12,VLOOKUP($AO100,Listas!$H$6:$J$106,3,)*VLOOKUP($AO100,Listas!$H$6:$J$106,2,),""))),"")</f>
        <v/>
      </c>
      <c r="BF100" t="str">
        <f>IFERROR('Prod y alimentación'!AB158*IF($AN100=$R$10,VLOOKUP($AO100,Listas!$B$6:$D$106,3,)*VLOOKUP($AO100,Listas!$B$6:$D$106,2,),IF($AN100=$R$11,VLOOKUP($AO100,Listas!$E$6:$G$106,3,)*VLOOKUP($AO100,Listas!$E$6:$G$106,2,),IF($AN100=$R$12,VLOOKUP($AO100,Listas!$H$6:$J$106,3,)*VLOOKUP($AO100,Listas!$H$6:$J$106,2,),""))),"")</f>
        <v/>
      </c>
      <c r="BG100" t="str">
        <f>IFERROR('Prod y alimentación'!AC158*IF($AN100=$R$10,VLOOKUP($AO100,Listas!$B$6:$D$106,3,)*VLOOKUP($AO100,Listas!$B$6:$D$106,2,),IF($AN100=$R$11,VLOOKUP($AO100,Listas!$E$6:$G$106,3,)*VLOOKUP($AO100,Listas!$E$6:$G$106,2,),IF($AN100=$R$12,VLOOKUP($AO100,Listas!$H$6:$J$106,3,)*VLOOKUP($AO100,Listas!$H$6:$J$106,2,),""))),"")</f>
        <v/>
      </c>
      <c r="BH100" t="str">
        <f>IFERROR('Prod y alimentación'!AE158*IF($AN100=$R$10,VLOOKUP($AO100,Listas!$B$6:$D$106,3,)*VLOOKUP($AO100,Listas!$B$6:$D$106,2,),IF($AN100=$R$11,VLOOKUP($AO100,Listas!$E$6:$G$106,3,)*VLOOKUP($AO100,Listas!$E$6:$G$106,2,),IF($AN100=$R$12,VLOOKUP($AO100,Listas!$H$6:$J$106,3,)*VLOOKUP($AO100,Listas!$H$6:$J$106,2,),""))),"")</f>
        <v/>
      </c>
      <c r="BI100" t="str">
        <f>IFERROR('Prod y alimentación'!AF158*IF($AN100=$R$10,VLOOKUP($AO100,Listas!$B$6:$D$106,3,)*VLOOKUP($AO100,Listas!$B$6:$D$106,2,),IF($AN100=$R$11,VLOOKUP($AO100,Listas!$E$6:$G$106,3,)*VLOOKUP($AO100,Listas!$E$6:$G$106,2,),IF($AN100=$R$12,VLOOKUP($AO100,Listas!$H$6:$J$106,3,)*VLOOKUP($AO100,Listas!$H$6:$J$106,2,),""))),"")</f>
        <v/>
      </c>
      <c r="BJ100" t="str">
        <f>IFERROR('Prod y alimentación'!AH158*IF($AN100=$R$10,VLOOKUP($AO100,Listas!$B$6:$D$106,3,)*VLOOKUP($AO100,Listas!$B$6:$D$106,2,),IF($AN100=$R$11,VLOOKUP($AO100,Listas!$E$6:$G$106,3,)*VLOOKUP($AO100,Listas!$E$6:$G$106,2,),IF($AN100=$R$12,VLOOKUP($AO100,Listas!$H$6:$J$106,3,)*VLOOKUP($AO100,Listas!$H$6:$J$106,2,),""))),"")</f>
        <v/>
      </c>
      <c r="BK100" t="str">
        <f>IFERROR('Prod y alimentación'!AI158*IF($AN100=$R$10,VLOOKUP($AO100,Listas!$B$6:$D$106,3,)*VLOOKUP($AO100,Listas!$B$6:$D$106,2,),IF($AN100=$R$11,VLOOKUP($AO100,Listas!$E$6:$G$106,3,)*VLOOKUP($AO100,Listas!$E$6:$G$106,2,),IF($AN100=$R$12,VLOOKUP($AO100,Listas!$H$6:$J$106,3,)*VLOOKUP($AO100,Listas!$H$6:$J$106,2,),""))),"")</f>
        <v/>
      </c>
      <c r="BL100" t="str">
        <f>IFERROR('Prod y alimentación'!AK158*IF($AN100=$R$10,VLOOKUP($AO100,Listas!$B$6:$D$106,3,)*VLOOKUP($AO100,Listas!$B$6:$D$106,2,),IF($AN100=$R$11,VLOOKUP($AO100,Listas!$E$6:$G$106,3,)*VLOOKUP($AO100,Listas!$E$6:$G$106,2,),IF($AN100=$R$12,VLOOKUP($AO100,Listas!$H$6:$J$106,3,)*VLOOKUP($AO100,Listas!$H$6:$J$106,2,),""))),"")</f>
        <v/>
      </c>
      <c r="BM100" t="str">
        <f>IFERROR('Prod y alimentación'!AL158*IF($AN100=$R$10,VLOOKUP($AO100,Listas!$B$6:$D$106,3,)*VLOOKUP($AO100,Listas!$B$6:$D$106,2,),IF($AN100=$R$11,VLOOKUP($AO100,Listas!$E$6:$G$106,3,)*VLOOKUP($AO100,Listas!$E$6:$G$106,2,),IF($AN100=$R$12,VLOOKUP($AO100,Listas!$H$6:$J$106,3,)*VLOOKUP($AO100,Listas!$H$6:$J$106,2,),""))),"")</f>
        <v/>
      </c>
      <c r="BO100" s="130" t="str">
        <f>IFERROR('Prod y alimentación'!D158*IF($AN100=$R$10,VLOOKUP($AO100,Listas!$B$6:$C$106,2,),IF($AN100=$R$11,VLOOKUP($AO100,Listas!$E$6:$F$106,2,),IF($AN100=$R$12,VLOOKUP($AO100,Listas!$H$6:$I$106,2,),""))),"")</f>
        <v/>
      </c>
      <c r="BP100" t="str">
        <f>IFERROR('Prod y alimentación'!G158*IF($AN100=$R$10,VLOOKUP($AO100,Listas!$B$6:$C$106,2,),IF($AN100=$R$11,VLOOKUP($AO100,Listas!$E$6:$F$106,2,),IF($AN100=$R$12,VLOOKUP($AO100,Listas!$H$6:$I$106,2,)/100,""))),"")</f>
        <v/>
      </c>
      <c r="BQ100" t="str">
        <f>IFERROR('Prod y alimentación'!J158*IF($AN100=$R$10,VLOOKUP($AO100,Listas!$B$6:$C$106,2,),IF($AN100=$R$11,VLOOKUP($AO100,Listas!$E$6:$F$106,2,),IF($AN100=$R$12,VLOOKUP($AO100,Listas!$H$6:$I$106,2,)/100,""))),"")</f>
        <v/>
      </c>
      <c r="BR100" t="str">
        <f>IFERROR('Prod y alimentación'!M158*IF($AN100=$R$10,VLOOKUP($AO100,Listas!$B$6:$C$106,2,),IF($AN100=$R$11,VLOOKUP($AO100,Listas!$E$6:$F$106,2,),IF($AN100=$R$12,VLOOKUP($AO100,Listas!$H$6:$I$106,2,)/100,""))),"")</f>
        <v/>
      </c>
      <c r="BS100" t="str">
        <f>IFERROR('Prod y alimentación'!P158*IF($AN100=$R$10,VLOOKUP($AO100,Listas!$B$6:$C$106,2,),IF($AN100=$R$11,VLOOKUP($AO100,Listas!$E$6:$F$106,2,),IF($AN100=$R$12,VLOOKUP($AO100,Listas!$H$6:$I$106,2,)/100,""))),"")</f>
        <v/>
      </c>
      <c r="BT100" t="str">
        <f>IFERROR('Prod y alimentación'!S158*IF($AN100=$R$10,VLOOKUP($AO100,Listas!$B$6:$C$106,2,),IF($AN100=$R$11,VLOOKUP($AO100,Listas!$E$6:$F$106,2,),IF($AN100=$R$12,VLOOKUP($AO100,Listas!$H$6:$I$106,2,)/100,""))),"")</f>
        <v/>
      </c>
      <c r="BU100" t="str">
        <f>IFERROR('Prod y alimentación'!V158*IF($AN100=$R$10,VLOOKUP($AO100,Listas!$B$6:$C$106,2,),IF($AN100=$R$11,VLOOKUP($AO100,Listas!$E$6:$F$106,2,),IF($AN100=$R$12,VLOOKUP($AO100,Listas!$H$6:$I$106,2,)/100,""))),"")</f>
        <v/>
      </c>
      <c r="BV100" t="str">
        <f>IFERROR('Prod y alimentación'!Y158*IF($AN100=$R$10,VLOOKUP($AO100,Listas!$B$6:$C$106,2,),IF($AN100=$R$11,VLOOKUP($AO100,Listas!$E$6:$F$106,2,),IF($AN100=$R$12,VLOOKUP($AO100,Listas!$H$6:$I$106,2,)/100,""))),"")</f>
        <v/>
      </c>
      <c r="BW100" t="str">
        <f>IFERROR('Prod y alimentación'!AB158*IF($AN100=$R$10,VLOOKUP($AO100,Listas!$B$6:$C$106,2,),IF($AN100=$R$11,VLOOKUP($AO100,Listas!$E$6:$F$106,2,),IF($AN100=$R$12,VLOOKUP($AO100,Listas!$H$6:$I$106,2,)/100,""))),"")</f>
        <v/>
      </c>
      <c r="BX100" t="str">
        <f>IFERROR('Prod y alimentación'!AE158*IF($AN100=$R$10,VLOOKUP($AO100,Listas!$B$6:$C$106,2,),IF($AN100=$R$11,VLOOKUP($AO100,Listas!$E$6:$F$106,2,),IF($AN100=$R$12,VLOOKUP($AO100,Listas!$H$6:$I$106,2,)/100,""))),"")</f>
        <v/>
      </c>
      <c r="BY100" t="str">
        <f>IFERROR('Prod y alimentación'!AH158*IF($AN100=$R$10,VLOOKUP($AO100,Listas!$B$6:$C$106,2,),IF($AN100=$R$11,VLOOKUP($AO100,Listas!$E$6:$F$106,2,),IF($AN100=$R$12,VLOOKUP($AO100,Listas!$H$6:$I$106,2,)/100,""))),"")</f>
        <v/>
      </c>
      <c r="BZ100" t="str">
        <f>IFERROR('Prod y alimentación'!AK158*IF($AN100=$R$10,VLOOKUP($AO100,Listas!$B$6:$C$106,2,),IF($AN100=$R$11,VLOOKUP($AO100,Listas!$E$6:$F$106,2,),IF($AN100=$R$12,VLOOKUP($AO100,Listas!$H$6:$I$106,2,)/100,""))),"")</f>
        <v/>
      </c>
      <c r="CB100" t="str">
        <f>IF(Reservas!E105="",IF(Reservas!D105="","",IF(Reservas!C105=$O$10,0.85,IF(Reservas!C105=$O$11,0.45,IF(Reservas!C105=$O$12,0.33,"")))),Reservas!E105)</f>
        <v/>
      </c>
      <c r="CC100" t="str">
        <f>IF(Reservas!H105="",IF(Reservas!G105="","",IF(Reservas!F105=$O$10,0.85,IF(Reservas!F105=$O$11,0.45,IF(Reservas!F105=$O$12,0.33,"")))),Reservas!H105)</f>
        <v/>
      </c>
      <c r="CD100" t="str">
        <f>IF(Reservas!K105="",IF(Reservas!J105="","",IF(Reservas!I105=$O$10,0.85,IF(Reservas!I105=$O$11,0.45,IF(Reservas!I105=$O$12,0.33,"")))),Reservas!K105)</f>
        <v/>
      </c>
      <c r="CE100" t="str">
        <f>IF(Reservas!N105="",IF(Reservas!M105="","",IF(Reservas!L105=$O$10,0.85,IF(Reservas!L105=$O$11,0.45,IF(Reservas!L105=$O$12,0.33,"")))),Reservas!N105)</f>
        <v/>
      </c>
      <c r="CF100" t="str">
        <f>IF(Reservas!Q105="",IF(Reservas!P105="","",IF(Reservas!O105=$O$10,0.85,IF(Reservas!O105=$O$11,0.45,IF(Reservas!O105=$O$12,0.33,"")))),Reservas!Q105)</f>
        <v/>
      </c>
      <c r="CG100" t="str">
        <f>IF(Reservas!T105="",IF(Reservas!S105="","",IF(Reservas!R105=$O$10,0.85,IF(Reservas!R105=$O$11,0.45,IF(Reservas!R105=$O$12,0.33,"")))),Reservas!T105)</f>
        <v/>
      </c>
      <c r="CH100" t="str">
        <f>IF(Reservas!W105="",IF(Reservas!V105="","",IF(Reservas!U105=$O$10,0.85,IF(Reservas!U105=$O$11,0.45,IF(Reservas!U105=$O$12,0.33,"")))),Reservas!W105)</f>
        <v/>
      </c>
      <c r="CI100" t="str">
        <f>IF(Reservas!Z105="",IF(Reservas!Y105="","",IF(Reservas!X105=$O$10,0.85,IF(Reservas!X105=$O$11,0.45,IF(Reservas!X105=$O$12,0.33,"")))),Reservas!Z105)</f>
        <v/>
      </c>
      <c r="CJ100" t="str">
        <f>IF(Reservas!AC105="",IF(Reservas!AB105="","",IF(Reservas!AA105=$O$10,0.85,IF(Reservas!AA105=$O$11,0.45,IF(Reservas!AA105=$O$12,0.33,"")))),Reservas!AC105)</f>
        <v/>
      </c>
      <c r="CK100" t="str">
        <f>IF(Reservas!AF105="",IF(Reservas!AE105="","",IF(Reservas!AD105=$O$10,0.85,IF(Reservas!AD105=$O$11,0.45,IF(Reservas!AD105=$O$12,0.33,"")))),Reservas!AF105)</f>
        <v/>
      </c>
      <c r="CL100" t="str">
        <f>IF(Reservas!AI105="",IF(Reservas!AH105="","",IF(Reservas!AG105=$O$10,0.85,IF(Reservas!AG105=$O$11,0.45,IF(Reservas!AG105=$O$12,0.33,"")))),Reservas!AI105)</f>
        <v/>
      </c>
      <c r="CM100" t="str">
        <f>IF(Reservas!AL105="",IF(Reservas!AK105="","",IF(Reservas!AJ105=$O$10,0.85,IF(Reservas!AJ105=$O$11,0.45,IF(Reservas!AJ105=$O$12,0.33,"")))),Reservas!AL105)</f>
        <v/>
      </c>
      <c r="CO100" t="str">
        <f>IFERROR('Prod y alimentación'!E158*IF($AN100=$R$10,VLOOKUP($AO100,Listas!$B$6:$C$106,2,),IF($AN100=$R$11,VLOOKUP($AO100,Listas!$E$6:$F$106,2,),IF($AN100=$R$12,VLOOKUP($AO100,Listas!$H$6:$I$106,2,),""))),"")</f>
        <v/>
      </c>
      <c r="CP100" t="str">
        <f>IFERROR('Prod y alimentación'!H158*IF($AN100=$R$10,VLOOKUP($AO100,Listas!$B$6:$C$106,2,),IF($AN100=$R$11,VLOOKUP($AO100,Listas!$E$6:$F$106,2,),IF($AN100=$R$12,VLOOKUP($AO100,Listas!$H$6:$I$106,2,),""))),"")</f>
        <v/>
      </c>
      <c r="CQ100" t="str">
        <f>IFERROR('Prod y alimentación'!K158*IF($AN100=$R$10,VLOOKUP($AO100,Listas!$B$6:$C$106,2,),IF($AN100=$R$11,VLOOKUP($AO100,Listas!$E$6:$F$106,2,),IF($AN100=$R$12,VLOOKUP($AO100,Listas!$H$6:$I$106,2,),""))),"")</f>
        <v/>
      </c>
      <c r="CR100" t="str">
        <f>IFERROR('Prod y alimentación'!N158*IF($AN100=$R$10,VLOOKUP($AO100,Listas!$B$6:$C$106,2,),IF($AN100=$R$11,VLOOKUP($AO100,Listas!$E$6:$F$106,2,),IF($AN100=$R$12,VLOOKUP($AO100,Listas!$H$6:$I$106,2,),""))),"")</f>
        <v/>
      </c>
      <c r="CS100" t="str">
        <f>IFERROR('Prod y alimentación'!Q158*IF($AN100=$R$10,VLOOKUP($AO100,Listas!$B$6:$C$106,2,),IF($AN100=$R$11,VLOOKUP($AO100,Listas!$E$6:$F$106,2,),IF($AN100=$R$12,VLOOKUP($AO100,Listas!$H$6:$I$106,2,),""))),"")</f>
        <v/>
      </c>
      <c r="CT100" t="str">
        <f>IFERROR('Prod y alimentación'!T158*IF($AN100=$R$10,VLOOKUP($AO100,Listas!$B$6:$C$106,2,),IF($AN100=$R$11,VLOOKUP($AO100,Listas!$E$6:$F$106,2,),IF($AN100=$R$12,VLOOKUP($AO100,Listas!$H$6:$I$106,2,),""))),"")</f>
        <v/>
      </c>
      <c r="CU100" t="str">
        <f>IFERROR('Prod y alimentación'!W158*IF($AN100=$R$10,VLOOKUP($AO100,Listas!$B$6:$C$106,2,),IF($AN100=$R$11,VLOOKUP($AO100,Listas!$E$6:$F$106,2,),IF($AN100=$R$12,VLOOKUP($AO100,Listas!$H$6:$I$106,2,),""))),"")</f>
        <v/>
      </c>
      <c r="CV100" t="str">
        <f>IFERROR('Prod y alimentación'!Z158*IF($AN100=$R$10,VLOOKUP($AO100,Listas!$B$6:$C$106,2,),IF($AN100=$R$11,VLOOKUP($AO100,Listas!$E$6:$F$106,2,),IF($AN100=$R$12,VLOOKUP($AO100,Listas!$H$6:$I$106,2,),""))),"")</f>
        <v/>
      </c>
      <c r="CW100" t="str">
        <f>IFERROR('Prod y alimentación'!AC158*IF($AN100=$R$10,VLOOKUP($AO100,Listas!$B$6:$C$106,2,),IF($AN100=$R$11,VLOOKUP($AO100,Listas!$E$6:$F$106,2,),IF($AN100=$R$12,VLOOKUP($AO100,Listas!$H$6:$I$106,2,),""))),"")</f>
        <v/>
      </c>
      <c r="CX100" t="str">
        <f>IFERROR('Prod y alimentación'!AF158*IF($AN100=$R$10,VLOOKUP($AO100,Listas!$B$6:$C$106,2,),IF($AN100=$R$11,VLOOKUP($AO100,Listas!$E$6:$F$106,2,),IF($AN100=$R$12,VLOOKUP($AO100,Listas!$H$6:$I$106,2,),""))),"")</f>
        <v/>
      </c>
      <c r="CY100" t="str">
        <f>IFERROR('Prod y alimentación'!AI158*IF($AN100=$R$10,VLOOKUP($AO100,Listas!$B$6:$C$106,2,),IF($AN100=$R$11,VLOOKUP($AO100,Listas!$E$6:$F$106,2,),IF($AN100=$R$12,VLOOKUP($AO100,Listas!$H$6:$I$106,2,),""))),"")</f>
        <v/>
      </c>
      <c r="CZ100" t="str">
        <f>IFERROR('Prod y alimentación'!AL158*IF($AN100=$R$10,VLOOKUP($AO100,Listas!$B$6:$C$106,2,),IF($AN100=$R$11,VLOOKUP($AO100,Listas!$E$6:$F$106,2,),IF($AN100=$R$12,VLOOKUP($AO100,Listas!$H$6:$I$106,2,),""))),"")</f>
        <v/>
      </c>
    </row>
    <row r="101" spans="2:104" x14ac:dyDescent="0.35">
      <c r="B101" t="str">
        <f ca="1">IFERROR(INDEX(OFFSET(Listas!$B$6,0,0,MATCH("Fin",Listas!$B$6:B197,0)-1,1),MATCH(0,INDEX(COUNTIF($B$10:B100,OFFSET(Listas!$B$6,0,0,MATCH("Fin",Listas!$B$6:B197,0)-1,1)),0,0),0)),"")</f>
        <v/>
      </c>
      <c r="E101" t="str">
        <f ca="1">IFERROR(INDEX(OFFSET(Listas!$E$6,0,0,MATCH("Fin",Listas!$E$6:E197,0)-1,1),MATCH(0,INDEX(COUNTIF($E$10:E100,OFFSET(Listas!$E$6,0,0,MATCH("Fin",Listas!$E$6:E197,0)-1,1)),0,0),0)),"")</f>
        <v/>
      </c>
      <c r="H101" t="str">
        <f ca="1">IFERROR(INDEX(OFFSET(Listas!$H$6,0,0,MATCH("Fin",Listas!$H$6:H197,0)-1,1),MATCH(0,INDEX(COUNTIF($H$10:H100,OFFSET(Listas!$H$6,0,0,MATCH("Fin",Listas!$H$6:H197,0)-1,1)),0,0),0)),"")</f>
        <v/>
      </c>
      <c r="K101" t="str">
        <f ca="1">IFERROR(INDEX(OFFSET(Listas!$L$6,0,0,MATCH("Fin",Listas!$L$6:L197,0)-1,1),MATCH(0,INDEX(COUNTIF($K$10:K100,OFFSET(Listas!$L$6,0,0,MATCH("Fin",Listas!$L$6:L197,0)-1,1)),0,0),0)),"")</f>
        <v/>
      </c>
      <c r="L101" t="e">
        <f ca="1">VLOOKUP(K101,Listas!$L$6:$M$106,2,0)</f>
        <v>#N/A</v>
      </c>
      <c r="AA101" s="122" t="str">
        <f>IF('Uso de suelo'!C106="","",'Uso de suelo'!C106)</f>
        <v/>
      </c>
      <c r="AB101" s="123" t="str">
        <f ca="1">IF('Uso de suelo'!D106="","",VLOOKUP('Uso de suelo'!D106,OFFSET(Formulas!$K$11,0,0,Formulas!$L$10,2),2,0))</f>
        <v/>
      </c>
      <c r="AC101" s="123" t="str">
        <f ca="1">IF('Uso de suelo'!F106="","",VLOOKUP('Uso de suelo'!F106,OFFSET(Formulas!$K$11,0,0,Formulas!$L$10,2),2,0))</f>
        <v/>
      </c>
      <c r="AD101" s="123" t="str">
        <f ca="1">IF('Uso de suelo'!H106="","",VLOOKUP('Uso de suelo'!H106,OFFSET(Formulas!$K$11,0,0,Formulas!$L$10,2),2,0))</f>
        <v/>
      </c>
      <c r="AE101" s="123" t="str">
        <f ca="1">IF('Uso de suelo'!J106="","",VLOOKUP('Uso de suelo'!J106,OFFSET(Formulas!$K$11,0,0,Formulas!$L$10,2),2,0))</f>
        <v/>
      </c>
      <c r="AF101" s="123" t="str">
        <f ca="1">IF('Uso de suelo'!L106="","",VLOOKUP('Uso de suelo'!L106,OFFSET(Formulas!$K$11,0,0,Formulas!$L$10,2),2,0))</f>
        <v/>
      </c>
      <c r="AG101" s="123" t="str">
        <f ca="1">IF('Uso de suelo'!N106="","",VLOOKUP('Uso de suelo'!N106,OFFSET(Formulas!$K$11,0,0,Formulas!$L$10,2),2,0))</f>
        <v/>
      </c>
      <c r="AH101" s="123" t="str">
        <f ca="1">IF('Uso de suelo'!P106="","",VLOOKUP('Uso de suelo'!P106,OFFSET(Formulas!$K$11,0,0,Formulas!$L$10,2),2,0))</f>
        <v/>
      </c>
      <c r="AI101" s="123" t="str">
        <f ca="1">IF('Uso de suelo'!R106="","",VLOOKUP('Uso de suelo'!R106,OFFSET(Formulas!$K$11,0,0,Formulas!$L$10,2),2,0))</f>
        <v/>
      </c>
      <c r="AJ101" s="123" t="str">
        <f ca="1">IF('Uso de suelo'!T106="","",VLOOKUP('Uso de suelo'!T106,OFFSET(Formulas!$K$11,0,0,Formulas!$L$10,2),2,0))</f>
        <v/>
      </c>
      <c r="AK101" s="123" t="str">
        <f ca="1">IF('Uso de suelo'!V106="","",VLOOKUP('Uso de suelo'!V106,OFFSET(Formulas!$K$11,0,0,Formulas!$L$10,2),2,0))</f>
        <v/>
      </c>
      <c r="AL101" s="123" t="str">
        <f ca="1">IF('Uso de suelo'!X106="","",VLOOKUP('Uso de suelo'!X106,OFFSET(Formulas!$K$11,0,0,Formulas!$L$10,2),2,0))</f>
        <v/>
      </c>
      <c r="AM101" s="124" t="str">
        <f ca="1">IF('Uso de suelo'!Z106="","",VLOOKUP('Uso de suelo'!Z106,OFFSET(Formulas!$K$11,0,0,Formulas!$L$10,2),2,0))</f>
        <v/>
      </c>
      <c r="AN101" t="str">
        <f>IF('Prod y alimentación'!B159="","",'Prod y alimentación'!B159)</f>
        <v/>
      </c>
      <c r="AO101" t="str">
        <f>IF('Prod y alimentación'!C159="","",'Prod y alimentación'!C159)</f>
        <v/>
      </c>
      <c r="AP101" t="str">
        <f>IFERROR('Prod y alimentación'!D159*IF($AN101=$R$10,VLOOKUP($AO101,Listas!$B$6:$D$106,3,)*VLOOKUP($AO101,Listas!$B$6:$D$106,2,),IF($AN101=$R$11,VLOOKUP($AO101,Listas!$E$6:$G$106,3,)*VLOOKUP($AO101,Listas!$E$6:$G$106,2,),IF($AN101=$R$12,VLOOKUP($AO101,Listas!$H$6:$J$106,3,)*VLOOKUP($AO101,Listas!$H$6:$J$106,2,),""))),"")</f>
        <v/>
      </c>
      <c r="AQ101" t="str">
        <f>IFERROR('Prod y alimentación'!E159*IF($AN101=$R$10,VLOOKUP($AO101,Listas!$B$6:$D$106,3,)*VLOOKUP($AO101,Listas!$B$6:$D$106,2,),IF($AN101=$R$11,VLOOKUP($AO101,Listas!$E$6:$G$106,3,)*VLOOKUP($AO101,Listas!$E$6:$G$106,2,),IF($AN101=$R$12,VLOOKUP($AO101,Listas!$H$6:$J$106,3,)*VLOOKUP($AO101,Listas!$H$6:$J$106,2,),""))),"")</f>
        <v/>
      </c>
      <c r="AR101" t="str">
        <f>IFERROR('Prod y alimentación'!G159*IF($AN101=$R$10,VLOOKUP($AO101,Listas!$B$6:$D$106,3,)*VLOOKUP($AO101,Listas!$B$6:$D$106,2,),IF($AN101=$R$11,VLOOKUP($AO101,Listas!$E$6:$G$106,3,)*VLOOKUP($AO101,Listas!$E$6:$G$106,2,),IF($AN101=$R$12,VLOOKUP($AO101,Listas!$H$6:$J$106,3,)*VLOOKUP($AO101,Listas!$H$6:$J$106,2,),""))),"")</f>
        <v/>
      </c>
      <c r="AS101" t="str">
        <f>IFERROR('Prod y alimentación'!H159*IF($AN101=$R$10,VLOOKUP($AO101,Listas!$B$6:$D$106,3,)*VLOOKUP($AO101,Listas!$B$6:$D$106,2,),IF($AN101=$R$11,VLOOKUP($AO101,Listas!$E$6:$G$106,3,)*VLOOKUP($AO101,Listas!$E$6:$G$106,2,),IF($AN101=$R$12,VLOOKUP($AO101,Listas!$H$6:$J$106,3,)*VLOOKUP($AO101,Listas!$H$6:$J$106,2,),""))),"")</f>
        <v/>
      </c>
      <c r="AT101" t="str">
        <f>IFERROR('Prod y alimentación'!J159*IF($AN101=$R$10,VLOOKUP($AO101,Listas!$B$6:$D$106,3,)*VLOOKUP($AO101,Listas!$B$6:$D$106,2,),IF($AN101=$R$11,VLOOKUP($AO101,Listas!$E$6:$G$106,3,)*VLOOKUP($AO101,Listas!$E$6:$G$106,2,),IF($AN101=$R$12,VLOOKUP($AO101,Listas!$H$6:$J$106,3,)*VLOOKUP($AO101,Listas!$H$6:$J$106,2,),""))),"")</f>
        <v/>
      </c>
      <c r="AU101" t="str">
        <f>IFERROR('Prod y alimentación'!K159*IF($AN101=$R$10,VLOOKUP($AO101,Listas!$B$6:$D$106,3,)*VLOOKUP($AO101,Listas!$B$6:$D$106,2,),IF($AN101=$R$11,VLOOKUP($AO101,Listas!$E$6:$G$106,3,)*VLOOKUP($AO101,Listas!$E$6:$G$106,2,),IF($AN101=$R$12,VLOOKUP($AO101,Listas!$H$6:$J$106,3,)*VLOOKUP($AO101,Listas!$H$6:$J$106,2,),""))),"")</f>
        <v/>
      </c>
      <c r="AV101" t="str">
        <f>IFERROR('Prod y alimentación'!M159*IF($AN101=$R$10,VLOOKUP($AO101,Listas!$B$6:$D$106,3,)*VLOOKUP($AO101,Listas!$B$6:$D$106,2,),IF($AN101=$R$11,VLOOKUP($AO101,Listas!$E$6:$G$106,3,)*VLOOKUP($AO101,Listas!$E$6:$G$106,2,),IF($AN101=$R$12,VLOOKUP($AO101,Listas!$H$6:$J$106,3,)*VLOOKUP($AO101,Listas!$H$6:$J$106,2,),""))),"")</f>
        <v/>
      </c>
      <c r="AW101" t="str">
        <f>IFERROR('Prod y alimentación'!N159*IF($AN101=$R$10,VLOOKUP($AO101,Listas!$B$6:$D$106,3,)*VLOOKUP($AO101,Listas!$B$6:$D$106,2,),IF($AN101=$R$11,VLOOKUP($AO101,Listas!$E$6:$G$106,3,)*VLOOKUP($AO101,Listas!$E$6:$G$106,2,),IF($AN101=$R$12,VLOOKUP($AO101,Listas!$H$6:$J$106,3,)*VLOOKUP($AO101,Listas!$H$6:$J$106,2,),""))),"")</f>
        <v/>
      </c>
      <c r="AX101" t="str">
        <f>IFERROR('Prod y alimentación'!P159*IF($AN101=$R$10,VLOOKUP($AO101,Listas!$B$6:$D$106,3,)*VLOOKUP($AO101,Listas!$B$6:$D$106,2,),IF($AN101=$R$11,VLOOKUP($AO101,Listas!$E$6:$G$106,3,)*VLOOKUP($AO101,Listas!$E$6:$G$106,2,),IF($AN101=$R$12,VLOOKUP($AO101,Listas!$H$6:$J$106,3,)*VLOOKUP($AO101,Listas!$H$6:$J$106,2,),""))),"")</f>
        <v/>
      </c>
      <c r="AY101" t="str">
        <f>IFERROR('Prod y alimentación'!Q159*IF($AN101=$R$10,VLOOKUP($AO101,Listas!$B$6:$D$106,3,)*VLOOKUP($AO101,Listas!$B$6:$D$106,2,),IF($AN101=$R$11,VLOOKUP($AO101,Listas!$E$6:$G$106,3,)*VLOOKUP($AO101,Listas!$E$6:$G$106,2,),IF($AN101=$R$12,VLOOKUP($AO101,Listas!$H$6:$J$106,3,)*VLOOKUP($AO101,Listas!$H$6:$J$106,2,),""))),"")</f>
        <v/>
      </c>
      <c r="AZ101" t="str">
        <f>IFERROR('Prod y alimentación'!S159*IF($AN101=$R$10,VLOOKUP($AO101,Listas!$B$6:$D$106,3,)*VLOOKUP($AO101,Listas!$B$6:$D$106,2,),IF($AN101=$R$11,VLOOKUP($AO101,Listas!$E$6:$G$106,3,)*VLOOKUP($AO101,Listas!$E$6:$G$106,2,),IF($AN101=$R$12,VLOOKUP($AO101,Listas!$H$6:$J$106,3,)*VLOOKUP($AO101,Listas!$H$6:$J$106,2,),""))),"")</f>
        <v/>
      </c>
      <c r="BA101" t="str">
        <f>IFERROR('Prod y alimentación'!T159*IF($AN101=$R$10,VLOOKUP($AO101,Listas!$B$6:$D$106,3,)*VLOOKUP($AO101,Listas!$B$6:$D$106,2,),IF($AN101=$R$11,VLOOKUP($AO101,Listas!$E$6:$G$106,3,)*VLOOKUP($AO101,Listas!$E$6:$G$106,2,),IF($AN101=$R$12,VLOOKUP($AO101,Listas!$H$6:$J$106,3,)*VLOOKUP($AO101,Listas!$H$6:$J$106,2,),""))),"")</f>
        <v/>
      </c>
      <c r="BB101" t="str">
        <f>IFERROR('Prod y alimentación'!V159*IF($AN101=$R$10,VLOOKUP($AO101,Listas!$B$6:$D$106,3,)*VLOOKUP($AO101,Listas!$B$6:$D$106,2,),IF($AN101=$R$11,VLOOKUP($AO101,Listas!$E$6:$G$106,3,)*VLOOKUP($AO101,Listas!$E$6:$G$106,2,),IF($AN101=$R$12,VLOOKUP($AO101,Listas!$H$6:$J$106,3,)*VLOOKUP($AO101,Listas!$H$6:$J$106,2,),""))),"")</f>
        <v/>
      </c>
      <c r="BC101" t="str">
        <f>IFERROR('Prod y alimentación'!W159*IF($AN101=$R$10,VLOOKUP($AO101,Listas!$B$6:$D$106,3,)*VLOOKUP($AO101,Listas!$B$6:$D$106,2,),IF($AN101=$R$11,VLOOKUP($AO101,Listas!$E$6:$G$106,3,)*VLOOKUP($AO101,Listas!$E$6:$G$106,2,),IF($AN101=$R$12,VLOOKUP($AO101,Listas!$H$6:$J$106,3,)*VLOOKUP($AO101,Listas!$H$6:$J$106,2,),""))),"")</f>
        <v/>
      </c>
      <c r="BD101" t="str">
        <f>IFERROR('Prod y alimentación'!Y159*IF($AN101=$R$10,VLOOKUP($AO101,Listas!$B$6:$D$106,3,)*VLOOKUP($AO101,Listas!$B$6:$D$106,2,),IF($AN101=$R$11,VLOOKUP($AO101,Listas!$E$6:$G$106,3,)*VLOOKUP($AO101,Listas!$E$6:$G$106,2,),IF($AN101=$R$12,VLOOKUP($AO101,Listas!$H$6:$J$106,3,)*VLOOKUP($AO101,Listas!$H$6:$J$106,2,),""))),"")</f>
        <v/>
      </c>
      <c r="BE101" t="str">
        <f>IFERROR('Prod y alimentación'!Z159*IF($AN101=$R$10,VLOOKUP($AO101,Listas!$B$6:$D$106,3,)*VLOOKUP($AO101,Listas!$B$6:$D$106,2,),IF($AN101=$R$11,VLOOKUP($AO101,Listas!$E$6:$G$106,3,)*VLOOKUP($AO101,Listas!$E$6:$G$106,2,),IF($AN101=$R$12,VLOOKUP($AO101,Listas!$H$6:$J$106,3,)*VLOOKUP($AO101,Listas!$H$6:$J$106,2,),""))),"")</f>
        <v/>
      </c>
      <c r="BF101" t="str">
        <f>IFERROR('Prod y alimentación'!AB159*IF($AN101=$R$10,VLOOKUP($AO101,Listas!$B$6:$D$106,3,)*VLOOKUP($AO101,Listas!$B$6:$D$106,2,),IF($AN101=$R$11,VLOOKUP($AO101,Listas!$E$6:$G$106,3,)*VLOOKUP($AO101,Listas!$E$6:$G$106,2,),IF($AN101=$R$12,VLOOKUP($AO101,Listas!$H$6:$J$106,3,)*VLOOKUP($AO101,Listas!$H$6:$J$106,2,),""))),"")</f>
        <v/>
      </c>
      <c r="BG101" t="str">
        <f>IFERROR('Prod y alimentación'!AC159*IF($AN101=$R$10,VLOOKUP($AO101,Listas!$B$6:$D$106,3,)*VLOOKUP($AO101,Listas!$B$6:$D$106,2,),IF($AN101=$R$11,VLOOKUP($AO101,Listas!$E$6:$G$106,3,)*VLOOKUP($AO101,Listas!$E$6:$G$106,2,),IF($AN101=$R$12,VLOOKUP($AO101,Listas!$H$6:$J$106,3,)*VLOOKUP($AO101,Listas!$H$6:$J$106,2,),""))),"")</f>
        <v/>
      </c>
      <c r="BH101" t="str">
        <f>IFERROR('Prod y alimentación'!AE159*IF($AN101=$R$10,VLOOKUP($AO101,Listas!$B$6:$D$106,3,)*VLOOKUP($AO101,Listas!$B$6:$D$106,2,),IF($AN101=$R$11,VLOOKUP($AO101,Listas!$E$6:$G$106,3,)*VLOOKUP($AO101,Listas!$E$6:$G$106,2,),IF($AN101=$R$12,VLOOKUP($AO101,Listas!$H$6:$J$106,3,)*VLOOKUP($AO101,Listas!$H$6:$J$106,2,),""))),"")</f>
        <v/>
      </c>
      <c r="BI101" t="str">
        <f>IFERROR('Prod y alimentación'!AF159*IF($AN101=$R$10,VLOOKUP($AO101,Listas!$B$6:$D$106,3,)*VLOOKUP($AO101,Listas!$B$6:$D$106,2,),IF($AN101=$R$11,VLOOKUP($AO101,Listas!$E$6:$G$106,3,)*VLOOKUP($AO101,Listas!$E$6:$G$106,2,),IF($AN101=$R$12,VLOOKUP($AO101,Listas!$H$6:$J$106,3,)*VLOOKUP($AO101,Listas!$H$6:$J$106,2,),""))),"")</f>
        <v/>
      </c>
      <c r="BJ101" t="str">
        <f>IFERROR('Prod y alimentación'!AH159*IF($AN101=$R$10,VLOOKUP($AO101,Listas!$B$6:$D$106,3,)*VLOOKUP($AO101,Listas!$B$6:$D$106,2,),IF($AN101=$R$11,VLOOKUP($AO101,Listas!$E$6:$G$106,3,)*VLOOKUP($AO101,Listas!$E$6:$G$106,2,),IF($AN101=$R$12,VLOOKUP($AO101,Listas!$H$6:$J$106,3,)*VLOOKUP($AO101,Listas!$H$6:$J$106,2,),""))),"")</f>
        <v/>
      </c>
      <c r="BK101" t="str">
        <f>IFERROR('Prod y alimentación'!AI159*IF($AN101=$R$10,VLOOKUP($AO101,Listas!$B$6:$D$106,3,)*VLOOKUP($AO101,Listas!$B$6:$D$106,2,),IF($AN101=$R$11,VLOOKUP($AO101,Listas!$E$6:$G$106,3,)*VLOOKUP($AO101,Listas!$E$6:$G$106,2,),IF($AN101=$R$12,VLOOKUP($AO101,Listas!$H$6:$J$106,3,)*VLOOKUP($AO101,Listas!$H$6:$J$106,2,),""))),"")</f>
        <v/>
      </c>
      <c r="BL101" t="str">
        <f>IFERROR('Prod y alimentación'!AK159*IF($AN101=$R$10,VLOOKUP($AO101,Listas!$B$6:$D$106,3,)*VLOOKUP($AO101,Listas!$B$6:$D$106,2,),IF($AN101=$R$11,VLOOKUP($AO101,Listas!$E$6:$G$106,3,)*VLOOKUP($AO101,Listas!$E$6:$G$106,2,),IF($AN101=$R$12,VLOOKUP($AO101,Listas!$H$6:$J$106,3,)*VLOOKUP($AO101,Listas!$H$6:$J$106,2,),""))),"")</f>
        <v/>
      </c>
      <c r="BM101" t="str">
        <f>IFERROR('Prod y alimentación'!AL159*IF($AN101=$R$10,VLOOKUP($AO101,Listas!$B$6:$D$106,3,)*VLOOKUP($AO101,Listas!$B$6:$D$106,2,),IF($AN101=$R$11,VLOOKUP($AO101,Listas!$E$6:$G$106,3,)*VLOOKUP($AO101,Listas!$E$6:$G$106,2,),IF($AN101=$R$12,VLOOKUP($AO101,Listas!$H$6:$J$106,3,)*VLOOKUP($AO101,Listas!$H$6:$J$106,2,),""))),"")</f>
        <v/>
      </c>
      <c r="BO101" s="130" t="str">
        <f>IFERROR('Prod y alimentación'!D159*IF($AN101=$R$10,VLOOKUP($AO101,Listas!$B$6:$C$106,2,),IF($AN101=$R$11,VLOOKUP($AO101,Listas!$E$6:$F$106,2,),IF($AN101=$R$12,VLOOKUP($AO101,Listas!$H$6:$I$106,2,),""))),"")</f>
        <v/>
      </c>
      <c r="BP101" t="str">
        <f>IFERROR('Prod y alimentación'!G159*IF($AN101=$R$10,VLOOKUP($AO101,Listas!$B$6:$C$106,2,),IF($AN101=$R$11,VLOOKUP($AO101,Listas!$E$6:$F$106,2,),IF($AN101=$R$12,VLOOKUP($AO101,Listas!$H$6:$I$106,2,)/100,""))),"")</f>
        <v/>
      </c>
      <c r="BQ101" t="str">
        <f>IFERROR('Prod y alimentación'!J159*IF($AN101=$R$10,VLOOKUP($AO101,Listas!$B$6:$C$106,2,),IF($AN101=$R$11,VLOOKUP($AO101,Listas!$E$6:$F$106,2,),IF($AN101=$R$12,VLOOKUP($AO101,Listas!$H$6:$I$106,2,)/100,""))),"")</f>
        <v/>
      </c>
      <c r="BR101" t="str">
        <f>IFERROR('Prod y alimentación'!M159*IF($AN101=$R$10,VLOOKUP($AO101,Listas!$B$6:$C$106,2,),IF($AN101=$R$11,VLOOKUP($AO101,Listas!$E$6:$F$106,2,),IF($AN101=$R$12,VLOOKUP($AO101,Listas!$H$6:$I$106,2,)/100,""))),"")</f>
        <v/>
      </c>
      <c r="BS101" t="str">
        <f>IFERROR('Prod y alimentación'!P159*IF($AN101=$R$10,VLOOKUP($AO101,Listas!$B$6:$C$106,2,),IF($AN101=$R$11,VLOOKUP($AO101,Listas!$E$6:$F$106,2,),IF($AN101=$R$12,VLOOKUP($AO101,Listas!$H$6:$I$106,2,)/100,""))),"")</f>
        <v/>
      </c>
      <c r="BT101" t="str">
        <f>IFERROR('Prod y alimentación'!S159*IF($AN101=$R$10,VLOOKUP($AO101,Listas!$B$6:$C$106,2,),IF($AN101=$R$11,VLOOKUP($AO101,Listas!$E$6:$F$106,2,),IF($AN101=$R$12,VLOOKUP($AO101,Listas!$H$6:$I$106,2,)/100,""))),"")</f>
        <v/>
      </c>
      <c r="BU101" t="str">
        <f>IFERROR('Prod y alimentación'!V159*IF($AN101=$R$10,VLOOKUP($AO101,Listas!$B$6:$C$106,2,),IF($AN101=$R$11,VLOOKUP($AO101,Listas!$E$6:$F$106,2,),IF($AN101=$R$12,VLOOKUP($AO101,Listas!$H$6:$I$106,2,)/100,""))),"")</f>
        <v/>
      </c>
      <c r="BV101" t="str">
        <f>IFERROR('Prod y alimentación'!Y159*IF($AN101=$R$10,VLOOKUP($AO101,Listas!$B$6:$C$106,2,),IF($AN101=$R$11,VLOOKUP($AO101,Listas!$E$6:$F$106,2,),IF($AN101=$R$12,VLOOKUP($AO101,Listas!$H$6:$I$106,2,)/100,""))),"")</f>
        <v/>
      </c>
      <c r="BW101" t="str">
        <f>IFERROR('Prod y alimentación'!AB159*IF($AN101=$R$10,VLOOKUP($AO101,Listas!$B$6:$C$106,2,),IF($AN101=$R$11,VLOOKUP($AO101,Listas!$E$6:$F$106,2,),IF($AN101=$R$12,VLOOKUP($AO101,Listas!$H$6:$I$106,2,)/100,""))),"")</f>
        <v/>
      </c>
      <c r="BX101" t="str">
        <f>IFERROR('Prod y alimentación'!AE159*IF($AN101=$R$10,VLOOKUP($AO101,Listas!$B$6:$C$106,2,),IF($AN101=$R$11,VLOOKUP($AO101,Listas!$E$6:$F$106,2,),IF($AN101=$R$12,VLOOKUP($AO101,Listas!$H$6:$I$106,2,)/100,""))),"")</f>
        <v/>
      </c>
      <c r="BY101" t="str">
        <f>IFERROR('Prod y alimentación'!AH159*IF($AN101=$R$10,VLOOKUP($AO101,Listas!$B$6:$C$106,2,),IF($AN101=$R$11,VLOOKUP($AO101,Listas!$E$6:$F$106,2,),IF($AN101=$R$12,VLOOKUP($AO101,Listas!$H$6:$I$106,2,)/100,""))),"")</f>
        <v/>
      </c>
      <c r="BZ101" t="str">
        <f>IFERROR('Prod y alimentación'!AK159*IF($AN101=$R$10,VLOOKUP($AO101,Listas!$B$6:$C$106,2,),IF($AN101=$R$11,VLOOKUP($AO101,Listas!$E$6:$F$106,2,),IF($AN101=$R$12,VLOOKUP($AO101,Listas!$H$6:$I$106,2,)/100,""))),"")</f>
        <v/>
      </c>
      <c r="CB101" t="str">
        <f>IF(Reservas!E106="",IF(Reservas!D106="","",IF(Reservas!C106=$O$10,0.85,IF(Reservas!C106=$O$11,0.45,IF(Reservas!C106=$O$12,0.33,"")))),Reservas!E106)</f>
        <v/>
      </c>
      <c r="CC101" t="str">
        <f>IF(Reservas!H106="",IF(Reservas!G106="","",IF(Reservas!F106=$O$10,0.85,IF(Reservas!F106=$O$11,0.45,IF(Reservas!F106=$O$12,0.33,"")))),Reservas!H106)</f>
        <v/>
      </c>
      <c r="CD101" t="str">
        <f>IF(Reservas!K106="",IF(Reservas!J106="","",IF(Reservas!I106=$O$10,0.85,IF(Reservas!I106=$O$11,0.45,IF(Reservas!I106=$O$12,0.33,"")))),Reservas!K106)</f>
        <v/>
      </c>
      <c r="CE101" t="str">
        <f>IF(Reservas!N106="",IF(Reservas!M106="","",IF(Reservas!L106=$O$10,0.85,IF(Reservas!L106=$O$11,0.45,IF(Reservas!L106=$O$12,0.33,"")))),Reservas!N106)</f>
        <v/>
      </c>
      <c r="CF101" t="str">
        <f>IF(Reservas!Q106="",IF(Reservas!P106="","",IF(Reservas!O106=$O$10,0.85,IF(Reservas!O106=$O$11,0.45,IF(Reservas!O106=$O$12,0.33,"")))),Reservas!Q106)</f>
        <v/>
      </c>
      <c r="CG101" t="str">
        <f>IF(Reservas!T106="",IF(Reservas!S106="","",IF(Reservas!R106=$O$10,0.85,IF(Reservas!R106=$O$11,0.45,IF(Reservas!R106=$O$12,0.33,"")))),Reservas!T106)</f>
        <v/>
      </c>
      <c r="CH101" t="str">
        <f>IF(Reservas!W106="",IF(Reservas!V106="","",IF(Reservas!U106=$O$10,0.85,IF(Reservas!U106=$O$11,0.45,IF(Reservas!U106=$O$12,0.33,"")))),Reservas!W106)</f>
        <v/>
      </c>
      <c r="CI101" t="str">
        <f>IF(Reservas!Z106="",IF(Reservas!Y106="","",IF(Reservas!X106=$O$10,0.85,IF(Reservas!X106=$O$11,0.45,IF(Reservas!X106=$O$12,0.33,"")))),Reservas!Z106)</f>
        <v/>
      </c>
      <c r="CJ101" t="str">
        <f>IF(Reservas!AC106="",IF(Reservas!AB106="","",IF(Reservas!AA106=$O$10,0.85,IF(Reservas!AA106=$O$11,0.45,IF(Reservas!AA106=$O$12,0.33,"")))),Reservas!AC106)</f>
        <v/>
      </c>
      <c r="CK101" t="str">
        <f>IF(Reservas!AF106="",IF(Reservas!AE106="","",IF(Reservas!AD106=$O$10,0.85,IF(Reservas!AD106=$O$11,0.45,IF(Reservas!AD106=$O$12,0.33,"")))),Reservas!AF106)</f>
        <v/>
      </c>
      <c r="CL101" t="str">
        <f>IF(Reservas!AI106="",IF(Reservas!AH106="","",IF(Reservas!AG106=$O$10,0.85,IF(Reservas!AG106=$O$11,0.45,IF(Reservas!AG106=$O$12,0.33,"")))),Reservas!AI106)</f>
        <v/>
      </c>
      <c r="CM101" t="str">
        <f>IF(Reservas!AL106="",IF(Reservas!AK106="","",IF(Reservas!AJ106=$O$10,0.85,IF(Reservas!AJ106=$O$11,0.45,IF(Reservas!AJ106=$O$12,0.33,"")))),Reservas!AL106)</f>
        <v/>
      </c>
      <c r="CO101" t="str">
        <f>IFERROR('Prod y alimentación'!E159*IF($AN101=$R$10,VLOOKUP($AO101,Listas!$B$6:$C$106,2,),IF($AN101=$R$11,VLOOKUP($AO101,Listas!$E$6:$F$106,2,),IF($AN101=$R$12,VLOOKUP($AO101,Listas!$H$6:$I$106,2,),""))),"")</f>
        <v/>
      </c>
      <c r="CP101" t="str">
        <f>IFERROR('Prod y alimentación'!H159*IF($AN101=$R$10,VLOOKUP($AO101,Listas!$B$6:$C$106,2,),IF($AN101=$R$11,VLOOKUP($AO101,Listas!$E$6:$F$106,2,),IF($AN101=$R$12,VLOOKUP($AO101,Listas!$H$6:$I$106,2,),""))),"")</f>
        <v/>
      </c>
      <c r="CQ101" t="str">
        <f>IFERROR('Prod y alimentación'!K159*IF($AN101=$R$10,VLOOKUP($AO101,Listas!$B$6:$C$106,2,),IF($AN101=$R$11,VLOOKUP($AO101,Listas!$E$6:$F$106,2,),IF($AN101=$R$12,VLOOKUP($AO101,Listas!$H$6:$I$106,2,),""))),"")</f>
        <v/>
      </c>
      <c r="CR101" t="str">
        <f>IFERROR('Prod y alimentación'!N159*IF($AN101=$R$10,VLOOKUP($AO101,Listas!$B$6:$C$106,2,),IF($AN101=$R$11,VLOOKUP($AO101,Listas!$E$6:$F$106,2,),IF($AN101=$R$12,VLOOKUP($AO101,Listas!$H$6:$I$106,2,),""))),"")</f>
        <v/>
      </c>
      <c r="CS101" t="str">
        <f>IFERROR('Prod y alimentación'!Q159*IF($AN101=$R$10,VLOOKUP($AO101,Listas!$B$6:$C$106,2,),IF($AN101=$R$11,VLOOKUP($AO101,Listas!$E$6:$F$106,2,),IF($AN101=$R$12,VLOOKUP($AO101,Listas!$H$6:$I$106,2,),""))),"")</f>
        <v/>
      </c>
      <c r="CT101" t="str">
        <f>IFERROR('Prod y alimentación'!T159*IF($AN101=$R$10,VLOOKUP($AO101,Listas!$B$6:$C$106,2,),IF($AN101=$R$11,VLOOKUP($AO101,Listas!$E$6:$F$106,2,),IF($AN101=$R$12,VLOOKUP($AO101,Listas!$H$6:$I$106,2,),""))),"")</f>
        <v/>
      </c>
      <c r="CU101" t="str">
        <f>IFERROR('Prod y alimentación'!W159*IF($AN101=$R$10,VLOOKUP($AO101,Listas!$B$6:$C$106,2,),IF($AN101=$R$11,VLOOKUP($AO101,Listas!$E$6:$F$106,2,),IF($AN101=$R$12,VLOOKUP($AO101,Listas!$H$6:$I$106,2,),""))),"")</f>
        <v/>
      </c>
      <c r="CV101" t="str">
        <f>IFERROR('Prod y alimentación'!Z159*IF($AN101=$R$10,VLOOKUP($AO101,Listas!$B$6:$C$106,2,),IF($AN101=$R$11,VLOOKUP($AO101,Listas!$E$6:$F$106,2,),IF($AN101=$R$12,VLOOKUP($AO101,Listas!$H$6:$I$106,2,),""))),"")</f>
        <v/>
      </c>
      <c r="CW101" t="str">
        <f>IFERROR('Prod y alimentación'!AC159*IF($AN101=$R$10,VLOOKUP($AO101,Listas!$B$6:$C$106,2,),IF($AN101=$R$11,VLOOKUP($AO101,Listas!$E$6:$F$106,2,),IF($AN101=$R$12,VLOOKUP($AO101,Listas!$H$6:$I$106,2,),""))),"")</f>
        <v/>
      </c>
      <c r="CX101" t="str">
        <f>IFERROR('Prod y alimentación'!AF159*IF($AN101=$R$10,VLOOKUP($AO101,Listas!$B$6:$C$106,2,),IF($AN101=$R$11,VLOOKUP($AO101,Listas!$E$6:$F$106,2,),IF($AN101=$R$12,VLOOKUP($AO101,Listas!$H$6:$I$106,2,),""))),"")</f>
        <v/>
      </c>
      <c r="CY101" t="str">
        <f>IFERROR('Prod y alimentación'!AI159*IF($AN101=$R$10,VLOOKUP($AO101,Listas!$B$6:$C$106,2,),IF($AN101=$R$11,VLOOKUP($AO101,Listas!$E$6:$F$106,2,),IF($AN101=$R$12,VLOOKUP($AO101,Listas!$H$6:$I$106,2,),""))),"")</f>
        <v/>
      </c>
      <c r="CZ101" t="str">
        <f>IFERROR('Prod y alimentación'!AL159*IF($AN101=$R$10,VLOOKUP($AO101,Listas!$B$6:$C$106,2,),IF($AN101=$R$11,VLOOKUP($AO101,Listas!$E$6:$F$106,2,),IF($AN101=$R$12,VLOOKUP($AO101,Listas!$H$6:$I$106,2,),""))),"")</f>
        <v/>
      </c>
    </row>
    <row r="102" spans="2:104" x14ac:dyDescent="0.35">
      <c r="B102" t="str">
        <f ca="1">IFERROR(INDEX(OFFSET(Listas!$B$6,0,0,MATCH("Fin",Listas!$B$6:B198,0)-1,1),MATCH(0,INDEX(COUNTIF($B$10:B101,OFFSET(Listas!$B$6,0,0,MATCH("Fin",Listas!$B$6:B198,0)-1,1)),0,0),0)),"")</f>
        <v/>
      </c>
      <c r="E102" t="str">
        <f ca="1">IFERROR(INDEX(OFFSET(Listas!$E$6,0,0,MATCH("Fin",Listas!$E$6:E198,0)-1,1),MATCH(0,INDEX(COUNTIF($E$10:E101,OFFSET(Listas!$E$6,0,0,MATCH("Fin",Listas!$E$6:E198,0)-1,1)),0,0),0)),"")</f>
        <v/>
      </c>
      <c r="H102" t="str">
        <f ca="1">IFERROR(INDEX(OFFSET(Listas!$H$6,0,0,MATCH("Fin",Listas!$H$6:H198,0)-1,1),MATCH(0,INDEX(COUNTIF($H$10:H101,OFFSET(Listas!$H$6,0,0,MATCH("Fin",Listas!$H$6:H198,0)-1,1)),0,0),0)),"")</f>
        <v/>
      </c>
      <c r="K102" t="str">
        <f ca="1">IFERROR(INDEX(OFFSET(Listas!$L$6,0,0,MATCH("Fin",Listas!$L$6:L198,0)-1,1),MATCH(0,INDEX(COUNTIF($K$10:K101,OFFSET(Listas!$L$6,0,0,MATCH("Fin",Listas!$L$6:L198,0)-1,1)),0,0),0)),"")</f>
        <v/>
      </c>
      <c r="L102" t="e">
        <f ca="1">VLOOKUP(K102,Listas!$L$6:$M$106,2,0)</f>
        <v>#N/A</v>
      </c>
      <c r="AA102" s="125" t="str">
        <f>IF('Uso de suelo'!C107="","",'Uso de suelo'!C107)</f>
        <v/>
      </c>
      <c r="AB102" s="126" t="str">
        <f ca="1">IF('Uso de suelo'!D107="","",VLOOKUP('Uso de suelo'!D107,OFFSET(Formulas!$K$11,0,0,Formulas!$L$10,2),2,0))</f>
        <v/>
      </c>
      <c r="AC102" s="126" t="str">
        <f ca="1">IF('Uso de suelo'!F107="","",VLOOKUP('Uso de suelo'!F107,OFFSET(Formulas!$K$11,0,0,Formulas!$L$10,2),2,0))</f>
        <v/>
      </c>
      <c r="AD102" s="126" t="str">
        <f ca="1">IF('Uso de suelo'!H107="","",VLOOKUP('Uso de suelo'!H107,OFFSET(Formulas!$K$11,0,0,Formulas!$L$10,2),2,0))</f>
        <v/>
      </c>
      <c r="AE102" s="126" t="str">
        <f ca="1">IF('Uso de suelo'!J107="","",VLOOKUP('Uso de suelo'!J107,OFFSET(Formulas!$K$11,0,0,Formulas!$L$10,2),2,0))</f>
        <v/>
      </c>
      <c r="AF102" s="126" t="str">
        <f ca="1">IF('Uso de suelo'!L107="","",VLOOKUP('Uso de suelo'!L107,OFFSET(Formulas!$K$11,0,0,Formulas!$L$10,2),2,0))</f>
        <v/>
      </c>
      <c r="AG102" s="126" t="str">
        <f ca="1">IF('Uso de suelo'!N107="","",VLOOKUP('Uso de suelo'!N107,OFFSET(Formulas!$K$11,0,0,Formulas!$L$10,2),2,0))</f>
        <v/>
      </c>
      <c r="AH102" s="126" t="str">
        <f ca="1">IF('Uso de suelo'!P107="","",VLOOKUP('Uso de suelo'!P107,OFFSET(Formulas!$K$11,0,0,Formulas!$L$10,2),2,0))</f>
        <v/>
      </c>
      <c r="AI102" s="126" t="str">
        <f ca="1">IF('Uso de suelo'!R107="","",VLOOKUP('Uso de suelo'!R107,OFFSET(Formulas!$K$11,0,0,Formulas!$L$10,2),2,0))</f>
        <v/>
      </c>
      <c r="AJ102" s="126" t="str">
        <f ca="1">IF('Uso de suelo'!T107="","",VLOOKUP('Uso de suelo'!T107,OFFSET(Formulas!$K$11,0,0,Formulas!$L$10,2),2,0))</f>
        <v/>
      </c>
      <c r="AK102" s="126" t="str">
        <f ca="1">IF('Uso de suelo'!V107="","",VLOOKUP('Uso de suelo'!V107,OFFSET(Formulas!$K$11,0,0,Formulas!$L$10,2),2,0))</f>
        <v/>
      </c>
      <c r="AL102" s="126" t="str">
        <f ca="1">IF('Uso de suelo'!X107="","",VLOOKUP('Uso de suelo'!X107,OFFSET(Formulas!$K$11,0,0,Formulas!$L$10,2),2,0))</f>
        <v/>
      </c>
      <c r="AM102" s="127" t="str">
        <f ca="1">IF('Uso de suelo'!Z107="","",VLOOKUP('Uso de suelo'!Z107,OFFSET(Formulas!$K$11,0,0,Formulas!$L$10,2),2,0))</f>
        <v/>
      </c>
      <c r="AN102" t="str">
        <f>IF('Prod y alimentación'!B160="","",'Prod y alimentación'!B160)</f>
        <v/>
      </c>
      <c r="AO102" t="str">
        <f>IF('Prod y alimentación'!C160="","",'Prod y alimentación'!C160)</f>
        <v/>
      </c>
      <c r="AP102" t="str">
        <f>IFERROR('Prod y alimentación'!D160*IF($AN102=$R$10,VLOOKUP($AO102,Listas!$B$6:$D$106,3,)*VLOOKUP($AO102,Listas!$B$6:$D$106,2,),IF($AN102=$R$11,VLOOKUP($AO102,Listas!$E$6:$G$106,3,)*VLOOKUP($AO102,Listas!$E$6:$G$106,2,),IF($AN102=$R$12,VLOOKUP($AO102,Listas!$H$6:$J$106,3,)*VLOOKUP($AO102,Listas!$H$6:$J$106,2,),""))),"")</f>
        <v/>
      </c>
      <c r="AQ102" t="str">
        <f>IFERROR('Prod y alimentación'!E160*IF($AN102=$R$10,VLOOKUP($AO102,Listas!$B$6:$D$106,3,)*VLOOKUP($AO102,Listas!$B$6:$D$106,2,),IF($AN102=$R$11,VLOOKUP($AO102,Listas!$E$6:$G$106,3,)*VLOOKUP($AO102,Listas!$E$6:$G$106,2,),IF($AN102=$R$12,VLOOKUP($AO102,Listas!$H$6:$J$106,3,)*VLOOKUP($AO102,Listas!$H$6:$J$106,2,),""))),"")</f>
        <v/>
      </c>
      <c r="AR102" t="str">
        <f>IFERROR('Prod y alimentación'!G160*IF($AN102=$R$10,VLOOKUP($AO102,Listas!$B$6:$D$106,3,)*VLOOKUP($AO102,Listas!$B$6:$D$106,2,),IF($AN102=$R$11,VLOOKUP($AO102,Listas!$E$6:$G$106,3,)*VLOOKUP($AO102,Listas!$E$6:$G$106,2,),IF($AN102=$R$12,VLOOKUP($AO102,Listas!$H$6:$J$106,3,)*VLOOKUP($AO102,Listas!$H$6:$J$106,2,),""))),"")</f>
        <v/>
      </c>
      <c r="AS102" t="str">
        <f>IFERROR('Prod y alimentación'!H160*IF($AN102=$R$10,VLOOKUP($AO102,Listas!$B$6:$D$106,3,)*VLOOKUP($AO102,Listas!$B$6:$D$106,2,),IF($AN102=$R$11,VLOOKUP($AO102,Listas!$E$6:$G$106,3,)*VLOOKUP($AO102,Listas!$E$6:$G$106,2,),IF($AN102=$R$12,VLOOKUP($AO102,Listas!$H$6:$J$106,3,)*VLOOKUP($AO102,Listas!$H$6:$J$106,2,),""))),"")</f>
        <v/>
      </c>
      <c r="AT102" t="str">
        <f>IFERROR('Prod y alimentación'!J160*IF($AN102=$R$10,VLOOKUP($AO102,Listas!$B$6:$D$106,3,)*VLOOKUP($AO102,Listas!$B$6:$D$106,2,),IF($AN102=$R$11,VLOOKUP($AO102,Listas!$E$6:$G$106,3,)*VLOOKUP($AO102,Listas!$E$6:$G$106,2,),IF($AN102=$R$12,VLOOKUP($AO102,Listas!$H$6:$J$106,3,)*VLOOKUP($AO102,Listas!$H$6:$J$106,2,),""))),"")</f>
        <v/>
      </c>
      <c r="AU102" t="str">
        <f>IFERROR('Prod y alimentación'!K160*IF($AN102=$R$10,VLOOKUP($AO102,Listas!$B$6:$D$106,3,)*VLOOKUP($AO102,Listas!$B$6:$D$106,2,),IF($AN102=$R$11,VLOOKUP($AO102,Listas!$E$6:$G$106,3,)*VLOOKUP($AO102,Listas!$E$6:$G$106,2,),IF($AN102=$R$12,VLOOKUP($AO102,Listas!$H$6:$J$106,3,)*VLOOKUP($AO102,Listas!$H$6:$J$106,2,),""))),"")</f>
        <v/>
      </c>
      <c r="AV102" t="str">
        <f>IFERROR('Prod y alimentación'!M160*IF($AN102=$R$10,VLOOKUP($AO102,Listas!$B$6:$D$106,3,)*VLOOKUP($AO102,Listas!$B$6:$D$106,2,),IF($AN102=$R$11,VLOOKUP($AO102,Listas!$E$6:$G$106,3,)*VLOOKUP($AO102,Listas!$E$6:$G$106,2,),IF($AN102=$R$12,VLOOKUP($AO102,Listas!$H$6:$J$106,3,)*VLOOKUP($AO102,Listas!$H$6:$J$106,2,),""))),"")</f>
        <v/>
      </c>
      <c r="AW102" t="str">
        <f>IFERROR('Prod y alimentación'!N160*IF($AN102=$R$10,VLOOKUP($AO102,Listas!$B$6:$D$106,3,)*VLOOKUP($AO102,Listas!$B$6:$D$106,2,),IF($AN102=$R$11,VLOOKUP($AO102,Listas!$E$6:$G$106,3,)*VLOOKUP($AO102,Listas!$E$6:$G$106,2,),IF($AN102=$R$12,VLOOKUP($AO102,Listas!$H$6:$J$106,3,)*VLOOKUP($AO102,Listas!$H$6:$J$106,2,),""))),"")</f>
        <v/>
      </c>
      <c r="AX102" t="str">
        <f>IFERROR('Prod y alimentación'!P160*IF($AN102=$R$10,VLOOKUP($AO102,Listas!$B$6:$D$106,3,)*VLOOKUP($AO102,Listas!$B$6:$D$106,2,),IF($AN102=$R$11,VLOOKUP($AO102,Listas!$E$6:$G$106,3,)*VLOOKUP($AO102,Listas!$E$6:$G$106,2,),IF($AN102=$R$12,VLOOKUP($AO102,Listas!$H$6:$J$106,3,)*VLOOKUP($AO102,Listas!$H$6:$J$106,2,),""))),"")</f>
        <v/>
      </c>
      <c r="AY102" t="str">
        <f>IFERROR('Prod y alimentación'!Q160*IF($AN102=$R$10,VLOOKUP($AO102,Listas!$B$6:$D$106,3,)*VLOOKUP($AO102,Listas!$B$6:$D$106,2,),IF($AN102=$R$11,VLOOKUP($AO102,Listas!$E$6:$G$106,3,)*VLOOKUP($AO102,Listas!$E$6:$G$106,2,),IF($AN102=$R$12,VLOOKUP($AO102,Listas!$H$6:$J$106,3,)*VLOOKUP($AO102,Listas!$H$6:$J$106,2,),""))),"")</f>
        <v/>
      </c>
      <c r="AZ102" t="str">
        <f>IFERROR('Prod y alimentación'!S160*IF($AN102=$R$10,VLOOKUP($AO102,Listas!$B$6:$D$106,3,)*VLOOKUP($AO102,Listas!$B$6:$D$106,2,),IF($AN102=$R$11,VLOOKUP($AO102,Listas!$E$6:$G$106,3,)*VLOOKUP($AO102,Listas!$E$6:$G$106,2,),IF($AN102=$R$12,VLOOKUP($AO102,Listas!$H$6:$J$106,3,)*VLOOKUP($AO102,Listas!$H$6:$J$106,2,),""))),"")</f>
        <v/>
      </c>
      <c r="BA102" t="str">
        <f>IFERROR('Prod y alimentación'!T160*IF($AN102=$R$10,VLOOKUP($AO102,Listas!$B$6:$D$106,3,)*VLOOKUP($AO102,Listas!$B$6:$D$106,2,),IF($AN102=$R$11,VLOOKUP($AO102,Listas!$E$6:$G$106,3,)*VLOOKUP($AO102,Listas!$E$6:$G$106,2,),IF($AN102=$R$12,VLOOKUP($AO102,Listas!$H$6:$J$106,3,)*VLOOKUP($AO102,Listas!$H$6:$J$106,2,),""))),"")</f>
        <v/>
      </c>
      <c r="BB102" t="str">
        <f>IFERROR('Prod y alimentación'!V160*IF($AN102=$R$10,VLOOKUP($AO102,Listas!$B$6:$D$106,3,)*VLOOKUP($AO102,Listas!$B$6:$D$106,2,),IF($AN102=$R$11,VLOOKUP($AO102,Listas!$E$6:$G$106,3,)*VLOOKUP($AO102,Listas!$E$6:$G$106,2,),IF($AN102=$R$12,VLOOKUP($AO102,Listas!$H$6:$J$106,3,)*VLOOKUP($AO102,Listas!$H$6:$J$106,2,),""))),"")</f>
        <v/>
      </c>
      <c r="BC102" t="str">
        <f>IFERROR('Prod y alimentación'!W160*IF($AN102=$R$10,VLOOKUP($AO102,Listas!$B$6:$D$106,3,)*VLOOKUP($AO102,Listas!$B$6:$D$106,2,),IF($AN102=$R$11,VLOOKUP($AO102,Listas!$E$6:$G$106,3,)*VLOOKUP($AO102,Listas!$E$6:$G$106,2,),IF($AN102=$R$12,VLOOKUP($AO102,Listas!$H$6:$J$106,3,)*VLOOKUP($AO102,Listas!$H$6:$J$106,2,),""))),"")</f>
        <v/>
      </c>
      <c r="BD102" t="str">
        <f>IFERROR('Prod y alimentación'!Y160*IF($AN102=$R$10,VLOOKUP($AO102,Listas!$B$6:$D$106,3,)*VLOOKUP($AO102,Listas!$B$6:$D$106,2,),IF($AN102=$R$11,VLOOKUP($AO102,Listas!$E$6:$G$106,3,)*VLOOKUP($AO102,Listas!$E$6:$G$106,2,),IF($AN102=$R$12,VLOOKUP($AO102,Listas!$H$6:$J$106,3,)*VLOOKUP($AO102,Listas!$H$6:$J$106,2,),""))),"")</f>
        <v/>
      </c>
      <c r="BE102" t="str">
        <f>IFERROR('Prod y alimentación'!Z160*IF($AN102=$R$10,VLOOKUP($AO102,Listas!$B$6:$D$106,3,)*VLOOKUP($AO102,Listas!$B$6:$D$106,2,),IF($AN102=$R$11,VLOOKUP($AO102,Listas!$E$6:$G$106,3,)*VLOOKUP($AO102,Listas!$E$6:$G$106,2,),IF($AN102=$R$12,VLOOKUP($AO102,Listas!$H$6:$J$106,3,)*VLOOKUP($AO102,Listas!$H$6:$J$106,2,),""))),"")</f>
        <v/>
      </c>
      <c r="BF102" t="str">
        <f>IFERROR('Prod y alimentación'!AB160*IF($AN102=$R$10,VLOOKUP($AO102,Listas!$B$6:$D$106,3,)*VLOOKUP($AO102,Listas!$B$6:$D$106,2,),IF($AN102=$R$11,VLOOKUP($AO102,Listas!$E$6:$G$106,3,)*VLOOKUP($AO102,Listas!$E$6:$G$106,2,),IF($AN102=$R$12,VLOOKUP($AO102,Listas!$H$6:$J$106,3,)*VLOOKUP($AO102,Listas!$H$6:$J$106,2,),""))),"")</f>
        <v/>
      </c>
      <c r="BG102" t="str">
        <f>IFERROR('Prod y alimentación'!AC160*IF($AN102=$R$10,VLOOKUP($AO102,Listas!$B$6:$D$106,3,)*VLOOKUP($AO102,Listas!$B$6:$D$106,2,),IF($AN102=$R$11,VLOOKUP($AO102,Listas!$E$6:$G$106,3,)*VLOOKUP($AO102,Listas!$E$6:$G$106,2,),IF($AN102=$R$12,VLOOKUP($AO102,Listas!$H$6:$J$106,3,)*VLOOKUP($AO102,Listas!$H$6:$J$106,2,),""))),"")</f>
        <v/>
      </c>
      <c r="BH102" t="str">
        <f>IFERROR('Prod y alimentación'!AE160*IF($AN102=$R$10,VLOOKUP($AO102,Listas!$B$6:$D$106,3,)*VLOOKUP($AO102,Listas!$B$6:$D$106,2,),IF($AN102=$R$11,VLOOKUP($AO102,Listas!$E$6:$G$106,3,)*VLOOKUP($AO102,Listas!$E$6:$G$106,2,),IF($AN102=$R$12,VLOOKUP($AO102,Listas!$H$6:$J$106,3,)*VLOOKUP($AO102,Listas!$H$6:$J$106,2,),""))),"")</f>
        <v/>
      </c>
      <c r="BI102" t="str">
        <f>IFERROR('Prod y alimentación'!AF160*IF($AN102=$R$10,VLOOKUP($AO102,Listas!$B$6:$D$106,3,)*VLOOKUP($AO102,Listas!$B$6:$D$106,2,),IF($AN102=$R$11,VLOOKUP($AO102,Listas!$E$6:$G$106,3,)*VLOOKUP($AO102,Listas!$E$6:$G$106,2,),IF($AN102=$R$12,VLOOKUP($AO102,Listas!$H$6:$J$106,3,)*VLOOKUP($AO102,Listas!$H$6:$J$106,2,),""))),"")</f>
        <v/>
      </c>
      <c r="BJ102" t="str">
        <f>IFERROR('Prod y alimentación'!AH160*IF($AN102=$R$10,VLOOKUP($AO102,Listas!$B$6:$D$106,3,)*VLOOKUP($AO102,Listas!$B$6:$D$106,2,),IF($AN102=$R$11,VLOOKUP($AO102,Listas!$E$6:$G$106,3,)*VLOOKUP($AO102,Listas!$E$6:$G$106,2,),IF($AN102=$R$12,VLOOKUP($AO102,Listas!$H$6:$J$106,3,)*VLOOKUP($AO102,Listas!$H$6:$J$106,2,),""))),"")</f>
        <v/>
      </c>
      <c r="BK102" t="str">
        <f>IFERROR('Prod y alimentación'!AI160*IF($AN102=$R$10,VLOOKUP($AO102,Listas!$B$6:$D$106,3,)*VLOOKUP($AO102,Listas!$B$6:$D$106,2,),IF($AN102=$R$11,VLOOKUP($AO102,Listas!$E$6:$G$106,3,)*VLOOKUP($AO102,Listas!$E$6:$G$106,2,),IF($AN102=$R$12,VLOOKUP($AO102,Listas!$H$6:$J$106,3,)*VLOOKUP($AO102,Listas!$H$6:$J$106,2,),""))),"")</f>
        <v/>
      </c>
      <c r="BL102" t="str">
        <f>IFERROR('Prod y alimentación'!AK160*IF($AN102=$R$10,VLOOKUP($AO102,Listas!$B$6:$D$106,3,)*VLOOKUP($AO102,Listas!$B$6:$D$106,2,),IF($AN102=$R$11,VLOOKUP($AO102,Listas!$E$6:$G$106,3,)*VLOOKUP($AO102,Listas!$E$6:$G$106,2,),IF($AN102=$R$12,VLOOKUP($AO102,Listas!$H$6:$J$106,3,)*VLOOKUP($AO102,Listas!$H$6:$J$106,2,),""))),"")</f>
        <v/>
      </c>
      <c r="BM102" t="str">
        <f>IFERROR('Prod y alimentación'!AL160*IF($AN102=$R$10,VLOOKUP($AO102,Listas!$B$6:$D$106,3,)*VLOOKUP($AO102,Listas!$B$6:$D$106,2,),IF($AN102=$R$11,VLOOKUP($AO102,Listas!$E$6:$G$106,3,)*VLOOKUP($AO102,Listas!$E$6:$G$106,2,),IF($AN102=$R$12,VLOOKUP($AO102,Listas!$H$6:$J$106,3,)*VLOOKUP($AO102,Listas!$H$6:$J$106,2,),""))),"")</f>
        <v/>
      </c>
      <c r="BO102" s="130" t="str">
        <f>IFERROR('Prod y alimentación'!D160*IF($AN102=$R$10,VLOOKUP($AO102,Listas!$B$6:$C$106,2,),IF($AN102=$R$11,VLOOKUP($AO102,Listas!$E$6:$F$106,2,),IF($AN102=$R$12,VLOOKUP($AO102,Listas!$H$6:$I$106,2,),""))),"")</f>
        <v/>
      </c>
      <c r="BP102" t="str">
        <f>IFERROR('Prod y alimentación'!G160*IF($AN102=$R$10,VLOOKUP($AO102,Listas!$B$6:$C$106,2,),IF($AN102=$R$11,VLOOKUP($AO102,Listas!$E$6:$F$106,2,),IF($AN102=$R$12,VLOOKUP($AO102,Listas!$H$6:$I$106,2,)/100,""))),"")</f>
        <v/>
      </c>
      <c r="BQ102" t="str">
        <f>IFERROR('Prod y alimentación'!J160*IF($AN102=$R$10,VLOOKUP($AO102,Listas!$B$6:$C$106,2,),IF($AN102=$R$11,VLOOKUP($AO102,Listas!$E$6:$F$106,2,),IF($AN102=$R$12,VLOOKUP($AO102,Listas!$H$6:$I$106,2,)/100,""))),"")</f>
        <v/>
      </c>
      <c r="BR102" t="str">
        <f>IFERROR('Prod y alimentación'!M160*IF($AN102=$R$10,VLOOKUP($AO102,Listas!$B$6:$C$106,2,),IF($AN102=$R$11,VLOOKUP($AO102,Listas!$E$6:$F$106,2,),IF($AN102=$R$12,VLOOKUP($AO102,Listas!$H$6:$I$106,2,)/100,""))),"")</f>
        <v/>
      </c>
      <c r="BS102" t="str">
        <f>IFERROR('Prod y alimentación'!P160*IF($AN102=$R$10,VLOOKUP($AO102,Listas!$B$6:$C$106,2,),IF($AN102=$R$11,VLOOKUP($AO102,Listas!$E$6:$F$106,2,),IF($AN102=$R$12,VLOOKUP($AO102,Listas!$H$6:$I$106,2,)/100,""))),"")</f>
        <v/>
      </c>
      <c r="BT102" t="str">
        <f>IFERROR('Prod y alimentación'!S160*IF($AN102=$R$10,VLOOKUP($AO102,Listas!$B$6:$C$106,2,),IF($AN102=$R$11,VLOOKUP($AO102,Listas!$E$6:$F$106,2,),IF($AN102=$R$12,VLOOKUP($AO102,Listas!$H$6:$I$106,2,)/100,""))),"")</f>
        <v/>
      </c>
      <c r="BU102" t="str">
        <f>IFERROR('Prod y alimentación'!V160*IF($AN102=$R$10,VLOOKUP($AO102,Listas!$B$6:$C$106,2,),IF($AN102=$R$11,VLOOKUP($AO102,Listas!$E$6:$F$106,2,),IF($AN102=$R$12,VLOOKUP($AO102,Listas!$H$6:$I$106,2,)/100,""))),"")</f>
        <v/>
      </c>
      <c r="BV102" t="str">
        <f>IFERROR('Prod y alimentación'!Y160*IF($AN102=$R$10,VLOOKUP($AO102,Listas!$B$6:$C$106,2,),IF($AN102=$R$11,VLOOKUP($AO102,Listas!$E$6:$F$106,2,),IF($AN102=$R$12,VLOOKUP($AO102,Listas!$H$6:$I$106,2,)/100,""))),"")</f>
        <v/>
      </c>
      <c r="BW102" t="str">
        <f>IFERROR('Prod y alimentación'!AB160*IF($AN102=$R$10,VLOOKUP($AO102,Listas!$B$6:$C$106,2,),IF($AN102=$R$11,VLOOKUP($AO102,Listas!$E$6:$F$106,2,),IF($AN102=$R$12,VLOOKUP($AO102,Listas!$H$6:$I$106,2,)/100,""))),"")</f>
        <v/>
      </c>
      <c r="BX102" t="str">
        <f>IFERROR('Prod y alimentación'!AE160*IF($AN102=$R$10,VLOOKUP($AO102,Listas!$B$6:$C$106,2,),IF($AN102=$R$11,VLOOKUP($AO102,Listas!$E$6:$F$106,2,),IF($AN102=$R$12,VLOOKUP($AO102,Listas!$H$6:$I$106,2,)/100,""))),"")</f>
        <v/>
      </c>
      <c r="BY102" t="str">
        <f>IFERROR('Prod y alimentación'!AH160*IF($AN102=$R$10,VLOOKUP($AO102,Listas!$B$6:$C$106,2,),IF($AN102=$R$11,VLOOKUP($AO102,Listas!$E$6:$F$106,2,),IF($AN102=$R$12,VLOOKUP($AO102,Listas!$H$6:$I$106,2,)/100,""))),"")</f>
        <v/>
      </c>
      <c r="BZ102" t="str">
        <f>IFERROR('Prod y alimentación'!AK160*IF($AN102=$R$10,VLOOKUP($AO102,Listas!$B$6:$C$106,2,),IF($AN102=$R$11,VLOOKUP($AO102,Listas!$E$6:$F$106,2,),IF($AN102=$R$12,VLOOKUP($AO102,Listas!$H$6:$I$106,2,)/100,""))),"")</f>
        <v/>
      </c>
      <c r="CB102" t="str">
        <f>IF(Reservas!E107="",IF(Reservas!D107="","",IF(Reservas!C107=$O$10,0.85,IF(Reservas!C107=$O$11,0.45,IF(Reservas!C107=$O$12,0.33,"")))),Reservas!E107)</f>
        <v/>
      </c>
      <c r="CC102" t="str">
        <f>IF(Reservas!H107="",IF(Reservas!G107="","",IF(Reservas!F107=$O$10,0.85,IF(Reservas!F107=$O$11,0.45,IF(Reservas!F107=$O$12,0.33,"")))),Reservas!H107)</f>
        <v/>
      </c>
      <c r="CD102" t="str">
        <f>IF(Reservas!K107="",IF(Reservas!J107="","",IF(Reservas!I107=$O$10,0.85,IF(Reservas!I107=$O$11,0.45,IF(Reservas!I107=$O$12,0.33,"")))),Reservas!K107)</f>
        <v/>
      </c>
      <c r="CE102" t="str">
        <f>IF(Reservas!N107="",IF(Reservas!M107="","",IF(Reservas!L107=$O$10,0.85,IF(Reservas!L107=$O$11,0.45,IF(Reservas!L107=$O$12,0.33,"")))),Reservas!N107)</f>
        <v/>
      </c>
      <c r="CF102" t="str">
        <f>IF(Reservas!Q107="",IF(Reservas!P107="","",IF(Reservas!O107=$O$10,0.85,IF(Reservas!O107=$O$11,0.45,IF(Reservas!O107=$O$12,0.33,"")))),Reservas!Q107)</f>
        <v/>
      </c>
      <c r="CG102" t="str">
        <f>IF(Reservas!T107="",IF(Reservas!S107="","",IF(Reservas!R107=$O$10,0.85,IF(Reservas!R107=$O$11,0.45,IF(Reservas!R107=$O$12,0.33,"")))),Reservas!T107)</f>
        <v/>
      </c>
      <c r="CH102" t="str">
        <f>IF(Reservas!W107="",IF(Reservas!V107="","",IF(Reservas!U107=$O$10,0.85,IF(Reservas!U107=$O$11,0.45,IF(Reservas!U107=$O$12,0.33,"")))),Reservas!W107)</f>
        <v/>
      </c>
      <c r="CI102" t="str">
        <f>IF(Reservas!Z107="",IF(Reservas!Y107="","",IF(Reservas!X107=$O$10,0.85,IF(Reservas!X107=$O$11,0.45,IF(Reservas!X107=$O$12,0.33,"")))),Reservas!Z107)</f>
        <v/>
      </c>
      <c r="CJ102" t="str">
        <f>IF(Reservas!AC107="",IF(Reservas!AB107="","",IF(Reservas!AA107=$O$10,0.85,IF(Reservas!AA107=$O$11,0.45,IF(Reservas!AA107=$O$12,0.33,"")))),Reservas!AC107)</f>
        <v/>
      </c>
      <c r="CK102" t="str">
        <f>IF(Reservas!AF107="",IF(Reservas!AE107="","",IF(Reservas!AD107=$O$10,0.85,IF(Reservas!AD107=$O$11,0.45,IF(Reservas!AD107=$O$12,0.33,"")))),Reservas!AF107)</f>
        <v/>
      </c>
      <c r="CL102" t="str">
        <f>IF(Reservas!AI107="",IF(Reservas!AH107="","",IF(Reservas!AG107=$O$10,0.85,IF(Reservas!AG107=$O$11,0.45,IF(Reservas!AG107=$O$12,0.33,"")))),Reservas!AI107)</f>
        <v/>
      </c>
      <c r="CM102" t="str">
        <f>IF(Reservas!AL107="",IF(Reservas!AK107="","",IF(Reservas!AJ107=$O$10,0.85,IF(Reservas!AJ107=$O$11,0.45,IF(Reservas!AJ107=$O$12,0.33,"")))),Reservas!AL107)</f>
        <v/>
      </c>
      <c r="CO102" t="str">
        <f>IFERROR('Prod y alimentación'!E160*IF($AN102=$R$10,VLOOKUP($AO102,Listas!$B$6:$C$106,2,),IF($AN102=$R$11,VLOOKUP($AO102,Listas!$E$6:$F$106,2,),IF($AN102=$R$12,VLOOKUP($AO102,Listas!$H$6:$I$106,2,),""))),"")</f>
        <v/>
      </c>
      <c r="CP102" t="str">
        <f>IFERROR('Prod y alimentación'!H160*IF($AN102=$R$10,VLOOKUP($AO102,Listas!$B$6:$C$106,2,),IF($AN102=$R$11,VLOOKUP($AO102,Listas!$E$6:$F$106,2,),IF($AN102=$R$12,VLOOKUP($AO102,Listas!$H$6:$I$106,2,),""))),"")</f>
        <v/>
      </c>
      <c r="CQ102" t="str">
        <f>IFERROR('Prod y alimentación'!K160*IF($AN102=$R$10,VLOOKUP($AO102,Listas!$B$6:$C$106,2,),IF($AN102=$R$11,VLOOKUP($AO102,Listas!$E$6:$F$106,2,),IF($AN102=$R$12,VLOOKUP($AO102,Listas!$H$6:$I$106,2,),""))),"")</f>
        <v/>
      </c>
      <c r="CR102" t="str">
        <f>IFERROR('Prod y alimentación'!N160*IF($AN102=$R$10,VLOOKUP($AO102,Listas!$B$6:$C$106,2,),IF($AN102=$R$11,VLOOKUP($AO102,Listas!$E$6:$F$106,2,),IF($AN102=$R$12,VLOOKUP($AO102,Listas!$H$6:$I$106,2,),""))),"")</f>
        <v/>
      </c>
      <c r="CS102" t="str">
        <f>IFERROR('Prod y alimentación'!Q160*IF($AN102=$R$10,VLOOKUP($AO102,Listas!$B$6:$C$106,2,),IF($AN102=$R$11,VLOOKUP($AO102,Listas!$E$6:$F$106,2,),IF($AN102=$R$12,VLOOKUP($AO102,Listas!$H$6:$I$106,2,),""))),"")</f>
        <v/>
      </c>
      <c r="CT102" t="str">
        <f>IFERROR('Prod y alimentación'!T160*IF($AN102=$R$10,VLOOKUP($AO102,Listas!$B$6:$C$106,2,),IF($AN102=$R$11,VLOOKUP($AO102,Listas!$E$6:$F$106,2,),IF($AN102=$R$12,VLOOKUP($AO102,Listas!$H$6:$I$106,2,),""))),"")</f>
        <v/>
      </c>
      <c r="CU102" t="str">
        <f>IFERROR('Prod y alimentación'!W160*IF($AN102=$R$10,VLOOKUP($AO102,Listas!$B$6:$C$106,2,),IF($AN102=$R$11,VLOOKUP($AO102,Listas!$E$6:$F$106,2,),IF($AN102=$R$12,VLOOKUP($AO102,Listas!$H$6:$I$106,2,),""))),"")</f>
        <v/>
      </c>
      <c r="CV102" t="str">
        <f>IFERROR('Prod y alimentación'!Z160*IF($AN102=$R$10,VLOOKUP($AO102,Listas!$B$6:$C$106,2,),IF($AN102=$R$11,VLOOKUP($AO102,Listas!$E$6:$F$106,2,),IF($AN102=$R$12,VLOOKUP($AO102,Listas!$H$6:$I$106,2,),""))),"")</f>
        <v/>
      </c>
      <c r="CW102" t="str">
        <f>IFERROR('Prod y alimentación'!AC160*IF($AN102=$R$10,VLOOKUP($AO102,Listas!$B$6:$C$106,2,),IF($AN102=$R$11,VLOOKUP($AO102,Listas!$E$6:$F$106,2,),IF($AN102=$R$12,VLOOKUP($AO102,Listas!$H$6:$I$106,2,),""))),"")</f>
        <v/>
      </c>
      <c r="CX102" t="str">
        <f>IFERROR('Prod y alimentación'!AF160*IF($AN102=$R$10,VLOOKUP($AO102,Listas!$B$6:$C$106,2,),IF($AN102=$R$11,VLOOKUP($AO102,Listas!$E$6:$F$106,2,),IF($AN102=$R$12,VLOOKUP($AO102,Listas!$H$6:$I$106,2,),""))),"")</f>
        <v/>
      </c>
      <c r="CY102" t="str">
        <f>IFERROR('Prod y alimentación'!AI160*IF($AN102=$R$10,VLOOKUP($AO102,Listas!$B$6:$C$106,2,),IF($AN102=$R$11,VLOOKUP($AO102,Listas!$E$6:$F$106,2,),IF($AN102=$R$12,VLOOKUP($AO102,Listas!$H$6:$I$106,2,),""))),"")</f>
        <v/>
      </c>
      <c r="CZ102" t="str">
        <f>IFERROR('Prod y alimentación'!AL160*IF($AN102=$R$10,VLOOKUP($AO102,Listas!$B$6:$C$106,2,),IF($AN102=$R$11,VLOOKUP($AO102,Listas!$E$6:$F$106,2,),IF($AN102=$R$12,VLOOKUP($AO102,Listas!$H$6:$I$106,2,),""))),"")</f>
        <v/>
      </c>
    </row>
    <row r="103" spans="2:104" x14ac:dyDescent="0.35">
      <c r="B103" t="str">
        <f ca="1">IFERROR(INDEX(OFFSET(Listas!$B$6,0,0,MATCH("Fin",Listas!$B$6:B199,0)-1,1),MATCH(0,INDEX(COUNTIF($B$10:B102,OFFSET(Listas!$B$6,0,0,MATCH("Fin",Listas!$B$6:B199,0)-1,1)),0,0),0)),"")</f>
        <v/>
      </c>
      <c r="E103" t="str">
        <f ca="1">IFERROR(INDEX(OFFSET(Listas!$E$6,0,0,MATCH("Fin",Listas!$E$6:E199,0)-1,1),MATCH(0,INDEX(COUNTIF($E$10:E102,OFFSET(Listas!$E$6,0,0,MATCH("Fin",Listas!$E$6:E199,0)-1,1)),0,0),0)),"")</f>
        <v/>
      </c>
      <c r="H103" t="str">
        <f ca="1">IFERROR(INDEX(OFFSET(Listas!$H$6,0,0,MATCH("Fin",Listas!$H$6:H199,0)-1,1),MATCH(0,INDEX(COUNTIF($H$10:H102,OFFSET(Listas!$H$6,0,0,MATCH("Fin",Listas!$H$6:H199,0)-1,1)),0,0),0)),"")</f>
        <v/>
      </c>
      <c r="K103" t="str">
        <f ca="1">IFERROR(INDEX(OFFSET(Listas!$L$6,0,0,MATCH("Fin",Listas!$L$6:L199,0)-1,1),MATCH(0,INDEX(COUNTIF($K$10:K102,OFFSET(Listas!$L$6,0,0,MATCH("Fin",Listas!$L$6:L199,0)-1,1)),0,0),0)),"")</f>
        <v/>
      </c>
      <c r="L103" t="e">
        <f ca="1">VLOOKUP(K103,Listas!$L$6:$M$106,2,0)</f>
        <v>#N/A</v>
      </c>
      <c r="CB103" t="str">
        <f>IF(Reservas!E108="",IF(Reservas!D108="","",IF(Reservas!C108=$O$10,0.85,IF(Reservas!C108=$O$11,0.45,IF(Reservas!C108=$O$12,0.33,"")))),Reservas!E108)</f>
        <v/>
      </c>
      <c r="CC103" t="str">
        <f>IF(Reservas!H108="",IF(Reservas!G108="","",IF(Reservas!F108=$O$10,0.85,IF(Reservas!F108=$O$11,0.45,IF(Reservas!F108=$O$12,0.33,"")))),Reservas!H108)</f>
        <v/>
      </c>
      <c r="CD103" t="str">
        <f>IF(Reservas!K108="",IF(Reservas!J108="","",IF(Reservas!I108=$O$10,0.85,IF(Reservas!I108=$O$11,0.45,IF(Reservas!I108=$O$12,0.33,"")))),Reservas!K108)</f>
        <v/>
      </c>
      <c r="CE103" t="str">
        <f>IF(Reservas!N108="",IF(Reservas!M108="","",IF(Reservas!L108=$O$10,0.85,IF(Reservas!L108=$O$11,0.45,IF(Reservas!L108=$O$12,0.33,"")))),Reservas!N108)</f>
        <v/>
      </c>
      <c r="CF103" t="str">
        <f>IF(Reservas!Q108="",IF(Reservas!P108="","",IF(Reservas!O108=$O$10,0.85,IF(Reservas!O108=$O$11,0.45,IF(Reservas!O108=$O$12,0.33,"")))),Reservas!Q108)</f>
        <v/>
      </c>
      <c r="CG103" t="str">
        <f>IF(Reservas!T108="",IF(Reservas!S108="","",IF(Reservas!R108=$O$10,0.85,IF(Reservas!R108=$O$11,0.45,IF(Reservas!R108=$O$12,0.33,"")))),Reservas!T108)</f>
        <v/>
      </c>
      <c r="CH103" t="str">
        <f>IF(Reservas!W108="",IF(Reservas!V108="","",IF(Reservas!U108=$O$10,0.85,IF(Reservas!U108=$O$11,0.45,IF(Reservas!U108=$O$12,0.33,"")))),Reservas!W108)</f>
        <v/>
      </c>
      <c r="CI103" t="str">
        <f>IF(Reservas!Z108="",IF(Reservas!Y108="","",IF(Reservas!X108=$O$10,0.85,IF(Reservas!X108=$O$11,0.45,IF(Reservas!X108=$O$12,0.33,"")))),Reservas!Z108)</f>
        <v/>
      </c>
      <c r="CJ103" t="str">
        <f>IF(Reservas!AC108="",IF(Reservas!AB108="","",IF(Reservas!AA108=$O$10,0.85,IF(Reservas!AA108=$O$11,0.45,IF(Reservas!AA108=$O$12,0.33,"")))),Reservas!AC108)</f>
        <v/>
      </c>
      <c r="CK103" t="str">
        <f>IF(Reservas!AF108="",IF(Reservas!AE108="","",IF(Reservas!AD108=$O$10,0.85,IF(Reservas!AD108=$O$11,0.45,IF(Reservas!AD108=$O$12,0.33,"")))),Reservas!AF108)</f>
        <v/>
      </c>
      <c r="CL103" t="str">
        <f>IF(Reservas!AI108="",IF(Reservas!AH108="","",IF(Reservas!AG108=$O$10,0.85,IF(Reservas!AG108=$O$11,0.45,IF(Reservas!AG108=$O$12,0.33,"")))),Reservas!AI108)</f>
        <v/>
      </c>
      <c r="CM103" t="str">
        <f>IF(Reservas!AL108="",IF(Reservas!AK108="","",IF(Reservas!AJ108=$O$10,0.85,IF(Reservas!AJ108=$O$11,0.45,IF(Reservas!AJ108=$O$12,0.33,"")))),Reservas!AL108)</f>
        <v/>
      </c>
      <c r="CO103" t="str">
        <f>IFERROR('Prod y alimentación'!E161*IF($AN103=$R$10,VLOOKUP($AO103,Listas!$B$6:$C$106,2,),IF($AN103=$R$11,VLOOKUP($AO103,Listas!$E$6:$F$106,2,),IF($AN103=$R$12,VLOOKUP($AO103,Listas!$H$6:$I$106,2,),""))),"")</f>
        <v/>
      </c>
      <c r="CP103" t="str">
        <f>IFERROR('Prod y alimentación'!H161*IF($AN103=$R$10,VLOOKUP($AO103,Listas!$B$6:$C$106,2,),IF($AN103=$R$11,VLOOKUP($AO103,Listas!$E$6:$F$106,2,),IF($AN103=$R$12,VLOOKUP($AO103,Listas!$H$6:$I$106,2,),""))),"")</f>
        <v/>
      </c>
      <c r="CQ103" t="str">
        <f>IFERROR('Prod y alimentación'!K161*IF($AN103=$R$10,VLOOKUP($AO103,Listas!$B$6:$C$106,2,),IF($AN103=$R$11,VLOOKUP($AO103,Listas!$E$6:$F$106,2,),IF($AN103=$R$12,VLOOKUP($AO103,Listas!$H$6:$I$106,2,),""))),"")</f>
        <v/>
      </c>
      <c r="CR103" t="str">
        <f>IFERROR('Prod y alimentación'!N161*IF($AN103=$R$10,VLOOKUP($AO103,Listas!$B$6:$C$106,2,),IF($AN103=$R$11,VLOOKUP($AO103,Listas!$E$6:$F$106,2,),IF($AN103=$R$12,VLOOKUP($AO103,Listas!$H$6:$I$106,2,),""))),"")</f>
        <v/>
      </c>
      <c r="CS103" t="str">
        <f>IFERROR('Prod y alimentación'!Q161*IF($AN103=$R$10,VLOOKUP($AO103,Listas!$B$6:$C$106,2,),IF($AN103=$R$11,VLOOKUP($AO103,Listas!$E$6:$F$106,2,),IF($AN103=$R$12,VLOOKUP($AO103,Listas!$H$6:$I$106,2,),""))),"")</f>
        <v/>
      </c>
      <c r="CT103" t="str">
        <f>IFERROR('Prod y alimentación'!T161*IF($AN103=$R$10,VLOOKUP($AO103,Listas!$B$6:$C$106,2,),IF($AN103=$R$11,VLOOKUP($AO103,Listas!$E$6:$F$106,2,),IF($AN103=$R$12,VLOOKUP($AO103,Listas!$H$6:$I$106,2,),""))),"")</f>
        <v/>
      </c>
      <c r="CU103" t="str">
        <f>IFERROR('Prod y alimentación'!W161*IF($AN103=$R$10,VLOOKUP($AO103,Listas!$B$6:$C$106,2,),IF($AN103=$R$11,VLOOKUP($AO103,Listas!$E$6:$F$106,2,),IF($AN103=$R$12,VLOOKUP($AO103,Listas!$H$6:$I$106,2,),""))),"")</f>
        <v/>
      </c>
      <c r="CV103" t="str">
        <f>IFERROR('Prod y alimentación'!Z161*IF($AN103=$R$10,VLOOKUP($AO103,Listas!$B$6:$C$106,2,),IF($AN103=$R$11,VLOOKUP($AO103,Listas!$E$6:$F$106,2,),IF($AN103=$R$12,VLOOKUP($AO103,Listas!$H$6:$I$106,2,),""))),"")</f>
        <v/>
      </c>
      <c r="CW103" t="str">
        <f>IFERROR('Prod y alimentación'!AC161*IF($AN103=$R$10,VLOOKUP($AO103,Listas!$B$6:$C$106,2,),IF($AN103=$R$11,VLOOKUP($AO103,Listas!$E$6:$F$106,2,),IF($AN103=$R$12,VLOOKUP($AO103,Listas!$H$6:$I$106,2,),""))),"")</f>
        <v/>
      </c>
      <c r="CX103" t="str">
        <f>IFERROR('Prod y alimentación'!AF161*IF($AN103=$R$10,VLOOKUP($AO103,Listas!$B$6:$C$106,2,),IF($AN103=$R$11,VLOOKUP($AO103,Listas!$E$6:$F$106,2,),IF($AN103=$R$12,VLOOKUP($AO103,Listas!$H$6:$I$106,2,),""))),"")</f>
        <v/>
      </c>
      <c r="CY103" t="str">
        <f>IFERROR('Prod y alimentación'!AI161*IF($AN103=$R$10,VLOOKUP($AO103,Listas!$B$6:$C$106,2,),IF($AN103=$R$11,VLOOKUP($AO103,Listas!$E$6:$F$106,2,),IF($AN103=$R$12,VLOOKUP($AO103,Listas!$H$6:$I$106,2,),""))),"")</f>
        <v/>
      </c>
      <c r="CZ103" t="str">
        <f>IFERROR('Prod y alimentación'!AL161*IF($AN103=$R$10,VLOOKUP($AO103,Listas!$B$6:$C$106,2,),IF($AN103=$R$11,VLOOKUP($AO103,Listas!$E$6:$F$106,2,),IF($AN103=$R$12,VLOOKUP($AO103,Listas!$H$6:$I$106,2,),""))),"")</f>
        <v/>
      </c>
    </row>
    <row r="104" spans="2:104" x14ac:dyDescent="0.35">
      <c r="B104" t="str">
        <f ca="1">IFERROR(INDEX(OFFSET(Listas!$B$6,0,0,MATCH("Fin",Listas!$B$6:B200,0)-1,1),MATCH(0,INDEX(COUNTIF($B$10:B103,OFFSET(Listas!$B$6,0,0,MATCH("Fin",Listas!$B$6:B200,0)-1,1)),0,0),0)),"")</f>
        <v/>
      </c>
      <c r="E104" t="str">
        <f ca="1">IFERROR(INDEX(OFFSET(Listas!$E$6,0,0,MATCH("Fin",Listas!$E$6:E200,0)-1,1),MATCH(0,INDEX(COUNTIF($E$10:E103,OFFSET(Listas!$E$6,0,0,MATCH("Fin",Listas!$E$6:E200,0)-1,1)),0,0),0)),"")</f>
        <v/>
      </c>
      <c r="H104" t="str">
        <f ca="1">IFERROR(INDEX(OFFSET(Listas!$H$6,0,0,MATCH("Fin",Listas!$H$6:H200,0)-1,1),MATCH(0,INDEX(COUNTIF($H$10:H103,OFFSET(Listas!$H$6,0,0,MATCH("Fin",Listas!$H$6:H200,0)-1,1)),0,0),0)),"")</f>
        <v/>
      </c>
      <c r="K104" t="str">
        <f ca="1">IFERROR(INDEX(OFFSET(Listas!$L$6,0,0,MATCH("Fin",Listas!$L$6:L200,0)-1,1),MATCH(0,INDEX(COUNTIF($K$10:K103,OFFSET(Listas!$L$6,0,0,MATCH("Fin",Listas!$L$6:L200,0)-1,1)),0,0),0)),"")</f>
        <v/>
      </c>
      <c r="L104" t="e">
        <f ca="1">VLOOKUP(K104,Listas!$L$6:$M$106,2,0)</f>
        <v>#N/A</v>
      </c>
      <c r="CB104" t="str">
        <f>IF(Reservas!E109="",IF(Reservas!D109="","",IF(Reservas!C109=$O$10,0.85,IF(Reservas!C109=$O$11,0.45,IF(Reservas!C109=$O$12,0.33,"")))),Reservas!E109)</f>
        <v/>
      </c>
      <c r="CC104" t="str">
        <f>IF(Reservas!H109="",IF(Reservas!G109="","",IF(Reservas!F109=$O$10,0.85,IF(Reservas!F109=$O$11,0.45,IF(Reservas!F109=$O$12,0.33,"")))),Reservas!H109)</f>
        <v/>
      </c>
      <c r="CD104" t="str">
        <f>IF(Reservas!K109="",IF(Reservas!J109="","",IF(Reservas!I109=$O$10,0.85,IF(Reservas!I109=$O$11,0.45,IF(Reservas!I109=$O$12,0.33,"")))),Reservas!K109)</f>
        <v/>
      </c>
      <c r="CE104" t="str">
        <f>IF(Reservas!N109="",IF(Reservas!M109="","",IF(Reservas!L109=$O$10,0.85,IF(Reservas!L109=$O$11,0.45,IF(Reservas!L109=$O$12,0.33,"")))),Reservas!N109)</f>
        <v/>
      </c>
      <c r="CF104" t="str">
        <f>IF(Reservas!Q109="",IF(Reservas!P109="","",IF(Reservas!O109=$O$10,0.85,IF(Reservas!O109=$O$11,0.45,IF(Reservas!O109=$O$12,0.33,"")))),Reservas!Q109)</f>
        <v/>
      </c>
      <c r="CG104" t="str">
        <f>IF(Reservas!T109="",IF(Reservas!S109="","",IF(Reservas!R109=$O$10,0.85,IF(Reservas!R109=$O$11,0.45,IF(Reservas!R109=$O$12,0.33,"")))),Reservas!T109)</f>
        <v/>
      </c>
      <c r="CH104" t="str">
        <f>IF(Reservas!W109="",IF(Reservas!V109="","",IF(Reservas!U109=$O$10,0.85,IF(Reservas!U109=$O$11,0.45,IF(Reservas!U109=$O$12,0.33,"")))),Reservas!W109)</f>
        <v/>
      </c>
      <c r="CI104" t="str">
        <f>IF(Reservas!Z109="",IF(Reservas!Y109="","",IF(Reservas!X109=$O$10,0.85,IF(Reservas!X109=$O$11,0.45,IF(Reservas!X109=$O$12,0.33,"")))),Reservas!Z109)</f>
        <v/>
      </c>
      <c r="CJ104" t="str">
        <f>IF(Reservas!AC109="",IF(Reservas!AB109="","",IF(Reservas!AA109=$O$10,0.85,IF(Reservas!AA109=$O$11,0.45,IF(Reservas!AA109=$O$12,0.33,"")))),Reservas!AC109)</f>
        <v/>
      </c>
      <c r="CK104" t="str">
        <f>IF(Reservas!AF109="",IF(Reservas!AE109="","",IF(Reservas!AD109=$O$10,0.85,IF(Reservas!AD109=$O$11,0.45,IF(Reservas!AD109=$O$12,0.33,"")))),Reservas!AF109)</f>
        <v/>
      </c>
      <c r="CL104" t="str">
        <f>IF(Reservas!AI109="",IF(Reservas!AH109="","",IF(Reservas!AG109=$O$10,0.85,IF(Reservas!AG109=$O$11,0.45,IF(Reservas!AG109=$O$12,0.33,"")))),Reservas!AI109)</f>
        <v/>
      </c>
      <c r="CM104" t="str">
        <f>IF(Reservas!AL109="",IF(Reservas!AK109="","",IF(Reservas!AJ109=$O$10,0.85,IF(Reservas!AJ109=$O$11,0.45,IF(Reservas!AJ109=$O$12,0.33,"")))),Reservas!AL109)</f>
        <v/>
      </c>
      <c r="CO104" t="str">
        <f>IFERROR('Prod y alimentación'!E162*IF($AN104=$R$10,VLOOKUP($AO104,Listas!$B$6:$C$106,2,),IF($AN104=$R$11,VLOOKUP($AO104,Listas!$E$6:$F$106,2,),IF($AN104=$R$12,VLOOKUP($AO104,Listas!$H$6:$I$106,2,),""))),"")</f>
        <v/>
      </c>
      <c r="CP104" t="str">
        <f>IFERROR('Prod y alimentación'!H162*IF($AN104=$R$10,VLOOKUP($AO104,Listas!$B$6:$C$106,2,),IF($AN104=$R$11,VLOOKUP($AO104,Listas!$E$6:$F$106,2,),IF($AN104=$R$12,VLOOKUP($AO104,Listas!$H$6:$I$106,2,),""))),"")</f>
        <v/>
      </c>
      <c r="CQ104" t="str">
        <f>IFERROR('Prod y alimentación'!K162*IF($AN104=$R$10,VLOOKUP($AO104,Listas!$B$6:$C$106,2,),IF($AN104=$R$11,VLOOKUP($AO104,Listas!$E$6:$F$106,2,),IF($AN104=$R$12,VLOOKUP($AO104,Listas!$H$6:$I$106,2,),""))),"")</f>
        <v/>
      </c>
      <c r="CR104" t="str">
        <f>IFERROR('Prod y alimentación'!N162*IF($AN104=$R$10,VLOOKUP($AO104,Listas!$B$6:$C$106,2,),IF($AN104=$R$11,VLOOKUP($AO104,Listas!$E$6:$F$106,2,),IF($AN104=$R$12,VLOOKUP($AO104,Listas!$H$6:$I$106,2,),""))),"")</f>
        <v/>
      </c>
      <c r="CS104" t="str">
        <f>IFERROR('Prod y alimentación'!Q162*IF($AN104=$R$10,VLOOKUP($AO104,Listas!$B$6:$C$106,2,),IF($AN104=$R$11,VLOOKUP($AO104,Listas!$E$6:$F$106,2,),IF($AN104=$R$12,VLOOKUP($AO104,Listas!$H$6:$I$106,2,),""))),"")</f>
        <v/>
      </c>
      <c r="CT104" t="str">
        <f>IFERROR('Prod y alimentación'!T162*IF($AN104=$R$10,VLOOKUP($AO104,Listas!$B$6:$C$106,2,),IF($AN104=$R$11,VLOOKUP($AO104,Listas!$E$6:$F$106,2,),IF($AN104=$R$12,VLOOKUP($AO104,Listas!$H$6:$I$106,2,),""))),"")</f>
        <v/>
      </c>
      <c r="CU104" t="str">
        <f>IFERROR('Prod y alimentación'!W162*IF($AN104=$R$10,VLOOKUP($AO104,Listas!$B$6:$C$106,2,),IF($AN104=$R$11,VLOOKUP($AO104,Listas!$E$6:$F$106,2,),IF($AN104=$R$12,VLOOKUP($AO104,Listas!$H$6:$I$106,2,),""))),"")</f>
        <v/>
      </c>
      <c r="CV104" t="str">
        <f>IFERROR('Prod y alimentación'!Z162*IF($AN104=$R$10,VLOOKUP($AO104,Listas!$B$6:$C$106,2,),IF($AN104=$R$11,VLOOKUP($AO104,Listas!$E$6:$F$106,2,),IF($AN104=$R$12,VLOOKUP($AO104,Listas!$H$6:$I$106,2,),""))),"")</f>
        <v/>
      </c>
      <c r="CW104" t="str">
        <f>IFERROR('Prod y alimentación'!AC162*IF($AN104=$R$10,VLOOKUP($AO104,Listas!$B$6:$C$106,2,),IF($AN104=$R$11,VLOOKUP($AO104,Listas!$E$6:$F$106,2,),IF($AN104=$R$12,VLOOKUP($AO104,Listas!$H$6:$I$106,2,),""))),"")</f>
        <v/>
      </c>
      <c r="CX104" t="str">
        <f>IFERROR('Prod y alimentación'!AF162*IF($AN104=$R$10,VLOOKUP($AO104,Listas!$B$6:$C$106,2,),IF($AN104=$R$11,VLOOKUP($AO104,Listas!$E$6:$F$106,2,),IF($AN104=$R$12,VLOOKUP($AO104,Listas!$H$6:$I$106,2,),""))),"")</f>
        <v/>
      </c>
      <c r="CY104" t="str">
        <f>IFERROR('Prod y alimentación'!AI162*IF($AN104=$R$10,VLOOKUP($AO104,Listas!$B$6:$C$106,2,),IF($AN104=$R$11,VLOOKUP($AO104,Listas!$E$6:$F$106,2,),IF($AN104=$R$12,VLOOKUP($AO104,Listas!$H$6:$I$106,2,),""))),"")</f>
        <v/>
      </c>
      <c r="CZ104" t="str">
        <f>IFERROR('Prod y alimentación'!AL162*IF($AN104=$R$10,VLOOKUP($AO104,Listas!$B$6:$C$106,2,),IF($AN104=$R$11,VLOOKUP($AO104,Listas!$E$6:$F$106,2,),IF($AN104=$R$12,VLOOKUP($AO104,Listas!$H$6:$I$106,2,),""))),"")</f>
        <v/>
      </c>
    </row>
    <row r="105" spans="2:104" x14ac:dyDescent="0.35">
      <c r="B105" t="str">
        <f ca="1">IFERROR(INDEX(OFFSET(Listas!$B$6,0,0,MATCH("Fin",Listas!$B$6:B201,0)-1,1),MATCH(0,INDEX(COUNTIF($B$10:B104,OFFSET(Listas!$B$6,0,0,MATCH("Fin",Listas!$B$6:B201,0)-1,1)),0,0),0)),"")</f>
        <v/>
      </c>
      <c r="E105" t="str">
        <f ca="1">IFERROR(INDEX(OFFSET(Listas!$E$6,0,0,MATCH("Fin",Listas!$E$6:E201,0)-1,1),MATCH(0,INDEX(COUNTIF($E$10:E104,OFFSET(Listas!$E$6,0,0,MATCH("Fin",Listas!$E$6:E201,0)-1,1)),0,0),0)),"")</f>
        <v/>
      </c>
      <c r="H105" t="str">
        <f ca="1">IFERROR(INDEX(OFFSET(Listas!$H$6,0,0,MATCH("Fin",Listas!$H$6:H201,0)-1,1),MATCH(0,INDEX(COUNTIF($H$10:H104,OFFSET(Listas!$H$6,0,0,MATCH("Fin",Listas!$H$6:H201,0)-1,1)),0,0),0)),"")</f>
        <v/>
      </c>
      <c r="K105" t="str">
        <f ca="1">IFERROR(INDEX(OFFSET(Listas!$L$6,0,0,MATCH("Fin",Listas!$L$6:L201,0)-1,1),MATCH(0,INDEX(COUNTIF($K$10:K104,OFFSET(Listas!$L$6,0,0,MATCH("Fin",Listas!$L$6:L201,0)-1,1)),0,0),0)),"")</f>
        <v/>
      </c>
      <c r="L105" t="e">
        <f ca="1">VLOOKUP(K105,Listas!$L$6:$M$106,2,0)</f>
        <v>#N/A</v>
      </c>
      <c r="CB105" t="str">
        <f>IF(Reservas!E110="",IF(Reservas!D110="","",IF(Reservas!C110=$O$10,0.85,IF(Reservas!C110=$O$11,0.45,IF(Reservas!C110=$O$12,0.33,"")))),Reservas!E110)</f>
        <v/>
      </c>
      <c r="CC105" t="str">
        <f>IF(Reservas!H110="",IF(Reservas!G110="","",IF(Reservas!F110=$O$10,0.85,IF(Reservas!F110=$O$11,0.45,IF(Reservas!F110=$O$12,0.33,"")))),Reservas!H110)</f>
        <v/>
      </c>
      <c r="CD105" t="str">
        <f>IF(Reservas!K110="",IF(Reservas!J110="","",IF(Reservas!I110=$O$10,0.85,IF(Reservas!I110=$O$11,0.45,IF(Reservas!I110=$O$12,0.33,"")))),Reservas!K110)</f>
        <v/>
      </c>
      <c r="CE105" t="str">
        <f>IF(Reservas!N110="",IF(Reservas!M110="","",IF(Reservas!L110=$O$10,0.85,IF(Reservas!L110=$O$11,0.45,IF(Reservas!L110=$O$12,0.33,"")))),Reservas!N110)</f>
        <v/>
      </c>
      <c r="CF105" t="str">
        <f>IF(Reservas!Q110="",IF(Reservas!P110="","",IF(Reservas!O110=$O$10,0.85,IF(Reservas!O110=$O$11,0.45,IF(Reservas!O110=$O$12,0.33,"")))),Reservas!Q110)</f>
        <v/>
      </c>
      <c r="CG105" t="str">
        <f>IF(Reservas!T110="",IF(Reservas!S110="","",IF(Reservas!R110=$O$10,0.85,IF(Reservas!R110=$O$11,0.45,IF(Reservas!R110=$O$12,0.33,"")))),Reservas!T110)</f>
        <v/>
      </c>
      <c r="CH105" t="str">
        <f>IF(Reservas!W110="",IF(Reservas!V110="","",IF(Reservas!U110=$O$10,0.85,IF(Reservas!U110=$O$11,0.45,IF(Reservas!U110=$O$12,0.33,"")))),Reservas!W110)</f>
        <v/>
      </c>
      <c r="CI105" t="str">
        <f>IF(Reservas!Z110="",IF(Reservas!Y110="","",IF(Reservas!X110=$O$10,0.85,IF(Reservas!X110=$O$11,0.45,IF(Reservas!X110=$O$12,0.33,"")))),Reservas!Z110)</f>
        <v/>
      </c>
      <c r="CJ105" t="str">
        <f>IF(Reservas!AC110="",IF(Reservas!AB110="","",IF(Reservas!AA110=$O$10,0.85,IF(Reservas!AA110=$O$11,0.45,IF(Reservas!AA110=$O$12,0.33,"")))),Reservas!AC110)</f>
        <v/>
      </c>
      <c r="CK105" t="str">
        <f>IF(Reservas!AF110="",IF(Reservas!AE110="","",IF(Reservas!AD110=$O$10,0.85,IF(Reservas!AD110=$O$11,0.45,IF(Reservas!AD110=$O$12,0.33,"")))),Reservas!AF110)</f>
        <v/>
      </c>
      <c r="CL105" t="str">
        <f>IF(Reservas!AI110="",IF(Reservas!AH110="","",IF(Reservas!AG110=$O$10,0.85,IF(Reservas!AG110=$O$11,0.45,IF(Reservas!AG110=$O$12,0.33,"")))),Reservas!AI110)</f>
        <v/>
      </c>
      <c r="CM105" t="str">
        <f>IF(Reservas!AL110="",IF(Reservas!AK110="","",IF(Reservas!AJ110=$O$10,0.85,IF(Reservas!AJ110=$O$11,0.45,IF(Reservas!AJ110=$O$12,0.33,"")))),Reservas!AL110)</f>
        <v/>
      </c>
      <c r="CO105" t="str">
        <f>IFERROR('Prod y alimentación'!E163*IF($AN105=$R$10,VLOOKUP($AO105,Listas!$B$6:$C$106,2,),IF($AN105=$R$11,VLOOKUP($AO105,Listas!$E$6:$F$106,2,),IF($AN105=$R$12,VLOOKUP($AO105,Listas!$H$6:$I$106,2,),""))),"")</f>
        <v/>
      </c>
      <c r="CP105" t="str">
        <f>IFERROR('Prod y alimentación'!H163*IF($AN105=$R$10,VLOOKUP($AO105,Listas!$B$6:$C$106,2,),IF($AN105=$R$11,VLOOKUP($AO105,Listas!$E$6:$F$106,2,),IF($AN105=$R$12,VLOOKUP($AO105,Listas!$H$6:$I$106,2,),""))),"")</f>
        <v/>
      </c>
      <c r="CQ105" t="str">
        <f>IFERROR('Prod y alimentación'!K163*IF($AN105=$R$10,VLOOKUP($AO105,Listas!$B$6:$C$106,2,),IF($AN105=$R$11,VLOOKUP($AO105,Listas!$E$6:$F$106,2,),IF($AN105=$R$12,VLOOKUP($AO105,Listas!$H$6:$I$106,2,),""))),"")</f>
        <v/>
      </c>
      <c r="CR105" t="str">
        <f>IFERROR('Prod y alimentación'!N163*IF($AN105=$R$10,VLOOKUP($AO105,Listas!$B$6:$C$106,2,),IF($AN105=$R$11,VLOOKUP($AO105,Listas!$E$6:$F$106,2,),IF($AN105=$R$12,VLOOKUP($AO105,Listas!$H$6:$I$106,2,),""))),"")</f>
        <v/>
      </c>
      <c r="CS105" t="str">
        <f>IFERROR('Prod y alimentación'!Q163*IF($AN105=$R$10,VLOOKUP($AO105,Listas!$B$6:$C$106,2,),IF($AN105=$R$11,VLOOKUP($AO105,Listas!$E$6:$F$106,2,),IF($AN105=$R$12,VLOOKUP($AO105,Listas!$H$6:$I$106,2,),""))),"")</f>
        <v/>
      </c>
      <c r="CT105" t="str">
        <f>IFERROR('Prod y alimentación'!T163*IF($AN105=$R$10,VLOOKUP($AO105,Listas!$B$6:$C$106,2,),IF($AN105=$R$11,VLOOKUP($AO105,Listas!$E$6:$F$106,2,),IF($AN105=$R$12,VLOOKUP($AO105,Listas!$H$6:$I$106,2,),""))),"")</f>
        <v/>
      </c>
      <c r="CU105" t="str">
        <f>IFERROR('Prod y alimentación'!W163*IF($AN105=$R$10,VLOOKUP($AO105,Listas!$B$6:$C$106,2,),IF($AN105=$R$11,VLOOKUP($AO105,Listas!$E$6:$F$106,2,),IF($AN105=$R$12,VLOOKUP($AO105,Listas!$H$6:$I$106,2,),""))),"")</f>
        <v/>
      </c>
      <c r="CV105" t="str">
        <f>IFERROR('Prod y alimentación'!Z163*IF($AN105=$R$10,VLOOKUP($AO105,Listas!$B$6:$C$106,2,),IF($AN105=$R$11,VLOOKUP($AO105,Listas!$E$6:$F$106,2,),IF($AN105=$R$12,VLOOKUP($AO105,Listas!$H$6:$I$106,2,),""))),"")</f>
        <v/>
      </c>
      <c r="CW105" t="str">
        <f>IFERROR('Prod y alimentación'!AC163*IF($AN105=$R$10,VLOOKUP($AO105,Listas!$B$6:$C$106,2,),IF($AN105=$R$11,VLOOKUP($AO105,Listas!$E$6:$F$106,2,),IF($AN105=$R$12,VLOOKUP($AO105,Listas!$H$6:$I$106,2,),""))),"")</f>
        <v/>
      </c>
      <c r="CX105" t="str">
        <f>IFERROR('Prod y alimentación'!AF163*IF($AN105=$R$10,VLOOKUP($AO105,Listas!$B$6:$C$106,2,),IF($AN105=$R$11,VLOOKUP($AO105,Listas!$E$6:$F$106,2,),IF($AN105=$R$12,VLOOKUP($AO105,Listas!$H$6:$I$106,2,),""))),"")</f>
        <v/>
      </c>
      <c r="CY105" t="str">
        <f>IFERROR('Prod y alimentación'!AI163*IF($AN105=$R$10,VLOOKUP($AO105,Listas!$B$6:$C$106,2,),IF($AN105=$R$11,VLOOKUP($AO105,Listas!$E$6:$F$106,2,),IF($AN105=$R$12,VLOOKUP($AO105,Listas!$H$6:$I$106,2,),""))),"")</f>
        <v/>
      </c>
      <c r="CZ105" t="str">
        <f>IFERROR('Prod y alimentación'!AL163*IF($AN105=$R$10,VLOOKUP($AO105,Listas!$B$6:$C$106,2,),IF($AN105=$R$11,VLOOKUP($AO105,Listas!$E$6:$F$106,2,),IF($AN105=$R$12,VLOOKUP($AO105,Listas!$H$6:$I$106,2,),""))),"")</f>
        <v/>
      </c>
    </row>
    <row r="106" spans="2:104" x14ac:dyDescent="0.35">
      <c r="B106" t="str">
        <f ca="1">IFERROR(INDEX(OFFSET(Listas!$B$6,0,0,MATCH("Fin",Listas!$B$6:B202,0)-1,1),MATCH(0,INDEX(COUNTIF($B$10:B105,OFFSET(Listas!$B$6,0,0,MATCH("Fin",Listas!$B$6:B202,0)-1,1)),0,0),0)),"")</f>
        <v/>
      </c>
      <c r="E106" t="str">
        <f ca="1">IFERROR(INDEX(OFFSET(Listas!$E$6,0,0,MATCH("Fin",Listas!$E$6:E202,0)-1,1),MATCH(0,INDEX(COUNTIF($E$10:E105,OFFSET(Listas!$E$6,0,0,MATCH("Fin",Listas!$E$6:E202,0)-1,1)),0,0),0)),"")</f>
        <v/>
      </c>
      <c r="H106" t="str">
        <f ca="1">IFERROR(INDEX(OFFSET(Listas!$H$6,0,0,MATCH("Fin",Listas!$H$6:H202,0)-1,1),MATCH(0,INDEX(COUNTIF($H$10:H105,OFFSET(Listas!$H$6,0,0,MATCH("Fin",Listas!$H$6:H202,0)-1,1)),0,0),0)),"")</f>
        <v/>
      </c>
      <c r="K106" t="str">
        <f ca="1">IFERROR(INDEX(OFFSET(Listas!$L$6,0,0,MATCH("Fin",Listas!$L$6:L202,0)-1,1),MATCH(0,INDEX(COUNTIF($K$10:K105,OFFSET(Listas!$L$6,0,0,MATCH("Fin",Listas!$L$6:L202,0)-1,1)),0,0),0)),"")</f>
        <v/>
      </c>
      <c r="L106" t="e">
        <f ca="1">VLOOKUP(K106,Listas!$L$6:$M$106,2,0)</f>
        <v>#N/A</v>
      </c>
      <c r="CB106" t="str">
        <f>IF(Reservas!E111="",IF(Reservas!D111="","",IF(Reservas!C111=$O$10,0.85,IF(Reservas!C111=$O$11,0.45,IF(Reservas!C111=$O$12,0.33,"")))),Reservas!E111)</f>
        <v/>
      </c>
      <c r="CC106" t="str">
        <f>IF(Reservas!H111="",IF(Reservas!G111="","",IF(Reservas!F111=$O$10,0.85,IF(Reservas!F111=$O$11,0.45,IF(Reservas!F111=$O$12,0.33,"")))),Reservas!H111)</f>
        <v/>
      </c>
      <c r="CD106" t="str">
        <f>IF(Reservas!K111="",IF(Reservas!J111="","",IF(Reservas!I111=$O$10,0.85,IF(Reservas!I111=$O$11,0.45,IF(Reservas!I111=$O$12,0.33,"")))),Reservas!K111)</f>
        <v/>
      </c>
      <c r="CE106" t="str">
        <f>IF(Reservas!N111="",IF(Reservas!M111="","",IF(Reservas!L111=$O$10,0.85,IF(Reservas!L111=$O$11,0.45,IF(Reservas!L111=$O$12,0.33,"")))),Reservas!N111)</f>
        <v/>
      </c>
      <c r="CF106" t="str">
        <f>IF(Reservas!Q111="",IF(Reservas!P111="","",IF(Reservas!O111=$O$10,0.85,IF(Reservas!O111=$O$11,0.45,IF(Reservas!O111=$O$12,0.33,"")))),Reservas!Q111)</f>
        <v/>
      </c>
      <c r="CG106" t="str">
        <f>IF(Reservas!T111="",IF(Reservas!S111="","",IF(Reservas!R111=$O$10,0.85,IF(Reservas!R111=$O$11,0.45,IF(Reservas!R111=$O$12,0.33,"")))),Reservas!T111)</f>
        <v/>
      </c>
      <c r="CH106" t="str">
        <f>IF(Reservas!W111="",IF(Reservas!V111="","",IF(Reservas!U111=$O$10,0.85,IF(Reservas!U111=$O$11,0.45,IF(Reservas!U111=$O$12,0.33,"")))),Reservas!W111)</f>
        <v/>
      </c>
      <c r="CI106" t="str">
        <f>IF(Reservas!Z111="",IF(Reservas!Y111="","",IF(Reservas!X111=$O$10,0.85,IF(Reservas!X111=$O$11,0.45,IF(Reservas!X111=$O$12,0.33,"")))),Reservas!Z111)</f>
        <v/>
      </c>
      <c r="CJ106" t="str">
        <f>IF(Reservas!AC111="",IF(Reservas!AB111="","",IF(Reservas!AA111=$O$10,0.85,IF(Reservas!AA111=$O$11,0.45,IF(Reservas!AA111=$O$12,0.33,"")))),Reservas!AC111)</f>
        <v/>
      </c>
      <c r="CK106" t="str">
        <f>IF(Reservas!AF111="",IF(Reservas!AE111="","",IF(Reservas!AD111=$O$10,0.85,IF(Reservas!AD111=$O$11,0.45,IF(Reservas!AD111=$O$12,0.33,"")))),Reservas!AF111)</f>
        <v/>
      </c>
      <c r="CL106" t="str">
        <f>IF(Reservas!AI111="",IF(Reservas!AH111="","",IF(Reservas!AG111=$O$10,0.85,IF(Reservas!AG111=$O$11,0.45,IF(Reservas!AG111=$O$12,0.33,"")))),Reservas!AI111)</f>
        <v/>
      </c>
      <c r="CM106" t="str">
        <f>IF(Reservas!AL111="",IF(Reservas!AK111="","",IF(Reservas!AJ111=$O$10,0.85,IF(Reservas!AJ111=$O$11,0.45,IF(Reservas!AJ111=$O$12,0.33,"")))),Reservas!AL111)</f>
        <v/>
      </c>
      <c r="CO106" t="str">
        <f>IFERROR('Prod y alimentación'!E164*IF($AN106=$R$10,VLOOKUP($AO106,Listas!$B$6:$C$106,2,),IF($AN106=$R$11,VLOOKUP($AO106,Listas!$E$6:$F$106,2,),IF($AN106=$R$12,VLOOKUP($AO106,Listas!$H$6:$I$106,2,),""))),"")</f>
        <v/>
      </c>
      <c r="CP106" t="str">
        <f>IFERROR('Prod y alimentación'!H164*IF($AN106=$R$10,VLOOKUP($AO106,Listas!$B$6:$C$106,2,),IF($AN106=$R$11,VLOOKUP($AO106,Listas!$E$6:$F$106,2,),IF($AN106=$R$12,VLOOKUP($AO106,Listas!$H$6:$I$106,2,),""))),"")</f>
        <v/>
      </c>
      <c r="CQ106" t="str">
        <f>IFERROR('Prod y alimentación'!K164*IF($AN106=$R$10,VLOOKUP($AO106,Listas!$B$6:$C$106,2,),IF($AN106=$R$11,VLOOKUP($AO106,Listas!$E$6:$F$106,2,),IF($AN106=$R$12,VLOOKUP($AO106,Listas!$H$6:$I$106,2,),""))),"")</f>
        <v/>
      </c>
      <c r="CR106" t="str">
        <f>IFERROR('Prod y alimentación'!N164*IF($AN106=$R$10,VLOOKUP($AO106,Listas!$B$6:$C$106,2,),IF($AN106=$R$11,VLOOKUP($AO106,Listas!$E$6:$F$106,2,),IF($AN106=$R$12,VLOOKUP($AO106,Listas!$H$6:$I$106,2,),""))),"")</f>
        <v/>
      </c>
      <c r="CS106" t="str">
        <f>IFERROR('Prod y alimentación'!Q164*IF($AN106=$R$10,VLOOKUP($AO106,Listas!$B$6:$C$106,2,),IF($AN106=$R$11,VLOOKUP($AO106,Listas!$E$6:$F$106,2,),IF($AN106=$R$12,VLOOKUP($AO106,Listas!$H$6:$I$106,2,),""))),"")</f>
        <v/>
      </c>
      <c r="CT106" t="str">
        <f>IFERROR('Prod y alimentación'!T164*IF($AN106=$R$10,VLOOKUP($AO106,Listas!$B$6:$C$106,2,),IF($AN106=$R$11,VLOOKUP($AO106,Listas!$E$6:$F$106,2,),IF($AN106=$R$12,VLOOKUP($AO106,Listas!$H$6:$I$106,2,),""))),"")</f>
        <v/>
      </c>
      <c r="CU106" t="str">
        <f>IFERROR('Prod y alimentación'!W164*IF($AN106=$R$10,VLOOKUP($AO106,Listas!$B$6:$C$106,2,),IF($AN106=$R$11,VLOOKUP($AO106,Listas!$E$6:$F$106,2,),IF($AN106=$R$12,VLOOKUP($AO106,Listas!$H$6:$I$106,2,),""))),"")</f>
        <v/>
      </c>
      <c r="CV106" t="str">
        <f>IFERROR('Prod y alimentación'!Z164*IF($AN106=$R$10,VLOOKUP($AO106,Listas!$B$6:$C$106,2,),IF($AN106=$R$11,VLOOKUP($AO106,Listas!$E$6:$F$106,2,),IF($AN106=$R$12,VLOOKUP($AO106,Listas!$H$6:$I$106,2,),""))),"")</f>
        <v/>
      </c>
      <c r="CW106" t="str">
        <f>IFERROR('Prod y alimentación'!AC164*IF($AN106=$R$10,VLOOKUP($AO106,Listas!$B$6:$C$106,2,),IF($AN106=$R$11,VLOOKUP($AO106,Listas!$E$6:$F$106,2,),IF($AN106=$R$12,VLOOKUP($AO106,Listas!$H$6:$I$106,2,),""))),"")</f>
        <v/>
      </c>
      <c r="CX106" t="str">
        <f>IFERROR('Prod y alimentación'!AF164*IF($AN106=$R$10,VLOOKUP($AO106,Listas!$B$6:$C$106,2,),IF($AN106=$R$11,VLOOKUP($AO106,Listas!$E$6:$F$106,2,),IF($AN106=$R$12,VLOOKUP($AO106,Listas!$H$6:$I$106,2,),""))),"")</f>
        <v/>
      </c>
      <c r="CY106" t="str">
        <f>IFERROR('Prod y alimentación'!AI164*IF($AN106=$R$10,VLOOKUP($AO106,Listas!$B$6:$C$106,2,),IF($AN106=$R$11,VLOOKUP($AO106,Listas!$E$6:$F$106,2,),IF($AN106=$R$12,VLOOKUP($AO106,Listas!$H$6:$I$106,2,),""))),"")</f>
        <v/>
      </c>
      <c r="CZ106" t="str">
        <f>IFERROR('Prod y alimentación'!AL164*IF($AN106=$R$10,VLOOKUP($AO106,Listas!$B$6:$C$106,2,),IF($AN106=$R$11,VLOOKUP($AO106,Listas!$E$6:$F$106,2,),IF($AN106=$R$12,VLOOKUP($AO106,Listas!$H$6:$I$106,2,),""))),"")</f>
        <v/>
      </c>
    </row>
    <row r="107" spans="2:104" x14ac:dyDescent="0.35">
      <c r="B107" t="str">
        <f ca="1">IFERROR(INDEX(OFFSET(Listas!$B$6,0,0,MATCH("Fin",Listas!$B$6:B203,0)-1,1),MATCH(0,INDEX(COUNTIF($B$10:B106,OFFSET(Listas!$B$6,0,0,MATCH("Fin",Listas!$B$6:B203,0)-1,1)),0,0),0)),"")</f>
        <v/>
      </c>
      <c r="E107" t="str">
        <f ca="1">IFERROR(INDEX(OFFSET(Listas!$E$6,0,0,MATCH("Fin",Listas!$E$6:E203,0)-1,1),MATCH(0,INDEX(COUNTIF($E$10:E106,OFFSET(Listas!$E$6,0,0,MATCH("Fin",Listas!$E$6:E203,0)-1,1)),0,0),0)),"")</f>
        <v/>
      </c>
      <c r="H107" t="str">
        <f ca="1">IFERROR(INDEX(OFFSET(Listas!$H$6,0,0,MATCH("Fin",Listas!$H$6:H203,0)-1,1),MATCH(0,INDEX(COUNTIF($H$10:H106,OFFSET(Listas!$H$6,0,0,MATCH("Fin",Listas!$H$6:H203,0)-1,1)),0,0),0)),"")</f>
        <v/>
      </c>
      <c r="K107" t="str">
        <f ca="1">IFERROR(INDEX(OFFSET(Listas!$L$6,0,0,MATCH("Fin",Listas!$L$6:L203,0)-1,1),MATCH(0,INDEX(COUNTIF($K$10:K106,OFFSET(Listas!$L$6,0,0,MATCH("Fin",Listas!$L$6:L203,0)-1,1)),0,0),0)),"")</f>
        <v/>
      </c>
      <c r="L107" t="e">
        <f ca="1">VLOOKUP(K107,Listas!$L$6:$M$106,2,0)</f>
        <v>#N/A</v>
      </c>
      <c r="CB107" t="str">
        <f>IF(Reservas!E112="",IF(Reservas!D112="","",IF(Reservas!C112=$O$10,0.85,IF(Reservas!C112=$O$11,0.45,IF(Reservas!C112=$O$12,0.33,"")))),Reservas!E112)</f>
        <v/>
      </c>
      <c r="CC107" t="str">
        <f>IF(Reservas!H112="",IF(Reservas!G112="","",IF(Reservas!F112=$O$10,0.85,IF(Reservas!F112=$O$11,0.45,IF(Reservas!F112=$O$12,0.33,"")))),Reservas!H112)</f>
        <v/>
      </c>
      <c r="CD107" t="str">
        <f>IF(Reservas!K112="",IF(Reservas!J112="","",IF(Reservas!I112=$O$10,0.85,IF(Reservas!I112=$O$11,0.45,IF(Reservas!I112=$O$12,0.33,"")))),Reservas!K112)</f>
        <v/>
      </c>
      <c r="CE107" t="str">
        <f>IF(Reservas!N112="",IF(Reservas!M112="","",IF(Reservas!L112=$O$10,0.85,IF(Reservas!L112=$O$11,0.45,IF(Reservas!L112=$O$12,0.33,"")))),Reservas!N112)</f>
        <v/>
      </c>
      <c r="CF107" t="str">
        <f>IF(Reservas!Q112="",IF(Reservas!P112="","",IF(Reservas!O112=$O$10,0.85,IF(Reservas!O112=$O$11,0.45,IF(Reservas!O112=$O$12,0.33,"")))),Reservas!Q112)</f>
        <v/>
      </c>
      <c r="CG107" t="str">
        <f>IF(Reservas!T112="",IF(Reservas!S112="","",IF(Reservas!R112=$O$10,0.85,IF(Reservas!R112=$O$11,0.45,IF(Reservas!R112=$O$12,0.33,"")))),Reservas!T112)</f>
        <v/>
      </c>
      <c r="CH107" t="str">
        <f>IF(Reservas!W112="",IF(Reservas!V112="","",IF(Reservas!U112=$O$10,0.85,IF(Reservas!U112=$O$11,0.45,IF(Reservas!U112=$O$12,0.33,"")))),Reservas!W112)</f>
        <v/>
      </c>
      <c r="CI107" t="str">
        <f>IF(Reservas!Z112="",IF(Reservas!Y112="","",IF(Reservas!X112=$O$10,0.85,IF(Reservas!X112=$O$11,0.45,IF(Reservas!X112=$O$12,0.33,"")))),Reservas!Z112)</f>
        <v/>
      </c>
      <c r="CJ107" t="str">
        <f>IF(Reservas!AC112="",IF(Reservas!AB112="","",IF(Reservas!AA112=$O$10,0.85,IF(Reservas!AA112=$O$11,0.45,IF(Reservas!AA112=$O$12,0.33,"")))),Reservas!AC112)</f>
        <v/>
      </c>
      <c r="CK107" t="str">
        <f>IF(Reservas!AF112="",IF(Reservas!AE112="","",IF(Reservas!AD112=$O$10,0.85,IF(Reservas!AD112=$O$11,0.45,IF(Reservas!AD112=$O$12,0.33,"")))),Reservas!AF112)</f>
        <v/>
      </c>
      <c r="CL107" t="str">
        <f>IF(Reservas!AI112="",IF(Reservas!AH112="","",IF(Reservas!AG112=$O$10,0.85,IF(Reservas!AG112=$O$11,0.45,IF(Reservas!AG112=$O$12,0.33,"")))),Reservas!AI112)</f>
        <v/>
      </c>
      <c r="CM107" t="str">
        <f>IF(Reservas!AL112="",IF(Reservas!AK112="","",IF(Reservas!AJ112=$O$10,0.85,IF(Reservas!AJ112=$O$11,0.45,IF(Reservas!AJ112=$O$12,0.33,"")))),Reservas!AL112)</f>
        <v/>
      </c>
      <c r="CO107" t="str">
        <f>IFERROR('Prod y alimentación'!E165*IF($AN107=$R$10,VLOOKUP($AO107,Listas!$B$6:$C$106,2,),IF($AN107=$R$11,VLOOKUP($AO107,Listas!$E$6:$F$106,2,),IF($AN107=$R$12,VLOOKUP($AO107,Listas!$H$6:$I$106,2,),""))),"")</f>
        <v/>
      </c>
      <c r="CP107" t="str">
        <f>IFERROR('Prod y alimentación'!H165*IF($AN107=$R$10,VLOOKUP($AO107,Listas!$B$6:$C$106,2,),IF($AN107=$R$11,VLOOKUP($AO107,Listas!$E$6:$F$106,2,),IF($AN107=$R$12,VLOOKUP($AO107,Listas!$H$6:$I$106,2,),""))),"")</f>
        <v/>
      </c>
      <c r="CQ107" t="str">
        <f>IFERROR('Prod y alimentación'!K165*IF($AN107=$R$10,VLOOKUP($AO107,Listas!$B$6:$C$106,2,),IF($AN107=$R$11,VLOOKUP($AO107,Listas!$E$6:$F$106,2,),IF($AN107=$R$12,VLOOKUP($AO107,Listas!$H$6:$I$106,2,),""))),"")</f>
        <v/>
      </c>
      <c r="CR107" t="str">
        <f>IFERROR('Prod y alimentación'!N165*IF($AN107=$R$10,VLOOKUP($AO107,Listas!$B$6:$C$106,2,),IF($AN107=$R$11,VLOOKUP($AO107,Listas!$E$6:$F$106,2,),IF($AN107=$R$12,VLOOKUP($AO107,Listas!$H$6:$I$106,2,),""))),"")</f>
        <v/>
      </c>
      <c r="CS107" t="str">
        <f>IFERROR('Prod y alimentación'!Q165*IF($AN107=$R$10,VLOOKUP($AO107,Listas!$B$6:$C$106,2,),IF($AN107=$R$11,VLOOKUP($AO107,Listas!$E$6:$F$106,2,),IF($AN107=$R$12,VLOOKUP($AO107,Listas!$H$6:$I$106,2,),""))),"")</f>
        <v/>
      </c>
      <c r="CT107" t="str">
        <f>IFERROR('Prod y alimentación'!T165*IF($AN107=$R$10,VLOOKUP($AO107,Listas!$B$6:$C$106,2,),IF($AN107=$R$11,VLOOKUP($AO107,Listas!$E$6:$F$106,2,),IF($AN107=$R$12,VLOOKUP($AO107,Listas!$H$6:$I$106,2,),""))),"")</f>
        <v/>
      </c>
      <c r="CU107" t="str">
        <f>IFERROR('Prod y alimentación'!W165*IF($AN107=$R$10,VLOOKUP($AO107,Listas!$B$6:$C$106,2,),IF($AN107=$R$11,VLOOKUP($AO107,Listas!$E$6:$F$106,2,),IF($AN107=$R$12,VLOOKUP($AO107,Listas!$H$6:$I$106,2,),""))),"")</f>
        <v/>
      </c>
      <c r="CV107" t="str">
        <f>IFERROR('Prod y alimentación'!Z165*IF($AN107=$R$10,VLOOKUP($AO107,Listas!$B$6:$C$106,2,),IF($AN107=$R$11,VLOOKUP($AO107,Listas!$E$6:$F$106,2,),IF($AN107=$R$12,VLOOKUP($AO107,Listas!$H$6:$I$106,2,),""))),"")</f>
        <v/>
      </c>
      <c r="CW107" t="str">
        <f>IFERROR('Prod y alimentación'!AC165*IF($AN107=$R$10,VLOOKUP($AO107,Listas!$B$6:$C$106,2,),IF($AN107=$R$11,VLOOKUP($AO107,Listas!$E$6:$F$106,2,),IF($AN107=$R$12,VLOOKUP($AO107,Listas!$H$6:$I$106,2,),""))),"")</f>
        <v/>
      </c>
      <c r="CX107" t="str">
        <f>IFERROR('Prod y alimentación'!AF165*IF($AN107=$R$10,VLOOKUP($AO107,Listas!$B$6:$C$106,2,),IF($AN107=$R$11,VLOOKUP($AO107,Listas!$E$6:$F$106,2,),IF($AN107=$R$12,VLOOKUP($AO107,Listas!$H$6:$I$106,2,),""))),"")</f>
        <v/>
      </c>
      <c r="CY107" t="str">
        <f>IFERROR('Prod y alimentación'!AI165*IF($AN107=$R$10,VLOOKUP($AO107,Listas!$B$6:$C$106,2,),IF($AN107=$R$11,VLOOKUP($AO107,Listas!$E$6:$F$106,2,),IF($AN107=$R$12,VLOOKUP($AO107,Listas!$H$6:$I$106,2,),""))),"")</f>
        <v/>
      </c>
      <c r="CZ107" t="str">
        <f>IFERROR('Prod y alimentación'!AL165*IF($AN107=$R$10,VLOOKUP($AO107,Listas!$B$6:$C$106,2,),IF($AN107=$R$11,VLOOKUP($AO107,Listas!$E$6:$F$106,2,),IF($AN107=$R$12,VLOOKUP($AO107,Listas!$H$6:$I$106,2,),""))),"")</f>
        <v/>
      </c>
    </row>
    <row r="108" spans="2:104" x14ac:dyDescent="0.35">
      <c r="B108" t="str">
        <f ca="1">IFERROR(INDEX(OFFSET(Listas!$B$6,0,0,MATCH("Fin",Listas!$B$6:B204,0)-1,1),MATCH(0,INDEX(COUNTIF($B$10:B107,OFFSET(Listas!$B$6,0,0,MATCH("Fin",Listas!$B$6:B204,0)-1,1)),0,0),0)),"")</f>
        <v/>
      </c>
      <c r="E108" t="str">
        <f ca="1">IFERROR(INDEX(OFFSET(Listas!$E$6,0,0,MATCH("Fin",Listas!$E$6:E204,0)-1,1),MATCH(0,INDEX(COUNTIF($E$10:E107,OFFSET(Listas!$E$6,0,0,MATCH("Fin",Listas!$E$6:E204,0)-1,1)),0,0),0)),"")</f>
        <v/>
      </c>
      <c r="H108" t="str">
        <f ca="1">IFERROR(INDEX(OFFSET(Listas!$H$6,0,0,MATCH("Fin",Listas!$H$6:H204,0)-1,1),MATCH(0,INDEX(COUNTIF($H$10:H107,OFFSET(Listas!$H$6,0,0,MATCH("Fin",Listas!$H$6:H204,0)-1,1)),0,0),0)),"")</f>
        <v/>
      </c>
      <c r="K108" t="str">
        <f ca="1">IFERROR(INDEX(OFFSET(Listas!$L$6,0,0,MATCH("Fin",Listas!$L$6:L204,0)-1,1),MATCH(0,INDEX(COUNTIF($K$10:K107,OFFSET(Listas!$L$6,0,0,MATCH("Fin",Listas!$L$6:L204,0)-1,1)),0,0),0)),"")</f>
        <v/>
      </c>
      <c r="L108" t="e">
        <f ca="1">VLOOKUP(K108,Listas!$L$6:$M$106,2,0)</f>
        <v>#N/A</v>
      </c>
      <c r="CB108" t="str">
        <f>IF(Reservas!E113="",IF(Reservas!D113="","",IF(Reservas!C113=$O$10,0.85,IF(Reservas!C113=$O$11,0.45,IF(Reservas!C113=$O$12,0.33,"")))),Reservas!E113)</f>
        <v/>
      </c>
      <c r="CC108" t="str">
        <f>IF(Reservas!H113="",IF(Reservas!G113="","",IF(Reservas!F113=$O$10,0.85,IF(Reservas!F113=$O$11,0.45,IF(Reservas!F113=$O$12,0.33,"")))),Reservas!H113)</f>
        <v/>
      </c>
      <c r="CD108" t="str">
        <f>IF(Reservas!K113="",IF(Reservas!J113="","",IF(Reservas!I113=$O$10,0.85,IF(Reservas!I113=$O$11,0.45,IF(Reservas!I113=$O$12,0.33,"")))),Reservas!K113)</f>
        <v/>
      </c>
      <c r="CE108" t="str">
        <f>IF(Reservas!N113="",IF(Reservas!M113="","",IF(Reservas!L113=$O$10,0.85,IF(Reservas!L113=$O$11,0.45,IF(Reservas!L113=$O$12,0.33,"")))),Reservas!N113)</f>
        <v/>
      </c>
      <c r="CF108" t="str">
        <f>IF(Reservas!Q113="",IF(Reservas!P113="","",IF(Reservas!O113=$O$10,0.85,IF(Reservas!O113=$O$11,0.45,IF(Reservas!O113=$O$12,0.33,"")))),Reservas!Q113)</f>
        <v/>
      </c>
      <c r="CG108" t="str">
        <f>IF(Reservas!T113="",IF(Reservas!S113="","",IF(Reservas!R113=$O$10,0.85,IF(Reservas!R113=$O$11,0.45,IF(Reservas!R113=$O$12,0.33,"")))),Reservas!T113)</f>
        <v/>
      </c>
      <c r="CH108" t="str">
        <f>IF(Reservas!W113="",IF(Reservas!V113="","",IF(Reservas!U113=$O$10,0.85,IF(Reservas!U113=$O$11,0.45,IF(Reservas!U113=$O$12,0.33,"")))),Reservas!W113)</f>
        <v/>
      </c>
      <c r="CI108" t="str">
        <f>IF(Reservas!Z113="",IF(Reservas!Y113="","",IF(Reservas!X113=$O$10,0.85,IF(Reservas!X113=$O$11,0.45,IF(Reservas!X113=$O$12,0.33,"")))),Reservas!Z113)</f>
        <v/>
      </c>
      <c r="CJ108" t="str">
        <f>IF(Reservas!AC113="",IF(Reservas!AB113="","",IF(Reservas!AA113=$O$10,0.85,IF(Reservas!AA113=$O$11,0.45,IF(Reservas!AA113=$O$12,0.33,"")))),Reservas!AC113)</f>
        <v/>
      </c>
      <c r="CK108" t="str">
        <f>IF(Reservas!AF113="",IF(Reservas!AE113="","",IF(Reservas!AD113=$O$10,0.85,IF(Reservas!AD113=$O$11,0.45,IF(Reservas!AD113=$O$12,0.33,"")))),Reservas!AF113)</f>
        <v/>
      </c>
      <c r="CL108" t="str">
        <f>IF(Reservas!AI113="",IF(Reservas!AH113="","",IF(Reservas!AG113=$O$10,0.85,IF(Reservas!AG113=$O$11,0.45,IF(Reservas!AG113=$O$12,0.33,"")))),Reservas!AI113)</f>
        <v/>
      </c>
      <c r="CM108" t="str">
        <f>IF(Reservas!AL113="",IF(Reservas!AK113="","",IF(Reservas!AJ113=$O$10,0.85,IF(Reservas!AJ113=$O$11,0.45,IF(Reservas!AJ113=$O$12,0.33,"")))),Reservas!AL113)</f>
        <v/>
      </c>
      <c r="CO108" t="str">
        <f>IFERROR('Prod y alimentación'!E166*IF($AN108=$R$10,VLOOKUP($AO108,Listas!$B$6:$C$106,2,),IF($AN108=$R$11,VLOOKUP($AO108,Listas!$E$6:$F$106,2,),IF($AN108=$R$12,VLOOKUP($AO108,Listas!$H$6:$I$106,2,),""))),"")</f>
        <v/>
      </c>
      <c r="CP108" t="str">
        <f>IFERROR('Prod y alimentación'!H166*IF($AN108=$R$10,VLOOKUP($AO108,Listas!$B$6:$C$106,2,),IF($AN108=$R$11,VLOOKUP($AO108,Listas!$E$6:$F$106,2,),IF($AN108=$R$12,VLOOKUP($AO108,Listas!$H$6:$I$106,2,),""))),"")</f>
        <v/>
      </c>
      <c r="CQ108" t="str">
        <f>IFERROR('Prod y alimentación'!K166*IF($AN108=$R$10,VLOOKUP($AO108,Listas!$B$6:$C$106,2,),IF($AN108=$R$11,VLOOKUP($AO108,Listas!$E$6:$F$106,2,),IF($AN108=$R$12,VLOOKUP($AO108,Listas!$H$6:$I$106,2,),""))),"")</f>
        <v/>
      </c>
      <c r="CR108" t="str">
        <f>IFERROR('Prod y alimentación'!N166*IF($AN108=$R$10,VLOOKUP($AO108,Listas!$B$6:$C$106,2,),IF($AN108=$R$11,VLOOKUP($AO108,Listas!$E$6:$F$106,2,),IF($AN108=$R$12,VLOOKUP($AO108,Listas!$H$6:$I$106,2,),""))),"")</f>
        <v/>
      </c>
      <c r="CS108" t="str">
        <f>IFERROR('Prod y alimentación'!Q166*IF($AN108=$R$10,VLOOKUP($AO108,Listas!$B$6:$C$106,2,),IF($AN108=$R$11,VLOOKUP($AO108,Listas!$E$6:$F$106,2,),IF($AN108=$R$12,VLOOKUP($AO108,Listas!$H$6:$I$106,2,),""))),"")</f>
        <v/>
      </c>
      <c r="CT108" t="str">
        <f>IFERROR('Prod y alimentación'!T166*IF($AN108=$R$10,VLOOKUP($AO108,Listas!$B$6:$C$106,2,),IF($AN108=$R$11,VLOOKUP($AO108,Listas!$E$6:$F$106,2,),IF($AN108=$R$12,VLOOKUP($AO108,Listas!$H$6:$I$106,2,),""))),"")</f>
        <v/>
      </c>
      <c r="CU108" t="str">
        <f>IFERROR('Prod y alimentación'!W166*IF($AN108=$R$10,VLOOKUP($AO108,Listas!$B$6:$C$106,2,),IF($AN108=$R$11,VLOOKUP($AO108,Listas!$E$6:$F$106,2,),IF($AN108=$R$12,VLOOKUP($AO108,Listas!$H$6:$I$106,2,),""))),"")</f>
        <v/>
      </c>
      <c r="CV108" t="str">
        <f>IFERROR('Prod y alimentación'!Z166*IF($AN108=$R$10,VLOOKUP($AO108,Listas!$B$6:$C$106,2,),IF($AN108=$R$11,VLOOKUP($AO108,Listas!$E$6:$F$106,2,),IF($AN108=$R$12,VLOOKUP($AO108,Listas!$H$6:$I$106,2,),""))),"")</f>
        <v/>
      </c>
      <c r="CW108" t="str">
        <f>IFERROR('Prod y alimentación'!AC166*IF($AN108=$R$10,VLOOKUP($AO108,Listas!$B$6:$C$106,2,),IF($AN108=$R$11,VLOOKUP($AO108,Listas!$E$6:$F$106,2,),IF($AN108=$R$12,VLOOKUP($AO108,Listas!$H$6:$I$106,2,),""))),"")</f>
        <v/>
      </c>
      <c r="CX108" t="str">
        <f>IFERROR('Prod y alimentación'!AF166*IF($AN108=$R$10,VLOOKUP($AO108,Listas!$B$6:$C$106,2,),IF($AN108=$R$11,VLOOKUP($AO108,Listas!$E$6:$F$106,2,),IF($AN108=$R$12,VLOOKUP($AO108,Listas!$H$6:$I$106,2,),""))),"")</f>
        <v/>
      </c>
      <c r="CY108" t="str">
        <f>IFERROR('Prod y alimentación'!AI166*IF($AN108=$R$10,VLOOKUP($AO108,Listas!$B$6:$C$106,2,),IF($AN108=$R$11,VLOOKUP($AO108,Listas!$E$6:$F$106,2,),IF($AN108=$R$12,VLOOKUP($AO108,Listas!$H$6:$I$106,2,),""))),"")</f>
        <v/>
      </c>
      <c r="CZ108" t="str">
        <f>IFERROR('Prod y alimentación'!AL166*IF($AN108=$R$10,VLOOKUP($AO108,Listas!$B$6:$C$106,2,),IF($AN108=$R$11,VLOOKUP($AO108,Listas!$E$6:$F$106,2,),IF($AN108=$R$12,VLOOKUP($AO108,Listas!$H$6:$I$106,2,),""))),"")</f>
        <v/>
      </c>
    </row>
    <row r="109" spans="2:104" x14ac:dyDescent="0.35">
      <c r="B109" t="str">
        <f ca="1">IFERROR(INDEX(OFFSET(Listas!$B$6,0,0,MATCH("Fin",Listas!$B$6:B205,0)-1,1),MATCH(0,INDEX(COUNTIF($B$10:B108,OFFSET(Listas!$B$6,0,0,MATCH("Fin",Listas!$B$6:B205,0)-1,1)),0,0),0)),"")</f>
        <v/>
      </c>
      <c r="E109" t="str">
        <f ca="1">IFERROR(INDEX(OFFSET(Listas!$E$6,0,0,MATCH("Fin",Listas!$E$6:E205,0)-1,1),MATCH(0,INDEX(COUNTIF($E$10:E108,OFFSET(Listas!$E$6,0,0,MATCH("Fin",Listas!$E$6:E205,0)-1,1)),0,0),0)),"")</f>
        <v/>
      </c>
      <c r="H109" t="str">
        <f ca="1">IFERROR(INDEX(OFFSET(Listas!$H$6,0,0,MATCH("Fin",Listas!$H$6:H205,0)-1,1),MATCH(0,INDEX(COUNTIF($H$10:H108,OFFSET(Listas!$H$6,0,0,MATCH("Fin",Listas!$H$6:H205,0)-1,1)),0,0),0)),"")</f>
        <v/>
      </c>
      <c r="K109" t="str">
        <f ca="1">IFERROR(INDEX(OFFSET(Listas!$L$6,0,0,MATCH("Fin",Listas!$L$6:L205,0)-1,1),MATCH(0,INDEX(COUNTIF($K$10:K108,OFFSET(Listas!$L$6,0,0,MATCH("Fin",Listas!$L$6:L205,0)-1,1)),0,0),0)),"")</f>
        <v/>
      </c>
      <c r="L109" t="e">
        <f ca="1">VLOOKUP(K109,Listas!$L$6:$M$106,2,0)</f>
        <v>#N/A</v>
      </c>
      <c r="CB109" t="str">
        <f>IF(Reservas!E114="",IF(Reservas!D114="","",IF(Reservas!C114=$O$10,0.85,IF(Reservas!C114=$O$11,0.45,IF(Reservas!C114=$O$12,0.33,"")))),Reservas!E114)</f>
        <v/>
      </c>
      <c r="CC109" t="str">
        <f>IF(Reservas!H114="",IF(Reservas!G114="","",IF(Reservas!F114=$O$10,0.85,IF(Reservas!F114=$O$11,0.45,IF(Reservas!F114=$O$12,0.33,"")))),Reservas!H114)</f>
        <v/>
      </c>
      <c r="CD109" t="str">
        <f>IF(Reservas!K114="",IF(Reservas!J114="","",IF(Reservas!I114=$O$10,0.85,IF(Reservas!I114=$O$11,0.45,IF(Reservas!I114=$O$12,0.33,"")))),Reservas!K114)</f>
        <v/>
      </c>
      <c r="CE109" t="str">
        <f>IF(Reservas!N114="",IF(Reservas!M114="","",IF(Reservas!L114=$O$10,0.85,IF(Reservas!L114=$O$11,0.45,IF(Reservas!L114=$O$12,0.33,"")))),Reservas!N114)</f>
        <v/>
      </c>
      <c r="CF109" t="str">
        <f>IF(Reservas!Q114="",IF(Reservas!P114="","",IF(Reservas!O114=$O$10,0.85,IF(Reservas!O114=$O$11,0.45,IF(Reservas!O114=$O$12,0.33,"")))),Reservas!Q114)</f>
        <v/>
      </c>
      <c r="CG109" t="str">
        <f>IF(Reservas!T114="",IF(Reservas!S114="","",IF(Reservas!R114=$O$10,0.85,IF(Reservas!R114=$O$11,0.45,IF(Reservas!R114=$O$12,0.33,"")))),Reservas!T114)</f>
        <v/>
      </c>
      <c r="CH109" t="str">
        <f>IF(Reservas!W114="",IF(Reservas!V114="","",IF(Reservas!U114=$O$10,0.85,IF(Reservas!U114=$O$11,0.45,IF(Reservas!U114=$O$12,0.33,"")))),Reservas!W114)</f>
        <v/>
      </c>
      <c r="CI109" t="str">
        <f>IF(Reservas!Z114="",IF(Reservas!Y114="","",IF(Reservas!X114=$O$10,0.85,IF(Reservas!X114=$O$11,0.45,IF(Reservas!X114=$O$12,0.33,"")))),Reservas!Z114)</f>
        <v/>
      </c>
      <c r="CJ109" t="str">
        <f>IF(Reservas!AC114="",IF(Reservas!AB114="","",IF(Reservas!AA114=$O$10,0.85,IF(Reservas!AA114=$O$11,0.45,IF(Reservas!AA114=$O$12,0.33,"")))),Reservas!AC114)</f>
        <v/>
      </c>
      <c r="CK109" t="str">
        <f>IF(Reservas!AF114="",IF(Reservas!AE114="","",IF(Reservas!AD114=$O$10,0.85,IF(Reservas!AD114=$O$11,0.45,IF(Reservas!AD114=$O$12,0.33,"")))),Reservas!AF114)</f>
        <v/>
      </c>
      <c r="CL109" t="str">
        <f>IF(Reservas!AI114="",IF(Reservas!AH114="","",IF(Reservas!AG114=$O$10,0.85,IF(Reservas!AG114=$O$11,0.45,IF(Reservas!AG114=$O$12,0.33,"")))),Reservas!AI114)</f>
        <v/>
      </c>
      <c r="CM109" t="str">
        <f>IF(Reservas!AL114="",IF(Reservas!AK114="","",IF(Reservas!AJ114=$O$10,0.85,IF(Reservas!AJ114=$O$11,0.45,IF(Reservas!AJ114=$O$12,0.33,"")))),Reservas!AL114)</f>
        <v/>
      </c>
      <c r="CO109" t="str">
        <f>IFERROR('Prod y alimentación'!E167*IF($AN109=$R$10,VLOOKUP($AO109,Listas!$B$6:$C$106,2,),IF($AN109=$R$11,VLOOKUP($AO109,Listas!$E$6:$F$106,2,),IF($AN109=$R$12,VLOOKUP($AO109,Listas!$H$6:$I$106,2,),""))),"")</f>
        <v/>
      </c>
      <c r="CP109" t="str">
        <f>IFERROR('Prod y alimentación'!H167*IF($AN109=$R$10,VLOOKUP($AO109,Listas!$B$6:$C$106,2,),IF($AN109=$R$11,VLOOKUP($AO109,Listas!$E$6:$F$106,2,),IF($AN109=$R$12,VLOOKUP($AO109,Listas!$H$6:$I$106,2,),""))),"")</f>
        <v/>
      </c>
      <c r="CQ109" t="str">
        <f>IFERROR('Prod y alimentación'!K167*IF($AN109=$R$10,VLOOKUP($AO109,Listas!$B$6:$C$106,2,),IF($AN109=$R$11,VLOOKUP($AO109,Listas!$E$6:$F$106,2,),IF($AN109=$R$12,VLOOKUP($AO109,Listas!$H$6:$I$106,2,),""))),"")</f>
        <v/>
      </c>
      <c r="CR109" t="str">
        <f>IFERROR('Prod y alimentación'!N167*IF($AN109=$R$10,VLOOKUP($AO109,Listas!$B$6:$C$106,2,),IF($AN109=$R$11,VLOOKUP($AO109,Listas!$E$6:$F$106,2,),IF($AN109=$R$12,VLOOKUP($AO109,Listas!$H$6:$I$106,2,),""))),"")</f>
        <v/>
      </c>
      <c r="CS109" t="str">
        <f>IFERROR('Prod y alimentación'!Q167*IF($AN109=$R$10,VLOOKUP($AO109,Listas!$B$6:$C$106,2,),IF($AN109=$R$11,VLOOKUP($AO109,Listas!$E$6:$F$106,2,),IF($AN109=$R$12,VLOOKUP($AO109,Listas!$H$6:$I$106,2,),""))),"")</f>
        <v/>
      </c>
      <c r="CT109" t="str">
        <f>IFERROR('Prod y alimentación'!T167*IF($AN109=$R$10,VLOOKUP($AO109,Listas!$B$6:$C$106,2,),IF($AN109=$R$11,VLOOKUP($AO109,Listas!$E$6:$F$106,2,),IF($AN109=$R$12,VLOOKUP($AO109,Listas!$H$6:$I$106,2,),""))),"")</f>
        <v/>
      </c>
      <c r="CU109" t="str">
        <f>IFERROR('Prod y alimentación'!W167*IF($AN109=$R$10,VLOOKUP($AO109,Listas!$B$6:$C$106,2,),IF($AN109=$R$11,VLOOKUP($AO109,Listas!$E$6:$F$106,2,),IF($AN109=$R$12,VLOOKUP($AO109,Listas!$H$6:$I$106,2,),""))),"")</f>
        <v/>
      </c>
      <c r="CV109" t="str">
        <f>IFERROR('Prod y alimentación'!Z167*IF($AN109=$R$10,VLOOKUP($AO109,Listas!$B$6:$C$106,2,),IF($AN109=$R$11,VLOOKUP($AO109,Listas!$E$6:$F$106,2,),IF($AN109=$R$12,VLOOKUP($AO109,Listas!$H$6:$I$106,2,),""))),"")</f>
        <v/>
      </c>
      <c r="CW109" t="str">
        <f>IFERROR('Prod y alimentación'!AC167*IF($AN109=$R$10,VLOOKUP($AO109,Listas!$B$6:$C$106,2,),IF($AN109=$R$11,VLOOKUP($AO109,Listas!$E$6:$F$106,2,),IF($AN109=$R$12,VLOOKUP($AO109,Listas!$H$6:$I$106,2,),""))),"")</f>
        <v/>
      </c>
      <c r="CX109" t="str">
        <f>IFERROR('Prod y alimentación'!AF167*IF($AN109=$R$10,VLOOKUP($AO109,Listas!$B$6:$C$106,2,),IF($AN109=$R$11,VLOOKUP($AO109,Listas!$E$6:$F$106,2,),IF($AN109=$R$12,VLOOKUP($AO109,Listas!$H$6:$I$106,2,),""))),"")</f>
        <v/>
      </c>
      <c r="CY109" t="str">
        <f>IFERROR('Prod y alimentación'!AI167*IF($AN109=$R$10,VLOOKUP($AO109,Listas!$B$6:$C$106,2,),IF($AN109=$R$11,VLOOKUP($AO109,Listas!$E$6:$F$106,2,),IF($AN109=$R$12,VLOOKUP($AO109,Listas!$H$6:$I$106,2,),""))),"")</f>
        <v/>
      </c>
      <c r="CZ109" t="str">
        <f>IFERROR('Prod y alimentación'!AL167*IF($AN109=$R$10,VLOOKUP($AO109,Listas!$B$6:$C$106,2,),IF($AN109=$R$11,VLOOKUP($AO109,Listas!$E$6:$F$106,2,),IF($AN109=$R$12,VLOOKUP($AO109,Listas!$H$6:$I$106,2,),""))),"")</f>
        <v/>
      </c>
    </row>
    <row r="110" spans="2:104" x14ac:dyDescent="0.35">
      <c r="B110" t="str">
        <f ca="1">IFERROR(INDEX(OFFSET(Listas!$B$6,0,0,MATCH("Fin",Listas!$B$6:B206,0)-1,1),MATCH(0,INDEX(COUNTIF($B$10:B109,OFFSET(Listas!$B$6,0,0,MATCH("Fin",Listas!$B$6:B206,0)-1,1)),0,0),0)),"")</f>
        <v/>
      </c>
      <c r="E110" t="str">
        <f ca="1">IFERROR(INDEX(OFFSET(Listas!$E$6,0,0,MATCH("Fin",Listas!$E$6:E206,0)-1,1),MATCH(0,INDEX(COUNTIF($E$10:E109,OFFSET(Listas!$E$6,0,0,MATCH("Fin",Listas!$E$6:E206,0)-1,1)),0,0),0)),"")</f>
        <v/>
      </c>
      <c r="H110" t="str">
        <f ca="1">IFERROR(INDEX(OFFSET(Listas!$H$6,0,0,MATCH("Fin",Listas!$H$6:H206,0)-1,1),MATCH(0,INDEX(COUNTIF($H$10:H109,OFFSET(Listas!$H$6,0,0,MATCH("Fin",Listas!$H$6:H206,0)-1,1)),0,0),0)),"")</f>
        <v/>
      </c>
      <c r="K110" t="str">
        <f ca="1">IFERROR(INDEX(OFFSET(Listas!$L$6,0,0,MATCH("Fin",Listas!$L$6:L206,0)-1,1),MATCH(0,INDEX(COUNTIF($K$10:K109,OFFSET(Listas!$L$6,0,0,MATCH("Fin",Listas!$L$6:L206,0)-1,1)),0,0),0)),"")</f>
        <v/>
      </c>
      <c r="L110" t="e">
        <f ca="1">VLOOKUP(K110,Listas!$L$6:$M$106,2,0)</f>
        <v>#N/A</v>
      </c>
      <c r="CB110" t="str">
        <f>IF(Reservas!E115="",IF(Reservas!D115="","",IF(Reservas!C115=$O$10,0.85,IF(Reservas!C115=$O$11,0.45,IF(Reservas!C115=$O$12,0.33,"")))),Reservas!E115)</f>
        <v/>
      </c>
      <c r="CC110" t="str">
        <f>IF(Reservas!H115="",IF(Reservas!G115="","",IF(Reservas!F115=$O$10,0.85,IF(Reservas!F115=$O$11,0.45,IF(Reservas!F115=$O$12,0.33,"")))),Reservas!H115)</f>
        <v/>
      </c>
      <c r="CD110" t="str">
        <f>IF(Reservas!K115="",IF(Reservas!J115="","",IF(Reservas!I115=$O$10,0.85,IF(Reservas!I115=$O$11,0.45,IF(Reservas!I115=$O$12,0.33,"")))),Reservas!K115)</f>
        <v/>
      </c>
      <c r="CE110" t="str">
        <f>IF(Reservas!N115="",IF(Reservas!M115="","",IF(Reservas!L115=$O$10,0.85,IF(Reservas!L115=$O$11,0.45,IF(Reservas!L115=$O$12,0.33,"")))),Reservas!N115)</f>
        <v/>
      </c>
      <c r="CF110" t="str">
        <f>IF(Reservas!Q115="",IF(Reservas!P115="","",IF(Reservas!O115=$O$10,0.85,IF(Reservas!O115=$O$11,0.45,IF(Reservas!O115=$O$12,0.33,"")))),Reservas!Q115)</f>
        <v/>
      </c>
      <c r="CG110" t="str">
        <f>IF(Reservas!T115="",IF(Reservas!S115="","",IF(Reservas!R115=$O$10,0.85,IF(Reservas!R115=$O$11,0.45,IF(Reservas!R115=$O$12,0.33,"")))),Reservas!T115)</f>
        <v/>
      </c>
      <c r="CH110" t="str">
        <f>IF(Reservas!W115="",IF(Reservas!V115="","",IF(Reservas!U115=$O$10,0.85,IF(Reservas!U115=$O$11,0.45,IF(Reservas!U115=$O$12,0.33,"")))),Reservas!W115)</f>
        <v/>
      </c>
      <c r="CI110" t="str">
        <f>IF(Reservas!Z115="",IF(Reservas!Y115="","",IF(Reservas!X115=$O$10,0.85,IF(Reservas!X115=$O$11,0.45,IF(Reservas!X115=$O$12,0.33,"")))),Reservas!Z115)</f>
        <v/>
      </c>
      <c r="CJ110" t="str">
        <f>IF(Reservas!AC115="",IF(Reservas!AB115="","",IF(Reservas!AA115=$O$10,0.85,IF(Reservas!AA115=$O$11,0.45,IF(Reservas!AA115=$O$12,0.33,"")))),Reservas!AC115)</f>
        <v/>
      </c>
      <c r="CK110" t="str">
        <f>IF(Reservas!AF115="",IF(Reservas!AE115="","",IF(Reservas!AD115=$O$10,0.85,IF(Reservas!AD115=$O$11,0.45,IF(Reservas!AD115=$O$12,0.33,"")))),Reservas!AF115)</f>
        <v/>
      </c>
      <c r="CL110" t="str">
        <f>IF(Reservas!AI115="",IF(Reservas!AH115="","",IF(Reservas!AG115=$O$10,0.85,IF(Reservas!AG115=$O$11,0.45,IF(Reservas!AG115=$O$12,0.33,"")))),Reservas!AI115)</f>
        <v/>
      </c>
      <c r="CM110" t="str">
        <f>IF(Reservas!AL115="",IF(Reservas!AK115="","",IF(Reservas!AJ115=$O$10,0.85,IF(Reservas!AJ115=$O$11,0.45,IF(Reservas!AJ115=$O$12,0.33,"")))),Reservas!AL115)</f>
        <v/>
      </c>
      <c r="CO110" t="str">
        <f>IFERROR('Prod y alimentación'!E168*IF($AN110=$R$10,VLOOKUP($AO110,Listas!$B$6:$C$106,2,),IF($AN110=$R$11,VLOOKUP($AO110,Listas!$E$6:$F$106,2,),IF($AN110=$R$12,VLOOKUP($AO110,Listas!$H$6:$I$106,2,),""))),"")</f>
        <v/>
      </c>
      <c r="CP110" t="str">
        <f>IFERROR('Prod y alimentación'!H168*IF($AN110=$R$10,VLOOKUP($AO110,Listas!$B$6:$C$106,2,),IF($AN110=$R$11,VLOOKUP($AO110,Listas!$E$6:$F$106,2,),IF($AN110=$R$12,VLOOKUP($AO110,Listas!$H$6:$I$106,2,),""))),"")</f>
        <v/>
      </c>
      <c r="CQ110" t="str">
        <f>IFERROR('Prod y alimentación'!K168*IF($AN110=$R$10,VLOOKUP($AO110,Listas!$B$6:$C$106,2,),IF($AN110=$R$11,VLOOKUP($AO110,Listas!$E$6:$F$106,2,),IF($AN110=$R$12,VLOOKUP($AO110,Listas!$H$6:$I$106,2,),""))),"")</f>
        <v/>
      </c>
      <c r="CR110" t="str">
        <f>IFERROR('Prod y alimentación'!N168*IF($AN110=$R$10,VLOOKUP($AO110,Listas!$B$6:$C$106,2,),IF($AN110=$R$11,VLOOKUP($AO110,Listas!$E$6:$F$106,2,),IF($AN110=$R$12,VLOOKUP($AO110,Listas!$H$6:$I$106,2,),""))),"")</f>
        <v/>
      </c>
      <c r="CS110" t="str">
        <f>IFERROR('Prod y alimentación'!Q168*IF($AN110=$R$10,VLOOKUP($AO110,Listas!$B$6:$C$106,2,),IF($AN110=$R$11,VLOOKUP($AO110,Listas!$E$6:$F$106,2,),IF($AN110=$R$12,VLOOKUP($AO110,Listas!$H$6:$I$106,2,),""))),"")</f>
        <v/>
      </c>
      <c r="CT110" t="str">
        <f>IFERROR('Prod y alimentación'!T168*IF($AN110=$R$10,VLOOKUP($AO110,Listas!$B$6:$C$106,2,),IF($AN110=$R$11,VLOOKUP($AO110,Listas!$E$6:$F$106,2,),IF($AN110=$R$12,VLOOKUP($AO110,Listas!$H$6:$I$106,2,),""))),"")</f>
        <v/>
      </c>
      <c r="CU110" t="str">
        <f>IFERROR('Prod y alimentación'!W168*IF($AN110=$R$10,VLOOKUP($AO110,Listas!$B$6:$C$106,2,),IF($AN110=$R$11,VLOOKUP($AO110,Listas!$E$6:$F$106,2,),IF($AN110=$R$12,VLOOKUP($AO110,Listas!$H$6:$I$106,2,),""))),"")</f>
        <v/>
      </c>
      <c r="CV110" t="str">
        <f>IFERROR('Prod y alimentación'!Z168*IF($AN110=$R$10,VLOOKUP($AO110,Listas!$B$6:$C$106,2,),IF($AN110=$R$11,VLOOKUP($AO110,Listas!$E$6:$F$106,2,),IF($AN110=$R$12,VLOOKUP($AO110,Listas!$H$6:$I$106,2,),""))),"")</f>
        <v/>
      </c>
      <c r="CW110" t="str">
        <f>IFERROR('Prod y alimentación'!AC168*IF($AN110=$R$10,VLOOKUP($AO110,Listas!$B$6:$C$106,2,),IF($AN110=$R$11,VLOOKUP($AO110,Listas!$E$6:$F$106,2,),IF($AN110=$R$12,VLOOKUP($AO110,Listas!$H$6:$I$106,2,),""))),"")</f>
        <v/>
      </c>
      <c r="CX110" t="str">
        <f>IFERROR('Prod y alimentación'!AF168*IF($AN110=$R$10,VLOOKUP($AO110,Listas!$B$6:$C$106,2,),IF($AN110=$R$11,VLOOKUP($AO110,Listas!$E$6:$F$106,2,),IF($AN110=$R$12,VLOOKUP($AO110,Listas!$H$6:$I$106,2,),""))),"")</f>
        <v/>
      </c>
      <c r="CY110" t="str">
        <f>IFERROR('Prod y alimentación'!AI168*IF($AN110=$R$10,VLOOKUP($AO110,Listas!$B$6:$C$106,2,),IF($AN110=$R$11,VLOOKUP($AO110,Listas!$E$6:$F$106,2,),IF($AN110=$R$12,VLOOKUP($AO110,Listas!$H$6:$I$106,2,),""))),"")</f>
        <v/>
      </c>
      <c r="CZ110" t="str">
        <f>IFERROR('Prod y alimentación'!AL168*IF($AN110=$R$10,VLOOKUP($AO110,Listas!$B$6:$C$106,2,),IF($AN110=$R$11,VLOOKUP($AO110,Listas!$E$6:$F$106,2,),IF($AN110=$R$12,VLOOKUP($AO110,Listas!$H$6:$I$106,2,),""))),"")</f>
        <v/>
      </c>
    </row>
    <row r="111" spans="2:104" x14ac:dyDescent="0.35">
      <c r="B111" t="str">
        <f ca="1">IFERROR(INDEX(OFFSET(Listas!$B$6,0,0,MATCH("Fin",Listas!$B$6:B207,0)-1,1),MATCH(0,INDEX(COUNTIF($B$10:B110,OFFSET(Listas!$B$6,0,0,MATCH("Fin",Listas!$B$6:B207,0)-1,1)),0,0),0)),"")</f>
        <v/>
      </c>
      <c r="E111" t="str">
        <f ca="1">IFERROR(INDEX(OFFSET(Listas!$E$6,0,0,MATCH("Fin",Listas!$E$6:E207,0)-1,1),MATCH(0,INDEX(COUNTIF($E$10:E110,OFFSET(Listas!$E$6,0,0,MATCH("Fin",Listas!$E$6:E207,0)-1,1)),0,0),0)),"")</f>
        <v/>
      </c>
      <c r="H111" t="str">
        <f ca="1">IFERROR(INDEX(OFFSET(Listas!$H$6,0,0,MATCH("Fin",Listas!$H$6:H207,0)-1,1),MATCH(0,INDEX(COUNTIF($H$10:H110,OFFSET(Listas!$H$6,0,0,MATCH("Fin",Listas!$H$6:H207,0)-1,1)),0,0),0)),"")</f>
        <v/>
      </c>
      <c r="K111" t="str">
        <f ca="1">IFERROR(INDEX(OFFSET(Listas!$L$6,0,0,MATCH("Fin",Listas!$L$6:L207,0)-1,1),MATCH(0,INDEX(COUNTIF($K$10:K110,OFFSET(Listas!$L$6,0,0,MATCH("Fin",Listas!$L$6:L207,0)-1,1)),0,0),0)),"")</f>
        <v/>
      </c>
      <c r="L111" t="e">
        <f ca="1">VLOOKUP(K111,Listas!$L$6:$M$106,2,0)</f>
        <v>#N/A</v>
      </c>
      <c r="CB111" t="str">
        <f>IF(Reservas!E116="",IF(Reservas!D116="","",IF(Reservas!C116=$O$10,0.85,IF(Reservas!C116=$O$11,0.45,IF(Reservas!C116=$O$12,0.33,"")))),Reservas!E116)</f>
        <v/>
      </c>
      <c r="CC111" t="str">
        <f>IF(Reservas!H116="",IF(Reservas!G116="","",IF(Reservas!F116=$O$10,0.85,IF(Reservas!F116=$O$11,0.45,IF(Reservas!F116=$O$12,0.33,"")))),Reservas!H116)</f>
        <v/>
      </c>
      <c r="CD111" t="str">
        <f>IF(Reservas!K116="",IF(Reservas!J116="","",IF(Reservas!I116=$O$10,0.85,IF(Reservas!I116=$O$11,0.45,IF(Reservas!I116=$O$12,0.33,"")))),Reservas!K116)</f>
        <v/>
      </c>
      <c r="CE111" t="str">
        <f>IF(Reservas!N116="",IF(Reservas!M116="","",IF(Reservas!L116=$O$10,0.85,IF(Reservas!L116=$O$11,0.45,IF(Reservas!L116=$O$12,0.33,"")))),Reservas!N116)</f>
        <v/>
      </c>
      <c r="CF111" t="str">
        <f>IF(Reservas!Q116="",IF(Reservas!P116="","",IF(Reservas!O116=$O$10,0.85,IF(Reservas!O116=$O$11,0.45,IF(Reservas!O116=$O$12,0.33,"")))),Reservas!Q116)</f>
        <v/>
      </c>
      <c r="CG111" t="str">
        <f>IF(Reservas!T116="",IF(Reservas!S116="","",IF(Reservas!R116=$O$10,0.85,IF(Reservas!R116=$O$11,0.45,IF(Reservas!R116=$O$12,0.33,"")))),Reservas!T116)</f>
        <v/>
      </c>
      <c r="CH111" t="str">
        <f>IF(Reservas!W116="",IF(Reservas!V116="","",IF(Reservas!U116=$O$10,0.85,IF(Reservas!U116=$O$11,0.45,IF(Reservas!U116=$O$12,0.33,"")))),Reservas!W116)</f>
        <v/>
      </c>
      <c r="CI111" t="str">
        <f>IF(Reservas!Z116="",IF(Reservas!Y116="","",IF(Reservas!X116=$O$10,0.85,IF(Reservas!X116=$O$11,0.45,IF(Reservas!X116=$O$12,0.33,"")))),Reservas!Z116)</f>
        <v/>
      </c>
      <c r="CJ111" t="str">
        <f>IF(Reservas!AC116="",IF(Reservas!AB116="","",IF(Reservas!AA116=$O$10,0.85,IF(Reservas!AA116=$O$11,0.45,IF(Reservas!AA116=$O$12,0.33,"")))),Reservas!AC116)</f>
        <v/>
      </c>
      <c r="CK111" t="str">
        <f>IF(Reservas!AF116="",IF(Reservas!AE116="","",IF(Reservas!AD116=$O$10,0.85,IF(Reservas!AD116=$O$11,0.45,IF(Reservas!AD116=$O$12,0.33,"")))),Reservas!AF116)</f>
        <v/>
      </c>
      <c r="CL111" t="str">
        <f>IF(Reservas!AI116="",IF(Reservas!AH116="","",IF(Reservas!AG116=$O$10,0.85,IF(Reservas!AG116=$O$11,0.45,IF(Reservas!AG116=$O$12,0.33,"")))),Reservas!AI116)</f>
        <v/>
      </c>
      <c r="CM111" t="str">
        <f>IF(Reservas!AL116="",IF(Reservas!AK116="","",IF(Reservas!AJ116=$O$10,0.85,IF(Reservas!AJ116=$O$11,0.45,IF(Reservas!AJ116=$O$12,0.33,"")))),Reservas!AL116)</f>
        <v/>
      </c>
      <c r="CO111" t="str">
        <f>IFERROR('Prod y alimentación'!E169*IF($AN111=$R$10,VLOOKUP($AO111,Listas!$B$6:$C$106,2,),IF($AN111=$R$11,VLOOKUP($AO111,Listas!$E$6:$F$106,2,),IF($AN111=$R$12,VLOOKUP($AO111,Listas!$H$6:$I$106,2,),""))),"")</f>
        <v/>
      </c>
      <c r="CP111" t="str">
        <f>IFERROR('Prod y alimentación'!H169*IF($AN111=$R$10,VLOOKUP($AO111,Listas!$B$6:$C$106,2,),IF($AN111=$R$11,VLOOKUP($AO111,Listas!$E$6:$F$106,2,),IF($AN111=$R$12,VLOOKUP($AO111,Listas!$H$6:$I$106,2,),""))),"")</f>
        <v/>
      </c>
      <c r="CQ111" t="str">
        <f>IFERROR('Prod y alimentación'!K169*IF($AN111=$R$10,VLOOKUP($AO111,Listas!$B$6:$C$106,2,),IF($AN111=$R$11,VLOOKUP($AO111,Listas!$E$6:$F$106,2,),IF($AN111=$R$12,VLOOKUP($AO111,Listas!$H$6:$I$106,2,),""))),"")</f>
        <v/>
      </c>
      <c r="CR111" t="str">
        <f>IFERROR('Prod y alimentación'!N169*IF($AN111=$R$10,VLOOKUP($AO111,Listas!$B$6:$C$106,2,),IF($AN111=$R$11,VLOOKUP($AO111,Listas!$E$6:$F$106,2,),IF($AN111=$R$12,VLOOKUP($AO111,Listas!$H$6:$I$106,2,),""))),"")</f>
        <v/>
      </c>
      <c r="CS111" t="str">
        <f>IFERROR('Prod y alimentación'!Q169*IF($AN111=$R$10,VLOOKUP($AO111,Listas!$B$6:$C$106,2,),IF($AN111=$R$11,VLOOKUP($AO111,Listas!$E$6:$F$106,2,),IF($AN111=$R$12,VLOOKUP($AO111,Listas!$H$6:$I$106,2,),""))),"")</f>
        <v/>
      </c>
      <c r="CT111" t="str">
        <f>IFERROR('Prod y alimentación'!T169*IF($AN111=$R$10,VLOOKUP($AO111,Listas!$B$6:$C$106,2,),IF($AN111=$R$11,VLOOKUP($AO111,Listas!$E$6:$F$106,2,),IF($AN111=$R$12,VLOOKUP($AO111,Listas!$H$6:$I$106,2,),""))),"")</f>
        <v/>
      </c>
      <c r="CU111" t="str">
        <f>IFERROR('Prod y alimentación'!W169*IF($AN111=$R$10,VLOOKUP($AO111,Listas!$B$6:$C$106,2,),IF($AN111=$R$11,VLOOKUP($AO111,Listas!$E$6:$F$106,2,),IF($AN111=$R$12,VLOOKUP($AO111,Listas!$H$6:$I$106,2,),""))),"")</f>
        <v/>
      </c>
      <c r="CV111" t="str">
        <f>IFERROR('Prod y alimentación'!Z169*IF($AN111=$R$10,VLOOKUP($AO111,Listas!$B$6:$C$106,2,),IF($AN111=$R$11,VLOOKUP($AO111,Listas!$E$6:$F$106,2,),IF($AN111=$R$12,VLOOKUP($AO111,Listas!$H$6:$I$106,2,),""))),"")</f>
        <v/>
      </c>
      <c r="CW111" t="str">
        <f>IFERROR('Prod y alimentación'!AC169*IF($AN111=$R$10,VLOOKUP($AO111,Listas!$B$6:$C$106,2,),IF($AN111=$R$11,VLOOKUP($AO111,Listas!$E$6:$F$106,2,),IF($AN111=$R$12,VLOOKUP($AO111,Listas!$H$6:$I$106,2,),""))),"")</f>
        <v/>
      </c>
      <c r="CX111" t="str">
        <f>IFERROR('Prod y alimentación'!AF169*IF($AN111=$R$10,VLOOKUP($AO111,Listas!$B$6:$C$106,2,),IF($AN111=$R$11,VLOOKUP($AO111,Listas!$E$6:$F$106,2,),IF($AN111=$R$12,VLOOKUP($AO111,Listas!$H$6:$I$106,2,),""))),"")</f>
        <v/>
      </c>
      <c r="CY111" t="str">
        <f>IFERROR('Prod y alimentación'!AI169*IF($AN111=$R$10,VLOOKUP($AO111,Listas!$B$6:$C$106,2,),IF($AN111=$R$11,VLOOKUP($AO111,Listas!$E$6:$F$106,2,),IF($AN111=$R$12,VLOOKUP($AO111,Listas!$H$6:$I$106,2,),""))),"")</f>
        <v/>
      </c>
      <c r="CZ111" t="str">
        <f>IFERROR('Prod y alimentación'!AL169*IF($AN111=$R$10,VLOOKUP($AO111,Listas!$B$6:$C$106,2,),IF($AN111=$R$11,VLOOKUP($AO111,Listas!$E$6:$F$106,2,),IF($AN111=$R$12,VLOOKUP($AO111,Listas!$H$6:$I$106,2,),""))),"")</f>
        <v/>
      </c>
    </row>
    <row r="112" spans="2:104" x14ac:dyDescent="0.35">
      <c r="K112" t="s">
        <v>100</v>
      </c>
      <c r="CB112" t="str">
        <f>IF(Reservas!E117="",IF(Reservas!D117="","",IF(Reservas!C117=$O$10,0.85,IF(Reservas!C117=$O$11,0.45,IF(Reservas!C117=$O$12,0.33,"")))),Reservas!E117)</f>
        <v/>
      </c>
      <c r="CC112" t="str">
        <f>IF(Reservas!H117="",IF(Reservas!G117="","",IF(Reservas!F117=$O$10,0.85,IF(Reservas!F117=$O$11,0.45,IF(Reservas!F117=$O$12,0.33,"")))),Reservas!H117)</f>
        <v/>
      </c>
      <c r="CD112" t="str">
        <f>IF(Reservas!K117="",IF(Reservas!J117="","",IF(Reservas!I117=$O$10,0.85,IF(Reservas!I117=$O$11,0.45,IF(Reservas!I117=$O$12,0.33,"")))),Reservas!K117)</f>
        <v/>
      </c>
      <c r="CE112" t="str">
        <f>IF(Reservas!N117="",IF(Reservas!M117="","",IF(Reservas!L117=$O$10,0.85,IF(Reservas!L117=$O$11,0.45,IF(Reservas!L117=$O$12,0.33,"")))),Reservas!N117)</f>
        <v/>
      </c>
      <c r="CF112" t="str">
        <f>IF(Reservas!Q117="",IF(Reservas!P117="","",IF(Reservas!O117=$O$10,0.85,IF(Reservas!O117=$O$11,0.45,IF(Reservas!O117=$O$12,0.33,"")))),Reservas!Q117)</f>
        <v/>
      </c>
      <c r="CG112" t="str">
        <f>IF(Reservas!T117="",IF(Reservas!S117="","",IF(Reservas!R117=$O$10,0.85,IF(Reservas!R117=$O$11,0.45,IF(Reservas!R117=$O$12,0.33,"")))),Reservas!T117)</f>
        <v/>
      </c>
      <c r="CH112" t="str">
        <f>IF(Reservas!W117="",IF(Reservas!V117="","",IF(Reservas!U117=$O$10,0.85,IF(Reservas!U117=$O$11,0.45,IF(Reservas!U117=$O$12,0.33,"")))),Reservas!W117)</f>
        <v/>
      </c>
      <c r="CI112" t="str">
        <f>IF(Reservas!Z117="",IF(Reservas!Y117="","",IF(Reservas!X117=$O$10,0.85,IF(Reservas!X117=$O$11,0.45,IF(Reservas!X117=$O$12,0.33,"")))),Reservas!Z117)</f>
        <v/>
      </c>
      <c r="CJ112" t="str">
        <f>IF(Reservas!AC117="",IF(Reservas!AB117="","",IF(Reservas!AA117=$O$10,0.85,IF(Reservas!AA117=$O$11,0.45,IF(Reservas!AA117=$O$12,0.33,"")))),Reservas!AC117)</f>
        <v/>
      </c>
      <c r="CK112" t="str">
        <f>IF(Reservas!AF117="",IF(Reservas!AE117="","",IF(Reservas!AD117=$O$10,0.85,IF(Reservas!AD117=$O$11,0.45,IF(Reservas!AD117=$O$12,0.33,"")))),Reservas!AF117)</f>
        <v/>
      </c>
      <c r="CL112" t="str">
        <f>IF(Reservas!AI117="",IF(Reservas!AH117="","",IF(Reservas!AG117=$O$10,0.85,IF(Reservas!AG117=$O$11,0.45,IF(Reservas!AG117=$O$12,0.33,"")))),Reservas!AI117)</f>
        <v/>
      </c>
      <c r="CM112" t="str">
        <f>IF(Reservas!AL117="",IF(Reservas!AK117="","",IF(Reservas!AJ117=$O$10,0.85,IF(Reservas!AJ117=$O$11,0.45,IF(Reservas!AJ117=$O$12,0.33,"")))),Reservas!AL117)</f>
        <v/>
      </c>
      <c r="CO112" t="str">
        <f>IFERROR('Prod y alimentación'!E170*IF($AN112=$R$10,VLOOKUP($AO112,Listas!$B$6:$C$106,2,),IF($AN112=$R$11,VLOOKUP($AO112,Listas!$E$6:$F$106,2,),IF($AN112=$R$12,VLOOKUP($AO112,Listas!$H$6:$I$106,2,),""))),"")</f>
        <v/>
      </c>
      <c r="CP112" t="str">
        <f>IFERROR('Prod y alimentación'!H170*IF($AN112=$R$10,VLOOKUP($AO112,Listas!$B$6:$C$106,2,),IF($AN112=$R$11,VLOOKUP($AO112,Listas!$E$6:$F$106,2,),IF($AN112=$R$12,VLOOKUP($AO112,Listas!$H$6:$I$106,2,),""))),"")</f>
        <v/>
      </c>
      <c r="CQ112" t="str">
        <f>IFERROR('Prod y alimentación'!K170*IF($AN112=$R$10,VLOOKUP($AO112,Listas!$B$6:$C$106,2,),IF($AN112=$R$11,VLOOKUP($AO112,Listas!$E$6:$F$106,2,),IF($AN112=$R$12,VLOOKUP($AO112,Listas!$H$6:$I$106,2,),""))),"")</f>
        <v/>
      </c>
      <c r="CR112" t="str">
        <f>IFERROR('Prod y alimentación'!N170*IF($AN112=$R$10,VLOOKUP($AO112,Listas!$B$6:$C$106,2,),IF($AN112=$R$11,VLOOKUP($AO112,Listas!$E$6:$F$106,2,),IF($AN112=$R$12,VLOOKUP($AO112,Listas!$H$6:$I$106,2,),""))),"")</f>
        <v/>
      </c>
      <c r="CS112" t="str">
        <f>IFERROR('Prod y alimentación'!Q170*IF($AN112=$R$10,VLOOKUP($AO112,Listas!$B$6:$C$106,2,),IF($AN112=$R$11,VLOOKUP($AO112,Listas!$E$6:$F$106,2,),IF($AN112=$R$12,VLOOKUP($AO112,Listas!$H$6:$I$106,2,),""))),"")</f>
        <v/>
      </c>
      <c r="CT112" t="str">
        <f>IFERROR('Prod y alimentación'!T170*IF($AN112=$R$10,VLOOKUP($AO112,Listas!$B$6:$C$106,2,),IF($AN112=$R$11,VLOOKUP($AO112,Listas!$E$6:$F$106,2,),IF($AN112=$R$12,VLOOKUP($AO112,Listas!$H$6:$I$106,2,),""))),"")</f>
        <v/>
      </c>
      <c r="CU112" t="str">
        <f>IFERROR('Prod y alimentación'!W170*IF($AN112=$R$10,VLOOKUP($AO112,Listas!$B$6:$C$106,2,),IF($AN112=$R$11,VLOOKUP($AO112,Listas!$E$6:$F$106,2,),IF($AN112=$R$12,VLOOKUP($AO112,Listas!$H$6:$I$106,2,),""))),"")</f>
        <v/>
      </c>
      <c r="CV112" t="str">
        <f>IFERROR('Prod y alimentación'!Z170*IF($AN112=$R$10,VLOOKUP($AO112,Listas!$B$6:$C$106,2,),IF($AN112=$R$11,VLOOKUP($AO112,Listas!$E$6:$F$106,2,),IF($AN112=$R$12,VLOOKUP($AO112,Listas!$H$6:$I$106,2,),""))),"")</f>
        <v/>
      </c>
      <c r="CW112" t="str">
        <f>IFERROR('Prod y alimentación'!AC170*IF($AN112=$R$10,VLOOKUP($AO112,Listas!$B$6:$C$106,2,),IF($AN112=$R$11,VLOOKUP($AO112,Listas!$E$6:$F$106,2,),IF($AN112=$R$12,VLOOKUP($AO112,Listas!$H$6:$I$106,2,),""))),"")</f>
        <v/>
      </c>
      <c r="CX112" t="str">
        <f>IFERROR('Prod y alimentación'!AF170*IF($AN112=$R$10,VLOOKUP($AO112,Listas!$B$6:$C$106,2,),IF($AN112=$R$11,VLOOKUP($AO112,Listas!$E$6:$F$106,2,),IF($AN112=$R$12,VLOOKUP($AO112,Listas!$H$6:$I$106,2,),""))),"")</f>
        <v/>
      </c>
      <c r="CY112" t="str">
        <f>IFERROR('Prod y alimentación'!AI170*IF($AN112=$R$10,VLOOKUP($AO112,Listas!$B$6:$C$106,2,),IF($AN112=$R$11,VLOOKUP($AO112,Listas!$E$6:$F$106,2,),IF($AN112=$R$12,VLOOKUP($AO112,Listas!$H$6:$I$106,2,),""))),"")</f>
        <v/>
      </c>
      <c r="CZ112" t="str">
        <f>IFERROR('Prod y alimentación'!AL170*IF($AN112=$R$10,VLOOKUP($AO112,Listas!$B$6:$C$106,2,),IF($AN112=$R$11,VLOOKUP($AO112,Listas!$E$6:$F$106,2,),IF($AN112=$R$12,VLOOKUP($AO112,Listas!$H$6:$I$106,2,),""))),"")</f>
        <v/>
      </c>
    </row>
    <row r="113" spans="80:104" x14ac:dyDescent="0.35">
      <c r="CB113" t="str">
        <f>IF(Reservas!E118="",IF(Reservas!D118="","",IF(Reservas!C118=$O$10,0.85,IF(Reservas!C118=$O$11,0.45,IF(Reservas!C118=$O$12,0.33,"")))),Reservas!E118)</f>
        <v/>
      </c>
      <c r="CC113" t="str">
        <f>IF(Reservas!H118="",IF(Reservas!G118="","",IF(Reservas!F118=$O$10,0.85,IF(Reservas!F118=$O$11,0.45,IF(Reservas!F118=$O$12,0.33,"")))),Reservas!H118)</f>
        <v/>
      </c>
      <c r="CD113" t="str">
        <f>IF(Reservas!K118="",IF(Reservas!J118="","",IF(Reservas!I118=$O$10,0.85,IF(Reservas!I118=$O$11,0.45,IF(Reservas!I118=$O$12,0.33,"")))),Reservas!K118)</f>
        <v/>
      </c>
      <c r="CE113" t="str">
        <f>IF(Reservas!N118="",IF(Reservas!M118="","",IF(Reservas!L118=$O$10,0.85,IF(Reservas!L118=$O$11,0.45,IF(Reservas!L118=$O$12,0.33,"")))),Reservas!N118)</f>
        <v/>
      </c>
      <c r="CF113" t="str">
        <f>IF(Reservas!Q118="",IF(Reservas!P118="","",IF(Reservas!O118=$O$10,0.85,IF(Reservas!O118=$O$11,0.45,IF(Reservas!O118=$O$12,0.33,"")))),Reservas!Q118)</f>
        <v/>
      </c>
      <c r="CG113" t="str">
        <f>IF(Reservas!T118="",IF(Reservas!S118="","",IF(Reservas!R118=$O$10,0.85,IF(Reservas!R118=$O$11,0.45,IF(Reservas!R118=$O$12,0.33,"")))),Reservas!T118)</f>
        <v/>
      </c>
      <c r="CH113" t="str">
        <f>IF(Reservas!W118="",IF(Reservas!V118="","",IF(Reservas!U118=$O$10,0.85,IF(Reservas!U118=$O$11,0.45,IF(Reservas!U118=$O$12,0.33,"")))),Reservas!W118)</f>
        <v/>
      </c>
      <c r="CI113" t="str">
        <f>IF(Reservas!Z118="",IF(Reservas!Y118="","",IF(Reservas!X118=$O$10,0.85,IF(Reservas!X118=$O$11,0.45,IF(Reservas!X118=$O$12,0.33,"")))),Reservas!Z118)</f>
        <v/>
      </c>
      <c r="CJ113" t="str">
        <f>IF(Reservas!AC118="",IF(Reservas!AB118="","",IF(Reservas!AA118=$O$10,0.85,IF(Reservas!AA118=$O$11,0.45,IF(Reservas!AA118=$O$12,0.33,"")))),Reservas!AC118)</f>
        <v/>
      </c>
      <c r="CK113" t="str">
        <f>IF(Reservas!AF118="",IF(Reservas!AE118="","",IF(Reservas!AD118=$O$10,0.85,IF(Reservas!AD118=$O$11,0.45,IF(Reservas!AD118=$O$12,0.33,"")))),Reservas!AF118)</f>
        <v/>
      </c>
      <c r="CL113" t="str">
        <f>IF(Reservas!AI118="",IF(Reservas!AH118="","",IF(Reservas!AG118=$O$10,0.85,IF(Reservas!AG118=$O$11,0.45,IF(Reservas!AG118=$O$12,0.33,"")))),Reservas!AI118)</f>
        <v/>
      </c>
      <c r="CM113" t="str">
        <f>IF(Reservas!AL118="",IF(Reservas!AK118="","",IF(Reservas!AJ118=$O$10,0.85,IF(Reservas!AJ118=$O$11,0.45,IF(Reservas!AJ118=$O$12,0.33,"")))),Reservas!AL118)</f>
        <v/>
      </c>
      <c r="CO113" t="str">
        <f>IFERROR('Prod y alimentación'!E171*IF($AN113=$R$10,VLOOKUP($AO113,Listas!$B$6:$C$106,2,),IF($AN113=$R$11,VLOOKUP($AO113,Listas!$E$6:$F$106,2,),IF($AN113=$R$12,VLOOKUP($AO113,Listas!$H$6:$I$106,2,),""))),"")</f>
        <v/>
      </c>
      <c r="CP113" t="str">
        <f>IFERROR('Prod y alimentación'!H171*IF($AN113=$R$10,VLOOKUP($AO113,Listas!$B$6:$C$106,2,),IF($AN113=$R$11,VLOOKUP($AO113,Listas!$E$6:$F$106,2,),IF($AN113=$R$12,VLOOKUP($AO113,Listas!$H$6:$I$106,2,),""))),"")</f>
        <v/>
      </c>
      <c r="CQ113" t="str">
        <f>IFERROR('Prod y alimentación'!K171*IF($AN113=$R$10,VLOOKUP($AO113,Listas!$B$6:$C$106,2,),IF($AN113=$R$11,VLOOKUP($AO113,Listas!$E$6:$F$106,2,),IF($AN113=$R$12,VLOOKUP($AO113,Listas!$H$6:$I$106,2,),""))),"")</f>
        <v/>
      </c>
      <c r="CR113" t="str">
        <f>IFERROR('Prod y alimentación'!N171*IF($AN113=$R$10,VLOOKUP($AO113,Listas!$B$6:$C$106,2,),IF($AN113=$R$11,VLOOKUP($AO113,Listas!$E$6:$F$106,2,),IF($AN113=$R$12,VLOOKUP($AO113,Listas!$H$6:$I$106,2,),""))),"")</f>
        <v/>
      </c>
      <c r="CS113" t="str">
        <f>IFERROR('Prod y alimentación'!Q171*IF($AN113=$R$10,VLOOKUP($AO113,Listas!$B$6:$C$106,2,),IF($AN113=$R$11,VLOOKUP($AO113,Listas!$E$6:$F$106,2,),IF($AN113=$R$12,VLOOKUP($AO113,Listas!$H$6:$I$106,2,),""))),"")</f>
        <v/>
      </c>
      <c r="CT113" t="str">
        <f>IFERROR('Prod y alimentación'!T171*IF($AN113=$R$10,VLOOKUP($AO113,Listas!$B$6:$C$106,2,),IF($AN113=$R$11,VLOOKUP($AO113,Listas!$E$6:$F$106,2,),IF($AN113=$R$12,VLOOKUP($AO113,Listas!$H$6:$I$106,2,),""))),"")</f>
        <v/>
      </c>
      <c r="CU113" t="str">
        <f>IFERROR('Prod y alimentación'!W171*IF($AN113=$R$10,VLOOKUP($AO113,Listas!$B$6:$C$106,2,),IF($AN113=$R$11,VLOOKUP($AO113,Listas!$E$6:$F$106,2,),IF($AN113=$R$12,VLOOKUP($AO113,Listas!$H$6:$I$106,2,),""))),"")</f>
        <v/>
      </c>
      <c r="CV113" t="str">
        <f>IFERROR('Prod y alimentación'!Z171*IF($AN113=$R$10,VLOOKUP($AO113,Listas!$B$6:$C$106,2,),IF($AN113=$R$11,VLOOKUP($AO113,Listas!$E$6:$F$106,2,),IF($AN113=$R$12,VLOOKUP($AO113,Listas!$H$6:$I$106,2,),""))),"")</f>
        <v/>
      </c>
      <c r="CW113" t="str">
        <f>IFERROR('Prod y alimentación'!AC171*IF($AN113=$R$10,VLOOKUP($AO113,Listas!$B$6:$C$106,2,),IF($AN113=$R$11,VLOOKUP($AO113,Listas!$E$6:$F$106,2,),IF($AN113=$R$12,VLOOKUP($AO113,Listas!$H$6:$I$106,2,),""))),"")</f>
        <v/>
      </c>
      <c r="CX113" t="str">
        <f>IFERROR('Prod y alimentación'!AF171*IF($AN113=$R$10,VLOOKUP($AO113,Listas!$B$6:$C$106,2,),IF($AN113=$R$11,VLOOKUP($AO113,Listas!$E$6:$F$106,2,),IF($AN113=$R$12,VLOOKUP($AO113,Listas!$H$6:$I$106,2,),""))),"")</f>
        <v/>
      </c>
      <c r="CY113" t="str">
        <f>IFERROR('Prod y alimentación'!AI171*IF($AN113=$R$10,VLOOKUP($AO113,Listas!$B$6:$C$106,2,),IF($AN113=$R$11,VLOOKUP($AO113,Listas!$E$6:$F$106,2,),IF($AN113=$R$12,VLOOKUP($AO113,Listas!$H$6:$I$106,2,),""))),"")</f>
        <v/>
      </c>
      <c r="CZ113" t="str">
        <f>IFERROR('Prod y alimentación'!AL171*IF($AN113=$R$10,VLOOKUP($AO113,Listas!$B$6:$C$106,2,),IF($AN113=$R$11,VLOOKUP($AO113,Listas!$E$6:$F$106,2,),IF($AN113=$R$12,VLOOKUP($AO113,Listas!$H$6:$I$106,2,),""))),"")</f>
        <v/>
      </c>
    </row>
    <row r="114" spans="80:104" x14ac:dyDescent="0.35">
      <c r="CB114" t="str">
        <f>IF(Reservas!E119="",IF(Reservas!D119="","",IF(Reservas!C119=$O$10,0.85,IF(Reservas!C119=$O$11,0.45,IF(Reservas!C119=$O$12,0.33,"")))),Reservas!E119)</f>
        <v/>
      </c>
      <c r="CC114" t="str">
        <f>IF(Reservas!H119="",IF(Reservas!G119="","",IF(Reservas!F119=$O$10,0.85,IF(Reservas!F119=$O$11,0.45,IF(Reservas!F119=$O$12,0.33,"")))),Reservas!H119)</f>
        <v/>
      </c>
      <c r="CD114" t="str">
        <f>IF(Reservas!K119="",IF(Reservas!J119="","",IF(Reservas!I119=$O$10,0.85,IF(Reservas!I119=$O$11,0.45,IF(Reservas!I119=$O$12,0.33,"")))),Reservas!K119)</f>
        <v/>
      </c>
      <c r="CE114" t="str">
        <f>IF(Reservas!N119="",IF(Reservas!M119="","",IF(Reservas!L119=$O$10,0.85,IF(Reservas!L119=$O$11,0.45,IF(Reservas!L119=$O$12,0.33,"")))),Reservas!N119)</f>
        <v/>
      </c>
      <c r="CF114" t="str">
        <f>IF(Reservas!Q119="",IF(Reservas!P119="","",IF(Reservas!O119=$O$10,0.85,IF(Reservas!O119=$O$11,0.45,IF(Reservas!O119=$O$12,0.33,"")))),Reservas!Q119)</f>
        <v/>
      </c>
      <c r="CG114" t="str">
        <f>IF(Reservas!T119="",IF(Reservas!S119="","",IF(Reservas!R119=$O$10,0.85,IF(Reservas!R119=$O$11,0.45,IF(Reservas!R119=$O$12,0.33,"")))),Reservas!T119)</f>
        <v/>
      </c>
      <c r="CH114" t="str">
        <f>IF(Reservas!W119="",IF(Reservas!V119="","",IF(Reservas!U119=$O$10,0.85,IF(Reservas!U119=$O$11,0.45,IF(Reservas!U119=$O$12,0.33,"")))),Reservas!W119)</f>
        <v/>
      </c>
      <c r="CI114" t="str">
        <f>IF(Reservas!Z119="",IF(Reservas!Y119="","",IF(Reservas!X119=$O$10,0.85,IF(Reservas!X119=$O$11,0.45,IF(Reservas!X119=$O$12,0.33,"")))),Reservas!Z119)</f>
        <v/>
      </c>
      <c r="CJ114" t="str">
        <f>IF(Reservas!AC119="",IF(Reservas!AB119="","",IF(Reservas!AA119=$O$10,0.85,IF(Reservas!AA119=$O$11,0.45,IF(Reservas!AA119=$O$12,0.33,"")))),Reservas!AC119)</f>
        <v/>
      </c>
      <c r="CK114" t="str">
        <f>IF(Reservas!AF119="",IF(Reservas!AE119="","",IF(Reservas!AD119=$O$10,0.85,IF(Reservas!AD119=$O$11,0.45,IF(Reservas!AD119=$O$12,0.33,"")))),Reservas!AF119)</f>
        <v/>
      </c>
      <c r="CL114" t="str">
        <f>IF(Reservas!AI119="",IF(Reservas!AH119="","",IF(Reservas!AG119=$O$10,0.85,IF(Reservas!AG119=$O$11,0.45,IF(Reservas!AG119=$O$12,0.33,"")))),Reservas!AI119)</f>
        <v/>
      </c>
      <c r="CM114" t="str">
        <f>IF(Reservas!AL119="",IF(Reservas!AK119="","",IF(Reservas!AJ119=$O$10,0.85,IF(Reservas!AJ119=$O$11,0.45,IF(Reservas!AJ119=$O$12,0.33,"")))),Reservas!AL119)</f>
        <v/>
      </c>
      <c r="CO114" t="str">
        <f>IFERROR('Prod y alimentación'!E172*IF($AN114=$R$10,VLOOKUP($AO114,Listas!$B$6:$C$106,2,),IF($AN114=$R$11,VLOOKUP($AO114,Listas!$E$6:$F$106,2,),IF($AN114=$R$12,VLOOKUP($AO114,Listas!$H$6:$I$106,2,),""))),"")</f>
        <v/>
      </c>
      <c r="CP114" t="str">
        <f>IFERROR('Prod y alimentación'!H172*IF($AN114=$R$10,VLOOKUP($AO114,Listas!$B$6:$C$106,2,),IF($AN114=$R$11,VLOOKUP($AO114,Listas!$E$6:$F$106,2,),IF($AN114=$R$12,VLOOKUP($AO114,Listas!$H$6:$I$106,2,),""))),"")</f>
        <v/>
      </c>
      <c r="CQ114" t="str">
        <f>IFERROR('Prod y alimentación'!K172*IF($AN114=$R$10,VLOOKUP($AO114,Listas!$B$6:$C$106,2,),IF($AN114=$R$11,VLOOKUP($AO114,Listas!$E$6:$F$106,2,),IF($AN114=$R$12,VLOOKUP($AO114,Listas!$H$6:$I$106,2,),""))),"")</f>
        <v/>
      </c>
      <c r="CR114" t="str">
        <f>IFERROR('Prod y alimentación'!N172*IF($AN114=$R$10,VLOOKUP($AO114,Listas!$B$6:$C$106,2,),IF($AN114=$R$11,VLOOKUP($AO114,Listas!$E$6:$F$106,2,),IF($AN114=$R$12,VLOOKUP($AO114,Listas!$H$6:$I$106,2,),""))),"")</f>
        <v/>
      </c>
      <c r="CS114" t="str">
        <f>IFERROR('Prod y alimentación'!Q172*IF($AN114=$R$10,VLOOKUP($AO114,Listas!$B$6:$C$106,2,),IF($AN114=$R$11,VLOOKUP($AO114,Listas!$E$6:$F$106,2,),IF($AN114=$R$12,VLOOKUP($AO114,Listas!$H$6:$I$106,2,),""))),"")</f>
        <v/>
      </c>
      <c r="CT114" t="str">
        <f>IFERROR('Prod y alimentación'!T172*IF($AN114=$R$10,VLOOKUP($AO114,Listas!$B$6:$C$106,2,),IF($AN114=$R$11,VLOOKUP($AO114,Listas!$E$6:$F$106,2,),IF($AN114=$R$12,VLOOKUP($AO114,Listas!$H$6:$I$106,2,),""))),"")</f>
        <v/>
      </c>
      <c r="CU114" t="str">
        <f>IFERROR('Prod y alimentación'!W172*IF($AN114=$R$10,VLOOKUP($AO114,Listas!$B$6:$C$106,2,),IF($AN114=$R$11,VLOOKUP($AO114,Listas!$E$6:$F$106,2,),IF($AN114=$R$12,VLOOKUP($AO114,Listas!$H$6:$I$106,2,),""))),"")</f>
        <v/>
      </c>
      <c r="CV114" t="str">
        <f>IFERROR('Prod y alimentación'!Z172*IF($AN114=$R$10,VLOOKUP($AO114,Listas!$B$6:$C$106,2,),IF($AN114=$R$11,VLOOKUP($AO114,Listas!$E$6:$F$106,2,),IF($AN114=$R$12,VLOOKUP($AO114,Listas!$H$6:$I$106,2,),""))),"")</f>
        <v/>
      </c>
      <c r="CW114" t="str">
        <f>IFERROR('Prod y alimentación'!AC172*IF($AN114=$R$10,VLOOKUP($AO114,Listas!$B$6:$C$106,2,),IF($AN114=$R$11,VLOOKUP($AO114,Listas!$E$6:$F$106,2,),IF($AN114=$R$12,VLOOKUP($AO114,Listas!$H$6:$I$106,2,),""))),"")</f>
        <v/>
      </c>
      <c r="CX114" t="str">
        <f>IFERROR('Prod y alimentación'!AF172*IF($AN114=$R$10,VLOOKUP($AO114,Listas!$B$6:$C$106,2,),IF($AN114=$R$11,VLOOKUP($AO114,Listas!$E$6:$F$106,2,),IF($AN114=$R$12,VLOOKUP($AO114,Listas!$H$6:$I$106,2,),""))),"")</f>
        <v/>
      </c>
      <c r="CY114" t="str">
        <f>IFERROR('Prod y alimentación'!AI172*IF($AN114=$R$10,VLOOKUP($AO114,Listas!$B$6:$C$106,2,),IF($AN114=$R$11,VLOOKUP($AO114,Listas!$E$6:$F$106,2,),IF($AN114=$R$12,VLOOKUP($AO114,Listas!$H$6:$I$106,2,),""))),"")</f>
        <v/>
      </c>
      <c r="CZ114" t="str">
        <f>IFERROR('Prod y alimentación'!AL172*IF($AN114=$R$10,VLOOKUP($AO114,Listas!$B$6:$C$106,2,),IF($AN114=$R$11,VLOOKUP($AO114,Listas!$E$6:$F$106,2,),IF($AN114=$R$12,VLOOKUP($AO114,Listas!$H$6:$I$106,2,),""))),"")</f>
        <v/>
      </c>
    </row>
    <row r="115" spans="80:104" x14ac:dyDescent="0.35">
      <c r="CB115" t="str">
        <f>IF(Reservas!E120="",IF(Reservas!D120="","",IF(Reservas!C120=$O$10,0.85,IF(Reservas!C120=$O$11,0.45,IF(Reservas!C120=$O$12,0.33,"")))),Reservas!E120)</f>
        <v/>
      </c>
      <c r="CC115" t="str">
        <f>IF(Reservas!H120="",IF(Reservas!G120="","",IF(Reservas!F120=$O$10,0.85,IF(Reservas!F120=$O$11,0.45,IF(Reservas!F120=$O$12,0.33,"")))),Reservas!H120)</f>
        <v/>
      </c>
      <c r="CD115" t="str">
        <f>IF(Reservas!K120="",IF(Reservas!J120="","",IF(Reservas!I120=$O$10,0.85,IF(Reservas!I120=$O$11,0.45,IF(Reservas!I120=$O$12,0.33,"")))),Reservas!K120)</f>
        <v/>
      </c>
      <c r="CE115" t="str">
        <f>IF(Reservas!N120="",IF(Reservas!M120="","",IF(Reservas!L120=$O$10,0.85,IF(Reservas!L120=$O$11,0.45,IF(Reservas!L120=$O$12,0.33,"")))),Reservas!N120)</f>
        <v/>
      </c>
      <c r="CF115" t="str">
        <f>IF(Reservas!Q120="",IF(Reservas!P120="","",IF(Reservas!O120=$O$10,0.85,IF(Reservas!O120=$O$11,0.45,IF(Reservas!O120=$O$12,0.33,"")))),Reservas!Q120)</f>
        <v/>
      </c>
      <c r="CG115" t="str">
        <f>IF(Reservas!T120="",IF(Reservas!S120="","",IF(Reservas!R120=$O$10,0.85,IF(Reservas!R120=$O$11,0.45,IF(Reservas!R120=$O$12,0.33,"")))),Reservas!T120)</f>
        <v/>
      </c>
      <c r="CH115" t="str">
        <f>IF(Reservas!W120="",IF(Reservas!V120="","",IF(Reservas!U120=$O$10,0.85,IF(Reservas!U120=$O$11,0.45,IF(Reservas!U120=$O$12,0.33,"")))),Reservas!W120)</f>
        <v/>
      </c>
      <c r="CI115" t="str">
        <f>IF(Reservas!Z120="",IF(Reservas!Y120="","",IF(Reservas!X120=$O$10,0.85,IF(Reservas!X120=$O$11,0.45,IF(Reservas!X120=$O$12,0.33,"")))),Reservas!Z120)</f>
        <v/>
      </c>
      <c r="CJ115" t="str">
        <f>IF(Reservas!AC120="",IF(Reservas!AB120="","",IF(Reservas!AA120=$O$10,0.85,IF(Reservas!AA120=$O$11,0.45,IF(Reservas!AA120=$O$12,0.33,"")))),Reservas!AC120)</f>
        <v/>
      </c>
      <c r="CK115" t="str">
        <f>IF(Reservas!AF120="",IF(Reservas!AE120="","",IF(Reservas!AD120=$O$10,0.85,IF(Reservas!AD120=$O$11,0.45,IF(Reservas!AD120=$O$12,0.33,"")))),Reservas!AF120)</f>
        <v/>
      </c>
      <c r="CL115" t="str">
        <f>IF(Reservas!AI120="",IF(Reservas!AH120="","",IF(Reservas!AG120=$O$10,0.85,IF(Reservas!AG120=$O$11,0.45,IF(Reservas!AG120=$O$12,0.33,"")))),Reservas!AI120)</f>
        <v/>
      </c>
      <c r="CM115" t="str">
        <f>IF(Reservas!AL120="",IF(Reservas!AK120="","",IF(Reservas!AJ120=$O$10,0.85,IF(Reservas!AJ120=$O$11,0.45,IF(Reservas!AJ120=$O$12,0.33,"")))),Reservas!AL120)</f>
        <v/>
      </c>
      <c r="CO115" t="str">
        <f>IFERROR('Prod y alimentación'!E173*IF($AN115=$R$10,VLOOKUP($AO115,Listas!$B$6:$C$106,2,),IF($AN115=$R$11,VLOOKUP($AO115,Listas!$E$6:$F$106,2,),IF($AN115=$R$12,VLOOKUP($AO115,Listas!$H$6:$I$106,2,),""))),"")</f>
        <v/>
      </c>
      <c r="CP115" t="str">
        <f>IFERROR('Prod y alimentación'!H173*IF($AN115=$R$10,VLOOKUP($AO115,Listas!$B$6:$C$106,2,),IF($AN115=$R$11,VLOOKUP($AO115,Listas!$E$6:$F$106,2,),IF($AN115=$R$12,VLOOKUP($AO115,Listas!$H$6:$I$106,2,),""))),"")</f>
        <v/>
      </c>
      <c r="CQ115" t="str">
        <f>IFERROR('Prod y alimentación'!K173*IF($AN115=$R$10,VLOOKUP($AO115,Listas!$B$6:$C$106,2,),IF($AN115=$R$11,VLOOKUP($AO115,Listas!$E$6:$F$106,2,),IF($AN115=$R$12,VLOOKUP($AO115,Listas!$H$6:$I$106,2,),""))),"")</f>
        <v/>
      </c>
      <c r="CR115" t="str">
        <f>IFERROR('Prod y alimentación'!N173*IF($AN115=$R$10,VLOOKUP($AO115,Listas!$B$6:$C$106,2,),IF($AN115=$R$11,VLOOKUP($AO115,Listas!$E$6:$F$106,2,),IF($AN115=$R$12,VLOOKUP($AO115,Listas!$H$6:$I$106,2,),""))),"")</f>
        <v/>
      </c>
      <c r="CS115" t="str">
        <f>IFERROR('Prod y alimentación'!Q173*IF($AN115=$R$10,VLOOKUP($AO115,Listas!$B$6:$C$106,2,),IF($AN115=$R$11,VLOOKUP($AO115,Listas!$E$6:$F$106,2,),IF($AN115=$R$12,VLOOKUP($AO115,Listas!$H$6:$I$106,2,),""))),"")</f>
        <v/>
      </c>
      <c r="CT115" t="str">
        <f>IFERROR('Prod y alimentación'!T173*IF($AN115=$R$10,VLOOKUP($AO115,Listas!$B$6:$C$106,2,),IF($AN115=$R$11,VLOOKUP($AO115,Listas!$E$6:$F$106,2,),IF($AN115=$R$12,VLOOKUP($AO115,Listas!$H$6:$I$106,2,),""))),"")</f>
        <v/>
      </c>
      <c r="CU115" t="str">
        <f>IFERROR('Prod y alimentación'!W173*IF($AN115=$R$10,VLOOKUP($AO115,Listas!$B$6:$C$106,2,),IF($AN115=$R$11,VLOOKUP($AO115,Listas!$E$6:$F$106,2,),IF($AN115=$R$12,VLOOKUP($AO115,Listas!$H$6:$I$106,2,),""))),"")</f>
        <v/>
      </c>
      <c r="CV115" t="str">
        <f>IFERROR('Prod y alimentación'!Z173*IF($AN115=$R$10,VLOOKUP($AO115,Listas!$B$6:$C$106,2,),IF($AN115=$R$11,VLOOKUP($AO115,Listas!$E$6:$F$106,2,),IF($AN115=$R$12,VLOOKUP($AO115,Listas!$H$6:$I$106,2,),""))),"")</f>
        <v/>
      </c>
      <c r="CW115" t="str">
        <f>IFERROR('Prod y alimentación'!AC173*IF($AN115=$R$10,VLOOKUP($AO115,Listas!$B$6:$C$106,2,),IF($AN115=$R$11,VLOOKUP($AO115,Listas!$E$6:$F$106,2,),IF($AN115=$R$12,VLOOKUP($AO115,Listas!$H$6:$I$106,2,),""))),"")</f>
        <v/>
      </c>
      <c r="CX115" t="str">
        <f>IFERROR('Prod y alimentación'!AF173*IF($AN115=$R$10,VLOOKUP($AO115,Listas!$B$6:$C$106,2,),IF($AN115=$R$11,VLOOKUP($AO115,Listas!$E$6:$F$106,2,),IF($AN115=$R$12,VLOOKUP($AO115,Listas!$H$6:$I$106,2,),""))),"")</f>
        <v/>
      </c>
      <c r="CY115" t="str">
        <f>IFERROR('Prod y alimentación'!AI173*IF($AN115=$R$10,VLOOKUP($AO115,Listas!$B$6:$C$106,2,),IF($AN115=$R$11,VLOOKUP($AO115,Listas!$E$6:$F$106,2,),IF($AN115=$R$12,VLOOKUP($AO115,Listas!$H$6:$I$106,2,),""))),"")</f>
        <v/>
      </c>
      <c r="CZ115" t="str">
        <f>IFERROR('Prod y alimentación'!AL173*IF($AN115=$R$10,VLOOKUP($AO115,Listas!$B$6:$C$106,2,),IF($AN115=$R$11,VLOOKUP($AO115,Listas!$E$6:$F$106,2,),IF($AN115=$R$12,VLOOKUP($AO115,Listas!$H$6:$I$106,2,),""))),"")</f>
        <v/>
      </c>
    </row>
    <row r="116" spans="80:104" x14ac:dyDescent="0.35">
      <c r="CB116" t="str">
        <f>IF(Reservas!E121="",IF(Reservas!D121="","",IF(Reservas!C121=$O$10,0.85,IF(Reservas!C121=$O$11,0.45,IF(Reservas!C121=$O$12,0.33,"")))),Reservas!E121)</f>
        <v/>
      </c>
      <c r="CC116" t="str">
        <f>IF(Reservas!H121="",IF(Reservas!G121="","",IF(Reservas!F121=$O$10,0.85,IF(Reservas!F121=$O$11,0.45,IF(Reservas!F121=$O$12,0.33,"")))),Reservas!H121)</f>
        <v/>
      </c>
      <c r="CD116" t="str">
        <f>IF(Reservas!K121="",IF(Reservas!J121="","",IF(Reservas!I121=$O$10,0.85,IF(Reservas!I121=$O$11,0.45,IF(Reservas!I121=$O$12,0.33,"")))),Reservas!K121)</f>
        <v/>
      </c>
      <c r="CE116" t="str">
        <f>IF(Reservas!N121="",IF(Reservas!M121="","",IF(Reservas!L121=$O$10,0.85,IF(Reservas!L121=$O$11,0.45,IF(Reservas!L121=$O$12,0.33,"")))),Reservas!N121)</f>
        <v/>
      </c>
      <c r="CF116" t="str">
        <f>IF(Reservas!Q121="",IF(Reservas!P121="","",IF(Reservas!O121=$O$10,0.85,IF(Reservas!O121=$O$11,0.45,IF(Reservas!O121=$O$12,0.33,"")))),Reservas!Q121)</f>
        <v/>
      </c>
      <c r="CG116" t="str">
        <f>IF(Reservas!T121="",IF(Reservas!S121="","",IF(Reservas!R121=$O$10,0.85,IF(Reservas!R121=$O$11,0.45,IF(Reservas!R121=$O$12,0.33,"")))),Reservas!T121)</f>
        <v/>
      </c>
      <c r="CH116" t="str">
        <f>IF(Reservas!W121="",IF(Reservas!V121="","",IF(Reservas!U121=$O$10,0.85,IF(Reservas!U121=$O$11,0.45,IF(Reservas!U121=$O$12,0.33,"")))),Reservas!W121)</f>
        <v/>
      </c>
      <c r="CI116" t="str">
        <f>IF(Reservas!Z121="",IF(Reservas!Y121="","",IF(Reservas!X121=$O$10,0.85,IF(Reservas!X121=$O$11,0.45,IF(Reservas!X121=$O$12,0.33,"")))),Reservas!Z121)</f>
        <v/>
      </c>
      <c r="CJ116" t="str">
        <f>IF(Reservas!AC121="",IF(Reservas!AB121="","",IF(Reservas!AA121=$O$10,0.85,IF(Reservas!AA121=$O$11,0.45,IF(Reservas!AA121=$O$12,0.33,"")))),Reservas!AC121)</f>
        <v/>
      </c>
      <c r="CK116" t="str">
        <f>IF(Reservas!AF121="",IF(Reservas!AE121="","",IF(Reservas!AD121=$O$10,0.85,IF(Reservas!AD121=$O$11,0.45,IF(Reservas!AD121=$O$12,0.33,"")))),Reservas!AF121)</f>
        <v/>
      </c>
      <c r="CL116" t="str">
        <f>IF(Reservas!AI121="",IF(Reservas!AH121="","",IF(Reservas!AG121=$O$10,0.85,IF(Reservas!AG121=$O$11,0.45,IF(Reservas!AG121=$O$12,0.33,"")))),Reservas!AI121)</f>
        <v/>
      </c>
      <c r="CM116" t="str">
        <f>IF(Reservas!AL121="",IF(Reservas!AK121="","",IF(Reservas!AJ121=$O$10,0.85,IF(Reservas!AJ121=$O$11,0.45,IF(Reservas!AJ121=$O$12,0.33,"")))),Reservas!AL121)</f>
        <v/>
      </c>
      <c r="CO116" t="str">
        <f>IFERROR('Prod y alimentación'!E174*IF($AN116=$R$10,VLOOKUP($AO116,Listas!$B$6:$C$106,2,),IF($AN116=$R$11,VLOOKUP($AO116,Listas!$E$6:$F$106,2,),IF($AN116=$R$12,VLOOKUP($AO116,Listas!$H$6:$I$106,2,),""))),"")</f>
        <v/>
      </c>
      <c r="CP116" t="str">
        <f>IFERROR('Prod y alimentación'!H174*IF($AN116=$R$10,VLOOKUP($AO116,Listas!$B$6:$C$106,2,),IF($AN116=$R$11,VLOOKUP($AO116,Listas!$E$6:$F$106,2,),IF($AN116=$R$12,VLOOKUP($AO116,Listas!$H$6:$I$106,2,),""))),"")</f>
        <v/>
      </c>
      <c r="CQ116" t="str">
        <f>IFERROR('Prod y alimentación'!K174*IF($AN116=$R$10,VLOOKUP($AO116,Listas!$B$6:$C$106,2,),IF($AN116=$R$11,VLOOKUP($AO116,Listas!$E$6:$F$106,2,),IF($AN116=$R$12,VLOOKUP($AO116,Listas!$H$6:$I$106,2,),""))),"")</f>
        <v/>
      </c>
      <c r="CR116" t="str">
        <f>IFERROR('Prod y alimentación'!N174*IF($AN116=$R$10,VLOOKUP($AO116,Listas!$B$6:$C$106,2,),IF($AN116=$R$11,VLOOKUP($AO116,Listas!$E$6:$F$106,2,),IF($AN116=$R$12,VLOOKUP($AO116,Listas!$H$6:$I$106,2,),""))),"")</f>
        <v/>
      </c>
      <c r="CS116" t="str">
        <f>IFERROR('Prod y alimentación'!Q174*IF($AN116=$R$10,VLOOKUP($AO116,Listas!$B$6:$C$106,2,),IF($AN116=$R$11,VLOOKUP($AO116,Listas!$E$6:$F$106,2,),IF($AN116=$R$12,VLOOKUP($AO116,Listas!$H$6:$I$106,2,),""))),"")</f>
        <v/>
      </c>
      <c r="CT116" t="str">
        <f>IFERROR('Prod y alimentación'!T174*IF($AN116=$R$10,VLOOKUP($AO116,Listas!$B$6:$C$106,2,),IF($AN116=$R$11,VLOOKUP($AO116,Listas!$E$6:$F$106,2,),IF($AN116=$R$12,VLOOKUP($AO116,Listas!$H$6:$I$106,2,),""))),"")</f>
        <v/>
      </c>
      <c r="CU116" t="str">
        <f>IFERROR('Prod y alimentación'!W174*IF($AN116=$R$10,VLOOKUP($AO116,Listas!$B$6:$C$106,2,),IF($AN116=$R$11,VLOOKUP($AO116,Listas!$E$6:$F$106,2,),IF($AN116=$R$12,VLOOKUP($AO116,Listas!$H$6:$I$106,2,),""))),"")</f>
        <v/>
      </c>
      <c r="CV116" t="str">
        <f>IFERROR('Prod y alimentación'!Z174*IF($AN116=$R$10,VLOOKUP($AO116,Listas!$B$6:$C$106,2,),IF($AN116=$R$11,VLOOKUP($AO116,Listas!$E$6:$F$106,2,),IF($AN116=$R$12,VLOOKUP($AO116,Listas!$H$6:$I$106,2,),""))),"")</f>
        <v/>
      </c>
      <c r="CW116" t="str">
        <f>IFERROR('Prod y alimentación'!AC174*IF($AN116=$R$10,VLOOKUP($AO116,Listas!$B$6:$C$106,2,),IF($AN116=$R$11,VLOOKUP($AO116,Listas!$E$6:$F$106,2,),IF($AN116=$R$12,VLOOKUP($AO116,Listas!$H$6:$I$106,2,),""))),"")</f>
        <v/>
      </c>
      <c r="CX116" t="str">
        <f>IFERROR('Prod y alimentación'!AF174*IF($AN116=$R$10,VLOOKUP($AO116,Listas!$B$6:$C$106,2,),IF($AN116=$R$11,VLOOKUP($AO116,Listas!$E$6:$F$106,2,),IF($AN116=$R$12,VLOOKUP($AO116,Listas!$H$6:$I$106,2,),""))),"")</f>
        <v/>
      </c>
      <c r="CY116" t="str">
        <f>IFERROR('Prod y alimentación'!AI174*IF($AN116=$R$10,VLOOKUP($AO116,Listas!$B$6:$C$106,2,),IF($AN116=$R$11,VLOOKUP($AO116,Listas!$E$6:$F$106,2,),IF($AN116=$R$12,VLOOKUP($AO116,Listas!$H$6:$I$106,2,),""))),"")</f>
        <v/>
      </c>
      <c r="CZ116" t="str">
        <f>IFERROR('Prod y alimentación'!AL174*IF($AN116=$R$10,VLOOKUP($AO116,Listas!$B$6:$C$106,2,),IF($AN116=$R$11,VLOOKUP($AO116,Listas!$E$6:$F$106,2,),IF($AN116=$R$12,VLOOKUP($AO116,Listas!$H$6:$I$106,2,),""))),"")</f>
        <v/>
      </c>
    </row>
    <row r="117" spans="80:104" x14ac:dyDescent="0.35">
      <c r="CB117" t="str">
        <f>IF(Reservas!E122="",IF(Reservas!D122="","",IF(Reservas!C122=$O$10,0.85,IF(Reservas!C122=$O$11,0.45,IF(Reservas!C122=$O$12,0.33,"")))),Reservas!E122)</f>
        <v/>
      </c>
      <c r="CC117" t="str">
        <f>IF(Reservas!H122="",IF(Reservas!G122="","",IF(Reservas!F122=$O$10,0.85,IF(Reservas!F122=$O$11,0.45,IF(Reservas!F122=$O$12,0.33,"")))),Reservas!H122)</f>
        <v/>
      </c>
      <c r="CD117" t="str">
        <f>IF(Reservas!K122="",IF(Reservas!J122="","",IF(Reservas!I122=$O$10,0.85,IF(Reservas!I122=$O$11,0.45,IF(Reservas!I122=$O$12,0.33,"")))),Reservas!K122)</f>
        <v/>
      </c>
      <c r="CE117" t="str">
        <f>IF(Reservas!N122="",IF(Reservas!M122="","",IF(Reservas!L122=$O$10,0.85,IF(Reservas!L122=$O$11,0.45,IF(Reservas!L122=$O$12,0.33,"")))),Reservas!N122)</f>
        <v/>
      </c>
      <c r="CF117" t="str">
        <f>IF(Reservas!Q122="",IF(Reservas!P122="","",IF(Reservas!O122=$O$10,0.85,IF(Reservas!O122=$O$11,0.45,IF(Reservas!O122=$O$12,0.33,"")))),Reservas!Q122)</f>
        <v/>
      </c>
      <c r="CG117" t="str">
        <f>IF(Reservas!T122="",IF(Reservas!S122="","",IF(Reservas!R122=$O$10,0.85,IF(Reservas!R122=$O$11,0.45,IF(Reservas!R122=$O$12,0.33,"")))),Reservas!T122)</f>
        <v/>
      </c>
      <c r="CH117" t="str">
        <f>IF(Reservas!W122="",IF(Reservas!V122="","",IF(Reservas!U122=$O$10,0.85,IF(Reservas!U122=$O$11,0.45,IF(Reservas!U122=$O$12,0.33,"")))),Reservas!W122)</f>
        <v/>
      </c>
      <c r="CI117" t="str">
        <f>IF(Reservas!Z122="",IF(Reservas!Y122="","",IF(Reservas!X122=$O$10,0.85,IF(Reservas!X122=$O$11,0.45,IF(Reservas!X122=$O$12,0.33,"")))),Reservas!Z122)</f>
        <v/>
      </c>
      <c r="CJ117" t="str">
        <f>IF(Reservas!AC122="",IF(Reservas!AB122="","",IF(Reservas!AA122=$O$10,0.85,IF(Reservas!AA122=$O$11,0.45,IF(Reservas!AA122=$O$12,0.33,"")))),Reservas!AC122)</f>
        <v/>
      </c>
      <c r="CK117" t="str">
        <f>IF(Reservas!AF122="",IF(Reservas!AE122="","",IF(Reservas!AD122=$O$10,0.85,IF(Reservas!AD122=$O$11,0.45,IF(Reservas!AD122=$O$12,0.33,"")))),Reservas!AF122)</f>
        <v/>
      </c>
      <c r="CL117" t="str">
        <f>IF(Reservas!AI122="",IF(Reservas!AH122="","",IF(Reservas!AG122=$O$10,0.85,IF(Reservas!AG122=$O$11,0.45,IF(Reservas!AG122=$O$12,0.33,"")))),Reservas!AI122)</f>
        <v/>
      </c>
      <c r="CM117" t="str">
        <f>IF(Reservas!AL122="",IF(Reservas!AK122="","",IF(Reservas!AJ122=$O$10,0.85,IF(Reservas!AJ122=$O$11,0.45,IF(Reservas!AJ122=$O$12,0.33,"")))),Reservas!AL122)</f>
        <v/>
      </c>
      <c r="CO117" t="str">
        <f>IFERROR('Prod y alimentación'!E175*IF($AN117=$R$10,VLOOKUP($AO117,Listas!$B$6:$C$106,2,),IF($AN117=$R$11,VLOOKUP($AO117,Listas!$E$6:$F$106,2,),IF($AN117=$R$12,VLOOKUP($AO117,Listas!$H$6:$I$106,2,),""))),"")</f>
        <v/>
      </c>
      <c r="CP117" t="str">
        <f>IFERROR('Prod y alimentación'!H175*IF($AN117=$R$10,VLOOKUP($AO117,Listas!$B$6:$C$106,2,),IF($AN117=$R$11,VLOOKUP($AO117,Listas!$E$6:$F$106,2,),IF($AN117=$R$12,VLOOKUP($AO117,Listas!$H$6:$I$106,2,),""))),"")</f>
        <v/>
      </c>
      <c r="CQ117" t="str">
        <f>IFERROR('Prod y alimentación'!K175*IF($AN117=$R$10,VLOOKUP($AO117,Listas!$B$6:$C$106,2,),IF($AN117=$R$11,VLOOKUP($AO117,Listas!$E$6:$F$106,2,),IF($AN117=$R$12,VLOOKUP($AO117,Listas!$H$6:$I$106,2,),""))),"")</f>
        <v/>
      </c>
      <c r="CR117" t="str">
        <f>IFERROR('Prod y alimentación'!N175*IF($AN117=$R$10,VLOOKUP($AO117,Listas!$B$6:$C$106,2,),IF($AN117=$R$11,VLOOKUP($AO117,Listas!$E$6:$F$106,2,),IF($AN117=$R$12,VLOOKUP($AO117,Listas!$H$6:$I$106,2,),""))),"")</f>
        <v/>
      </c>
      <c r="CS117" t="str">
        <f>IFERROR('Prod y alimentación'!Q175*IF($AN117=$R$10,VLOOKUP($AO117,Listas!$B$6:$C$106,2,),IF($AN117=$R$11,VLOOKUP($AO117,Listas!$E$6:$F$106,2,),IF($AN117=$R$12,VLOOKUP($AO117,Listas!$H$6:$I$106,2,),""))),"")</f>
        <v/>
      </c>
      <c r="CT117" t="str">
        <f>IFERROR('Prod y alimentación'!T175*IF($AN117=$R$10,VLOOKUP($AO117,Listas!$B$6:$C$106,2,),IF($AN117=$R$11,VLOOKUP($AO117,Listas!$E$6:$F$106,2,),IF($AN117=$R$12,VLOOKUP($AO117,Listas!$H$6:$I$106,2,),""))),"")</f>
        <v/>
      </c>
      <c r="CU117" t="str">
        <f>IFERROR('Prod y alimentación'!W175*IF($AN117=$R$10,VLOOKUP($AO117,Listas!$B$6:$C$106,2,),IF($AN117=$R$11,VLOOKUP($AO117,Listas!$E$6:$F$106,2,),IF($AN117=$R$12,VLOOKUP($AO117,Listas!$H$6:$I$106,2,),""))),"")</f>
        <v/>
      </c>
      <c r="CV117" t="str">
        <f>IFERROR('Prod y alimentación'!Z175*IF($AN117=$R$10,VLOOKUP($AO117,Listas!$B$6:$C$106,2,),IF($AN117=$R$11,VLOOKUP($AO117,Listas!$E$6:$F$106,2,),IF($AN117=$R$12,VLOOKUP($AO117,Listas!$H$6:$I$106,2,),""))),"")</f>
        <v/>
      </c>
      <c r="CW117" t="str">
        <f>IFERROR('Prod y alimentación'!AC175*IF($AN117=$R$10,VLOOKUP($AO117,Listas!$B$6:$C$106,2,),IF($AN117=$R$11,VLOOKUP($AO117,Listas!$E$6:$F$106,2,),IF($AN117=$R$12,VLOOKUP($AO117,Listas!$H$6:$I$106,2,),""))),"")</f>
        <v/>
      </c>
      <c r="CX117" t="str">
        <f>IFERROR('Prod y alimentación'!AF175*IF($AN117=$R$10,VLOOKUP($AO117,Listas!$B$6:$C$106,2,),IF($AN117=$R$11,VLOOKUP($AO117,Listas!$E$6:$F$106,2,),IF($AN117=$R$12,VLOOKUP($AO117,Listas!$H$6:$I$106,2,),""))),"")</f>
        <v/>
      </c>
      <c r="CY117" t="str">
        <f>IFERROR('Prod y alimentación'!AI175*IF($AN117=$R$10,VLOOKUP($AO117,Listas!$B$6:$C$106,2,),IF($AN117=$R$11,VLOOKUP($AO117,Listas!$E$6:$F$106,2,),IF($AN117=$R$12,VLOOKUP($AO117,Listas!$H$6:$I$106,2,),""))),"")</f>
        <v/>
      </c>
      <c r="CZ117" t="str">
        <f>IFERROR('Prod y alimentación'!AL175*IF($AN117=$R$10,VLOOKUP($AO117,Listas!$B$6:$C$106,2,),IF($AN117=$R$11,VLOOKUP($AO117,Listas!$E$6:$F$106,2,),IF($AN117=$R$12,VLOOKUP($AO117,Listas!$H$6:$I$106,2,),""))),"")</f>
        <v/>
      </c>
    </row>
    <row r="118" spans="80:104" x14ac:dyDescent="0.35">
      <c r="CB118" t="str">
        <f>IF(Reservas!E123="",IF(Reservas!D123="","",IF(Reservas!C123=$O$10,0.85,IF(Reservas!C123=$O$11,0.45,IF(Reservas!C123=$O$12,0.33,"")))),Reservas!E123)</f>
        <v/>
      </c>
      <c r="CC118" t="str">
        <f>IF(Reservas!H123="",IF(Reservas!G123="","",IF(Reservas!F123=$O$10,0.85,IF(Reservas!F123=$O$11,0.45,IF(Reservas!F123=$O$12,0.33,"")))),Reservas!H123)</f>
        <v/>
      </c>
      <c r="CD118" t="str">
        <f>IF(Reservas!K123="",IF(Reservas!J123="","",IF(Reservas!I123=$O$10,0.85,IF(Reservas!I123=$O$11,0.45,IF(Reservas!I123=$O$12,0.33,"")))),Reservas!K123)</f>
        <v/>
      </c>
      <c r="CE118" t="str">
        <f>IF(Reservas!N123="",IF(Reservas!M123="","",IF(Reservas!L123=$O$10,0.85,IF(Reservas!L123=$O$11,0.45,IF(Reservas!L123=$O$12,0.33,"")))),Reservas!N123)</f>
        <v/>
      </c>
      <c r="CF118" t="str">
        <f>IF(Reservas!Q123="",IF(Reservas!P123="","",IF(Reservas!O123=$O$10,0.85,IF(Reservas!O123=$O$11,0.45,IF(Reservas!O123=$O$12,0.33,"")))),Reservas!Q123)</f>
        <v/>
      </c>
      <c r="CG118" t="str">
        <f>IF(Reservas!T123="",IF(Reservas!S123="","",IF(Reservas!R123=$O$10,0.85,IF(Reservas!R123=$O$11,0.45,IF(Reservas!R123=$O$12,0.33,"")))),Reservas!T123)</f>
        <v/>
      </c>
      <c r="CH118" t="str">
        <f>IF(Reservas!W123="",IF(Reservas!V123="","",IF(Reservas!U123=$O$10,0.85,IF(Reservas!U123=$O$11,0.45,IF(Reservas!U123=$O$12,0.33,"")))),Reservas!W123)</f>
        <v/>
      </c>
      <c r="CI118" t="str">
        <f>IF(Reservas!Z123="",IF(Reservas!Y123="","",IF(Reservas!X123=$O$10,0.85,IF(Reservas!X123=$O$11,0.45,IF(Reservas!X123=$O$12,0.33,"")))),Reservas!Z123)</f>
        <v/>
      </c>
      <c r="CJ118" t="str">
        <f>IF(Reservas!AC123="",IF(Reservas!AB123="","",IF(Reservas!AA123=$O$10,0.85,IF(Reservas!AA123=$O$11,0.45,IF(Reservas!AA123=$O$12,0.33,"")))),Reservas!AC123)</f>
        <v/>
      </c>
      <c r="CK118" t="str">
        <f>IF(Reservas!AF123="",IF(Reservas!AE123="","",IF(Reservas!AD123=$O$10,0.85,IF(Reservas!AD123=$O$11,0.45,IF(Reservas!AD123=$O$12,0.33,"")))),Reservas!AF123)</f>
        <v/>
      </c>
      <c r="CL118" t="str">
        <f>IF(Reservas!AI123="",IF(Reservas!AH123="","",IF(Reservas!AG123=$O$10,0.85,IF(Reservas!AG123=$O$11,0.45,IF(Reservas!AG123=$O$12,0.33,"")))),Reservas!AI123)</f>
        <v/>
      </c>
      <c r="CM118" t="str">
        <f>IF(Reservas!AL123="",IF(Reservas!AK123="","",IF(Reservas!AJ123=$O$10,0.85,IF(Reservas!AJ123=$O$11,0.45,IF(Reservas!AJ123=$O$12,0.33,"")))),Reservas!AL123)</f>
        <v/>
      </c>
      <c r="CO118" t="str">
        <f>IFERROR('Prod y alimentación'!E176*IF($AN118=$R$10,VLOOKUP($AO118,Listas!$B$6:$C$106,2,),IF($AN118=$R$11,VLOOKUP($AO118,Listas!$E$6:$F$106,2,),IF($AN118=$R$12,VLOOKUP($AO118,Listas!$H$6:$I$106,2,),""))),"")</f>
        <v/>
      </c>
      <c r="CP118" t="str">
        <f>IFERROR('Prod y alimentación'!H176*IF($AN118=$R$10,VLOOKUP($AO118,Listas!$B$6:$C$106,2,),IF($AN118=$R$11,VLOOKUP($AO118,Listas!$E$6:$F$106,2,),IF($AN118=$R$12,VLOOKUP($AO118,Listas!$H$6:$I$106,2,),""))),"")</f>
        <v/>
      </c>
      <c r="CQ118" t="str">
        <f>IFERROR('Prod y alimentación'!K176*IF($AN118=$R$10,VLOOKUP($AO118,Listas!$B$6:$C$106,2,),IF($AN118=$R$11,VLOOKUP($AO118,Listas!$E$6:$F$106,2,),IF($AN118=$R$12,VLOOKUP($AO118,Listas!$H$6:$I$106,2,),""))),"")</f>
        <v/>
      </c>
      <c r="CR118" t="str">
        <f>IFERROR('Prod y alimentación'!N176*IF($AN118=$R$10,VLOOKUP($AO118,Listas!$B$6:$C$106,2,),IF($AN118=$R$11,VLOOKUP($AO118,Listas!$E$6:$F$106,2,),IF($AN118=$R$12,VLOOKUP($AO118,Listas!$H$6:$I$106,2,),""))),"")</f>
        <v/>
      </c>
      <c r="CS118" t="str">
        <f>IFERROR('Prod y alimentación'!Q176*IF($AN118=$R$10,VLOOKUP($AO118,Listas!$B$6:$C$106,2,),IF($AN118=$R$11,VLOOKUP($AO118,Listas!$E$6:$F$106,2,),IF($AN118=$R$12,VLOOKUP($AO118,Listas!$H$6:$I$106,2,),""))),"")</f>
        <v/>
      </c>
      <c r="CT118" t="str">
        <f>IFERROR('Prod y alimentación'!T176*IF($AN118=$R$10,VLOOKUP($AO118,Listas!$B$6:$C$106,2,),IF($AN118=$R$11,VLOOKUP($AO118,Listas!$E$6:$F$106,2,),IF($AN118=$R$12,VLOOKUP($AO118,Listas!$H$6:$I$106,2,),""))),"")</f>
        <v/>
      </c>
      <c r="CU118" t="str">
        <f>IFERROR('Prod y alimentación'!W176*IF($AN118=$R$10,VLOOKUP($AO118,Listas!$B$6:$C$106,2,),IF($AN118=$R$11,VLOOKUP($AO118,Listas!$E$6:$F$106,2,),IF($AN118=$R$12,VLOOKUP($AO118,Listas!$H$6:$I$106,2,),""))),"")</f>
        <v/>
      </c>
      <c r="CV118" t="str">
        <f>IFERROR('Prod y alimentación'!Z176*IF($AN118=$R$10,VLOOKUP($AO118,Listas!$B$6:$C$106,2,),IF($AN118=$R$11,VLOOKUP($AO118,Listas!$E$6:$F$106,2,),IF($AN118=$R$12,VLOOKUP($AO118,Listas!$H$6:$I$106,2,),""))),"")</f>
        <v/>
      </c>
      <c r="CW118" t="str">
        <f>IFERROR('Prod y alimentación'!AC176*IF($AN118=$R$10,VLOOKUP($AO118,Listas!$B$6:$C$106,2,),IF($AN118=$R$11,VLOOKUP($AO118,Listas!$E$6:$F$106,2,),IF($AN118=$R$12,VLOOKUP($AO118,Listas!$H$6:$I$106,2,),""))),"")</f>
        <v/>
      </c>
      <c r="CX118" t="str">
        <f>IFERROR('Prod y alimentación'!AF176*IF($AN118=$R$10,VLOOKUP($AO118,Listas!$B$6:$C$106,2,),IF($AN118=$R$11,VLOOKUP($AO118,Listas!$E$6:$F$106,2,),IF($AN118=$R$12,VLOOKUP($AO118,Listas!$H$6:$I$106,2,),""))),"")</f>
        <v/>
      </c>
      <c r="CY118" t="str">
        <f>IFERROR('Prod y alimentación'!AI176*IF($AN118=$R$10,VLOOKUP($AO118,Listas!$B$6:$C$106,2,),IF($AN118=$R$11,VLOOKUP($AO118,Listas!$E$6:$F$106,2,),IF($AN118=$R$12,VLOOKUP($AO118,Listas!$H$6:$I$106,2,),""))),"")</f>
        <v/>
      </c>
      <c r="CZ118" t="str">
        <f>IFERROR('Prod y alimentación'!AL176*IF($AN118=$R$10,VLOOKUP($AO118,Listas!$B$6:$C$106,2,),IF($AN118=$R$11,VLOOKUP($AO118,Listas!$E$6:$F$106,2,),IF($AN118=$R$12,VLOOKUP($AO118,Listas!$H$6:$I$106,2,),""))),"")</f>
        <v/>
      </c>
    </row>
    <row r="119" spans="80:104" x14ac:dyDescent="0.35">
      <c r="CB119" t="str">
        <f>IF(Reservas!E124="",IF(Reservas!D124="","",IF(Reservas!C124=$O$10,0.85,IF(Reservas!C124=$O$11,0.45,IF(Reservas!C124=$O$12,0.33,"")))),Reservas!E124)</f>
        <v/>
      </c>
      <c r="CC119" t="str">
        <f>IF(Reservas!H124="",IF(Reservas!G124="","",IF(Reservas!F124=$O$10,0.85,IF(Reservas!F124=$O$11,0.45,IF(Reservas!F124=$O$12,0.33,"")))),Reservas!H124)</f>
        <v/>
      </c>
      <c r="CD119" t="str">
        <f>IF(Reservas!K124="",IF(Reservas!J124="","",IF(Reservas!I124=$O$10,0.85,IF(Reservas!I124=$O$11,0.45,IF(Reservas!I124=$O$12,0.33,"")))),Reservas!K124)</f>
        <v/>
      </c>
      <c r="CE119" t="str">
        <f>IF(Reservas!N124="",IF(Reservas!M124="","",IF(Reservas!L124=$O$10,0.85,IF(Reservas!L124=$O$11,0.45,IF(Reservas!L124=$O$12,0.33,"")))),Reservas!N124)</f>
        <v/>
      </c>
      <c r="CF119" t="str">
        <f>IF(Reservas!Q124="",IF(Reservas!P124="","",IF(Reservas!O124=$O$10,0.85,IF(Reservas!O124=$O$11,0.45,IF(Reservas!O124=$O$12,0.33,"")))),Reservas!Q124)</f>
        <v/>
      </c>
      <c r="CG119" t="str">
        <f>IF(Reservas!T124="",IF(Reservas!S124="","",IF(Reservas!R124=$O$10,0.85,IF(Reservas!R124=$O$11,0.45,IF(Reservas!R124=$O$12,0.33,"")))),Reservas!T124)</f>
        <v/>
      </c>
      <c r="CH119" t="str">
        <f>IF(Reservas!W124="",IF(Reservas!V124="","",IF(Reservas!U124=$O$10,0.85,IF(Reservas!U124=$O$11,0.45,IF(Reservas!U124=$O$12,0.33,"")))),Reservas!W124)</f>
        <v/>
      </c>
      <c r="CI119" t="str">
        <f>IF(Reservas!Z124="",IF(Reservas!Y124="","",IF(Reservas!X124=$O$10,0.85,IF(Reservas!X124=$O$11,0.45,IF(Reservas!X124=$O$12,0.33,"")))),Reservas!Z124)</f>
        <v/>
      </c>
      <c r="CJ119" t="str">
        <f>IF(Reservas!AC124="",IF(Reservas!AB124="","",IF(Reservas!AA124=$O$10,0.85,IF(Reservas!AA124=$O$11,0.45,IF(Reservas!AA124=$O$12,0.33,"")))),Reservas!AC124)</f>
        <v/>
      </c>
      <c r="CK119" t="str">
        <f>IF(Reservas!AF124="",IF(Reservas!AE124="","",IF(Reservas!AD124=$O$10,0.85,IF(Reservas!AD124=$O$11,0.45,IF(Reservas!AD124=$O$12,0.33,"")))),Reservas!AF124)</f>
        <v/>
      </c>
      <c r="CL119" t="str">
        <f>IF(Reservas!AI124="",IF(Reservas!AH124="","",IF(Reservas!AG124=$O$10,0.85,IF(Reservas!AG124=$O$11,0.45,IF(Reservas!AG124=$O$12,0.33,"")))),Reservas!AI124)</f>
        <v/>
      </c>
      <c r="CM119" t="str">
        <f>IF(Reservas!AL124="",IF(Reservas!AK124="","",IF(Reservas!AJ124=$O$10,0.85,IF(Reservas!AJ124=$O$11,0.45,IF(Reservas!AJ124=$O$12,0.33,"")))),Reservas!AL124)</f>
        <v/>
      </c>
      <c r="CO119" t="str">
        <f>IFERROR('Prod y alimentación'!E177*IF($AN119=$R$10,VLOOKUP($AO119,Listas!$B$6:$C$106,2,),IF($AN119=$R$11,VLOOKUP($AO119,Listas!$E$6:$F$106,2,),IF($AN119=$R$12,VLOOKUP($AO119,Listas!$H$6:$I$106,2,),""))),"")</f>
        <v/>
      </c>
      <c r="CP119" t="str">
        <f>IFERROR('Prod y alimentación'!H177*IF($AN119=$R$10,VLOOKUP($AO119,Listas!$B$6:$C$106,2,),IF($AN119=$R$11,VLOOKUP($AO119,Listas!$E$6:$F$106,2,),IF($AN119=$R$12,VLOOKUP($AO119,Listas!$H$6:$I$106,2,),""))),"")</f>
        <v/>
      </c>
      <c r="CQ119" t="str">
        <f>IFERROR('Prod y alimentación'!K177*IF($AN119=$R$10,VLOOKUP($AO119,Listas!$B$6:$C$106,2,),IF($AN119=$R$11,VLOOKUP($AO119,Listas!$E$6:$F$106,2,),IF($AN119=$R$12,VLOOKUP($AO119,Listas!$H$6:$I$106,2,),""))),"")</f>
        <v/>
      </c>
      <c r="CR119" t="str">
        <f>IFERROR('Prod y alimentación'!N177*IF($AN119=$R$10,VLOOKUP($AO119,Listas!$B$6:$C$106,2,),IF($AN119=$R$11,VLOOKUP($AO119,Listas!$E$6:$F$106,2,),IF($AN119=$R$12,VLOOKUP($AO119,Listas!$H$6:$I$106,2,),""))),"")</f>
        <v/>
      </c>
      <c r="CS119" t="str">
        <f>IFERROR('Prod y alimentación'!Q177*IF($AN119=$R$10,VLOOKUP($AO119,Listas!$B$6:$C$106,2,),IF($AN119=$R$11,VLOOKUP($AO119,Listas!$E$6:$F$106,2,),IF($AN119=$R$12,VLOOKUP($AO119,Listas!$H$6:$I$106,2,),""))),"")</f>
        <v/>
      </c>
      <c r="CT119" t="str">
        <f>IFERROR('Prod y alimentación'!T177*IF($AN119=$R$10,VLOOKUP($AO119,Listas!$B$6:$C$106,2,),IF($AN119=$R$11,VLOOKUP($AO119,Listas!$E$6:$F$106,2,),IF($AN119=$R$12,VLOOKUP($AO119,Listas!$H$6:$I$106,2,),""))),"")</f>
        <v/>
      </c>
      <c r="CU119" t="str">
        <f>IFERROR('Prod y alimentación'!W177*IF($AN119=$R$10,VLOOKUP($AO119,Listas!$B$6:$C$106,2,),IF($AN119=$R$11,VLOOKUP($AO119,Listas!$E$6:$F$106,2,),IF($AN119=$R$12,VLOOKUP($AO119,Listas!$H$6:$I$106,2,),""))),"")</f>
        <v/>
      </c>
      <c r="CV119" t="str">
        <f>IFERROR('Prod y alimentación'!Z177*IF($AN119=$R$10,VLOOKUP($AO119,Listas!$B$6:$C$106,2,),IF($AN119=$R$11,VLOOKUP($AO119,Listas!$E$6:$F$106,2,),IF($AN119=$R$12,VLOOKUP($AO119,Listas!$H$6:$I$106,2,),""))),"")</f>
        <v/>
      </c>
      <c r="CW119" t="str">
        <f>IFERROR('Prod y alimentación'!AC177*IF($AN119=$R$10,VLOOKUP($AO119,Listas!$B$6:$C$106,2,),IF($AN119=$R$11,VLOOKUP($AO119,Listas!$E$6:$F$106,2,),IF($AN119=$R$12,VLOOKUP($AO119,Listas!$H$6:$I$106,2,),""))),"")</f>
        <v/>
      </c>
      <c r="CX119" t="str">
        <f>IFERROR('Prod y alimentación'!AF177*IF($AN119=$R$10,VLOOKUP($AO119,Listas!$B$6:$C$106,2,),IF($AN119=$R$11,VLOOKUP($AO119,Listas!$E$6:$F$106,2,),IF($AN119=$R$12,VLOOKUP($AO119,Listas!$H$6:$I$106,2,),""))),"")</f>
        <v/>
      </c>
      <c r="CY119" t="str">
        <f>IFERROR('Prod y alimentación'!AI177*IF($AN119=$R$10,VLOOKUP($AO119,Listas!$B$6:$C$106,2,),IF($AN119=$R$11,VLOOKUP($AO119,Listas!$E$6:$F$106,2,),IF($AN119=$R$12,VLOOKUP($AO119,Listas!$H$6:$I$106,2,),""))),"")</f>
        <v/>
      </c>
      <c r="CZ119" t="str">
        <f>IFERROR('Prod y alimentación'!AL177*IF($AN119=$R$10,VLOOKUP($AO119,Listas!$B$6:$C$106,2,),IF($AN119=$R$11,VLOOKUP($AO119,Listas!$E$6:$F$106,2,),IF($AN119=$R$12,VLOOKUP($AO119,Listas!$H$6:$I$106,2,),""))),"")</f>
        <v/>
      </c>
    </row>
    <row r="120" spans="80:104" x14ac:dyDescent="0.35">
      <c r="CB120" t="str">
        <f>IF(Reservas!E125="",IF(Reservas!D125="","",IF(Reservas!C125=$O$10,0.85,IF(Reservas!C125=$O$11,0.45,IF(Reservas!C125=$O$12,0.33,"")))),Reservas!E125)</f>
        <v/>
      </c>
      <c r="CC120" t="str">
        <f>IF(Reservas!H125="",IF(Reservas!G125="","",IF(Reservas!F125=$O$10,0.85,IF(Reservas!F125=$O$11,0.45,IF(Reservas!F125=$O$12,0.33,"")))),Reservas!H125)</f>
        <v/>
      </c>
      <c r="CD120" t="str">
        <f>IF(Reservas!K125="",IF(Reservas!J125="","",IF(Reservas!I125=$O$10,0.85,IF(Reservas!I125=$O$11,0.45,IF(Reservas!I125=$O$12,0.33,"")))),Reservas!K125)</f>
        <v/>
      </c>
      <c r="CE120" t="str">
        <f>IF(Reservas!N125="",IF(Reservas!M125="","",IF(Reservas!L125=$O$10,0.85,IF(Reservas!L125=$O$11,0.45,IF(Reservas!L125=$O$12,0.33,"")))),Reservas!N125)</f>
        <v/>
      </c>
      <c r="CF120" t="str">
        <f>IF(Reservas!Q125="",IF(Reservas!P125="","",IF(Reservas!O125=$O$10,0.85,IF(Reservas!O125=$O$11,0.45,IF(Reservas!O125=$O$12,0.33,"")))),Reservas!Q125)</f>
        <v/>
      </c>
      <c r="CG120" t="str">
        <f>IF(Reservas!T125="",IF(Reservas!S125="","",IF(Reservas!R125=$O$10,0.85,IF(Reservas!R125=$O$11,0.45,IF(Reservas!R125=$O$12,0.33,"")))),Reservas!T125)</f>
        <v/>
      </c>
      <c r="CH120" t="str">
        <f>IF(Reservas!W125="",IF(Reservas!V125="","",IF(Reservas!U125=$O$10,0.85,IF(Reservas!U125=$O$11,0.45,IF(Reservas!U125=$O$12,0.33,"")))),Reservas!W125)</f>
        <v/>
      </c>
      <c r="CI120" t="str">
        <f>IF(Reservas!Z125="",IF(Reservas!Y125="","",IF(Reservas!X125=$O$10,0.85,IF(Reservas!X125=$O$11,0.45,IF(Reservas!X125=$O$12,0.33,"")))),Reservas!Z125)</f>
        <v/>
      </c>
      <c r="CJ120" t="str">
        <f>IF(Reservas!AC125="",IF(Reservas!AB125="","",IF(Reservas!AA125=$O$10,0.85,IF(Reservas!AA125=$O$11,0.45,IF(Reservas!AA125=$O$12,0.33,"")))),Reservas!AC125)</f>
        <v/>
      </c>
      <c r="CK120" t="str">
        <f>IF(Reservas!AF125="",IF(Reservas!AE125="","",IF(Reservas!AD125=$O$10,0.85,IF(Reservas!AD125=$O$11,0.45,IF(Reservas!AD125=$O$12,0.33,"")))),Reservas!AF125)</f>
        <v/>
      </c>
      <c r="CL120" t="str">
        <f>IF(Reservas!AI125="",IF(Reservas!AH125="","",IF(Reservas!AG125=$O$10,0.85,IF(Reservas!AG125=$O$11,0.45,IF(Reservas!AG125=$O$12,0.33,"")))),Reservas!AI125)</f>
        <v/>
      </c>
      <c r="CM120" t="str">
        <f>IF(Reservas!AL125="",IF(Reservas!AK125="","",IF(Reservas!AJ125=$O$10,0.85,IF(Reservas!AJ125=$O$11,0.45,IF(Reservas!AJ125=$O$12,0.33,"")))),Reservas!AL125)</f>
        <v/>
      </c>
      <c r="CO120" t="str">
        <f>IFERROR('Prod y alimentación'!E178*IF($AN120=$R$10,VLOOKUP($AO120,Listas!$B$6:$C$106,2,),IF($AN120=$R$11,VLOOKUP($AO120,Listas!$E$6:$F$106,2,),IF($AN120=$R$12,VLOOKUP($AO120,Listas!$H$6:$I$106,2,),""))),"")</f>
        <v/>
      </c>
      <c r="CP120" t="str">
        <f>IFERROR('Prod y alimentación'!H178*IF($AN120=$R$10,VLOOKUP($AO120,Listas!$B$6:$C$106,2,),IF($AN120=$R$11,VLOOKUP($AO120,Listas!$E$6:$F$106,2,),IF($AN120=$R$12,VLOOKUP($AO120,Listas!$H$6:$I$106,2,),""))),"")</f>
        <v/>
      </c>
      <c r="CQ120" t="str">
        <f>IFERROR('Prod y alimentación'!K178*IF($AN120=$R$10,VLOOKUP($AO120,Listas!$B$6:$C$106,2,),IF($AN120=$R$11,VLOOKUP($AO120,Listas!$E$6:$F$106,2,),IF($AN120=$R$12,VLOOKUP($AO120,Listas!$H$6:$I$106,2,),""))),"")</f>
        <v/>
      </c>
      <c r="CR120" t="str">
        <f>IFERROR('Prod y alimentación'!N178*IF($AN120=$R$10,VLOOKUP($AO120,Listas!$B$6:$C$106,2,),IF($AN120=$R$11,VLOOKUP($AO120,Listas!$E$6:$F$106,2,),IF($AN120=$R$12,VLOOKUP($AO120,Listas!$H$6:$I$106,2,),""))),"")</f>
        <v/>
      </c>
      <c r="CS120" t="str">
        <f>IFERROR('Prod y alimentación'!Q178*IF($AN120=$R$10,VLOOKUP($AO120,Listas!$B$6:$C$106,2,),IF($AN120=$R$11,VLOOKUP($AO120,Listas!$E$6:$F$106,2,),IF($AN120=$R$12,VLOOKUP($AO120,Listas!$H$6:$I$106,2,),""))),"")</f>
        <v/>
      </c>
      <c r="CT120" t="str">
        <f>IFERROR('Prod y alimentación'!T178*IF($AN120=$R$10,VLOOKUP($AO120,Listas!$B$6:$C$106,2,),IF($AN120=$R$11,VLOOKUP($AO120,Listas!$E$6:$F$106,2,),IF($AN120=$R$12,VLOOKUP($AO120,Listas!$H$6:$I$106,2,),""))),"")</f>
        <v/>
      </c>
      <c r="CU120" t="str">
        <f>IFERROR('Prod y alimentación'!W178*IF($AN120=$R$10,VLOOKUP($AO120,Listas!$B$6:$C$106,2,),IF($AN120=$R$11,VLOOKUP($AO120,Listas!$E$6:$F$106,2,),IF($AN120=$R$12,VLOOKUP($AO120,Listas!$H$6:$I$106,2,),""))),"")</f>
        <v/>
      </c>
      <c r="CV120" t="str">
        <f>IFERROR('Prod y alimentación'!Z178*IF($AN120=$R$10,VLOOKUP($AO120,Listas!$B$6:$C$106,2,),IF($AN120=$R$11,VLOOKUP($AO120,Listas!$E$6:$F$106,2,),IF($AN120=$R$12,VLOOKUP($AO120,Listas!$H$6:$I$106,2,),""))),"")</f>
        <v/>
      </c>
      <c r="CW120" t="str">
        <f>IFERROR('Prod y alimentación'!AC178*IF($AN120=$R$10,VLOOKUP($AO120,Listas!$B$6:$C$106,2,),IF($AN120=$R$11,VLOOKUP($AO120,Listas!$E$6:$F$106,2,),IF($AN120=$R$12,VLOOKUP($AO120,Listas!$H$6:$I$106,2,),""))),"")</f>
        <v/>
      </c>
      <c r="CX120" t="str">
        <f>IFERROR('Prod y alimentación'!AF178*IF($AN120=$R$10,VLOOKUP($AO120,Listas!$B$6:$C$106,2,),IF($AN120=$R$11,VLOOKUP($AO120,Listas!$E$6:$F$106,2,),IF($AN120=$R$12,VLOOKUP($AO120,Listas!$H$6:$I$106,2,),""))),"")</f>
        <v/>
      </c>
      <c r="CY120" t="str">
        <f>IFERROR('Prod y alimentación'!AI178*IF($AN120=$R$10,VLOOKUP($AO120,Listas!$B$6:$C$106,2,),IF($AN120=$R$11,VLOOKUP($AO120,Listas!$E$6:$F$106,2,),IF($AN120=$R$12,VLOOKUP($AO120,Listas!$H$6:$I$106,2,),""))),"")</f>
        <v/>
      </c>
      <c r="CZ120" t="str">
        <f>IFERROR('Prod y alimentación'!AL178*IF($AN120=$R$10,VLOOKUP($AO120,Listas!$B$6:$C$106,2,),IF($AN120=$R$11,VLOOKUP($AO120,Listas!$E$6:$F$106,2,),IF($AN120=$R$12,VLOOKUP($AO120,Listas!$H$6:$I$106,2,),""))),"")</f>
        <v/>
      </c>
    </row>
    <row r="121" spans="80:104" x14ac:dyDescent="0.35">
      <c r="CB121" t="str">
        <f>IF(Reservas!E126="",IF(Reservas!D126="","",IF(Reservas!C126=$O$10,0.85,IF(Reservas!C126=$O$11,0.45,IF(Reservas!C126=$O$12,0.33,"")))),Reservas!E126)</f>
        <v/>
      </c>
      <c r="CC121" t="str">
        <f>IF(Reservas!H126="",IF(Reservas!G126="","",IF(Reservas!F126=$O$10,0.85,IF(Reservas!F126=$O$11,0.45,IF(Reservas!F126=$O$12,0.33,"")))),Reservas!H126)</f>
        <v/>
      </c>
      <c r="CD121" t="str">
        <f>IF(Reservas!K126="",IF(Reservas!J126="","",IF(Reservas!I126=$O$10,0.85,IF(Reservas!I126=$O$11,0.45,IF(Reservas!I126=$O$12,0.33,"")))),Reservas!K126)</f>
        <v/>
      </c>
      <c r="CE121" t="str">
        <f>IF(Reservas!N126="",IF(Reservas!M126="","",IF(Reservas!L126=$O$10,0.85,IF(Reservas!L126=$O$11,0.45,IF(Reservas!L126=$O$12,0.33,"")))),Reservas!N126)</f>
        <v/>
      </c>
      <c r="CF121" t="str">
        <f>IF(Reservas!Q126="",IF(Reservas!P126="","",IF(Reservas!O126=$O$10,0.85,IF(Reservas!O126=$O$11,0.45,IF(Reservas!O126=$O$12,0.33,"")))),Reservas!Q126)</f>
        <v/>
      </c>
      <c r="CG121" t="str">
        <f>IF(Reservas!T126="",IF(Reservas!S126="","",IF(Reservas!R126=$O$10,0.85,IF(Reservas!R126=$O$11,0.45,IF(Reservas!R126=$O$12,0.33,"")))),Reservas!T126)</f>
        <v/>
      </c>
      <c r="CH121" t="str">
        <f>IF(Reservas!W126="",IF(Reservas!V126="","",IF(Reservas!U126=$O$10,0.85,IF(Reservas!U126=$O$11,0.45,IF(Reservas!U126=$O$12,0.33,"")))),Reservas!W126)</f>
        <v/>
      </c>
      <c r="CI121" t="str">
        <f>IF(Reservas!Z126="",IF(Reservas!Y126="","",IF(Reservas!X126=$O$10,0.85,IF(Reservas!X126=$O$11,0.45,IF(Reservas!X126=$O$12,0.33,"")))),Reservas!Z126)</f>
        <v/>
      </c>
      <c r="CJ121" t="str">
        <f>IF(Reservas!AC126="",IF(Reservas!AB126="","",IF(Reservas!AA126=$O$10,0.85,IF(Reservas!AA126=$O$11,0.45,IF(Reservas!AA126=$O$12,0.33,"")))),Reservas!AC126)</f>
        <v/>
      </c>
      <c r="CK121" t="str">
        <f>IF(Reservas!AF126="",IF(Reservas!AE126="","",IF(Reservas!AD126=$O$10,0.85,IF(Reservas!AD126=$O$11,0.45,IF(Reservas!AD126=$O$12,0.33,"")))),Reservas!AF126)</f>
        <v/>
      </c>
      <c r="CL121" t="str">
        <f>IF(Reservas!AI126="",IF(Reservas!AH126="","",IF(Reservas!AG126=$O$10,0.85,IF(Reservas!AG126=$O$11,0.45,IF(Reservas!AG126=$O$12,0.33,"")))),Reservas!AI126)</f>
        <v/>
      </c>
      <c r="CM121" t="str">
        <f>IF(Reservas!AL126="",IF(Reservas!AK126="","",IF(Reservas!AJ126=$O$10,0.85,IF(Reservas!AJ126=$O$11,0.45,IF(Reservas!AJ126=$O$12,0.33,"")))),Reservas!AL126)</f>
        <v/>
      </c>
      <c r="CO121" t="str">
        <f>IFERROR('Prod y alimentación'!E179*IF($AN121=$R$10,VLOOKUP($AO121,Listas!$B$6:$C$106,2,),IF($AN121=$R$11,VLOOKUP($AO121,Listas!$E$6:$F$106,2,),IF($AN121=$R$12,VLOOKUP($AO121,Listas!$H$6:$I$106,2,),""))),"")</f>
        <v/>
      </c>
      <c r="CP121" t="str">
        <f>IFERROR('Prod y alimentación'!H179*IF($AN121=$R$10,VLOOKUP($AO121,Listas!$B$6:$C$106,2,),IF($AN121=$R$11,VLOOKUP($AO121,Listas!$E$6:$F$106,2,),IF($AN121=$R$12,VLOOKUP($AO121,Listas!$H$6:$I$106,2,),""))),"")</f>
        <v/>
      </c>
      <c r="CQ121" t="str">
        <f>IFERROR('Prod y alimentación'!K179*IF($AN121=$R$10,VLOOKUP($AO121,Listas!$B$6:$C$106,2,),IF($AN121=$R$11,VLOOKUP($AO121,Listas!$E$6:$F$106,2,),IF($AN121=$R$12,VLOOKUP($AO121,Listas!$H$6:$I$106,2,),""))),"")</f>
        <v/>
      </c>
      <c r="CR121" t="str">
        <f>IFERROR('Prod y alimentación'!N179*IF($AN121=$R$10,VLOOKUP($AO121,Listas!$B$6:$C$106,2,),IF($AN121=$R$11,VLOOKUP($AO121,Listas!$E$6:$F$106,2,),IF($AN121=$R$12,VLOOKUP($AO121,Listas!$H$6:$I$106,2,),""))),"")</f>
        <v/>
      </c>
      <c r="CS121" t="str">
        <f>IFERROR('Prod y alimentación'!Q179*IF($AN121=$R$10,VLOOKUP($AO121,Listas!$B$6:$C$106,2,),IF($AN121=$R$11,VLOOKUP($AO121,Listas!$E$6:$F$106,2,),IF($AN121=$R$12,VLOOKUP($AO121,Listas!$H$6:$I$106,2,),""))),"")</f>
        <v/>
      </c>
      <c r="CT121" t="str">
        <f>IFERROR('Prod y alimentación'!T179*IF($AN121=$R$10,VLOOKUP($AO121,Listas!$B$6:$C$106,2,),IF($AN121=$R$11,VLOOKUP($AO121,Listas!$E$6:$F$106,2,),IF($AN121=$R$12,VLOOKUP($AO121,Listas!$H$6:$I$106,2,),""))),"")</f>
        <v/>
      </c>
      <c r="CU121" t="str">
        <f>IFERROR('Prod y alimentación'!W179*IF($AN121=$R$10,VLOOKUP($AO121,Listas!$B$6:$C$106,2,),IF($AN121=$R$11,VLOOKUP($AO121,Listas!$E$6:$F$106,2,),IF($AN121=$R$12,VLOOKUP($AO121,Listas!$H$6:$I$106,2,),""))),"")</f>
        <v/>
      </c>
      <c r="CV121" t="str">
        <f>IFERROR('Prod y alimentación'!Z179*IF($AN121=$R$10,VLOOKUP($AO121,Listas!$B$6:$C$106,2,),IF($AN121=$R$11,VLOOKUP($AO121,Listas!$E$6:$F$106,2,),IF($AN121=$R$12,VLOOKUP($AO121,Listas!$H$6:$I$106,2,),""))),"")</f>
        <v/>
      </c>
      <c r="CW121" t="str">
        <f>IFERROR('Prod y alimentación'!AC179*IF($AN121=$R$10,VLOOKUP($AO121,Listas!$B$6:$C$106,2,),IF($AN121=$R$11,VLOOKUP($AO121,Listas!$E$6:$F$106,2,),IF($AN121=$R$12,VLOOKUP($AO121,Listas!$H$6:$I$106,2,),""))),"")</f>
        <v/>
      </c>
      <c r="CX121" t="str">
        <f>IFERROR('Prod y alimentación'!AF179*IF($AN121=$R$10,VLOOKUP($AO121,Listas!$B$6:$C$106,2,),IF($AN121=$R$11,VLOOKUP($AO121,Listas!$E$6:$F$106,2,),IF($AN121=$R$12,VLOOKUP($AO121,Listas!$H$6:$I$106,2,),""))),"")</f>
        <v/>
      </c>
      <c r="CY121" t="str">
        <f>IFERROR('Prod y alimentación'!AI179*IF($AN121=$R$10,VLOOKUP($AO121,Listas!$B$6:$C$106,2,),IF($AN121=$R$11,VLOOKUP($AO121,Listas!$E$6:$F$106,2,),IF($AN121=$R$12,VLOOKUP($AO121,Listas!$H$6:$I$106,2,),""))),"")</f>
        <v/>
      </c>
      <c r="CZ121" t="str">
        <f>IFERROR('Prod y alimentación'!AL179*IF($AN121=$R$10,VLOOKUP($AO121,Listas!$B$6:$C$106,2,),IF($AN121=$R$11,VLOOKUP($AO121,Listas!$E$6:$F$106,2,),IF($AN121=$R$12,VLOOKUP($AO121,Listas!$H$6:$I$106,2,),""))),"")</f>
        <v/>
      </c>
    </row>
    <row r="122" spans="80:104" x14ac:dyDescent="0.35">
      <c r="CB122" t="str">
        <f>IF(Reservas!E127="",IF(Reservas!D127="","",IF(Reservas!C127=$O$10,0.85,IF(Reservas!C127=$O$11,0.45,IF(Reservas!C127=$O$12,0.33,"")))),Reservas!E127)</f>
        <v/>
      </c>
      <c r="CC122" t="str">
        <f>IF(Reservas!H127="",IF(Reservas!G127="","",IF(Reservas!F127=$O$10,0.85,IF(Reservas!F127=$O$11,0.45,IF(Reservas!F127=$O$12,0.33,"")))),Reservas!H127)</f>
        <v/>
      </c>
      <c r="CD122" t="str">
        <f>IF(Reservas!K127="",IF(Reservas!J127="","",IF(Reservas!I127=$O$10,0.85,IF(Reservas!I127=$O$11,0.45,IF(Reservas!I127=$O$12,0.33,"")))),Reservas!K127)</f>
        <v/>
      </c>
      <c r="CE122" t="str">
        <f>IF(Reservas!N127="",IF(Reservas!M127="","",IF(Reservas!L127=$O$10,0.85,IF(Reservas!L127=$O$11,0.45,IF(Reservas!L127=$O$12,0.33,"")))),Reservas!N127)</f>
        <v/>
      </c>
      <c r="CF122" t="str">
        <f>IF(Reservas!Q127="",IF(Reservas!P127="","",IF(Reservas!O127=$O$10,0.85,IF(Reservas!O127=$O$11,0.45,IF(Reservas!O127=$O$12,0.33,"")))),Reservas!Q127)</f>
        <v/>
      </c>
      <c r="CG122" t="str">
        <f>IF(Reservas!T127="",IF(Reservas!S127="","",IF(Reservas!R127=$O$10,0.85,IF(Reservas!R127=$O$11,0.45,IF(Reservas!R127=$O$12,0.33,"")))),Reservas!T127)</f>
        <v/>
      </c>
      <c r="CH122" t="str">
        <f>IF(Reservas!W127="",IF(Reservas!V127="","",IF(Reservas!U127=$O$10,0.85,IF(Reservas!U127=$O$11,0.45,IF(Reservas!U127=$O$12,0.33,"")))),Reservas!W127)</f>
        <v/>
      </c>
      <c r="CI122" t="str">
        <f>IF(Reservas!Z127="",IF(Reservas!Y127="","",IF(Reservas!X127=$O$10,0.85,IF(Reservas!X127=$O$11,0.45,IF(Reservas!X127=$O$12,0.33,"")))),Reservas!Z127)</f>
        <v/>
      </c>
      <c r="CJ122" t="str">
        <f>IF(Reservas!AC127="",IF(Reservas!AB127="","",IF(Reservas!AA127=$O$10,0.85,IF(Reservas!AA127=$O$11,0.45,IF(Reservas!AA127=$O$12,0.33,"")))),Reservas!AC127)</f>
        <v/>
      </c>
      <c r="CK122" t="str">
        <f>IF(Reservas!AF127="",IF(Reservas!AE127="","",IF(Reservas!AD127=$O$10,0.85,IF(Reservas!AD127=$O$11,0.45,IF(Reservas!AD127=$O$12,0.33,"")))),Reservas!AF127)</f>
        <v/>
      </c>
      <c r="CL122" t="str">
        <f>IF(Reservas!AI127="",IF(Reservas!AH127="","",IF(Reservas!AG127=$O$10,0.85,IF(Reservas!AG127=$O$11,0.45,IF(Reservas!AG127=$O$12,0.33,"")))),Reservas!AI127)</f>
        <v/>
      </c>
      <c r="CM122" t="str">
        <f>IF(Reservas!AL127="",IF(Reservas!AK127="","",IF(Reservas!AJ127=$O$10,0.85,IF(Reservas!AJ127=$O$11,0.45,IF(Reservas!AJ127=$O$12,0.33,"")))),Reservas!AL127)</f>
        <v/>
      </c>
      <c r="CO122" t="str">
        <f>IFERROR('Prod y alimentación'!E180*IF($AN122=$R$10,VLOOKUP($AO122,Listas!$B$6:$C$106,2,),IF($AN122=$R$11,VLOOKUP($AO122,Listas!$E$6:$F$106,2,),IF($AN122=$R$12,VLOOKUP($AO122,Listas!$H$6:$I$106,2,),""))),"")</f>
        <v/>
      </c>
      <c r="CP122" t="str">
        <f>IFERROR('Prod y alimentación'!H180*IF($AN122=$R$10,VLOOKUP($AO122,Listas!$B$6:$C$106,2,),IF($AN122=$R$11,VLOOKUP($AO122,Listas!$E$6:$F$106,2,),IF($AN122=$R$12,VLOOKUP($AO122,Listas!$H$6:$I$106,2,),""))),"")</f>
        <v/>
      </c>
      <c r="CQ122" t="str">
        <f>IFERROR('Prod y alimentación'!K180*IF($AN122=$R$10,VLOOKUP($AO122,Listas!$B$6:$C$106,2,),IF($AN122=$R$11,VLOOKUP($AO122,Listas!$E$6:$F$106,2,),IF($AN122=$R$12,VLOOKUP($AO122,Listas!$H$6:$I$106,2,),""))),"")</f>
        <v/>
      </c>
      <c r="CR122" t="str">
        <f>IFERROR('Prod y alimentación'!N180*IF($AN122=$R$10,VLOOKUP($AO122,Listas!$B$6:$C$106,2,),IF($AN122=$R$11,VLOOKUP($AO122,Listas!$E$6:$F$106,2,),IF($AN122=$R$12,VLOOKUP($AO122,Listas!$H$6:$I$106,2,),""))),"")</f>
        <v/>
      </c>
      <c r="CS122" t="str">
        <f>IFERROR('Prod y alimentación'!Q180*IF($AN122=$R$10,VLOOKUP($AO122,Listas!$B$6:$C$106,2,),IF($AN122=$R$11,VLOOKUP($AO122,Listas!$E$6:$F$106,2,),IF($AN122=$R$12,VLOOKUP($AO122,Listas!$H$6:$I$106,2,),""))),"")</f>
        <v/>
      </c>
      <c r="CT122" t="str">
        <f>IFERROR('Prod y alimentación'!T180*IF($AN122=$R$10,VLOOKUP($AO122,Listas!$B$6:$C$106,2,),IF($AN122=$R$11,VLOOKUP($AO122,Listas!$E$6:$F$106,2,),IF($AN122=$R$12,VLOOKUP($AO122,Listas!$H$6:$I$106,2,),""))),"")</f>
        <v/>
      </c>
      <c r="CU122" t="str">
        <f>IFERROR('Prod y alimentación'!W180*IF($AN122=$R$10,VLOOKUP($AO122,Listas!$B$6:$C$106,2,),IF($AN122=$R$11,VLOOKUP($AO122,Listas!$E$6:$F$106,2,),IF($AN122=$R$12,VLOOKUP($AO122,Listas!$H$6:$I$106,2,),""))),"")</f>
        <v/>
      </c>
      <c r="CV122" t="str">
        <f>IFERROR('Prod y alimentación'!Z180*IF($AN122=$R$10,VLOOKUP($AO122,Listas!$B$6:$C$106,2,),IF($AN122=$R$11,VLOOKUP($AO122,Listas!$E$6:$F$106,2,),IF($AN122=$R$12,VLOOKUP($AO122,Listas!$H$6:$I$106,2,),""))),"")</f>
        <v/>
      </c>
      <c r="CW122" t="str">
        <f>IFERROR('Prod y alimentación'!AC180*IF($AN122=$R$10,VLOOKUP($AO122,Listas!$B$6:$C$106,2,),IF($AN122=$R$11,VLOOKUP($AO122,Listas!$E$6:$F$106,2,),IF($AN122=$R$12,VLOOKUP($AO122,Listas!$H$6:$I$106,2,),""))),"")</f>
        <v/>
      </c>
      <c r="CX122" t="str">
        <f>IFERROR('Prod y alimentación'!AF180*IF($AN122=$R$10,VLOOKUP($AO122,Listas!$B$6:$C$106,2,),IF($AN122=$R$11,VLOOKUP($AO122,Listas!$E$6:$F$106,2,),IF($AN122=$R$12,VLOOKUP($AO122,Listas!$H$6:$I$106,2,),""))),"")</f>
        <v/>
      </c>
      <c r="CY122" t="str">
        <f>IFERROR('Prod y alimentación'!AI180*IF($AN122=$R$10,VLOOKUP($AO122,Listas!$B$6:$C$106,2,),IF($AN122=$R$11,VLOOKUP($AO122,Listas!$E$6:$F$106,2,),IF($AN122=$R$12,VLOOKUP($AO122,Listas!$H$6:$I$106,2,),""))),"")</f>
        <v/>
      </c>
      <c r="CZ122" t="str">
        <f>IFERROR('Prod y alimentación'!AL180*IF($AN122=$R$10,VLOOKUP($AO122,Listas!$B$6:$C$106,2,),IF($AN122=$R$11,VLOOKUP($AO122,Listas!$E$6:$F$106,2,),IF($AN122=$R$12,VLOOKUP($AO122,Listas!$H$6:$I$106,2,),""))),"")</f>
        <v/>
      </c>
    </row>
    <row r="123" spans="80:104" x14ac:dyDescent="0.35">
      <c r="CB123" t="str">
        <f>IF(Reservas!E128="",IF(Reservas!D128="","",IF(Reservas!C128=$O$10,0.85,IF(Reservas!C128=$O$11,0.45,IF(Reservas!C128=$O$12,0.33,"")))),Reservas!E128)</f>
        <v/>
      </c>
      <c r="CC123" t="str">
        <f>IF(Reservas!H128="",IF(Reservas!G128="","",IF(Reservas!F128=$O$10,0.85,IF(Reservas!F128=$O$11,0.45,IF(Reservas!F128=$O$12,0.33,"")))),Reservas!H128)</f>
        <v/>
      </c>
      <c r="CD123" t="str">
        <f>IF(Reservas!K128="",IF(Reservas!J128="","",IF(Reservas!I128=$O$10,0.85,IF(Reservas!I128=$O$11,0.45,IF(Reservas!I128=$O$12,0.33,"")))),Reservas!K128)</f>
        <v/>
      </c>
      <c r="CE123" t="str">
        <f>IF(Reservas!N128="",IF(Reservas!M128="","",IF(Reservas!L128=$O$10,0.85,IF(Reservas!L128=$O$11,0.45,IF(Reservas!L128=$O$12,0.33,"")))),Reservas!N128)</f>
        <v/>
      </c>
      <c r="CF123" t="str">
        <f>IF(Reservas!Q128="",IF(Reservas!P128="","",IF(Reservas!O128=$O$10,0.85,IF(Reservas!O128=$O$11,0.45,IF(Reservas!O128=$O$12,0.33,"")))),Reservas!Q128)</f>
        <v/>
      </c>
      <c r="CG123" t="str">
        <f>IF(Reservas!T128="",IF(Reservas!S128="","",IF(Reservas!R128=$O$10,0.85,IF(Reservas!R128=$O$11,0.45,IF(Reservas!R128=$O$12,0.33,"")))),Reservas!T128)</f>
        <v/>
      </c>
      <c r="CH123" t="str">
        <f>IF(Reservas!W128="",IF(Reservas!V128="","",IF(Reservas!U128=$O$10,0.85,IF(Reservas!U128=$O$11,0.45,IF(Reservas!U128=$O$12,0.33,"")))),Reservas!W128)</f>
        <v/>
      </c>
      <c r="CI123" t="str">
        <f>IF(Reservas!Z128="",IF(Reservas!Y128="","",IF(Reservas!X128=$O$10,0.85,IF(Reservas!X128=$O$11,0.45,IF(Reservas!X128=$O$12,0.33,"")))),Reservas!Z128)</f>
        <v/>
      </c>
      <c r="CJ123" t="str">
        <f>IF(Reservas!AC128="",IF(Reservas!AB128="","",IF(Reservas!AA128=$O$10,0.85,IF(Reservas!AA128=$O$11,0.45,IF(Reservas!AA128=$O$12,0.33,"")))),Reservas!AC128)</f>
        <v/>
      </c>
      <c r="CK123" t="str">
        <f>IF(Reservas!AF128="",IF(Reservas!AE128="","",IF(Reservas!AD128=$O$10,0.85,IF(Reservas!AD128=$O$11,0.45,IF(Reservas!AD128=$O$12,0.33,"")))),Reservas!AF128)</f>
        <v/>
      </c>
      <c r="CL123" t="str">
        <f>IF(Reservas!AI128="",IF(Reservas!AH128="","",IF(Reservas!AG128=$O$10,0.85,IF(Reservas!AG128=$O$11,0.45,IF(Reservas!AG128=$O$12,0.33,"")))),Reservas!AI128)</f>
        <v/>
      </c>
      <c r="CM123" t="str">
        <f>IF(Reservas!AL128="",IF(Reservas!AK128="","",IF(Reservas!AJ128=$O$10,0.85,IF(Reservas!AJ128=$O$11,0.45,IF(Reservas!AJ128=$O$12,0.33,"")))),Reservas!AL128)</f>
        <v/>
      </c>
      <c r="CO123" t="str">
        <f>IFERROR('Prod y alimentación'!E181*IF($AN123=$R$10,VLOOKUP($AO123,Listas!$B$6:$C$106,2,),IF($AN123=$R$11,VLOOKUP($AO123,Listas!$E$6:$F$106,2,),IF($AN123=$R$12,VLOOKUP($AO123,Listas!$H$6:$I$106,2,),""))),"")</f>
        <v/>
      </c>
      <c r="CP123" t="str">
        <f>IFERROR('Prod y alimentación'!H181*IF($AN123=$R$10,VLOOKUP($AO123,Listas!$B$6:$C$106,2,),IF($AN123=$R$11,VLOOKUP($AO123,Listas!$E$6:$F$106,2,),IF($AN123=$R$12,VLOOKUP($AO123,Listas!$H$6:$I$106,2,),""))),"")</f>
        <v/>
      </c>
      <c r="CQ123" t="str">
        <f>IFERROR('Prod y alimentación'!K181*IF($AN123=$R$10,VLOOKUP($AO123,Listas!$B$6:$C$106,2,),IF($AN123=$R$11,VLOOKUP($AO123,Listas!$E$6:$F$106,2,),IF($AN123=$R$12,VLOOKUP($AO123,Listas!$H$6:$I$106,2,),""))),"")</f>
        <v/>
      </c>
      <c r="CR123" t="str">
        <f>IFERROR('Prod y alimentación'!N181*IF($AN123=$R$10,VLOOKUP($AO123,Listas!$B$6:$C$106,2,),IF($AN123=$R$11,VLOOKUP($AO123,Listas!$E$6:$F$106,2,),IF($AN123=$R$12,VLOOKUP($AO123,Listas!$H$6:$I$106,2,),""))),"")</f>
        <v/>
      </c>
      <c r="CS123" t="str">
        <f>IFERROR('Prod y alimentación'!Q181*IF($AN123=$R$10,VLOOKUP($AO123,Listas!$B$6:$C$106,2,),IF($AN123=$R$11,VLOOKUP($AO123,Listas!$E$6:$F$106,2,),IF($AN123=$R$12,VLOOKUP($AO123,Listas!$H$6:$I$106,2,),""))),"")</f>
        <v/>
      </c>
      <c r="CT123" t="str">
        <f>IFERROR('Prod y alimentación'!T181*IF($AN123=$R$10,VLOOKUP($AO123,Listas!$B$6:$C$106,2,),IF($AN123=$R$11,VLOOKUP($AO123,Listas!$E$6:$F$106,2,),IF($AN123=$R$12,VLOOKUP($AO123,Listas!$H$6:$I$106,2,),""))),"")</f>
        <v/>
      </c>
      <c r="CU123" t="str">
        <f>IFERROR('Prod y alimentación'!W181*IF($AN123=$R$10,VLOOKUP($AO123,Listas!$B$6:$C$106,2,),IF($AN123=$R$11,VLOOKUP($AO123,Listas!$E$6:$F$106,2,),IF($AN123=$R$12,VLOOKUP($AO123,Listas!$H$6:$I$106,2,),""))),"")</f>
        <v/>
      </c>
      <c r="CV123" t="str">
        <f>IFERROR('Prod y alimentación'!Z181*IF($AN123=$R$10,VLOOKUP($AO123,Listas!$B$6:$C$106,2,),IF($AN123=$R$11,VLOOKUP($AO123,Listas!$E$6:$F$106,2,),IF($AN123=$R$12,VLOOKUP($AO123,Listas!$H$6:$I$106,2,),""))),"")</f>
        <v/>
      </c>
      <c r="CW123" t="str">
        <f>IFERROR('Prod y alimentación'!AC181*IF($AN123=$R$10,VLOOKUP($AO123,Listas!$B$6:$C$106,2,),IF($AN123=$R$11,VLOOKUP($AO123,Listas!$E$6:$F$106,2,),IF($AN123=$R$12,VLOOKUP($AO123,Listas!$H$6:$I$106,2,),""))),"")</f>
        <v/>
      </c>
      <c r="CX123" t="str">
        <f>IFERROR('Prod y alimentación'!AF181*IF($AN123=$R$10,VLOOKUP($AO123,Listas!$B$6:$C$106,2,),IF($AN123=$R$11,VLOOKUP($AO123,Listas!$E$6:$F$106,2,),IF($AN123=$R$12,VLOOKUP($AO123,Listas!$H$6:$I$106,2,),""))),"")</f>
        <v/>
      </c>
      <c r="CY123" t="str">
        <f>IFERROR('Prod y alimentación'!AI181*IF($AN123=$R$10,VLOOKUP($AO123,Listas!$B$6:$C$106,2,),IF($AN123=$R$11,VLOOKUP($AO123,Listas!$E$6:$F$106,2,),IF($AN123=$R$12,VLOOKUP($AO123,Listas!$H$6:$I$106,2,),""))),"")</f>
        <v/>
      </c>
      <c r="CZ123" t="str">
        <f>IFERROR('Prod y alimentación'!AL181*IF($AN123=$R$10,VLOOKUP($AO123,Listas!$B$6:$C$106,2,),IF($AN123=$R$11,VLOOKUP($AO123,Listas!$E$6:$F$106,2,),IF($AN123=$R$12,VLOOKUP($AO123,Listas!$H$6:$I$106,2,),""))),"")</f>
        <v/>
      </c>
    </row>
    <row r="124" spans="80:104" x14ac:dyDescent="0.35">
      <c r="CB124" t="str">
        <f>IF(Reservas!E129="",IF(Reservas!D129="","",IF(Reservas!C129=$O$10,0.85,IF(Reservas!C129=$O$11,0.45,IF(Reservas!C129=$O$12,0.33,"")))),Reservas!E129)</f>
        <v/>
      </c>
      <c r="CC124" t="str">
        <f>IF(Reservas!H129="",IF(Reservas!G129="","",IF(Reservas!F129=$O$10,0.85,IF(Reservas!F129=$O$11,0.45,IF(Reservas!F129=$O$12,0.33,"")))),Reservas!H129)</f>
        <v/>
      </c>
      <c r="CD124" t="str">
        <f>IF(Reservas!K129="",IF(Reservas!J129="","",IF(Reservas!I129=$O$10,0.85,IF(Reservas!I129=$O$11,0.45,IF(Reservas!I129=$O$12,0.33,"")))),Reservas!K129)</f>
        <v/>
      </c>
      <c r="CE124" t="str">
        <f>IF(Reservas!N129="",IF(Reservas!M129="","",IF(Reservas!L129=$O$10,0.85,IF(Reservas!L129=$O$11,0.45,IF(Reservas!L129=$O$12,0.33,"")))),Reservas!N129)</f>
        <v/>
      </c>
      <c r="CF124" t="str">
        <f>IF(Reservas!Q129="",IF(Reservas!P129="","",IF(Reservas!O129=$O$10,0.85,IF(Reservas!O129=$O$11,0.45,IF(Reservas!O129=$O$12,0.33,"")))),Reservas!Q129)</f>
        <v/>
      </c>
      <c r="CG124" t="str">
        <f>IF(Reservas!T129="",IF(Reservas!S129="","",IF(Reservas!R129=$O$10,0.85,IF(Reservas!R129=$O$11,0.45,IF(Reservas!R129=$O$12,0.33,"")))),Reservas!T129)</f>
        <v/>
      </c>
      <c r="CH124" t="str">
        <f>IF(Reservas!W129="",IF(Reservas!V129="","",IF(Reservas!U129=$O$10,0.85,IF(Reservas!U129=$O$11,0.45,IF(Reservas!U129=$O$12,0.33,"")))),Reservas!W129)</f>
        <v/>
      </c>
      <c r="CI124" t="str">
        <f>IF(Reservas!Z129="",IF(Reservas!Y129="","",IF(Reservas!X129=$O$10,0.85,IF(Reservas!X129=$O$11,0.45,IF(Reservas!X129=$O$12,0.33,"")))),Reservas!Z129)</f>
        <v/>
      </c>
      <c r="CJ124" t="str">
        <f>IF(Reservas!AC129="",IF(Reservas!AB129="","",IF(Reservas!AA129=$O$10,0.85,IF(Reservas!AA129=$O$11,0.45,IF(Reservas!AA129=$O$12,0.33,"")))),Reservas!AC129)</f>
        <v/>
      </c>
      <c r="CK124" t="str">
        <f>IF(Reservas!AF129="",IF(Reservas!AE129="","",IF(Reservas!AD129=$O$10,0.85,IF(Reservas!AD129=$O$11,0.45,IF(Reservas!AD129=$O$12,0.33,"")))),Reservas!AF129)</f>
        <v/>
      </c>
      <c r="CL124" t="str">
        <f>IF(Reservas!AI129="",IF(Reservas!AH129="","",IF(Reservas!AG129=$O$10,0.85,IF(Reservas!AG129=$O$11,0.45,IF(Reservas!AG129=$O$12,0.33,"")))),Reservas!AI129)</f>
        <v/>
      </c>
      <c r="CM124" t="str">
        <f>IF(Reservas!AL129="",IF(Reservas!AK129="","",IF(Reservas!AJ129=$O$10,0.85,IF(Reservas!AJ129=$O$11,0.45,IF(Reservas!AJ129=$O$12,0.33,"")))),Reservas!AL129)</f>
        <v/>
      </c>
      <c r="CO124" t="str">
        <f>IFERROR('Prod y alimentación'!E182*IF($AN124=$R$10,VLOOKUP($AO124,Listas!$B$6:$C$106,2,),IF($AN124=$R$11,VLOOKUP($AO124,Listas!$E$6:$F$106,2,),IF($AN124=$R$12,VLOOKUP($AO124,Listas!$H$6:$I$106,2,),""))),"")</f>
        <v/>
      </c>
      <c r="CP124" t="str">
        <f>IFERROR('Prod y alimentación'!H182*IF($AN124=$R$10,VLOOKUP($AO124,Listas!$B$6:$C$106,2,),IF($AN124=$R$11,VLOOKUP($AO124,Listas!$E$6:$F$106,2,),IF($AN124=$R$12,VLOOKUP($AO124,Listas!$H$6:$I$106,2,),""))),"")</f>
        <v/>
      </c>
      <c r="CQ124" t="str">
        <f>IFERROR('Prod y alimentación'!K182*IF($AN124=$R$10,VLOOKUP($AO124,Listas!$B$6:$C$106,2,),IF($AN124=$R$11,VLOOKUP($AO124,Listas!$E$6:$F$106,2,),IF($AN124=$R$12,VLOOKUP($AO124,Listas!$H$6:$I$106,2,),""))),"")</f>
        <v/>
      </c>
      <c r="CR124" t="str">
        <f>IFERROR('Prod y alimentación'!N182*IF($AN124=$R$10,VLOOKUP($AO124,Listas!$B$6:$C$106,2,),IF($AN124=$R$11,VLOOKUP($AO124,Listas!$E$6:$F$106,2,),IF($AN124=$R$12,VLOOKUP($AO124,Listas!$H$6:$I$106,2,),""))),"")</f>
        <v/>
      </c>
      <c r="CS124" t="str">
        <f>IFERROR('Prod y alimentación'!Q182*IF($AN124=$R$10,VLOOKUP($AO124,Listas!$B$6:$C$106,2,),IF($AN124=$R$11,VLOOKUP($AO124,Listas!$E$6:$F$106,2,),IF($AN124=$R$12,VLOOKUP($AO124,Listas!$H$6:$I$106,2,),""))),"")</f>
        <v/>
      </c>
      <c r="CT124" t="str">
        <f>IFERROR('Prod y alimentación'!T182*IF($AN124=$R$10,VLOOKUP($AO124,Listas!$B$6:$C$106,2,),IF($AN124=$R$11,VLOOKUP($AO124,Listas!$E$6:$F$106,2,),IF($AN124=$R$12,VLOOKUP($AO124,Listas!$H$6:$I$106,2,),""))),"")</f>
        <v/>
      </c>
      <c r="CU124" t="str">
        <f>IFERROR('Prod y alimentación'!W182*IF($AN124=$R$10,VLOOKUP($AO124,Listas!$B$6:$C$106,2,),IF($AN124=$R$11,VLOOKUP($AO124,Listas!$E$6:$F$106,2,),IF($AN124=$R$12,VLOOKUP($AO124,Listas!$H$6:$I$106,2,),""))),"")</f>
        <v/>
      </c>
      <c r="CV124" t="str">
        <f>IFERROR('Prod y alimentación'!Z182*IF($AN124=$R$10,VLOOKUP($AO124,Listas!$B$6:$C$106,2,),IF($AN124=$R$11,VLOOKUP($AO124,Listas!$E$6:$F$106,2,),IF($AN124=$R$12,VLOOKUP($AO124,Listas!$H$6:$I$106,2,),""))),"")</f>
        <v/>
      </c>
      <c r="CW124" t="str">
        <f>IFERROR('Prod y alimentación'!AC182*IF($AN124=$R$10,VLOOKUP($AO124,Listas!$B$6:$C$106,2,),IF($AN124=$R$11,VLOOKUP($AO124,Listas!$E$6:$F$106,2,),IF($AN124=$R$12,VLOOKUP($AO124,Listas!$H$6:$I$106,2,),""))),"")</f>
        <v/>
      </c>
      <c r="CX124" t="str">
        <f>IFERROR('Prod y alimentación'!AF182*IF($AN124=$R$10,VLOOKUP($AO124,Listas!$B$6:$C$106,2,),IF($AN124=$R$11,VLOOKUP($AO124,Listas!$E$6:$F$106,2,),IF($AN124=$R$12,VLOOKUP($AO124,Listas!$H$6:$I$106,2,),""))),"")</f>
        <v/>
      </c>
      <c r="CY124" t="str">
        <f>IFERROR('Prod y alimentación'!AI182*IF($AN124=$R$10,VLOOKUP($AO124,Listas!$B$6:$C$106,2,),IF($AN124=$R$11,VLOOKUP($AO124,Listas!$E$6:$F$106,2,),IF($AN124=$R$12,VLOOKUP($AO124,Listas!$H$6:$I$106,2,),""))),"")</f>
        <v/>
      </c>
      <c r="CZ124" t="str">
        <f>IFERROR('Prod y alimentación'!AL182*IF($AN124=$R$10,VLOOKUP($AO124,Listas!$B$6:$C$106,2,),IF($AN124=$R$11,VLOOKUP($AO124,Listas!$E$6:$F$106,2,),IF($AN124=$R$12,VLOOKUP($AO124,Listas!$H$6:$I$106,2,),""))),"")</f>
        <v/>
      </c>
    </row>
    <row r="125" spans="80:104" x14ac:dyDescent="0.35">
      <c r="CB125" t="str">
        <f>IF(Reservas!E130="",IF(Reservas!D130="","",IF(Reservas!C130=$O$10,0.85,IF(Reservas!C130=$O$11,0.45,IF(Reservas!C130=$O$12,0.33,"")))),Reservas!E130)</f>
        <v/>
      </c>
      <c r="CC125" t="str">
        <f>IF(Reservas!H130="",IF(Reservas!G130="","",IF(Reservas!F130=$O$10,0.85,IF(Reservas!F130=$O$11,0.45,IF(Reservas!F130=$O$12,0.33,"")))),Reservas!H130)</f>
        <v/>
      </c>
      <c r="CD125" t="str">
        <f>IF(Reservas!K130="",IF(Reservas!J130="","",IF(Reservas!I130=$O$10,0.85,IF(Reservas!I130=$O$11,0.45,IF(Reservas!I130=$O$12,0.33,"")))),Reservas!K130)</f>
        <v/>
      </c>
      <c r="CE125" t="str">
        <f>IF(Reservas!N130="",IF(Reservas!M130="","",IF(Reservas!L130=$O$10,0.85,IF(Reservas!L130=$O$11,0.45,IF(Reservas!L130=$O$12,0.33,"")))),Reservas!N130)</f>
        <v/>
      </c>
      <c r="CF125" t="str">
        <f>IF(Reservas!Q130="",IF(Reservas!P130="","",IF(Reservas!O130=$O$10,0.85,IF(Reservas!O130=$O$11,0.45,IF(Reservas!O130=$O$12,0.33,"")))),Reservas!Q130)</f>
        <v/>
      </c>
      <c r="CG125" t="str">
        <f>IF(Reservas!T130="",IF(Reservas!S130="","",IF(Reservas!R130=$O$10,0.85,IF(Reservas!R130=$O$11,0.45,IF(Reservas!R130=$O$12,0.33,"")))),Reservas!T130)</f>
        <v/>
      </c>
      <c r="CH125" t="str">
        <f>IF(Reservas!W130="",IF(Reservas!V130="","",IF(Reservas!U130=$O$10,0.85,IF(Reservas!U130=$O$11,0.45,IF(Reservas!U130=$O$12,0.33,"")))),Reservas!W130)</f>
        <v/>
      </c>
      <c r="CI125" t="str">
        <f>IF(Reservas!Z130="",IF(Reservas!Y130="","",IF(Reservas!X130=$O$10,0.85,IF(Reservas!X130=$O$11,0.45,IF(Reservas!X130=$O$12,0.33,"")))),Reservas!Z130)</f>
        <v/>
      </c>
      <c r="CJ125" t="str">
        <f>IF(Reservas!AC130="",IF(Reservas!AB130="","",IF(Reservas!AA130=$O$10,0.85,IF(Reservas!AA130=$O$11,0.45,IF(Reservas!AA130=$O$12,0.33,"")))),Reservas!AC130)</f>
        <v/>
      </c>
      <c r="CK125" t="str">
        <f>IF(Reservas!AF130="",IF(Reservas!AE130="","",IF(Reservas!AD130=$O$10,0.85,IF(Reservas!AD130=$O$11,0.45,IF(Reservas!AD130=$O$12,0.33,"")))),Reservas!AF130)</f>
        <v/>
      </c>
      <c r="CL125" t="str">
        <f>IF(Reservas!AI130="",IF(Reservas!AH130="","",IF(Reservas!AG130=$O$10,0.85,IF(Reservas!AG130=$O$11,0.45,IF(Reservas!AG130=$O$12,0.33,"")))),Reservas!AI130)</f>
        <v/>
      </c>
      <c r="CM125" t="str">
        <f>IF(Reservas!AL130="",IF(Reservas!AK130="","",IF(Reservas!AJ130=$O$10,0.85,IF(Reservas!AJ130=$O$11,0.45,IF(Reservas!AJ130=$O$12,0.33,"")))),Reservas!AL130)</f>
        <v/>
      </c>
      <c r="CO125" t="str">
        <f>IFERROR('Prod y alimentación'!E183*IF($AN125=$R$10,VLOOKUP($AO125,Listas!$B$6:$C$106,2,),IF($AN125=$R$11,VLOOKUP($AO125,Listas!$E$6:$F$106,2,),IF($AN125=$R$12,VLOOKUP($AO125,Listas!$H$6:$I$106,2,),""))),"")</f>
        <v/>
      </c>
      <c r="CP125" t="str">
        <f>IFERROR('Prod y alimentación'!H183*IF($AN125=$R$10,VLOOKUP($AO125,Listas!$B$6:$C$106,2,),IF($AN125=$R$11,VLOOKUP($AO125,Listas!$E$6:$F$106,2,),IF($AN125=$R$12,VLOOKUP($AO125,Listas!$H$6:$I$106,2,),""))),"")</f>
        <v/>
      </c>
      <c r="CQ125" t="str">
        <f>IFERROR('Prod y alimentación'!K183*IF($AN125=$R$10,VLOOKUP($AO125,Listas!$B$6:$C$106,2,),IF($AN125=$R$11,VLOOKUP($AO125,Listas!$E$6:$F$106,2,),IF($AN125=$R$12,VLOOKUP($AO125,Listas!$H$6:$I$106,2,),""))),"")</f>
        <v/>
      </c>
      <c r="CR125" t="str">
        <f>IFERROR('Prod y alimentación'!N183*IF($AN125=$R$10,VLOOKUP($AO125,Listas!$B$6:$C$106,2,),IF($AN125=$R$11,VLOOKUP($AO125,Listas!$E$6:$F$106,2,),IF($AN125=$R$12,VLOOKUP($AO125,Listas!$H$6:$I$106,2,),""))),"")</f>
        <v/>
      </c>
      <c r="CS125" t="str">
        <f>IFERROR('Prod y alimentación'!Q183*IF($AN125=$R$10,VLOOKUP($AO125,Listas!$B$6:$C$106,2,),IF($AN125=$R$11,VLOOKUP($AO125,Listas!$E$6:$F$106,2,),IF($AN125=$R$12,VLOOKUP($AO125,Listas!$H$6:$I$106,2,),""))),"")</f>
        <v/>
      </c>
      <c r="CT125" t="str">
        <f>IFERROR('Prod y alimentación'!T183*IF($AN125=$R$10,VLOOKUP($AO125,Listas!$B$6:$C$106,2,),IF($AN125=$R$11,VLOOKUP($AO125,Listas!$E$6:$F$106,2,),IF($AN125=$R$12,VLOOKUP($AO125,Listas!$H$6:$I$106,2,),""))),"")</f>
        <v/>
      </c>
      <c r="CU125" t="str">
        <f>IFERROR('Prod y alimentación'!W183*IF($AN125=$R$10,VLOOKUP($AO125,Listas!$B$6:$C$106,2,),IF($AN125=$R$11,VLOOKUP($AO125,Listas!$E$6:$F$106,2,),IF($AN125=$R$12,VLOOKUP($AO125,Listas!$H$6:$I$106,2,),""))),"")</f>
        <v/>
      </c>
      <c r="CV125" t="str">
        <f>IFERROR('Prod y alimentación'!Z183*IF($AN125=$R$10,VLOOKUP($AO125,Listas!$B$6:$C$106,2,),IF($AN125=$R$11,VLOOKUP($AO125,Listas!$E$6:$F$106,2,),IF($AN125=$R$12,VLOOKUP($AO125,Listas!$H$6:$I$106,2,),""))),"")</f>
        <v/>
      </c>
      <c r="CW125" t="str">
        <f>IFERROR('Prod y alimentación'!AC183*IF($AN125=$R$10,VLOOKUP($AO125,Listas!$B$6:$C$106,2,),IF($AN125=$R$11,VLOOKUP($AO125,Listas!$E$6:$F$106,2,),IF($AN125=$R$12,VLOOKUP($AO125,Listas!$H$6:$I$106,2,),""))),"")</f>
        <v/>
      </c>
      <c r="CX125" t="str">
        <f>IFERROR('Prod y alimentación'!AF183*IF($AN125=$R$10,VLOOKUP($AO125,Listas!$B$6:$C$106,2,),IF($AN125=$R$11,VLOOKUP($AO125,Listas!$E$6:$F$106,2,),IF($AN125=$R$12,VLOOKUP($AO125,Listas!$H$6:$I$106,2,),""))),"")</f>
        <v/>
      </c>
      <c r="CY125" t="str">
        <f>IFERROR('Prod y alimentación'!AI183*IF($AN125=$R$10,VLOOKUP($AO125,Listas!$B$6:$C$106,2,),IF($AN125=$R$11,VLOOKUP($AO125,Listas!$E$6:$F$106,2,),IF($AN125=$R$12,VLOOKUP($AO125,Listas!$H$6:$I$106,2,),""))),"")</f>
        <v/>
      </c>
      <c r="CZ125" t="str">
        <f>IFERROR('Prod y alimentación'!AL183*IF($AN125=$R$10,VLOOKUP($AO125,Listas!$B$6:$C$106,2,),IF($AN125=$R$11,VLOOKUP($AO125,Listas!$E$6:$F$106,2,),IF($AN125=$R$12,VLOOKUP($AO125,Listas!$H$6:$I$106,2,),""))),"")</f>
        <v/>
      </c>
    </row>
    <row r="126" spans="80:104" x14ac:dyDescent="0.35">
      <c r="CB126" t="str">
        <f>IF(Reservas!E131="",IF(Reservas!D131="","",IF(Reservas!C131=$O$10,0.85,IF(Reservas!C131=$O$11,0.45,IF(Reservas!C131=$O$12,0.33,"")))),Reservas!E131)</f>
        <v/>
      </c>
      <c r="CC126" t="str">
        <f>IF(Reservas!H131="",IF(Reservas!G131="","",IF(Reservas!F131=$O$10,0.85,IF(Reservas!F131=$O$11,0.45,IF(Reservas!F131=$O$12,0.33,"")))),Reservas!H131)</f>
        <v/>
      </c>
      <c r="CD126" t="str">
        <f>IF(Reservas!K131="",IF(Reservas!J131="","",IF(Reservas!I131=$O$10,0.85,IF(Reservas!I131=$O$11,0.45,IF(Reservas!I131=$O$12,0.33,"")))),Reservas!K131)</f>
        <v/>
      </c>
      <c r="CE126" t="str">
        <f>IF(Reservas!N131="",IF(Reservas!M131="","",IF(Reservas!L131=$O$10,0.85,IF(Reservas!L131=$O$11,0.45,IF(Reservas!L131=$O$12,0.33,"")))),Reservas!N131)</f>
        <v/>
      </c>
      <c r="CF126" t="str">
        <f>IF(Reservas!Q131="",IF(Reservas!P131="","",IF(Reservas!O131=$O$10,0.85,IF(Reservas!O131=$O$11,0.45,IF(Reservas!O131=$O$12,0.33,"")))),Reservas!Q131)</f>
        <v/>
      </c>
      <c r="CG126" t="str">
        <f>IF(Reservas!T131="",IF(Reservas!S131="","",IF(Reservas!R131=$O$10,0.85,IF(Reservas!R131=$O$11,0.45,IF(Reservas!R131=$O$12,0.33,"")))),Reservas!T131)</f>
        <v/>
      </c>
      <c r="CH126" t="str">
        <f>IF(Reservas!W131="",IF(Reservas!V131="","",IF(Reservas!U131=$O$10,0.85,IF(Reservas!U131=$O$11,0.45,IF(Reservas!U131=$O$12,0.33,"")))),Reservas!W131)</f>
        <v/>
      </c>
      <c r="CI126" t="str">
        <f>IF(Reservas!Z131="",IF(Reservas!Y131="","",IF(Reservas!X131=$O$10,0.85,IF(Reservas!X131=$O$11,0.45,IF(Reservas!X131=$O$12,0.33,"")))),Reservas!Z131)</f>
        <v/>
      </c>
      <c r="CJ126" t="str">
        <f>IF(Reservas!AC131="",IF(Reservas!AB131="","",IF(Reservas!AA131=$O$10,0.85,IF(Reservas!AA131=$O$11,0.45,IF(Reservas!AA131=$O$12,0.33,"")))),Reservas!AC131)</f>
        <v/>
      </c>
      <c r="CK126" t="str">
        <f>IF(Reservas!AF131="",IF(Reservas!AE131="","",IF(Reservas!AD131=$O$10,0.85,IF(Reservas!AD131=$O$11,0.45,IF(Reservas!AD131=$O$12,0.33,"")))),Reservas!AF131)</f>
        <v/>
      </c>
      <c r="CL126" t="str">
        <f>IF(Reservas!AI131="",IF(Reservas!AH131="","",IF(Reservas!AG131=$O$10,0.85,IF(Reservas!AG131=$O$11,0.45,IF(Reservas!AG131=$O$12,0.33,"")))),Reservas!AI131)</f>
        <v/>
      </c>
      <c r="CM126" t="str">
        <f>IF(Reservas!AL131="",IF(Reservas!AK131="","",IF(Reservas!AJ131=$O$10,0.85,IF(Reservas!AJ131=$O$11,0.45,IF(Reservas!AJ131=$O$12,0.33,"")))),Reservas!AL131)</f>
        <v/>
      </c>
      <c r="CO126" t="str">
        <f>IFERROR('Prod y alimentación'!E184*IF($AN126=$R$10,VLOOKUP($AO126,Listas!$B$6:$C$106,2,),IF($AN126=$R$11,VLOOKUP($AO126,Listas!$E$6:$F$106,2,),IF($AN126=$R$12,VLOOKUP($AO126,Listas!$H$6:$I$106,2,),""))),"")</f>
        <v/>
      </c>
      <c r="CP126" t="str">
        <f>IFERROR('Prod y alimentación'!H184*IF($AN126=$R$10,VLOOKUP($AO126,Listas!$B$6:$C$106,2,),IF($AN126=$R$11,VLOOKUP($AO126,Listas!$E$6:$F$106,2,),IF($AN126=$R$12,VLOOKUP($AO126,Listas!$H$6:$I$106,2,),""))),"")</f>
        <v/>
      </c>
      <c r="CQ126" t="str">
        <f>IFERROR('Prod y alimentación'!K184*IF($AN126=$R$10,VLOOKUP($AO126,Listas!$B$6:$C$106,2,),IF($AN126=$R$11,VLOOKUP($AO126,Listas!$E$6:$F$106,2,),IF($AN126=$R$12,VLOOKUP($AO126,Listas!$H$6:$I$106,2,),""))),"")</f>
        <v/>
      </c>
      <c r="CR126" t="str">
        <f>IFERROR('Prod y alimentación'!N184*IF($AN126=$R$10,VLOOKUP($AO126,Listas!$B$6:$C$106,2,),IF($AN126=$R$11,VLOOKUP($AO126,Listas!$E$6:$F$106,2,),IF($AN126=$R$12,VLOOKUP($AO126,Listas!$H$6:$I$106,2,),""))),"")</f>
        <v/>
      </c>
      <c r="CS126" t="str">
        <f>IFERROR('Prod y alimentación'!Q184*IF($AN126=$R$10,VLOOKUP($AO126,Listas!$B$6:$C$106,2,),IF($AN126=$R$11,VLOOKUP($AO126,Listas!$E$6:$F$106,2,),IF($AN126=$R$12,VLOOKUP($AO126,Listas!$H$6:$I$106,2,),""))),"")</f>
        <v/>
      </c>
      <c r="CT126" t="str">
        <f>IFERROR('Prod y alimentación'!T184*IF($AN126=$R$10,VLOOKUP($AO126,Listas!$B$6:$C$106,2,),IF($AN126=$R$11,VLOOKUP($AO126,Listas!$E$6:$F$106,2,),IF($AN126=$R$12,VLOOKUP($AO126,Listas!$H$6:$I$106,2,),""))),"")</f>
        <v/>
      </c>
      <c r="CU126" t="str">
        <f>IFERROR('Prod y alimentación'!W184*IF($AN126=$R$10,VLOOKUP($AO126,Listas!$B$6:$C$106,2,),IF($AN126=$R$11,VLOOKUP($AO126,Listas!$E$6:$F$106,2,),IF($AN126=$R$12,VLOOKUP($AO126,Listas!$H$6:$I$106,2,),""))),"")</f>
        <v/>
      </c>
      <c r="CV126" t="str">
        <f>IFERROR('Prod y alimentación'!Z184*IF($AN126=$R$10,VLOOKUP($AO126,Listas!$B$6:$C$106,2,),IF($AN126=$R$11,VLOOKUP($AO126,Listas!$E$6:$F$106,2,),IF($AN126=$R$12,VLOOKUP($AO126,Listas!$H$6:$I$106,2,),""))),"")</f>
        <v/>
      </c>
      <c r="CW126" t="str">
        <f>IFERROR('Prod y alimentación'!AC184*IF($AN126=$R$10,VLOOKUP($AO126,Listas!$B$6:$C$106,2,),IF($AN126=$R$11,VLOOKUP($AO126,Listas!$E$6:$F$106,2,),IF($AN126=$R$12,VLOOKUP($AO126,Listas!$H$6:$I$106,2,),""))),"")</f>
        <v/>
      </c>
      <c r="CX126" t="str">
        <f>IFERROR('Prod y alimentación'!AF184*IF($AN126=$R$10,VLOOKUP($AO126,Listas!$B$6:$C$106,2,),IF($AN126=$R$11,VLOOKUP($AO126,Listas!$E$6:$F$106,2,),IF($AN126=$R$12,VLOOKUP($AO126,Listas!$H$6:$I$106,2,),""))),"")</f>
        <v/>
      </c>
      <c r="CY126" t="str">
        <f>IFERROR('Prod y alimentación'!AI184*IF($AN126=$R$10,VLOOKUP($AO126,Listas!$B$6:$C$106,2,),IF($AN126=$R$11,VLOOKUP($AO126,Listas!$E$6:$F$106,2,),IF($AN126=$R$12,VLOOKUP($AO126,Listas!$H$6:$I$106,2,),""))),"")</f>
        <v/>
      </c>
      <c r="CZ126" t="str">
        <f>IFERROR('Prod y alimentación'!AL184*IF($AN126=$R$10,VLOOKUP($AO126,Listas!$B$6:$C$106,2,),IF($AN126=$R$11,VLOOKUP($AO126,Listas!$E$6:$F$106,2,),IF($AN126=$R$12,VLOOKUP($AO126,Listas!$H$6:$I$106,2,),""))),"")</f>
        <v/>
      </c>
    </row>
    <row r="127" spans="80:104" x14ac:dyDescent="0.35">
      <c r="CB127" t="str">
        <f>IF(Reservas!E132="",IF(Reservas!D132="","",IF(Reservas!C132=$O$10,0.85,IF(Reservas!C132=$O$11,0.45,IF(Reservas!C132=$O$12,0.33,"")))),Reservas!E132)</f>
        <v/>
      </c>
      <c r="CC127" t="str">
        <f>IF(Reservas!H132="",IF(Reservas!G132="","",IF(Reservas!F132=$O$10,0.85,IF(Reservas!F132=$O$11,0.45,IF(Reservas!F132=$O$12,0.33,"")))),Reservas!H132)</f>
        <v/>
      </c>
      <c r="CD127" t="str">
        <f>IF(Reservas!K132="",IF(Reservas!J132="","",IF(Reservas!I132=$O$10,0.85,IF(Reservas!I132=$O$11,0.45,IF(Reservas!I132=$O$12,0.33,"")))),Reservas!K132)</f>
        <v/>
      </c>
      <c r="CE127" t="str">
        <f>IF(Reservas!N132="",IF(Reservas!M132="","",IF(Reservas!L132=$O$10,0.85,IF(Reservas!L132=$O$11,0.45,IF(Reservas!L132=$O$12,0.33,"")))),Reservas!N132)</f>
        <v/>
      </c>
      <c r="CF127" t="str">
        <f>IF(Reservas!Q132="",IF(Reservas!P132="","",IF(Reservas!O132=$O$10,0.85,IF(Reservas!O132=$O$11,0.45,IF(Reservas!O132=$O$12,0.33,"")))),Reservas!Q132)</f>
        <v/>
      </c>
      <c r="CG127" t="str">
        <f>IF(Reservas!T132="",IF(Reservas!S132="","",IF(Reservas!R132=$O$10,0.85,IF(Reservas!R132=$O$11,0.45,IF(Reservas!R132=$O$12,0.33,"")))),Reservas!T132)</f>
        <v/>
      </c>
      <c r="CH127" t="str">
        <f>IF(Reservas!W132="",IF(Reservas!V132="","",IF(Reservas!U132=$O$10,0.85,IF(Reservas!U132=$O$11,0.45,IF(Reservas!U132=$O$12,0.33,"")))),Reservas!W132)</f>
        <v/>
      </c>
      <c r="CI127" t="str">
        <f>IF(Reservas!Z132="",IF(Reservas!Y132="","",IF(Reservas!X132=$O$10,0.85,IF(Reservas!X132=$O$11,0.45,IF(Reservas!X132=$O$12,0.33,"")))),Reservas!Z132)</f>
        <v/>
      </c>
      <c r="CJ127" t="str">
        <f>IF(Reservas!AC132="",IF(Reservas!AB132="","",IF(Reservas!AA132=$O$10,0.85,IF(Reservas!AA132=$O$11,0.45,IF(Reservas!AA132=$O$12,0.33,"")))),Reservas!AC132)</f>
        <v/>
      </c>
      <c r="CK127" t="str">
        <f>IF(Reservas!AF132="",IF(Reservas!AE132="","",IF(Reservas!AD132=$O$10,0.85,IF(Reservas!AD132=$O$11,0.45,IF(Reservas!AD132=$O$12,0.33,"")))),Reservas!AF132)</f>
        <v/>
      </c>
      <c r="CL127" t="str">
        <f>IF(Reservas!AI132="",IF(Reservas!AH132="","",IF(Reservas!AG132=$O$10,0.85,IF(Reservas!AG132=$O$11,0.45,IF(Reservas!AG132=$O$12,0.33,"")))),Reservas!AI132)</f>
        <v/>
      </c>
      <c r="CM127" t="str">
        <f>IF(Reservas!AL132="",IF(Reservas!AK132="","",IF(Reservas!AJ132=$O$10,0.85,IF(Reservas!AJ132=$O$11,0.45,IF(Reservas!AJ132=$O$12,0.33,"")))),Reservas!AL132)</f>
        <v/>
      </c>
      <c r="CO127" t="str">
        <f>IFERROR('Prod y alimentación'!E185*IF($AN127=$R$10,VLOOKUP($AO127,Listas!$B$6:$C$106,2,),IF($AN127=$R$11,VLOOKUP($AO127,Listas!$E$6:$F$106,2,),IF($AN127=$R$12,VLOOKUP($AO127,Listas!$H$6:$I$106,2,),""))),"")</f>
        <v/>
      </c>
      <c r="CP127" t="str">
        <f>IFERROR('Prod y alimentación'!H185*IF($AN127=$R$10,VLOOKUP($AO127,Listas!$B$6:$C$106,2,),IF($AN127=$R$11,VLOOKUP($AO127,Listas!$E$6:$F$106,2,),IF($AN127=$R$12,VLOOKUP($AO127,Listas!$H$6:$I$106,2,),""))),"")</f>
        <v/>
      </c>
      <c r="CQ127" t="str">
        <f>IFERROR('Prod y alimentación'!K185*IF($AN127=$R$10,VLOOKUP($AO127,Listas!$B$6:$C$106,2,),IF($AN127=$R$11,VLOOKUP($AO127,Listas!$E$6:$F$106,2,),IF($AN127=$R$12,VLOOKUP($AO127,Listas!$H$6:$I$106,2,),""))),"")</f>
        <v/>
      </c>
      <c r="CR127" t="str">
        <f>IFERROR('Prod y alimentación'!N185*IF($AN127=$R$10,VLOOKUP($AO127,Listas!$B$6:$C$106,2,),IF($AN127=$R$11,VLOOKUP($AO127,Listas!$E$6:$F$106,2,),IF($AN127=$R$12,VLOOKUP($AO127,Listas!$H$6:$I$106,2,),""))),"")</f>
        <v/>
      </c>
      <c r="CS127" t="str">
        <f>IFERROR('Prod y alimentación'!Q185*IF($AN127=$R$10,VLOOKUP($AO127,Listas!$B$6:$C$106,2,),IF($AN127=$R$11,VLOOKUP($AO127,Listas!$E$6:$F$106,2,),IF($AN127=$R$12,VLOOKUP($AO127,Listas!$H$6:$I$106,2,),""))),"")</f>
        <v/>
      </c>
      <c r="CT127" t="str">
        <f>IFERROR('Prod y alimentación'!T185*IF($AN127=$R$10,VLOOKUP($AO127,Listas!$B$6:$C$106,2,),IF($AN127=$R$11,VLOOKUP($AO127,Listas!$E$6:$F$106,2,),IF($AN127=$R$12,VLOOKUP($AO127,Listas!$H$6:$I$106,2,),""))),"")</f>
        <v/>
      </c>
      <c r="CU127" t="str">
        <f>IFERROR('Prod y alimentación'!W185*IF($AN127=$R$10,VLOOKUP($AO127,Listas!$B$6:$C$106,2,),IF($AN127=$R$11,VLOOKUP($AO127,Listas!$E$6:$F$106,2,),IF($AN127=$R$12,VLOOKUP($AO127,Listas!$H$6:$I$106,2,),""))),"")</f>
        <v/>
      </c>
      <c r="CV127" t="str">
        <f>IFERROR('Prod y alimentación'!Z185*IF($AN127=$R$10,VLOOKUP($AO127,Listas!$B$6:$C$106,2,),IF($AN127=$R$11,VLOOKUP($AO127,Listas!$E$6:$F$106,2,),IF($AN127=$R$12,VLOOKUP($AO127,Listas!$H$6:$I$106,2,),""))),"")</f>
        <v/>
      </c>
      <c r="CW127" t="str">
        <f>IFERROR('Prod y alimentación'!AC185*IF($AN127=$R$10,VLOOKUP($AO127,Listas!$B$6:$C$106,2,),IF($AN127=$R$11,VLOOKUP($AO127,Listas!$E$6:$F$106,2,),IF($AN127=$R$12,VLOOKUP($AO127,Listas!$H$6:$I$106,2,),""))),"")</f>
        <v/>
      </c>
      <c r="CX127" t="str">
        <f>IFERROR('Prod y alimentación'!AF185*IF($AN127=$R$10,VLOOKUP($AO127,Listas!$B$6:$C$106,2,),IF($AN127=$R$11,VLOOKUP($AO127,Listas!$E$6:$F$106,2,),IF($AN127=$R$12,VLOOKUP($AO127,Listas!$H$6:$I$106,2,),""))),"")</f>
        <v/>
      </c>
      <c r="CY127" t="str">
        <f>IFERROR('Prod y alimentación'!AI185*IF($AN127=$R$10,VLOOKUP($AO127,Listas!$B$6:$C$106,2,),IF($AN127=$R$11,VLOOKUP($AO127,Listas!$E$6:$F$106,2,),IF($AN127=$R$12,VLOOKUP($AO127,Listas!$H$6:$I$106,2,),""))),"")</f>
        <v/>
      </c>
      <c r="CZ127" t="str">
        <f>IFERROR('Prod y alimentación'!AL185*IF($AN127=$R$10,VLOOKUP($AO127,Listas!$B$6:$C$106,2,),IF($AN127=$R$11,VLOOKUP($AO127,Listas!$E$6:$F$106,2,),IF($AN127=$R$12,VLOOKUP($AO127,Listas!$H$6:$I$106,2,),""))),"")</f>
        <v/>
      </c>
    </row>
    <row r="128" spans="80:104" x14ac:dyDescent="0.35">
      <c r="CB128" t="str">
        <f>IF(Reservas!E133="",IF(Reservas!D133="","",IF(Reservas!C133=$O$10,0.85,IF(Reservas!C133=$O$11,0.45,IF(Reservas!C133=$O$12,0.33,"")))),Reservas!E133)</f>
        <v/>
      </c>
      <c r="CC128" t="str">
        <f>IF(Reservas!H133="",IF(Reservas!G133="","",IF(Reservas!F133=$O$10,0.85,IF(Reservas!F133=$O$11,0.45,IF(Reservas!F133=$O$12,0.33,"")))),Reservas!H133)</f>
        <v/>
      </c>
      <c r="CD128" t="str">
        <f>IF(Reservas!K133="",IF(Reservas!J133="","",IF(Reservas!I133=$O$10,0.85,IF(Reservas!I133=$O$11,0.45,IF(Reservas!I133=$O$12,0.33,"")))),Reservas!K133)</f>
        <v/>
      </c>
      <c r="CE128" t="str">
        <f>IF(Reservas!N133="",IF(Reservas!M133="","",IF(Reservas!L133=$O$10,0.85,IF(Reservas!L133=$O$11,0.45,IF(Reservas!L133=$O$12,0.33,"")))),Reservas!N133)</f>
        <v/>
      </c>
      <c r="CF128" t="str">
        <f>IF(Reservas!Q133="",IF(Reservas!P133="","",IF(Reservas!O133=$O$10,0.85,IF(Reservas!O133=$O$11,0.45,IF(Reservas!O133=$O$12,0.33,"")))),Reservas!Q133)</f>
        <v/>
      </c>
      <c r="CG128" t="str">
        <f>IF(Reservas!T133="",IF(Reservas!S133="","",IF(Reservas!R133=$O$10,0.85,IF(Reservas!R133=$O$11,0.45,IF(Reservas!R133=$O$12,0.33,"")))),Reservas!T133)</f>
        <v/>
      </c>
      <c r="CH128" t="str">
        <f>IF(Reservas!W133="",IF(Reservas!V133="","",IF(Reservas!U133=$O$10,0.85,IF(Reservas!U133=$O$11,0.45,IF(Reservas!U133=$O$12,0.33,"")))),Reservas!W133)</f>
        <v/>
      </c>
      <c r="CI128" t="str">
        <f>IF(Reservas!Z133="",IF(Reservas!Y133="","",IF(Reservas!X133=$O$10,0.85,IF(Reservas!X133=$O$11,0.45,IF(Reservas!X133=$O$12,0.33,"")))),Reservas!Z133)</f>
        <v/>
      </c>
      <c r="CJ128" t="str">
        <f>IF(Reservas!AC133="",IF(Reservas!AB133="","",IF(Reservas!AA133=$O$10,0.85,IF(Reservas!AA133=$O$11,0.45,IF(Reservas!AA133=$O$12,0.33,"")))),Reservas!AC133)</f>
        <v/>
      </c>
      <c r="CK128" t="str">
        <f>IF(Reservas!AF133="",IF(Reservas!AE133="","",IF(Reservas!AD133=$O$10,0.85,IF(Reservas!AD133=$O$11,0.45,IF(Reservas!AD133=$O$12,0.33,"")))),Reservas!AF133)</f>
        <v/>
      </c>
      <c r="CL128" t="str">
        <f>IF(Reservas!AI133="",IF(Reservas!AH133="","",IF(Reservas!AG133=$O$10,0.85,IF(Reservas!AG133=$O$11,0.45,IF(Reservas!AG133=$O$12,0.33,"")))),Reservas!AI133)</f>
        <v/>
      </c>
      <c r="CM128" t="str">
        <f>IF(Reservas!AL133="",IF(Reservas!AK133="","",IF(Reservas!AJ133=$O$10,0.85,IF(Reservas!AJ133=$O$11,0.45,IF(Reservas!AJ133=$O$12,0.33,"")))),Reservas!AL133)</f>
        <v/>
      </c>
      <c r="CO128" t="str">
        <f>IFERROR('Prod y alimentación'!E186*IF($AN128=$R$10,VLOOKUP($AO128,Listas!$B$6:$C$106,2,),IF($AN128=$R$11,VLOOKUP($AO128,Listas!$E$6:$F$106,2,),IF($AN128=$R$12,VLOOKUP($AO128,Listas!$H$6:$I$106,2,),""))),"")</f>
        <v/>
      </c>
      <c r="CP128" t="str">
        <f>IFERROR('Prod y alimentación'!H186*IF($AN128=$R$10,VLOOKUP($AO128,Listas!$B$6:$C$106,2,),IF($AN128=$R$11,VLOOKUP($AO128,Listas!$E$6:$F$106,2,),IF($AN128=$R$12,VLOOKUP($AO128,Listas!$H$6:$I$106,2,),""))),"")</f>
        <v/>
      </c>
      <c r="CQ128" t="str">
        <f>IFERROR('Prod y alimentación'!K186*IF($AN128=$R$10,VLOOKUP($AO128,Listas!$B$6:$C$106,2,),IF($AN128=$R$11,VLOOKUP($AO128,Listas!$E$6:$F$106,2,),IF($AN128=$R$12,VLOOKUP($AO128,Listas!$H$6:$I$106,2,),""))),"")</f>
        <v/>
      </c>
      <c r="CR128" t="str">
        <f>IFERROR('Prod y alimentación'!N186*IF($AN128=$R$10,VLOOKUP($AO128,Listas!$B$6:$C$106,2,),IF($AN128=$R$11,VLOOKUP($AO128,Listas!$E$6:$F$106,2,),IF($AN128=$R$12,VLOOKUP($AO128,Listas!$H$6:$I$106,2,),""))),"")</f>
        <v/>
      </c>
      <c r="CS128" t="str">
        <f>IFERROR('Prod y alimentación'!Q186*IF($AN128=$R$10,VLOOKUP($AO128,Listas!$B$6:$C$106,2,),IF($AN128=$R$11,VLOOKUP($AO128,Listas!$E$6:$F$106,2,),IF($AN128=$R$12,VLOOKUP($AO128,Listas!$H$6:$I$106,2,),""))),"")</f>
        <v/>
      </c>
      <c r="CT128" t="str">
        <f>IFERROR('Prod y alimentación'!T186*IF($AN128=$R$10,VLOOKUP($AO128,Listas!$B$6:$C$106,2,),IF($AN128=$R$11,VLOOKUP($AO128,Listas!$E$6:$F$106,2,),IF($AN128=$R$12,VLOOKUP($AO128,Listas!$H$6:$I$106,2,),""))),"")</f>
        <v/>
      </c>
      <c r="CU128" t="str">
        <f>IFERROR('Prod y alimentación'!W186*IF($AN128=$R$10,VLOOKUP($AO128,Listas!$B$6:$C$106,2,),IF($AN128=$R$11,VLOOKUP($AO128,Listas!$E$6:$F$106,2,),IF($AN128=$R$12,VLOOKUP($AO128,Listas!$H$6:$I$106,2,),""))),"")</f>
        <v/>
      </c>
      <c r="CV128" t="str">
        <f>IFERROR('Prod y alimentación'!Z186*IF($AN128=$R$10,VLOOKUP($AO128,Listas!$B$6:$C$106,2,),IF($AN128=$R$11,VLOOKUP($AO128,Listas!$E$6:$F$106,2,),IF($AN128=$R$12,VLOOKUP($AO128,Listas!$H$6:$I$106,2,),""))),"")</f>
        <v/>
      </c>
      <c r="CW128" t="str">
        <f>IFERROR('Prod y alimentación'!AC186*IF($AN128=$R$10,VLOOKUP($AO128,Listas!$B$6:$C$106,2,),IF($AN128=$R$11,VLOOKUP($AO128,Listas!$E$6:$F$106,2,),IF($AN128=$R$12,VLOOKUP($AO128,Listas!$H$6:$I$106,2,),""))),"")</f>
        <v/>
      </c>
      <c r="CX128" t="str">
        <f>IFERROR('Prod y alimentación'!AF186*IF($AN128=$R$10,VLOOKUP($AO128,Listas!$B$6:$C$106,2,),IF($AN128=$R$11,VLOOKUP($AO128,Listas!$E$6:$F$106,2,),IF($AN128=$R$12,VLOOKUP($AO128,Listas!$H$6:$I$106,2,),""))),"")</f>
        <v/>
      </c>
      <c r="CY128" t="str">
        <f>IFERROR('Prod y alimentación'!AI186*IF($AN128=$R$10,VLOOKUP($AO128,Listas!$B$6:$C$106,2,),IF($AN128=$R$11,VLOOKUP($AO128,Listas!$E$6:$F$106,2,),IF($AN128=$R$12,VLOOKUP($AO128,Listas!$H$6:$I$106,2,),""))),"")</f>
        <v/>
      </c>
      <c r="CZ128" t="str">
        <f>IFERROR('Prod y alimentación'!AL186*IF($AN128=$R$10,VLOOKUP($AO128,Listas!$B$6:$C$106,2,),IF($AN128=$R$11,VLOOKUP($AO128,Listas!$E$6:$F$106,2,),IF($AN128=$R$12,VLOOKUP($AO128,Listas!$H$6:$I$106,2,),""))),"")</f>
        <v/>
      </c>
    </row>
    <row r="129" spans="80:104" x14ac:dyDescent="0.35">
      <c r="CB129" t="str">
        <f>IF(Reservas!E134="",IF(Reservas!D134="","",IF(Reservas!C134=$O$10,0.85,IF(Reservas!C134=$O$11,0.45,IF(Reservas!C134=$O$12,0.33,"")))),Reservas!E134)</f>
        <v/>
      </c>
      <c r="CC129" t="str">
        <f>IF(Reservas!H134="",IF(Reservas!G134="","",IF(Reservas!F134=$O$10,0.85,IF(Reservas!F134=$O$11,0.45,IF(Reservas!F134=$O$12,0.33,"")))),Reservas!H134)</f>
        <v/>
      </c>
      <c r="CD129" t="str">
        <f>IF(Reservas!K134="",IF(Reservas!J134="","",IF(Reservas!I134=$O$10,0.85,IF(Reservas!I134=$O$11,0.45,IF(Reservas!I134=$O$12,0.33,"")))),Reservas!K134)</f>
        <v/>
      </c>
      <c r="CE129" t="str">
        <f>IF(Reservas!N134="",IF(Reservas!M134="","",IF(Reservas!L134=$O$10,0.85,IF(Reservas!L134=$O$11,0.45,IF(Reservas!L134=$O$12,0.33,"")))),Reservas!N134)</f>
        <v/>
      </c>
      <c r="CF129" t="str">
        <f>IF(Reservas!Q134="",IF(Reservas!P134="","",IF(Reservas!O134=$O$10,0.85,IF(Reservas!O134=$O$11,0.45,IF(Reservas!O134=$O$12,0.33,"")))),Reservas!Q134)</f>
        <v/>
      </c>
      <c r="CG129" t="str">
        <f>IF(Reservas!T134="",IF(Reservas!S134="","",IF(Reservas!R134=$O$10,0.85,IF(Reservas!R134=$O$11,0.45,IF(Reservas!R134=$O$12,0.33,"")))),Reservas!T134)</f>
        <v/>
      </c>
      <c r="CH129" t="str">
        <f>IF(Reservas!W134="",IF(Reservas!V134="","",IF(Reservas!U134=$O$10,0.85,IF(Reservas!U134=$O$11,0.45,IF(Reservas!U134=$O$12,0.33,"")))),Reservas!W134)</f>
        <v/>
      </c>
      <c r="CI129" t="str">
        <f>IF(Reservas!Z134="",IF(Reservas!Y134="","",IF(Reservas!X134=$O$10,0.85,IF(Reservas!X134=$O$11,0.45,IF(Reservas!X134=$O$12,0.33,"")))),Reservas!Z134)</f>
        <v/>
      </c>
      <c r="CJ129" t="str">
        <f>IF(Reservas!AC134="",IF(Reservas!AB134="","",IF(Reservas!AA134=$O$10,0.85,IF(Reservas!AA134=$O$11,0.45,IF(Reservas!AA134=$O$12,0.33,"")))),Reservas!AC134)</f>
        <v/>
      </c>
      <c r="CK129" t="str">
        <f>IF(Reservas!AF134="",IF(Reservas!AE134="","",IF(Reservas!AD134=$O$10,0.85,IF(Reservas!AD134=$O$11,0.45,IF(Reservas!AD134=$O$12,0.33,"")))),Reservas!AF134)</f>
        <v/>
      </c>
      <c r="CL129" t="str">
        <f>IF(Reservas!AI134="",IF(Reservas!AH134="","",IF(Reservas!AG134=$O$10,0.85,IF(Reservas!AG134=$O$11,0.45,IF(Reservas!AG134=$O$12,0.33,"")))),Reservas!AI134)</f>
        <v/>
      </c>
      <c r="CM129" t="str">
        <f>IF(Reservas!AL134="",IF(Reservas!AK134="","",IF(Reservas!AJ134=$O$10,0.85,IF(Reservas!AJ134=$O$11,0.45,IF(Reservas!AJ134=$O$12,0.33,"")))),Reservas!AL134)</f>
        <v/>
      </c>
      <c r="CO129" t="str">
        <f>IFERROR('Prod y alimentación'!E187*IF($AN129=$R$10,VLOOKUP($AO129,Listas!$B$6:$C$106,2,),IF($AN129=$R$11,VLOOKUP($AO129,Listas!$E$6:$F$106,2,),IF($AN129=$R$12,VLOOKUP($AO129,Listas!$H$6:$I$106,2,),""))),"")</f>
        <v/>
      </c>
      <c r="CP129" t="str">
        <f>IFERROR('Prod y alimentación'!H187*IF($AN129=$R$10,VLOOKUP($AO129,Listas!$B$6:$C$106,2,),IF($AN129=$R$11,VLOOKUP($AO129,Listas!$E$6:$F$106,2,),IF($AN129=$R$12,VLOOKUP($AO129,Listas!$H$6:$I$106,2,),""))),"")</f>
        <v/>
      </c>
      <c r="CQ129" t="str">
        <f>IFERROR('Prod y alimentación'!K187*IF($AN129=$R$10,VLOOKUP($AO129,Listas!$B$6:$C$106,2,),IF($AN129=$R$11,VLOOKUP($AO129,Listas!$E$6:$F$106,2,),IF($AN129=$R$12,VLOOKUP($AO129,Listas!$H$6:$I$106,2,),""))),"")</f>
        <v/>
      </c>
      <c r="CR129" t="str">
        <f>IFERROR('Prod y alimentación'!N187*IF($AN129=$R$10,VLOOKUP($AO129,Listas!$B$6:$C$106,2,),IF($AN129=$R$11,VLOOKUP($AO129,Listas!$E$6:$F$106,2,),IF($AN129=$R$12,VLOOKUP($AO129,Listas!$H$6:$I$106,2,),""))),"")</f>
        <v/>
      </c>
      <c r="CS129" t="str">
        <f>IFERROR('Prod y alimentación'!Q187*IF($AN129=$R$10,VLOOKUP($AO129,Listas!$B$6:$C$106,2,),IF($AN129=$R$11,VLOOKUP($AO129,Listas!$E$6:$F$106,2,),IF($AN129=$R$12,VLOOKUP($AO129,Listas!$H$6:$I$106,2,),""))),"")</f>
        <v/>
      </c>
      <c r="CT129" t="str">
        <f>IFERROR('Prod y alimentación'!T187*IF($AN129=$R$10,VLOOKUP($AO129,Listas!$B$6:$C$106,2,),IF($AN129=$R$11,VLOOKUP($AO129,Listas!$E$6:$F$106,2,),IF($AN129=$R$12,VLOOKUP($AO129,Listas!$H$6:$I$106,2,),""))),"")</f>
        <v/>
      </c>
      <c r="CU129" t="str">
        <f>IFERROR('Prod y alimentación'!W187*IF($AN129=$R$10,VLOOKUP($AO129,Listas!$B$6:$C$106,2,),IF($AN129=$R$11,VLOOKUP($AO129,Listas!$E$6:$F$106,2,),IF($AN129=$R$12,VLOOKUP($AO129,Listas!$H$6:$I$106,2,),""))),"")</f>
        <v/>
      </c>
      <c r="CV129" t="str">
        <f>IFERROR('Prod y alimentación'!Z187*IF($AN129=$R$10,VLOOKUP($AO129,Listas!$B$6:$C$106,2,),IF($AN129=$R$11,VLOOKUP($AO129,Listas!$E$6:$F$106,2,),IF($AN129=$R$12,VLOOKUP($AO129,Listas!$H$6:$I$106,2,),""))),"")</f>
        <v/>
      </c>
      <c r="CW129" t="str">
        <f>IFERROR('Prod y alimentación'!AC187*IF($AN129=$R$10,VLOOKUP($AO129,Listas!$B$6:$C$106,2,),IF($AN129=$R$11,VLOOKUP($AO129,Listas!$E$6:$F$106,2,),IF($AN129=$R$12,VLOOKUP($AO129,Listas!$H$6:$I$106,2,),""))),"")</f>
        <v/>
      </c>
      <c r="CX129" t="str">
        <f>IFERROR('Prod y alimentación'!AF187*IF($AN129=$R$10,VLOOKUP($AO129,Listas!$B$6:$C$106,2,),IF($AN129=$R$11,VLOOKUP($AO129,Listas!$E$6:$F$106,2,),IF($AN129=$R$12,VLOOKUP($AO129,Listas!$H$6:$I$106,2,),""))),"")</f>
        <v/>
      </c>
      <c r="CY129" t="str">
        <f>IFERROR('Prod y alimentación'!AI187*IF($AN129=$R$10,VLOOKUP($AO129,Listas!$B$6:$C$106,2,),IF($AN129=$R$11,VLOOKUP($AO129,Listas!$E$6:$F$106,2,),IF($AN129=$R$12,VLOOKUP($AO129,Listas!$H$6:$I$106,2,),""))),"")</f>
        <v/>
      </c>
      <c r="CZ129" t="str">
        <f>IFERROR('Prod y alimentación'!AL187*IF($AN129=$R$10,VLOOKUP($AO129,Listas!$B$6:$C$106,2,),IF($AN129=$R$11,VLOOKUP($AO129,Listas!$E$6:$F$106,2,),IF($AN129=$R$12,VLOOKUP($AO129,Listas!$H$6:$I$106,2,),""))),"")</f>
        <v/>
      </c>
    </row>
    <row r="130" spans="80:104" x14ac:dyDescent="0.35">
      <c r="CB130" t="str">
        <f>IF(Reservas!E135="",IF(Reservas!D135="","",IF(Reservas!C135=$O$10,0.85,IF(Reservas!C135=$O$11,0.45,IF(Reservas!C135=$O$12,0.33,"")))),Reservas!E135)</f>
        <v/>
      </c>
      <c r="CC130" t="str">
        <f>IF(Reservas!H135="",IF(Reservas!G135="","",IF(Reservas!F135=$O$10,0.85,IF(Reservas!F135=$O$11,0.45,IF(Reservas!F135=$O$12,0.33,"")))),Reservas!H135)</f>
        <v/>
      </c>
      <c r="CD130" t="str">
        <f>IF(Reservas!K135="",IF(Reservas!J135="","",IF(Reservas!I135=$O$10,0.85,IF(Reservas!I135=$O$11,0.45,IF(Reservas!I135=$O$12,0.33,"")))),Reservas!K135)</f>
        <v/>
      </c>
      <c r="CE130" t="str">
        <f>IF(Reservas!N135="",IF(Reservas!M135="","",IF(Reservas!L135=$O$10,0.85,IF(Reservas!L135=$O$11,0.45,IF(Reservas!L135=$O$12,0.33,"")))),Reservas!N135)</f>
        <v/>
      </c>
      <c r="CF130" t="str">
        <f>IF(Reservas!Q135="",IF(Reservas!P135="","",IF(Reservas!O135=$O$10,0.85,IF(Reservas!O135=$O$11,0.45,IF(Reservas!O135=$O$12,0.33,"")))),Reservas!Q135)</f>
        <v/>
      </c>
      <c r="CG130" t="str">
        <f>IF(Reservas!T135="",IF(Reservas!S135="","",IF(Reservas!R135=$O$10,0.85,IF(Reservas!R135=$O$11,0.45,IF(Reservas!R135=$O$12,0.33,"")))),Reservas!T135)</f>
        <v/>
      </c>
      <c r="CH130" t="str">
        <f>IF(Reservas!W135="",IF(Reservas!V135="","",IF(Reservas!U135=$O$10,0.85,IF(Reservas!U135=$O$11,0.45,IF(Reservas!U135=$O$12,0.33,"")))),Reservas!W135)</f>
        <v/>
      </c>
      <c r="CI130" t="str">
        <f>IF(Reservas!Z135="",IF(Reservas!Y135="","",IF(Reservas!X135=$O$10,0.85,IF(Reservas!X135=$O$11,0.45,IF(Reservas!X135=$O$12,0.33,"")))),Reservas!Z135)</f>
        <v/>
      </c>
      <c r="CJ130" t="str">
        <f>IF(Reservas!AC135="",IF(Reservas!AB135="","",IF(Reservas!AA135=$O$10,0.85,IF(Reservas!AA135=$O$11,0.45,IF(Reservas!AA135=$O$12,0.33,"")))),Reservas!AC135)</f>
        <v/>
      </c>
      <c r="CK130" t="str">
        <f>IF(Reservas!AF135="",IF(Reservas!AE135="","",IF(Reservas!AD135=$O$10,0.85,IF(Reservas!AD135=$O$11,0.45,IF(Reservas!AD135=$O$12,0.33,"")))),Reservas!AF135)</f>
        <v/>
      </c>
      <c r="CL130" t="str">
        <f>IF(Reservas!AI135="",IF(Reservas!AH135="","",IF(Reservas!AG135=$O$10,0.85,IF(Reservas!AG135=$O$11,0.45,IF(Reservas!AG135=$O$12,0.33,"")))),Reservas!AI135)</f>
        <v/>
      </c>
      <c r="CM130" t="str">
        <f>IF(Reservas!AL135="",IF(Reservas!AK135="","",IF(Reservas!AJ135=$O$10,0.85,IF(Reservas!AJ135=$O$11,0.45,IF(Reservas!AJ135=$O$12,0.33,"")))),Reservas!AL135)</f>
        <v/>
      </c>
      <c r="CO130" t="str">
        <f>IFERROR('Prod y alimentación'!E188*IF($AN130=$R$10,VLOOKUP($AO130,Listas!$B$6:$C$106,2,),IF($AN130=$R$11,VLOOKUP($AO130,Listas!$E$6:$F$106,2,),IF($AN130=$R$12,VLOOKUP($AO130,Listas!$H$6:$I$106,2,),""))),"")</f>
        <v/>
      </c>
      <c r="CP130" t="str">
        <f>IFERROR('Prod y alimentación'!H188*IF($AN130=$R$10,VLOOKUP($AO130,Listas!$B$6:$C$106,2,),IF($AN130=$R$11,VLOOKUP($AO130,Listas!$E$6:$F$106,2,),IF($AN130=$R$12,VLOOKUP($AO130,Listas!$H$6:$I$106,2,),""))),"")</f>
        <v/>
      </c>
      <c r="CQ130" t="str">
        <f>IFERROR('Prod y alimentación'!K188*IF($AN130=$R$10,VLOOKUP($AO130,Listas!$B$6:$C$106,2,),IF($AN130=$R$11,VLOOKUP($AO130,Listas!$E$6:$F$106,2,),IF($AN130=$R$12,VLOOKUP($AO130,Listas!$H$6:$I$106,2,),""))),"")</f>
        <v/>
      </c>
      <c r="CR130" t="str">
        <f>IFERROR('Prod y alimentación'!N188*IF($AN130=$R$10,VLOOKUP($AO130,Listas!$B$6:$C$106,2,),IF($AN130=$R$11,VLOOKUP($AO130,Listas!$E$6:$F$106,2,),IF($AN130=$R$12,VLOOKUP($AO130,Listas!$H$6:$I$106,2,),""))),"")</f>
        <v/>
      </c>
      <c r="CS130" t="str">
        <f>IFERROR('Prod y alimentación'!Q188*IF($AN130=$R$10,VLOOKUP($AO130,Listas!$B$6:$C$106,2,),IF($AN130=$R$11,VLOOKUP($AO130,Listas!$E$6:$F$106,2,),IF($AN130=$R$12,VLOOKUP($AO130,Listas!$H$6:$I$106,2,),""))),"")</f>
        <v/>
      </c>
      <c r="CT130" t="str">
        <f>IFERROR('Prod y alimentación'!T188*IF($AN130=$R$10,VLOOKUP($AO130,Listas!$B$6:$C$106,2,),IF($AN130=$R$11,VLOOKUP($AO130,Listas!$E$6:$F$106,2,),IF($AN130=$R$12,VLOOKUP($AO130,Listas!$H$6:$I$106,2,),""))),"")</f>
        <v/>
      </c>
      <c r="CU130" t="str">
        <f>IFERROR('Prod y alimentación'!W188*IF($AN130=$R$10,VLOOKUP($AO130,Listas!$B$6:$C$106,2,),IF($AN130=$R$11,VLOOKUP($AO130,Listas!$E$6:$F$106,2,),IF($AN130=$R$12,VLOOKUP($AO130,Listas!$H$6:$I$106,2,),""))),"")</f>
        <v/>
      </c>
      <c r="CV130" t="str">
        <f>IFERROR('Prod y alimentación'!Z188*IF($AN130=$R$10,VLOOKUP($AO130,Listas!$B$6:$C$106,2,),IF($AN130=$R$11,VLOOKUP($AO130,Listas!$E$6:$F$106,2,),IF($AN130=$R$12,VLOOKUP($AO130,Listas!$H$6:$I$106,2,),""))),"")</f>
        <v/>
      </c>
      <c r="CW130" t="str">
        <f>IFERROR('Prod y alimentación'!AC188*IF($AN130=$R$10,VLOOKUP($AO130,Listas!$B$6:$C$106,2,),IF($AN130=$R$11,VLOOKUP($AO130,Listas!$E$6:$F$106,2,),IF($AN130=$R$12,VLOOKUP($AO130,Listas!$H$6:$I$106,2,),""))),"")</f>
        <v/>
      </c>
      <c r="CX130" t="str">
        <f>IFERROR('Prod y alimentación'!AF188*IF($AN130=$R$10,VLOOKUP($AO130,Listas!$B$6:$C$106,2,),IF($AN130=$R$11,VLOOKUP($AO130,Listas!$E$6:$F$106,2,),IF($AN130=$R$12,VLOOKUP($AO130,Listas!$H$6:$I$106,2,),""))),"")</f>
        <v/>
      </c>
      <c r="CY130" t="str">
        <f>IFERROR('Prod y alimentación'!AI188*IF($AN130=$R$10,VLOOKUP($AO130,Listas!$B$6:$C$106,2,),IF($AN130=$R$11,VLOOKUP($AO130,Listas!$E$6:$F$106,2,),IF($AN130=$R$12,VLOOKUP($AO130,Listas!$H$6:$I$106,2,),""))),"")</f>
        <v/>
      </c>
      <c r="CZ130" t="str">
        <f>IFERROR('Prod y alimentación'!AL188*IF($AN130=$R$10,VLOOKUP($AO130,Listas!$B$6:$C$106,2,),IF($AN130=$R$11,VLOOKUP($AO130,Listas!$E$6:$F$106,2,),IF($AN130=$R$12,VLOOKUP($AO130,Listas!$H$6:$I$106,2,),""))),"")</f>
        <v/>
      </c>
    </row>
    <row r="131" spans="80:104" x14ac:dyDescent="0.35">
      <c r="CB131" t="str">
        <f>IF(Reservas!E136="",IF(Reservas!D136="","",IF(Reservas!C136=$O$10,0.85,IF(Reservas!C136=$O$11,0.45,IF(Reservas!C136=$O$12,0.33,"")))),Reservas!E136)</f>
        <v/>
      </c>
      <c r="CC131" t="str">
        <f>IF(Reservas!H136="",IF(Reservas!G136="","",IF(Reservas!F136=$O$10,0.85,IF(Reservas!F136=$O$11,0.45,IF(Reservas!F136=$O$12,0.33,"")))),Reservas!H136)</f>
        <v/>
      </c>
      <c r="CD131" t="str">
        <f>IF(Reservas!K136="",IF(Reservas!J136="","",IF(Reservas!I136=$O$10,0.85,IF(Reservas!I136=$O$11,0.45,IF(Reservas!I136=$O$12,0.33,"")))),Reservas!K136)</f>
        <v/>
      </c>
      <c r="CE131" t="str">
        <f>IF(Reservas!N136="",IF(Reservas!M136="","",IF(Reservas!L136=$O$10,0.85,IF(Reservas!L136=$O$11,0.45,IF(Reservas!L136=$O$12,0.33,"")))),Reservas!N136)</f>
        <v/>
      </c>
      <c r="CF131" t="str">
        <f>IF(Reservas!Q136="",IF(Reservas!P136="","",IF(Reservas!O136=$O$10,0.85,IF(Reservas!O136=$O$11,0.45,IF(Reservas!O136=$O$12,0.33,"")))),Reservas!Q136)</f>
        <v/>
      </c>
      <c r="CG131" t="str">
        <f>IF(Reservas!T136="",IF(Reservas!S136="","",IF(Reservas!R136=$O$10,0.85,IF(Reservas!R136=$O$11,0.45,IF(Reservas!R136=$O$12,0.33,"")))),Reservas!T136)</f>
        <v/>
      </c>
      <c r="CH131" t="str">
        <f>IF(Reservas!W136="",IF(Reservas!V136="","",IF(Reservas!U136=$O$10,0.85,IF(Reservas!U136=$O$11,0.45,IF(Reservas!U136=$O$12,0.33,"")))),Reservas!W136)</f>
        <v/>
      </c>
      <c r="CI131" t="str">
        <f>IF(Reservas!Z136="",IF(Reservas!Y136="","",IF(Reservas!X136=$O$10,0.85,IF(Reservas!X136=$O$11,0.45,IF(Reservas!X136=$O$12,0.33,"")))),Reservas!Z136)</f>
        <v/>
      </c>
      <c r="CJ131" t="str">
        <f>IF(Reservas!AC136="",IF(Reservas!AB136="","",IF(Reservas!AA136=$O$10,0.85,IF(Reservas!AA136=$O$11,0.45,IF(Reservas!AA136=$O$12,0.33,"")))),Reservas!AC136)</f>
        <v/>
      </c>
      <c r="CK131" t="str">
        <f>IF(Reservas!AF136="",IF(Reservas!AE136="","",IF(Reservas!AD136=$O$10,0.85,IF(Reservas!AD136=$O$11,0.45,IF(Reservas!AD136=$O$12,0.33,"")))),Reservas!AF136)</f>
        <v/>
      </c>
      <c r="CL131" t="str">
        <f>IF(Reservas!AI136="",IF(Reservas!AH136="","",IF(Reservas!AG136=$O$10,0.85,IF(Reservas!AG136=$O$11,0.45,IF(Reservas!AG136=$O$12,0.33,"")))),Reservas!AI136)</f>
        <v/>
      </c>
      <c r="CM131" t="str">
        <f>IF(Reservas!AL136="",IF(Reservas!AK136="","",IF(Reservas!AJ136=$O$10,0.85,IF(Reservas!AJ136=$O$11,0.45,IF(Reservas!AJ136=$O$12,0.33,"")))),Reservas!AL136)</f>
        <v/>
      </c>
      <c r="CO131" t="str">
        <f>IFERROR('Prod y alimentación'!E189*IF($AN131=$R$10,VLOOKUP($AO131,Listas!$B$6:$C$106,2,),IF($AN131=$R$11,VLOOKUP($AO131,Listas!$E$6:$F$106,2,),IF($AN131=$R$12,VLOOKUP($AO131,Listas!$H$6:$I$106,2,),""))),"")</f>
        <v/>
      </c>
      <c r="CP131" t="str">
        <f>IFERROR('Prod y alimentación'!H189*IF($AN131=$R$10,VLOOKUP($AO131,Listas!$B$6:$C$106,2,),IF($AN131=$R$11,VLOOKUP($AO131,Listas!$E$6:$F$106,2,),IF($AN131=$R$12,VLOOKUP($AO131,Listas!$H$6:$I$106,2,),""))),"")</f>
        <v/>
      </c>
      <c r="CQ131" t="str">
        <f>IFERROR('Prod y alimentación'!K189*IF($AN131=$R$10,VLOOKUP($AO131,Listas!$B$6:$C$106,2,),IF($AN131=$R$11,VLOOKUP($AO131,Listas!$E$6:$F$106,2,),IF($AN131=$R$12,VLOOKUP($AO131,Listas!$H$6:$I$106,2,),""))),"")</f>
        <v/>
      </c>
      <c r="CR131" t="str">
        <f>IFERROR('Prod y alimentación'!N189*IF($AN131=$R$10,VLOOKUP($AO131,Listas!$B$6:$C$106,2,),IF($AN131=$R$11,VLOOKUP($AO131,Listas!$E$6:$F$106,2,),IF($AN131=$R$12,VLOOKUP($AO131,Listas!$H$6:$I$106,2,),""))),"")</f>
        <v/>
      </c>
      <c r="CS131" t="str">
        <f>IFERROR('Prod y alimentación'!Q189*IF($AN131=$R$10,VLOOKUP($AO131,Listas!$B$6:$C$106,2,),IF($AN131=$R$11,VLOOKUP($AO131,Listas!$E$6:$F$106,2,),IF($AN131=$R$12,VLOOKUP($AO131,Listas!$H$6:$I$106,2,),""))),"")</f>
        <v/>
      </c>
      <c r="CT131" t="str">
        <f>IFERROR('Prod y alimentación'!T189*IF($AN131=$R$10,VLOOKUP($AO131,Listas!$B$6:$C$106,2,),IF($AN131=$R$11,VLOOKUP($AO131,Listas!$E$6:$F$106,2,),IF($AN131=$R$12,VLOOKUP($AO131,Listas!$H$6:$I$106,2,),""))),"")</f>
        <v/>
      </c>
      <c r="CU131" t="str">
        <f>IFERROR('Prod y alimentación'!W189*IF($AN131=$R$10,VLOOKUP($AO131,Listas!$B$6:$C$106,2,),IF($AN131=$R$11,VLOOKUP($AO131,Listas!$E$6:$F$106,2,),IF($AN131=$R$12,VLOOKUP($AO131,Listas!$H$6:$I$106,2,),""))),"")</f>
        <v/>
      </c>
      <c r="CV131" t="str">
        <f>IFERROR('Prod y alimentación'!Z189*IF($AN131=$R$10,VLOOKUP($AO131,Listas!$B$6:$C$106,2,),IF($AN131=$R$11,VLOOKUP($AO131,Listas!$E$6:$F$106,2,),IF($AN131=$R$12,VLOOKUP($AO131,Listas!$H$6:$I$106,2,),""))),"")</f>
        <v/>
      </c>
      <c r="CW131" t="str">
        <f>IFERROR('Prod y alimentación'!AC189*IF($AN131=$R$10,VLOOKUP($AO131,Listas!$B$6:$C$106,2,),IF($AN131=$R$11,VLOOKUP($AO131,Listas!$E$6:$F$106,2,),IF($AN131=$R$12,VLOOKUP($AO131,Listas!$H$6:$I$106,2,),""))),"")</f>
        <v/>
      </c>
      <c r="CX131" t="str">
        <f>IFERROR('Prod y alimentación'!AF189*IF($AN131=$R$10,VLOOKUP($AO131,Listas!$B$6:$C$106,2,),IF($AN131=$R$11,VLOOKUP($AO131,Listas!$E$6:$F$106,2,),IF($AN131=$R$12,VLOOKUP($AO131,Listas!$H$6:$I$106,2,),""))),"")</f>
        <v/>
      </c>
      <c r="CY131" t="str">
        <f>IFERROR('Prod y alimentación'!AI189*IF($AN131=$R$10,VLOOKUP($AO131,Listas!$B$6:$C$106,2,),IF($AN131=$R$11,VLOOKUP($AO131,Listas!$E$6:$F$106,2,),IF($AN131=$R$12,VLOOKUP($AO131,Listas!$H$6:$I$106,2,),""))),"")</f>
        <v/>
      </c>
      <c r="CZ131" t="str">
        <f>IFERROR('Prod y alimentación'!AL189*IF($AN131=$R$10,VLOOKUP($AO131,Listas!$B$6:$C$106,2,),IF($AN131=$R$11,VLOOKUP($AO131,Listas!$E$6:$F$106,2,),IF($AN131=$R$12,VLOOKUP($AO131,Listas!$H$6:$I$106,2,),""))),"")</f>
        <v/>
      </c>
    </row>
    <row r="132" spans="80:104" x14ac:dyDescent="0.35">
      <c r="CB132" t="str">
        <f>IF(Reservas!E137="",IF(Reservas!D137="","",IF(Reservas!C137=$O$10,0.85,IF(Reservas!C137=$O$11,0.45,IF(Reservas!C137=$O$12,0.33,"")))),Reservas!E137)</f>
        <v/>
      </c>
      <c r="CC132" t="str">
        <f>IF(Reservas!H137="",IF(Reservas!G137="","",IF(Reservas!F137=$O$10,0.85,IF(Reservas!F137=$O$11,0.45,IF(Reservas!F137=$O$12,0.33,"")))),Reservas!H137)</f>
        <v/>
      </c>
      <c r="CD132" t="str">
        <f>IF(Reservas!K137="",IF(Reservas!J137="","",IF(Reservas!I137=$O$10,0.85,IF(Reservas!I137=$O$11,0.45,IF(Reservas!I137=$O$12,0.33,"")))),Reservas!K137)</f>
        <v/>
      </c>
      <c r="CE132" t="str">
        <f>IF(Reservas!N137="",IF(Reservas!M137="","",IF(Reservas!L137=$O$10,0.85,IF(Reservas!L137=$O$11,0.45,IF(Reservas!L137=$O$12,0.33,"")))),Reservas!N137)</f>
        <v/>
      </c>
      <c r="CF132" t="str">
        <f>IF(Reservas!Q137="",IF(Reservas!P137="","",IF(Reservas!O137=$O$10,0.85,IF(Reservas!O137=$O$11,0.45,IF(Reservas!O137=$O$12,0.33,"")))),Reservas!Q137)</f>
        <v/>
      </c>
      <c r="CG132" t="str">
        <f>IF(Reservas!T137="",IF(Reservas!S137="","",IF(Reservas!R137=$O$10,0.85,IF(Reservas!R137=$O$11,0.45,IF(Reservas!R137=$O$12,0.33,"")))),Reservas!T137)</f>
        <v/>
      </c>
      <c r="CH132" t="str">
        <f>IF(Reservas!W137="",IF(Reservas!V137="","",IF(Reservas!U137=$O$10,0.85,IF(Reservas!U137=$O$11,0.45,IF(Reservas!U137=$O$12,0.33,"")))),Reservas!W137)</f>
        <v/>
      </c>
      <c r="CI132" t="str">
        <f>IF(Reservas!Z137="",IF(Reservas!Y137="","",IF(Reservas!X137=$O$10,0.85,IF(Reservas!X137=$O$11,0.45,IF(Reservas!X137=$O$12,0.33,"")))),Reservas!Z137)</f>
        <v/>
      </c>
      <c r="CJ132" t="str">
        <f>IF(Reservas!AC137="",IF(Reservas!AB137="","",IF(Reservas!AA137=$O$10,0.85,IF(Reservas!AA137=$O$11,0.45,IF(Reservas!AA137=$O$12,0.33,"")))),Reservas!AC137)</f>
        <v/>
      </c>
      <c r="CK132" t="str">
        <f>IF(Reservas!AF137="",IF(Reservas!AE137="","",IF(Reservas!AD137=$O$10,0.85,IF(Reservas!AD137=$O$11,0.45,IF(Reservas!AD137=$O$12,0.33,"")))),Reservas!AF137)</f>
        <v/>
      </c>
      <c r="CL132" t="str">
        <f>IF(Reservas!AI137="",IF(Reservas!AH137="","",IF(Reservas!AG137=$O$10,0.85,IF(Reservas!AG137=$O$11,0.45,IF(Reservas!AG137=$O$12,0.33,"")))),Reservas!AI137)</f>
        <v/>
      </c>
      <c r="CM132" t="str">
        <f>IF(Reservas!AL137="",IF(Reservas!AK137="","",IF(Reservas!AJ137=$O$10,0.85,IF(Reservas!AJ137=$O$11,0.45,IF(Reservas!AJ137=$O$12,0.33,"")))),Reservas!AL137)</f>
        <v/>
      </c>
      <c r="CO132" t="str">
        <f>IFERROR('Prod y alimentación'!E190*IF($AN132=$R$10,VLOOKUP($AO132,Listas!$B$6:$C$106,2,),IF($AN132=$R$11,VLOOKUP($AO132,Listas!$E$6:$F$106,2,),IF($AN132=$R$12,VLOOKUP($AO132,Listas!$H$6:$I$106,2,),""))),"")</f>
        <v/>
      </c>
      <c r="CP132" t="str">
        <f>IFERROR('Prod y alimentación'!H190*IF($AN132=$R$10,VLOOKUP($AO132,Listas!$B$6:$C$106,2,),IF($AN132=$R$11,VLOOKUP($AO132,Listas!$E$6:$F$106,2,),IF($AN132=$R$12,VLOOKUP($AO132,Listas!$H$6:$I$106,2,),""))),"")</f>
        <v/>
      </c>
      <c r="CQ132" t="str">
        <f>IFERROR('Prod y alimentación'!K190*IF($AN132=$R$10,VLOOKUP($AO132,Listas!$B$6:$C$106,2,),IF($AN132=$R$11,VLOOKUP($AO132,Listas!$E$6:$F$106,2,),IF($AN132=$R$12,VLOOKUP($AO132,Listas!$H$6:$I$106,2,),""))),"")</f>
        <v/>
      </c>
      <c r="CR132" t="str">
        <f>IFERROR('Prod y alimentación'!N190*IF($AN132=$R$10,VLOOKUP($AO132,Listas!$B$6:$C$106,2,),IF($AN132=$R$11,VLOOKUP($AO132,Listas!$E$6:$F$106,2,),IF($AN132=$R$12,VLOOKUP($AO132,Listas!$H$6:$I$106,2,),""))),"")</f>
        <v/>
      </c>
      <c r="CS132" t="str">
        <f>IFERROR('Prod y alimentación'!Q190*IF($AN132=$R$10,VLOOKUP($AO132,Listas!$B$6:$C$106,2,),IF($AN132=$R$11,VLOOKUP($AO132,Listas!$E$6:$F$106,2,),IF($AN132=$R$12,VLOOKUP($AO132,Listas!$H$6:$I$106,2,),""))),"")</f>
        <v/>
      </c>
      <c r="CT132" t="str">
        <f>IFERROR('Prod y alimentación'!T190*IF($AN132=$R$10,VLOOKUP($AO132,Listas!$B$6:$C$106,2,),IF($AN132=$R$11,VLOOKUP($AO132,Listas!$E$6:$F$106,2,),IF($AN132=$R$12,VLOOKUP($AO132,Listas!$H$6:$I$106,2,),""))),"")</f>
        <v/>
      </c>
      <c r="CU132" t="str">
        <f>IFERROR('Prod y alimentación'!W190*IF($AN132=$R$10,VLOOKUP($AO132,Listas!$B$6:$C$106,2,),IF($AN132=$R$11,VLOOKUP($AO132,Listas!$E$6:$F$106,2,),IF($AN132=$R$12,VLOOKUP($AO132,Listas!$H$6:$I$106,2,),""))),"")</f>
        <v/>
      </c>
      <c r="CV132" t="str">
        <f>IFERROR('Prod y alimentación'!Z190*IF($AN132=$R$10,VLOOKUP($AO132,Listas!$B$6:$C$106,2,),IF($AN132=$R$11,VLOOKUP($AO132,Listas!$E$6:$F$106,2,),IF($AN132=$R$12,VLOOKUP($AO132,Listas!$H$6:$I$106,2,),""))),"")</f>
        <v/>
      </c>
      <c r="CW132" t="str">
        <f>IFERROR('Prod y alimentación'!AC190*IF($AN132=$R$10,VLOOKUP($AO132,Listas!$B$6:$C$106,2,),IF($AN132=$R$11,VLOOKUP($AO132,Listas!$E$6:$F$106,2,),IF($AN132=$R$12,VLOOKUP($AO132,Listas!$H$6:$I$106,2,),""))),"")</f>
        <v/>
      </c>
      <c r="CX132" t="str">
        <f>IFERROR('Prod y alimentación'!AF190*IF($AN132=$R$10,VLOOKUP($AO132,Listas!$B$6:$C$106,2,),IF($AN132=$R$11,VLOOKUP($AO132,Listas!$E$6:$F$106,2,),IF($AN132=$R$12,VLOOKUP($AO132,Listas!$H$6:$I$106,2,),""))),"")</f>
        <v/>
      </c>
      <c r="CY132" t="str">
        <f>IFERROR('Prod y alimentación'!AI190*IF($AN132=$R$10,VLOOKUP($AO132,Listas!$B$6:$C$106,2,),IF($AN132=$R$11,VLOOKUP($AO132,Listas!$E$6:$F$106,2,),IF($AN132=$R$12,VLOOKUP($AO132,Listas!$H$6:$I$106,2,),""))),"")</f>
        <v/>
      </c>
      <c r="CZ132" t="str">
        <f>IFERROR('Prod y alimentación'!AL190*IF($AN132=$R$10,VLOOKUP($AO132,Listas!$B$6:$C$106,2,),IF($AN132=$R$11,VLOOKUP($AO132,Listas!$E$6:$F$106,2,),IF($AN132=$R$12,VLOOKUP($AO132,Listas!$H$6:$I$106,2,),""))),"")</f>
        <v/>
      </c>
    </row>
    <row r="133" spans="80:104" x14ac:dyDescent="0.35">
      <c r="CB133" t="str">
        <f>IF(Reservas!E138="",IF(Reservas!D138="","",IF(Reservas!C138=$O$10,0.85,IF(Reservas!C138=$O$11,0.45,IF(Reservas!C138=$O$12,0.33,"")))),Reservas!E138)</f>
        <v/>
      </c>
      <c r="CC133" t="str">
        <f>IF(Reservas!H138="",IF(Reservas!G138="","",IF(Reservas!F138=$O$10,0.85,IF(Reservas!F138=$O$11,0.45,IF(Reservas!F138=$O$12,0.33,"")))),Reservas!H138)</f>
        <v/>
      </c>
      <c r="CD133" t="str">
        <f>IF(Reservas!K138="",IF(Reservas!J138="","",IF(Reservas!I138=$O$10,0.85,IF(Reservas!I138=$O$11,0.45,IF(Reservas!I138=$O$12,0.33,"")))),Reservas!K138)</f>
        <v/>
      </c>
      <c r="CE133" t="str">
        <f>IF(Reservas!N138="",IF(Reservas!M138="","",IF(Reservas!L138=$O$10,0.85,IF(Reservas!L138=$O$11,0.45,IF(Reservas!L138=$O$12,0.33,"")))),Reservas!N138)</f>
        <v/>
      </c>
      <c r="CF133" t="str">
        <f>IF(Reservas!Q138="",IF(Reservas!P138="","",IF(Reservas!O138=$O$10,0.85,IF(Reservas!O138=$O$11,0.45,IF(Reservas!O138=$O$12,0.33,"")))),Reservas!Q138)</f>
        <v/>
      </c>
      <c r="CG133" t="str">
        <f>IF(Reservas!T138="",IF(Reservas!S138="","",IF(Reservas!R138=$O$10,0.85,IF(Reservas!R138=$O$11,0.45,IF(Reservas!R138=$O$12,0.33,"")))),Reservas!T138)</f>
        <v/>
      </c>
      <c r="CH133" t="str">
        <f>IF(Reservas!W138="",IF(Reservas!V138="","",IF(Reservas!U138=$O$10,0.85,IF(Reservas!U138=$O$11,0.45,IF(Reservas!U138=$O$12,0.33,"")))),Reservas!W138)</f>
        <v/>
      </c>
      <c r="CI133" t="str">
        <f>IF(Reservas!Z138="",IF(Reservas!Y138="","",IF(Reservas!X138=$O$10,0.85,IF(Reservas!X138=$O$11,0.45,IF(Reservas!X138=$O$12,0.33,"")))),Reservas!Z138)</f>
        <v/>
      </c>
      <c r="CJ133" t="str">
        <f>IF(Reservas!AC138="",IF(Reservas!AB138="","",IF(Reservas!AA138=$O$10,0.85,IF(Reservas!AA138=$O$11,0.45,IF(Reservas!AA138=$O$12,0.33,"")))),Reservas!AC138)</f>
        <v/>
      </c>
      <c r="CK133" t="str">
        <f>IF(Reservas!AF138="",IF(Reservas!AE138="","",IF(Reservas!AD138=$O$10,0.85,IF(Reservas!AD138=$O$11,0.45,IF(Reservas!AD138=$O$12,0.33,"")))),Reservas!AF138)</f>
        <v/>
      </c>
      <c r="CL133" t="str">
        <f>IF(Reservas!AI138="",IF(Reservas!AH138="","",IF(Reservas!AG138=$O$10,0.85,IF(Reservas!AG138=$O$11,0.45,IF(Reservas!AG138=$O$12,0.33,"")))),Reservas!AI138)</f>
        <v/>
      </c>
      <c r="CM133" t="str">
        <f>IF(Reservas!AL138="",IF(Reservas!AK138="","",IF(Reservas!AJ138=$O$10,0.85,IF(Reservas!AJ138=$O$11,0.45,IF(Reservas!AJ138=$O$12,0.33,"")))),Reservas!AL138)</f>
        <v/>
      </c>
      <c r="CO133" t="str">
        <f>IFERROR('Prod y alimentación'!E191*IF($AN133=$R$10,VLOOKUP($AO133,Listas!$B$6:$C$106,2,),IF($AN133=$R$11,VLOOKUP($AO133,Listas!$E$6:$F$106,2,),IF($AN133=$R$12,VLOOKUP($AO133,Listas!$H$6:$I$106,2,),""))),"")</f>
        <v/>
      </c>
      <c r="CP133" t="str">
        <f>IFERROR('Prod y alimentación'!H191*IF($AN133=$R$10,VLOOKUP($AO133,Listas!$B$6:$C$106,2,),IF($AN133=$R$11,VLOOKUP($AO133,Listas!$E$6:$F$106,2,),IF($AN133=$R$12,VLOOKUP($AO133,Listas!$H$6:$I$106,2,),""))),"")</f>
        <v/>
      </c>
      <c r="CQ133" t="str">
        <f>IFERROR('Prod y alimentación'!K191*IF($AN133=$R$10,VLOOKUP($AO133,Listas!$B$6:$C$106,2,),IF($AN133=$R$11,VLOOKUP($AO133,Listas!$E$6:$F$106,2,),IF($AN133=$R$12,VLOOKUP($AO133,Listas!$H$6:$I$106,2,),""))),"")</f>
        <v/>
      </c>
      <c r="CR133" t="str">
        <f>IFERROR('Prod y alimentación'!N191*IF($AN133=$R$10,VLOOKUP($AO133,Listas!$B$6:$C$106,2,),IF($AN133=$R$11,VLOOKUP($AO133,Listas!$E$6:$F$106,2,),IF($AN133=$R$12,VLOOKUP($AO133,Listas!$H$6:$I$106,2,),""))),"")</f>
        <v/>
      </c>
      <c r="CS133" t="str">
        <f>IFERROR('Prod y alimentación'!Q191*IF($AN133=$R$10,VLOOKUP($AO133,Listas!$B$6:$C$106,2,),IF($AN133=$R$11,VLOOKUP($AO133,Listas!$E$6:$F$106,2,),IF($AN133=$R$12,VLOOKUP($AO133,Listas!$H$6:$I$106,2,),""))),"")</f>
        <v/>
      </c>
      <c r="CT133" t="str">
        <f>IFERROR('Prod y alimentación'!T191*IF($AN133=$R$10,VLOOKUP($AO133,Listas!$B$6:$C$106,2,),IF($AN133=$R$11,VLOOKUP($AO133,Listas!$E$6:$F$106,2,),IF($AN133=$R$12,VLOOKUP($AO133,Listas!$H$6:$I$106,2,),""))),"")</f>
        <v/>
      </c>
      <c r="CU133" t="str">
        <f>IFERROR('Prod y alimentación'!W191*IF($AN133=$R$10,VLOOKUP($AO133,Listas!$B$6:$C$106,2,),IF($AN133=$R$11,VLOOKUP($AO133,Listas!$E$6:$F$106,2,),IF($AN133=$R$12,VLOOKUP($AO133,Listas!$H$6:$I$106,2,),""))),"")</f>
        <v/>
      </c>
      <c r="CV133" t="str">
        <f>IFERROR('Prod y alimentación'!Z191*IF($AN133=$R$10,VLOOKUP($AO133,Listas!$B$6:$C$106,2,),IF($AN133=$R$11,VLOOKUP($AO133,Listas!$E$6:$F$106,2,),IF($AN133=$R$12,VLOOKUP($AO133,Listas!$H$6:$I$106,2,),""))),"")</f>
        <v/>
      </c>
      <c r="CW133" t="str">
        <f>IFERROR('Prod y alimentación'!AC191*IF($AN133=$R$10,VLOOKUP($AO133,Listas!$B$6:$C$106,2,),IF($AN133=$R$11,VLOOKUP($AO133,Listas!$E$6:$F$106,2,),IF($AN133=$R$12,VLOOKUP($AO133,Listas!$H$6:$I$106,2,),""))),"")</f>
        <v/>
      </c>
      <c r="CX133" t="str">
        <f>IFERROR('Prod y alimentación'!AF191*IF($AN133=$R$10,VLOOKUP($AO133,Listas!$B$6:$C$106,2,),IF($AN133=$R$11,VLOOKUP($AO133,Listas!$E$6:$F$106,2,),IF($AN133=$R$12,VLOOKUP($AO133,Listas!$H$6:$I$106,2,),""))),"")</f>
        <v/>
      </c>
      <c r="CY133" t="str">
        <f>IFERROR('Prod y alimentación'!AI191*IF($AN133=$R$10,VLOOKUP($AO133,Listas!$B$6:$C$106,2,),IF($AN133=$R$11,VLOOKUP($AO133,Listas!$E$6:$F$106,2,),IF($AN133=$R$12,VLOOKUP($AO133,Listas!$H$6:$I$106,2,),""))),"")</f>
        <v/>
      </c>
      <c r="CZ133" t="str">
        <f>IFERROR('Prod y alimentación'!AL191*IF($AN133=$R$10,VLOOKUP($AO133,Listas!$B$6:$C$106,2,),IF($AN133=$R$11,VLOOKUP($AO133,Listas!$E$6:$F$106,2,),IF($AN133=$R$12,VLOOKUP($AO133,Listas!$H$6:$I$106,2,),""))),"")</f>
        <v/>
      </c>
    </row>
    <row r="134" spans="80:104" x14ac:dyDescent="0.35">
      <c r="CB134" t="str">
        <f>IF(Reservas!E139="",IF(Reservas!D139="","",IF(Reservas!C139=$O$10,0.85,IF(Reservas!C139=$O$11,0.45,IF(Reservas!C139=$O$12,0.33,"")))),Reservas!E139)</f>
        <v/>
      </c>
      <c r="CC134" t="str">
        <f>IF(Reservas!H139="",IF(Reservas!G139="","",IF(Reservas!F139=$O$10,0.85,IF(Reservas!F139=$O$11,0.45,IF(Reservas!F139=$O$12,0.33,"")))),Reservas!H139)</f>
        <v/>
      </c>
      <c r="CD134" t="str">
        <f>IF(Reservas!K139="",IF(Reservas!J139="","",IF(Reservas!I139=$O$10,0.85,IF(Reservas!I139=$O$11,0.45,IF(Reservas!I139=$O$12,0.33,"")))),Reservas!K139)</f>
        <v/>
      </c>
      <c r="CE134" t="str">
        <f>IF(Reservas!N139="",IF(Reservas!M139="","",IF(Reservas!L139=$O$10,0.85,IF(Reservas!L139=$O$11,0.45,IF(Reservas!L139=$O$12,0.33,"")))),Reservas!N139)</f>
        <v/>
      </c>
      <c r="CF134" t="str">
        <f>IF(Reservas!Q139="",IF(Reservas!P139="","",IF(Reservas!O139=$O$10,0.85,IF(Reservas!O139=$O$11,0.45,IF(Reservas!O139=$O$12,0.33,"")))),Reservas!Q139)</f>
        <v/>
      </c>
      <c r="CG134" t="str">
        <f>IF(Reservas!T139="",IF(Reservas!S139="","",IF(Reservas!R139=$O$10,0.85,IF(Reservas!R139=$O$11,0.45,IF(Reservas!R139=$O$12,0.33,"")))),Reservas!T139)</f>
        <v/>
      </c>
      <c r="CH134" t="str">
        <f>IF(Reservas!W139="",IF(Reservas!V139="","",IF(Reservas!U139=$O$10,0.85,IF(Reservas!U139=$O$11,0.45,IF(Reservas!U139=$O$12,0.33,"")))),Reservas!W139)</f>
        <v/>
      </c>
      <c r="CI134" t="str">
        <f>IF(Reservas!Z139="",IF(Reservas!Y139="","",IF(Reservas!X139=$O$10,0.85,IF(Reservas!X139=$O$11,0.45,IF(Reservas!X139=$O$12,0.33,"")))),Reservas!Z139)</f>
        <v/>
      </c>
      <c r="CJ134" t="str">
        <f>IF(Reservas!AC139="",IF(Reservas!AB139="","",IF(Reservas!AA139=$O$10,0.85,IF(Reservas!AA139=$O$11,0.45,IF(Reservas!AA139=$O$12,0.33,"")))),Reservas!AC139)</f>
        <v/>
      </c>
      <c r="CK134" t="str">
        <f>IF(Reservas!AF139="",IF(Reservas!AE139="","",IF(Reservas!AD139=$O$10,0.85,IF(Reservas!AD139=$O$11,0.45,IF(Reservas!AD139=$O$12,0.33,"")))),Reservas!AF139)</f>
        <v/>
      </c>
      <c r="CL134" t="str">
        <f>IF(Reservas!AI139="",IF(Reservas!AH139="","",IF(Reservas!AG139=$O$10,0.85,IF(Reservas!AG139=$O$11,0.45,IF(Reservas!AG139=$O$12,0.33,"")))),Reservas!AI139)</f>
        <v/>
      </c>
      <c r="CM134" t="str">
        <f>IF(Reservas!AL139="",IF(Reservas!AK139="","",IF(Reservas!AJ139=$O$10,0.85,IF(Reservas!AJ139=$O$11,0.45,IF(Reservas!AJ139=$O$12,0.33,"")))),Reservas!AL139)</f>
        <v/>
      </c>
      <c r="CO134" t="str">
        <f>IFERROR('Prod y alimentación'!E192*IF($AN134=$R$10,VLOOKUP($AO134,Listas!$B$6:$C$106,2,),IF($AN134=$R$11,VLOOKUP($AO134,Listas!$E$6:$F$106,2,),IF($AN134=$R$12,VLOOKUP($AO134,Listas!$H$6:$I$106,2,),""))),"")</f>
        <v/>
      </c>
      <c r="CP134" t="str">
        <f>IFERROR('Prod y alimentación'!H192*IF($AN134=$R$10,VLOOKUP($AO134,Listas!$B$6:$C$106,2,),IF($AN134=$R$11,VLOOKUP($AO134,Listas!$E$6:$F$106,2,),IF($AN134=$R$12,VLOOKUP($AO134,Listas!$H$6:$I$106,2,),""))),"")</f>
        <v/>
      </c>
      <c r="CQ134" t="str">
        <f>IFERROR('Prod y alimentación'!K192*IF($AN134=$R$10,VLOOKUP($AO134,Listas!$B$6:$C$106,2,),IF($AN134=$R$11,VLOOKUP($AO134,Listas!$E$6:$F$106,2,),IF($AN134=$R$12,VLOOKUP($AO134,Listas!$H$6:$I$106,2,),""))),"")</f>
        <v/>
      </c>
      <c r="CR134" t="str">
        <f>IFERROR('Prod y alimentación'!N192*IF($AN134=$R$10,VLOOKUP($AO134,Listas!$B$6:$C$106,2,),IF($AN134=$R$11,VLOOKUP($AO134,Listas!$E$6:$F$106,2,),IF($AN134=$R$12,VLOOKUP($AO134,Listas!$H$6:$I$106,2,),""))),"")</f>
        <v/>
      </c>
      <c r="CS134" t="str">
        <f>IFERROR('Prod y alimentación'!Q192*IF($AN134=$R$10,VLOOKUP($AO134,Listas!$B$6:$C$106,2,),IF($AN134=$R$11,VLOOKUP($AO134,Listas!$E$6:$F$106,2,),IF($AN134=$R$12,VLOOKUP($AO134,Listas!$H$6:$I$106,2,),""))),"")</f>
        <v/>
      </c>
      <c r="CT134" t="str">
        <f>IFERROR('Prod y alimentación'!T192*IF($AN134=$R$10,VLOOKUP($AO134,Listas!$B$6:$C$106,2,),IF($AN134=$R$11,VLOOKUP($AO134,Listas!$E$6:$F$106,2,),IF($AN134=$R$12,VLOOKUP($AO134,Listas!$H$6:$I$106,2,),""))),"")</f>
        <v/>
      </c>
      <c r="CU134" t="str">
        <f>IFERROR('Prod y alimentación'!W192*IF($AN134=$R$10,VLOOKUP($AO134,Listas!$B$6:$C$106,2,),IF($AN134=$R$11,VLOOKUP($AO134,Listas!$E$6:$F$106,2,),IF($AN134=$R$12,VLOOKUP($AO134,Listas!$H$6:$I$106,2,),""))),"")</f>
        <v/>
      </c>
      <c r="CV134" t="str">
        <f>IFERROR('Prod y alimentación'!Z192*IF($AN134=$R$10,VLOOKUP($AO134,Listas!$B$6:$C$106,2,),IF($AN134=$R$11,VLOOKUP($AO134,Listas!$E$6:$F$106,2,),IF($AN134=$R$12,VLOOKUP($AO134,Listas!$H$6:$I$106,2,),""))),"")</f>
        <v/>
      </c>
      <c r="CW134" t="str">
        <f>IFERROR('Prod y alimentación'!AC192*IF($AN134=$R$10,VLOOKUP($AO134,Listas!$B$6:$C$106,2,),IF($AN134=$R$11,VLOOKUP($AO134,Listas!$E$6:$F$106,2,),IF($AN134=$R$12,VLOOKUP($AO134,Listas!$H$6:$I$106,2,),""))),"")</f>
        <v/>
      </c>
      <c r="CX134" t="str">
        <f>IFERROR('Prod y alimentación'!AF192*IF($AN134=$R$10,VLOOKUP($AO134,Listas!$B$6:$C$106,2,),IF($AN134=$R$11,VLOOKUP($AO134,Listas!$E$6:$F$106,2,),IF($AN134=$R$12,VLOOKUP($AO134,Listas!$H$6:$I$106,2,),""))),"")</f>
        <v/>
      </c>
      <c r="CY134" t="str">
        <f>IFERROR('Prod y alimentación'!AI192*IF($AN134=$R$10,VLOOKUP($AO134,Listas!$B$6:$C$106,2,),IF($AN134=$R$11,VLOOKUP($AO134,Listas!$E$6:$F$106,2,),IF($AN134=$R$12,VLOOKUP($AO134,Listas!$H$6:$I$106,2,),""))),"")</f>
        <v/>
      </c>
      <c r="CZ134" t="str">
        <f>IFERROR('Prod y alimentación'!AL192*IF($AN134=$R$10,VLOOKUP($AO134,Listas!$B$6:$C$106,2,),IF($AN134=$R$11,VLOOKUP($AO134,Listas!$E$6:$F$106,2,),IF($AN134=$R$12,VLOOKUP($AO134,Listas!$H$6:$I$106,2,),""))),"")</f>
        <v/>
      </c>
    </row>
    <row r="135" spans="80:104" x14ac:dyDescent="0.35">
      <c r="CB135" t="str">
        <f>IF(Reservas!E140="",IF(Reservas!D140="","",IF(Reservas!C140=$O$10,0.85,IF(Reservas!C140=$O$11,0.45,IF(Reservas!C140=$O$12,0.33,"")))),Reservas!E140)</f>
        <v/>
      </c>
      <c r="CC135" t="str">
        <f>IF(Reservas!H140="",IF(Reservas!G140="","",IF(Reservas!F140=$O$10,0.85,IF(Reservas!F140=$O$11,0.45,IF(Reservas!F140=$O$12,0.33,"")))),Reservas!H140)</f>
        <v/>
      </c>
      <c r="CD135" t="str">
        <f>IF(Reservas!K140="",IF(Reservas!J140="","",IF(Reservas!I140=$O$10,0.85,IF(Reservas!I140=$O$11,0.45,IF(Reservas!I140=$O$12,0.33,"")))),Reservas!K140)</f>
        <v/>
      </c>
      <c r="CE135" t="str">
        <f>IF(Reservas!N140="",IF(Reservas!M140="","",IF(Reservas!L140=$O$10,0.85,IF(Reservas!L140=$O$11,0.45,IF(Reservas!L140=$O$12,0.33,"")))),Reservas!N140)</f>
        <v/>
      </c>
      <c r="CF135" t="str">
        <f>IF(Reservas!Q140="",IF(Reservas!P140="","",IF(Reservas!O140=$O$10,0.85,IF(Reservas!O140=$O$11,0.45,IF(Reservas!O140=$O$12,0.33,"")))),Reservas!Q140)</f>
        <v/>
      </c>
      <c r="CG135" t="str">
        <f>IF(Reservas!T140="",IF(Reservas!S140="","",IF(Reservas!R140=$O$10,0.85,IF(Reservas!R140=$O$11,0.45,IF(Reservas!R140=$O$12,0.33,"")))),Reservas!T140)</f>
        <v/>
      </c>
      <c r="CH135" t="str">
        <f>IF(Reservas!W140="",IF(Reservas!V140="","",IF(Reservas!U140=$O$10,0.85,IF(Reservas!U140=$O$11,0.45,IF(Reservas!U140=$O$12,0.33,"")))),Reservas!W140)</f>
        <v/>
      </c>
      <c r="CI135" t="str">
        <f>IF(Reservas!Z140="",IF(Reservas!Y140="","",IF(Reservas!X140=$O$10,0.85,IF(Reservas!X140=$O$11,0.45,IF(Reservas!X140=$O$12,0.33,"")))),Reservas!Z140)</f>
        <v/>
      </c>
      <c r="CJ135" t="str">
        <f>IF(Reservas!AC140="",IF(Reservas!AB140="","",IF(Reservas!AA140=$O$10,0.85,IF(Reservas!AA140=$O$11,0.45,IF(Reservas!AA140=$O$12,0.33,"")))),Reservas!AC140)</f>
        <v/>
      </c>
      <c r="CK135" t="str">
        <f>IF(Reservas!AF140="",IF(Reservas!AE140="","",IF(Reservas!AD140=$O$10,0.85,IF(Reservas!AD140=$O$11,0.45,IF(Reservas!AD140=$O$12,0.33,"")))),Reservas!AF140)</f>
        <v/>
      </c>
      <c r="CL135" t="str">
        <f>IF(Reservas!AI140="",IF(Reservas!AH140="","",IF(Reservas!AG140=$O$10,0.85,IF(Reservas!AG140=$O$11,0.45,IF(Reservas!AG140=$O$12,0.33,"")))),Reservas!AI140)</f>
        <v/>
      </c>
      <c r="CM135" t="str">
        <f>IF(Reservas!AL140="",IF(Reservas!AK140="","",IF(Reservas!AJ140=$O$10,0.85,IF(Reservas!AJ140=$O$11,0.45,IF(Reservas!AJ140=$O$12,0.33,"")))),Reservas!AL140)</f>
        <v/>
      </c>
      <c r="CO135" t="str">
        <f>IFERROR('Prod y alimentación'!E193*IF($AN135=$R$10,VLOOKUP($AO135,Listas!$B$6:$C$106,2,),IF($AN135=$R$11,VLOOKUP($AO135,Listas!$E$6:$F$106,2,),IF($AN135=$R$12,VLOOKUP($AO135,Listas!$H$6:$I$106,2,),""))),"")</f>
        <v/>
      </c>
      <c r="CP135" t="str">
        <f>IFERROR('Prod y alimentación'!H193*IF($AN135=$R$10,VLOOKUP($AO135,Listas!$B$6:$C$106,2,),IF($AN135=$R$11,VLOOKUP($AO135,Listas!$E$6:$F$106,2,),IF($AN135=$R$12,VLOOKUP($AO135,Listas!$H$6:$I$106,2,),""))),"")</f>
        <v/>
      </c>
      <c r="CQ135" t="str">
        <f>IFERROR('Prod y alimentación'!K193*IF($AN135=$R$10,VLOOKUP($AO135,Listas!$B$6:$C$106,2,),IF($AN135=$R$11,VLOOKUP($AO135,Listas!$E$6:$F$106,2,),IF($AN135=$R$12,VLOOKUP($AO135,Listas!$H$6:$I$106,2,),""))),"")</f>
        <v/>
      </c>
      <c r="CR135" t="str">
        <f>IFERROR('Prod y alimentación'!N193*IF($AN135=$R$10,VLOOKUP($AO135,Listas!$B$6:$C$106,2,),IF($AN135=$R$11,VLOOKUP($AO135,Listas!$E$6:$F$106,2,),IF($AN135=$R$12,VLOOKUP($AO135,Listas!$H$6:$I$106,2,),""))),"")</f>
        <v/>
      </c>
      <c r="CS135" t="str">
        <f>IFERROR('Prod y alimentación'!Q193*IF($AN135=$R$10,VLOOKUP($AO135,Listas!$B$6:$C$106,2,),IF($AN135=$R$11,VLOOKUP($AO135,Listas!$E$6:$F$106,2,),IF($AN135=$R$12,VLOOKUP($AO135,Listas!$H$6:$I$106,2,),""))),"")</f>
        <v/>
      </c>
      <c r="CT135" t="str">
        <f>IFERROR('Prod y alimentación'!T193*IF($AN135=$R$10,VLOOKUP($AO135,Listas!$B$6:$C$106,2,),IF($AN135=$R$11,VLOOKUP($AO135,Listas!$E$6:$F$106,2,),IF($AN135=$R$12,VLOOKUP($AO135,Listas!$H$6:$I$106,2,),""))),"")</f>
        <v/>
      </c>
      <c r="CU135" t="str">
        <f>IFERROR('Prod y alimentación'!W193*IF($AN135=$R$10,VLOOKUP($AO135,Listas!$B$6:$C$106,2,),IF($AN135=$R$11,VLOOKUP($AO135,Listas!$E$6:$F$106,2,),IF($AN135=$R$12,VLOOKUP($AO135,Listas!$H$6:$I$106,2,),""))),"")</f>
        <v/>
      </c>
      <c r="CV135" t="str">
        <f>IFERROR('Prod y alimentación'!Z193*IF($AN135=$R$10,VLOOKUP($AO135,Listas!$B$6:$C$106,2,),IF($AN135=$R$11,VLOOKUP($AO135,Listas!$E$6:$F$106,2,),IF($AN135=$R$12,VLOOKUP($AO135,Listas!$H$6:$I$106,2,),""))),"")</f>
        <v/>
      </c>
      <c r="CW135" t="str">
        <f>IFERROR('Prod y alimentación'!AC193*IF($AN135=$R$10,VLOOKUP($AO135,Listas!$B$6:$C$106,2,),IF($AN135=$R$11,VLOOKUP($AO135,Listas!$E$6:$F$106,2,),IF($AN135=$R$12,VLOOKUP($AO135,Listas!$H$6:$I$106,2,),""))),"")</f>
        <v/>
      </c>
      <c r="CX135" t="str">
        <f>IFERROR('Prod y alimentación'!AF193*IF($AN135=$R$10,VLOOKUP($AO135,Listas!$B$6:$C$106,2,),IF($AN135=$R$11,VLOOKUP($AO135,Listas!$E$6:$F$106,2,),IF($AN135=$R$12,VLOOKUP($AO135,Listas!$H$6:$I$106,2,),""))),"")</f>
        <v/>
      </c>
      <c r="CY135" t="str">
        <f>IFERROR('Prod y alimentación'!AI193*IF($AN135=$R$10,VLOOKUP($AO135,Listas!$B$6:$C$106,2,),IF($AN135=$R$11,VLOOKUP($AO135,Listas!$E$6:$F$106,2,),IF($AN135=$R$12,VLOOKUP($AO135,Listas!$H$6:$I$106,2,),""))),"")</f>
        <v/>
      </c>
      <c r="CZ135" t="str">
        <f>IFERROR('Prod y alimentación'!AL193*IF($AN135=$R$10,VLOOKUP($AO135,Listas!$B$6:$C$106,2,),IF($AN135=$R$11,VLOOKUP($AO135,Listas!$E$6:$F$106,2,),IF($AN135=$R$12,VLOOKUP($AO135,Listas!$H$6:$I$106,2,),""))),"")</f>
        <v/>
      </c>
    </row>
    <row r="136" spans="80:104" x14ac:dyDescent="0.35">
      <c r="CB136" t="str">
        <f>IF(Reservas!E141="",IF(Reservas!D141="","",IF(Reservas!C141=$O$10,0.85,IF(Reservas!C141=$O$11,0.45,IF(Reservas!C141=$O$12,0.33,"")))),Reservas!E141)</f>
        <v/>
      </c>
      <c r="CC136" t="str">
        <f>IF(Reservas!H141="",IF(Reservas!G141="","",IF(Reservas!F141=$O$10,0.85,IF(Reservas!F141=$O$11,0.45,IF(Reservas!F141=$O$12,0.33,"")))),Reservas!H141)</f>
        <v/>
      </c>
      <c r="CD136" t="str">
        <f>IF(Reservas!K141="",IF(Reservas!J141="","",IF(Reservas!I141=$O$10,0.85,IF(Reservas!I141=$O$11,0.45,IF(Reservas!I141=$O$12,0.33,"")))),Reservas!K141)</f>
        <v/>
      </c>
      <c r="CE136" t="str">
        <f>IF(Reservas!N141="",IF(Reservas!M141="","",IF(Reservas!L141=$O$10,0.85,IF(Reservas!L141=$O$11,0.45,IF(Reservas!L141=$O$12,0.33,"")))),Reservas!N141)</f>
        <v/>
      </c>
      <c r="CF136" t="str">
        <f>IF(Reservas!Q141="",IF(Reservas!P141="","",IF(Reservas!O141=$O$10,0.85,IF(Reservas!O141=$O$11,0.45,IF(Reservas!O141=$O$12,0.33,"")))),Reservas!Q141)</f>
        <v/>
      </c>
      <c r="CG136" t="str">
        <f>IF(Reservas!T141="",IF(Reservas!S141="","",IF(Reservas!R141=$O$10,0.85,IF(Reservas!R141=$O$11,0.45,IF(Reservas!R141=$O$12,0.33,"")))),Reservas!T141)</f>
        <v/>
      </c>
      <c r="CH136" t="str">
        <f>IF(Reservas!W141="",IF(Reservas!V141="","",IF(Reservas!U141=$O$10,0.85,IF(Reservas!U141=$O$11,0.45,IF(Reservas!U141=$O$12,0.33,"")))),Reservas!W141)</f>
        <v/>
      </c>
      <c r="CI136" t="str">
        <f>IF(Reservas!Z141="",IF(Reservas!Y141="","",IF(Reservas!X141=$O$10,0.85,IF(Reservas!X141=$O$11,0.45,IF(Reservas!X141=$O$12,0.33,"")))),Reservas!Z141)</f>
        <v/>
      </c>
      <c r="CJ136" t="str">
        <f>IF(Reservas!AC141="",IF(Reservas!AB141="","",IF(Reservas!AA141=$O$10,0.85,IF(Reservas!AA141=$O$11,0.45,IF(Reservas!AA141=$O$12,0.33,"")))),Reservas!AC141)</f>
        <v/>
      </c>
      <c r="CK136" t="str">
        <f>IF(Reservas!AF141="",IF(Reservas!AE141="","",IF(Reservas!AD141=$O$10,0.85,IF(Reservas!AD141=$O$11,0.45,IF(Reservas!AD141=$O$12,0.33,"")))),Reservas!AF141)</f>
        <v/>
      </c>
      <c r="CL136" t="str">
        <f>IF(Reservas!AI141="",IF(Reservas!AH141="","",IF(Reservas!AG141=$O$10,0.85,IF(Reservas!AG141=$O$11,0.45,IF(Reservas!AG141=$O$12,0.33,"")))),Reservas!AI141)</f>
        <v/>
      </c>
      <c r="CM136" t="str">
        <f>IF(Reservas!AL141="",IF(Reservas!AK141="","",IF(Reservas!AJ141=$O$10,0.85,IF(Reservas!AJ141=$O$11,0.45,IF(Reservas!AJ141=$O$12,0.33,"")))),Reservas!AL141)</f>
        <v/>
      </c>
      <c r="CO136" t="str">
        <f>IFERROR('Prod y alimentación'!E194*IF($AN136=$R$10,VLOOKUP($AO136,Listas!$B$6:$C$106,2,),IF($AN136=$R$11,VLOOKUP($AO136,Listas!$E$6:$F$106,2,),IF($AN136=$R$12,VLOOKUP($AO136,Listas!$H$6:$I$106,2,),""))),"")</f>
        <v/>
      </c>
      <c r="CP136" t="str">
        <f>IFERROR('Prod y alimentación'!H194*IF($AN136=$R$10,VLOOKUP($AO136,Listas!$B$6:$C$106,2,),IF($AN136=$R$11,VLOOKUP($AO136,Listas!$E$6:$F$106,2,),IF($AN136=$R$12,VLOOKUP($AO136,Listas!$H$6:$I$106,2,),""))),"")</f>
        <v/>
      </c>
      <c r="CQ136" t="str">
        <f>IFERROR('Prod y alimentación'!K194*IF($AN136=$R$10,VLOOKUP($AO136,Listas!$B$6:$C$106,2,),IF($AN136=$R$11,VLOOKUP($AO136,Listas!$E$6:$F$106,2,),IF($AN136=$R$12,VLOOKUP($AO136,Listas!$H$6:$I$106,2,),""))),"")</f>
        <v/>
      </c>
      <c r="CR136" t="str">
        <f>IFERROR('Prod y alimentación'!N194*IF($AN136=$R$10,VLOOKUP($AO136,Listas!$B$6:$C$106,2,),IF($AN136=$R$11,VLOOKUP($AO136,Listas!$E$6:$F$106,2,),IF($AN136=$R$12,VLOOKUP($AO136,Listas!$H$6:$I$106,2,),""))),"")</f>
        <v/>
      </c>
      <c r="CS136" t="str">
        <f>IFERROR('Prod y alimentación'!Q194*IF($AN136=$R$10,VLOOKUP($AO136,Listas!$B$6:$C$106,2,),IF($AN136=$R$11,VLOOKUP($AO136,Listas!$E$6:$F$106,2,),IF($AN136=$R$12,VLOOKUP($AO136,Listas!$H$6:$I$106,2,),""))),"")</f>
        <v/>
      </c>
      <c r="CT136" t="str">
        <f>IFERROR('Prod y alimentación'!T194*IF($AN136=$R$10,VLOOKUP($AO136,Listas!$B$6:$C$106,2,),IF($AN136=$R$11,VLOOKUP($AO136,Listas!$E$6:$F$106,2,),IF($AN136=$R$12,VLOOKUP($AO136,Listas!$H$6:$I$106,2,),""))),"")</f>
        <v/>
      </c>
      <c r="CU136" t="str">
        <f>IFERROR('Prod y alimentación'!W194*IF($AN136=$R$10,VLOOKUP($AO136,Listas!$B$6:$C$106,2,),IF($AN136=$R$11,VLOOKUP($AO136,Listas!$E$6:$F$106,2,),IF($AN136=$R$12,VLOOKUP($AO136,Listas!$H$6:$I$106,2,),""))),"")</f>
        <v/>
      </c>
      <c r="CV136" t="str">
        <f>IFERROR('Prod y alimentación'!Z194*IF($AN136=$R$10,VLOOKUP($AO136,Listas!$B$6:$C$106,2,),IF($AN136=$R$11,VLOOKUP($AO136,Listas!$E$6:$F$106,2,),IF($AN136=$R$12,VLOOKUP($AO136,Listas!$H$6:$I$106,2,),""))),"")</f>
        <v/>
      </c>
      <c r="CW136" t="str">
        <f>IFERROR('Prod y alimentación'!AC194*IF($AN136=$R$10,VLOOKUP($AO136,Listas!$B$6:$C$106,2,),IF($AN136=$R$11,VLOOKUP($AO136,Listas!$E$6:$F$106,2,),IF($AN136=$R$12,VLOOKUP($AO136,Listas!$H$6:$I$106,2,),""))),"")</f>
        <v/>
      </c>
      <c r="CX136" t="str">
        <f>IFERROR('Prod y alimentación'!AF194*IF($AN136=$R$10,VLOOKUP($AO136,Listas!$B$6:$C$106,2,),IF($AN136=$R$11,VLOOKUP($AO136,Listas!$E$6:$F$106,2,),IF($AN136=$R$12,VLOOKUP($AO136,Listas!$H$6:$I$106,2,),""))),"")</f>
        <v/>
      </c>
      <c r="CY136" t="str">
        <f>IFERROR('Prod y alimentación'!AI194*IF($AN136=$R$10,VLOOKUP($AO136,Listas!$B$6:$C$106,2,),IF($AN136=$R$11,VLOOKUP($AO136,Listas!$E$6:$F$106,2,),IF($AN136=$R$12,VLOOKUP($AO136,Listas!$H$6:$I$106,2,),""))),"")</f>
        <v/>
      </c>
      <c r="CZ136" t="str">
        <f>IFERROR('Prod y alimentación'!AL194*IF($AN136=$R$10,VLOOKUP($AO136,Listas!$B$6:$C$106,2,),IF($AN136=$R$11,VLOOKUP($AO136,Listas!$E$6:$F$106,2,),IF($AN136=$R$12,VLOOKUP($AO136,Listas!$H$6:$I$106,2,),""))),"")</f>
        <v/>
      </c>
    </row>
    <row r="137" spans="80:104" x14ac:dyDescent="0.35">
      <c r="CB137" t="str">
        <f>IF(Reservas!E142="",IF(Reservas!D142="","",IF(Reservas!C142=$O$10,0.85,IF(Reservas!C142=$O$11,0.45,IF(Reservas!C142=$O$12,0.33,"")))),Reservas!E142)</f>
        <v/>
      </c>
      <c r="CC137" t="str">
        <f>IF(Reservas!H142="",IF(Reservas!G142="","",IF(Reservas!F142=$O$10,0.85,IF(Reservas!F142=$O$11,0.45,IF(Reservas!F142=$O$12,0.33,"")))),Reservas!H142)</f>
        <v/>
      </c>
      <c r="CD137" t="str">
        <f>IF(Reservas!K142="",IF(Reservas!J142="","",IF(Reservas!I142=$O$10,0.85,IF(Reservas!I142=$O$11,0.45,IF(Reservas!I142=$O$12,0.33,"")))),Reservas!K142)</f>
        <v/>
      </c>
      <c r="CE137" t="str">
        <f>IF(Reservas!N142="",IF(Reservas!M142="","",IF(Reservas!L142=$O$10,0.85,IF(Reservas!L142=$O$11,0.45,IF(Reservas!L142=$O$12,0.33,"")))),Reservas!N142)</f>
        <v/>
      </c>
      <c r="CF137" t="str">
        <f>IF(Reservas!Q142="",IF(Reservas!P142="","",IF(Reservas!O142=$O$10,0.85,IF(Reservas!O142=$O$11,0.45,IF(Reservas!O142=$O$12,0.33,"")))),Reservas!Q142)</f>
        <v/>
      </c>
      <c r="CG137" t="str">
        <f>IF(Reservas!T142="",IF(Reservas!S142="","",IF(Reservas!R142=$O$10,0.85,IF(Reservas!R142=$O$11,0.45,IF(Reservas!R142=$O$12,0.33,"")))),Reservas!T142)</f>
        <v/>
      </c>
      <c r="CH137" t="str">
        <f>IF(Reservas!W142="",IF(Reservas!V142="","",IF(Reservas!U142=$O$10,0.85,IF(Reservas!U142=$O$11,0.45,IF(Reservas!U142=$O$12,0.33,"")))),Reservas!W142)</f>
        <v/>
      </c>
      <c r="CI137" t="str">
        <f>IF(Reservas!Z142="",IF(Reservas!Y142="","",IF(Reservas!X142=$O$10,0.85,IF(Reservas!X142=$O$11,0.45,IF(Reservas!X142=$O$12,0.33,"")))),Reservas!Z142)</f>
        <v/>
      </c>
      <c r="CJ137" t="str">
        <f>IF(Reservas!AC142="",IF(Reservas!AB142="","",IF(Reservas!AA142=$O$10,0.85,IF(Reservas!AA142=$O$11,0.45,IF(Reservas!AA142=$O$12,0.33,"")))),Reservas!AC142)</f>
        <v/>
      </c>
      <c r="CK137" t="str">
        <f>IF(Reservas!AF142="",IF(Reservas!AE142="","",IF(Reservas!AD142=$O$10,0.85,IF(Reservas!AD142=$O$11,0.45,IF(Reservas!AD142=$O$12,0.33,"")))),Reservas!AF142)</f>
        <v/>
      </c>
      <c r="CL137" t="str">
        <f>IF(Reservas!AI142="",IF(Reservas!AH142="","",IF(Reservas!AG142=$O$10,0.85,IF(Reservas!AG142=$O$11,0.45,IF(Reservas!AG142=$O$12,0.33,"")))),Reservas!AI142)</f>
        <v/>
      </c>
      <c r="CM137" t="str">
        <f>IF(Reservas!AL142="",IF(Reservas!AK142="","",IF(Reservas!AJ142=$O$10,0.85,IF(Reservas!AJ142=$O$11,0.45,IF(Reservas!AJ142=$O$12,0.33,"")))),Reservas!AL142)</f>
        <v/>
      </c>
      <c r="CO137" t="str">
        <f>IFERROR('Prod y alimentación'!E195*IF($AN137=$R$10,VLOOKUP($AO137,Listas!$B$6:$C$106,2,),IF($AN137=$R$11,VLOOKUP($AO137,Listas!$E$6:$F$106,2,),IF($AN137=$R$12,VLOOKUP($AO137,Listas!$H$6:$I$106,2,),""))),"")</f>
        <v/>
      </c>
      <c r="CP137" t="str">
        <f>IFERROR('Prod y alimentación'!H195*IF($AN137=$R$10,VLOOKUP($AO137,Listas!$B$6:$C$106,2,),IF($AN137=$R$11,VLOOKUP($AO137,Listas!$E$6:$F$106,2,),IF($AN137=$R$12,VLOOKUP($AO137,Listas!$H$6:$I$106,2,),""))),"")</f>
        <v/>
      </c>
      <c r="CQ137" t="str">
        <f>IFERROR('Prod y alimentación'!K195*IF($AN137=$R$10,VLOOKUP($AO137,Listas!$B$6:$C$106,2,),IF($AN137=$R$11,VLOOKUP($AO137,Listas!$E$6:$F$106,2,),IF($AN137=$R$12,VLOOKUP($AO137,Listas!$H$6:$I$106,2,),""))),"")</f>
        <v/>
      </c>
      <c r="CR137" t="str">
        <f>IFERROR('Prod y alimentación'!N195*IF($AN137=$R$10,VLOOKUP($AO137,Listas!$B$6:$C$106,2,),IF($AN137=$R$11,VLOOKUP($AO137,Listas!$E$6:$F$106,2,),IF($AN137=$R$12,VLOOKUP($AO137,Listas!$H$6:$I$106,2,),""))),"")</f>
        <v/>
      </c>
      <c r="CS137" t="str">
        <f>IFERROR('Prod y alimentación'!Q195*IF($AN137=$R$10,VLOOKUP($AO137,Listas!$B$6:$C$106,2,),IF($AN137=$R$11,VLOOKUP($AO137,Listas!$E$6:$F$106,2,),IF($AN137=$R$12,VLOOKUP($AO137,Listas!$H$6:$I$106,2,),""))),"")</f>
        <v/>
      </c>
      <c r="CT137" t="str">
        <f>IFERROR('Prod y alimentación'!T195*IF($AN137=$R$10,VLOOKUP($AO137,Listas!$B$6:$C$106,2,),IF($AN137=$R$11,VLOOKUP($AO137,Listas!$E$6:$F$106,2,),IF($AN137=$R$12,VLOOKUP($AO137,Listas!$H$6:$I$106,2,),""))),"")</f>
        <v/>
      </c>
      <c r="CU137" t="str">
        <f>IFERROR('Prod y alimentación'!W195*IF($AN137=$R$10,VLOOKUP($AO137,Listas!$B$6:$C$106,2,),IF($AN137=$R$11,VLOOKUP($AO137,Listas!$E$6:$F$106,2,),IF($AN137=$R$12,VLOOKUP($AO137,Listas!$H$6:$I$106,2,),""))),"")</f>
        <v/>
      </c>
      <c r="CV137" t="str">
        <f>IFERROR('Prod y alimentación'!Z195*IF($AN137=$R$10,VLOOKUP($AO137,Listas!$B$6:$C$106,2,),IF($AN137=$R$11,VLOOKUP($AO137,Listas!$E$6:$F$106,2,),IF($AN137=$R$12,VLOOKUP($AO137,Listas!$H$6:$I$106,2,),""))),"")</f>
        <v/>
      </c>
      <c r="CW137" t="str">
        <f>IFERROR('Prod y alimentación'!AC195*IF($AN137=$R$10,VLOOKUP($AO137,Listas!$B$6:$C$106,2,),IF($AN137=$R$11,VLOOKUP($AO137,Listas!$E$6:$F$106,2,),IF($AN137=$R$12,VLOOKUP($AO137,Listas!$H$6:$I$106,2,),""))),"")</f>
        <v/>
      </c>
      <c r="CX137" t="str">
        <f>IFERROR('Prod y alimentación'!AF195*IF($AN137=$R$10,VLOOKUP($AO137,Listas!$B$6:$C$106,2,),IF($AN137=$R$11,VLOOKUP($AO137,Listas!$E$6:$F$106,2,),IF($AN137=$R$12,VLOOKUP($AO137,Listas!$H$6:$I$106,2,),""))),"")</f>
        <v/>
      </c>
      <c r="CY137" t="str">
        <f>IFERROR('Prod y alimentación'!AI195*IF($AN137=$R$10,VLOOKUP($AO137,Listas!$B$6:$C$106,2,),IF($AN137=$R$11,VLOOKUP($AO137,Listas!$E$6:$F$106,2,),IF($AN137=$R$12,VLOOKUP($AO137,Listas!$H$6:$I$106,2,),""))),"")</f>
        <v/>
      </c>
      <c r="CZ137" t="str">
        <f>IFERROR('Prod y alimentación'!AL195*IF($AN137=$R$10,VLOOKUP($AO137,Listas!$B$6:$C$106,2,),IF($AN137=$R$11,VLOOKUP($AO137,Listas!$E$6:$F$106,2,),IF($AN137=$R$12,VLOOKUP($AO137,Listas!$H$6:$I$106,2,),""))),"")</f>
        <v/>
      </c>
    </row>
    <row r="138" spans="80:104" x14ac:dyDescent="0.35">
      <c r="CB138" t="str">
        <f>IF(Reservas!E143="",IF(Reservas!D143="","",IF(Reservas!C143=$O$10,0.85,IF(Reservas!C143=$O$11,0.45,IF(Reservas!C143=$O$12,0.33,"")))),Reservas!E143)</f>
        <v/>
      </c>
      <c r="CC138" t="str">
        <f>IF(Reservas!H143="",IF(Reservas!G143="","",IF(Reservas!F143=$O$10,0.85,IF(Reservas!F143=$O$11,0.45,IF(Reservas!F143=$O$12,0.33,"")))),Reservas!H143)</f>
        <v/>
      </c>
      <c r="CD138" t="str">
        <f>IF(Reservas!K143="",IF(Reservas!J143="","",IF(Reservas!I143=$O$10,0.85,IF(Reservas!I143=$O$11,0.45,IF(Reservas!I143=$O$12,0.33,"")))),Reservas!K143)</f>
        <v/>
      </c>
      <c r="CE138" t="str">
        <f>IF(Reservas!N143="",IF(Reservas!M143="","",IF(Reservas!L143=$O$10,0.85,IF(Reservas!L143=$O$11,0.45,IF(Reservas!L143=$O$12,0.33,"")))),Reservas!N143)</f>
        <v/>
      </c>
      <c r="CF138" t="str">
        <f>IF(Reservas!Q143="",IF(Reservas!P143="","",IF(Reservas!O143=$O$10,0.85,IF(Reservas!O143=$O$11,0.45,IF(Reservas!O143=$O$12,0.33,"")))),Reservas!Q143)</f>
        <v/>
      </c>
      <c r="CG138" t="str">
        <f>IF(Reservas!T143="",IF(Reservas!S143="","",IF(Reservas!R143=$O$10,0.85,IF(Reservas!R143=$O$11,0.45,IF(Reservas!R143=$O$12,0.33,"")))),Reservas!T143)</f>
        <v/>
      </c>
      <c r="CH138" t="str">
        <f>IF(Reservas!W143="",IF(Reservas!V143="","",IF(Reservas!U143=$O$10,0.85,IF(Reservas!U143=$O$11,0.45,IF(Reservas!U143=$O$12,0.33,"")))),Reservas!W143)</f>
        <v/>
      </c>
      <c r="CI138" t="str">
        <f>IF(Reservas!Z143="",IF(Reservas!Y143="","",IF(Reservas!X143=$O$10,0.85,IF(Reservas!X143=$O$11,0.45,IF(Reservas!X143=$O$12,0.33,"")))),Reservas!Z143)</f>
        <v/>
      </c>
      <c r="CJ138" t="str">
        <f>IF(Reservas!AC143="",IF(Reservas!AB143="","",IF(Reservas!AA143=$O$10,0.85,IF(Reservas!AA143=$O$11,0.45,IF(Reservas!AA143=$O$12,0.33,"")))),Reservas!AC143)</f>
        <v/>
      </c>
      <c r="CK138" t="str">
        <f>IF(Reservas!AF143="",IF(Reservas!AE143="","",IF(Reservas!AD143=$O$10,0.85,IF(Reservas!AD143=$O$11,0.45,IF(Reservas!AD143=$O$12,0.33,"")))),Reservas!AF143)</f>
        <v/>
      </c>
      <c r="CL138" t="str">
        <f>IF(Reservas!AI143="",IF(Reservas!AH143="","",IF(Reservas!AG143=$O$10,0.85,IF(Reservas!AG143=$O$11,0.45,IF(Reservas!AG143=$O$12,0.33,"")))),Reservas!AI143)</f>
        <v/>
      </c>
      <c r="CM138" t="str">
        <f>IF(Reservas!AL143="",IF(Reservas!AK143="","",IF(Reservas!AJ143=$O$10,0.85,IF(Reservas!AJ143=$O$11,0.45,IF(Reservas!AJ143=$O$12,0.33,"")))),Reservas!AL143)</f>
        <v/>
      </c>
      <c r="CO138" t="str">
        <f>IFERROR('Prod y alimentación'!E196*IF($AN138=$R$10,VLOOKUP($AO138,Listas!$B$6:$C$106,2,),IF($AN138=$R$11,VLOOKUP($AO138,Listas!$E$6:$F$106,2,),IF($AN138=$R$12,VLOOKUP($AO138,Listas!$H$6:$I$106,2,),""))),"")</f>
        <v/>
      </c>
      <c r="CP138" t="str">
        <f>IFERROR('Prod y alimentación'!H196*IF($AN138=$R$10,VLOOKUP($AO138,Listas!$B$6:$C$106,2,),IF($AN138=$R$11,VLOOKUP($AO138,Listas!$E$6:$F$106,2,),IF($AN138=$R$12,VLOOKUP($AO138,Listas!$H$6:$I$106,2,),""))),"")</f>
        <v/>
      </c>
      <c r="CQ138" t="str">
        <f>IFERROR('Prod y alimentación'!K196*IF($AN138=$R$10,VLOOKUP($AO138,Listas!$B$6:$C$106,2,),IF($AN138=$R$11,VLOOKUP($AO138,Listas!$E$6:$F$106,2,),IF($AN138=$R$12,VLOOKUP($AO138,Listas!$H$6:$I$106,2,),""))),"")</f>
        <v/>
      </c>
      <c r="CR138" t="str">
        <f>IFERROR('Prod y alimentación'!N196*IF($AN138=$R$10,VLOOKUP($AO138,Listas!$B$6:$C$106,2,),IF($AN138=$R$11,VLOOKUP($AO138,Listas!$E$6:$F$106,2,),IF($AN138=$R$12,VLOOKUP($AO138,Listas!$H$6:$I$106,2,),""))),"")</f>
        <v/>
      </c>
      <c r="CS138" t="str">
        <f>IFERROR('Prod y alimentación'!Q196*IF($AN138=$R$10,VLOOKUP($AO138,Listas!$B$6:$C$106,2,),IF($AN138=$R$11,VLOOKUP($AO138,Listas!$E$6:$F$106,2,),IF($AN138=$R$12,VLOOKUP($AO138,Listas!$H$6:$I$106,2,),""))),"")</f>
        <v/>
      </c>
      <c r="CT138" t="str">
        <f>IFERROR('Prod y alimentación'!T196*IF($AN138=$R$10,VLOOKUP($AO138,Listas!$B$6:$C$106,2,),IF($AN138=$R$11,VLOOKUP($AO138,Listas!$E$6:$F$106,2,),IF($AN138=$R$12,VLOOKUP($AO138,Listas!$H$6:$I$106,2,),""))),"")</f>
        <v/>
      </c>
      <c r="CU138" t="str">
        <f>IFERROR('Prod y alimentación'!W196*IF($AN138=$R$10,VLOOKUP($AO138,Listas!$B$6:$C$106,2,),IF($AN138=$R$11,VLOOKUP($AO138,Listas!$E$6:$F$106,2,),IF($AN138=$R$12,VLOOKUP($AO138,Listas!$H$6:$I$106,2,),""))),"")</f>
        <v/>
      </c>
      <c r="CV138" t="str">
        <f>IFERROR('Prod y alimentación'!Z196*IF($AN138=$R$10,VLOOKUP($AO138,Listas!$B$6:$C$106,2,),IF($AN138=$R$11,VLOOKUP($AO138,Listas!$E$6:$F$106,2,),IF($AN138=$R$12,VLOOKUP($AO138,Listas!$H$6:$I$106,2,),""))),"")</f>
        <v/>
      </c>
      <c r="CW138" t="str">
        <f>IFERROR('Prod y alimentación'!AC196*IF($AN138=$R$10,VLOOKUP($AO138,Listas!$B$6:$C$106,2,),IF($AN138=$R$11,VLOOKUP($AO138,Listas!$E$6:$F$106,2,),IF($AN138=$R$12,VLOOKUP($AO138,Listas!$H$6:$I$106,2,),""))),"")</f>
        <v/>
      </c>
      <c r="CX138" t="str">
        <f>IFERROR('Prod y alimentación'!AF196*IF($AN138=$R$10,VLOOKUP($AO138,Listas!$B$6:$C$106,2,),IF($AN138=$R$11,VLOOKUP($AO138,Listas!$E$6:$F$106,2,),IF($AN138=$R$12,VLOOKUP($AO138,Listas!$H$6:$I$106,2,),""))),"")</f>
        <v/>
      </c>
      <c r="CY138" t="str">
        <f>IFERROR('Prod y alimentación'!AI196*IF($AN138=$R$10,VLOOKUP($AO138,Listas!$B$6:$C$106,2,),IF($AN138=$R$11,VLOOKUP($AO138,Listas!$E$6:$F$106,2,),IF($AN138=$R$12,VLOOKUP($AO138,Listas!$H$6:$I$106,2,),""))),"")</f>
        <v/>
      </c>
      <c r="CZ138" t="str">
        <f>IFERROR('Prod y alimentación'!AL196*IF($AN138=$R$10,VLOOKUP($AO138,Listas!$B$6:$C$106,2,),IF($AN138=$R$11,VLOOKUP($AO138,Listas!$E$6:$F$106,2,),IF($AN138=$R$12,VLOOKUP($AO138,Listas!$H$6:$I$106,2,),""))),"")</f>
        <v/>
      </c>
    </row>
    <row r="139" spans="80:104" x14ac:dyDescent="0.35">
      <c r="CB139" t="str">
        <f>IF(Reservas!E144="",IF(Reservas!D144="","",IF(Reservas!C144=$O$10,0.85,IF(Reservas!C144=$O$11,0.45,IF(Reservas!C144=$O$12,0.33,"")))),Reservas!E144)</f>
        <v/>
      </c>
      <c r="CC139" t="str">
        <f>IF(Reservas!H144="",IF(Reservas!G144="","",IF(Reservas!F144=$O$10,0.85,IF(Reservas!F144=$O$11,0.45,IF(Reservas!F144=$O$12,0.33,"")))),Reservas!H144)</f>
        <v/>
      </c>
      <c r="CD139" t="str">
        <f>IF(Reservas!K144="",IF(Reservas!J144="","",IF(Reservas!I144=$O$10,0.85,IF(Reservas!I144=$O$11,0.45,IF(Reservas!I144=$O$12,0.33,"")))),Reservas!K144)</f>
        <v/>
      </c>
      <c r="CE139" t="str">
        <f>IF(Reservas!N144="",IF(Reservas!M144="","",IF(Reservas!L144=$O$10,0.85,IF(Reservas!L144=$O$11,0.45,IF(Reservas!L144=$O$12,0.33,"")))),Reservas!N144)</f>
        <v/>
      </c>
      <c r="CF139" t="str">
        <f>IF(Reservas!Q144="",IF(Reservas!P144="","",IF(Reservas!O144=$O$10,0.85,IF(Reservas!O144=$O$11,0.45,IF(Reservas!O144=$O$12,0.33,"")))),Reservas!Q144)</f>
        <v/>
      </c>
      <c r="CG139" t="str">
        <f>IF(Reservas!T144="",IF(Reservas!S144="","",IF(Reservas!R144=$O$10,0.85,IF(Reservas!R144=$O$11,0.45,IF(Reservas!R144=$O$12,0.33,"")))),Reservas!T144)</f>
        <v/>
      </c>
      <c r="CH139" t="str">
        <f>IF(Reservas!W144="",IF(Reservas!V144="","",IF(Reservas!U144=$O$10,0.85,IF(Reservas!U144=$O$11,0.45,IF(Reservas!U144=$O$12,0.33,"")))),Reservas!W144)</f>
        <v/>
      </c>
      <c r="CI139" t="str">
        <f>IF(Reservas!Z144="",IF(Reservas!Y144="","",IF(Reservas!X144=$O$10,0.85,IF(Reservas!X144=$O$11,0.45,IF(Reservas!X144=$O$12,0.33,"")))),Reservas!Z144)</f>
        <v/>
      </c>
      <c r="CJ139" t="str">
        <f>IF(Reservas!AC144="",IF(Reservas!AB144="","",IF(Reservas!AA144=$O$10,0.85,IF(Reservas!AA144=$O$11,0.45,IF(Reservas!AA144=$O$12,0.33,"")))),Reservas!AC144)</f>
        <v/>
      </c>
      <c r="CK139" t="str">
        <f>IF(Reservas!AF144="",IF(Reservas!AE144="","",IF(Reservas!AD144=$O$10,0.85,IF(Reservas!AD144=$O$11,0.45,IF(Reservas!AD144=$O$12,0.33,"")))),Reservas!AF144)</f>
        <v/>
      </c>
      <c r="CL139" t="str">
        <f>IF(Reservas!AI144="",IF(Reservas!AH144="","",IF(Reservas!AG144=$O$10,0.85,IF(Reservas!AG144=$O$11,0.45,IF(Reservas!AG144=$O$12,0.33,"")))),Reservas!AI144)</f>
        <v/>
      </c>
      <c r="CM139" t="str">
        <f>IF(Reservas!AL144="",IF(Reservas!AK144="","",IF(Reservas!AJ144=$O$10,0.85,IF(Reservas!AJ144=$O$11,0.45,IF(Reservas!AJ144=$O$12,0.33,"")))),Reservas!AL144)</f>
        <v/>
      </c>
      <c r="CO139" t="str">
        <f>IFERROR('Prod y alimentación'!E197*IF($AN139=$R$10,VLOOKUP($AO139,Listas!$B$6:$C$106,2,),IF($AN139=$R$11,VLOOKUP($AO139,Listas!$E$6:$F$106,2,),IF($AN139=$R$12,VLOOKUP($AO139,Listas!$H$6:$I$106,2,),""))),"")</f>
        <v/>
      </c>
      <c r="CP139" t="str">
        <f>IFERROR('Prod y alimentación'!H197*IF($AN139=$R$10,VLOOKUP($AO139,Listas!$B$6:$C$106,2,),IF($AN139=$R$11,VLOOKUP($AO139,Listas!$E$6:$F$106,2,),IF($AN139=$R$12,VLOOKUP($AO139,Listas!$H$6:$I$106,2,),""))),"")</f>
        <v/>
      </c>
      <c r="CQ139" t="str">
        <f>IFERROR('Prod y alimentación'!K197*IF($AN139=$R$10,VLOOKUP($AO139,Listas!$B$6:$C$106,2,),IF($AN139=$R$11,VLOOKUP($AO139,Listas!$E$6:$F$106,2,),IF($AN139=$R$12,VLOOKUP($AO139,Listas!$H$6:$I$106,2,),""))),"")</f>
        <v/>
      </c>
      <c r="CR139" t="str">
        <f>IFERROR('Prod y alimentación'!N197*IF($AN139=$R$10,VLOOKUP($AO139,Listas!$B$6:$C$106,2,),IF($AN139=$R$11,VLOOKUP($AO139,Listas!$E$6:$F$106,2,),IF($AN139=$R$12,VLOOKUP($AO139,Listas!$H$6:$I$106,2,),""))),"")</f>
        <v/>
      </c>
      <c r="CS139" t="str">
        <f>IFERROR('Prod y alimentación'!Q197*IF($AN139=$R$10,VLOOKUP($AO139,Listas!$B$6:$C$106,2,),IF($AN139=$R$11,VLOOKUP($AO139,Listas!$E$6:$F$106,2,),IF($AN139=$R$12,VLOOKUP($AO139,Listas!$H$6:$I$106,2,),""))),"")</f>
        <v/>
      </c>
      <c r="CT139" t="str">
        <f>IFERROR('Prod y alimentación'!T197*IF($AN139=$R$10,VLOOKUP($AO139,Listas!$B$6:$C$106,2,),IF($AN139=$R$11,VLOOKUP($AO139,Listas!$E$6:$F$106,2,),IF($AN139=$R$12,VLOOKUP($AO139,Listas!$H$6:$I$106,2,),""))),"")</f>
        <v/>
      </c>
      <c r="CU139" t="str">
        <f>IFERROR('Prod y alimentación'!W197*IF($AN139=$R$10,VLOOKUP($AO139,Listas!$B$6:$C$106,2,),IF($AN139=$R$11,VLOOKUP($AO139,Listas!$E$6:$F$106,2,),IF($AN139=$R$12,VLOOKUP($AO139,Listas!$H$6:$I$106,2,),""))),"")</f>
        <v/>
      </c>
      <c r="CV139" t="str">
        <f>IFERROR('Prod y alimentación'!Z197*IF($AN139=$R$10,VLOOKUP($AO139,Listas!$B$6:$C$106,2,),IF($AN139=$R$11,VLOOKUP($AO139,Listas!$E$6:$F$106,2,),IF($AN139=$R$12,VLOOKUP($AO139,Listas!$H$6:$I$106,2,),""))),"")</f>
        <v/>
      </c>
      <c r="CW139" t="str">
        <f>IFERROR('Prod y alimentación'!AC197*IF($AN139=$R$10,VLOOKUP($AO139,Listas!$B$6:$C$106,2,),IF($AN139=$R$11,VLOOKUP($AO139,Listas!$E$6:$F$106,2,),IF($AN139=$R$12,VLOOKUP($AO139,Listas!$H$6:$I$106,2,),""))),"")</f>
        <v/>
      </c>
      <c r="CX139" t="str">
        <f>IFERROR('Prod y alimentación'!AF197*IF($AN139=$R$10,VLOOKUP($AO139,Listas!$B$6:$C$106,2,),IF($AN139=$R$11,VLOOKUP($AO139,Listas!$E$6:$F$106,2,),IF($AN139=$R$12,VLOOKUP($AO139,Listas!$H$6:$I$106,2,),""))),"")</f>
        <v/>
      </c>
      <c r="CY139" t="str">
        <f>IFERROR('Prod y alimentación'!AI197*IF($AN139=$R$10,VLOOKUP($AO139,Listas!$B$6:$C$106,2,),IF($AN139=$R$11,VLOOKUP($AO139,Listas!$E$6:$F$106,2,),IF($AN139=$R$12,VLOOKUP($AO139,Listas!$H$6:$I$106,2,),""))),"")</f>
        <v/>
      </c>
      <c r="CZ139" t="str">
        <f>IFERROR('Prod y alimentación'!AL197*IF($AN139=$R$10,VLOOKUP($AO139,Listas!$B$6:$C$106,2,),IF($AN139=$R$11,VLOOKUP($AO139,Listas!$E$6:$F$106,2,),IF($AN139=$R$12,VLOOKUP($AO139,Listas!$H$6:$I$106,2,),""))),"")</f>
        <v/>
      </c>
    </row>
    <row r="140" spans="80:104" x14ac:dyDescent="0.35">
      <c r="CB140" t="str">
        <f>IF(Reservas!E145="",IF(Reservas!D145="","",IF(Reservas!C145=$O$10,0.85,IF(Reservas!C145=$O$11,0.45,IF(Reservas!C145=$O$12,0.33,"")))),Reservas!E145)</f>
        <v/>
      </c>
      <c r="CC140" t="str">
        <f>IF(Reservas!H145="",IF(Reservas!G145="","",IF(Reservas!F145=$O$10,0.85,IF(Reservas!F145=$O$11,0.45,IF(Reservas!F145=$O$12,0.33,"")))),Reservas!H145)</f>
        <v/>
      </c>
      <c r="CD140" t="str">
        <f>IF(Reservas!K145="",IF(Reservas!J145="","",IF(Reservas!I145=$O$10,0.85,IF(Reservas!I145=$O$11,0.45,IF(Reservas!I145=$O$12,0.33,"")))),Reservas!K145)</f>
        <v/>
      </c>
      <c r="CE140" t="str">
        <f>IF(Reservas!N145="",IF(Reservas!M145="","",IF(Reservas!L145=$O$10,0.85,IF(Reservas!L145=$O$11,0.45,IF(Reservas!L145=$O$12,0.33,"")))),Reservas!N145)</f>
        <v/>
      </c>
      <c r="CF140" t="str">
        <f>IF(Reservas!Q145="",IF(Reservas!P145="","",IF(Reservas!O145=$O$10,0.85,IF(Reservas!O145=$O$11,0.45,IF(Reservas!O145=$O$12,0.33,"")))),Reservas!Q145)</f>
        <v/>
      </c>
      <c r="CG140" t="str">
        <f>IF(Reservas!T145="",IF(Reservas!S145="","",IF(Reservas!R145=$O$10,0.85,IF(Reservas!R145=$O$11,0.45,IF(Reservas!R145=$O$12,0.33,"")))),Reservas!T145)</f>
        <v/>
      </c>
      <c r="CH140" t="str">
        <f>IF(Reservas!W145="",IF(Reservas!V145="","",IF(Reservas!U145=$O$10,0.85,IF(Reservas!U145=$O$11,0.45,IF(Reservas!U145=$O$12,0.33,"")))),Reservas!W145)</f>
        <v/>
      </c>
      <c r="CI140" t="str">
        <f>IF(Reservas!Z145="",IF(Reservas!Y145="","",IF(Reservas!X145=$O$10,0.85,IF(Reservas!X145=$O$11,0.45,IF(Reservas!X145=$O$12,0.33,"")))),Reservas!Z145)</f>
        <v/>
      </c>
      <c r="CJ140" t="str">
        <f>IF(Reservas!AC145="",IF(Reservas!AB145="","",IF(Reservas!AA145=$O$10,0.85,IF(Reservas!AA145=$O$11,0.45,IF(Reservas!AA145=$O$12,0.33,"")))),Reservas!AC145)</f>
        <v/>
      </c>
      <c r="CK140" t="str">
        <f>IF(Reservas!AF145="",IF(Reservas!AE145="","",IF(Reservas!AD145=$O$10,0.85,IF(Reservas!AD145=$O$11,0.45,IF(Reservas!AD145=$O$12,0.33,"")))),Reservas!AF145)</f>
        <v/>
      </c>
      <c r="CL140" t="str">
        <f>IF(Reservas!AI145="",IF(Reservas!AH145="","",IF(Reservas!AG145=$O$10,0.85,IF(Reservas!AG145=$O$11,0.45,IF(Reservas!AG145=$O$12,0.33,"")))),Reservas!AI145)</f>
        <v/>
      </c>
      <c r="CM140" t="str">
        <f>IF(Reservas!AL145="",IF(Reservas!AK145="","",IF(Reservas!AJ145=$O$10,0.85,IF(Reservas!AJ145=$O$11,0.45,IF(Reservas!AJ145=$O$12,0.33,"")))),Reservas!AL145)</f>
        <v/>
      </c>
      <c r="CO140" t="str">
        <f>IFERROR('Prod y alimentación'!E198*IF($AN140=$R$10,VLOOKUP($AO140,Listas!$B$6:$C$106,2,),IF($AN140=$R$11,VLOOKUP($AO140,Listas!$E$6:$F$106,2,),IF($AN140=$R$12,VLOOKUP($AO140,Listas!$H$6:$I$106,2,),""))),"")</f>
        <v/>
      </c>
      <c r="CP140" t="str">
        <f>IFERROR('Prod y alimentación'!H198*IF($AN140=$R$10,VLOOKUP($AO140,Listas!$B$6:$C$106,2,),IF($AN140=$R$11,VLOOKUP($AO140,Listas!$E$6:$F$106,2,),IF($AN140=$R$12,VLOOKUP($AO140,Listas!$H$6:$I$106,2,),""))),"")</f>
        <v/>
      </c>
      <c r="CQ140" t="str">
        <f>IFERROR('Prod y alimentación'!K198*IF($AN140=$R$10,VLOOKUP($AO140,Listas!$B$6:$C$106,2,),IF($AN140=$R$11,VLOOKUP($AO140,Listas!$E$6:$F$106,2,),IF($AN140=$R$12,VLOOKUP($AO140,Listas!$H$6:$I$106,2,),""))),"")</f>
        <v/>
      </c>
      <c r="CR140" t="str">
        <f>IFERROR('Prod y alimentación'!N198*IF($AN140=$R$10,VLOOKUP($AO140,Listas!$B$6:$C$106,2,),IF($AN140=$R$11,VLOOKUP($AO140,Listas!$E$6:$F$106,2,),IF($AN140=$R$12,VLOOKUP($AO140,Listas!$H$6:$I$106,2,),""))),"")</f>
        <v/>
      </c>
      <c r="CS140" t="str">
        <f>IFERROR('Prod y alimentación'!Q198*IF($AN140=$R$10,VLOOKUP($AO140,Listas!$B$6:$C$106,2,),IF($AN140=$R$11,VLOOKUP($AO140,Listas!$E$6:$F$106,2,),IF($AN140=$R$12,VLOOKUP($AO140,Listas!$H$6:$I$106,2,),""))),"")</f>
        <v/>
      </c>
      <c r="CT140" t="str">
        <f>IFERROR('Prod y alimentación'!T198*IF($AN140=$R$10,VLOOKUP($AO140,Listas!$B$6:$C$106,2,),IF($AN140=$R$11,VLOOKUP($AO140,Listas!$E$6:$F$106,2,),IF($AN140=$R$12,VLOOKUP($AO140,Listas!$H$6:$I$106,2,),""))),"")</f>
        <v/>
      </c>
      <c r="CU140" t="str">
        <f>IFERROR('Prod y alimentación'!W198*IF($AN140=$R$10,VLOOKUP($AO140,Listas!$B$6:$C$106,2,),IF($AN140=$R$11,VLOOKUP($AO140,Listas!$E$6:$F$106,2,),IF($AN140=$R$12,VLOOKUP($AO140,Listas!$H$6:$I$106,2,),""))),"")</f>
        <v/>
      </c>
      <c r="CV140" t="str">
        <f>IFERROR('Prod y alimentación'!Z198*IF($AN140=$R$10,VLOOKUP($AO140,Listas!$B$6:$C$106,2,),IF($AN140=$R$11,VLOOKUP($AO140,Listas!$E$6:$F$106,2,),IF($AN140=$R$12,VLOOKUP($AO140,Listas!$H$6:$I$106,2,),""))),"")</f>
        <v/>
      </c>
      <c r="CW140" t="str">
        <f>IFERROR('Prod y alimentación'!AC198*IF($AN140=$R$10,VLOOKUP($AO140,Listas!$B$6:$C$106,2,),IF($AN140=$R$11,VLOOKUP($AO140,Listas!$E$6:$F$106,2,),IF($AN140=$R$12,VLOOKUP($AO140,Listas!$H$6:$I$106,2,),""))),"")</f>
        <v/>
      </c>
      <c r="CX140" t="str">
        <f>IFERROR('Prod y alimentación'!AF198*IF($AN140=$R$10,VLOOKUP($AO140,Listas!$B$6:$C$106,2,),IF($AN140=$R$11,VLOOKUP($AO140,Listas!$E$6:$F$106,2,),IF($AN140=$R$12,VLOOKUP($AO140,Listas!$H$6:$I$106,2,),""))),"")</f>
        <v/>
      </c>
      <c r="CY140" t="str">
        <f>IFERROR('Prod y alimentación'!AI198*IF($AN140=$R$10,VLOOKUP($AO140,Listas!$B$6:$C$106,2,),IF($AN140=$R$11,VLOOKUP($AO140,Listas!$E$6:$F$106,2,),IF($AN140=$R$12,VLOOKUP($AO140,Listas!$H$6:$I$106,2,),""))),"")</f>
        <v/>
      </c>
      <c r="CZ140" t="str">
        <f>IFERROR('Prod y alimentación'!AL198*IF($AN140=$R$10,VLOOKUP($AO140,Listas!$B$6:$C$106,2,),IF($AN140=$R$11,VLOOKUP($AO140,Listas!$E$6:$F$106,2,),IF($AN140=$R$12,VLOOKUP($AO140,Listas!$H$6:$I$106,2,),""))),"")</f>
        <v/>
      </c>
    </row>
    <row r="141" spans="80:104" x14ac:dyDescent="0.35">
      <c r="CB141" t="str">
        <f>IF(Reservas!E146="",IF(Reservas!D146="","",IF(Reservas!C146=$O$10,0.85,IF(Reservas!C146=$O$11,0.45,IF(Reservas!C146=$O$12,0.33,"")))),Reservas!E146)</f>
        <v/>
      </c>
      <c r="CC141" t="str">
        <f>IF(Reservas!H146="",IF(Reservas!G146="","",IF(Reservas!F146=$O$10,0.85,IF(Reservas!F146=$O$11,0.45,IF(Reservas!F146=$O$12,0.33,"")))),Reservas!H146)</f>
        <v/>
      </c>
      <c r="CD141" t="str">
        <f>IF(Reservas!K146="",IF(Reservas!J146="","",IF(Reservas!I146=$O$10,0.85,IF(Reservas!I146=$O$11,0.45,IF(Reservas!I146=$O$12,0.33,"")))),Reservas!K146)</f>
        <v/>
      </c>
      <c r="CE141" t="str">
        <f>IF(Reservas!N146="",IF(Reservas!M146="","",IF(Reservas!L146=$O$10,0.85,IF(Reservas!L146=$O$11,0.45,IF(Reservas!L146=$O$12,0.33,"")))),Reservas!N146)</f>
        <v/>
      </c>
      <c r="CF141" t="str">
        <f>IF(Reservas!Q146="",IF(Reservas!P146="","",IF(Reservas!O146=$O$10,0.85,IF(Reservas!O146=$O$11,0.45,IF(Reservas!O146=$O$12,0.33,"")))),Reservas!Q146)</f>
        <v/>
      </c>
      <c r="CG141" t="str">
        <f>IF(Reservas!T146="",IF(Reservas!S146="","",IF(Reservas!R146=$O$10,0.85,IF(Reservas!R146=$O$11,0.45,IF(Reservas!R146=$O$12,0.33,"")))),Reservas!T146)</f>
        <v/>
      </c>
      <c r="CH141" t="str">
        <f>IF(Reservas!W146="",IF(Reservas!V146="","",IF(Reservas!U146=$O$10,0.85,IF(Reservas!U146=$O$11,0.45,IF(Reservas!U146=$O$12,0.33,"")))),Reservas!W146)</f>
        <v/>
      </c>
      <c r="CI141" t="str">
        <f>IF(Reservas!Z146="",IF(Reservas!Y146="","",IF(Reservas!X146=$O$10,0.85,IF(Reservas!X146=$O$11,0.45,IF(Reservas!X146=$O$12,0.33,"")))),Reservas!Z146)</f>
        <v/>
      </c>
      <c r="CJ141" t="str">
        <f>IF(Reservas!AC146="",IF(Reservas!AB146="","",IF(Reservas!AA146=$O$10,0.85,IF(Reservas!AA146=$O$11,0.45,IF(Reservas!AA146=$O$12,0.33,"")))),Reservas!AC146)</f>
        <v/>
      </c>
      <c r="CK141" t="str">
        <f>IF(Reservas!AF146="",IF(Reservas!AE146="","",IF(Reservas!AD146=$O$10,0.85,IF(Reservas!AD146=$O$11,0.45,IF(Reservas!AD146=$O$12,0.33,"")))),Reservas!AF146)</f>
        <v/>
      </c>
      <c r="CL141" t="str">
        <f>IF(Reservas!AI146="",IF(Reservas!AH146="","",IF(Reservas!AG146=$O$10,0.85,IF(Reservas!AG146=$O$11,0.45,IF(Reservas!AG146=$O$12,0.33,"")))),Reservas!AI146)</f>
        <v/>
      </c>
      <c r="CM141" t="str">
        <f>IF(Reservas!AL146="",IF(Reservas!AK146="","",IF(Reservas!AJ146=$O$10,0.85,IF(Reservas!AJ146=$O$11,0.45,IF(Reservas!AJ146=$O$12,0.33,"")))),Reservas!AL146)</f>
        <v/>
      </c>
      <c r="CO141" t="str">
        <f>IFERROR('Prod y alimentación'!E199*IF($AN141=$R$10,VLOOKUP($AO141,Listas!$B$6:$C$106,2,),IF($AN141=$R$11,VLOOKUP($AO141,Listas!$E$6:$F$106,2,),IF($AN141=$R$12,VLOOKUP($AO141,Listas!$H$6:$I$106,2,),""))),"")</f>
        <v/>
      </c>
      <c r="CP141" t="str">
        <f>IFERROR('Prod y alimentación'!H199*IF($AN141=$R$10,VLOOKUP($AO141,Listas!$B$6:$C$106,2,),IF($AN141=$R$11,VLOOKUP($AO141,Listas!$E$6:$F$106,2,),IF($AN141=$R$12,VLOOKUP($AO141,Listas!$H$6:$I$106,2,),""))),"")</f>
        <v/>
      </c>
      <c r="CQ141" t="str">
        <f>IFERROR('Prod y alimentación'!K199*IF($AN141=$R$10,VLOOKUP($AO141,Listas!$B$6:$C$106,2,),IF($AN141=$R$11,VLOOKUP($AO141,Listas!$E$6:$F$106,2,),IF($AN141=$R$12,VLOOKUP($AO141,Listas!$H$6:$I$106,2,),""))),"")</f>
        <v/>
      </c>
      <c r="CR141" t="str">
        <f>IFERROR('Prod y alimentación'!N199*IF($AN141=$R$10,VLOOKUP($AO141,Listas!$B$6:$C$106,2,),IF($AN141=$R$11,VLOOKUP($AO141,Listas!$E$6:$F$106,2,),IF($AN141=$R$12,VLOOKUP($AO141,Listas!$H$6:$I$106,2,),""))),"")</f>
        <v/>
      </c>
      <c r="CS141" t="str">
        <f>IFERROR('Prod y alimentación'!Q199*IF($AN141=$R$10,VLOOKUP($AO141,Listas!$B$6:$C$106,2,),IF($AN141=$R$11,VLOOKUP($AO141,Listas!$E$6:$F$106,2,),IF($AN141=$R$12,VLOOKUP($AO141,Listas!$H$6:$I$106,2,),""))),"")</f>
        <v/>
      </c>
      <c r="CT141" t="str">
        <f>IFERROR('Prod y alimentación'!T199*IF($AN141=$R$10,VLOOKUP($AO141,Listas!$B$6:$C$106,2,),IF($AN141=$R$11,VLOOKUP($AO141,Listas!$E$6:$F$106,2,),IF($AN141=$R$12,VLOOKUP($AO141,Listas!$H$6:$I$106,2,),""))),"")</f>
        <v/>
      </c>
      <c r="CU141" t="str">
        <f>IFERROR('Prod y alimentación'!W199*IF($AN141=$R$10,VLOOKUP($AO141,Listas!$B$6:$C$106,2,),IF($AN141=$R$11,VLOOKUP($AO141,Listas!$E$6:$F$106,2,),IF($AN141=$R$12,VLOOKUP($AO141,Listas!$H$6:$I$106,2,),""))),"")</f>
        <v/>
      </c>
      <c r="CV141" t="str">
        <f>IFERROR('Prod y alimentación'!Z199*IF($AN141=$R$10,VLOOKUP($AO141,Listas!$B$6:$C$106,2,),IF($AN141=$R$11,VLOOKUP($AO141,Listas!$E$6:$F$106,2,),IF($AN141=$R$12,VLOOKUP($AO141,Listas!$H$6:$I$106,2,),""))),"")</f>
        <v/>
      </c>
      <c r="CW141" t="str">
        <f>IFERROR('Prod y alimentación'!AC199*IF($AN141=$R$10,VLOOKUP($AO141,Listas!$B$6:$C$106,2,),IF($AN141=$R$11,VLOOKUP($AO141,Listas!$E$6:$F$106,2,),IF($AN141=$R$12,VLOOKUP($AO141,Listas!$H$6:$I$106,2,),""))),"")</f>
        <v/>
      </c>
      <c r="CX141" t="str">
        <f>IFERROR('Prod y alimentación'!AF199*IF($AN141=$R$10,VLOOKUP($AO141,Listas!$B$6:$C$106,2,),IF($AN141=$R$11,VLOOKUP($AO141,Listas!$E$6:$F$106,2,),IF($AN141=$R$12,VLOOKUP($AO141,Listas!$H$6:$I$106,2,),""))),"")</f>
        <v/>
      </c>
      <c r="CY141" t="str">
        <f>IFERROR('Prod y alimentación'!AI199*IF($AN141=$R$10,VLOOKUP($AO141,Listas!$B$6:$C$106,2,),IF($AN141=$R$11,VLOOKUP($AO141,Listas!$E$6:$F$106,2,),IF($AN141=$R$12,VLOOKUP($AO141,Listas!$H$6:$I$106,2,),""))),"")</f>
        <v/>
      </c>
      <c r="CZ141" t="str">
        <f>IFERROR('Prod y alimentación'!AL199*IF($AN141=$R$10,VLOOKUP($AO141,Listas!$B$6:$C$106,2,),IF($AN141=$R$11,VLOOKUP($AO141,Listas!$E$6:$F$106,2,),IF($AN141=$R$12,VLOOKUP($AO141,Listas!$H$6:$I$106,2,),""))),"")</f>
        <v/>
      </c>
    </row>
    <row r="142" spans="80:104" x14ac:dyDescent="0.35">
      <c r="CB142" t="str">
        <f>IF(Reservas!E147="",IF(Reservas!D147="","",IF(Reservas!C147=$O$10,0.85,IF(Reservas!C147=$O$11,0.45,IF(Reservas!C147=$O$12,0.33,"")))),Reservas!E147)</f>
        <v/>
      </c>
      <c r="CC142" t="str">
        <f>IF(Reservas!H147="",IF(Reservas!G147="","",IF(Reservas!F147=$O$10,0.85,IF(Reservas!F147=$O$11,0.45,IF(Reservas!F147=$O$12,0.33,"")))),Reservas!H147)</f>
        <v/>
      </c>
      <c r="CD142" t="str">
        <f>IF(Reservas!K147="",IF(Reservas!J147="","",IF(Reservas!I147=$O$10,0.85,IF(Reservas!I147=$O$11,0.45,IF(Reservas!I147=$O$12,0.33,"")))),Reservas!K147)</f>
        <v/>
      </c>
      <c r="CE142" t="str">
        <f>IF(Reservas!N147="",IF(Reservas!M147="","",IF(Reservas!L147=$O$10,0.85,IF(Reservas!L147=$O$11,0.45,IF(Reservas!L147=$O$12,0.33,"")))),Reservas!N147)</f>
        <v/>
      </c>
      <c r="CF142" t="str">
        <f>IF(Reservas!Q147="",IF(Reservas!P147="","",IF(Reservas!O147=$O$10,0.85,IF(Reservas!O147=$O$11,0.45,IF(Reservas!O147=$O$12,0.33,"")))),Reservas!Q147)</f>
        <v/>
      </c>
      <c r="CG142" t="str">
        <f>IF(Reservas!T147="",IF(Reservas!S147="","",IF(Reservas!R147=$O$10,0.85,IF(Reservas!R147=$O$11,0.45,IF(Reservas!R147=$O$12,0.33,"")))),Reservas!T147)</f>
        <v/>
      </c>
      <c r="CH142" t="str">
        <f>IF(Reservas!W147="",IF(Reservas!V147="","",IF(Reservas!U147=$O$10,0.85,IF(Reservas!U147=$O$11,0.45,IF(Reservas!U147=$O$12,0.33,"")))),Reservas!W147)</f>
        <v/>
      </c>
      <c r="CI142" t="str">
        <f>IF(Reservas!Z147="",IF(Reservas!Y147="","",IF(Reservas!X147=$O$10,0.85,IF(Reservas!X147=$O$11,0.45,IF(Reservas!X147=$O$12,0.33,"")))),Reservas!Z147)</f>
        <v/>
      </c>
      <c r="CJ142" t="str">
        <f>IF(Reservas!AC147="",IF(Reservas!AB147="","",IF(Reservas!AA147=$O$10,0.85,IF(Reservas!AA147=$O$11,0.45,IF(Reservas!AA147=$O$12,0.33,"")))),Reservas!AC147)</f>
        <v/>
      </c>
      <c r="CK142" t="str">
        <f>IF(Reservas!AF147="",IF(Reservas!AE147="","",IF(Reservas!AD147=$O$10,0.85,IF(Reservas!AD147=$O$11,0.45,IF(Reservas!AD147=$O$12,0.33,"")))),Reservas!AF147)</f>
        <v/>
      </c>
      <c r="CL142" t="str">
        <f>IF(Reservas!AI147="",IF(Reservas!AH147="","",IF(Reservas!AG147=$O$10,0.85,IF(Reservas!AG147=$O$11,0.45,IF(Reservas!AG147=$O$12,0.33,"")))),Reservas!AI147)</f>
        <v/>
      </c>
      <c r="CM142" t="str">
        <f>IF(Reservas!AL147="",IF(Reservas!AK147="","",IF(Reservas!AJ147=$O$10,0.85,IF(Reservas!AJ147=$O$11,0.45,IF(Reservas!AJ147=$O$12,0.33,"")))),Reservas!AL147)</f>
        <v/>
      </c>
      <c r="CO142" t="str">
        <f>IFERROR('Prod y alimentación'!E200*IF($AN142=$R$10,VLOOKUP($AO142,Listas!$B$6:$C$106,2,),IF($AN142=$R$11,VLOOKUP($AO142,Listas!$E$6:$F$106,2,),IF($AN142=$R$12,VLOOKUP($AO142,Listas!$H$6:$I$106,2,),""))),"")</f>
        <v/>
      </c>
      <c r="CP142" t="str">
        <f>IFERROR('Prod y alimentación'!H200*IF($AN142=$R$10,VLOOKUP($AO142,Listas!$B$6:$C$106,2,),IF($AN142=$R$11,VLOOKUP($AO142,Listas!$E$6:$F$106,2,),IF($AN142=$R$12,VLOOKUP($AO142,Listas!$H$6:$I$106,2,),""))),"")</f>
        <v/>
      </c>
      <c r="CQ142" t="str">
        <f>IFERROR('Prod y alimentación'!K200*IF($AN142=$R$10,VLOOKUP($AO142,Listas!$B$6:$C$106,2,),IF($AN142=$R$11,VLOOKUP($AO142,Listas!$E$6:$F$106,2,),IF($AN142=$R$12,VLOOKUP($AO142,Listas!$H$6:$I$106,2,),""))),"")</f>
        <v/>
      </c>
      <c r="CR142" t="str">
        <f>IFERROR('Prod y alimentación'!N200*IF($AN142=$R$10,VLOOKUP($AO142,Listas!$B$6:$C$106,2,),IF($AN142=$R$11,VLOOKUP($AO142,Listas!$E$6:$F$106,2,),IF($AN142=$R$12,VLOOKUP($AO142,Listas!$H$6:$I$106,2,),""))),"")</f>
        <v/>
      </c>
      <c r="CS142" t="str">
        <f>IFERROR('Prod y alimentación'!Q200*IF($AN142=$R$10,VLOOKUP($AO142,Listas!$B$6:$C$106,2,),IF($AN142=$R$11,VLOOKUP($AO142,Listas!$E$6:$F$106,2,),IF($AN142=$R$12,VLOOKUP($AO142,Listas!$H$6:$I$106,2,),""))),"")</f>
        <v/>
      </c>
      <c r="CT142" t="str">
        <f>IFERROR('Prod y alimentación'!T200*IF($AN142=$R$10,VLOOKUP($AO142,Listas!$B$6:$C$106,2,),IF($AN142=$R$11,VLOOKUP($AO142,Listas!$E$6:$F$106,2,),IF($AN142=$R$12,VLOOKUP($AO142,Listas!$H$6:$I$106,2,),""))),"")</f>
        <v/>
      </c>
      <c r="CU142" t="str">
        <f>IFERROR('Prod y alimentación'!W200*IF($AN142=$R$10,VLOOKUP($AO142,Listas!$B$6:$C$106,2,),IF($AN142=$R$11,VLOOKUP($AO142,Listas!$E$6:$F$106,2,),IF($AN142=$R$12,VLOOKUP($AO142,Listas!$H$6:$I$106,2,),""))),"")</f>
        <v/>
      </c>
      <c r="CV142" t="str">
        <f>IFERROR('Prod y alimentación'!Z200*IF($AN142=$R$10,VLOOKUP($AO142,Listas!$B$6:$C$106,2,),IF($AN142=$R$11,VLOOKUP($AO142,Listas!$E$6:$F$106,2,),IF($AN142=$R$12,VLOOKUP($AO142,Listas!$H$6:$I$106,2,),""))),"")</f>
        <v/>
      </c>
      <c r="CW142" t="str">
        <f>IFERROR('Prod y alimentación'!AC200*IF($AN142=$R$10,VLOOKUP($AO142,Listas!$B$6:$C$106,2,),IF($AN142=$R$11,VLOOKUP($AO142,Listas!$E$6:$F$106,2,),IF($AN142=$R$12,VLOOKUP($AO142,Listas!$H$6:$I$106,2,),""))),"")</f>
        <v/>
      </c>
      <c r="CX142" t="str">
        <f>IFERROR('Prod y alimentación'!AF200*IF($AN142=$R$10,VLOOKUP($AO142,Listas!$B$6:$C$106,2,),IF($AN142=$R$11,VLOOKUP($AO142,Listas!$E$6:$F$106,2,),IF($AN142=$R$12,VLOOKUP($AO142,Listas!$H$6:$I$106,2,),""))),"")</f>
        <v/>
      </c>
      <c r="CY142" t="str">
        <f>IFERROR('Prod y alimentación'!AI200*IF($AN142=$R$10,VLOOKUP($AO142,Listas!$B$6:$C$106,2,),IF($AN142=$R$11,VLOOKUP($AO142,Listas!$E$6:$F$106,2,),IF($AN142=$R$12,VLOOKUP($AO142,Listas!$H$6:$I$106,2,),""))),"")</f>
        <v/>
      </c>
      <c r="CZ142" t="str">
        <f>IFERROR('Prod y alimentación'!AL200*IF($AN142=$R$10,VLOOKUP($AO142,Listas!$B$6:$C$106,2,),IF($AN142=$R$11,VLOOKUP($AO142,Listas!$E$6:$F$106,2,),IF($AN142=$R$12,VLOOKUP($AO142,Listas!$H$6:$I$106,2,),""))),"")</f>
        <v/>
      </c>
    </row>
    <row r="143" spans="80:104" x14ac:dyDescent="0.35">
      <c r="CB143" t="str">
        <f>IF(Reservas!E148="",IF(Reservas!D148="","",IF(Reservas!C148=$O$10,0.85,IF(Reservas!C148=$O$11,0.45,IF(Reservas!C148=$O$12,0.33,"")))),Reservas!E148)</f>
        <v/>
      </c>
      <c r="CC143" t="str">
        <f>IF(Reservas!H148="",IF(Reservas!G148="","",IF(Reservas!F148=$O$10,0.85,IF(Reservas!F148=$O$11,0.45,IF(Reservas!F148=$O$12,0.33,"")))),Reservas!H148)</f>
        <v/>
      </c>
      <c r="CD143" t="str">
        <f>IF(Reservas!K148="",IF(Reservas!J148="","",IF(Reservas!I148=$O$10,0.85,IF(Reservas!I148=$O$11,0.45,IF(Reservas!I148=$O$12,0.33,"")))),Reservas!K148)</f>
        <v/>
      </c>
      <c r="CE143" t="str">
        <f>IF(Reservas!N148="",IF(Reservas!M148="","",IF(Reservas!L148=$O$10,0.85,IF(Reservas!L148=$O$11,0.45,IF(Reservas!L148=$O$12,0.33,"")))),Reservas!N148)</f>
        <v/>
      </c>
      <c r="CF143" t="str">
        <f>IF(Reservas!Q148="",IF(Reservas!P148="","",IF(Reservas!O148=$O$10,0.85,IF(Reservas!O148=$O$11,0.45,IF(Reservas!O148=$O$12,0.33,"")))),Reservas!Q148)</f>
        <v/>
      </c>
      <c r="CG143" t="str">
        <f>IF(Reservas!T148="",IF(Reservas!S148="","",IF(Reservas!R148=$O$10,0.85,IF(Reservas!R148=$O$11,0.45,IF(Reservas!R148=$O$12,0.33,"")))),Reservas!T148)</f>
        <v/>
      </c>
      <c r="CH143" t="str">
        <f>IF(Reservas!W148="",IF(Reservas!V148="","",IF(Reservas!U148=$O$10,0.85,IF(Reservas!U148=$O$11,0.45,IF(Reservas!U148=$O$12,0.33,"")))),Reservas!W148)</f>
        <v/>
      </c>
      <c r="CI143" t="str">
        <f>IF(Reservas!Z148="",IF(Reservas!Y148="","",IF(Reservas!X148=$O$10,0.85,IF(Reservas!X148=$O$11,0.45,IF(Reservas!X148=$O$12,0.33,"")))),Reservas!Z148)</f>
        <v/>
      </c>
      <c r="CJ143" t="str">
        <f>IF(Reservas!AC148="",IF(Reservas!AB148="","",IF(Reservas!AA148=$O$10,0.85,IF(Reservas!AA148=$O$11,0.45,IF(Reservas!AA148=$O$12,0.33,"")))),Reservas!AC148)</f>
        <v/>
      </c>
      <c r="CK143" t="str">
        <f>IF(Reservas!AF148="",IF(Reservas!AE148="","",IF(Reservas!AD148=$O$10,0.85,IF(Reservas!AD148=$O$11,0.45,IF(Reservas!AD148=$O$12,0.33,"")))),Reservas!AF148)</f>
        <v/>
      </c>
      <c r="CL143" t="str">
        <f>IF(Reservas!AI148="",IF(Reservas!AH148="","",IF(Reservas!AG148=$O$10,0.85,IF(Reservas!AG148=$O$11,0.45,IF(Reservas!AG148=$O$12,0.33,"")))),Reservas!AI148)</f>
        <v/>
      </c>
      <c r="CM143" t="str">
        <f>IF(Reservas!AL148="",IF(Reservas!AK148="","",IF(Reservas!AJ148=$O$10,0.85,IF(Reservas!AJ148=$O$11,0.45,IF(Reservas!AJ148=$O$12,0.33,"")))),Reservas!AL148)</f>
        <v/>
      </c>
      <c r="CO143" t="str">
        <f>IFERROR('Prod y alimentación'!E201*IF($AN143=$R$10,VLOOKUP($AO143,Listas!$B$6:$C$106,2,),IF($AN143=$R$11,VLOOKUP($AO143,Listas!$E$6:$F$106,2,),IF($AN143=$R$12,VLOOKUP($AO143,Listas!$H$6:$I$106,2,),""))),"")</f>
        <v/>
      </c>
      <c r="CP143" t="str">
        <f>IFERROR('Prod y alimentación'!H201*IF($AN143=$R$10,VLOOKUP($AO143,Listas!$B$6:$C$106,2,),IF($AN143=$R$11,VLOOKUP($AO143,Listas!$E$6:$F$106,2,),IF($AN143=$R$12,VLOOKUP($AO143,Listas!$H$6:$I$106,2,),""))),"")</f>
        <v/>
      </c>
      <c r="CQ143" t="str">
        <f>IFERROR('Prod y alimentación'!K201*IF($AN143=$R$10,VLOOKUP($AO143,Listas!$B$6:$C$106,2,),IF($AN143=$R$11,VLOOKUP($AO143,Listas!$E$6:$F$106,2,),IF($AN143=$R$12,VLOOKUP($AO143,Listas!$H$6:$I$106,2,),""))),"")</f>
        <v/>
      </c>
      <c r="CR143" t="str">
        <f>IFERROR('Prod y alimentación'!N201*IF($AN143=$R$10,VLOOKUP($AO143,Listas!$B$6:$C$106,2,),IF($AN143=$R$11,VLOOKUP($AO143,Listas!$E$6:$F$106,2,),IF($AN143=$R$12,VLOOKUP($AO143,Listas!$H$6:$I$106,2,),""))),"")</f>
        <v/>
      </c>
      <c r="CS143" t="str">
        <f>IFERROR('Prod y alimentación'!Q201*IF($AN143=$R$10,VLOOKUP($AO143,Listas!$B$6:$C$106,2,),IF($AN143=$R$11,VLOOKUP($AO143,Listas!$E$6:$F$106,2,),IF($AN143=$R$12,VLOOKUP($AO143,Listas!$H$6:$I$106,2,),""))),"")</f>
        <v/>
      </c>
      <c r="CT143" t="str">
        <f>IFERROR('Prod y alimentación'!T201*IF($AN143=$R$10,VLOOKUP($AO143,Listas!$B$6:$C$106,2,),IF($AN143=$R$11,VLOOKUP($AO143,Listas!$E$6:$F$106,2,),IF($AN143=$R$12,VLOOKUP($AO143,Listas!$H$6:$I$106,2,),""))),"")</f>
        <v/>
      </c>
      <c r="CU143" t="str">
        <f>IFERROR('Prod y alimentación'!W201*IF($AN143=$R$10,VLOOKUP($AO143,Listas!$B$6:$C$106,2,),IF($AN143=$R$11,VLOOKUP($AO143,Listas!$E$6:$F$106,2,),IF($AN143=$R$12,VLOOKUP($AO143,Listas!$H$6:$I$106,2,),""))),"")</f>
        <v/>
      </c>
      <c r="CV143" t="str">
        <f>IFERROR('Prod y alimentación'!Z201*IF($AN143=$R$10,VLOOKUP($AO143,Listas!$B$6:$C$106,2,),IF($AN143=$R$11,VLOOKUP($AO143,Listas!$E$6:$F$106,2,),IF($AN143=$R$12,VLOOKUP($AO143,Listas!$H$6:$I$106,2,),""))),"")</f>
        <v/>
      </c>
      <c r="CW143" t="str">
        <f>IFERROR('Prod y alimentación'!AC201*IF($AN143=$R$10,VLOOKUP($AO143,Listas!$B$6:$C$106,2,),IF($AN143=$R$11,VLOOKUP($AO143,Listas!$E$6:$F$106,2,),IF($AN143=$R$12,VLOOKUP($AO143,Listas!$H$6:$I$106,2,),""))),"")</f>
        <v/>
      </c>
      <c r="CX143" t="str">
        <f>IFERROR('Prod y alimentación'!AF201*IF($AN143=$R$10,VLOOKUP($AO143,Listas!$B$6:$C$106,2,),IF($AN143=$R$11,VLOOKUP($AO143,Listas!$E$6:$F$106,2,),IF($AN143=$R$12,VLOOKUP($AO143,Listas!$H$6:$I$106,2,),""))),"")</f>
        <v/>
      </c>
      <c r="CY143" t="str">
        <f>IFERROR('Prod y alimentación'!AI201*IF($AN143=$R$10,VLOOKUP($AO143,Listas!$B$6:$C$106,2,),IF($AN143=$R$11,VLOOKUP($AO143,Listas!$E$6:$F$106,2,),IF($AN143=$R$12,VLOOKUP($AO143,Listas!$H$6:$I$106,2,),""))),"")</f>
        <v/>
      </c>
      <c r="CZ143" t="str">
        <f>IFERROR('Prod y alimentación'!AL201*IF($AN143=$R$10,VLOOKUP($AO143,Listas!$B$6:$C$106,2,),IF($AN143=$R$11,VLOOKUP($AO143,Listas!$E$6:$F$106,2,),IF($AN143=$R$12,VLOOKUP($AO143,Listas!$H$6:$I$106,2,),""))),"")</f>
        <v/>
      </c>
    </row>
    <row r="144" spans="80:104" x14ac:dyDescent="0.35">
      <c r="CB144" t="str">
        <f>IF(Reservas!E149="",IF(Reservas!D149="","",IF(Reservas!C149=$O$10,0.85,IF(Reservas!C149=$O$11,0.45,IF(Reservas!C149=$O$12,0.33,"")))),Reservas!E149)</f>
        <v/>
      </c>
      <c r="CC144" t="str">
        <f>IF(Reservas!H149="",IF(Reservas!G149="","",IF(Reservas!F149=$O$10,0.85,IF(Reservas!F149=$O$11,0.45,IF(Reservas!F149=$O$12,0.33,"")))),Reservas!H149)</f>
        <v/>
      </c>
      <c r="CD144" t="str">
        <f>IF(Reservas!K149="",IF(Reservas!J149="","",IF(Reservas!I149=$O$10,0.85,IF(Reservas!I149=$O$11,0.45,IF(Reservas!I149=$O$12,0.33,"")))),Reservas!K149)</f>
        <v/>
      </c>
      <c r="CE144" t="str">
        <f>IF(Reservas!N149="",IF(Reservas!M149="","",IF(Reservas!L149=$O$10,0.85,IF(Reservas!L149=$O$11,0.45,IF(Reservas!L149=$O$12,0.33,"")))),Reservas!N149)</f>
        <v/>
      </c>
      <c r="CF144" t="str">
        <f>IF(Reservas!Q149="",IF(Reservas!P149="","",IF(Reservas!O149=$O$10,0.85,IF(Reservas!O149=$O$11,0.45,IF(Reservas!O149=$O$12,0.33,"")))),Reservas!Q149)</f>
        <v/>
      </c>
      <c r="CG144" t="str">
        <f>IF(Reservas!T149="",IF(Reservas!S149="","",IF(Reservas!R149=$O$10,0.85,IF(Reservas!R149=$O$11,0.45,IF(Reservas!R149=$O$12,0.33,"")))),Reservas!T149)</f>
        <v/>
      </c>
      <c r="CH144" t="str">
        <f>IF(Reservas!W149="",IF(Reservas!V149="","",IF(Reservas!U149=$O$10,0.85,IF(Reservas!U149=$O$11,0.45,IF(Reservas!U149=$O$12,0.33,"")))),Reservas!W149)</f>
        <v/>
      </c>
      <c r="CI144" t="str">
        <f>IF(Reservas!Z149="",IF(Reservas!Y149="","",IF(Reservas!X149=$O$10,0.85,IF(Reservas!X149=$O$11,0.45,IF(Reservas!X149=$O$12,0.33,"")))),Reservas!Z149)</f>
        <v/>
      </c>
      <c r="CJ144" t="str">
        <f>IF(Reservas!AC149="",IF(Reservas!AB149="","",IF(Reservas!AA149=$O$10,0.85,IF(Reservas!AA149=$O$11,0.45,IF(Reservas!AA149=$O$12,0.33,"")))),Reservas!AC149)</f>
        <v/>
      </c>
      <c r="CK144" t="str">
        <f>IF(Reservas!AF149="",IF(Reservas!AE149="","",IF(Reservas!AD149=$O$10,0.85,IF(Reservas!AD149=$O$11,0.45,IF(Reservas!AD149=$O$12,0.33,"")))),Reservas!AF149)</f>
        <v/>
      </c>
      <c r="CL144" t="str">
        <f>IF(Reservas!AI149="",IF(Reservas!AH149="","",IF(Reservas!AG149=$O$10,0.85,IF(Reservas!AG149=$O$11,0.45,IF(Reservas!AG149=$O$12,0.33,"")))),Reservas!AI149)</f>
        <v/>
      </c>
      <c r="CM144" t="str">
        <f>IF(Reservas!AL149="",IF(Reservas!AK149="","",IF(Reservas!AJ149=$O$10,0.85,IF(Reservas!AJ149=$O$11,0.45,IF(Reservas!AJ149=$O$12,0.33,"")))),Reservas!AL149)</f>
        <v/>
      </c>
      <c r="CO144" t="str">
        <f>IFERROR('Prod y alimentación'!E202*IF($AN144=$R$10,VLOOKUP($AO144,Listas!$B$6:$C$106,2,),IF($AN144=$R$11,VLOOKUP($AO144,Listas!$E$6:$F$106,2,),IF($AN144=$R$12,VLOOKUP($AO144,Listas!$H$6:$I$106,2,),""))),"")</f>
        <v/>
      </c>
      <c r="CP144" t="str">
        <f>IFERROR('Prod y alimentación'!H202*IF($AN144=$R$10,VLOOKUP($AO144,Listas!$B$6:$C$106,2,),IF($AN144=$R$11,VLOOKUP($AO144,Listas!$E$6:$F$106,2,),IF($AN144=$R$12,VLOOKUP($AO144,Listas!$H$6:$I$106,2,),""))),"")</f>
        <v/>
      </c>
      <c r="CQ144" t="str">
        <f>IFERROR('Prod y alimentación'!K202*IF($AN144=$R$10,VLOOKUP($AO144,Listas!$B$6:$C$106,2,),IF($AN144=$R$11,VLOOKUP($AO144,Listas!$E$6:$F$106,2,),IF($AN144=$R$12,VLOOKUP($AO144,Listas!$H$6:$I$106,2,),""))),"")</f>
        <v/>
      </c>
      <c r="CR144" t="str">
        <f>IFERROR('Prod y alimentación'!N202*IF($AN144=$R$10,VLOOKUP($AO144,Listas!$B$6:$C$106,2,),IF($AN144=$R$11,VLOOKUP($AO144,Listas!$E$6:$F$106,2,),IF($AN144=$R$12,VLOOKUP($AO144,Listas!$H$6:$I$106,2,),""))),"")</f>
        <v/>
      </c>
      <c r="CS144" t="str">
        <f>IFERROR('Prod y alimentación'!Q202*IF($AN144=$R$10,VLOOKUP($AO144,Listas!$B$6:$C$106,2,),IF($AN144=$R$11,VLOOKUP($AO144,Listas!$E$6:$F$106,2,),IF($AN144=$R$12,VLOOKUP($AO144,Listas!$H$6:$I$106,2,),""))),"")</f>
        <v/>
      </c>
      <c r="CT144" t="str">
        <f>IFERROR('Prod y alimentación'!T202*IF($AN144=$R$10,VLOOKUP($AO144,Listas!$B$6:$C$106,2,),IF($AN144=$R$11,VLOOKUP($AO144,Listas!$E$6:$F$106,2,),IF($AN144=$R$12,VLOOKUP($AO144,Listas!$H$6:$I$106,2,),""))),"")</f>
        <v/>
      </c>
      <c r="CU144" t="str">
        <f>IFERROR('Prod y alimentación'!W202*IF($AN144=$R$10,VLOOKUP($AO144,Listas!$B$6:$C$106,2,),IF($AN144=$R$11,VLOOKUP($AO144,Listas!$E$6:$F$106,2,),IF($AN144=$R$12,VLOOKUP($AO144,Listas!$H$6:$I$106,2,),""))),"")</f>
        <v/>
      </c>
      <c r="CV144" t="str">
        <f>IFERROR('Prod y alimentación'!Z202*IF($AN144=$R$10,VLOOKUP($AO144,Listas!$B$6:$C$106,2,),IF($AN144=$R$11,VLOOKUP($AO144,Listas!$E$6:$F$106,2,),IF($AN144=$R$12,VLOOKUP($AO144,Listas!$H$6:$I$106,2,),""))),"")</f>
        <v/>
      </c>
      <c r="CW144" t="str">
        <f>IFERROR('Prod y alimentación'!AC202*IF($AN144=$R$10,VLOOKUP($AO144,Listas!$B$6:$C$106,2,),IF($AN144=$R$11,VLOOKUP($AO144,Listas!$E$6:$F$106,2,),IF($AN144=$R$12,VLOOKUP($AO144,Listas!$H$6:$I$106,2,),""))),"")</f>
        <v/>
      </c>
      <c r="CX144" t="str">
        <f>IFERROR('Prod y alimentación'!AF202*IF($AN144=$R$10,VLOOKUP($AO144,Listas!$B$6:$C$106,2,),IF($AN144=$R$11,VLOOKUP($AO144,Listas!$E$6:$F$106,2,),IF($AN144=$R$12,VLOOKUP($AO144,Listas!$H$6:$I$106,2,),""))),"")</f>
        <v/>
      </c>
      <c r="CY144" t="str">
        <f>IFERROR('Prod y alimentación'!AI202*IF($AN144=$R$10,VLOOKUP($AO144,Listas!$B$6:$C$106,2,),IF($AN144=$R$11,VLOOKUP($AO144,Listas!$E$6:$F$106,2,),IF($AN144=$R$12,VLOOKUP($AO144,Listas!$H$6:$I$106,2,),""))),"")</f>
        <v/>
      </c>
      <c r="CZ144" t="str">
        <f>IFERROR('Prod y alimentación'!AL202*IF($AN144=$R$10,VLOOKUP($AO144,Listas!$B$6:$C$106,2,),IF($AN144=$R$11,VLOOKUP($AO144,Listas!$E$6:$F$106,2,),IF($AN144=$R$12,VLOOKUP($AO144,Listas!$H$6:$I$106,2,),""))),"")</f>
        <v/>
      </c>
    </row>
    <row r="145" spans="80:104" x14ac:dyDescent="0.35">
      <c r="CB145" t="str">
        <f>IF(Reservas!E150="",IF(Reservas!D150="","",IF(Reservas!C150=$O$10,0.85,IF(Reservas!C150=$O$11,0.45,IF(Reservas!C150=$O$12,0.33,"")))),Reservas!E150)</f>
        <v/>
      </c>
      <c r="CC145" t="str">
        <f>IF(Reservas!H150="",IF(Reservas!G150="","",IF(Reservas!F150=$O$10,0.85,IF(Reservas!F150=$O$11,0.45,IF(Reservas!F150=$O$12,0.33,"")))),Reservas!H150)</f>
        <v/>
      </c>
      <c r="CD145" t="str">
        <f>IF(Reservas!K150="",IF(Reservas!J150="","",IF(Reservas!I150=$O$10,0.85,IF(Reservas!I150=$O$11,0.45,IF(Reservas!I150=$O$12,0.33,"")))),Reservas!K150)</f>
        <v/>
      </c>
      <c r="CE145" t="str">
        <f>IF(Reservas!N150="",IF(Reservas!M150="","",IF(Reservas!L150=$O$10,0.85,IF(Reservas!L150=$O$11,0.45,IF(Reservas!L150=$O$12,0.33,"")))),Reservas!N150)</f>
        <v/>
      </c>
      <c r="CF145" t="str">
        <f>IF(Reservas!Q150="",IF(Reservas!P150="","",IF(Reservas!O150=$O$10,0.85,IF(Reservas!O150=$O$11,0.45,IF(Reservas!O150=$O$12,0.33,"")))),Reservas!Q150)</f>
        <v/>
      </c>
      <c r="CG145" t="str">
        <f>IF(Reservas!T150="",IF(Reservas!S150="","",IF(Reservas!R150=$O$10,0.85,IF(Reservas!R150=$O$11,0.45,IF(Reservas!R150=$O$12,0.33,"")))),Reservas!T150)</f>
        <v/>
      </c>
      <c r="CH145" t="str">
        <f>IF(Reservas!W150="",IF(Reservas!V150="","",IF(Reservas!U150=$O$10,0.85,IF(Reservas!U150=$O$11,0.45,IF(Reservas!U150=$O$12,0.33,"")))),Reservas!W150)</f>
        <v/>
      </c>
      <c r="CI145" t="str">
        <f>IF(Reservas!Z150="",IF(Reservas!Y150="","",IF(Reservas!X150=$O$10,0.85,IF(Reservas!X150=$O$11,0.45,IF(Reservas!X150=$O$12,0.33,"")))),Reservas!Z150)</f>
        <v/>
      </c>
      <c r="CJ145" t="str">
        <f>IF(Reservas!AC150="",IF(Reservas!AB150="","",IF(Reservas!AA150=$O$10,0.85,IF(Reservas!AA150=$O$11,0.45,IF(Reservas!AA150=$O$12,0.33,"")))),Reservas!AC150)</f>
        <v/>
      </c>
      <c r="CK145" t="str">
        <f>IF(Reservas!AF150="",IF(Reservas!AE150="","",IF(Reservas!AD150=$O$10,0.85,IF(Reservas!AD150=$O$11,0.45,IF(Reservas!AD150=$O$12,0.33,"")))),Reservas!AF150)</f>
        <v/>
      </c>
      <c r="CL145" t="str">
        <f>IF(Reservas!AI150="",IF(Reservas!AH150="","",IF(Reservas!AG150=$O$10,0.85,IF(Reservas!AG150=$O$11,0.45,IF(Reservas!AG150=$O$12,0.33,"")))),Reservas!AI150)</f>
        <v/>
      </c>
      <c r="CM145" t="str">
        <f>IF(Reservas!AL150="",IF(Reservas!AK150="","",IF(Reservas!AJ150=$O$10,0.85,IF(Reservas!AJ150=$O$11,0.45,IF(Reservas!AJ150=$O$12,0.33,"")))),Reservas!AL150)</f>
        <v/>
      </c>
      <c r="CO145" t="str">
        <f>IFERROR('Prod y alimentación'!E203*IF($AN145=$R$10,VLOOKUP($AO145,Listas!$B$6:$C$106,2,),IF($AN145=$R$11,VLOOKUP($AO145,Listas!$E$6:$F$106,2,),IF($AN145=$R$12,VLOOKUP($AO145,Listas!$H$6:$I$106,2,),""))),"")</f>
        <v/>
      </c>
      <c r="CP145" t="str">
        <f>IFERROR('Prod y alimentación'!H203*IF($AN145=$R$10,VLOOKUP($AO145,Listas!$B$6:$C$106,2,),IF($AN145=$R$11,VLOOKUP($AO145,Listas!$E$6:$F$106,2,),IF($AN145=$R$12,VLOOKUP($AO145,Listas!$H$6:$I$106,2,),""))),"")</f>
        <v/>
      </c>
      <c r="CQ145" t="str">
        <f>IFERROR('Prod y alimentación'!K203*IF($AN145=$R$10,VLOOKUP($AO145,Listas!$B$6:$C$106,2,),IF($AN145=$R$11,VLOOKUP($AO145,Listas!$E$6:$F$106,2,),IF($AN145=$R$12,VLOOKUP($AO145,Listas!$H$6:$I$106,2,),""))),"")</f>
        <v/>
      </c>
      <c r="CR145" t="str">
        <f>IFERROR('Prod y alimentación'!N203*IF($AN145=$R$10,VLOOKUP($AO145,Listas!$B$6:$C$106,2,),IF($AN145=$R$11,VLOOKUP($AO145,Listas!$E$6:$F$106,2,),IF($AN145=$R$12,VLOOKUP($AO145,Listas!$H$6:$I$106,2,),""))),"")</f>
        <v/>
      </c>
      <c r="CS145" t="str">
        <f>IFERROR('Prod y alimentación'!Q203*IF($AN145=$R$10,VLOOKUP($AO145,Listas!$B$6:$C$106,2,),IF($AN145=$R$11,VLOOKUP($AO145,Listas!$E$6:$F$106,2,),IF($AN145=$R$12,VLOOKUP($AO145,Listas!$H$6:$I$106,2,),""))),"")</f>
        <v/>
      </c>
      <c r="CT145" t="str">
        <f>IFERROR('Prod y alimentación'!T203*IF($AN145=$R$10,VLOOKUP($AO145,Listas!$B$6:$C$106,2,),IF($AN145=$R$11,VLOOKUP($AO145,Listas!$E$6:$F$106,2,),IF($AN145=$R$12,VLOOKUP($AO145,Listas!$H$6:$I$106,2,),""))),"")</f>
        <v/>
      </c>
      <c r="CU145" t="str">
        <f>IFERROR('Prod y alimentación'!W203*IF($AN145=$R$10,VLOOKUP($AO145,Listas!$B$6:$C$106,2,),IF($AN145=$R$11,VLOOKUP($AO145,Listas!$E$6:$F$106,2,),IF($AN145=$R$12,VLOOKUP($AO145,Listas!$H$6:$I$106,2,),""))),"")</f>
        <v/>
      </c>
      <c r="CV145" t="str">
        <f>IFERROR('Prod y alimentación'!Z203*IF($AN145=$R$10,VLOOKUP($AO145,Listas!$B$6:$C$106,2,),IF($AN145=$R$11,VLOOKUP($AO145,Listas!$E$6:$F$106,2,),IF($AN145=$R$12,VLOOKUP($AO145,Listas!$H$6:$I$106,2,),""))),"")</f>
        <v/>
      </c>
      <c r="CW145" t="str">
        <f>IFERROR('Prod y alimentación'!AC203*IF($AN145=$R$10,VLOOKUP($AO145,Listas!$B$6:$C$106,2,),IF($AN145=$R$11,VLOOKUP($AO145,Listas!$E$6:$F$106,2,),IF($AN145=$R$12,VLOOKUP($AO145,Listas!$H$6:$I$106,2,),""))),"")</f>
        <v/>
      </c>
      <c r="CX145" t="str">
        <f>IFERROR('Prod y alimentación'!AF203*IF($AN145=$R$10,VLOOKUP($AO145,Listas!$B$6:$C$106,2,),IF($AN145=$R$11,VLOOKUP($AO145,Listas!$E$6:$F$106,2,),IF($AN145=$R$12,VLOOKUP($AO145,Listas!$H$6:$I$106,2,),""))),"")</f>
        <v/>
      </c>
      <c r="CY145" t="str">
        <f>IFERROR('Prod y alimentación'!AI203*IF($AN145=$R$10,VLOOKUP($AO145,Listas!$B$6:$C$106,2,),IF($AN145=$R$11,VLOOKUP($AO145,Listas!$E$6:$F$106,2,),IF($AN145=$R$12,VLOOKUP($AO145,Listas!$H$6:$I$106,2,),""))),"")</f>
        <v/>
      </c>
      <c r="CZ145" t="str">
        <f>IFERROR('Prod y alimentación'!AL203*IF($AN145=$R$10,VLOOKUP($AO145,Listas!$B$6:$C$106,2,),IF($AN145=$R$11,VLOOKUP($AO145,Listas!$E$6:$F$106,2,),IF($AN145=$R$12,VLOOKUP($AO145,Listas!$H$6:$I$106,2,),""))),"")</f>
        <v/>
      </c>
    </row>
    <row r="146" spans="80:104" x14ac:dyDescent="0.35">
      <c r="CB146" t="str">
        <f>IF(Reservas!E151="",IF(Reservas!D151="","",IF(Reservas!C151=$O$10,0.85,IF(Reservas!C151=$O$11,0.45,IF(Reservas!C151=$O$12,0.33,"")))),Reservas!E151)</f>
        <v/>
      </c>
      <c r="CC146" t="str">
        <f>IF(Reservas!H151="",IF(Reservas!G151="","",IF(Reservas!F151=$O$10,0.85,IF(Reservas!F151=$O$11,0.45,IF(Reservas!F151=$O$12,0.33,"")))),Reservas!H151)</f>
        <v/>
      </c>
      <c r="CD146" t="str">
        <f>IF(Reservas!K151="",IF(Reservas!J151="","",IF(Reservas!I151=$O$10,0.85,IF(Reservas!I151=$O$11,0.45,IF(Reservas!I151=$O$12,0.33,"")))),Reservas!K151)</f>
        <v/>
      </c>
      <c r="CE146" t="str">
        <f>IF(Reservas!N151="",IF(Reservas!M151="","",IF(Reservas!L151=$O$10,0.85,IF(Reservas!L151=$O$11,0.45,IF(Reservas!L151=$O$12,0.33,"")))),Reservas!N151)</f>
        <v/>
      </c>
      <c r="CF146" t="str">
        <f>IF(Reservas!Q151="",IF(Reservas!P151="","",IF(Reservas!O151=$O$10,0.85,IF(Reservas!O151=$O$11,0.45,IF(Reservas!O151=$O$12,0.33,"")))),Reservas!Q151)</f>
        <v/>
      </c>
      <c r="CG146" t="str">
        <f>IF(Reservas!T151="",IF(Reservas!S151="","",IF(Reservas!R151=$O$10,0.85,IF(Reservas!R151=$O$11,0.45,IF(Reservas!R151=$O$12,0.33,"")))),Reservas!T151)</f>
        <v/>
      </c>
      <c r="CH146" t="str">
        <f>IF(Reservas!W151="",IF(Reservas!V151="","",IF(Reservas!U151=$O$10,0.85,IF(Reservas!U151=$O$11,0.45,IF(Reservas!U151=$O$12,0.33,"")))),Reservas!W151)</f>
        <v/>
      </c>
      <c r="CI146" t="str">
        <f>IF(Reservas!Z151="",IF(Reservas!Y151="","",IF(Reservas!X151=$O$10,0.85,IF(Reservas!X151=$O$11,0.45,IF(Reservas!X151=$O$12,0.33,"")))),Reservas!Z151)</f>
        <v/>
      </c>
      <c r="CJ146" t="str">
        <f>IF(Reservas!AC151="",IF(Reservas!AB151="","",IF(Reservas!AA151=$O$10,0.85,IF(Reservas!AA151=$O$11,0.45,IF(Reservas!AA151=$O$12,0.33,"")))),Reservas!AC151)</f>
        <v/>
      </c>
      <c r="CK146" t="str">
        <f>IF(Reservas!AF151="",IF(Reservas!AE151="","",IF(Reservas!AD151=$O$10,0.85,IF(Reservas!AD151=$O$11,0.45,IF(Reservas!AD151=$O$12,0.33,"")))),Reservas!AF151)</f>
        <v/>
      </c>
      <c r="CL146" t="str">
        <f>IF(Reservas!AI151="",IF(Reservas!AH151="","",IF(Reservas!AG151=$O$10,0.85,IF(Reservas!AG151=$O$11,0.45,IF(Reservas!AG151=$O$12,0.33,"")))),Reservas!AI151)</f>
        <v/>
      </c>
      <c r="CM146" t="str">
        <f>IF(Reservas!AL151="",IF(Reservas!AK151="","",IF(Reservas!AJ151=$O$10,0.85,IF(Reservas!AJ151=$O$11,0.45,IF(Reservas!AJ151=$O$12,0.33,"")))),Reservas!AL151)</f>
        <v/>
      </c>
      <c r="CO146" t="str">
        <f>IFERROR('Prod y alimentación'!E204*IF($AN146=$R$10,VLOOKUP($AO146,Listas!$B$6:$C$106,2,),IF($AN146=$R$11,VLOOKUP($AO146,Listas!$E$6:$F$106,2,),IF($AN146=$R$12,VLOOKUP($AO146,Listas!$H$6:$I$106,2,),""))),"")</f>
        <v/>
      </c>
      <c r="CP146" t="str">
        <f>IFERROR('Prod y alimentación'!H204*IF($AN146=$R$10,VLOOKUP($AO146,Listas!$B$6:$C$106,2,),IF($AN146=$R$11,VLOOKUP($AO146,Listas!$E$6:$F$106,2,),IF($AN146=$R$12,VLOOKUP($AO146,Listas!$H$6:$I$106,2,),""))),"")</f>
        <v/>
      </c>
      <c r="CQ146" t="str">
        <f>IFERROR('Prod y alimentación'!K204*IF($AN146=$R$10,VLOOKUP($AO146,Listas!$B$6:$C$106,2,),IF($AN146=$R$11,VLOOKUP($AO146,Listas!$E$6:$F$106,2,),IF($AN146=$R$12,VLOOKUP($AO146,Listas!$H$6:$I$106,2,),""))),"")</f>
        <v/>
      </c>
      <c r="CR146" t="str">
        <f>IFERROR('Prod y alimentación'!N204*IF($AN146=$R$10,VLOOKUP($AO146,Listas!$B$6:$C$106,2,),IF($AN146=$R$11,VLOOKUP($AO146,Listas!$E$6:$F$106,2,),IF($AN146=$R$12,VLOOKUP($AO146,Listas!$H$6:$I$106,2,),""))),"")</f>
        <v/>
      </c>
      <c r="CS146" t="str">
        <f>IFERROR('Prod y alimentación'!Q204*IF($AN146=$R$10,VLOOKUP($AO146,Listas!$B$6:$C$106,2,),IF($AN146=$R$11,VLOOKUP($AO146,Listas!$E$6:$F$106,2,),IF($AN146=$R$12,VLOOKUP($AO146,Listas!$H$6:$I$106,2,),""))),"")</f>
        <v/>
      </c>
      <c r="CT146" t="str">
        <f>IFERROR('Prod y alimentación'!T204*IF($AN146=$R$10,VLOOKUP($AO146,Listas!$B$6:$C$106,2,),IF($AN146=$R$11,VLOOKUP($AO146,Listas!$E$6:$F$106,2,),IF($AN146=$R$12,VLOOKUP($AO146,Listas!$H$6:$I$106,2,),""))),"")</f>
        <v/>
      </c>
      <c r="CU146" t="str">
        <f>IFERROR('Prod y alimentación'!W204*IF($AN146=$R$10,VLOOKUP($AO146,Listas!$B$6:$C$106,2,),IF($AN146=$R$11,VLOOKUP($AO146,Listas!$E$6:$F$106,2,),IF($AN146=$R$12,VLOOKUP($AO146,Listas!$H$6:$I$106,2,),""))),"")</f>
        <v/>
      </c>
      <c r="CV146" t="str">
        <f>IFERROR('Prod y alimentación'!Z204*IF($AN146=$R$10,VLOOKUP($AO146,Listas!$B$6:$C$106,2,),IF($AN146=$R$11,VLOOKUP($AO146,Listas!$E$6:$F$106,2,),IF($AN146=$R$12,VLOOKUP($AO146,Listas!$H$6:$I$106,2,),""))),"")</f>
        <v/>
      </c>
      <c r="CW146" t="str">
        <f>IFERROR('Prod y alimentación'!AC204*IF($AN146=$R$10,VLOOKUP($AO146,Listas!$B$6:$C$106,2,),IF($AN146=$R$11,VLOOKUP($AO146,Listas!$E$6:$F$106,2,),IF($AN146=$R$12,VLOOKUP($AO146,Listas!$H$6:$I$106,2,),""))),"")</f>
        <v/>
      </c>
      <c r="CX146" t="str">
        <f>IFERROR('Prod y alimentación'!AF204*IF($AN146=$R$10,VLOOKUP($AO146,Listas!$B$6:$C$106,2,),IF($AN146=$R$11,VLOOKUP($AO146,Listas!$E$6:$F$106,2,),IF($AN146=$R$12,VLOOKUP($AO146,Listas!$H$6:$I$106,2,),""))),"")</f>
        <v/>
      </c>
      <c r="CY146" t="str">
        <f>IFERROR('Prod y alimentación'!AI204*IF($AN146=$R$10,VLOOKUP($AO146,Listas!$B$6:$C$106,2,),IF($AN146=$R$11,VLOOKUP($AO146,Listas!$E$6:$F$106,2,),IF($AN146=$R$12,VLOOKUP($AO146,Listas!$H$6:$I$106,2,),""))),"")</f>
        <v/>
      </c>
      <c r="CZ146" t="str">
        <f>IFERROR('Prod y alimentación'!AL204*IF($AN146=$R$10,VLOOKUP($AO146,Listas!$B$6:$C$106,2,),IF($AN146=$R$11,VLOOKUP($AO146,Listas!$E$6:$F$106,2,),IF($AN146=$R$12,VLOOKUP($AO146,Listas!$H$6:$I$106,2,),""))),"")</f>
        <v/>
      </c>
    </row>
    <row r="147" spans="80:104" x14ac:dyDescent="0.35">
      <c r="CB147" t="str">
        <f>IF(Reservas!E152="",IF(Reservas!D152="","",IF(Reservas!C152=$O$10,0.85,IF(Reservas!C152=$O$11,0.45,IF(Reservas!C152=$O$12,0.33,"")))),Reservas!E152)</f>
        <v/>
      </c>
      <c r="CC147" t="str">
        <f>IF(Reservas!H152="",IF(Reservas!G152="","",IF(Reservas!F152=$O$10,0.85,IF(Reservas!F152=$O$11,0.45,IF(Reservas!F152=$O$12,0.33,"")))),Reservas!H152)</f>
        <v/>
      </c>
      <c r="CD147" t="str">
        <f>IF(Reservas!K152="",IF(Reservas!J152="","",IF(Reservas!I152=$O$10,0.85,IF(Reservas!I152=$O$11,0.45,IF(Reservas!I152=$O$12,0.33,"")))),Reservas!K152)</f>
        <v/>
      </c>
      <c r="CE147" t="str">
        <f>IF(Reservas!N152="",IF(Reservas!M152="","",IF(Reservas!L152=$O$10,0.85,IF(Reservas!L152=$O$11,0.45,IF(Reservas!L152=$O$12,0.33,"")))),Reservas!N152)</f>
        <v/>
      </c>
      <c r="CF147" t="str">
        <f>IF(Reservas!Q152="",IF(Reservas!P152="","",IF(Reservas!O152=$O$10,0.85,IF(Reservas!O152=$O$11,0.45,IF(Reservas!O152=$O$12,0.33,"")))),Reservas!Q152)</f>
        <v/>
      </c>
      <c r="CG147" t="str">
        <f>IF(Reservas!T152="",IF(Reservas!S152="","",IF(Reservas!R152=$O$10,0.85,IF(Reservas!R152=$O$11,0.45,IF(Reservas!R152=$O$12,0.33,"")))),Reservas!T152)</f>
        <v/>
      </c>
      <c r="CH147" t="str">
        <f>IF(Reservas!W152="",IF(Reservas!V152="","",IF(Reservas!U152=$O$10,0.85,IF(Reservas!U152=$O$11,0.45,IF(Reservas!U152=$O$12,0.33,"")))),Reservas!W152)</f>
        <v/>
      </c>
      <c r="CI147" t="str">
        <f>IF(Reservas!Z152="",IF(Reservas!Y152="","",IF(Reservas!X152=$O$10,0.85,IF(Reservas!X152=$O$11,0.45,IF(Reservas!X152=$O$12,0.33,"")))),Reservas!Z152)</f>
        <v/>
      </c>
      <c r="CJ147" t="str">
        <f>IF(Reservas!AC152="",IF(Reservas!AB152="","",IF(Reservas!AA152=$O$10,0.85,IF(Reservas!AA152=$O$11,0.45,IF(Reservas!AA152=$O$12,0.33,"")))),Reservas!AC152)</f>
        <v/>
      </c>
      <c r="CK147" t="str">
        <f>IF(Reservas!AF152="",IF(Reservas!AE152="","",IF(Reservas!AD152=$O$10,0.85,IF(Reservas!AD152=$O$11,0.45,IF(Reservas!AD152=$O$12,0.33,"")))),Reservas!AF152)</f>
        <v/>
      </c>
      <c r="CL147" t="str">
        <f>IF(Reservas!AI152="",IF(Reservas!AH152="","",IF(Reservas!AG152=$O$10,0.85,IF(Reservas!AG152=$O$11,0.45,IF(Reservas!AG152=$O$12,0.33,"")))),Reservas!AI152)</f>
        <v/>
      </c>
      <c r="CM147" t="str">
        <f>IF(Reservas!AL152="",IF(Reservas!AK152="","",IF(Reservas!AJ152=$O$10,0.85,IF(Reservas!AJ152=$O$11,0.45,IF(Reservas!AJ152=$O$12,0.33,"")))),Reservas!AL152)</f>
        <v/>
      </c>
      <c r="CO147" t="str">
        <f>IFERROR('Prod y alimentación'!E205*IF($AN147=$R$10,VLOOKUP($AO147,Listas!$B$6:$C$106,2,),IF($AN147=$R$11,VLOOKUP($AO147,Listas!$E$6:$F$106,2,),IF($AN147=$R$12,VLOOKUP($AO147,Listas!$H$6:$I$106,2,),""))),"")</f>
        <v/>
      </c>
      <c r="CP147" t="str">
        <f>IFERROR('Prod y alimentación'!H205*IF($AN147=$R$10,VLOOKUP($AO147,Listas!$B$6:$C$106,2,),IF($AN147=$R$11,VLOOKUP($AO147,Listas!$E$6:$F$106,2,),IF($AN147=$R$12,VLOOKUP($AO147,Listas!$H$6:$I$106,2,),""))),"")</f>
        <v/>
      </c>
      <c r="CQ147" t="str">
        <f>IFERROR('Prod y alimentación'!K205*IF($AN147=$R$10,VLOOKUP($AO147,Listas!$B$6:$C$106,2,),IF($AN147=$R$11,VLOOKUP($AO147,Listas!$E$6:$F$106,2,),IF($AN147=$R$12,VLOOKUP($AO147,Listas!$H$6:$I$106,2,),""))),"")</f>
        <v/>
      </c>
      <c r="CR147" t="str">
        <f>IFERROR('Prod y alimentación'!N205*IF($AN147=$R$10,VLOOKUP($AO147,Listas!$B$6:$C$106,2,),IF($AN147=$R$11,VLOOKUP($AO147,Listas!$E$6:$F$106,2,),IF($AN147=$R$12,VLOOKUP($AO147,Listas!$H$6:$I$106,2,),""))),"")</f>
        <v/>
      </c>
      <c r="CS147" t="str">
        <f>IFERROR('Prod y alimentación'!Q205*IF($AN147=$R$10,VLOOKUP($AO147,Listas!$B$6:$C$106,2,),IF($AN147=$R$11,VLOOKUP($AO147,Listas!$E$6:$F$106,2,),IF($AN147=$R$12,VLOOKUP($AO147,Listas!$H$6:$I$106,2,),""))),"")</f>
        <v/>
      </c>
      <c r="CT147" t="str">
        <f>IFERROR('Prod y alimentación'!T205*IF($AN147=$R$10,VLOOKUP($AO147,Listas!$B$6:$C$106,2,),IF($AN147=$R$11,VLOOKUP($AO147,Listas!$E$6:$F$106,2,),IF($AN147=$R$12,VLOOKUP($AO147,Listas!$H$6:$I$106,2,),""))),"")</f>
        <v/>
      </c>
      <c r="CU147" t="str">
        <f>IFERROR('Prod y alimentación'!W205*IF($AN147=$R$10,VLOOKUP($AO147,Listas!$B$6:$C$106,2,),IF($AN147=$R$11,VLOOKUP($AO147,Listas!$E$6:$F$106,2,),IF($AN147=$R$12,VLOOKUP($AO147,Listas!$H$6:$I$106,2,),""))),"")</f>
        <v/>
      </c>
      <c r="CV147" t="str">
        <f>IFERROR('Prod y alimentación'!Z205*IF($AN147=$R$10,VLOOKUP($AO147,Listas!$B$6:$C$106,2,),IF($AN147=$R$11,VLOOKUP($AO147,Listas!$E$6:$F$106,2,),IF($AN147=$R$12,VLOOKUP($AO147,Listas!$H$6:$I$106,2,),""))),"")</f>
        <v/>
      </c>
      <c r="CW147" t="str">
        <f>IFERROR('Prod y alimentación'!AC205*IF($AN147=$R$10,VLOOKUP($AO147,Listas!$B$6:$C$106,2,),IF($AN147=$R$11,VLOOKUP($AO147,Listas!$E$6:$F$106,2,),IF($AN147=$R$12,VLOOKUP($AO147,Listas!$H$6:$I$106,2,),""))),"")</f>
        <v/>
      </c>
      <c r="CX147" t="str">
        <f>IFERROR('Prod y alimentación'!AF205*IF($AN147=$R$10,VLOOKUP($AO147,Listas!$B$6:$C$106,2,),IF($AN147=$R$11,VLOOKUP($AO147,Listas!$E$6:$F$106,2,),IF($AN147=$R$12,VLOOKUP($AO147,Listas!$H$6:$I$106,2,),""))),"")</f>
        <v/>
      </c>
      <c r="CY147" t="str">
        <f>IFERROR('Prod y alimentación'!AI205*IF($AN147=$R$10,VLOOKUP($AO147,Listas!$B$6:$C$106,2,),IF($AN147=$R$11,VLOOKUP($AO147,Listas!$E$6:$F$106,2,),IF($AN147=$R$12,VLOOKUP($AO147,Listas!$H$6:$I$106,2,),""))),"")</f>
        <v/>
      </c>
      <c r="CZ147" t="str">
        <f>IFERROR('Prod y alimentación'!AL205*IF($AN147=$R$10,VLOOKUP($AO147,Listas!$B$6:$C$106,2,),IF($AN147=$R$11,VLOOKUP($AO147,Listas!$E$6:$F$106,2,),IF($AN147=$R$12,VLOOKUP($AO147,Listas!$H$6:$I$106,2,),""))),"")</f>
        <v/>
      </c>
    </row>
    <row r="148" spans="80:104" x14ac:dyDescent="0.35">
      <c r="CB148" t="str">
        <f>IF(Reservas!E153="",IF(Reservas!D153="","",IF(Reservas!C153=$O$10,0.85,IF(Reservas!C153=$O$11,0.45,IF(Reservas!C153=$O$12,0.33,"")))),Reservas!E153)</f>
        <v/>
      </c>
      <c r="CC148" t="str">
        <f>IF(Reservas!H153="",IF(Reservas!G153="","",IF(Reservas!F153=$O$10,0.85,IF(Reservas!F153=$O$11,0.45,IF(Reservas!F153=$O$12,0.33,"")))),Reservas!H153)</f>
        <v/>
      </c>
      <c r="CD148" t="str">
        <f>IF(Reservas!K153="",IF(Reservas!J153="","",IF(Reservas!I153=$O$10,0.85,IF(Reservas!I153=$O$11,0.45,IF(Reservas!I153=$O$12,0.33,"")))),Reservas!K153)</f>
        <v/>
      </c>
      <c r="CE148" t="str">
        <f>IF(Reservas!N153="",IF(Reservas!M153="","",IF(Reservas!L153=$O$10,0.85,IF(Reservas!L153=$O$11,0.45,IF(Reservas!L153=$O$12,0.33,"")))),Reservas!N153)</f>
        <v/>
      </c>
      <c r="CF148" t="str">
        <f>IF(Reservas!Q153="",IF(Reservas!P153="","",IF(Reservas!O153=$O$10,0.85,IF(Reservas!O153=$O$11,0.45,IF(Reservas!O153=$O$12,0.33,"")))),Reservas!Q153)</f>
        <v/>
      </c>
      <c r="CG148" t="str">
        <f>IF(Reservas!T153="",IF(Reservas!S153="","",IF(Reservas!R153=$O$10,0.85,IF(Reservas!R153=$O$11,0.45,IF(Reservas!R153=$O$12,0.33,"")))),Reservas!T153)</f>
        <v/>
      </c>
      <c r="CH148" t="str">
        <f>IF(Reservas!W153="",IF(Reservas!V153="","",IF(Reservas!U153=$O$10,0.85,IF(Reservas!U153=$O$11,0.45,IF(Reservas!U153=$O$12,0.33,"")))),Reservas!W153)</f>
        <v/>
      </c>
      <c r="CI148" t="str">
        <f>IF(Reservas!Z153="",IF(Reservas!Y153="","",IF(Reservas!X153=$O$10,0.85,IF(Reservas!X153=$O$11,0.45,IF(Reservas!X153=$O$12,0.33,"")))),Reservas!Z153)</f>
        <v/>
      </c>
      <c r="CJ148" t="str">
        <f>IF(Reservas!AC153="",IF(Reservas!AB153="","",IF(Reservas!AA153=$O$10,0.85,IF(Reservas!AA153=$O$11,0.45,IF(Reservas!AA153=$O$12,0.33,"")))),Reservas!AC153)</f>
        <v/>
      </c>
      <c r="CK148" t="str">
        <f>IF(Reservas!AF153="",IF(Reservas!AE153="","",IF(Reservas!AD153=$O$10,0.85,IF(Reservas!AD153=$O$11,0.45,IF(Reservas!AD153=$O$12,0.33,"")))),Reservas!AF153)</f>
        <v/>
      </c>
      <c r="CL148" t="str">
        <f>IF(Reservas!AI153="",IF(Reservas!AH153="","",IF(Reservas!AG153=$O$10,0.85,IF(Reservas!AG153=$O$11,0.45,IF(Reservas!AG153=$O$12,0.33,"")))),Reservas!AI153)</f>
        <v/>
      </c>
      <c r="CM148" t="str">
        <f>IF(Reservas!AL153="",IF(Reservas!AK153="","",IF(Reservas!AJ153=$O$10,0.85,IF(Reservas!AJ153=$O$11,0.45,IF(Reservas!AJ153=$O$12,0.33,"")))),Reservas!AL153)</f>
        <v/>
      </c>
      <c r="CO148" t="str">
        <f>IFERROR('Prod y alimentación'!E206*IF($AN148=$R$10,VLOOKUP($AO148,Listas!$B$6:$C$106,2,),IF($AN148=$R$11,VLOOKUP($AO148,Listas!$E$6:$F$106,2,),IF($AN148=$R$12,VLOOKUP($AO148,Listas!$H$6:$I$106,2,),""))),"")</f>
        <v/>
      </c>
      <c r="CP148" t="str">
        <f>IFERROR('Prod y alimentación'!H206*IF($AN148=$R$10,VLOOKUP($AO148,Listas!$B$6:$C$106,2,),IF($AN148=$R$11,VLOOKUP($AO148,Listas!$E$6:$F$106,2,),IF($AN148=$R$12,VLOOKUP($AO148,Listas!$H$6:$I$106,2,),""))),"")</f>
        <v/>
      </c>
      <c r="CQ148" t="str">
        <f>IFERROR('Prod y alimentación'!K206*IF($AN148=$R$10,VLOOKUP($AO148,Listas!$B$6:$C$106,2,),IF($AN148=$R$11,VLOOKUP($AO148,Listas!$E$6:$F$106,2,),IF($AN148=$R$12,VLOOKUP($AO148,Listas!$H$6:$I$106,2,),""))),"")</f>
        <v/>
      </c>
      <c r="CR148" t="str">
        <f>IFERROR('Prod y alimentación'!N206*IF($AN148=$R$10,VLOOKUP($AO148,Listas!$B$6:$C$106,2,),IF($AN148=$R$11,VLOOKUP($AO148,Listas!$E$6:$F$106,2,),IF($AN148=$R$12,VLOOKUP($AO148,Listas!$H$6:$I$106,2,),""))),"")</f>
        <v/>
      </c>
      <c r="CS148" t="str">
        <f>IFERROR('Prod y alimentación'!Q206*IF($AN148=$R$10,VLOOKUP($AO148,Listas!$B$6:$C$106,2,),IF($AN148=$R$11,VLOOKUP($AO148,Listas!$E$6:$F$106,2,),IF($AN148=$R$12,VLOOKUP($AO148,Listas!$H$6:$I$106,2,),""))),"")</f>
        <v/>
      </c>
      <c r="CT148" t="str">
        <f>IFERROR('Prod y alimentación'!T206*IF($AN148=$R$10,VLOOKUP($AO148,Listas!$B$6:$C$106,2,),IF($AN148=$R$11,VLOOKUP($AO148,Listas!$E$6:$F$106,2,),IF($AN148=$R$12,VLOOKUP($AO148,Listas!$H$6:$I$106,2,),""))),"")</f>
        <v/>
      </c>
      <c r="CU148" t="str">
        <f>IFERROR('Prod y alimentación'!W206*IF($AN148=$R$10,VLOOKUP($AO148,Listas!$B$6:$C$106,2,),IF($AN148=$R$11,VLOOKUP($AO148,Listas!$E$6:$F$106,2,),IF($AN148=$R$12,VLOOKUP($AO148,Listas!$H$6:$I$106,2,),""))),"")</f>
        <v/>
      </c>
      <c r="CV148" t="str">
        <f>IFERROR('Prod y alimentación'!Z206*IF($AN148=$R$10,VLOOKUP($AO148,Listas!$B$6:$C$106,2,),IF($AN148=$R$11,VLOOKUP($AO148,Listas!$E$6:$F$106,2,),IF($AN148=$R$12,VLOOKUP($AO148,Listas!$H$6:$I$106,2,),""))),"")</f>
        <v/>
      </c>
      <c r="CW148" t="str">
        <f>IFERROR('Prod y alimentación'!AC206*IF($AN148=$R$10,VLOOKUP($AO148,Listas!$B$6:$C$106,2,),IF($AN148=$R$11,VLOOKUP($AO148,Listas!$E$6:$F$106,2,),IF($AN148=$R$12,VLOOKUP($AO148,Listas!$H$6:$I$106,2,),""))),"")</f>
        <v/>
      </c>
      <c r="CX148" t="str">
        <f>IFERROR('Prod y alimentación'!AF206*IF($AN148=$R$10,VLOOKUP($AO148,Listas!$B$6:$C$106,2,),IF($AN148=$R$11,VLOOKUP($AO148,Listas!$E$6:$F$106,2,),IF($AN148=$R$12,VLOOKUP($AO148,Listas!$H$6:$I$106,2,),""))),"")</f>
        <v/>
      </c>
      <c r="CY148" t="str">
        <f>IFERROR('Prod y alimentación'!AI206*IF($AN148=$R$10,VLOOKUP($AO148,Listas!$B$6:$C$106,2,),IF($AN148=$R$11,VLOOKUP($AO148,Listas!$E$6:$F$106,2,),IF($AN148=$R$12,VLOOKUP($AO148,Listas!$H$6:$I$106,2,),""))),"")</f>
        <v/>
      </c>
      <c r="CZ148" t="str">
        <f>IFERROR('Prod y alimentación'!AL206*IF($AN148=$R$10,VLOOKUP($AO148,Listas!$B$6:$C$106,2,),IF($AN148=$R$11,VLOOKUP($AO148,Listas!$E$6:$F$106,2,),IF($AN148=$R$12,VLOOKUP($AO148,Listas!$H$6:$I$106,2,),""))),"")</f>
        <v/>
      </c>
    </row>
    <row r="149" spans="80:104" x14ac:dyDescent="0.35">
      <c r="CB149" t="str">
        <f>IF(Reservas!E154="",IF(Reservas!D154="","",IF(Reservas!C154=$O$10,0.85,IF(Reservas!C154=$O$11,0.45,IF(Reservas!C154=$O$12,0.33,"")))),Reservas!E154)</f>
        <v/>
      </c>
      <c r="CC149" t="str">
        <f>IF(Reservas!H154="",IF(Reservas!G154="","",IF(Reservas!F154=$O$10,0.85,IF(Reservas!F154=$O$11,0.45,IF(Reservas!F154=$O$12,0.33,"")))),Reservas!H154)</f>
        <v/>
      </c>
      <c r="CD149" t="str">
        <f>IF(Reservas!K154="",IF(Reservas!J154="","",IF(Reservas!I154=$O$10,0.85,IF(Reservas!I154=$O$11,0.45,IF(Reservas!I154=$O$12,0.33,"")))),Reservas!K154)</f>
        <v/>
      </c>
      <c r="CE149" t="str">
        <f>IF(Reservas!N154="",IF(Reservas!M154="","",IF(Reservas!L154=$O$10,0.85,IF(Reservas!L154=$O$11,0.45,IF(Reservas!L154=$O$12,0.33,"")))),Reservas!N154)</f>
        <v/>
      </c>
      <c r="CF149" t="str">
        <f>IF(Reservas!Q154="",IF(Reservas!P154="","",IF(Reservas!O154=$O$10,0.85,IF(Reservas!O154=$O$11,0.45,IF(Reservas!O154=$O$12,0.33,"")))),Reservas!Q154)</f>
        <v/>
      </c>
      <c r="CG149" t="str">
        <f>IF(Reservas!T154="",IF(Reservas!S154="","",IF(Reservas!R154=$O$10,0.85,IF(Reservas!R154=$O$11,0.45,IF(Reservas!R154=$O$12,0.33,"")))),Reservas!T154)</f>
        <v/>
      </c>
      <c r="CH149" t="str">
        <f>IF(Reservas!W154="",IF(Reservas!V154="","",IF(Reservas!U154=$O$10,0.85,IF(Reservas!U154=$O$11,0.45,IF(Reservas!U154=$O$12,0.33,"")))),Reservas!W154)</f>
        <v/>
      </c>
      <c r="CI149" t="str">
        <f>IF(Reservas!Z154="",IF(Reservas!Y154="","",IF(Reservas!X154=$O$10,0.85,IF(Reservas!X154=$O$11,0.45,IF(Reservas!X154=$O$12,0.33,"")))),Reservas!Z154)</f>
        <v/>
      </c>
      <c r="CJ149" t="str">
        <f>IF(Reservas!AC154="",IF(Reservas!AB154="","",IF(Reservas!AA154=$O$10,0.85,IF(Reservas!AA154=$O$11,0.45,IF(Reservas!AA154=$O$12,0.33,"")))),Reservas!AC154)</f>
        <v/>
      </c>
      <c r="CK149" t="str">
        <f>IF(Reservas!AF154="",IF(Reservas!AE154="","",IF(Reservas!AD154=$O$10,0.85,IF(Reservas!AD154=$O$11,0.45,IF(Reservas!AD154=$O$12,0.33,"")))),Reservas!AF154)</f>
        <v/>
      </c>
      <c r="CL149" t="str">
        <f>IF(Reservas!AI154="",IF(Reservas!AH154="","",IF(Reservas!AG154=$O$10,0.85,IF(Reservas!AG154=$O$11,0.45,IF(Reservas!AG154=$O$12,0.33,"")))),Reservas!AI154)</f>
        <v/>
      </c>
      <c r="CM149" t="str">
        <f>IF(Reservas!AL154="",IF(Reservas!AK154="","",IF(Reservas!AJ154=$O$10,0.85,IF(Reservas!AJ154=$O$11,0.45,IF(Reservas!AJ154=$O$12,0.33,"")))),Reservas!AL154)</f>
        <v/>
      </c>
      <c r="CO149" t="str">
        <f>IFERROR('Prod y alimentación'!E207*IF($AN149=$R$10,VLOOKUP($AO149,Listas!$B$6:$C$106,2,),IF($AN149=$R$11,VLOOKUP($AO149,Listas!$E$6:$F$106,2,),IF($AN149=$R$12,VLOOKUP($AO149,Listas!$H$6:$I$106,2,),""))),"")</f>
        <v/>
      </c>
      <c r="CP149" t="str">
        <f>IFERROR('Prod y alimentación'!H207*IF($AN149=$R$10,VLOOKUP($AO149,Listas!$B$6:$C$106,2,),IF($AN149=$R$11,VLOOKUP($AO149,Listas!$E$6:$F$106,2,),IF($AN149=$R$12,VLOOKUP($AO149,Listas!$H$6:$I$106,2,),""))),"")</f>
        <v/>
      </c>
      <c r="CQ149" t="str">
        <f>IFERROR('Prod y alimentación'!K207*IF($AN149=$R$10,VLOOKUP($AO149,Listas!$B$6:$C$106,2,),IF($AN149=$R$11,VLOOKUP($AO149,Listas!$E$6:$F$106,2,),IF($AN149=$R$12,VLOOKUP($AO149,Listas!$H$6:$I$106,2,),""))),"")</f>
        <v/>
      </c>
      <c r="CR149" t="str">
        <f>IFERROR('Prod y alimentación'!N207*IF($AN149=$R$10,VLOOKUP($AO149,Listas!$B$6:$C$106,2,),IF($AN149=$R$11,VLOOKUP($AO149,Listas!$E$6:$F$106,2,),IF($AN149=$R$12,VLOOKUP($AO149,Listas!$H$6:$I$106,2,),""))),"")</f>
        <v/>
      </c>
      <c r="CS149" t="str">
        <f>IFERROR('Prod y alimentación'!Q207*IF($AN149=$R$10,VLOOKUP($AO149,Listas!$B$6:$C$106,2,),IF($AN149=$R$11,VLOOKUP($AO149,Listas!$E$6:$F$106,2,),IF($AN149=$R$12,VLOOKUP($AO149,Listas!$H$6:$I$106,2,),""))),"")</f>
        <v/>
      </c>
      <c r="CT149" t="str">
        <f>IFERROR('Prod y alimentación'!T207*IF($AN149=$R$10,VLOOKUP($AO149,Listas!$B$6:$C$106,2,),IF($AN149=$R$11,VLOOKUP($AO149,Listas!$E$6:$F$106,2,),IF($AN149=$R$12,VLOOKUP($AO149,Listas!$H$6:$I$106,2,),""))),"")</f>
        <v/>
      </c>
      <c r="CU149" t="str">
        <f>IFERROR('Prod y alimentación'!W207*IF($AN149=$R$10,VLOOKUP($AO149,Listas!$B$6:$C$106,2,),IF($AN149=$R$11,VLOOKUP($AO149,Listas!$E$6:$F$106,2,),IF($AN149=$R$12,VLOOKUP($AO149,Listas!$H$6:$I$106,2,),""))),"")</f>
        <v/>
      </c>
      <c r="CV149" t="str">
        <f>IFERROR('Prod y alimentación'!Z207*IF($AN149=$R$10,VLOOKUP($AO149,Listas!$B$6:$C$106,2,),IF($AN149=$R$11,VLOOKUP($AO149,Listas!$E$6:$F$106,2,),IF($AN149=$R$12,VLOOKUP($AO149,Listas!$H$6:$I$106,2,),""))),"")</f>
        <v/>
      </c>
      <c r="CW149" t="str">
        <f>IFERROR('Prod y alimentación'!AC207*IF($AN149=$R$10,VLOOKUP($AO149,Listas!$B$6:$C$106,2,),IF($AN149=$R$11,VLOOKUP($AO149,Listas!$E$6:$F$106,2,),IF($AN149=$R$12,VLOOKUP($AO149,Listas!$H$6:$I$106,2,),""))),"")</f>
        <v/>
      </c>
      <c r="CX149" t="str">
        <f>IFERROR('Prod y alimentación'!AF207*IF($AN149=$R$10,VLOOKUP($AO149,Listas!$B$6:$C$106,2,),IF($AN149=$R$11,VLOOKUP($AO149,Listas!$E$6:$F$106,2,),IF($AN149=$R$12,VLOOKUP($AO149,Listas!$H$6:$I$106,2,),""))),"")</f>
        <v/>
      </c>
      <c r="CY149" t="str">
        <f>IFERROR('Prod y alimentación'!AI207*IF($AN149=$R$10,VLOOKUP($AO149,Listas!$B$6:$C$106,2,),IF($AN149=$R$11,VLOOKUP($AO149,Listas!$E$6:$F$106,2,),IF($AN149=$R$12,VLOOKUP($AO149,Listas!$H$6:$I$106,2,),""))),"")</f>
        <v/>
      </c>
      <c r="CZ149" t="str">
        <f>IFERROR('Prod y alimentación'!AL207*IF($AN149=$R$10,VLOOKUP($AO149,Listas!$B$6:$C$106,2,),IF($AN149=$R$11,VLOOKUP($AO149,Listas!$E$6:$F$106,2,),IF($AN149=$R$12,VLOOKUP($AO149,Listas!$H$6:$I$106,2,),""))),"")</f>
        <v/>
      </c>
    </row>
    <row r="150" spans="80:104" x14ac:dyDescent="0.35">
      <c r="CB150" t="str">
        <f>IF(Reservas!E155="",IF(Reservas!D155="","",IF(Reservas!C155=$O$10,0.85,IF(Reservas!C155=$O$11,0.45,IF(Reservas!C155=$O$12,0.33,"")))),Reservas!E155)</f>
        <v/>
      </c>
      <c r="CC150" t="str">
        <f>IF(Reservas!H155="",IF(Reservas!G155="","",IF(Reservas!F155=$O$10,0.85,IF(Reservas!F155=$O$11,0.45,IF(Reservas!F155=$O$12,0.33,"")))),Reservas!H155)</f>
        <v/>
      </c>
      <c r="CD150" t="str">
        <f>IF(Reservas!K155="",IF(Reservas!J155="","",IF(Reservas!I155=$O$10,0.85,IF(Reservas!I155=$O$11,0.45,IF(Reservas!I155=$O$12,0.33,"")))),Reservas!K155)</f>
        <v/>
      </c>
      <c r="CE150" t="str">
        <f>IF(Reservas!N155="",IF(Reservas!M155="","",IF(Reservas!L155=$O$10,0.85,IF(Reservas!L155=$O$11,0.45,IF(Reservas!L155=$O$12,0.33,"")))),Reservas!N155)</f>
        <v/>
      </c>
      <c r="CF150" t="str">
        <f>IF(Reservas!Q155="",IF(Reservas!P155="","",IF(Reservas!O155=$O$10,0.85,IF(Reservas!O155=$O$11,0.45,IF(Reservas!O155=$O$12,0.33,"")))),Reservas!Q155)</f>
        <v/>
      </c>
      <c r="CG150" t="str">
        <f>IF(Reservas!T155="",IF(Reservas!S155="","",IF(Reservas!R155=$O$10,0.85,IF(Reservas!R155=$O$11,0.45,IF(Reservas!R155=$O$12,0.33,"")))),Reservas!T155)</f>
        <v/>
      </c>
      <c r="CH150" t="str">
        <f>IF(Reservas!W155="",IF(Reservas!V155="","",IF(Reservas!U155=$O$10,0.85,IF(Reservas!U155=$O$11,0.45,IF(Reservas!U155=$O$12,0.33,"")))),Reservas!W155)</f>
        <v/>
      </c>
      <c r="CI150" t="str">
        <f>IF(Reservas!Z155="",IF(Reservas!Y155="","",IF(Reservas!X155=$O$10,0.85,IF(Reservas!X155=$O$11,0.45,IF(Reservas!X155=$O$12,0.33,"")))),Reservas!Z155)</f>
        <v/>
      </c>
      <c r="CJ150" t="str">
        <f>IF(Reservas!AC155="",IF(Reservas!AB155="","",IF(Reservas!AA155=$O$10,0.85,IF(Reservas!AA155=$O$11,0.45,IF(Reservas!AA155=$O$12,0.33,"")))),Reservas!AC155)</f>
        <v/>
      </c>
      <c r="CK150" t="str">
        <f>IF(Reservas!AF155="",IF(Reservas!AE155="","",IF(Reservas!AD155=$O$10,0.85,IF(Reservas!AD155=$O$11,0.45,IF(Reservas!AD155=$O$12,0.33,"")))),Reservas!AF155)</f>
        <v/>
      </c>
      <c r="CL150" t="str">
        <f>IF(Reservas!AI155="",IF(Reservas!AH155="","",IF(Reservas!AG155=$O$10,0.85,IF(Reservas!AG155=$O$11,0.45,IF(Reservas!AG155=$O$12,0.33,"")))),Reservas!AI155)</f>
        <v/>
      </c>
      <c r="CM150" t="str">
        <f>IF(Reservas!AL155="",IF(Reservas!AK155="","",IF(Reservas!AJ155=$O$10,0.85,IF(Reservas!AJ155=$O$11,0.45,IF(Reservas!AJ155=$O$12,0.33,"")))),Reservas!AL155)</f>
        <v/>
      </c>
      <c r="CO150" t="str">
        <f>IFERROR('Prod y alimentación'!E208*IF($AN150=$R$10,VLOOKUP($AO150,Listas!$B$6:$C$106,2,),IF($AN150=$R$11,VLOOKUP($AO150,Listas!$E$6:$F$106,2,),IF($AN150=$R$12,VLOOKUP($AO150,Listas!$H$6:$I$106,2,),""))),"")</f>
        <v/>
      </c>
      <c r="CP150" t="str">
        <f>IFERROR('Prod y alimentación'!H208*IF($AN150=$R$10,VLOOKUP($AO150,Listas!$B$6:$C$106,2,),IF($AN150=$R$11,VLOOKUP($AO150,Listas!$E$6:$F$106,2,),IF($AN150=$R$12,VLOOKUP($AO150,Listas!$H$6:$I$106,2,),""))),"")</f>
        <v/>
      </c>
      <c r="CQ150" t="str">
        <f>IFERROR('Prod y alimentación'!K208*IF($AN150=$R$10,VLOOKUP($AO150,Listas!$B$6:$C$106,2,),IF($AN150=$R$11,VLOOKUP($AO150,Listas!$E$6:$F$106,2,),IF($AN150=$R$12,VLOOKUP($AO150,Listas!$H$6:$I$106,2,),""))),"")</f>
        <v/>
      </c>
      <c r="CR150" t="str">
        <f>IFERROR('Prod y alimentación'!N208*IF($AN150=$R$10,VLOOKUP($AO150,Listas!$B$6:$C$106,2,),IF($AN150=$R$11,VLOOKUP($AO150,Listas!$E$6:$F$106,2,),IF($AN150=$R$12,VLOOKUP($AO150,Listas!$H$6:$I$106,2,),""))),"")</f>
        <v/>
      </c>
      <c r="CS150" t="str">
        <f>IFERROR('Prod y alimentación'!Q208*IF($AN150=$R$10,VLOOKUP($AO150,Listas!$B$6:$C$106,2,),IF($AN150=$R$11,VLOOKUP($AO150,Listas!$E$6:$F$106,2,),IF($AN150=$R$12,VLOOKUP($AO150,Listas!$H$6:$I$106,2,),""))),"")</f>
        <v/>
      </c>
      <c r="CT150" t="str">
        <f>IFERROR('Prod y alimentación'!T208*IF($AN150=$R$10,VLOOKUP($AO150,Listas!$B$6:$C$106,2,),IF($AN150=$R$11,VLOOKUP($AO150,Listas!$E$6:$F$106,2,),IF($AN150=$R$12,VLOOKUP($AO150,Listas!$H$6:$I$106,2,),""))),"")</f>
        <v/>
      </c>
      <c r="CU150" t="str">
        <f>IFERROR('Prod y alimentación'!W208*IF($AN150=$R$10,VLOOKUP($AO150,Listas!$B$6:$C$106,2,),IF($AN150=$R$11,VLOOKUP($AO150,Listas!$E$6:$F$106,2,),IF($AN150=$R$12,VLOOKUP($AO150,Listas!$H$6:$I$106,2,),""))),"")</f>
        <v/>
      </c>
      <c r="CV150" t="str">
        <f>IFERROR('Prod y alimentación'!Z208*IF($AN150=$R$10,VLOOKUP($AO150,Listas!$B$6:$C$106,2,),IF($AN150=$R$11,VLOOKUP($AO150,Listas!$E$6:$F$106,2,),IF($AN150=$R$12,VLOOKUP($AO150,Listas!$H$6:$I$106,2,),""))),"")</f>
        <v/>
      </c>
      <c r="CW150" t="str">
        <f>IFERROR('Prod y alimentación'!AC208*IF($AN150=$R$10,VLOOKUP($AO150,Listas!$B$6:$C$106,2,),IF($AN150=$R$11,VLOOKUP($AO150,Listas!$E$6:$F$106,2,),IF($AN150=$R$12,VLOOKUP($AO150,Listas!$H$6:$I$106,2,),""))),"")</f>
        <v/>
      </c>
      <c r="CX150" t="str">
        <f>IFERROR('Prod y alimentación'!AF208*IF($AN150=$R$10,VLOOKUP($AO150,Listas!$B$6:$C$106,2,),IF($AN150=$R$11,VLOOKUP($AO150,Listas!$E$6:$F$106,2,),IF($AN150=$R$12,VLOOKUP($AO150,Listas!$H$6:$I$106,2,),""))),"")</f>
        <v/>
      </c>
      <c r="CY150" t="str">
        <f>IFERROR('Prod y alimentación'!AI208*IF($AN150=$R$10,VLOOKUP($AO150,Listas!$B$6:$C$106,2,),IF($AN150=$R$11,VLOOKUP($AO150,Listas!$E$6:$F$106,2,),IF($AN150=$R$12,VLOOKUP($AO150,Listas!$H$6:$I$106,2,),""))),"")</f>
        <v/>
      </c>
      <c r="CZ150" t="str">
        <f>IFERROR('Prod y alimentación'!AL208*IF($AN150=$R$10,VLOOKUP($AO150,Listas!$B$6:$C$106,2,),IF($AN150=$R$11,VLOOKUP($AO150,Listas!$E$6:$F$106,2,),IF($AN150=$R$12,VLOOKUP($AO150,Listas!$H$6:$I$106,2,),""))),"")</f>
        <v/>
      </c>
    </row>
    <row r="151" spans="80:104" x14ac:dyDescent="0.35">
      <c r="CB151" t="str">
        <f>IF(Reservas!E156="",IF(Reservas!D156="","",IF(Reservas!C156=$O$10,0.85,IF(Reservas!C156=$O$11,0.45,IF(Reservas!C156=$O$12,0.33,"")))),Reservas!E156)</f>
        <v/>
      </c>
      <c r="CC151" t="str">
        <f>IF(Reservas!H156="",IF(Reservas!G156="","",IF(Reservas!F156=$O$10,0.85,IF(Reservas!F156=$O$11,0.45,IF(Reservas!F156=$O$12,0.33,"")))),Reservas!H156)</f>
        <v/>
      </c>
      <c r="CD151" t="str">
        <f>IF(Reservas!K156="",IF(Reservas!J156="","",IF(Reservas!I156=$O$10,0.85,IF(Reservas!I156=$O$11,0.45,IF(Reservas!I156=$O$12,0.33,"")))),Reservas!K156)</f>
        <v/>
      </c>
      <c r="CE151" t="str">
        <f>IF(Reservas!N156="",IF(Reservas!M156="","",IF(Reservas!L156=$O$10,0.85,IF(Reservas!L156=$O$11,0.45,IF(Reservas!L156=$O$12,0.33,"")))),Reservas!N156)</f>
        <v/>
      </c>
      <c r="CF151" t="str">
        <f>IF(Reservas!Q156="",IF(Reservas!P156="","",IF(Reservas!O156=$O$10,0.85,IF(Reservas!O156=$O$11,0.45,IF(Reservas!O156=$O$12,0.33,"")))),Reservas!Q156)</f>
        <v/>
      </c>
      <c r="CG151" t="str">
        <f>IF(Reservas!T156="",IF(Reservas!S156="","",IF(Reservas!R156=$O$10,0.85,IF(Reservas!R156=$O$11,0.45,IF(Reservas!R156=$O$12,0.33,"")))),Reservas!T156)</f>
        <v/>
      </c>
      <c r="CH151" t="str">
        <f>IF(Reservas!W156="",IF(Reservas!V156="","",IF(Reservas!U156=$O$10,0.85,IF(Reservas!U156=$O$11,0.45,IF(Reservas!U156=$O$12,0.33,"")))),Reservas!W156)</f>
        <v/>
      </c>
      <c r="CI151" t="str">
        <f>IF(Reservas!Z156="",IF(Reservas!Y156="","",IF(Reservas!X156=$O$10,0.85,IF(Reservas!X156=$O$11,0.45,IF(Reservas!X156=$O$12,0.33,"")))),Reservas!Z156)</f>
        <v/>
      </c>
      <c r="CJ151" t="str">
        <f>IF(Reservas!AC156="",IF(Reservas!AB156="","",IF(Reservas!AA156=$O$10,0.85,IF(Reservas!AA156=$O$11,0.45,IF(Reservas!AA156=$O$12,0.33,"")))),Reservas!AC156)</f>
        <v/>
      </c>
      <c r="CK151" t="str">
        <f>IF(Reservas!AF156="",IF(Reservas!AE156="","",IF(Reservas!AD156=$O$10,0.85,IF(Reservas!AD156=$O$11,0.45,IF(Reservas!AD156=$O$12,0.33,"")))),Reservas!AF156)</f>
        <v/>
      </c>
      <c r="CL151" t="str">
        <f>IF(Reservas!AI156="",IF(Reservas!AH156="","",IF(Reservas!AG156=$O$10,0.85,IF(Reservas!AG156=$O$11,0.45,IF(Reservas!AG156=$O$12,0.33,"")))),Reservas!AI156)</f>
        <v/>
      </c>
      <c r="CM151" t="str">
        <f>IF(Reservas!AL156="",IF(Reservas!AK156="","",IF(Reservas!AJ156=$O$10,0.85,IF(Reservas!AJ156=$O$11,0.45,IF(Reservas!AJ156=$O$12,0.33,"")))),Reservas!AL156)</f>
        <v/>
      </c>
      <c r="CO151" t="str">
        <f>IFERROR('Prod y alimentación'!E209*IF($AN151=$R$10,VLOOKUP($AO151,Listas!$B$6:$C$106,2,),IF($AN151=$R$11,VLOOKUP($AO151,Listas!$E$6:$F$106,2,),IF($AN151=$R$12,VLOOKUP($AO151,Listas!$H$6:$I$106,2,),""))),"")</f>
        <v/>
      </c>
      <c r="CP151" t="str">
        <f>IFERROR('Prod y alimentación'!H209*IF($AN151=$R$10,VLOOKUP($AO151,Listas!$B$6:$C$106,2,),IF($AN151=$R$11,VLOOKUP($AO151,Listas!$E$6:$F$106,2,),IF($AN151=$R$12,VLOOKUP($AO151,Listas!$H$6:$I$106,2,),""))),"")</f>
        <v/>
      </c>
      <c r="CQ151" t="str">
        <f>IFERROR('Prod y alimentación'!K209*IF($AN151=$R$10,VLOOKUP($AO151,Listas!$B$6:$C$106,2,),IF($AN151=$R$11,VLOOKUP($AO151,Listas!$E$6:$F$106,2,),IF($AN151=$R$12,VLOOKUP($AO151,Listas!$H$6:$I$106,2,),""))),"")</f>
        <v/>
      </c>
      <c r="CR151" t="str">
        <f>IFERROR('Prod y alimentación'!N209*IF($AN151=$R$10,VLOOKUP($AO151,Listas!$B$6:$C$106,2,),IF($AN151=$R$11,VLOOKUP($AO151,Listas!$E$6:$F$106,2,),IF($AN151=$R$12,VLOOKUP($AO151,Listas!$H$6:$I$106,2,),""))),"")</f>
        <v/>
      </c>
      <c r="CS151" t="str">
        <f>IFERROR('Prod y alimentación'!Q209*IF($AN151=$R$10,VLOOKUP($AO151,Listas!$B$6:$C$106,2,),IF($AN151=$R$11,VLOOKUP($AO151,Listas!$E$6:$F$106,2,),IF($AN151=$R$12,VLOOKUP($AO151,Listas!$H$6:$I$106,2,),""))),"")</f>
        <v/>
      </c>
      <c r="CT151" t="str">
        <f>IFERROR('Prod y alimentación'!T209*IF($AN151=$R$10,VLOOKUP($AO151,Listas!$B$6:$C$106,2,),IF($AN151=$R$11,VLOOKUP($AO151,Listas!$E$6:$F$106,2,),IF($AN151=$R$12,VLOOKUP($AO151,Listas!$H$6:$I$106,2,),""))),"")</f>
        <v/>
      </c>
      <c r="CU151" t="str">
        <f>IFERROR('Prod y alimentación'!W209*IF($AN151=$R$10,VLOOKUP($AO151,Listas!$B$6:$C$106,2,),IF($AN151=$R$11,VLOOKUP($AO151,Listas!$E$6:$F$106,2,),IF($AN151=$R$12,VLOOKUP($AO151,Listas!$H$6:$I$106,2,),""))),"")</f>
        <v/>
      </c>
      <c r="CV151" t="str">
        <f>IFERROR('Prod y alimentación'!Z209*IF($AN151=$R$10,VLOOKUP($AO151,Listas!$B$6:$C$106,2,),IF($AN151=$R$11,VLOOKUP($AO151,Listas!$E$6:$F$106,2,),IF($AN151=$R$12,VLOOKUP($AO151,Listas!$H$6:$I$106,2,),""))),"")</f>
        <v/>
      </c>
      <c r="CW151" t="str">
        <f>IFERROR('Prod y alimentación'!AC209*IF($AN151=$R$10,VLOOKUP($AO151,Listas!$B$6:$C$106,2,),IF($AN151=$R$11,VLOOKUP($AO151,Listas!$E$6:$F$106,2,),IF($AN151=$R$12,VLOOKUP($AO151,Listas!$H$6:$I$106,2,),""))),"")</f>
        <v/>
      </c>
      <c r="CX151" t="str">
        <f>IFERROR('Prod y alimentación'!AF209*IF($AN151=$R$10,VLOOKUP($AO151,Listas!$B$6:$C$106,2,),IF($AN151=$R$11,VLOOKUP($AO151,Listas!$E$6:$F$106,2,),IF($AN151=$R$12,VLOOKUP($AO151,Listas!$H$6:$I$106,2,),""))),"")</f>
        <v/>
      </c>
      <c r="CY151" t="str">
        <f>IFERROR('Prod y alimentación'!AI209*IF($AN151=$R$10,VLOOKUP($AO151,Listas!$B$6:$C$106,2,),IF($AN151=$R$11,VLOOKUP($AO151,Listas!$E$6:$F$106,2,),IF($AN151=$R$12,VLOOKUP($AO151,Listas!$H$6:$I$106,2,),""))),"")</f>
        <v/>
      </c>
      <c r="CZ151" t="str">
        <f>IFERROR('Prod y alimentación'!AL209*IF($AN151=$R$10,VLOOKUP($AO151,Listas!$B$6:$C$106,2,),IF($AN151=$R$11,VLOOKUP($AO151,Listas!$E$6:$F$106,2,),IF($AN151=$R$12,VLOOKUP($AO151,Listas!$H$6:$I$106,2,),""))),"")</f>
        <v/>
      </c>
    </row>
    <row r="152" spans="80:104" x14ac:dyDescent="0.35">
      <c r="CB152" t="str">
        <f>IF(Reservas!E157="",IF(Reservas!D157="","",IF(Reservas!C157=$O$10,0.85,IF(Reservas!C157=$O$11,0.45,IF(Reservas!C157=$O$12,0.33,"")))),Reservas!E157)</f>
        <v/>
      </c>
      <c r="CC152" t="str">
        <f>IF(Reservas!H157="",IF(Reservas!G157="","",IF(Reservas!F157=$O$10,0.85,IF(Reservas!F157=$O$11,0.45,IF(Reservas!F157=$O$12,0.33,"")))),Reservas!H157)</f>
        <v/>
      </c>
      <c r="CD152" t="str">
        <f>IF(Reservas!K157="",IF(Reservas!J157="","",IF(Reservas!I157=$O$10,0.85,IF(Reservas!I157=$O$11,0.45,IF(Reservas!I157=$O$12,0.33,"")))),Reservas!K157)</f>
        <v/>
      </c>
      <c r="CE152" t="str">
        <f>IF(Reservas!N157="",IF(Reservas!M157="","",IF(Reservas!L157=$O$10,0.85,IF(Reservas!L157=$O$11,0.45,IF(Reservas!L157=$O$12,0.33,"")))),Reservas!N157)</f>
        <v/>
      </c>
      <c r="CF152" t="str">
        <f>IF(Reservas!Q157="",IF(Reservas!P157="","",IF(Reservas!O157=$O$10,0.85,IF(Reservas!O157=$O$11,0.45,IF(Reservas!O157=$O$12,0.33,"")))),Reservas!Q157)</f>
        <v/>
      </c>
      <c r="CG152" t="str">
        <f>IF(Reservas!T157="",IF(Reservas!S157="","",IF(Reservas!R157=$O$10,0.85,IF(Reservas!R157=$O$11,0.45,IF(Reservas!R157=$O$12,0.33,"")))),Reservas!T157)</f>
        <v/>
      </c>
      <c r="CH152" t="str">
        <f>IF(Reservas!W157="",IF(Reservas!V157="","",IF(Reservas!U157=$O$10,0.85,IF(Reservas!U157=$O$11,0.45,IF(Reservas!U157=$O$12,0.33,"")))),Reservas!W157)</f>
        <v/>
      </c>
      <c r="CI152" t="str">
        <f>IF(Reservas!Z157="",IF(Reservas!Y157="","",IF(Reservas!X157=$O$10,0.85,IF(Reservas!X157=$O$11,0.45,IF(Reservas!X157=$O$12,0.33,"")))),Reservas!Z157)</f>
        <v/>
      </c>
      <c r="CJ152" t="str">
        <f>IF(Reservas!AC157="",IF(Reservas!AB157="","",IF(Reservas!AA157=$O$10,0.85,IF(Reservas!AA157=$O$11,0.45,IF(Reservas!AA157=$O$12,0.33,"")))),Reservas!AC157)</f>
        <v/>
      </c>
      <c r="CK152" t="str">
        <f>IF(Reservas!AF157="",IF(Reservas!AE157="","",IF(Reservas!AD157=$O$10,0.85,IF(Reservas!AD157=$O$11,0.45,IF(Reservas!AD157=$O$12,0.33,"")))),Reservas!AF157)</f>
        <v/>
      </c>
      <c r="CL152" t="str">
        <f>IF(Reservas!AI157="",IF(Reservas!AH157="","",IF(Reservas!AG157=$O$10,0.85,IF(Reservas!AG157=$O$11,0.45,IF(Reservas!AG157=$O$12,0.33,"")))),Reservas!AI157)</f>
        <v/>
      </c>
      <c r="CM152" t="str">
        <f>IF(Reservas!AL157="",IF(Reservas!AK157="","",IF(Reservas!AJ157=$O$10,0.85,IF(Reservas!AJ157=$O$11,0.45,IF(Reservas!AJ157=$O$12,0.33,"")))),Reservas!AL157)</f>
        <v/>
      </c>
      <c r="CO152" t="str">
        <f>IFERROR('Prod y alimentación'!E210*IF($AN152=$R$10,VLOOKUP($AO152,Listas!$B$6:$C$106,2,),IF($AN152=$R$11,VLOOKUP($AO152,Listas!$E$6:$F$106,2,),IF($AN152=$R$12,VLOOKUP($AO152,Listas!$H$6:$I$106,2,),""))),"")</f>
        <v/>
      </c>
      <c r="CP152" t="str">
        <f>IFERROR('Prod y alimentación'!H210*IF($AN152=$R$10,VLOOKUP($AO152,Listas!$B$6:$C$106,2,),IF($AN152=$R$11,VLOOKUP($AO152,Listas!$E$6:$F$106,2,),IF($AN152=$R$12,VLOOKUP($AO152,Listas!$H$6:$I$106,2,),""))),"")</f>
        <v/>
      </c>
      <c r="CQ152" t="str">
        <f>IFERROR('Prod y alimentación'!K210*IF($AN152=$R$10,VLOOKUP($AO152,Listas!$B$6:$C$106,2,),IF($AN152=$R$11,VLOOKUP($AO152,Listas!$E$6:$F$106,2,),IF($AN152=$R$12,VLOOKUP($AO152,Listas!$H$6:$I$106,2,),""))),"")</f>
        <v/>
      </c>
      <c r="CR152" t="str">
        <f>IFERROR('Prod y alimentación'!N210*IF($AN152=$R$10,VLOOKUP($AO152,Listas!$B$6:$C$106,2,),IF($AN152=$R$11,VLOOKUP($AO152,Listas!$E$6:$F$106,2,),IF($AN152=$R$12,VLOOKUP($AO152,Listas!$H$6:$I$106,2,),""))),"")</f>
        <v/>
      </c>
      <c r="CS152" t="str">
        <f>IFERROR('Prod y alimentación'!Q210*IF($AN152=$R$10,VLOOKUP($AO152,Listas!$B$6:$C$106,2,),IF($AN152=$R$11,VLOOKUP($AO152,Listas!$E$6:$F$106,2,),IF($AN152=$R$12,VLOOKUP($AO152,Listas!$H$6:$I$106,2,),""))),"")</f>
        <v/>
      </c>
      <c r="CT152" t="str">
        <f>IFERROR('Prod y alimentación'!T210*IF($AN152=$R$10,VLOOKUP($AO152,Listas!$B$6:$C$106,2,),IF($AN152=$R$11,VLOOKUP($AO152,Listas!$E$6:$F$106,2,),IF($AN152=$R$12,VLOOKUP($AO152,Listas!$H$6:$I$106,2,),""))),"")</f>
        <v/>
      </c>
      <c r="CU152" t="str">
        <f>IFERROR('Prod y alimentación'!W210*IF($AN152=$R$10,VLOOKUP($AO152,Listas!$B$6:$C$106,2,),IF($AN152=$R$11,VLOOKUP($AO152,Listas!$E$6:$F$106,2,),IF($AN152=$R$12,VLOOKUP($AO152,Listas!$H$6:$I$106,2,),""))),"")</f>
        <v/>
      </c>
      <c r="CV152" t="str">
        <f>IFERROR('Prod y alimentación'!Z210*IF($AN152=$R$10,VLOOKUP($AO152,Listas!$B$6:$C$106,2,),IF($AN152=$R$11,VLOOKUP($AO152,Listas!$E$6:$F$106,2,),IF($AN152=$R$12,VLOOKUP($AO152,Listas!$H$6:$I$106,2,),""))),"")</f>
        <v/>
      </c>
      <c r="CW152" t="str">
        <f>IFERROR('Prod y alimentación'!AC210*IF($AN152=$R$10,VLOOKUP($AO152,Listas!$B$6:$C$106,2,),IF($AN152=$R$11,VLOOKUP($AO152,Listas!$E$6:$F$106,2,),IF($AN152=$R$12,VLOOKUP($AO152,Listas!$H$6:$I$106,2,),""))),"")</f>
        <v/>
      </c>
      <c r="CX152" t="str">
        <f>IFERROR('Prod y alimentación'!AF210*IF($AN152=$R$10,VLOOKUP($AO152,Listas!$B$6:$C$106,2,),IF($AN152=$R$11,VLOOKUP($AO152,Listas!$E$6:$F$106,2,),IF($AN152=$R$12,VLOOKUP($AO152,Listas!$H$6:$I$106,2,),""))),"")</f>
        <v/>
      </c>
      <c r="CY152" t="str">
        <f>IFERROR('Prod y alimentación'!AI210*IF($AN152=$R$10,VLOOKUP($AO152,Listas!$B$6:$C$106,2,),IF($AN152=$R$11,VLOOKUP($AO152,Listas!$E$6:$F$106,2,),IF($AN152=$R$12,VLOOKUP($AO152,Listas!$H$6:$I$106,2,),""))),"")</f>
        <v/>
      </c>
      <c r="CZ152" t="str">
        <f>IFERROR('Prod y alimentación'!AL210*IF($AN152=$R$10,VLOOKUP($AO152,Listas!$B$6:$C$106,2,),IF($AN152=$R$11,VLOOKUP($AO152,Listas!$E$6:$F$106,2,),IF($AN152=$R$12,VLOOKUP($AO152,Listas!$H$6:$I$106,2,),""))),"")</f>
        <v/>
      </c>
    </row>
    <row r="153" spans="80:104" x14ac:dyDescent="0.35">
      <c r="CB153" t="str">
        <f>IF(Reservas!E158="",IF(Reservas!D158="","",IF(Reservas!C158=$O$10,0.85,IF(Reservas!C158=$O$11,0.45,IF(Reservas!C158=$O$12,0.33,"")))),Reservas!E158)</f>
        <v/>
      </c>
      <c r="CC153" t="str">
        <f>IF(Reservas!H158="",IF(Reservas!G158="","",IF(Reservas!F158=$O$10,0.85,IF(Reservas!F158=$O$11,0.45,IF(Reservas!F158=$O$12,0.33,"")))),Reservas!H158)</f>
        <v/>
      </c>
      <c r="CD153" t="str">
        <f>IF(Reservas!K158="",IF(Reservas!J158="","",IF(Reservas!I158=$O$10,0.85,IF(Reservas!I158=$O$11,0.45,IF(Reservas!I158=$O$12,0.33,"")))),Reservas!K158)</f>
        <v/>
      </c>
      <c r="CE153" t="str">
        <f>IF(Reservas!N158="",IF(Reservas!M158="","",IF(Reservas!L158=$O$10,0.85,IF(Reservas!L158=$O$11,0.45,IF(Reservas!L158=$O$12,0.33,"")))),Reservas!N158)</f>
        <v/>
      </c>
      <c r="CF153" t="str">
        <f>IF(Reservas!Q158="",IF(Reservas!P158="","",IF(Reservas!O158=$O$10,0.85,IF(Reservas!O158=$O$11,0.45,IF(Reservas!O158=$O$12,0.33,"")))),Reservas!Q158)</f>
        <v/>
      </c>
      <c r="CG153" t="str">
        <f>IF(Reservas!T158="",IF(Reservas!S158="","",IF(Reservas!R158=$O$10,0.85,IF(Reservas!R158=$O$11,0.45,IF(Reservas!R158=$O$12,0.33,"")))),Reservas!T158)</f>
        <v/>
      </c>
      <c r="CH153" t="str">
        <f>IF(Reservas!W158="",IF(Reservas!V158="","",IF(Reservas!U158=$O$10,0.85,IF(Reservas!U158=$O$11,0.45,IF(Reservas!U158=$O$12,0.33,"")))),Reservas!W158)</f>
        <v/>
      </c>
      <c r="CI153" t="str">
        <f>IF(Reservas!Z158="",IF(Reservas!Y158="","",IF(Reservas!X158=$O$10,0.85,IF(Reservas!X158=$O$11,0.45,IF(Reservas!X158=$O$12,0.33,"")))),Reservas!Z158)</f>
        <v/>
      </c>
      <c r="CJ153" t="str">
        <f>IF(Reservas!AC158="",IF(Reservas!AB158="","",IF(Reservas!AA158=$O$10,0.85,IF(Reservas!AA158=$O$11,0.45,IF(Reservas!AA158=$O$12,0.33,"")))),Reservas!AC158)</f>
        <v/>
      </c>
      <c r="CK153" t="str">
        <f>IF(Reservas!AF158="",IF(Reservas!AE158="","",IF(Reservas!AD158=$O$10,0.85,IF(Reservas!AD158=$O$11,0.45,IF(Reservas!AD158=$O$12,0.33,"")))),Reservas!AF158)</f>
        <v/>
      </c>
      <c r="CL153" t="str">
        <f>IF(Reservas!AI158="",IF(Reservas!AH158="","",IF(Reservas!AG158=$O$10,0.85,IF(Reservas!AG158=$O$11,0.45,IF(Reservas!AG158=$O$12,0.33,"")))),Reservas!AI158)</f>
        <v/>
      </c>
      <c r="CM153" t="str">
        <f>IF(Reservas!AL158="",IF(Reservas!AK158="","",IF(Reservas!AJ158=$O$10,0.85,IF(Reservas!AJ158=$O$11,0.45,IF(Reservas!AJ158=$O$12,0.33,"")))),Reservas!AL158)</f>
        <v/>
      </c>
      <c r="CO153" t="str">
        <f>IFERROR('Prod y alimentación'!E211*IF($AN153=$R$10,VLOOKUP($AO153,Listas!$B$6:$C$106,2,),IF($AN153=$R$11,VLOOKUP($AO153,Listas!$E$6:$F$106,2,),IF($AN153=$R$12,VLOOKUP($AO153,Listas!$H$6:$I$106,2,),""))),"")</f>
        <v/>
      </c>
      <c r="CP153" t="str">
        <f>IFERROR('Prod y alimentación'!H211*IF($AN153=$R$10,VLOOKUP($AO153,Listas!$B$6:$C$106,2,),IF($AN153=$R$11,VLOOKUP($AO153,Listas!$E$6:$F$106,2,),IF($AN153=$R$12,VLOOKUP($AO153,Listas!$H$6:$I$106,2,),""))),"")</f>
        <v/>
      </c>
      <c r="CQ153" t="str">
        <f>IFERROR('Prod y alimentación'!K211*IF($AN153=$R$10,VLOOKUP($AO153,Listas!$B$6:$C$106,2,),IF($AN153=$R$11,VLOOKUP($AO153,Listas!$E$6:$F$106,2,),IF($AN153=$R$12,VLOOKUP($AO153,Listas!$H$6:$I$106,2,),""))),"")</f>
        <v/>
      </c>
      <c r="CR153" t="str">
        <f>IFERROR('Prod y alimentación'!N211*IF($AN153=$R$10,VLOOKUP($AO153,Listas!$B$6:$C$106,2,),IF($AN153=$R$11,VLOOKUP($AO153,Listas!$E$6:$F$106,2,),IF($AN153=$R$12,VLOOKUP($AO153,Listas!$H$6:$I$106,2,),""))),"")</f>
        <v/>
      </c>
      <c r="CS153" t="str">
        <f>IFERROR('Prod y alimentación'!Q211*IF($AN153=$R$10,VLOOKUP($AO153,Listas!$B$6:$C$106,2,),IF($AN153=$R$11,VLOOKUP($AO153,Listas!$E$6:$F$106,2,),IF($AN153=$R$12,VLOOKUP($AO153,Listas!$H$6:$I$106,2,),""))),"")</f>
        <v/>
      </c>
      <c r="CT153" t="str">
        <f>IFERROR('Prod y alimentación'!T211*IF($AN153=$R$10,VLOOKUP($AO153,Listas!$B$6:$C$106,2,),IF($AN153=$R$11,VLOOKUP($AO153,Listas!$E$6:$F$106,2,),IF($AN153=$R$12,VLOOKUP($AO153,Listas!$H$6:$I$106,2,),""))),"")</f>
        <v/>
      </c>
      <c r="CU153" t="str">
        <f>IFERROR('Prod y alimentación'!W211*IF($AN153=$R$10,VLOOKUP($AO153,Listas!$B$6:$C$106,2,),IF($AN153=$R$11,VLOOKUP($AO153,Listas!$E$6:$F$106,2,),IF($AN153=$R$12,VLOOKUP($AO153,Listas!$H$6:$I$106,2,),""))),"")</f>
        <v/>
      </c>
      <c r="CV153" t="str">
        <f>IFERROR('Prod y alimentación'!Z211*IF($AN153=$R$10,VLOOKUP($AO153,Listas!$B$6:$C$106,2,),IF($AN153=$R$11,VLOOKUP($AO153,Listas!$E$6:$F$106,2,),IF($AN153=$R$12,VLOOKUP($AO153,Listas!$H$6:$I$106,2,),""))),"")</f>
        <v/>
      </c>
      <c r="CW153" t="str">
        <f>IFERROR('Prod y alimentación'!AC211*IF($AN153=$R$10,VLOOKUP($AO153,Listas!$B$6:$C$106,2,),IF($AN153=$R$11,VLOOKUP($AO153,Listas!$E$6:$F$106,2,),IF($AN153=$R$12,VLOOKUP($AO153,Listas!$H$6:$I$106,2,),""))),"")</f>
        <v/>
      </c>
      <c r="CX153" t="str">
        <f>IFERROR('Prod y alimentación'!AF211*IF($AN153=$R$10,VLOOKUP($AO153,Listas!$B$6:$C$106,2,),IF($AN153=$R$11,VLOOKUP($AO153,Listas!$E$6:$F$106,2,),IF($AN153=$R$12,VLOOKUP($AO153,Listas!$H$6:$I$106,2,),""))),"")</f>
        <v/>
      </c>
      <c r="CY153" t="str">
        <f>IFERROR('Prod y alimentación'!AI211*IF($AN153=$R$10,VLOOKUP($AO153,Listas!$B$6:$C$106,2,),IF($AN153=$R$11,VLOOKUP($AO153,Listas!$E$6:$F$106,2,),IF($AN153=$R$12,VLOOKUP($AO153,Listas!$H$6:$I$106,2,),""))),"")</f>
        <v/>
      </c>
      <c r="CZ153" t="str">
        <f>IFERROR('Prod y alimentación'!AL211*IF($AN153=$R$10,VLOOKUP($AO153,Listas!$B$6:$C$106,2,),IF($AN153=$R$11,VLOOKUP($AO153,Listas!$E$6:$F$106,2,),IF($AN153=$R$12,VLOOKUP($AO153,Listas!$H$6:$I$106,2,),""))),"")</f>
        <v/>
      </c>
    </row>
    <row r="154" spans="80:104" x14ac:dyDescent="0.35">
      <c r="CB154" t="str">
        <f>IF(Reservas!E159="",IF(Reservas!D159="","",IF(Reservas!C159=$O$10,0.85,IF(Reservas!C159=$O$11,0.45,IF(Reservas!C159=$O$12,0.33,"")))),Reservas!E159)</f>
        <v/>
      </c>
      <c r="CC154" t="str">
        <f>IF(Reservas!H159="",IF(Reservas!G159="","",IF(Reservas!F159=$O$10,0.85,IF(Reservas!F159=$O$11,0.45,IF(Reservas!F159=$O$12,0.33,"")))),Reservas!H159)</f>
        <v/>
      </c>
      <c r="CD154" t="str">
        <f>IF(Reservas!K159="",IF(Reservas!J159="","",IF(Reservas!I159=$O$10,0.85,IF(Reservas!I159=$O$11,0.45,IF(Reservas!I159=$O$12,0.33,"")))),Reservas!K159)</f>
        <v/>
      </c>
      <c r="CE154" t="str">
        <f>IF(Reservas!N159="",IF(Reservas!M159="","",IF(Reservas!L159=$O$10,0.85,IF(Reservas!L159=$O$11,0.45,IF(Reservas!L159=$O$12,0.33,"")))),Reservas!N159)</f>
        <v/>
      </c>
      <c r="CF154" t="str">
        <f>IF(Reservas!Q159="",IF(Reservas!P159="","",IF(Reservas!O159=$O$10,0.85,IF(Reservas!O159=$O$11,0.45,IF(Reservas!O159=$O$12,0.33,"")))),Reservas!Q159)</f>
        <v/>
      </c>
      <c r="CG154" t="str">
        <f>IF(Reservas!T159="",IF(Reservas!S159="","",IF(Reservas!R159=$O$10,0.85,IF(Reservas!R159=$O$11,0.45,IF(Reservas!R159=$O$12,0.33,"")))),Reservas!T159)</f>
        <v/>
      </c>
      <c r="CH154" t="str">
        <f>IF(Reservas!W159="",IF(Reservas!V159="","",IF(Reservas!U159=$O$10,0.85,IF(Reservas!U159=$O$11,0.45,IF(Reservas!U159=$O$12,0.33,"")))),Reservas!W159)</f>
        <v/>
      </c>
      <c r="CI154" t="str">
        <f>IF(Reservas!Z159="",IF(Reservas!Y159="","",IF(Reservas!X159=$O$10,0.85,IF(Reservas!X159=$O$11,0.45,IF(Reservas!X159=$O$12,0.33,"")))),Reservas!Z159)</f>
        <v/>
      </c>
      <c r="CJ154" t="str">
        <f>IF(Reservas!AC159="",IF(Reservas!AB159="","",IF(Reservas!AA159=$O$10,0.85,IF(Reservas!AA159=$O$11,0.45,IF(Reservas!AA159=$O$12,0.33,"")))),Reservas!AC159)</f>
        <v/>
      </c>
      <c r="CK154" t="str">
        <f>IF(Reservas!AF159="",IF(Reservas!AE159="","",IF(Reservas!AD159=$O$10,0.85,IF(Reservas!AD159=$O$11,0.45,IF(Reservas!AD159=$O$12,0.33,"")))),Reservas!AF159)</f>
        <v/>
      </c>
      <c r="CL154" t="str">
        <f>IF(Reservas!AI159="",IF(Reservas!AH159="","",IF(Reservas!AG159=$O$10,0.85,IF(Reservas!AG159=$O$11,0.45,IF(Reservas!AG159=$O$12,0.33,"")))),Reservas!AI159)</f>
        <v/>
      </c>
      <c r="CM154" t="str">
        <f>IF(Reservas!AL159="",IF(Reservas!AK159="","",IF(Reservas!AJ159=$O$10,0.85,IF(Reservas!AJ159=$O$11,0.45,IF(Reservas!AJ159=$O$12,0.33,"")))),Reservas!AL159)</f>
        <v/>
      </c>
      <c r="CO154" t="str">
        <f>IFERROR('Prod y alimentación'!E212*IF($AN154=$R$10,VLOOKUP($AO154,Listas!$B$6:$C$106,2,),IF($AN154=$R$11,VLOOKUP($AO154,Listas!$E$6:$F$106,2,),IF($AN154=$R$12,VLOOKUP($AO154,Listas!$H$6:$I$106,2,),""))),"")</f>
        <v/>
      </c>
      <c r="CP154" t="str">
        <f>IFERROR('Prod y alimentación'!H212*IF($AN154=$R$10,VLOOKUP($AO154,Listas!$B$6:$C$106,2,),IF($AN154=$R$11,VLOOKUP($AO154,Listas!$E$6:$F$106,2,),IF($AN154=$R$12,VLOOKUP($AO154,Listas!$H$6:$I$106,2,),""))),"")</f>
        <v/>
      </c>
      <c r="CQ154" t="str">
        <f>IFERROR('Prod y alimentación'!K212*IF($AN154=$R$10,VLOOKUP($AO154,Listas!$B$6:$C$106,2,),IF($AN154=$R$11,VLOOKUP($AO154,Listas!$E$6:$F$106,2,),IF($AN154=$R$12,VLOOKUP($AO154,Listas!$H$6:$I$106,2,),""))),"")</f>
        <v/>
      </c>
      <c r="CR154" t="str">
        <f>IFERROR('Prod y alimentación'!N212*IF($AN154=$R$10,VLOOKUP($AO154,Listas!$B$6:$C$106,2,),IF($AN154=$R$11,VLOOKUP($AO154,Listas!$E$6:$F$106,2,),IF($AN154=$R$12,VLOOKUP($AO154,Listas!$H$6:$I$106,2,),""))),"")</f>
        <v/>
      </c>
      <c r="CS154" t="str">
        <f>IFERROR('Prod y alimentación'!Q212*IF($AN154=$R$10,VLOOKUP($AO154,Listas!$B$6:$C$106,2,),IF($AN154=$R$11,VLOOKUP($AO154,Listas!$E$6:$F$106,2,),IF($AN154=$R$12,VLOOKUP($AO154,Listas!$H$6:$I$106,2,),""))),"")</f>
        <v/>
      </c>
      <c r="CT154" t="str">
        <f>IFERROR('Prod y alimentación'!T212*IF($AN154=$R$10,VLOOKUP($AO154,Listas!$B$6:$C$106,2,),IF($AN154=$R$11,VLOOKUP($AO154,Listas!$E$6:$F$106,2,),IF($AN154=$R$12,VLOOKUP($AO154,Listas!$H$6:$I$106,2,),""))),"")</f>
        <v/>
      </c>
      <c r="CU154" t="str">
        <f>IFERROR('Prod y alimentación'!W212*IF($AN154=$R$10,VLOOKUP($AO154,Listas!$B$6:$C$106,2,),IF($AN154=$R$11,VLOOKUP($AO154,Listas!$E$6:$F$106,2,),IF($AN154=$R$12,VLOOKUP($AO154,Listas!$H$6:$I$106,2,),""))),"")</f>
        <v/>
      </c>
      <c r="CV154" t="str">
        <f>IFERROR('Prod y alimentación'!Z212*IF($AN154=$R$10,VLOOKUP($AO154,Listas!$B$6:$C$106,2,),IF($AN154=$R$11,VLOOKUP($AO154,Listas!$E$6:$F$106,2,),IF($AN154=$R$12,VLOOKUP($AO154,Listas!$H$6:$I$106,2,),""))),"")</f>
        <v/>
      </c>
      <c r="CW154" t="str">
        <f>IFERROR('Prod y alimentación'!AC212*IF($AN154=$R$10,VLOOKUP($AO154,Listas!$B$6:$C$106,2,),IF($AN154=$R$11,VLOOKUP($AO154,Listas!$E$6:$F$106,2,),IF($AN154=$R$12,VLOOKUP($AO154,Listas!$H$6:$I$106,2,),""))),"")</f>
        <v/>
      </c>
      <c r="CX154" t="str">
        <f>IFERROR('Prod y alimentación'!AF212*IF($AN154=$R$10,VLOOKUP($AO154,Listas!$B$6:$C$106,2,),IF($AN154=$R$11,VLOOKUP($AO154,Listas!$E$6:$F$106,2,),IF($AN154=$R$12,VLOOKUP($AO154,Listas!$H$6:$I$106,2,),""))),"")</f>
        <v/>
      </c>
      <c r="CY154" t="str">
        <f>IFERROR('Prod y alimentación'!AI212*IF($AN154=$R$10,VLOOKUP($AO154,Listas!$B$6:$C$106,2,),IF($AN154=$R$11,VLOOKUP($AO154,Listas!$E$6:$F$106,2,),IF($AN154=$R$12,VLOOKUP($AO154,Listas!$H$6:$I$106,2,),""))),"")</f>
        <v/>
      </c>
      <c r="CZ154" t="str">
        <f>IFERROR('Prod y alimentación'!AL212*IF($AN154=$R$10,VLOOKUP($AO154,Listas!$B$6:$C$106,2,),IF($AN154=$R$11,VLOOKUP($AO154,Listas!$E$6:$F$106,2,),IF($AN154=$R$12,VLOOKUP($AO154,Listas!$H$6:$I$106,2,),""))),"")</f>
        <v/>
      </c>
    </row>
    <row r="155" spans="80:104" x14ac:dyDescent="0.35">
      <c r="CB155" t="str">
        <f>IF(Reservas!E160="",IF(Reservas!D160="","",IF(Reservas!C160=$O$10,0.85,IF(Reservas!C160=$O$11,0.45,IF(Reservas!C160=$O$12,0.33,"")))),Reservas!E160)</f>
        <v/>
      </c>
      <c r="CC155" t="str">
        <f>IF(Reservas!H160="",IF(Reservas!G160="","",IF(Reservas!F160=$O$10,0.85,IF(Reservas!F160=$O$11,0.45,IF(Reservas!F160=$O$12,0.33,"")))),Reservas!H160)</f>
        <v/>
      </c>
      <c r="CD155" t="str">
        <f>IF(Reservas!K160="",IF(Reservas!J160="","",IF(Reservas!I160=$O$10,0.85,IF(Reservas!I160=$O$11,0.45,IF(Reservas!I160=$O$12,0.33,"")))),Reservas!K160)</f>
        <v/>
      </c>
      <c r="CE155" t="str">
        <f>IF(Reservas!N160="",IF(Reservas!M160="","",IF(Reservas!L160=$O$10,0.85,IF(Reservas!L160=$O$11,0.45,IF(Reservas!L160=$O$12,0.33,"")))),Reservas!N160)</f>
        <v/>
      </c>
      <c r="CF155" t="str">
        <f>IF(Reservas!Q160="",IF(Reservas!P160="","",IF(Reservas!O160=$O$10,0.85,IF(Reservas!O160=$O$11,0.45,IF(Reservas!O160=$O$12,0.33,"")))),Reservas!Q160)</f>
        <v/>
      </c>
      <c r="CG155" t="str">
        <f>IF(Reservas!T160="",IF(Reservas!S160="","",IF(Reservas!R160=$O$10,0.85,IF(Reservas!R160=$O$11,0.45,IF(Reservas!R160=$O$12,0.33,"")))),Reservas!T160)</f>
        <v/>
      </c>
      <c r="CH155" t="str">
        <f>IF(Reservas!W160="",IF(Reservas!V160="","",IF(Reservas!U160=$O$10,0.85,IF(Reservas!U160=$O$11,0.45,IF(Reservas!U160=$O$12,0.33,"")))),Reservas!W160)</f>
        <v/>
      </c>
      <c r="CI155" t="str">
        <f>IF(Reservas!Z160="",IF(Reservas!Y160="","",IF(Reservas!X160=$O$10,0.85,IF(Reservas!X160=$O$11,0.45,IF(Reservas!X160=$O$12,0.33,"")))),Reservas!Z160)</f>
        <v/>
      </c>
      <c r="CJ155" t="str">
        <f>IF(Reservas!AC160="",IF(Reservas!AB160="","",IF(Reservas!AA160=$O$10,0.85,IF(Reservas!AA160=$O$11,0.45,IF(Reservas!AA160=$O$12,0.33,"")))),Reservas!AC160)</f>
        <v/>
      </c>
      <c r="CK155" t="str">
        <f>IF(Reservas!AF160="",IF(Reservas!AE160="","",IF(Reservas!AD160=$O$10,0.85,IF(Reservas!AD160=$O$11,0.45,IF(Reservas!AD160=$O$12,0.33,"")))),Reservas!AF160)</f>
        <v/>
      </c>
      <c r="CL155" t="str">
        <f>IF(Reservas!AI160="",IF(Reservas!AH160="","",IF(Reservas!AG160=$O$10,0.85,IF(Reservas!AG160=$O$11,0.45,IF(Reservas!AG160=$O$12,0.33,"")))),Reservas!AI160)</f>
        <v/>
      </c>
      <c r="CM155" t="str">
        <f>IF(Reservas!AL160="",IF(Reservas!AK160="","",IF(Reservas!AJ160=$O$10,0.85,IF(Reservas!AJ160=$O$11,0.45,IF(Reservas!AJ160=$O$12,0.33,"")))),Reservas!AL160)</f>
        <v/>
      </c>
      <c r="CO155" t="str">
        <f>IFERROR('Prod y alimentación'!E213*IF($AN155=$R$10,VLOOKUP($AO155,Listas!$B$6:$C$106,2,),IF($AN155=$R$11,VLOOKUP($AO155,Listas!$E$6:$F$106,2,),IF($AN155=$R$12,VLOOKUP($AO155,Listas!$H$6:$I$106,2,),""))),"")</f>
        <v/>
      </c>
      <c r="CP155" t="str">
        <f>IFERROR('Prod y alimentación'!H213*IF($AN155=$R$10,VLOOKUP($AO155,Listas!$B$6:$C$106,2,),IF($AN155=$R$11,VLOOKUP($AO155,Listas!$E$6:$F$106,2,),IF($AN155=$R$12,VLOOKUP($AO155,Listas!$H$6:$I$106,2,),""))),"")</f>
        <v/>
      </c>
      <c r="CQ155" t="str">
        <f>IFERROR('Prod y alimentación'!K213*IF($AN155=$R$10,VLOOKUP($AO155,Listas!$B$6:$C$106,2,),IF($AN155=$R$11,VLOOKUP($AO155,Listas!$E$6:$F$106,2,),IF($AN155=$R$12,VLOOKUP($AO155,Listas!$H$6:$I$106,2,),""))),"")</f>
        <v/>
      </c>
      <c r="CR155" t="str">
        <f>IFERROR('Prod y alimentación'!N213*IF($AN155=$R$10,VLOOKUP($AO155,Listas!$B$6:$C$106,2,),IF($AN155=$R$11,VLOOKUP($AO155,Listas!$E$6:$F$106,2,),IF($AN155=$R$12,VLOOKUP($AO155,Listas!$H$6:$I$106,2,),""))),"")</f>
        <v/>
      </c>
      <c r="CS155" t="str">
        <f>IFERROR('Prod y alimentación'!Q213*IF($AN155=$R$10,VLOOKUP($AO155,Listas!$B$6:$C$106,2,),IF($AN155=$R$11,VLOOKUP($AO155,Listas!$E$6:$F$106,2,),IF($AN155=$R$12,VLOOKUP($AO155,Listas!$H$6:$I$106,2,),""))),"")</f>
        <v/>
      </c>
      <c r="CT155" t="str">
        <f>IFERROR('Prod y alimentación'!T213*IF($AN155=$R$10,VLOOKUP($AO155,Listas!$B$6:$C$106,2,),IF($AN155=$R$11,VLOOKUP($AO155,Listas!$E$6:$F$106,2,),IF($AN155=$R$12,VLOOKUP($AO155,Listas!$H$6:$I$106,2,),""))),"")</f>
        <v/>
      </c>
      <c r="CU155" t="str">
        <f>IFERROR('Prod y alimentación'!W213*IF($AN155=$R$10,VLOOKUP($AO155,Listas!$B$6:$C$106,2,),IF($AN155=$R$11,VLOOKUP($AO155,Listas!$E$6:$F$106,2,),IF($AN155=$R$12,VLOOKUP($AO155,Listas!$H$6:$I$106,2,),""))),"")</f>
        <v/>
      </c>
      <c r="CV155" t="str">
        <f>IFERROR('Prod y alimentación'!Z213*IF($AN155=$R$10,VLOOKUP($AO155,Listas!$B$6:$C$106,2,),IF($AN155=$R$11,VLOOKUP($AO155,Listas!$E$6:$F$106,2,),IF($AN155=$R$12,VLOOKUP($AO155,Listas!$H$6:$I$106,2,),""))),"")</f>
        <v/>
      </c>
      <c r="CW155" t="str">
        <f>IFERROR('Prod y alimentación'!AC213*IF($AN155=$R$10,VLOOKUP($AO155,Listas!$B$6:$C$106,2,),IF($AN155=$R$11,VLOOKUP($AO155,Listas!$E$6:$F$106,2,),IF($AN155=$R$12,VLOOKUP($AO155,Listas!$H$6:$I$106,2,),""))),"")</f>
        <v/>
      </c>
      <c r="CX155" t="str">
        <f>IFERROR('Prod y alimentación'!AF213*IF($AN155=$R$10,VLOOKUP($AO155,Listas!$B$6:$C$106,2,),IF($AN155=$R$11,VLOOKUP($AO155,Listas!$E$6:$F$106,2,),IF($AN155=$R$12,VLOOKUP($AO155,Listas!$H$6:$I$106,2,),""))),"")</f>
        <v/>
      </c>
      <c r="CY155" t="str">
        <f>IFERROR('Prod y alimentación'!AI213*IF($AN155=$R$10,VLOOKUP($AO155,Listas!$B$6:$C$106,2,),IF($AN155=$R$11,VLOOKUP($AO155,Listas!$E$6:$F$106,2,),IF($AN155=$R$12,VLOOKUP($AO155,Listas!$H$6:$I$106,2,),""))),"")</f>
        <v/>
      </c>
      <c r="CZ155" t="str">
        <f>IFERROR('Prod y alimentación'!AL213*IF($AN155=$R$10,VLOOKUP($AO155,Listas!$B$6:$C$106,2,),IF($AN155=$R$11,VLOOKUP($AO155,Listas!$E$6:$F$106,2,),IF($AN155=$R$12,VLOOKUP($AO155,Listas!$H$6:$I$106,2,),""))),"")</f>
        <v/>
      </c>
    </row>
    <row r="156" spans="80:104" x14ac:dyDescent="0.35">
      <c r="CB156" t="str">
        <f>IF(Reservas!E161="",IF(Reservas!D161="","",IF(Reservas!C161=$O$10,0.85,IF(Reservas!C161=$O$11,0.45,IF(Reservas!C161=$O$12,0.33,"")))),Reservas!E161)</f>
        <v/>
      </c>
      <c r="CC156" t="str">
        <f>IF(Reservas!H161="",IF(Reservas!G161="","",IF(Reservas!F161=$O$10,0.85,IF(Reservas!F161=$O$11,0.45,IF(Reservas!F161=$O$12,0.33,"")))),Reservas!H161)</f>
        <v/>
      </c>
      <c r="CD156" t="str">
        <f>IF(Reservas!K161="",IF(Reservas!J161="","",IF(Reservas!I161=$O$10,0.85,IF(Reservas!I161=$O$11,0.45,IF(Reservas!I161=$O$12,0.33,"")))),Reservas!K161)</f>
        <v/>
      </c>
      <c r="CE156" t="str">
        <f>IF(Reservas!N161="",IF(Reservas!M161="","",IF(Reservas!L161=$O$10,0.85,IF(Reservas!L161=$O$11,0.45,IF(Reservas!L161=$O$12,0.33,"")))),Reservas!N161)</f>
        <v/>
      </c>
      <c r="CF156" t="str">
        <f>IF(Reservas!Q161="",IF(Reservas!P161="","",IF(Reservas!O161=$O$10,0.85,IF(Reservas!O161=$O$11,0.45,IF(Reservas!O161=$O$12,0.33,"")))),Reservas!Q161)</f>
        <v/>
      </c>
      <c r="CG156" t="str">
        <f>IF(Reservas!T161="",IF(Reservas!S161="","",IF(Reservas!R161=$O$10,0.85,IF(Reservas!R161=$O$11,0.45,IF(Reservas!R161=$O$12,0.33,"")))),Reservas!T161)</f>
        <v/>
      </c>
      <c r="CH156" t="str">
        <f>IF(Reservas!W161="",IF(Reservas!V161="","",IF(Reservas!U161=$O$10,0.85,IF(Reservas!U161=$O$11,0.45,IF(Reservas!U161=$O$12,0.33,"")))),Reservas!W161)</f>
        <v/>
      </c>
      <c r="CI156" t="str">
        <f>IF(Reservas!Z161="",IF(Reservas!Y161="","",IF(Reservas!X161=$O$10,0.85,IF(Reservas!X161=$O$11,0.45,IF(Reservas!X161=$O$12,0.33,"")))),Reservas!Z161)</f>
        <v/>
      </c>
      <c r="CJ156" t="str">
        <f>IF(Reservas!AC161="",IF(Reservas!AB161="","",IF(Reservas!AA161=$O$10,0.85,IF(Reservas!AA161=$O$11,0.45,IF(Reservas!AA161=$O$12,0.33,"")))),Reservas!AC161)</f>
        <v/>
      </c>
      <c r="CK156" t="str">
        <f>IF(Reservas!AF161="",IF(Reservas!AE161="","",IF(Reservas!AD161=$O$10,0.85,IF(Reservas!AD161=$O$11,0.45,IF(Reservas!AD161=$O$12,0.33,"")))),Reservas!AF161)</f>
        <v/>
      </c>
      <c r="CL156" t="str">
        <f>IF(Reservas!AI161="",IF(Reservas!AH161="","",IF(Reservas!AG161=$O$10,0.85,IF(Reservas!AG161=$O$11,0.45,IF(Reservas!AG161=$O$12,0.33,"")))),Reservas!AI161)</f>
        <v/>
      </c>
      <c r="CM156" t="str">
        <f>IF(Reservas!AL161="",IF(Reservas!AK161="","",IF(Reservas!AJ161=$O$10,0.85,IF(Reservas!AJ161=$O$11,0.45,IF(Reservas!AJ161=$O$12,0.33,"")))),Reservas!AL161)</f>
        <v/>
      </c>
      <c r="CO156" t="str">
        <f>IFERROR('Prod y alimentación'!E214*IF($AN156=$R$10,VLOOKUP($AO156,Listas!$B$6:$C$106,2,),IF($AN156=$R$11,VLOOKUP($AO156,Listas!$E$6:$F$106,2,),IF($AN156=$R$12,VLOOKUP($AO156,Listas!$H$6:$I$106,2,),""))),"")</f>
        <v/>
      </c>
      <c r="CP156" t="str">
        <f>IFERROR('Prod y alimentación'!H214*IF($AN156=$R$10,VLOOKUP($AO156,Listas!$B$6:$C$106,2,),IF($AN156=$R$11,VLOOKUP($AO156,Listas!$E$6:$F$106,2,),IF($AN156=$R$12,VLOOKUP($AO156,Listas!$H$6:$I$106,2,),""))),"")</f>
        <v/>
      </c>
      <c r="CQ156" t="str">
        <f>IFERROR('Prod y alimentación'!K214*IF($AN156=$R$10,VLOOKUP($AO156,Listas!$B$6:$C$106,2,),IF($AN156=$R$11,VLOOKUP($AO156,Listas!$E$6:$F$106,2,),IF($AN156=$R$12,VLOOKUP($AO156,Listas!$H$6:$I$106,2,),""))),"")</f>
        <v/>
      </c>
      <c r="CR156" t="str">
        <f>IFERROR('Prod y alimentación'!N214*IF($AN156=$R$10,VLOOKUP($AO156,Listas!$B$6:$C$106,2,),IF($AN156=$R$11,VLOOKUP($AO156,Listas!$E$6:$F$106,2,),IF($AN156=$R$12,VLOOKUP($AO156,Listas!$H$6:$I$106,2,),""))),"")</f>
        <v/>
      </c>
      <c r="CS156" t="str">
        <f>IFERROR('Prod y alimentación'!Q214*IF($AN156=$R$10,VLOOKUP($AO156,Listas!$B$6:$C$106,2,),IF($AN156=$R$11,VLOOKUP($AO156,Listas!$E$6:$F$106,2,),IF($AN156=$R$12,VLOOKUP($AO156,Listas!$H$6:$I$106,2,),""))),"")</f>
        <v/>
      </c>
      <c r="CT156" t="str">
        <f>IFERROR('Prod y alimentación'!T214*IF($AN156=$R$10,VLOOKUP($AO156,Listas!$B$6:$C$106,2,),IF($AN156=$R$11,VLOOKUP($AO156,Listas!$E$6:$F$106,2,),IF($AN156=$R$12,VLOOKUP($AO156,Listas!$H$6:$I$106,2,),""))),"")</f>
        <v/>
      </c>
      <c r="CU156" t="str">
        <f>IFERROR('Prod y alimentación'!W214*IF($AN156=$R$10,VLOOKUP($AO156,Listas!$B$6:$C$106,2,),IF($AN156=$R$11,VLOOKUP($AO156,Listas!$E$6:$F$106,2,),IF($AN156=$R$12,VLOOKUP($AO156,Listas!$H$6:$I$106,2,),""))),"")</f>
        <v/>
      </c>
      <c r="CV156" t="str">
        <f>IFERROR('Prod y alimentación'!Z214*IF($AN156=$R$10,VLOOKUP($AO156,Listas!$B$6:$C$106,2,),IF($AN156=$R$11,VLOOKUP($AO156,Listas!$E$6:$F$106,2,),IF($AN156=$R$12,VLOOKUP($AO156,Listas!$H$6:$I$106,2,),""))),"")</f>
        <v/>
      </c>
      <c r="CW156" t="str">
        <f>IFERROR('Prod y alimentación'!AC214*IF($AN156=$R$10,VLOOKUP($AO156,Listas!$B$6:$C$106,2,),IF($AN156=$R$11,VLOOKUP($AO156,Listas!$E$6:$F$106,2,),IF($AN156=$R$12,VLOOKUP($AO156,Listas!$H$6:$I$106,2,),""))),"")</f>
        <v/>
      </c>
      <c r="CX156" t="str">
        <f>IFERROR('Prod y alimentación'!AF214*IF($AN156=$R$10,VLOOKUP($AO156,Listas!$B$6:$C$106,2,),IF($AN156=$R$11,VLOOKUP($AO156,Listas!$E$6:$F$106,2,),IF($AN156=$R$12,VLOOKUP($AO156,Listas!$H$6:$I$106,2,),""))),"")</f>
        <v/>
      </c>
      <c r="CY156" t="str">
        <f>IFERROR('Prod y alimentación'!AI214*IF($AN156=$R$10,VLOOKUP($AO156,Listas!$B$6:$C$106,2,),IF($AN156=$R$11,VLOOKUP($AO156,Listas!$E$6:$F$106,2,),IF($AN156=$R$12,VLOOKUP($AO156,Listas!$H$6:$I$106,2,),""))),"")</f>
        <v/>
      </c>
      <c r="CZ156" t="str">
        <f>IFERROR('Prod y alimentación'!AL214*IF($AN156=$R$10,VLOOKUP($AO156,Listas!$B$6:$C$106,2,),IF($AN156=$R$11,VLOOKUP($AO156,Listas!$E$6:$F$106,2,),IF($AN156=$R$12,VLOOKUP($AO156,Listas!$H$6:$I$106,2,),""))),"")</f>
        <v/>
      </c>
    </row>
    <row r="157" spans="80:104" x14ac:dyDescent="0.35">
      <c r="CB157" t="str">
        <f>IF(Reservas!E162="",IF(Reservas!D162="","",IF(Reservas!C162=$O$10,0.85,IF(Reservas!C162=$O$11,0.45,IF(Reservas!C162=$O$12,0.33,"")))),Reservas!E162)</f>
        <v/>
      </c>
      <c r="CC157" t="str">
        <f>IF(Reservas!H162="",IF(Reservas!G162="","",IF(Reservas!F162=$O$10,0.85,IF(Reservas!F162=$O$11,0.45,IF(Reservas!F162=$O$12,0.33,"")))),Reservas!H162)</f>
        <v/>
      </c>
      <c r="CD157" t="str">
        <f>IF(Reservas!K162="",IF(Reservas!J162="","",IF(Reservas!I162=$O$10,0.85,IF(Reservas!I162=$O$11,0.45,IF(Reservas!I162=$O$12,0.33,"")))),Reservas!K162)</f>
        <v/>
      </c>
      <c r="CE157" t="str">
        <f>IF(Reservas!N162="",IF(Reservas!M162="","",IF(Reservas!L162=$O$10,0.85,IF(Reservas!L162=$O$11,0.45,IF(Reservas!L162=$O$12,0.33,"")))),Reservas!N162)</f>
        <v/>
      </c>
      <c r="CF157" t="str">
        <f>IF(Reservas!Q162="",IF(Reservas!P162="","",IF(Reservas!O162=$O$10,0.85,IF(Reservas!O162=$O$11,0.45,IF(Reservas!O162=$O$12,0.33,"")))),Reservas!Q162)</f>
        <v/>
      </c>
      <c r="CG157" t="str">
        <f>IF(Reservas!T162="",IF(Reservas!S162="","",IF(Reservas!R162=$O$10,0.85,IF(Reservas!R162=$O$11,0.45,IF(Reservas!R162=$O$12,0.33,"")))),Reservas!T162)</f>
        <v/>
      </c>
      <c r="CH157" t="str">
        <f>IF(Reservas!W162="",IF(Reservas!V162="","",IF(Reservas!U162=$O$10,0.85,IF(Reservas!U162=$O$11,0.45,IF(Reservas!U162=$O$12,0.33,"")))),Reservas!W162)</f>
        <v/>
      </c>
      <c r="CI157" t="str">
        <f>IF(Reservas!Z162="",IF(Reservas!Y162="","",IF(Reservas!X162=$O$10,0.85,IF(Reservas!X162=$O$11,0.45,IF(Reservas!X162=$O$12,0.33,"")))),Reservas!Z162)</f>
        <v/>
      </c>
      <c r="CJ157" t="str">
        <f>IF(Reservas!AC162="",IF(Reservas!AB162="","",IF(Reservas!AA162=$O$10,0.85,IF(Reservas!AA162=$O$11,0.45,IF(Reservas!AA162=$O$12,0.33,"")))),Reservas!AC162)</f>
        <v/>
      </c>
      <c r="CK157" t="str">
        <f>IF(Reservas!AF162="",IF(Reservas!AE162="","",IF(Reservas!AD162=$O$10,0.85,IF(Reservas!AD162=$O$11,0.45,IF(Reservas!AD162=$O$12,0.33,"")))),Reservas!AF162)</f>
        <v/>
      </c>
      <c r="CL157" t="str">
        <f>IF(Reservas!AI162="",IF(Reservas!AH162="","",IF(Reservas!AG162=$O$10,0.85,IF(Reservas!AG162=$O$11,0.45,IF(Reservas!AG162=$O$12,0.33,"")))),Reservas!AI162)</f>
        <v/>
      </c>
      <c r="CM157" t="str">
        <f>IF(Reservas!AL162="",IF(Reservas!AK162="","",IF(Reservas!AJ162=$O$10,0.85,IF(Reservas!AJ162=$O$11,0.45,IF(Reservas!AJ162=$O$12,0.33,"")))),Reservas!AL162)</f>
        <v/>
      </c>
      <c r="CO157" t="str">
        <f>IFERROR('Prod y alimentación'!E215*IF($AN157=$R$10,VLOOKUP($AO157,Listas!$B$6:$C$106,2,),IF($AN157=$R$11,VLOOKUP($AO157,Listas!$E$6:$F$106,2,),IF($AN157=$R$12,VLOOKUP($AO157,Listas!$H$6:$I$106,2,),""))),"")</f>
        <v/>
      </c>
      <c r="CP157" t="str">
        <f>IFERROR('Prod y alimentación'!H215*IF($AN157=$R$10,VLOOKUP($AO157,Listas!$B$6:$C$106,2,),IF($AN157=$R$11,VLOOKUP($AO157,Listas!$E$6:$F$106,2,),IF($AN157=$R$12,VLOOKUP($AO157,Listas!$H$6:$I$106,2,),""))),"")</f>
        <v/>
      </c>
      <c r="CQ157" t="str">
        <f>IFERROR('Prod y alimentación'!K215*IF($AN157=$R$10,VLOOKUP($AO157,Listas!$B$6:$C$106,2,),IF($AN157=$R$11,VLOOKUP($AO157,Listas!$E$6:$F$106,2,),IF($AN157=$R$12,VLOOKUP($AO157,Listas!$H$6:$I$106,2,),""))),"")</f>
        <v/>
      </c>
      <c r="CR157" t="str">
        <f>IFERROR('Prod y alimentación'!N215*IF($AN157=$R$10,VLOOKUP($AO157,Listas!$B$6:$C$106,2,),IF($AN157=$R$11,VLOOKUP($AO157,Listas!$E$6:$F$106,2,),IF($AN157=$R$12,VLOOKUP($AO157,Listas!$H$6:$I$106,2,),""))),"")</f>
        <v/>
      </c>
      <c r="CS157" t="str">
        <f>IFERROR('Prod y alimentación'!Q215*IF($AN157=$R$10,VLOOKUP($AO157,Listas!$B$6:$C$106,2,),IF($AN157=$R$11,VLOOKUP($AO157,Listas!$E$6:$F$106,2,),IF($AN157=$R$12,VLOOKUP($AO157,Listas!$H$6:$I$106,2,),""))),"")</f>
        <v/>
      </c>
      <c r="CT157" t="str">
        <f>IFERROR('Prod y alimentación'!T215*IF($AN157=$R$10,VLOOKUP($AO157,Listas!$B$6:$C$106,2,),IF($AN157=$R$11,VLOOKUP($AO157,Listas!$E$6:$F$106,2,),IF($AN157=$R$12,VLOOKUP($AO157,Listas!$H$6:$I$106,2,),""))),"")</f>
        <v/>
      </c>
      <c r="CU157" t="str">
        <f>IFERROR('Prod y alimentación'!W215*IF($AN157=$R$10,VLOOKUP($AO157,Listas!$B$6:$C$106,2,),IF($AN157=$R$11,VLOOKUP($AO157,Listas!$E$6:$F$106,2,),IF($AN157=$R$12,VLOOKUP($AO157,Listas!$H$6:$I$106,2,),""))),"")</f>
        <v/>
      </c>
      <c r="CV157" t="str">
        <f>IFERROR('Prod y alimentación'!Z215*IF($AN157=$R$10,VLOOKUP($AO157,Listas!$B$6:$C$106,2,),IF($AN157=$R$11,VLOOKUP($AO157,Listas!$E$6:$F$106,2,),IF($AN157=$R$12,VLOOKUP($AO157,Listas!$H$6:$I$106,2,),""))),"")</f>
        <v/>
      </c>
      <c r="CW157" t="str">
        <f>IFERROR('Prod y alimentación'!AC215*IF($AN157=$R$10,VLOOKUP($AO157,Listas!$B$6:$C$106,2,),IF($AN157=$R$11,VLOOKUP($AO157,Listas!$E$6:$F$106,2,),IF($AN157=$R$12,VLOOKUP($AO157,Listas!$H$6:$I$106,2,),""))),"")</f>
        <v/>
      </c>
      <c r="CX157" t="str">
        <f>IFERROR('Prod y alimentación'!AF215*IF($AN157=$R$10,VLOOKUP($AO157,Listas!$B$6:$C$106,2,),IF($AN157=$R$11,VLOOKUP($AO157,Listas!$E$6:$F$106,2,),IF($AN157=$R$12,VLOOKUP($AO157,Listas!$H$6:$I$106,2,),""))),"")</f>
        <v/>
      </c>
      <c r="CY157" t="str">
        <f>IFERROR('Prod y alimentación'!AI215*IF($AN157=$R$10,VLOOKUP($AO157,Listas!$B$6:$C$106,2,),IF($AN157=$R$11,VLOOKUP($AO157,Listas!$E$6:$F$106,2,),IF($AN157=$R$12,VLOOKUP($AO157,Listas!$H$6:$I$106,2,),""))),"")</f>
        <v/>
      </c>
      <c r="CZ157" t="str">
        <f>IFERROR('Prod y alimentación'!AL215*IF($AN157=$R$10,VLOOKUP($AO157,Listas!$B$6:$C$106,2,),IF($AN157=$R$11,VLOOKUP($AO157,Listas!$E$6:$F$106,2,),IF($AN157=$R$12,VLOOKUP($AO157,Listas!$H$6:$I$106,2,),""))),"")</f>
        <v/>
      </c>
    </row>
    <row r="158" spans="80:104" x14ac:dyDescent="0.35">
      <c r="CB158" t="str">
        <f>IF(Reservas!E163="",IF(Reservas!D163="","",IF(Reservas!C163=$O$10,0.85,IF(Reservas!C163=$O$11,0.45,IF(Reservas!C163=$O$12,0.33,"")))),Reservas!E163)</f>
        <v/>
      </c>
      <c r="CC158" t="str">
        <f>IF(Reservas!H163="",IF(Reservas!G163="","",IF(Reservas!F163=$O$10,0.85,IF(Reservas!F163=$O$11,0.45,IF(Reservas!F163=$O$12,0.33,"")))),Reservas!H163)</f>
        <v/>
      </c>
      <c r="CD158" t="str">
        <f>IF(Reservas!K163="",IF(Reservas!J163="","",IF(Reservas!I163=$O$10,0.85,IF(Reservas!I163=$O$11,0.45,IF(Reservas!I163=$O$12,0.33,"")))),Reservas!K163)</f>
        <v/>
      </c>
      <c r="CE158" t="str">
        <f>IF(Reservas!N163="",IF(Reservas!M163="","",IF(Reservas!L163=$O$10,0.85,IF(Reservas!L163=$O$11,0.45,IF(Reservas!L163=$O$12,0.33,"")))),Reservas!N163)</f>
        <v/>
      </c>
      <c r="CF158" t="str">
        <f>IF(Reservas!Q163="",IF(Reservas!P163="","",IF(Reservas!O163=$O$10,0.85,IF(Reservas!O163=$O$11,0.45,IF(Reservas!O163=$O$12,0.33,"")))),Reservas!Q163)</f>
        <v/>
      </c>
      <c r="CG158" t="str">
        <f>IF(Reservas!T163="",IF(Reservas!S163="","",IF(Reservas!R163=$O$10,0.85,IF(Reservas!R163=$O$11,0.45,IF(Reservas!R163=$O$12,0.33,"")))),Reservas!T163)</f>
        <v/>
      </c>
      <c r="CH158" t="str">
        <f>IF(Reservas!W163="",IF(Reservas!V163="","",IF(Reservas!U163=$O$10,0.85,IF(Reservas!U163=$O$11,0.45,IF(Reservas!U163=$O$12,0.33,"")))),Reservas!W163)</f>
        <v/>
      </c>
      <c r="CI158" t="str">
        <f>IF(Reservas!Z163="",IF(Reservas!Y163="","",IF(Reservas!X163=$O$10,0.85,IF(Reservas!X163=$O$11,0.45,IF(Reservas!X163=$O$12,0.33,"")))),Reservas!Z163)</f>
        <v/>
      </c>
      <c r="CJ158" t="str">
        <f>IF(Reservas!AC163="",IF(Reservas!AB163="","",IF(Reservas!AA163=$O$10,0.85,IF(Reservas!AA163=$O$11,0.45,IF(Reservas!AA163=$O$12,0.33,"")))),Reservas!AC163)</f>
        <v/>
      </c>
      <c r="CK158" t="str">
        <f>IF(Reservas!AF163="",IF(Reservas!AE163="","",IF(Reservas!AD163=$O$10,0.85,IF(Reservas!AD163=$O$11,0.45,IF(Reservas!AD163=$O$12,0.33,"")))),Reservas!AF163)</f>
        <v/>
      </c>
      <c r="CL158" t="str">
        <f>IF(Reservas!AI163="",IF(Reservas!AH163="","",IF(Reservas!AG163=$O$10,0.85,IF(Reservas!AG163=$O$11,0.45,IF(Reservas!AG163=$O$12,0.33,"")))),Reservas!AI163)</f>
        <v/>
      </c>
      <c r="CM158" t="str">
        <f>IF(Reservas!AL163="",IF(Reservas!AK163="","",IF(Reservas!AJ163=$O$10,0.85,IF(Reservas!AJ163=$O$11,0.45,IF(Reservas!AJ163=$O$12,0.33,"")))),Reservas!AL163)</f>
        <v/>
      </c>
      <c r="CO158" t="str">
        <f>IFERROR('Prod y alimentación'!E216*IF($AN158=$R$10,VLOOKUP($AO158,Listas!$B$6:$C$106,2,),IF($AN158=$R$11,VLOOKUP($AO158,Listas!$E$6:$F$106,2,),IF($AN158=$R$12,VLOOKUP($AO158,Listas!$H$6:$I$106,2,),""))),"")</f>
        <v/>
      </c>
      <c r="CP158" t="str">
        <f>IFERROR('Prod y alimentación'!H216*IF($AN158=$R$10,VLOOKUP($AO158,Listas!$B$6:$C$106,2,),IF($AN158=$R$11,VLOOKUP($AO158,Listas!$E$6:$F$106,2,),IF($AN158=$R$12,VLOOKUP($AO158,Listas!$H$6:$I$106,2,),""))),"")</f>
        <v/>
      </c>
      <c r="CQ158" t="str">
        <f>IFERROR('Prod y alimentación'!K216*IF($AN158=$R$10,VLOOKUP($AO158,Listas!$B$6:$C$106,2,),IF($AN158=$R$11,VLOOKUP($AO158,Listas!$E$6:$F$106,2,),IF($AN158=$R$12,VLOOKUP($AO158,Listas!$H$6:$I$106,2,),""))),"")</f>
        <v/>
      </c>
      <c r="CR158" t="str">
        <f>IFERROR('Prod y alimentación'!N216*IF($AN158=$R$10,VLOOKUP($AO158,Listas!$B$6:$C$106,2,),IF($AN158=$R$11,VLOOKUP($AO158,Listas!$E$6:$F$106,2,),IF($AN158=$R$12,VLOOKUP($AO158,Listas!$H$6:$I$106,2,),""))),"")</f>
        <v/>
      </c>
      <c r="CS158" t="str">
        <f>IFERROR('Prod y alimentación'!Q216*IF($AN158=$R$10,VLOOKUP($AO158,Listas!$B$6:$C$106,2,),IF($AN158=$R$11,VLOOKUP($AO158,Listas!$E$6:$F$106,2,),IF($AN158=$R$12,VLOOKUP($AO158,Listas!$H$6:$I$106,2,),""))),"")</f>
        <v/>
      </c>
      <c r="CT158" t="str">
        <f>IFERROR('Prod y alimentación'!T216*IF($AN158=$R$10,VLOOKUP($AO158,Listas!$B$6:$C$106,2,),IF($AN158=$R$11,VLOOKUP($AO158,Listas!$E$6:$F$106,2,),IF($AN158=$R$12,VLOOKUP($AO158,Listas!$H$6:$I$106,2,),""))),"")</f>
        <v/>
      </c>
      <c r="CU158" t="str">
        <f>IFERROR('Prod y alimentación'!W216*IF($AN158=$R$10,VLOOKUP($AO158,Listas!$B$6:$C$106,2,),IF($AN158=$R$11,VLOOKUP($AO158,Listas!$E$6:$F$106,2,),IF($AN158=$R$12,VLOOKUP($AO158,Listas!$H$6:$I$106,2,),""))),"")</f>
        <v/>
      </c>
      <c r="CV158" t="str">
        <f>IFERROR('Prod y alimentación'!Z216*IF($AN158=$R$10,VLOOKUP($AO158,Listas!$B$6:$C$106,2,),IF($AN158=$R$11,VLOOKUP($AO158,Listas!$E$6:$F$106,2,),IF($AN158=$R$12,VLOOKUP($AO158,Listas!$H$6:$I$106,2,),""))),"")</f>
        <v/>
      </c>
      <c r="CW158" t="str">
        <f>IFERROR('Prod y alimentación'!AC216*IF($AN158=$R$10,VLOOKUP($AO158,Listas!$B$6:$C$106,2,),IF($AN158=$R$11,VLOOKUP($AO158,Listas!$E$6:$F$106,2,),IF($AN158=$R$12,VLOOKUP($AO158,Listas!$H$6:$I$106,2,),""))),"")</f>
        <v/>
      </c>
      <c r="CX158" t="str">
        <f>IFERROR('Prod y alimentación'!AF216*IF($AN158=$R$10,VLOOKUP($AO158,Listas!$B$6:$C$106,2,),IF($AN158=$R$11,VLOOKUP($AO158,Listas!$E$6:$F$106,2,),IF($AN158=$R$12,VLOOKUP($AO158,Listas!$H$6:$I$106,2,),""))),"")</f>
        <v/>
      </c>
      <c r="CY158" t="str">
        <f>IFERROR('Prod y alimentación'!AI216*IF($AN158=$R$10,VLOOKUP($AO158,Listas!$B$6:$C$106,2,),IF($AN158=$R$11,VLOOKUP($AO158,Listas!$E$6:$F$106,2,),IF($AN158=$R$12,VLOOKUP($AO158,Listas!$H$6:$I$106,2,),""))),"")</f>
        <v/>
      </c>
      <c r="CZ158" t="str">
        <f>IFERROR('Prod y alimentación'!AL216*IF($AN158=$R$10,VLOOKUP($AO158,Listas!$B$6:$C$106,2,),IF($AN158=$R$11,VLOOKUP($AO158,Listas!$E$6:$F$106,2,),IF($AN158=$R$12,VLOOKUP($AO158,Listas!$H$6:$I$106,2,),""))),"")</f>
        <v/>
      </c>
    </row>
    <row r="159" spans="80:104" x14ac:dyDescent="0.35">
      <c r="CB159" t="str">
        <f>IF(Reservas!E164="",IF(Reservas!D164="","",IF(Reservas!C164=$O$10,0.85,IF(Reservas!C164=$O$11,0.45,IF(Reservas!C164=$O$12,0.33,"")))),Reservas!E164)</f>
        <v/>
      </c>
      <c r="CC159" t="str">
        <f>IF(Reservas!H164="",IF(Reservas!G164="","",IF(Reservas!F164=$O$10,0.85,IF(Reservas!F164=$O$11,0.45,IF(Reservas!F164=$O$12,0.33,"")))),Reservas!H164)</f>
        <v/>
      </c>
      <c r="CD159" t="str">
        <f>IF(Reservas!K164="",IF(Reservas!J164="","",IF(Reservas!I164=$O$10,0.85,IF(Reservas!I164=$O$11,0.45,IF(Reservas!I164=$O$12,0.33,"")))),Reservas!K164)</f>
        <v/>
      </c>
      <c r="CE159" t="str">
        <f>IF(Reservas!N164="",IF(Reservas!M164="","",IF(Reservas!L164=$O$10,0.85,IF(Reservas!L164=$O$11,0.45,IF(Reservas!L164=$O$12,0.33,"")))),Reservas!N164)</f>
        <v/>
      </c>
      <c r="CF159" t="str">
        <f>IF(Reservas!Q164="",IF(Reservas!P164="","",IF(Reservas!O164=$O$10,0.85,IF(Reservas!O164=$O$11,0.45,IF(Reservas!O164=$O$12,0.33,"")))),Reservas!Q164)</f>
        <v/>
      </c>
      <c r="CG159" t="str">
        <f>IF(Reservas!T164="",IF(Reservas!S164="","",IF(Reservas!R164=$O$10,0.85,IF(Reservas!R164=$O$11,0.45,IF(Reservas!R164=$O$12,0.33,"")))),Reservas!T164)</f>
        <v/>
      </c>
      <c r="CH159" t="str">
        <f>IF(Reservas!W164="",IF(Reservas!V164="","",IF(Reservas!U164=$O$10,0.85,IF(Reservas!U164=$O$11,0.45,IF(Reservas!U164=$O$12,0.33,"")))),Reservas!W164)</f>
        <v/>
      </c>
      <c r="CI159" t="str">
        <f>IF(Reservas!Z164="",IF(Reservas!Y164="","",IF(Reservas!X164=$O$10,0.85,IF(Reservas!X164=$O$11,0.45,IF(Reservas!X164=$O$12,0.33,"")))),Reservas!Z164)</f>
        <v/>
      </c>
      <c r="CJ159" t="str">
        <f>IF(Reservas!AC164="",IF(Reservas!AB164="","",IF(Reservas!AA164=$O$10,0.85,IF(Reservas!AA164=$O$11,0.45,IF(Reservas!AA164=$O$12,0.33,"")))),Reservas!AC164)</f>
        <v/>
      </c>
      <c r="CK159" t="str">
        <f>IF(Reservas!AF164="",IF(Reservas!AE164="","",IF(Reservas!AD164=$O$10,0.85,IF(Reservas!AD164=$O$11,0.45,IF(Reservas!AD164=$O$12,0.33,"")))),Reservas!AF164)</f>
        <v/>
      </c>
      <c r="CL159" t="str">
        <f>IF(Reservas!AI164="",IF(Reservas!AH164="","",IF(Reservas!AG164=$O$10,0.85,IF(Reservas!AG164=$O$11,0.45,IF(Reservas!AG164=$O$12,0.33,"")))),Reservas!AI164)</f>
        <v/>
      </c>
      <c r="CM159" t="str">
        <f>IF(Reservas!AL164="",IF(Reservas!AK164="","",IF(Reservas!AJ164=$O$10,0.85,IF(Reservas!AJ164=$O$11,0.45,IF(Reservas!AJ164=$O$12,0.33,"")))),Reservas!AL164)</f>
        <v/>
      </c>
      <c r="CO159" t="str">
        <f>IFERROR('Prod y alimentación'!E217*IF($AN159=$R$10,VLOOKUP($AO159,Listas!$B$6:$C$106,2,),IF($AN159=$R$11,VLOOKUP($AO159,Listas!$E$6:$F$106,2,),IF($AN159=$R$12,VLOOKUP($AO159,Listas!$H$6:$I$106,2,),""))),"")</f>
        <v/>
      </c>
      <c r="CP159" t="str">
        <f>IFERROR('Prod y alimentación'!H217*IF($AN159=$R$10,VLOOKUP($AO159,Listas!$B$6:$C$106,2,),IF($AN159=$R$11,VLOOKUP($AO159,Listas!$E$6:$F$106,2,),IF($AN159=$R$12,VLOOKUP($AO159,Listas!$H$6:$I$106,2,),""))),"")</f>
        <v/>
      </c>
      <c r="CQ159" t="str">
        <f>IFERROR('Prod y alimentación'!K217*IF($AN159=$R$10,VLOOKUP($AO159,Listas!$B$6:$C$106,2,),IF($AN159=$R$11,VLOOKUP($AO159,Listas!$E$6:$F$106,2,),IF($AN159=$R$12,VLOOKUP($AO159,Listas!$H$6:$I$106,2,),""))),"")</f>
        <v/>
      </c>
      <c r="CR159" t="str">
        <f>IFERROR('Prod y alimentación'!N217*IF($AN159=$R$10,VLOOKUP($AO159,Listas!$B$6:$C$106,2,),IF($AN159=$R$11,VLOOKUP($AO159,Listas!$E$6:$F$106,2,),IF($AN159=$R$12,VLOOKUP($AO159,Listas!$H$6:$I$106,2,),""))),"")</f>
        <v/>
      </c>
      <c r="CS159" t="str">
        <f>IFERROR('Prod y alimentación'!Q217*IF($AN159=$R$10,VLOOKUP($AO159,Listas!$B$6:$C$106,2,),IF($AN159=$R$11,VLOOKUP($AO159,Listas!$E$6:$F$106,2,),IF($AN159=$R$12,VLOOKUP($AO159,Listas!$H$6:$I$106,2,),""))),"")</f>
        <v/>
      </c>
      <c r="CT159" t="str">
        <f>IFERROR('Prod y alimentación'!T217*IF($AN159=$R$10,VLOOKUP($AO159,Listas!$B$6:$C$106,2,),IF($AN159=$R$11,VLOOKUP($AO159,Listas!$E$6:$F$106,2,),IF($AN159=$R$12,VLOOKUP($AO159,Listas!$H$6:$I$106,2,),""))),"")</f>
        <v/>
      </c>
      <c r="CU159" t="str">
        <f>IFERROR('Prod y alimentación'!W217*IF($AN159=$R$10,VLOOKUP($AO159,Listas!$B$6:$C$106,2,),IF($AN159=$R$11,VLOOKUP($AO159,Listas!$E$6:$F$106,2,),IF($AN159=$R$12,VLOOKUP($AO159,Listas!$H$6:$I$106,2,),""))),"")</f>
        <v/>
      </c>
      <c r="CV159" t="str">
        <f>IFERROR('Prod y alimentación'!Z217*IF($AN159=$R$10,VLOOKUP($AO159,Listas!$B$6:$C$106,2,),IF($AN159=$R$11,VLOOKUP($AO159,Listas!$E$6:$F$106,2,),IF($AN159=$R$12,VLOOKUP($AO159,Listas!$H$6:$I$106,2,),""))),"")</f>
        <v/>
      </c>
      <c r="CW159" t="str">
        <f>IFERROR('Prod y alimentación'!AC217*IF($AN159=$R$10,VLOOKUP($AO159,Listas!$B$6:$C$106,2,),IF($AN159=$R$11,VLOOKUP($AO159,Listas!$E$6:$F$106,2,),IF($AN159=$R$12,VLOOKUP($AO159,Listas!$H$6:$I$106,2,),""))),"")</f>
        <v/>
      </c>
      <c r="CX159" t="str">
        <f>IFERROR('Prod y alimentación'!AF217*IF($AN159=$R$10,VLOOKUP($AO159,Listas!$B$6:$C$106,2,),IF($AN159=$R$11,VLOOKUP($AO159,Listas!$E$6:$F$106,2,),IF($AN159=$R$12,VLOOKUP($AO159,Listas!$H$6:$I$106,2,),""))),"")</f>
        <v/>
      </c>
      <c r="CY159" t="str">
        <f>IFERROR('Prod y alimentación'!AI217*IF($AN159=$R$10,VLOOKUP($AO159,Listas!$B$6:$C$106,2,),IF($AN159=$R$11,VLOOKUP($AO159,Listas!$E$6:$F$106,2,),IF($AN159=$R$12,VLOOKUP($AO159,Listas!$H$6:$I$106,2,),""))),"")</f>
        <v/>
      </c>
      <c r="CZ159" t="str">
        <f>IFERROR('Prod y alimentación'!AL217*IF($AN159=$R$10,VLOOKUP($AO159,Listas!$B$6:$C$106,2,),IF($AN159=$R$11,VLOOKUP($AO159,Listas!$E$6:$F$106,2,),IF($AN159=$R$12,VLOOKUP($AO159,Listas!$H$6:$I$106,2,),""))),"")</f>
        <v/>
      </c>
    </row>
    <row r="160" spans="80:104" x14ac:dyDescent="0.35">
      <c r="CB160" t="str">
        <f>IF(Reservas!E165="",IF(Reservas!D165="","",IF(Reservas!C165=$O$10,0.85,IF(Reservas!C165=$O$11,0.45,IF(Reservas!C165=$O$12,0.33,"")))),Reservas!E165)</f>
        <v/>
      </c>
      <c r="CC160" t="str">
        <f>IF(Reservas!H165="",IF(Reservas!G165="","",IF(Reservas!F165=$O$10,0.85,IF(Reservas!F165=$O$11,0.45,IF(Reservas!F165=$O$12,0.33,"")))),Reservas!H165)</f>
        <v/>
      </c>
      <c r="CD160" t="str">
        <f>IF(Reservas!K165="",IF(Reservas!J165="","",IF(Reservas!I165=$O$10,0.85,IF(Reservas!I165=$O$11,0.45,IF(Reservas!I165=$O$12,0.33,"")))),Reservas!K165)</f>
        <v/>
      </c>
      <c r="CE160" t="str">
        <f>IF(Reservas!N165="",IF(Reservas!M165="","",IF(Reservas!L165=$O$10,0.85,IF(Reservas!L165=$O$11,0.45,IF(Reservas!L165=$O$12,0.33,"")))),Reservas!N165)</f>
        <v/>
      </c>
      <c r="CF160" t="str">
        <f>IF(Reservas!Q165="",IF(Reservas!P165="","",IF(Reservas!O165=$O$10,0.85,IF(Reservas!O165=$O$11,0.45,IF(Reservas!O165=$O$12,0.33,"")))),Reservas!Q165)</f>
        <v/>
      </c>
      <c r="CG160" t="str">
        <f>IF(Reservas!T165="",IF(Reservas!S165="","",IF(Reservas!R165=$O$10,0.85,IF(Reservas!R165=$O$11,0.45,IF(Reservas!R165=$O$12,0.33,"")))),Reservas!T165)</f>
        <v/>
      </c>
      <c r="CH160" t="str">
        <f>IF(Reservas!W165="",IF(Reservas!V165="","",IF(Reservas!U165=$O$10,0.85,IF(Reservas!U165=$O$11,0.45,IF(Reservas!U165=$O$12,0.33,"")))),Reservas!W165)</f>
        <v/>
      </c>
      <c r="CI160" t="str">
        <f>IF(Reservas!Z165="",IF(Reservas!Y165="","",IF(Reservas!X165=$O$10,0.85,IF(Reservas!X165=$O$11,0.45,IF(Reservas!X165=$O$12,0.33,"")))),Reservas!Z165)</f>
        <v/>
      </c>
      <c r="CJ160" t="str">
        <f>IF(Reservas!AC165="",IF(Reservas!AB165="","",IF(Reservas!AA165=$O$10,0.85,IF(Reservas!AA165=$O$11,0.45,IF(Reservas!AA165=$O$12,0.33,"")))),Reservas!AC165)</f>
        <v/>
      </c>
      <c r="CK160" t="str">
        <f>IF(Reservas!AF165="",IF(Reservas!AE165="","",IF(Reservas!AD165=$O$10,0.85,IF(Reservas!AD165=$O$11,0.45,IF(Reservas!AD165=$O$12,0.33,"")))),Reservas!AF165)</f>
        <v/>
      </c>
      <c r="CL160" t="str">
        <f>IF(Reservas!AI165="",IF(Reservas!AH165="","",IF(Reservas!AG165=$O$10,0.85,IF(Reservas!AG165=$O$11,0.45,IF(Reservas!AG165=$O$12,0.33,"")))),Reservas!AI165)</f>
        <v/>
      </c>
      <c r="CM160" t="str">
        <f>IF(Reservas!AL165="",IF(Reservas!AK165="","",IF(Reservas!AJ165=$O$10,0.85,IF(Reservas!AJ165=$O$11,0.45,IF(Reservas!AJ165=$O$12,0.33,"")))),Reservas!AL165)</f>
        <v/>
      </c>
      <c r="CO160" t="str">
        <f>IFERROR('Prod y alimentación'!E218*IF($AN160=$R$10,VLOOKUP($AO160,Listas!$B$6:$C$106,2,),IF($AN160=$R$11,VLOOKUP($AO160,Listas!$E$6:$F$106,2,),IF($AN160=$R$12,VLOOKUP($AO160,Listas!$H$6:$I$106,2,),""))),"")</f>
        <v/>
      </c>
      <c r="CP160" t="str">
        <f>IFERROR('Prod y alimentación'!H218*IF($AN160=$R$10,VLOOKUP($AO160,Listas!$B$6:$C$106,2,),IF($AN160=$R$11,VLOOKUP($AO160,Listas!$E$6:$F$106,2,),IF($AN160=$R$12,VLOOKUP($AO160,Listas!$H$6:$I$106,2,),""))),"")</f>
        <v/>
      </c>
      <c r="CQ160" t="str">
        <f>IFERROR('Prod y alimentación'!K218*IF($AN160=$R$10,VLOOKUP($AO160,Listas!$B$6:$C$106,2,),IF($AN160=$R$11,VLOOKUP($AO160,Listas!$E$6:$F$106,2,),IF($AN160=$R$12,VLOOKUP($AO160,Listas!$H$6:$I$106,2,),""))),"")</f>
        <v/>
      </c>
      <c r="CR160" t="str">
        <f>IFERROR('Prod y alimentación'!N218*IF($AN160=$R$10,VLOOKUP($AO160,Listas!$B$6:$C$106,2,),IF($AN160=$R$11,VLOOKUP($AO160,Listas!$E$6:$F$106,2,),IF($AN160=$R$12,VLOOKUP($AO160,Listas!$H$6:$I$106,2,),""))),"")</f>
        <v/>
      </c>
      <c r="CS160" t="str">
        <f>IFERROR('Prod y alimentación'!Q218*IF($AN160=$R$10,VLOOKUP($AO160,Listas!$B$6:$C$106,2,),IF($AN160=$R$11,VLOOKUP($AO160,Listas!$E$6:$F$106,2,),IF($AN160=$R$12,VLOOKUP($AO160,Listas!$H$6:$I$106,2,),""))),"")</f>
        <v/>
      </c>
      <c r="CT160" t="str">
        <f>IFERROR('Prod y alimentación'!T218*IF($AN160=$R$10,VLOOKUP($AO160,Listas!$B$6:$C$106,2,),IF($AN160=$R$11,VLOOKUP($AO160,Listas!$E$6:$F$106,2,),IF($AN160=$R$12,VLOOKUP($AO160,Listas!$H$6:$I$106,2,),""))),"")</f>
        <v/>
      </c>
      <c r="CU160" t="str">
        <f>IFERROR('Prod y alimentación'!W218*IF($AN160=$R$10,VLOOKUP($AO160,Listas!$B$6:$C$106,2,),IF($AN160=$R$11,VLOOKUP($AO160,Listas!$E$6:$F$106,2,),IF($AN160=$R$12,VLOOKUP($AO160,Listas!$H$6:$I$106,2,),""))),"")</f>
        <v/>
      </c>
      <c r="CV160" t="str">
        <f>IFERROR('Prod y alimentación'!Z218*IF($AN160=$R$10,VLOOKUP($AO160,Listas!$B$6:$C$106,2,),IF($AN160=$R$11,VLOOKUP($AO160,Listas!$E$6:$F$106,2,),IF($AN160=$R$12,VLOOKUP($AO160,Listas!$H$6:$I$106,2,),""))),"")</f>
        <v/>
      </c>
      <c r="CW160" t="str">
        <f>IFERROR('Prod y alimentación'!AC218*IF($AN160=$R$10,VLOOKUP($AO160,Listas!$B$6:$C$106,2,),IF($AN160=$R$11,VLOOKUP($AO160,Listas!$E$6:$F$106,2,),IF($AN160=$R$12,VLOOKUP($AO160,Listas!$H$6:$I$106,2,),""))),"")</f>
        <v/>
      </c>
      <c r="CX160" t="str">
        <f>IFERROR('Prod y alimentación'!AF218*IF($AN160=$R$10,VLOOKUP($AO160,Listas!$B$6:$C$106,2,),IF($AN160=$R$11,VLOOKUP($AO160,Listas!$E$6:$F$106,2,),IF($AN160=$R$12,VLOOKUP($AO160,Listas!$H$6:$I$106,2,),""))),"")</f>
        <v/>
      </c>
      <c r="CY160" t="str">
        <f>IFERROR('Prod y alimentación'!AI218*IF($AN160=$R$10,VLOOKUP($AO160,Listas!$B$6:$C$106,2,),IF($AN160=$R$11,VLOOKUP($AO160,Listas!$E$6:$F$106,2,),IF($AN160=$R$12,VLOOKUP($AO160,Listas!$H$6:$I$106,2,),""))),"")</f>
        <v/>
      </c>
      <c r="CZ160" t="str">
        <f>IFERROR('Prod y alimentación'!AL218*IF($AN160=$R$10,VLOOKUP($AO160,Listas!$B$6:$C$106,2,),IF($AN160=$R$11,VLOOKUP($AO160,Listas!$E$6:$F$106,2,),IF($AN160=$R$12,VLOOKUP($AO160,Listas!$H$6:$I$106,2,),""))),"")</f>
        <v/>
      </c>
    </row>
    <row r="161" spans="80:104" x14ac:dyDescent="0.35">
      <c r="CB161" t="str">
        <f>IF(Reservas!E166="",IF(Reservas!D166="","",IF(Reservas!C166=$O$10,0.85,IF(Reservas!C166=$O$11,0.45,IF(Reservas!C166=$O$12,0.33,"")))),Reservas!E166)</f>
        <v/>
      </c>
      <c r="CC161" t="str">
        <f>IF(Reservas!H166="",IF(Reservas!G166="","",IF(Reservas!F166=$O$10,0.85,IF(Reservas!F166=$O$11,0.45,IF(Reservas!F166=$O$12,0.33,"")))),Reservas!H166)</f>
        <v/>
      </c>
      <c r="CD161" t="str">
        <f>IF(Reservas!K166="",IF(Reservas!J166="","",IF(Reservas!I166=$O$10,0.85,IF(Reservas!I166=$O$11,0.45,IF(Reservas!I166=$O$12,0.33,"")))),Reservas!K166)</f>
        <v/>
      </c>
      <c r="CE161" t="str">
        <f>IF(Reservas!N166="",IF(Reservas!M166="","",IF(Reservas!L166=$O$10,0.85,IF(Reservas!L166=$O$11,0.45,IF(Reservas!L166=$O$12,0.33,"")))),Reservas!N166)</f>
        <v/>
      </c>
      <c r="CF161" t="str">
        <f>IF(Reservas!Q166="",IF(Reservas!P166="","",IF(Reservas!O166=$O$10,0.85,IF(Reservas!O166=$O$11,0.45,IF(Reservas!O166=$O$12,0.33,"")))),Reservas!Q166)</f>
        <v/>
      </c>
      <c r="CG161" t="str">
        <f>IF(Reservas!T166="",IF(Reservas!S166="","",IF(Reservas!R166=$O$10,0.85,IF(Reservas!R166=$O$11,0.45,IF(Reservas!R166=$O$12,0.33,"")))),Reservas!T166)</f>
        <v/>
      </c>
      <c r="CH161" t="str">
        <f>IF(Reservas!W166="",IF(Reservas!V166="","",IF(Reservas!U166=$O$10,0.85,IF(Reservas!U166=$O$11,0.45,IF(Reservas!U166=$O$12,0.33,"")))),Reservas!W166)</f>
        <v/>
      </c>
      <c r="CI161" t="str">
        <f>IF(Reservas!Z166="",IF(Reservas!Y166="","",IF(Reservas!X166=$O$10,0.85,IF(Reservas!X166=$O$11,0.45,IF(Reservas!X166=$O$12,0.33,"")))),Reservas!Z166)</f>
        <v/>
      </c>
      <c r="CJ161" t="str">
        <f>IF(Reservas!AC166="",IF(Reservas!AB166="","",IF(Reservas!AA166=$O$10,0.85,IF(Reservas!AA166=$O$11,0.45,IF(Reservas!AA166=$O$12,0.33,"")))),Reservas!AC166)</f>
        <v/>
      </c>
      <c r="CK161" t="str">
        <f>IF(Reservas!AF166="",IF(Reservas!AE166="","",IF(Reservas!AD166=$O$10,0.85,IF(Reservas!AD166=$O$11,0.45,IF(Reservas!AD166=$O$12,0.33,"")))),Reservas!AF166)</f>
        <v/>
      </c>
      <c r="CL161" t="str">
        <f>IF(Reservas!AI166="",IF(Reservas!AH166="","",IF(Reservas!AG166=$O$10,0.85,IF(Reservas!AG166=$O$11,0.45,IF(Reservas!AG166=$O$12,0.33,"")))),Reservas!AI166)</f>
        <v/>
      </c>
      <c r="CM161" t="str">
        <f>IF(Reservas!AL166="",IF(Reservas!AK166="","",IF(Reservas!AJ166=$O$10,0.85,IF(Reservas!AJ166=$O$11,0.45,IF(Reservas!AJ166=$O$12,0.33,"")))),Reservas!AL166)</f>
        <v/>
      </c>
      <c r="CO161" t="str">
        <f>IFERROR('Prod y alimentación'!E219*IF($AN161=$R$10,VLOOKUP($AO161,Listas!$B$6:$C$106,2,),IF($AN161=$R$11,VLOOKUP($AO161,Listas!$E$6:$F$106,2,),IF($AN161=$R$12,VLOOKUP($AO161,Listas!$H$6:$I$106,2,),""))),"")</f>
        <v/>
      </c>
      <c r="CP161" t="str">
        <f>IFERROR('Prod y alimentación'!H219*IF($AN161=$R$10,VLOOKUP($AO161,Listas!$B$6:$C$106,2,),IF($AN161=$R$11,VLOOKUP($AO161,Listas!$E$6:$F$106,2,),IF($AN161=$R$12,VLOOKUP($AO161,Listas!$H$6:$I$106,2,),""))),"")</f>
        <v/>
      </c>
      <c r="CQ161" t="str">
        <f>IFERROR('Prod y alimentación'!K219*IF($AN161=$R$10,VLOOKUP($AO161,Listas!$B$6:$C$106,2,),IF($AN161=$R$11,VLOOKUP($AO161,Listas!$E$6:$F$106,2,),IF($AN161=$R$12,VLOOKUP($AO161,Listas!$H$6:$I$106,2,),""))),"")</f>
        <v/>
      </c>
      <c r="CR161" t="str">
        <f>IFERROR('Prod y alimentación'!N219*IF($AN161=$R$10,VLOOKUP($AO161,Listas!$B$6:$C$106,2,),IF($AN161=$R$11,VLOOKUP($AO161,Listas!$E$6:$F$106,2,),IF($AN161=$R$12,VLOOKUP($AO161,Listas!$H$6:$I$106,2,),""))),"")</f>
        <v/>
      </c>
      <c r="CS161" t="str">
        <f>IFERROR('Prod y alimentación'!Q219*IF($AN161=$R$10,VLOOKUP($AO161,Listas!$B$6:$C$106,2,),IF($AN161=$R$11,VLOOKUP($AO161,Listas!$E$6:$F$106,2,),IF($AN161=$R$12,VLOOKUP($AO161,Listas!$H$6:$I$106,2,),""))),"")</f>
        <v/>
      </c>
      <c r="CT161" t="str">
        <f>IFERROR('Prod y alimentación'!T219*IF($AN161=$R$10,VLOOKUP($AO161,Listas!$B$6:$C$106,2,),IF($AN161=$R$11,VLOOKUP($AO161,Listas!$E$6:$F$106,2,),IF($AN161=$R$12,VLOOKUP($AO161,Listas!$H$6:$I$106,2,),""))),"")</f>
        <v/>
      </c>
      <c r="CU161" t="str">
        <f>IFERROR('Prod y alimentación'!W219*IF($AN161=$R$10,VLOOKUP($AO161,Listas!$B$6:$C$106,2,),IF($AN161=$R$11,VLOOKUP($AO161,Listas!$E$6:$F$106,2,),IF($AN161=$R$12,VLOOKUP($AO161,Listas!$H$6:$I$106,2,),""))),"")</f>
        <v/>
      </c>
      <c r="CV161" t="str">
        <f>IFERROR('Prod y alimentación'!Z219*IF($AN161=$R$10,VLOOKUP($AO161,Listas!$B$6:$C$106,2,),IF($AN161=$R$11,VLOOKUP($AO161,Listas!$E$6:$F$106,2,),IF($AN161=$R$12,VLOOKUP($AO161,Listas!$H$6:$I$106,2,),""))),"")</f>
        <v/>
      </c>
      <c r="CW161" t="str">
        <f>IFERROR('Prod y alimentación'!AC219*IF($AN161=$R$10,VLOOKUP($AO161,Listas!$B$6:$C$106,2,),IF($AN161=$R$11,VLOOKUP($AO161,Listas!$E$6:$F$106,2,),IF($AN161=$R$12,VLOOKUP($AO161,Listas!$H$6:$I$106,2,),""))),"")</f>
        <v/>
      </c>
      <c r="CX161" t="str">
        <f>IFERROR('Prod y alimentación'!AF219*IF($AN161=$R$10,VLOOKUP($AO161,Listas!$B$6:$C$106,2,),IF($AN161=$R$11,VLOOKUP($AO161,Listas!$E$6:$F$106,2,),IF($AN161=$R$12,VLOOKUP($AO161,Listas!$H$6:$I$106,2,),""))),"")</f>
        <v/>
      </c>
      <c r="CY161" t="str">
        <f>IFERROR('Prod y alimentación'!AI219*IF($AN161=$R$10,VLOOKUP($AO161,Listas!$B$6:$C$106,2,),IF($AN161=$R$11,VLOOKUP($AO161,Listas!$E$6:$F$106,2,),IF($AN161=$R$12,VLOOKUP($AO161,Listas!$H$6:$I$106,2,),""))),"")</f>
        <v/>
      </c>
      <c r="CZ161" t="str">
        <f>IFERROR('Prod y alimentación'!AL219*IF($AN161=$R$10,VLOOKUP($AO161,Listas!$B$6:$C$106,2,),IF($AN161=$R$11,VLOOKUP($AO161,Listas!$E$6:$F$106,2,),IF($AN161=$R$12,VLOOKUP($AO161,Listas!$H$6:$I$106,2,),""))),"")</f>
        <v/>
      </c>
    </row>
    <row r="162" spans="80:104" x14ac:dyDescent="0.35">
      <c r="CB162" t="str">
        <f>IF(Reservas!E167="",IF(Reservas!D167="","",IF(Reservas!C167=$O$10,0.85,IF(Reservas!C167=$O$11,0.45,IF(Reservas!C167=$O$12,0.33,"")))),Reservas!E167)</f>
        <v/>
      </c>
      <c r="CC162" t="str">
        <f>IF(Reservas!H167="",IF(Reservas!G167="","",IF(Reservas!F167=$O$10,0.85,IF(Reservas!F167=$O$11,0.45,IF(Reservas!F167=$O$12,0.33,"")))),Reservas!H167)</f>
        <v/>
      </c>
      <c r="CD162" t="str">
        <f>IF(Reservas!K167="",IF(Reservas!J167="","",IF(Reservas!I167=$O$10,0.85,IF(Reservas!I167=$O$11,0.45,IF(Reservas!I167=$O$12,0.33,"")))),Reservas!K167)</f>
        <v/>
      </c>
      <c r="CE162" t="str">
        <f>IF(Reservas!N167="",IF(Reservas!M167="","",IF(Reservas!L167=$O$10,0.85,IF(Reservas!L167=$O$11,0.45,IF(Reservas!L167=$O$12,0.33,"")))),Reservas!N167)</f>
        <v/>
      </c>
      <c r="CF162" t="str">
        <f>IF(Reservas!Q167="",IF(Reservas!P167="","",IF(Reservas!O167=$O$10,0.85,IF(Reservas!O167=$O$11,0.45,IF(Reservas!O167=$O$12,0.33,"")))),Reservas!Q167)</f>
        <v/>
      </c>
      <c r="CG162" t="str">
        <f>IF(Reservas!T167="",IF(Reservas!S167="","",IF(Reservas!R167=$O$10,0.85,IF(Reservas!R167=$O$11,0.45,IF(Reservas!R167=$O$12,0.33,"")))),Reservas!T167)</f>
        <v/>
      </c>
      <c r="CH162" t="str">
        <f>IF(Reservas!W167="",IF(Reservas!V167="","",IF(Reservas!U167=$O$10,0.85,IF(Reservas!U167=$O$11,0.45,IF(Reservas!U167=$O$12,0.33,"")))),Reservas!W167)</f>
        <v/>
      </c>
      <c r="CI162" t="str">
        <f>IF(Reservas!Z167="",IF(Reservas!Y167="","",IF(Reservas!X167=$O$10,0.85,IF(Reservas!X167=$O$11,0.45,IF(Reservas!X167=$O$12,0.33,"")))),Reservas!Z167)</f>
        <v/>
      </c>
      <c r="CJ162" t="str">
        <f>IF(Reservas!AC167="",IF(Reservas!AB167="","",IF(Reservas!AA167=$O$10,0.85,IF(Reservas!AA167=$O$11,0.45,IF(Reservas!AA167=$O$12,0.33,"")))),Reservas!AC167)</f>
        <v/>
      </c>
      <c r="CK162" t="str">
        <f>IF(Reservas!AF167="",IF(Reservas!AE167="","",IF(Reservas!AD167=$O$10,0.85,IF(Reservas!AD167=$O$11,0.45,IF(Reservas!AD167=$O$12,0.33,"")))),Reservas!AF167)</f>
        <v/>
      </c>
      <c r="CL162" t="str">
        <f>IF(Reservas!AI167="",IF(Reservas!AH167="","",IF(Reservas!AG167=$O$10,0.85,IF(Reservas!AG167=$O$11,0.45,IF(Reservas!AG167=$O$12,0.33,"")))),Reservas!AI167)</f>
        <v/>
      </c>
      <c r="CM162" t="str">
        <f>IF(Reservas!AL167="",IF(Reservas!AK167="","",IF(Reservas!AJ167=$O$10,0.85,IF(Reservas!AJ167=$O$11,0.45,IF(Reservas!AJ167=$O$12,0.33,"")))),Reservas!AL167)</f>
        <v/>
      </c>
      <c r="CO162" t="str">
        <f>IFERROR('Prod y alimentación'!E220*IF($AN162=$R$10,VLOOKUP($AO162,Listas!$B$6:$C$106,2,),IF($AN162=$R$11,VLOOKUP($AO162,Listas!$E$6:$F$106,2,),IF($AN162=$R$12,VLOOKUP($AO162,Listas!$H$6:$I$106,2,),""))),"")</f>
        <v/>
      </c>
      <c r="CP162" t="str">
        <f>IFERROR('Prod y alimentación'!H220*IF($AN162=$R$10,VLOOKUP($AO162,Listas!$B$6:$C$106,2,),IF($AN162=$R$11,VLOOKUP($AO162,Listas!$E$6:$F$106,2,),IF($AN162=$R$12,VLOOKUP($AO162,Listas!$H$6:$I$106,2,),""))),"")</f>
        <v/>
      </c>
      <c r="CQ162" t="str">
        <f>IFERROR('Prod y alimentación'!K220*IF($AN162=$R$10,VLOOKUP($AO162,Listas!$B$6:$C$106,2,),IF($AN162=$R$11,VLOOKUP($AO162,Listas!$E$6:$F$106,2,),IF($AN162=$R$12,VLOOKUP($AO162,Listas!$H$6:$I$106,2,),""))),"")</f>
        <v/>
      </c>
      <c r="CR162" t="str">
        <f>IFERROR('Prod y alimentación'!N220*IF($AN162=$R$10,VLOOKUP($AO162,Listas!$B$6:$C$106,2,),IF($AN162=$R$11,VLOOKUP($AO162,Listas!$E$6:$F$106,2,),IF($AN162=$R$12,VLOOKUP($AO162,Listas!$H$6:$I$106,2,),""))),"")</f>
        <v/>
      </c>
      <c r="CS162" t="str">
        <f>IFERROR('Prod y alimentación'!Q220*IF($AN162=$R$10,VLOOKUP($AO162,Listas!$B$6:$C$106,2,),IF($AN162=$R$11,VLOOKUP($AO162,Listas!$E$6:$F$106,2,),IF($AN162=$R$12,VLOOKUP($AO162,Listas!$H$6:$I$106,2,),""))),"")</f>
        <v/>
      </c>
      <c r="CT162" t="str">
        <f>IFERROR('Prod y alimentación'!T220*IF($AN162=$R$10,VLOOKUP($AO162,Listas!$B$6:$C$106,2,),IF($AN162=$R$11,VLOOKUP($AO162,Listas!$E$6:$F$106,2,),IF($AN162=$R$12,VLOOKUP($AO162,Listas!$H$6:$I$106,2,),""))),"")</f>
        <v/>
      </c>
      <c r="CU162" t="str">
        <f>IFERROR('Prod y alimentación'!W220*IF($AN162=$R$10,VLOOKUP($AO162,Listas!$B$6:$C$106,2,),IF($AN162=$R$11,VLOOKUP($AO162,Listas!$E$6:$F$106,2,),IF($AN162=$R$12,VLOOKUP($AO162,Listas!$H$6:$I$106,2,),""))),"")</f>
        <v/>
      </c>
      <c r="CV162" t="str">
        <f>IFERROR('Prod y alimentación'!Z220*IF($AN162=$R$10,VLOOKUP($AO162,Listas!$B$6:$C$106,2,),IF($AN162=$R$11,VLOOKUP($AO162,Listas!$E$6:$F$106,2,),IF($AN162=$R$12,VLOOKUP($AO162,Listas!$H$6:$I$106,2,),""))),"")</f>
        <v/>
      </c>
      <c r="CW162" t="str">
        <f>IFERROR('Prod y alimentación'!AC220*IF($AN162=$R$10,VLOOKUP($AO162,Listas!$B$6:$C$106,2,),IF($AN162=$R$11,VLOOKUP($AO162,Listas!$E$6:$F$106,2,),IF($AN162=$R$12,VLOOKUP($AO162,Listas!$H$6:$I$106,2,),""))),"")</f>
        <v/>
      </c>
      <c r="CX162" t="str">
        <f>IFERROR('Prod y alimentación'!AF220*IF($AN162=$R$10,VLOOKUP($AO162,Listas!$B$6:$C$106,2,),IF($AN162=$R$11,VLOOKUP($AO162,Listas!$E$6:$F$106,2,),IF($AN162=$R$12,VLOOKUP($AO162,Listas!$H$6:$I$106,2,),""))),"")</f>
        <v/>
      </c>
      <c r="CY162" t="str">
        <f>IFERROR('Prod y alimentación'!AI220*IF($AN162=$R$10,VLOOKUP($AO162,Listas!$B$6:$C$106,2,),IF($AN162=$R$11,VLOOKUP($AO162,Listas!$E$6:$F$106,2,),IF($AN162=$R$12,VLOOKUP($AO162,Listas!$H$6:$I$106,2,),""))),"")</f>
        <v/>
      </c>
      <c r="CZ162" t="str">
        <f>IFERROR('Prod y alimentación'!AL220*IF($AN162=$R$10,VLOOKUP($AO162,Listas!$B$6:$C$106,2,),IF($AN162=$R$11,VLOOKUP($AO162,Listas!$E$6:$F$106,2,),IF($AN162=$R$12,VLOOKUP($AO162,Listas!$H$6:$I$106,2,),""))),"")</f>
        <v/>
      </c>
    </row>
    <row r="163" spans="80:104" x14ac:dyDescent="0.35">
      <c r="CB163" t="str">
        <f>IF(Reservas!E168="",IF(Reservas!D168="","",IF(Reservas!C168=$O$10,0.85,IF(Reservas!C168=$O$11,0.45,IF(Reservas!C168=$O$12,0.33,"")))),Reservas!E168)</f>
        <v/>
      </c>
      <c r="CC163" t="str">
        <f>IF(Reservas!H168="",IF(Reservas!G168="","",IF(Reservas!F168=$O$10,0.85,IF(Reservas!F168=$O$11,0.45,IF(Reservas!F168=$O$12,0.33,"")))),Reservas!H168)</f>
        <v/>
      </c>
      <c r="CD163" t="str">
        <f>IF(Reservas!K168="",IF(Reservas!J168="","",IF(Reservas!I168=$O$10,0.85,IF(Reservas!I168=$O$11,0.45,IF(Reservas!I168=$O$12,0.33,"")))),Reservas!K168)</f>
        <v/>
      </c>
      <c r="CE163" t="str">
        <f>IF(Reservas!N168="",IF(Reservas!M168="","",IF(Reservas!L168=$O$10,0.85,IF(Reservas!L168=$O$11,0.45,IF(Reservas!L168=$O$12,0.33,"")))),Reservas!N168)</f>
        <v/>
      </c>
      <c r="CF163" t="str">
        <f>IF(Reservas!Q168="",IF(Reservas!P168="","",IF(Reservas!O168=$O$10,0.85,IF(Reservas!O168=$O$11,0.45,IF(Reservas!O168=$O$12,0.33,"")))),Reservas!Q168)</f>
        <v/>
      </c>
      <c r="CG163" t="str">
        <f>IF(Reservas!T168="",IF(Reservas!S168="","",IF(Reservas!R168=$O$10,0.85,IF(Reservas!R168=$O$11,0.45,IF(Reservas!R168=$O$12,0.33,"")))),Reservas!T168)</f>
        <v/>
      </c>
      <c r="CH163" t="str">
        <f>IF(Reservas!W168="",IF(Reservas!V168="","",IF(Reservas!U168=$O$10,0.85,IF(Reservas!U168=$O$11,0.45,IF(Reservas!U168=$O$12,0.33,"")))),Reservas!W168)</f>
        <v/>
      </c>
      <c r="CI163" t="str">
        <f>IF(Reservas!Z168="",IF(Reservas!Y168="","",IF(Reservas!X168=$O$10,0.85,IF(Reservas!X168=$O$11,0.45,IF(Reservas!X168=$O$12,0.33,"")))),Reservas!Z168)</f>
        <v/>
      </c>
      <c r="CJ163" t="str">
        <f>IF(Reservas!AC168="",IF(Reservas!AB168="","",IF(Reservas!AA168=$O$10,0.85,IF(Reservas!AA168=$O$11,0.45,IF(Reservas!AA168=$O$12,0.33,"")))),Reservas!AC168)</f>
        <v/>
      </c>
      <c r="CK163" t="str">
        <f>IF(Reservas!AF168="",IF(Reservas!AE168="","",IF(Reservas!AD168=$O$10,0.85,IF(Reservas!AD168=$O$11,0.45,IF(Reservas!AD168=$O$12,0.33,"")))),Reservas!AF168)</f>
        <v/>
      </c>
      <c r="CL163" t="str">
        <f>IF(Reservas!AI168="",IF(Reservas!AH168="","",IF(Reservas!AG168=$O$10,0.85,IF(Reservas!AG168=$O$11,0.45,IF(Reservas!AG168=$O$12,0.33,"")))),Reservas!AI168)</f>
        <v/>
      </c>
      <c r="CM163" t="str">
        <f>IF(Reservas!AL168="",IF(Reservas!AK168="","",IF(Reservas!AJ168=$O$10,0.85,IF(Reservas!AJ168=$O$11,0.45,IF(Reservas!AJ168=$O$12,0.33,"")))),Reservas!AL168)</f>
        <v/>
      </c>
      <c r="CO163" t="str">
        <f>IFERROR('Prod y alimentación'!E221*IF($AN163=$R$10,VLOOKUP($AO163,Listas!$B$6:$C$106,2,),IF($AN163=$R$11,VLOOKUP($AO163,Listas!$E$6:$F$106,2,),IF($AN163=$R$12,VLOOKUP($AO163,Listas!$H$6:$I$106,2,),""))),"")</f>
        <v/>
      </c>
      <c r="CP163" t="str">
        <f>IFERROR('Prod y alimentación'!H221*IF($AN163=$R$10,VLOOKUP($AO163,Listas!$B$6:$C$106,2,),IF($AN163=$R$11,VLOOKUP($AO163,Listas!$E$6:$F$106,2,),IF($AN163=$R$12,VLOOKUP($AO163,Listas!$H$6:$I$106,2,),""))),"")</f>
        <v/>
      </c>
      <c r="CQ163" t="str">
        <f>IFERROR('Prod y alimentación'!K221*IF($AN163=$R$10,VLOOKUP($AO163,Listas!$B$6:$C$106,2,),IF($AN163=$R$11,VLOOKUP($AO163,Listas!$E$6:$F$106,2,),IF($AN163=$R$12,VLOOKUP($AO163,Listas!$H$6:$I$106,2,),""))),"")</f>
        <v/>
      </c>
      <c r="CR163" t="str">
        <f>IFERROR('Prod y alimentación'!N221*IF($AN163=$R$10,VLOOKUP($AO163,Listas!$B$6:$C$106,2,),IF($AN163=$R$11,VLOOKUP($AO163,Listas!$E$6:$F$106,2,),IF($AN163=$R$12,VLOOKUP($AO163,Listas!$H$6:$I$106,2,),""))),"")</f>
        <v/>
      </c>
      <c r="CS163" t="str">
        <f>IFERROR('Prod y alimentación'!Q221*IF($AN163=$R$10,VLOOKUP($AO163,Listas!$B$6:$C$106,2,),IF($AN163=$R$11,VLOOKUP($AO163,Listas!$E$6:$F$106,2,),IF($AN163=$R$12,VLOOKUP($AO163,Listas!$H$6:$I$106,2,),""))),"")</f>
        <v/>
      </c>
      <c r="CT163" t="str">
        <f>IFERROR('Prod y alimentación'!T221*IF($AN163=$R$10,VLOOKUP($AO163,Listas!$B$6:$C$106,2,),IF($AN163=$R$11,VLOOKUP($AO163,Listas!$E$6:$F$106,2,),IF($AN163=$R$12,VLOOKUP($AO163,Listas!$H$6:$I$106,2,),""))),"")</f>
        <v/>
      </c>
      <c r="CU163" t="str">
        <f>IFERROR('Prod y alimentación'!W221*IF($AN163=$R$10,VLOOKUP($AO163,Listas!$B$6:$C$106,2,),IF($AN163=$R$11,VLOOKUP($AO163,Listas!$E$6:$F$106,2,),IF($AN163=$R$12,VLOOKUP($AO163,Listas!$H$6:$I$106,2,),""))),"")</f>
        <v/>
      </c>
      <c r="CV163" t="str">
        <f>IFERROR('Prod y alimentación'!Z221*IF($AN163=$R$10,VLOOKUP($AO163,Listas!$B$6:$C$106,2,),IF($AN163=$R$11,VLOOKUP($AO163,Listas!$E$6:$F$106,2,),IF($AN163=$R$12,VLOOKUP($AO163,Listas!$H$6:$I$106,2,),""))),"")</f>
        <v/>
      </c>
      <c r="CW163" t="str">
        <f>IFERROR('Prod y alimentación'!AC221*IF($AN163=$R$10,VLOOKUP($AO163,Listas!$B$6:$C$106,2,),IF($AN163=$R$11,VLOOKUP($AO163,Listas!$E$6:$F$106,2,),IF($AN163=$R$12,VLOOKUP($AO163,Listas!$H$6:$I$106,2,),""))),"")</f>
        <v/>
      </c>
      <c r="CX163" t="str">
        <f>IFERROR('Prod y alimentación'!AF221*IF($AN163=$R$10,VLOOKUP($AO163,Listas!$B$6:$C$106,2,),IF($AN163=$R$11,VLOOKUP($AO163,Listas!$E$6:$F$106,2,),IF($AN163=$R$12,VLOOKUP($AO163,Listas!$H$6:$I$106,2,),""))),"")</f>
        <v/>
      </c>
      <c r="CY163" t="str">
        <f>IFERROR('Prod y alimentación'!AI221*IF($AN163=$R$10,VLOOKUP($AO163,Listas!$B$6:$C$106,2,),IF($AN163=$R$11,VLOOKUP($AO163,Listas!$E$6:$F$106,2,),IF($AN163=$R$12,VLOOKUP($AO163,Listas!$H$6:$I$106,2,),""))),"")</f>
        <v/>
      </c>
      <c r="CZ163" t="str">
        <f>IFERROR('Prod y alimentación'!AL221*IF($AN163=$R$10,VLOOKUP($AO163,Listas!$B$6:$C$106,2,),IF($AN163=$R$11,VLOOKUP($AO163,Listas!$E$6:$F$106,2,),IF($AN163=$R$12,VLOOKUP($AO163,Listas!$H$6:$I$106,2,),""))),"")</f>
        <v/>
      </c>
    </row>
    <row r="164" spans="80:104" x14ac:dyDescent="0.35">
      <c r="CB164" t="str">
        <f>IF(Reservas!E169="",IF(Reservas!D169="","",IF(Reservas!C169=$O$10,0.85,IF(Reservas!C169=$O$11,0.45,IF(Reservas!C169=$O$12,0.33,"")))),Reservas!E169)</f>
        <v/>
      </c>
      <c r="CC164" t="str">
        <f>IF(Reservas!H169="",IF(Reservas!G169="","",IF(Reservas!F169=$O$10,0.85,IF(Reservas!F169=$O$11,0.45,IF(Reservas!F169=$O$12,0.33,"")))),Reservas!H169)</f>
        <v/>
      </c>
      <c r="CD164" t="str">
        <f>IF(Reservas!K169="",IF(Reservas!J169="","",IF(Reservas!I169=$O$10,0.85,IF(Reservas!I169=$O$11,0.45,IF(Reservas!I169=$O$12,0.33,"")))),Reservas!K169)</f>
        <v/>
      </c>
      <c r="CE164" t="str">
        <f>IF(Reservas!N169="",IF(Reservas!M169="","",IF(Reservas!L169=$O$10,0.85,IF(Reservas!L169=$O$11,0.45,IF(Reservas!L169=$O$12,0.33,"")))),Reservas!N169)</f>
        <v/>
      </c>
      <c r="CF164" t="str">
        <f>IF(Reservas!Q169="",IF(Reservas!P169="","",IF(Reservas!O169=$O$10,0.85,IF(Reservas!O169=$O$11,0.45,IF(Reservas!O169=$O$12,0.33,"")))),Reservas!Q169)</f>
        <v/>
      </c>
      <c r="CG164" t="str">
        <f>IF(Reservas!T169="",IF(Reservas!S169="","",IF(Reservas!R169=$O$10,0.85,IF(Reservas!R169=$O$11,0.45,IF(Reservas!R169=$O$12,0.33,"")))),Reservas!T169)</f>
        <v/>
      </c>
      <c r="CH164" t="str">
        <f>IF(Reservas!W169="",IF(Reservas!V169="","",IF(Reservas!U169=$O$10,0.85,IF(Reservas!U169=$O$11,0.45,IF(Reservas!U169=$O$12,0.33,"")))),Reservas!W169)</f>
        <v/>
      </c>
      <c r="CI164" t="str">
        <f>IF(Reservas!Z169="",IF(Reservas!Y169="","",IF(Reservas!X169=$O$10,0.85,IF(Reservas!X169=$O$11,0.45,IF(Reservas!X169=$O$12,0.33,"")))),Reservas!Z169)</f>
        <v/>
      </c>
      <c r="CJ164" t="str">
        <f>IF(Reservas!AC169="",IF(Reservas!AB169="","",IF(Reservas!AA169=$O$10,0.85,IF(Reservas!AA169=$O$11,0.45,IF(Reservas!AA169=$O$12,0.33,"")))),Reservas!AC169)</f>
        <v/>
      </c>
      <c r="CK164" t="str">
        <f>IF(Reservas!AF169="",IF(Reservas!AE169="","",IF(Reservas!AD169=$O$10,0.85,IF(Reservas!AD169=$O$11,0.45,IF(Reservas!AD169=$O$12,0.33,"")))),Reservas!AF169)</f>
        <v/>
      </c>
      <c r="CL164" t="str">
        <f>IF(Reservas!AI169="",IF(Reservas!AH169="","",IF(Reservas!AG169=$O$10,0.85,IF(Reservas!AG169=$O$11,0.45,IF(Reservas!AG169=$O$12,0.33,"")))),Reservas!AI169)</f>
        <v/>
      </c>
      <c r="CM164" t="str">
        <f>IF(Reservas!AL169="",IF(Reservas!AK169="","",IF(Reservas!AJ169=$O$10,0.85,IF(Reservas!AJ169=$O$11,0.45,IF(Reservas!AJ169=$O$12,0.33,"")))),Reservas!AL169)</f>
        <v/>
      </c>
      <c r="CO164" t="str">
        <f>IFERROR('Prod y alimentación'!E222*IF($AN164=$R$10,VLOOKUP($AO164,Listas!$B$6:$C$106,2,),IF($AN164=$R$11,VLOOKUP($AO164,Listas!$E$6:$F$106,2,),IF($AN164=$R$12,VLOOKUP($AO164,Listas!$H$6:$I$106,2,),""))),"")</f>
        <v/>
      </c>
      <c r="CP164" t="str">
        <f>IFERROR('Prod y alimentación'!H222*IF($AN164=$R$10,VLOOKUP($AO164,Listas!$B$6:$C$106,2,),IF($AN164=$R$11,VLOOKUP($AO164,Listas!$E$6:$F$106,2,),IF($AN164=$R$12,VLOOKUP($AO164,Listas!$H$6:$I$106,2,),""))),"")</f>
        <v/>
      </c>
      <c r="CQ164" t="str">
        <f>IFERROR('Prod y alimentación'!K222*IF($AN164=$R$10,VLOOKUP($AO164,Listas!$B$6:$C$106,2,),IF($AN164=$R$11,VLOOKUP($AO164,Listas!$E$6:$F$106,2,),IF($AN164=$R$12,VLOOKUP($AO164,Listas!$H$6:$I$106,2,),""))),"")</f>
        <v/>
      </c>
      <c r="CR164" t="str">
        <f>IFERROR('Prod y alimentación'!N222*IF($AN164=$R$10,VLOOKUP($AO164,Listas!$B$6:$C$106,2,),IF($AN164=$R$11,VLOOKUP($AO164,Listas!$E$6:$F$106,2,),IF($AN164=$R$12,VLOOKUP($AO164,Listas!$H$6:$I$106,2,),""))),"")</f>
        <v/>
      </c>
      <c r="CS164" t="str">
        <f>IFERROR('Prod y alimentación'!Q222*IF($AN164=$R$10,VLOOKUP($AO164,Listas!$B$6:$C$106,2,),IF($AN164=$R$11,VLOOKUP($AO164,Listas!$E$6:$F$106,2,),IF($AN164=$R$12,VLOOKUP($AO164,Listas!$H$6:$I$106,2,),""))),"")</f>
        <v/>
      </c>
      <c r="CT164" t="str">
        <f>IFERROR('Prod y alimentación'!T222*IF($AN164=$R$10,VLOOKUP($AO164,Listas!$B$6:$C$106,2,),IF($AN164=$R$11,VLOOKUP($AO164,Listas!$E$6:$F$106,2,),IF($AN164=$R$12,VLOOKUP($AO164,Listas!$H$6:$I$106,2,),""))),"")</f>
        <v/>
      </c>
      <c r="CU164" t="str">
        <f>IFERROR('Prod y alimentación'!W222*IF($AN164=$R$10,VLOOKUP($AO164,Listas!$B$6:$C$106,2,),IF($AN164=$R$11,VLOOKUP($AO164,Listas!$E$6:$F$106,2,),IF($AN164=$R$12,VLOOKUP($AO164,Listas!$H$6:$I$106,2,),""))),"")</f>
        <v/>
      </c>
      <c r="CV164" t="str">
        <f>IFERROR('Prod y alimentación'!Z222*IF($AN164=$R$10,VLOOKUP($AO164,Listas!$B$6:$C$106,2,),IF($AN164=$R$11,VLOOKUP($AO164,Listas!$E$6:$F$106,2,),IF($AN164=$R$12,VLOOKUP($AO164,Listas!$H$6:$I$106,2,),""))),"")</f>
        <v/>
      </c>
      <c r="CW164" t="str">
        <f>IFERROR('Prod y alimentación'!AC222*IF($AN164=$R$10,VLOOKUP($AO164,Listas!$B$6:$C$106,2,),IF($AN164=$R$11,VLOOKUP($AO164,Listas!$E$6:$F$106,2,),IF($AN164=$R$12,VLOOKUP($AO164,Listas!$H$6:$I$106,2,),""))),"")</f>
        <v/>
      </c>
      <c r="CX164" t="str">
        <f>IFERROR('Prod y alimentación'!AF222*IF($AN164=$R$10,VLOOKUP($AO164,Listas!$B$6:$C$106,2,),IF($AN164=$R$11,VLOOKUP($AO164,Listas!$E$6:$F$106,2,),IF($AN164=$R$12,VLOOKUP($AO164,Listas!$H$6:$I$106,2,),""))),"")</f>
        <v/>
      </c>
      <c r="CY164" t="str">
        <f>IFERROR('Prod y alimentación'!AI222*IF($AN164=$R$10,VLOOKUP($AO164,Listas!$B$6:$C$106,2,),IF($AN164=$R$11,VLOOKUP($AO164,Listas!$E$6:$F$106,2,),IF($AN164=$R$12,VLOOKUP($AO164,Listas!$H$6:$I$106,2,),""))),"")</f>
        <v/>
      </c>
      <c r="CZ164" t="str">
        <f>IFERROR('Prod y alimentación'!AL222*IF($AN164=$R$10,VLOOKUP($AO164,Listas!$B$6:$C$106,2,),IF($AN164=$R$11,VLOOKUP($AO164,Listas!$E$6:$F$106,2,),IF($AN164=$R$12,VLOOKUP($AO164,Listas!$H$6:$I$106,2,),""))),"")</f>
        <v/>
      </c>
    </row>
    <row r="165" spans="80:104" x14ac:dyDescent="0.35">
      <c r="CB165" t="str">
        <f>IF(Reservas!E170="",IF(Reservas!D170="","",IF(Reservas!C170=$O$10,0.85,IF(Reservas!C170=$O$11,0.45,IF(Reservas!C170=$O$12,0.33,"")))),Reservas!E170)</f>
        <v/>
      </c>
      <c r="CC165" t="str">
        <f>IF(Reservas!H170="",IF(Reservas!G170="","",IF(Reservas!F170=$O$10,0.85,IF(Reservas!F170=$O$11,0.45,IF(Reservas!F170=$O$12,0.33,"")))),Reservas!H170)</f>
        <v/>
      </c>
      <c r="CD165" t="str">
        <f>IF(Reservas!K170="",IF(Reservas!J170="","",IF(Reservas!I170=$O$10,0.85,IF(Reservas!I170=$O$11,0.45,IF(Reservas!I170=$O$12,0.33,"")))),Reservas!K170)</f>
        <v/>
      </c>
      <c r="CE165" t="str">
        <f>IF(Reservas!N170="",IF(Reservas!M170="","",IF(Reservas!L170=$O$10,0.85,IF(Reservas!L170=$O$11,0.45,IF(Reservas!L170=$O$12,0.33,"")))),Reservas!N170)</f>
        <v/>
      </c>
      <c r="CF165" t="str">
        <f>IF(Reservas!Q170="",IF(Reservas!P170="","",IF(Reservas!O170=$O$10,0.85,IF(Reservas!O170=$O$11,0.45,IF(Reservas!O170=$O$12,0.33,"")))),Reservas!Q170)</f>
        <v/>
      </c>
      <c r="CG165" t="str">
        <f>IF(Reservas!T170="",IF(Reservas!S170="","",IF(Reservas!R170=$O$10,0.85,IF(Reservas!R170=$O$11,0.45,IF(Reservas!R170=$O$12,0.33,"")))),Reservas!T170)</f>
        <v/>
      </c>
      <c r="CH165" t="str">
        <f>IF(Reservas!W170="",IF(Reservas!V170="","",IF(Reservas!U170=$O$10,0.85,IF(Reservas!U170=$O$11,0.45,IF(Reservas!U170=$O$12,0.33,"")))),Reservas!W170)</f>
        <v/>
      </c>
      <c r="CI165" t="str">
        <f>IF(Reservas!Z170="",IF(Reservas!Y170="","",IF(Reservas!X170=$O$10,0.85,IF(Reservas!X170=$O$11,0.45,IF(Reservas!X170=$O$12,0.33,"")))),Reservas!Z170)</f>
        <v/>
      </c>
      <c r="CJ165" t="str">
        <f>IF(Reservas!AC170="",IF(Reservas!AB170="","",IF(Reservas!AA170=$O$10,0.85,IF(Reservas!AA170=$O$11,0.45,IF(Reservas!AA170=$O$12,0.33,"")))),Reservas!AC170)</f>
        <v/>
      </c>
      <c r="CK165" t="str">
        <f>IF(Reservas!AF170="",IF(Reservas!AE170="","",IF(Reservas!AD170=$O$10,0.85,IF(Reservas!AD170=$O$11,0.45,IF(Reservas!AD170=$O$12,0.33,"")))),Reservas!AF170)</f>
        <v/>
      </c>
      <c r="CL165" t="str">
        <f>IF(Reservas!AI170="",IF(Reservas!AH170="","",IF(Reservas!AG170=$O$10,0.85,IF(Reservas!AG170=$O$11,0.45,IF(Reservas!AG170=$O$12,0.33,"")))),Reservas!AI170)</f>
        <v/>
      </c>
      <c r="CM165" t="str">
        <f>IF(Reservas!AL170="",IF(Reservas!AK170="","",IF(Reservas!AJ170=$O$10,0.85,IF(Reservas!AJ170=$O$11,0.45,IF(Reservas!AJ170=$O$12,0.33,"")))),Reservas!AL170)</f>
        <v/>
      </c>
      <c r="CO165" t="str">
        <f>IFERROR('Prod y alimentación'!E223*IF($AN165=$R$10,VLOOKUP($AO165,Listas!$B$6:$C$106,2,),IF($AN165=$R$11,VLOOKUP($AO165,Listas!$E$6:$F$106,2,),IF($AN165=$R$12,VLOOKUP($AO165,Listas!$H$6:$I$106,2,),""))),"")</f>
        <v/>
      </c>
      <c r="CP165" t="str">
        <f>IFERROR('Prod y alimentación'!H223*IF($AN165=$R$10,VLOOKUP($AO165,Listas!$B$6:$C$106,2,),IF($AN165=$R$11,VLOOKUP($AO165,Listas!$E$6:$F$106,2,),IF($AN165=$R$12,VLOOKUP($AO165,Listas!$H$6:$I$106,2,),""))),"")</f>
        <v/>
      </c>
      <c r="CQ165" t="str">
        <f>IFERROR('Prod y alimentación'!K223*IF($AN165=$R$10,VLOOKUP($AO165,Listas!$B$6:$C$106,2,),IF($AN165=$R$11,VLOOKUP($AO165,Listas!$E$6:$F$106,2,),IF($AN165=$R$12,VLOOKUP($AO165,Listas!$H$6:$I$106,2,),""))),"")</f>
        <v/>
      </c>
      <c r="CR165" t="str">
        <f>IFERROR('Prod y alimentación'!N223*IF($AN165=$R$10,VLOOKUP($AO165,Listas!$B$6:$C$106,2,),IF($AN165=$R$11,VLOOKUP($AO165,Listas!$E$6:$F$106,2,),IF($AN165=$R$12,VLOOKUP($AO165,Listas!$H$6:$I$106,2,),""))),"")</f>
        <v/>
      </c>
      <c r="CS165" t="str">
        <f>IFERROR('Prod y alimentación'!Q223*IF($AN165=$R$10,VLOOKUP($AO165,Listas!$B$6:$C$106,2,),IF($AN165=$R$11,VLOOKUP($AO165,Listas!$E$6:$F$106,2,),IF($AN165=$R$12,VLOOKUP($AO165,Listas!$H$6:$I$106,2,),""))),"")</f>
        <v/>
      </c>
      <c r="CT165" t="str">
        <f>IFERROR('Prod y alimentación'!T223*IF($AN165=$R$10,VLOOKUP($AO165,Listas!$B$6:$C$106,2,),IF($AN165=$R$11,VLOOKUP($AO165,Listas!$E$6:$F$106,2,),IF($AN165=$R$12,VLOOKUP($AO165,Listas!$H$6:$I$106,2,),""))),"")</f>
        <v/>
      </c>
      <c r="CU165" t="str">
        <f>IFERROR('Prod y alimentación'!W223*IF($AN165=$R$10,VLOOKUP($AO165,Listas!$B$6:$C$106,2,),IF($AN165=$R$11,VLOOKUP($AO165,Listas!$E$6:$F$106,2,),IF($AN165=$R$12,VLOOKUP($AO165,Listas!$H$6:$I$106,2,),""))),"")</f>
        <v/>
      </c>
      <c r="CV165" t="str">
        <f>IFERROR('Prod y alimentación'!Z223*IF($AN165=$R$10,VLOOKUP($AO165,Listas!$B$6:$C$106,2,),IF($AN165=$R$11,VLOOKUP($AO165,Listas!$E$6:$F$106,2,),IF($AN165=$R$12,VLOOKUP($AO165,Listas!$H$6:$I$106,2,),""))),"")</f>
        <v/>
      </c>
      <c r="CW165" t="str">
        <f>IFERROR('Prod y alimentación'!AC223*IF($AN165=$R$10,VLOOKUP($AO165,Listas!$B$6:$C$106,2,),IF($AN165=$R$11,VLOOKUP($AO165,Listas!$E$6:$F$106,2,),IF($AN165=$R$12,VLOOKUP($AO165,Listas!$H$6:$I$106,2,),""))),"")</f>
        <v/>
      </c>
      <c r="CX165" t="str">
        <f>IFERROR('Prod y alimentación'!AF223*IF($AN165=$R$10,VLOOKUP($AO165,Listas!$B$6:$C$106,2,),IF($AN165=$R$11,VLOOKUP($AO165,Listas!$E$6:$F$106,2,),IF($AN165=$R$12,VLOOKUP($AO165,Listas!$H$6:$I$106,2,),""))),"")</f>
        <v/>
      </c>
      <c r="CY165" t="str">
        <f>IFERROR('Prod y alimentación'!AI223*IF($AN165=$R$10,VLOOKUP($AO165,Listas!$B$6:$C$106,2,),IF($AN165=$R$11,VLOOKUP($AO165,Listas!$E$6:$F$106,2,),IF($AN165=$R$12,VLOOKUP($AO165,Listas!$H$6:$I$106,2,),""))),"")</f>
        <v/>
      </c>
      <c r="CZ165" t="str">
        <f>IFERROR('Prod y alimentación'!AL223*IF($AN165=$R$10,VLOOKUP($AO165,Listas!$B$6:$C$106,2,),IF($AN165=$R$11,VLOOKUP($AO165,Listas!$E$6:$F$106,2,),IF($AN165=$R$12,VLOOKUP($AO165,Listas!$H$6:$I$106,2,),""))),"")</f>
        <v/>
      </c>
    </row>
    <row r="166" spans="80:104" x14ac:dyDescent="0.35">
      <c r="CB166" t="str">
        <f>IF(Reservas!E171="",IF(Reservas!D171="","",IF(Reservas!C171=$O$10,0.85,IF(Reservas!C171=$O$11,0.45,IF(Reservas!C171=$O$12,0.33,"")))),Reservas!E171)</f>
        <v/>
      </c>
      <c r="CC166" t="str">
        <f>IF(Reservas!H171="",IF(Reservas!G171="","",IF(Reservas!F171=$O$10,0.85,IF(Reservas!F171=$O$11,0.45,IF(Reservas!F171=$O$12,0.33,"")))),Reservas!H171)</f>
        <v/>
      </c>
      <c r="CD166" t="str">
        <f>IF(Reservas!K171="",IF(Reservas!J171="","",IF(Reservas!I171=$O$10,0.85,IF(Reservas!I171=$O$11,0.45,IF(Reservas!I171=$O$12,0.33,"")))),Reservas!K171)</f>
        <v/>
      </c>
      <c r="CE166" t="str">
        <f>IF(Reservas!N171="",IF(Reservas!M171="","",IF(Reservas!L171=$O$10,0.85,IF(Reservas!L171=$O$11,0.45,IF(Reservas!L171=$O$12,0.33,"")))),Reservas!N171)</f>
        <v/>
      </c>
      <c r="CF166" t="str">
        <f>IF(Reservas!Q171="",IF(Reservas!P171="","",IF(Reservas!O171=$O$10,0.85,IF(Reservas!O171=$O$11,0.45,IF(Reservas!O171=$O$12,0.33,"")))),Reservas!Q171)</f>
        <v/>
      </c>
      <c r="CG166" t="str">
        <f>IF(Reservas!T171="",IF(Reservas!S171="","",IF(Reservas!R171=$O$10,0.85,IF(Reservas!R171=$O$11,0.45,IF(Reservas!R171=$O$12,0.33,"")))),Reservas!T171)</f>
        <v/>
      </c>
      <c r="CH166" t="str">
        <f>IF(Reservas!W171="",IF(Reservas!V171="","",IF(Reservas!U171=$O$10,0.85,IF(Reservas!U171=$O$11,0.45,IF(Reservas!U171=$O$12,0.33,"")))),Reservas!W171)</f>
        <v/>
      </c>
      <c r="CI166" t="str">
        <f>IF(Reservas!Z171="",IF(Reservas!Y171="","",IF(Reservas!X171=$O$10,0.85,IF(Reservas!X171=$O$11,0.45,IF(Reservas!X171=$O$12,0.33,"")))),Reservas!Z171)</f>
        <v/>
      </c>
      <c r="CJ166" t="str">
        <f>IF(Reservas!AC171="",IF(Reservas!AB171="","",IF(Reservas!AA171=$O$10,0.85,IF(Reservas!AA171=$O$11,0.45,IF(Reservas!AA171=$O$12,0.33,"")))),Reservas!AC171)</f>
        <v/>
      </c>
      <c r="CK166" t="str">
        <f>IF(Reservas!AF171="",IF(Reservas!AE171="","",IF(Reservas!AD171=$O$10,0.85,IF(Reservas!AD171=$O$11,0.45,IF(Reservas!AD171=$O$12,0.33,"")))),Reservas!AF171)</f>
        <v/>
      </c>
      <c r="CL166" t="str">
        <f>IF(Reservas!AI171="",IF(Reservas!AH171="","",IF(Reservas!AG171=$O$10,0.85,IF(Reservas!AG171=$O$11,0.45,IF(Reservas!AG171=$O$12,0.33,"")))),Reservas!AI171)</f>
        <v/>
      </c>
      <c r="CM166" t="str">
        <f>IF(Reservas!AL171="",IF(Reservas!AK171="","",IF(Reservas!AJ171=$O$10,0.85,IF(Reservas!AJ171=$O$11,0.45,IF(Reservas!AJ171=$O$12,0.33,"")))),Reservas!AL171)</f>
        <v/>
      </c>
      <c r="CO166" t="str">
        <f>IFERROR('Prod y alimentación'!E224*IF($AN166=$R$10,VLOOKUP($AO166,Listas!$B$6:$C$106,2,),IF($AN166=$R$11,VLOOKUP($AO166,Listas!$E$6:$F$106,2,),IF($AN166=$R$12,VLOOKUP($AO166,Listas!$H$6:$I$106,2,),""))),"")</f>
        <v/>
      </c>
      <c r="CP166" t="str">
        <f>IFERROR('Prod y alimentación'!H224*IF($AN166=$R$10,VLOOKUP($AO166,Listas!$B$6:$C$106,2,),IF($AN166=$R$11,VLOOKUP($AO166,Listas!$E$6:$F$106,2,),IF($AN166=$R$12,VLOOKUP($AO166,Listas!$H$6:$I$106,2,),""))),"")</f>
        <v/>
      </c>
      <c r="CQ166" t="str">
        <f>IFERROR('Prod y alimentación'!K224*IF($AN166=$R$10,VLOOKUP($AO166,Listas!$B$6:$C$106,2,),IF($AN166=$R$11,VLOOKUP($AO166,Listas!$E$6:$F$106,2,),IF($AN166=$R$12,VLOOKUP($AO166,Listas!$H$6:$I$106,2,),""))),"")</f>
        <v/>
      </c>
      <c r="CR166" t="str">
        <f>IFERROR('Prod y alimentación'!N224*IF($AN166=$R$10,VLOOKUP($AO166,Listas!$B$6:$C$106,2,),IF($AN166=$R$11,VLOOKUP($AO166,Listas!$E$6:$F$106,2,),IF($AN166=$R$12,VLOOKUP($AO166,Listas!$H$6:$I$106,2,),""))),"")</f>
        <v/>
      </c>
      <c r="CS166" t="str">
        <f>IFERROR('Prod y alimentación'!Q224*IF($AN166=$R$10,VLOOKUP($AO166,Listas!$B$6:$C$106,2,),IF($AN166=$R$11,VLOOKUP($AO166,Listas!$E$6:$F$106,2,),IF($AN166=$R$12,VLOOKUP($AO166,Listas!$H$6:$I$106,2,),""))),"")</f>
        <v/>
      </c>
      <c r="CT166" t="str">
        <f>IFERROR('Prod y alimentación'!T224*IF($AN166=$R$10,VLOOKUP($AO166,Listas!$B$6:$C$106,2,),IF($AN166=$R$11,VLOOKUP($AO166,Listas!$E$6:$F$106,2,),IF($AN166=$R$12,VLOOKUP($AO166,Listas!$H$6:$I$106,2,),""))),"")</f>
        <v/>
      </c>
      <c r="CU166" t="str">
        <f>IFERROR('Prod y alimentación'!W224*IF($AN166=$R$10,VLOOKUP($AO166,Listas!$B$6:$C$106,2,),IF($AN166=$R$11,VLOOKUP($AO166,Listas!$E$6:$F$106,2,),IF($AN166=$R$12,VLOOKUP($AO166,Listas!$H$6:$I$106,2,),""))),"")</f>
        <v/>
      </c>
      <c r="CV166" t="str">
        <f>IFERROR('Prod y alimentación'!Z224*IF($AN166=$R$10,VLOOKUP($AO166,Listas!$B$6:$C$106,2,),IF($AN166=$R$11,VLOOKUP($AO166,Listas!$E$6:$F$106,2,),IF($AN166=$R$12,VLOOKUP($AO166,Listas!$H$6:$I$106,2,),""))),"")</f>
        <v/>
      </c>
      <c r="CW166" t="str">
        <f>IFERROR('Prod y alimentación'!AC224*IF($AN166=$R$10,VLOOKUP($AO166,Listas!$B$6:$C$106,2,),IF($AN166=$R$11,VLOOKUP($AO166,Listas!$E$6:$F$106,2,),IF($AN166=$R$12,VLOOKUP($AO166,Listas!$H$6:$I$106,2,),""))),"")</f>
        <v/>
      </c>
      <c r="CX166" t="str">
        <f>IFERROR('Prod y alimentación'!AF224*IF($AN166=$R$10,VLOOKUP($AO166,Listas!$B$6:$C$106,2,),IF($AN166=$R$11,VLOOKUP($AO166,Listas!$E$6:$F$106,2,),IF($AN166=$R$12,VLOOKUP($AO166,Listas!$H$6:$I$106,2,),""))),"")</f>
        <v/>
      </c>
      <c r="CY166" t="str">
        <f>IFERROR('Prod y alimentación'!AI224*IF($AN166=$R$10,VLOOKUP($AO166,Listas!$B$6:$C$106,2,),IF($AN166=$R$11,VLOOKUP($AO166,Listas!$E$6:$F$106,2,),IF($AN166=$R$12,VLOOKUP($AO166,Listas!$H$6:$I$106,2,),""))),"")</f>
        <v/>
      </c>
      <c r="CZ166" t="str">
        <f>IFERROR('Prod y alimentación'!AL224*IF($AN166=$R$10,VLOOKUP($AO166,Listas!$B$6:$C$106,2,),IF($AN166=$R$11,VLOOKUP($AO166,Listas!$E$6:$F$106,2,),IF($AN166=$R$12,VLOOKUP($AO166,Listas!$H$6:$I$106,2,),""))),"")</f>
        <v/>
      </c>
    </row>
    <row r="167" spans="80:104" x14ac:dyDescent="0.35">
      <c r="CB167" t="str">
        <f>IF(Reservas!E172="",IF(Reservas!D172="","",IF(Reservas!C172=$O$10,0.85,IF(Reservas!C172=$O$11,0.45,IF(Reservas!C172=$O$12,0.33,"")))),Reservas!E172)</f>
        <v/>
      </c>
      <c r="CC167" t="str">
        <f>IF(Reservas!H172="",IF(Reservas!G172="","",IF(Reservas!F172=$O$10,0.85,IF(Reservas!F172=$O$11,0.45,IF(Reservas!F172=$O$12,0.33,"")))),Reservas!H172)</f>
        <v/>
      </c>
      <c r="CD167" t="str">
        <f>IF(Reservas!K172="",IF(Reservas!J172="","",IF(Reservas!I172=$O$10,0.85,IF(Reservas!I172=$O$11,0.45,IF(Reservas!I172=$O$12,0.33,"")))),Reservas!K172)</f>
        <v/>
      </c>
      <c r="CE167" t="str">
        <f>IF(Reservas!N172="",IF(Reservas!M172="","",IF(Reservas!L172=$O$10,0.85,IF(Reservas!L172=$O$11,0.45,IF(Reservas!L172=$O$12,0.33,"")))),Reservas!N172)</f>
        <v/>
      </c>
      <c r="CF167" t="str">
        <f>IF(Reservas!Q172="",IF(Reservas!P172="","",IF(Reservas!O172=$O$10,0.85,IF(Reservas!O172=$O$11,0.45,IF(Reservas!O172=$O$12,0.33,"")))),Reservas!Q172)</f>
        <v/>
      </c>
      <c r="CG167" t="str">
        <f>IF(Reservas!T172="",IF(Reservas!S172="","",IF(Reservas!R172=$O$10,0.85,IF(Reservas!R172=$O$11,0.45,IF(Reservas!R172=$O$12,0.33,"")))),Reservas!T172)</f>
        <v/>
      </c>
      <c r="CH167" t="str">
        <f>IF(Reservas!W172="",IF(Reservas!V172="","",IF(Reservas!U172=$O$10,0.85,IF(Reservas!U172=$O$11,0.45,IF(Reservas!U172=$O$12,0.33,"")))),Reservas!W172)</f>
        <v/>
      </c>
      <c r="CI167" t="str">
        <f>IF(Reservas!Z172="",IF(Reservas!Y172="","",IF(Reservas!X172=$O$10,0.85,IF(Reservas!X172=$O$11,0.45,IF(Reservas!X172=$O$12,0.33,"")))),Reservas!Z172)</f>
        <v/>
      </c>
      <c r="CJ167" t="str">
        <f>IF(Reservas!AC172="",IF(Reservas!AB172="","",IF(Reservas!AA172=$O$10,0.85,IF(Reservas!AA172=$O$11,0.45,IF(Reservas!AA172=$O$12,0.33,"")))),Reservas!AC172)</f>
        <v/>
      </c>
      <c r="CK167" t="str">
        <f>IF(Reservas!AF172="",IF(Reservas!AE172="","",IF(Reservas!AD172=$O$10,0.85,IF(Reservas!AD172=$O$11,0.45,IF(Reservas!AD172=$O$12,0.33,"")))),Reservas!AF172)</f>
        <v/>
      </c>
      <c r="CL167" t="str">
        <f>IF(Reservas!AI172="",IF(Reservas!AH172="","",IF(Reservas!AG172=$O$10,0.85,IF(Reservas!AG172=$O$11,0.45,IF(Reservas!AG172=$O$12,0.33,"")))),Reservas!AI172)</f>
        <v/>
      </c>
      <c r="CM167" t="str">
        <f>IF(Reservas!AL172="",IF(Reservas!AK172="","",IF(Reservas!AJ172=$O$10,0.85,IF(Reservas!AJ172=$O$11,0.45,IF(Reservas!AJ172=$O$12,0.33,"")))),Reservas!AL172)</f>
        <v/>
      </c>
      <c r="CO167" t="str">
        <f>IFERROR('Prod y alimentación'!E225*IF($AN167=$R$10,VLOOKUP($AO167,Listas!$B$6:$C$106,2,),IF($AN167=$R$11,VLOOKUP($AO167,Listas!$E$6:$F$106,2,),IF($AN167=$R$12,VLOOKUP($AO167,Listas!$H$6:$I$106,2,),""))),"")</f>
        <v/>
      </c>
      <c r="CP167" t="str">
        <f>IFERROR('Prod y alimentación'!H225*IF($AN167=$R$10,VLOOKUP($AO167,Listas!$B$6:$C$106,2,),IF($AN167=$R$11,VLOOKUP($AO167,Listas!$E$6:$F$106,2,),IF($AN167=$R$12,VLOOKUP($AO167,Listas!$H$6:$I$106,2,),""))),"")</f>
        <v/>
      </c>
      <c r="CQ167" t="str">
        <f>IFERROR('Prod y alimentación'!K225*IF($AN167=$R$10,VLOOKUP($AO167,Listas!$B$6:$C$106,2,),IF($AN167=$R$11,VLOOKUP($AO167,Listas!$E$6:$F$106,2,),IF($AN167=$R$12,VLOOKUP($AO167,Listas!$H$6:$I$106,2,),""))),"")</f>
        <v/>
      </c>
      <c r="CR167" t="str">
        <f>IFERROR('Prod y alimentación'!N225*IF($AN167=$R$10,VLOOKUP($AO167,Listas!$B$6:$C$106,2,),IF($AN167=$R$11,VLOOKUP($AO167,Listas!$E$6:$F$106,2,),IF($AN167=$R$12,VLOOKUP($AO167,Listas!$H$6:$I$106,2,),""))),"")</f>
        <v/>
      </c>
      <c r="CS167" t="str">
        <f>IFERROR('Prod y alimentación'!Q225*IF($AN167=$R$10,VLOOKUP($AO167,Listas!$B$6:$C$106,2,),IF($AN167=$R$11,VLOOKUP($AO167,Listas!$E$6:$F$106,2,),IF($AN167=$R$12,VLOOKUP($AO167,Listas!$H$6:$I$106,2,),""))),"")</f>
        <v/>
      </c>
      <c r="CT167" t="str">
        <f>IFERROR('Prod y alimentación'!T225*IF($AN167=$R$10,VLOOKUP($AO167,Listas!$B$6:$C$106,2,),IF($AN167=$R$11,VLOOKUP($AO167,Listas!$E$6:$F$106,2,),IF($AN167=$R$12,VLOOKUP($AO167,Listas!$H$6:$I$106,2,),""))),"")</f>
        <v/>
      </c>
      <c r="CU167" t="str">
        <f>IFERROR('Prod y alimentación'!W225*IF($AN167=$R$10,VLOOKUP($AO167,Listas!$B$6:$C$106,2,),IF($AN167=$R$11,VLOOKUP($AO167,Listas!$E$6:$F$106,2,),IF($AN167=$R$12,VLOOKUP($AO167,Listas!$H$6:$I$106,2,),""))),"")</f>
        <v/>
      </c>
      <c r="CV167" t="str">
        <f>IFERROR('Prod y alimentación'!Z225*IF($AN167=$R$10,VLOOKUP($AO167,Listas!$B$6:$C$106,2,),IF($AN167=$R$11,VLOOKUP($AO167,Listas!$E$6:$F$106,2,),IF($AN167=$R$12,VLOOKUP($AO167,Listas!$H$6:$I$106,2,),""))),"")</f>
        <v/>
      </c>
      <c r="CW167" t="str">
        <f>IFERROR('Prod y alimentación'!AC225*IF($AN167=$R$10,VLOOKUP($AO167,Listas!$B$6:$C$106,2,),IF($AN167=$R$11,VLOOKUP($AO167,Listas!$E$6:$F$106,2,),IF($AN167=$R$12,VLOOKUP($AO167,Listas!$H$6:$I$106,2,),""))),"")</f>
        <v/>
      </c>
      <c r="CX167" t="str">
        <f>IFERROR('Prod y alimentación'!AF225*IF($AN167=$R$10,VLOOKUP($AO167,Listas!$B$6:$C$106,2,),IF($AN167=$R$11,VLOOKUP($AO167,Listas!$E$6:$F$106,2,),IF($AN167=$R$12,VLOOKUP($AO167,Listas!$H$6:$I$106,2,),""))),"")</f>
        <v/>
      </c>
      <c r="CY167" t="str">
        <f>IFERROR('Prod y alimentación'!AI225*IF($AN167=$R$10,VLOOKUP($AO167,Listas!$B$6:$C$106,2,),IF($AN167=$R$11,VLOOKUP($AO167,Listas!$E$6:$F$106,2,),IF($AN167=$R$12,VLOOKUP($AO167,Listas!$H$6:$I$106,2,),""))),"")</f>
        <v/>
      </c>
      <c r="CZ167" t="str">
        <f>IFERROR('Prod y alimentación'!AL225*IF($AN167=$R$10,VLOOKUP($AO167,Listas!$B$6:$C$106,2,),IF($AN167=$R$11,VLOOKUP($AO167,Listas!$E$6:$F$106,2,),IF($AN167=$R$12,VLOOKUP($AO167,Listas!$H$6:$I$106,2,),""))),"")</f>
        <v/>
      </c>
    </row>
    <row r="168" spans="80:104" x14ac:dyDescent="0.35">
      <c r="CB168" t="str">
        <f>IF(Reservas!E173="",IF(Reservas!D173="","",IF(Reservas!C173=$O$10,0.85,IF(Reservas!C173=$O$11,0.45,IF(Reservas!C173=$O$12,0.33,"")))),Reservas!E173)</f>
        <v/>
      </c>
      <c r="CC168" t="str">
        <f>IF(Reservas!H173="",IF(Reservas!G173="","",IF(Reservas!F173=$O$10,0.85,IF(Reservas!F173=$O$11,0.45,IF(Reservas!F173=$O$12,0.33,"")))),Reservas!H173)</f>
        <v/>
      </c>
      <c r="CD168" t="str">
        <f>IF(Reservas!K173="",IF(Reservas!J173="","",IF(Reservas!I173=$O$10,0.85,IF(Reservas!I173=$O$11,0.45,IF(Reservas!I173=$O$12,0.33,"")))),Reservas!K173)</f>
        <v/>
      </c>
      <c r="CE168" t="str">
        <f>IF(Reservas!N173="",IF(Reservas!M173="","",IF(Reservas!L173=$O$10,0.85,IF(Reservas!L173=$O$11,0.45,IF(Reservas!L173=$O$12,0.33,"")))),Reservas!N173)</f>
        <v/>
      </c>
      <c r="CF168" t="str">
        <f>IF(Reservas!Q173="",IF(Reservas!P173="","",IF(Reservas!O173=$O$10,0.85,IF(Reservas!O173=$O$11,0.45,IF(Reservas!O173=$O$12,0.33,"")))),Reservas!Q173)</f>
        <v/>
      </c>
      <c r="CG168" t="str">
        <f>IF(Reservas!T173="",IF(Reservas!S173="","",IF(Reservas!R173=$O$10,0.85,IF(Reservas!R173=$O$11,0.45,IF(Reservas!R173=$O$12,0.33,"")))),Reservas!T173)</f>
        <v/>
      </c>
      <c r="CH168" t="str">
        <f>IF(Reservas!W173="",IF(Reservas!V173="","",IF(Reservas!U173=$O$10,0.85,IF(Reservas!U173=$O$11,0.45,IF(Reservas!U173=$O$12,0.33,"")))),Reservas!W173)</f>
        <v/>
      </c>
      <c r="CI168" t="str">
        <f>IF(Reservas!Z173="",IF(Reservas!Y173="","",IF(Reservas!X173=$O$10,0.85,IF(Reservas!X173=$O$11,0.45,IF(Reservas!X173=$O$12,0.33,"")))),Reservas!Z173)</f>
        <v/>
      </c>
      <c r="CJ168" t="str">
        <f>IF(Reservas!AC173="",IF(Reservas!AB173="","",IF(Reservas!AA173=$O$10,0.85,IF(Reservas!AA173=$O$11,0.45,IF(Reservas!AA173=$O$12,0.33,"")))),Reservas!AC173)</f>
        <v/>
      </c>
      <c r="CK168" t="str">
        <f>IF(Reservas!AF173="",IF(Reservas!AE173="","",IF(Reservas!AD173=$O$10,0.85,IF(Reservas!AD173=$O$11,0.45,IF(Reservas!AD173=$O$12,0.33,"")))),Reservas!AF173)</f>
        <v/>
      </c>
      <c r="CL168" t="str">
        <f>IF(Reservas!AI173="",IF(Reservas!AH173="","",IF(Reservas!AG173=$O$10,0.85,IF(Reservas!AG173=$O$11,0.45,IF(Reservas!AG173=$O$12,0.33,"")))),Reservas!AI173)</f>
        <v/>
      </c>
      <c r="CM168" t="str">
        <f>IF(Reservas!AL173="",IF(Reservas!AK173="","",IF(Reservas!AJ173=$O$10,0.85,IF(Reservas!AJ173=$O$11,0.45,IF(Reservas!AJ173=$O$12,0.33,"")))),Reservas!AL173)</f>
        <v/>
      </c>
      <c r="CO168" t="str">
        <f>IFERROR('Prod y alimentación'!E226*IF($AN168=$R$10,VLOOKUP($AO168,Listas!$B$6:$C$106,2,),IF($AN168=$R$11,VLOOKUP($AO168,Listas!$E$6:$F$106,2,),IF($AN168=$R$12,VLOOKUP($AO168,Listas!$H$6:$I$106,2,),""))),"")</f>
        <v/>
      </c>
      <c r="CP168" t="str">
        <f>IFERROR('Prod y alimentación'!H226*IF($AN168=$R$10,VLOOKUP($AO168,Listas!$B$6:$C$106,2,),IF($AN168=$R$11,VLOOKUP($AO168,Listas!$E$6:$F$106,2,),IF($AN168=$R$12,VLOOKUP($AO168,Listas!$H$6:$I$106,2,),""))),"")</f>
        <v/>
      </c>
      <c r="CQ168" t="str">
        <f>IFERROR('Prod y alimentación'!K226*IF($AN168=$R$10,VLOOKUP($AO168,Listas!$B$6:$C$106,2,),IF($AN168=$R$11,VLOOKUP($AO168,Listas!$E$6:$F$106,2,),IF($AN168=$R$12,VLOOKUP($AO168,Listas!$H$6:$I$106,2,),""))),"")</f>
        <v/>
      </c>
      <c r="CR168" t="str">
        <f>IFERROR('Prod y alimentación'!N226*IF($AN168=$R$10,VLOOKUP($AO168,Listas!$B$6:$C$106,2,),IF($AN168=$R$11,VLOOKUP($AO168,Listas!$E$6:$F$106,2,),IF($AN168=$R$12,VLOOKUP($AO168,Listas!$H$6:$I$106,2,),""))),"")</f>
        <v/>
      </c>
      <c r="CS168" t="str">
        <f>IFERROR('Prod y alimentación'!Q226*IF($AN168=$R$10,VLOOKUP($AO168,Listas!$B$6:$C$106,2,),IF($AN168=$R$11,VLOOKUP($AO168,Listas!$E$6:$F$106,2,),IF($AN168=$R$12,VLOOKUP($AO168,Listas!$H$6:$I$106,2,),""))),"")</f>
        <v/>
      </c>
      <c r="CT168" t="str">
        <f>IFERROR('Prod y alimentación'!T226*IF($AN168=$R$10,VLOOKUP($AO168,Listas!$B$6:$C$106,2,),IF($AN168=$R$11,VLOOKUP($AO168,Listas!$E$6:$F$106,2,),IF($AN168=$R$12,VLOOKUP($AO168,Listas!$H$6:$I$106,2,),""))),"")</f>
        <v/>
      </c>
      <c r="CU168" t="str">
        <f>IFERROR('Prod y alimentación'!W226*IF($AN168=$R$10,VLOOKUP($AO168,Listas!$B$6:$C$106,2,),IF($AN168=$R$11,VLOOKUP($AO168,Listas!$E$6:$F$106,2,),IF($AN168=$R$12,VLOOKUP($AO168,Listas!$H$6:$I$106,2,),""))),"")</f>
        <v/>
      </c>
      <c r="CV168" t="str">
        <f>IFERROR('Prod y alimentación'!Z226*IF($AN168=$R$10,VLOOKUP($AO168,Listas!$B$6:$C$106,2,),IF($AN168=$R$11,VLOOKUP($AO168,Listas!$E$6:$F$106,2,),IF($AN168=$R$12,VLOOKUP($AO168,Listas!$H$6:$I$106,2,),""))),"")</f>
        <v/>
      </c>
      <c r="CW168" t="str">
        <f>IFERROR('Prod y alimentación'!AC226*IF($AN168=$R$10,VLOOKUP($AO168,Listas!$B$6:$C$106,2,),IF($AN168=$R$11,VLOOKUP($AO168,Listas!$E$6:$F$106,2,),IF($AN168=$R$12,VLOOKUP($AO168,Listas!$H$6:$I$106,2,),""))),"")</f>
        <v/>
      </c>
      <c r="CX168" t="str">
        <f>IFERROR('Prod y alimentación'!AF226*IF($AN168=$R$10,VLOOKUP($AO168,Listas!$B$6:$C$106,2,),IF($AN168=$R$11,VLOOKUP($AO168,Listas!$E$6:$F$106,2,),IF($AN168=$R$12,VLOOKUP($AO168,Listas!$H$6:$I$106,2,),""))),"")</f>
        <v/>
      </c>
      <c r="CY168" t="str">
        <f>IFERROR('Prod y alimentación'!AI226*IF($AN168=$R$10,VLOOKUP($AO168,Listas!$B$6:$C$106,2,),IF($AN168=$R$11,VLOOKUP($AO168,Listas!$E$6:$F$106,2,),IF($AN168=$R$12,VLOOKUP($AO168,Listas!$H$6:$I$106,2,),""))),"")</f>
        <v/>
      </c>
      <c r="CZ168" t="str">
        <f>IFERROR('Prod y alimentación'!AL226*IF($AN168=$R$10,VLOOKUP($AO168,Listas!$B$6:$C$106,2,),IF($AN168=$R$11,VLOOKUP($AO168,Listas!$E$6:$F$106,2,),IF($AN168=$R$12,VLOOKUP($AO168,Listas!$H$6:$I$106,2,),""))),"")</f>
        <v/>
      </c>
    </row>
    <row r="169" spans="80:104" x14ac:dyDescent="0.35">
      <c r="CB169" t="str">
        <f>IF(Reservas!E174="",IF(Reservas!D174="","",IF(Reservas!C174=$O$10,0.85,IF(Reservas!C174=$O$11,0.45,IF(Reservas!C174=$O$12,0.33,"")))),Reservas!E174)</f>
        <v/>
      </c>
      <c r="CC169" t="str">
        <f>IF(Reservas!H174="",IF(Reservas!G174="","",IF(Reservas!F174=$O$10,0.85,IF(Reservas!F174=$O$11,0.45,IF(Reservas!F174=$O$12,0.33,"")))),Reservas!H174)</f>
        <v/>
      </c>
      <c r="CD169" t="str">
        <f>IF(Reservas!K174="",IF(Reservas!J174="","",IF(Reservas!I174=$O$10,0.85,IF(Reservas!I174=$O$11,0.45,IF(Reservas!I174=$O$12,0.33,"")))),Reservas!K174)</f>
        <v/>
      </c>
      <c r="CE169" t="str">
        <f>IF(Reservas!N174="",IF(Reservas!M174="","",IF(Reservas!L174=$O$10,0.85,IF(Reservas!L174=$O$11,0.45,IF(Reservas!L174=$O$12,0.33,"")))),Reservas!N174)</f>
        <v/>
      </c>
      <c r="CF169" t="str">
        <f>IF(Reservas!Q174="",IF(Reservas!P174="","",IF(Reservas!O174=$O$10,0.85,IF(Reservas!O174=$O$11,0.45,IF(Reservas!O174=$O$12,0.33,"")))),Reservas!Q174)</f>
        <v/>
      </c>
      <c r="CG169" t="str">
        <f>IF(Reservas!T174="",IF(Reservas!S174="","",IF(Reservas!R174=$O$10,0.85,IF(Reservas!R174=$O$11,0.45,IF(Reservas!R174=$O$12,0.33,"")))),Reservas!T174)</f>
        <v/>
      </c>
      <c r="CH169" t="str">
        <f>IF(Reservas!W174="",IF(Reservas!V174="","",IF(Reservas!U174=$O$10,0.85,IF(Reservas!U174=$O$11,0.45,IF(Reservas!U174=$O$12,0.33,"")))),Reservas!W174)</f>
        <v/>
      </c>
      <c r="CI169" t="str">
        <f>IF(Reservas!Z174="",IF(Reservas!Y174="","",IF(Reservas!X174=$O$10,0.85,IF(Reservas!X174=$O$11,0.45,IF(Reservas!X174=$O$12,0.33,"")))),Reservas!Z174)</f>
        <v/>
      </c>
      <c r="CJ169" t="str">
        <f>IF(Reservas!AC174="",IF(Reservas!AB174="","",IF(Reservas!AA174=$O$10,0.85,IF(Reservas!AA174=$O$11,0.45,IF(Reservas!AA174=$O$12,0.33,"")))),Reservas!AC174)</f>
        <v/>
      </c>
      <c r="CK169" t="str">
        <f>IF(Reservas!AF174="",IF(Reservas!AE174="","",IF(Reservas!AD174=$O$10,0.85,IF(Reservas!AD174=$O$11,0.45,IF(Reservas!AD174=$O$12,0.33,"")))),Reservas!AF174)</f>
        <v/>
      </c>
      <c r="CL169" t="str">
        <f>IF(Reservas!AI174="",IF(Reservas!AH174="","",IF(Reservas!AG174=$O$10,0.85,IF(Reservas!AG174=$O$11,0.45,IF(Reservas!AG174=$O$12,0.33,"")))),Reservas!AI174)</f>
        <v/>
      </c>
      <c r="CM169" t="str">
        <f>IF(Reservas!AL174="",IF(Reservas!AK174="","",IF(Reservas!AJ174=$O$10,0.85,IF(Reservas!AJ174=$O$11,0.45,IF(Reservas!AJ174=$O$12,0.33,"")))),Reservas!AL174)</f>
        <v/>
      </c>
      <c r="CO169" t="str">
        <f>IFERROR('Prod y alimentación'!E227*IF($AN169=$R$10,VLOOKUP($AO169,Listas!$B$6:$C$106,2,),IF($AN169=$R$11,VLOOKUP($AO169,Listas!$E$6:$F$106,2,),IF($AN169=$R$12,VLOOKUP($AO169,Listas!$H$6:$I$106,2,),""))),"")</f>
        <v/>
      </c>
      <c r="CP169" t="str">
        <f>IFERROR('Prod y alimentación'!H227*IF($AN169=$R$10,VLOOKUP($AO169,Listas!$B$6:$C$106,2,),IF($AN169=$R$11,VLOOKUP($AO169,Listas!$E$6:$F$106,2,),IF($AN169=$R$12,VLOOKUP($AO169,Listas!$H$6:$I$106,2,),""))),"")</f>
        <v/>
      </c>
      <c r="CQ169" t="str">
        <f>IFERROR('Prod y alimentación'!K227*IF($AN169=$R$10,VLOOKUP($AO169,Listas!$B$6:$C$106,2,),IF($AN169=$R$11,VLOOKUP($AO169,Listas!$E$6:$F$106,2,),IF($AN169=$R$12,VLOOKUP($AO169,Listas!$H$6:$I$106,2,),""))),"")</f>
        <v/>
      </c>
      <c r="CR169" t="str">
        <f>IFERROR('Prod y alimentación'!N227*IF($AN169=$R$10,VLOOKUP($AO169,Listas!$B$6:$C$106,2,),IF($AN169=$R$11,VLOOKUP($AO169,Listas!$E$6:$F$106,2,),IF($AN169=$R$12,VLOOKUP($AO169,Listas!$H$6:$I$106,2,),""))),"")</f>
        <v/>
      </c>
      <c r="CS169" t="str">
        <f>IFERROR('Prod y alimentación'!Q227*IF($AN169=$R$10,VLOOKUP($AO169,Listas!$B$6:$C$106,2,),IF($AN169=$R$11,VLOOKUP($AO169,Listas!$E$6:$F$106,2,),IF($AN169=$R$12,VLOOKUP($AO169,Listas!$H$6:$I$106,2,),""))),"")</f>
        <v/>
      </c>
      <c r="CT169" t="str">
        <f>IFERROR('Prod y alimentación'!T227*IF($AN169=$R$10,VLOOKUP($AO169,Listas!$B$6:$C$106,2,),IF($AN169=$R$11,VLOOKUP($AO169,Listas!$E$6:$F$106,2,),IF($AN169=$R$12,VLOOKUP($AO169,Listas!$H$6:$I$106,2,),""))),"")</f>
        <v/>
      </c>
      <c r="CU169" t="str">
        <f>IFERROR('Prod y alimentación'!W227*IF($AN169=$R$10,VLOOKUP($AO169,Listas!$B$6:$C$106,2,),IF($AN169=$R$11,VLOOKUP($AO169,Listas!$E$6:$F$106,2,),IF($AN169=$R$12,VLOOKUP($AO169,Listas!$H$6:$I$106,2,),""))),"")</f>
        <v/>
      </c>
      <c r="CV169" t="str">
        <f>IFERROR('Prod y alimentación'!Z227*IF($AN169=$R$10,VLOOKUP($AO169,Listas!$B$6:$C$106,2,),IF($AN169=$R$11,VLOOKUP($AO169,Listas!$E$6:$F$106,2,),IF($AN169=$R$12,VLOOKUP($AO169,Listas!$H$6:$I$106,2,),""))),"")</f>
        <v/>
      </c>
      <c r="CW169" t="str">
        <f>IFERROR('Prod y alimentación'!AC227*IF($AN169=$R$10,VLOOKUP($AO169,Listas!$B$6:$C$106,2,),IF($AN169=$R$11,VLOOKUP($AO169,Listas!$E$6:$F$106,2,),IF($AN169=$R$12,VLOOKUP($AO169,Listas!$H$6:$I$106,2,),""))),"")</f>
        <v/>
      </c>
      <c r="CX169" t="str">
        <f>IFERROR('Prod y alimentación'!AF227*IF($AN169=$R$10,VLOOKUP($AO169,Listas!$B$6:$C$106,2,),IF($AN169=$R$11,VLOOKUP($AO169,Listas!$E$6:$F$106,2,),IF($AN169=$R$12,VLOOKUP($AO169,Listas!$H$6:$I$106,2,),""))),"")</f>
        <v/>
      </c>
      <c r="CY169" t="str">
        <f>IFERROR('Prod y alimentación'!AI227*IF($AN169=$R$10,VLOOKUP($AO169,Listas!$B$6:$C$106,2,),IF($AN169=$R$11,VLOOKUP($AO169,Listas!$E$6:$F$106,2,),IF($AN169=$R$12,VLOOKUP($AO169,Listas!$H$6:$I$106,2,),""))),"")</f>
        <v/>
      </c>
      <c r="CZ169" t="str">
        <f>IFERROR('Prod y alimentación'!AL227*IF($AN169=$R$10,VLOOKUP($AO169,Listas!$B$6:$C$106,2,),IF($AN169=$R$11,VLOOKUP($AO169,Listas!$E$6:$F$106,2,),IF($AN169=$R$12,VLOOKUP($AO169,Listas!$H$6:$I$106,2,),""))),"")</f>
        <v/>
      </c>
    </row>
    <row r="170" spans="80:104" x14ac:dyDescent="0.35">
      <c r="CB170" t="str">
        <f>IF(Reservas!E175="",IF(Reservas!D175="","",IF(Reservas!C175=$O$10,0.85,IF(Reservas!C175=$O$11,0.45,IF(Reservas!C175=$O$12,0.33,"")))),Reservas!E175)</f>
        <v/>
      </c>
      <c r="CC170" t="str">
        <f>IF(Reservas!H175="",IF(Reservas!G175="","",IF(Reservas!F175=$O$10,0.85,IF(Reservas!F175=$O$11,0.45,IF(Reservas!F175=$O$12,0.33,"")))),Reservas!H175)</f>
        <v/>
      </c>
      <c r="CD170" t="str">
        <f>IF(Reservas!K175="",IF(Reservas!J175="","",IF(Reservas!I175=$O$10,0.85,IF(Reservas!I175=$O$11,0.45,IF(Reservas!I175=$O$12,0.33,"")))),Reservas!K175)</f>
        <v/>
      </c>
      <c r="CE170" t="str">
        <f>IF(Reservas!N175="",IF(Reservas!M175="","",IF(Reservas!L175=$O$10,0.85,IF(Reservas!L175=$O$11,0.45,IF(Reservas!L175=$O$12,0.33,"")))),Reservas!N175)</f>
        <v/>
      </c>
      <c r="CF170" t="str">
        <f>IF(Reservas!Q175="",IF(Reservas!P175="","",IF(Reservas!O175=$O$10,0.85,IF(Reservas!O175=$O$11,0.45,IF(Reservas!O175=$O$12,0.33,"")))),Reservas!Q175)</f>
        <v/>
      </c>
      <c r="CG170" t="str">
        <f>IF(Reservas!T175="",IF(Reservas!S175="","",IF(Reservas!R175=$O$10,0.85,IF(Reservas!R175=$O$11,0.45,IF(Reservas!R175=$O$12,0.33,"")))),Reservas!T175)</f>
        <v/>
      </c>
      <c r="CH170" t="str">
        <f>IF(Reservas!W175="",IF(Reservas!V175="","",IF(Reservas!U175=$O$10,0.85,IF(Reservas!U175=$O$11,0.45,IF(Reservas!U175=$O$12,0.33,"")))),Reservas!W175)</f>
        <v/>
      </c>
      <c r="CI170" t="str">
        <f>IF(Reservas!Z175="",IF(Reservas!Y175="","",IF(Reservas!X175=$O$10,0.85,IF(Reservas!X175=$O$11,0.45,IF(Reservas!X175=$O$12,0.33,"")))),Reservas!Z175)</f>
        <v/>
      </c>
      <c r="CJ170" t="str">
        <f>IF(Reservas!AC175="",IF(Reservas!AB175="","",IF(Reservas!AA175=$O$10,0.85,IF(Reservas!AA175=$O$11,0.45,IF(Reservas!AA175=$O$12,0.33,"")))),Reservas!AC175)</f>
        <v/>
      </c>
      <c r="CK170" t="str">
        <f>IF(Reservas!AF175="",IF(Reservas!AE175="","",IF(Reservas!AD175=$O$10,0.85,IF(Reservas!AD175=$O$11,0.45,IF(Reservas!AD175=$O$12,0.33,"")))),Reservas!AF175)</f>
        <v/>
      </c>
      <c r="CL170" t="str">
        <f>IF(Reservas!AI175="",IF(Reservas!AH175="","",IF(Reservas!AG175=$O$10,0.85,IF(Reservas!AG175=$O$11,0.45,IF(Reservas!AG175=$O$12,0.33,"")))),Reservas!AI175)</f>
        <v/>
      </c>
      <c r="CM170" t="str">
        <f>IF(Reservas!AL175="",IF(Reservas!AK175="","",IF(Reservas!AJ175=$O$10,0.85,IF(Reservas!AJ175=$O$11,0.45,IF(Reservas!AJ175=$O$12,0.33,"")))),Reservas!AL175)</f>
        <v/>
      </c>
      <c r="CO170" t="str">
        <f>IFERROR('Prod y alimentación'!E228*IF($AN170=$R$10,VLOOKUP($AO170,Listas!$B$6:$C$106,2,),IF($AN170=$R$11,VLOOKUP($AO170,Listas!$E$6:$F$106,2,),IF($AN170=$R$12,VLOOKUP($AO170,Listas!$H$6:$I$106,2,),""))),"")</f>
        <v/>
      </c>
      <c r="CP170" t="str">
        <f>IFERROR('Prod y alimentación'!H228*IF($AN170=$R$10,VLOOKUP($AO170,Listas!$B$6:$C$106,2,),IF($AN170=$R$11,VLOOKUP($AO170,Listas!$E$6:$F$106,2,),IF($AN170=$R$12,VLOOKUP($AO170,Listas!$H$6:$I$106,2,),""))),"")</f>
        <v/>
      </c>
      <c r="CQ170" t="str">
        <f>IFERROR('Prod y alimentación'!K228*IF($AN170=$R$10,VLOOKUP($AO170,Listas!$B$6:$C$106,2,),IF($AN170=$R$11,VLOOKUP($AO170,Listas!$E$6:$F$106,2,),IF($AN170=$R$12,VLOOKUP($AO170,Listas!$H$6:$I$106,2,),""))),"")</f>
        <v/>
      </c>
      <c r="CR170" t="str">
        <f>IFERROR('Prod y alimentación'!N228*IF($AN170=$R$10,VLOOKUP($AO170,Listas!$B$6:$C$106,2,),IF($AN170=$R$11,VLOOKUP($AO170,Listas!$E$6:$F$106,2,),IF($AN170=$R$12,VLOOKUP($AO170,Listas!$H$6:$I$106,2,),""))),"")</f>
        <v/>
      </c>
      <c r="CS170" t="str">
        <f>IFERROR('Prod y alimentación'!Q228*IF($AN170=$R$10,VLOOKUP($AO170,Listas!$B$6:$C$106,2,),IF($AN170=$R$11,VLOOKUP($AO170,Listas!$E$6:$F$106,2,),IF($AN170=$R$12,VLOOKUP($AO170,Listas!$H$6:$I$106,2,),""))),"")</f>
        <v/>
      </c>
      <c r="CT170" t="str">
        <f>IFERROR('Prod y alimentación'!T228*IF($AN170=$R$10,VLOOKUP($AO170,Listas!$B$6:$C$106,2,),IF($AN170=$R$11,VLOOKUP($AO170,Listas!$E$6:$F$106,2,),IF($AN170=$R$12,VLOOKUP($AO170,Listas!$H$6:$I$106,2,),""))),"")</f>
        <v/>
      </c>
      <c r="CU170" t="str">
        <f>IFERROR('Prod y alimentación'!W228*IF($AN170=$R$10,VLOOKUP($AO170,Listas!$B$6:$C$106,2,),IF($AN170=$R$11,VLOOKUP($AO170,Listas!$E$6:$F$106,2,),IF($AN170=$R$12,VLOOKUP($AO170,Listas!$H$6:$I$106,2,),""))),"")</f>
        <v/>
      </c>
      <c r="CV170" t="str">
        <f>IFERROR('Prod y alimentación'!Z228*IF($AN170=$R$10,VLOOKUP($AO170,Listas!$B$6:$C$106,2,),IF($AN170=$R$11,VLOOKUP($AO170,Listas!$E$6:$F$106,2,),IF($AN170=$R$12,VLOOKUP($AO170,Listas!$H$6:$I$106,2,),""))),"")</f>
        <v/>
      </c>
      <c r="CW170" t="str">
        <f>IFERROR('Prod y alimentación'!AC228*IF($AN170=$R$10,VLOOKUP($AO170,Listas!$B$6:$C$106,2,),IF($AN170=$R$11,VLOOKUP($AO170,Listas!$E$6:$F$106,2,),IF($AN170=$R$12,VLOOKUP($AO170,Listas!$H$6:$I$106,2,),""))),"")</f>
        <v/>
      </c>
      <c r="CX170" t="str">
        <f>IFERROR('Prod y alimentación'!AF228*IF($AN170=$R$10,VLOOKUP($AO170,Listas!$B$6:$C$106,2,),IF($AN170=$R$11,VLOOKUP($AO170,Listas!$E$6:$F$106,2,),IF($AN170=$R$12,VLOOKUP($AO170,Listas!$H$6:$I$106,2,),""))),"")</f>
        <v/>
      </c>
      <c r="CY170" t="str">
        <f>IFERROR('Prod y alimentación'!AI228*IF($AN170=$R$10,VLOOKUP($AO170,Listas!$B$6:$C$106,2,),IF($AN170=$R$11,VLOOKUP($AO170,Listas!$E$6:$F$106,2,),IF($AN170=$R$12,VLOOKUP($AO170,Listas!$H$6:$I$106,2,),""))),"")</f>
        <v/>
      </c>
      <c r="CZ170" t="str">
        <f>IFERROR('Prod y alimentación'!AL228*IF($AN170=$R$10,VLOOKUP($AO170,Listas!$B$6:$C$106,2,),IF($AN170=$R$11,VLOOKUP($AO170,Listas!$E$6:$F$106,2,),IF($AN170=$R$12,VLOOKUP($AO170,Listas!$H$6:$I$106,2,),""))),"")</f>
        <v/>
      </c>
    </row>
    <row r="171" spans="80:104" x14ac:dyDescent="0.35">
      <c r="CB171" t="str">
        <f>IF(Reservas!E176="",IF(Reservas!D176="","",IF(Reservas!C176=$O$10,0.85,IF(Reservas!C176=$O$11,0.45,IF(Reservas!C176=$O$12,0.33,"")))),Reservas!E176)</f>
        <v/>
      </c>
      <c r="CC171" t="str">
        <f>IF(Reservas!H176="",IF(Reservas!G176="","",IF(Reservas!F176=$O$10,0.85,IF(Reservas!F176=$O$11,0.45,IF(Reservas!F176=$O$12,0.33,"")))),Reservas!H176)</f>
        <v/>
      </c>
      <c r="CD171" t="str">
        <f>IF(Reservas!K176="",IF(Reservas!J176="","",IF(Reservas!I176=$O$10,0.85,IF(Reservas!I176=$O$11,0.45,IF(Reservas!I176=$O$12,0.33,"")))),Reservas!K176)</f>
        <v/>
      </c>
      <c r="CE171" t="str">
        <f>IF(Reservas!N176="",IF(Reservas!M176="","",IF(Reservas!L176=$O$10,0.85,IF(Reservas!L176=$O$11,0.45,IF(Reservas!L176=$O$12,0.33,"")))),Reservas!N176)</f>
        <v/>
      </c>
      <c r="CF171" t="str">
        <f>IF(Reservas!Q176="",IF(Reservas!P176="","",IF(Reservas!O176=$O$10,0.85,IF(Reservas!O176=$O$11,0.45,IF(Reservas!O176=$O$12,0.33,"")))),Reservas!Q176)</f>
        <v/>
      </c>
      <c r="CG171" t="str">
        <f>IF(Reservas!T176="",IF(Reservas!S176="","",IF(Reservas!R176=$O$10,0.85,IF(Reservas!R176=$O$11,0.45,IF(Reservas!R176=$O$12,0.33,"")))),Reservas!T176)</f>
        <v/>
      </c>
      <c r="CH171" t="str">
        <f>IF(Reservas!W176="",IF(Reservas!V176="","",IF(Reservas!U176=$O$10,0.85,IF(Reservas!U176=$O$11,0.45,IF(Reservas!U176=$O$12,0.33,"")))),Reservas!W176)</f>
        <v/>
      </c>
      <c r="CI171" t="str">
        <f>IF(Reservas!Z176="",IF(Reservas!Y176="","",IF(Reservas!X176=$O$10,0.85,IF(Reservas!X176=$O$11,0.45,IF(Reservas!X176=$O$12,0.33,"")))),Reservas!Z176)</f>
        <v/>
      </c>
      <c r="CJ171" t="str">
        <f>IF(Reservas!AC176="",IF(Reservas!AB176="","",IF(Reservas!AA176=$O$10,0.85,IF(Reservas!AA176=$O$11,0.45,IF(Reservas!AA176=$O$12,0.33,"")))),Reservas!AC176)</f>
        <v/>
      </c>
      <c r="CK171" t="str">
        <f>IF(Reservas!AF176="",IF(Reservas!AE176="","",IF(Reservas!AD176=$O$10,0.85,IF(Reservas!AD176=$O$11,0.45,IF(Reservas!AD176=$O$12,0.33,"")))),Reservas!AF176)</f>
        <v/>
      </c>
      <c r="CL171" t="str">
        <f>IF(Reservas!AI176="",IF(Reservas!AH176="","",IF(Reservas!AG176=$O$10,0.85,IF(Reservas!AG176=$O$11,0.45,IF(Reservas!AG176=$O$12,0.33,"")))),Reservas!AI176)</f>
        <v/>
      </c>
      <c r="CM171" t="str">
        <f>IF(Reservas!AL176="",IF(Reservas!AK176="","",IF(Reservas!AJ176=$O$10,0.85,IF(Reservas!AJ176=$O$11,0.45,IF(Reservas!AJ176=$O$12,0.33,"")))),Reservas!AL176)</f>
        <v/>
      </c>
      <c r="CO171" t="str">
        <f>IFERROR('Prod y alimentación'!E229*IF($AN171=$R$10,VLOOKUP($AO171,Listas!$B$6:$C$106,2,),IF($AN171=$R$11,VLOOKUP($AO171,Listas!$E$6:$F$106,2,),IF($AN171=$R$12,VLOOKUP($AO171,Listas!$H$6:$I$106,2,),""))),"")</f>
        <v/>
      </c>
      <c r="CP171" t="str">
        <f>IFERROR('Prod y alimentación'!H229*IF($AN171=$R$10,VLOOKUP($AO171,Listas!$B$6:$C$106,2,),IF($AN171=$R$11,VLOOKUP($AO171,Listas!$E$6:$F$106,2,),IF($AN171=$R$12,VLOOKUP($AO171,Listas!$H$6:$I$106,2,),""))),"")</f>
        <v/>
      </c>
      <c r="CQ171" t="str">
        <f>IFERROR('Prod y alimentación'!K229*IF($AN171=$R$10,VLOOKUP($AO171,Listas!$B$6:$C$106,2,),IF($AN171=$R$11,VLOOKUP($AO171,Listas!$E$6:$F$106,2,),IF($AN171=$R$12,VLOOKUP($AO171,Listas!$H$6:$I$106,2,),""))),"")</f>
        <v/>
      </c>
      <c r="CR171" t="str">
        <f>IFERROR('Prod y alimentación'!N229*IF($AN171=$R$10,VLOOKUP($AO171,Listas!$B$6:$C$106,2,),IF($AN171=$R$11,VLOOKUP($AO171,Listas!$E$6:$F$106,2,),IF($AN171=$R$12,VLOOKUP($AO171,Listas!$H$6:$I$106,2,),""))),"")</f>
        <v/>
      </c>
      <c r="CS171" t="str">
        <f>IFERROR('Prod y alimentación'!Q229*IF($AN171=$R$10,VLOOKUP($AO171,Listas!$B$6:$C$106,2,),IF($AN171=$R$11,VLOOKUP($AO171,Listas!$E$6:$F$106,2,),IF($AN171=$R$12,VLOOKUP($AO171,Listas!$H$6:$I$106,2,),""))),"")</f>
        <v/>
      </c>
      <c r="CT171" t="str">
        <f>IFERROR('Prod y alimentación'!T229*IF($AN171=$R$10,VLOOKUP($AO171,Listas!$B$6:$C$106,2,),IF($AN171=$R$11,VLOOKUP($AO171,Listas!$E$6:$F$106,2,),IF($AN171=$R$12,VLOOKUP($AO171,Listas!$H$6:$I$106,2,),""))),"")</f>
        <v/>
      </c>
      <c r="CU171" t="str">
        <f>IFERROR('Prod y alimentación'!W229*IF($AN171=$R$10,VLOOKUP($AO171,Listas!$B$6:$C$106,2,),IF($AN171=$R$11,VLOOKUP($AO171,Listas!$E$6:$F$106,2,),IF($AN171=$R$12,VLOOKUP($AO171,Listas!$H$6:$I$106,2,),""))),"")</f>
        <v/>
      </c>
      <c r="CV171" t="str">
        <f>IFERROR('Prod y alimentación'!Z229*IF($AN171=$R$10,VLOOKUP($AO171,Listas!$B$6:$C$106,2,),IF($AN171=$R$11,VLOOKUP($AO171,Listas!$E$6:$F$106,2,),IF($AN171=$R$12,VLOOKUP($AO171,Listas!$H$6:$I$106,2,),""))),"")</f>
        <v/>
      </c>
      <c r="CW171" t="str">
        <f>IFERROR('Prod y alimentación'!AC229*IF($AN171=$R$10,VLOOKUP($AO171,Listas!$B$6:$C$106,2,),IF($AN171=$R$11,VLOOKUP($AO171,Listas!$E$6:$F$106,2,),IF($AN171=$R$12,VLOOKUP($AO171,Listas!$H$6:$I$106,2,),""))),"")</f>
        <v/>
      </c>
      <c r="CX171" t="str">
        <f>IFERROR('Prod y alimentación'!AF229*IF($AN171=$R$10,VLOOKUP($AO171,Listas!$B$6:$C$106,2,),IF($AN171=$R$11,VLOOKUP($AO171,Listas!$E$6:$F$106,2,),IF($AN171=$R$12,VLOOKUP($AO171,Listas!$H$6:$I$106,2,),""))),"")</f>
        <v/>
      </c>
      <c r="CY171" t="str">
        <f>IFERROR('Prod y alimentación'!AI229*IF($AN171=$R$10,VLOOKUP($AO171,Listas!$B$6:$C$106,2,),IF($AN171=$R$11,VLOOKUP($AO171,Listas!$E$6:$F$106,2,),IF($AN171=$R$12,VLOOKUP($AO171,Listas!$H$6:$I$106,2,),""))),"")</f>
        <v/>
      </c>
      <c r="CZ171" t="str">
        <f>IFERROR('Prod y alimentación'!AL229*IF($AN171=$R$10,VLOOKUP($AO171,Listas!$B$6:$C$106,2,),IF($AN171=$R$11,VLOOKUP($AO171,Listas!$E$6:$F$106,2,),IF($AN171=$R$12,VLOOKUP($AO171,Listas!$H$6:$I$106,2,),""))),"")</f>
        <v/>
      </c>
    </row>
    <row r="172" spans="80:104" x14ac:dyDescent="0.35">
      <c r="CB172" t="str">
        <f>IF(Reservas!E177="",IF(Reservas!D177="","",IF(Reservas!C177=$O$10,0.85,IF(Reservas!C177=$O$11,0.45,IF(Reservas!C177=$O$12,0.33,"")))),Reservas!E177)</f>
        <v/>
      </c>
      <c r="CC172" t="str">
        <f>IF(Reservas!H177="",IF(Reservas!G177="","",IF(Reservas!F177=$O$10,0.85,IF(Reservas!F177=$O$11,0.45,IF(Reservas!F177=$O$12,0.33,"")))),Reservas!H177)</f>
        <v/>
      </c>
      <c r="CD172" t="str">
        <f>IF(Reservas!K177="",IF(Reservas!J177="","",IF(Reservas!I177=$O$10,0.85,IF(Reservas!I177=$O$11,0.45,IF(Reservas!I177=$O$12,0.33,"")))),Reservas!K177)</f>
        <v/>
      </c>
      <c r="CE172" t="str">
        <f>IF(Reservas!N177="",IF(Reservas!M177="","",IF(Reservas!L177=$O$10,0.85,IF(Reservas!L177=$O$11,0.45,IF(Reservas!L177=$O$12,0.33,"")))),Reservas!N177)</f>
        <v/>
      </c>
      <c r="CF172" t="str">
        <f>IF(Reservas!Q177="",IF(Reservas!P177="","",IF(Reservas!O177=$O$10,0.85,IF(Reservas!O177=$O$11,0.45,IF(Reservas!O177=$O$12,0.33,"")))),Reservas!Q177)</f>
        <v/>
      </c>
      <c r="CG172" t="str">
        <f>IF(Reservas!T177="",IF(Reservas!S177="","",IF(Reservas!R177=$O$10,0.85,IF(Reservas!R177=$O$11,0.45,IF(Reservas!R177=$O$12,0.33,"")))),Reservas!T177)</f>
        <v/>
      </c>
      <c r="CH172" t="str">
        <f>IF(Reservas!W177="",IF(Reservas!V177="","",IF(Reservas!U177=$O$10,0.85,IF(Reservas!U177=$O$11,0.45,IF(Reservas!U177=$O$12,0.33,"")))),Reservas!W177)</f>
        <v/>
      </c>
      <c r="CI172" t="str">
        <f>IF(Reservas!Z177="",IF(Reservas!Y177="","",IF(Reservas!X177=$O$10,0.85,IF(Reservas!X177=$O$11,0.45,IF(Reservas!X177=$O$12,0.33,"")))),Reservas!Z177)</f>
        <v/>
      </c>
      <c r="CJ172" t="str">
        <f>IF(Reservas!AC177="",IF(Reservas!AB177="","",IF(Reservas!AA177=$O$10,0.85,IF(Reservas!AA177=$O$11,0.45,IF(Reservas!AA177=$O$12,0.33,"")))),Reservas!AC177)</f>
        <v/>
      </c>
      <c r="CK172" t="str">
        <f>IF(Reservas!AF177="",IF(Reservas!AE177="","",IF(Reservas!AD177=$O$10,0.85,IF(Reservas!AD177=$O$11,0.45,IF(Reservas!AD177=$O$12,0.33,"")))),Reservas!AF177)</f>
        <v/>
      </c>
      <c r="CL172" t="str">
        <f>IF(Reservas!AI177="",IF(Reservas!AH177="","",IF(Reservas!AG177=$O$10,0.85,IF(Reservas!AG177=$O$11,0.45,IF(Reservas!AG177=$O$12,0.33,"")))),Reservas!AI177)</f>
        <v/>
      </c>
      <c r="CM172" t="str">
        <f>IF(Reservas!AL177="",IF(Reservas!AK177="","",IF(Reservas!AJ177=$O$10,0.85,IF(Reservas!AJ177=$O$11,0.45,IF(Reservas!AJ177=$O$12,0.33,"")))),Reservas!AL177)</f>
        <v/>
      </c>
      <c r="CO172" t="str">
        <f>IFERROR('Prod y alimentación'!E230*IF($AN172=$R$10,VLOOKUP($AO172,Listas!$B$6:$C$106,2,),IF($AN172=$R$11,VLOOKUP($AO172,Listas!$E$6:$F$106,2,),IF($AN172=$R$12,VLOOKUP($AO172,Listas!$H$6:$I$106,2,),""))),"")</f>
        <v/>
      </c>
      <c r="CP172" t="str">
        <f>IFERROR('Prod y alimentación'!H230*IF($AN172=$R$10,VLOOKUP($AO172,Listas!$B$6:$C$106,2,),IF($AN172=$R$11,VLOOKUP($AO172,Listas!$E$6:$F$106,2,),IF($AN172=$R$12,VLOOKUP($AO172,Listas!$H$6:$I$106,2,),""))),"")</f>
        <v/>
      </c>
      <c r="CQ172" t="str">
        <f>IFERROR('Prod y alimentación'!K230*IF($AN172=$R$10,VLOOKUP($AO172,Listas!$B$6:$C$106,2,),IF($AN172=$R$11,VLOOKUP($AO172,Listas!$E$6:$F$106,2,),IF($AN172=$R$12,VLOOKUP($AO172,Listas!$H$6:$I$106,2,),""))),"")</f>
        <v/>
      </c>
      <c r="CR172" t="str">
        <f>IFERROR('Prod y alimentación'!N230*IF($AN172=$R$10,VLOOKUP($AO172,Listas!$B$6:$C$106,2,),IF($AN172=$R$11,VLOOKUP($AO172,Listas!$E$6:$F$106,2,),IF($AN172=$R$12,VLOOKUP($AO172,Listas!$H$6:$I$106,2,),""))),"")</f>
        <v/>
      </c>
      <c r="CS172" t="str">
        <f>IFERROR('Prod y alimentación'!Q230*IF($AN172=$R$10,VLOOKUP($AO172,Listas!$B$6:$C$106,2,),IF($AN172=$R$11,VLOOKUP($AO172,Listas!$E$6:$F$106,2,),IF($AN172=$R$12,VLOOKUP($AO172,Listas!$H$6:$I$106,2,),""))),"")</f>
        <v/>
      </c>
      <c r="CT172" t="str">
        <f>IFERROR('Prod y alimentación'!T230*IF($AN172=$R$10,VLOOKUP($AO172,Listas!$B$6:$C$106,2,),IF($AN172=$R$11,VLOOKUP($AO172,Listas!$E$6:$F$106,2,),IF($AN172=$R$12,VLOOKUP($AO172,Listas!$H$6:$I$106,2,),""))),"")</f>
        <v/>
      </c>
      <c r="CU172" t="str">
        <f>IFERROR('Prod y alimentación'!W230*IF($AN172=$R$10,VLOOKUP($AO172,Listas!$B$6:$C$106,2,),IF($AN172=$R$11,VLOOKUP($AO172,Listas!$E$6:$F$106,2,),IF($AN172=$R$12,VLOOKUP($AO172,Listas!$H$6:$I$106,2,),""))),"")</f>
        <v/>
      </c>
      <c r="CV172" t="str">
        <f>IFERROR('Prod y alimentación'!Z230*IF($AN172=$R$10,VLOOKUP($AO172,Listas!$B$6:$C$106,2,),IF($AN172=$R$11,VLOOKUP($AO172,Listas!$E$6:$F$106,2,),IF($AN172=$R$12,VLOOKUP($AO172,Listas!$H$6:$I$106,2,),""))),"")</f>
        <v/>
      </c>
      <c r="CW172" t="str">
        <f>IFERROR('Prod y alimentación'!AC230*IF($AN172=$R$10,VLOOKUP($AO172,Listas!$B$6:$C$106,2,),IF($AN172=$R$11,VLOOKUP($AO172,Listas!$E$6:$F$106,2,),IF($AN172=$R$12,VLOOKUP($AO172,Listas!$H$6:$I$106,2,),""))),"")</f>
        <v/>
      </c>
      <c r="CX172" t="str">
        <f>IFERROR('Prod y alimentación'!AF230*IF($AN172=$R$10,VLOOKUP($AO172,Listas!$B$6:$C$106,2,),IF($AN172=$R$11,VLOOKUP($AO172,Listas!$E$6:$F$106,2,),IF($AN172=$R$12,VLOOKUP($AO172,Listas!$H$6:$I$106,2,),""))),"")</f>
        <v/>
      </c>
      <c r="CY172" t="str">
        <f>IFERROR('Prod y alimentación'!AI230*IF($AN172=$R$10,VLOOKUP($AO172,Listas!$B$6:$C$106,2,),IF($AN172=$R$11,VLOOKUP($AO172,Listas!$E$6:$F$106,2,),IF($AN172=$R$12,VLOOKUP($AO172,Listas!$H$6:$I$106,2,),""))),"")</f>
        <v/>
      </c>
      <c r="CZ172" t="str">
        <f>IFERROR('Prod y alimentación'!AL230*IF($AN172=$R$10,VLOOKUP($AO172,Listas!$B$6:$C$106,2,),IF($AN172=$R$11,VLOOKUP($AO172,Listas!$E$6:$F$106,2,),IF($AN172=$R$12,VLOOKUP($AO172,Listas!$H$6:$I$106,2,),""))),"")</f>
        <v/>
      </c>
    </row>
    <row r="173" spans="80:104" x14ac:dyDescent="0.35">
      <c r="CB173" t="str">
        <f>IF(Reservas!E178="",IF(Reservas!D178="","",IF(Reservas!C178=$O$10,0.85,IF(Reservas!C178=$O$11,0.45,IF(Reservas!C178=$O$12,0.33,"")))),Reservas!E178)</f>
        <v/>
      </c>
      <c r="CC173" t="str">
        <f>IF(Reservas!H178="",IF(Reservas!G178="","",IF(Reservas!F178=$O$10,0.85,IF(Reservas!F178=$O$11,0.45,IF(Reservas!F178=$O$12,0.33,"")))),Reservas!H178)</f>
        <v/>
      </c>
      <c r="CD173" t="str">
        <f>IF(Reservas!K178="",IF(Reservas!J178="","",IF(Reservas!I178=$O$10,0.85,IF(Reservas!I178=$O$11,0.45,IF(Reservas!I178=$O$12,0.33,"")))),Reservas!K178)</f>
        <v/>
      </c>
      <c r="CE173" t="str">
        <f>IF(Reservas!N178="",IF(Reservas!M178="","",IF(Reservas!L178=$O$10,0.85,IF(Reservas!L178=$O$11,0.45,IF(Reservas!L178=$O$12,0.33,"")))),Reservas!N178)</f>
        <v/>
      </c>
      <c r="CF173" t="str">
        <f>IF(Reservas!Q178="",IF(Reservas!P178="","",IF(Reservas!O178=$O$10,0.85,IF(Reservas!O178=$O$11,0.45,IF(Reservas!O178=$O$12,0.33,"")))),Reservas!Q178)</f>
        <v/>
      </c>
      <c r="CG173" t="str">
        <f>IF(Reservas!T178="",IF(Reservas!S178="","",IF(Reservas!R178=$O$10,0.85,IF(Reservas!R178=$O$11,0.45,IF(Reservas!R178=$O$12,0.33,"")))),Reservas!T178)</f>
        <v/>
      </c>
      <c r="CH173" t="str">
        <f>IF(Reservas!W178="",IF(Reservas!V178="","",IF(Reservas!U178=$O$10,0.85,IF(Reservas!U178=$O$11,0.45,IF(Reservas!U178=$O$12,0.33,"")))),Reservas!W178)</f>
        <v/>
      </c>
      <c r="CI173" t="str">
        <f>IF(Reservas!Z178="",IF(Reservas!Y178="","",IF(Reservas!X178=$O$10,0.85,IF(Reservas!X178=$O$11,0.45,IF(Reservas!X178=$O$12,0.33,"")))),Reservas!Z178)</f>
        <v/>
      </c>
      <c r="CJ173" t="str">
        <f>IF(Reservas!AC178="",IF(Reservas!AB178="","",IF(Reservas!AA178=$O$10,0.85,IF(Reservas!AA178=$O$11,0.45,IF(Reservas!AA178=$O$12,0.33,"")))),Reservas!AC178)</f>
        <v/>
      </c>
      <c r="CK173" t="str">
        <f>IF(Reservas!AF178="",IF(Reservas!AE178="","",IF(Reservas!AD178=$O$10,0.85,IF(Reservas!AD178=$O$11,0.45,IF(Reservas!AD178=$O$12,0.33,"")))),Reservas!AF178)</f>
        <v/>
      </c>
      <c r="CL173" t="str">
        <f>IF(Reservas!AI178="",IF(Reservas!AH178="","",IF(Reservas!AG178=$O$10,0.85,IF(Reservas!AG178=$O$11,0.45,IF(Reservas!AG178=$O$12,0.33,"")))),Reservas!AI178)</f>
        <v/>
      </c>
      <c r="CM173" t="str">
        <f>IF(Reservas!AL178="",IF(Reservas!AK178="","",IF(Reservas!AJ178=$O$10,0.85,IF(Reservas!AJ178=$O$11,0.45,IF(Reservas!AJ178=$O$12,0.33,"")))),Reservas!AL178)</f>
        <v/>
      </c>
      <c r="CO173" t="str">
        <f>IFERROR('Prod y alimentación'!E231*IF($AN173=$R$10,VLOOKUP($AO173,Listas!$B$6:$C$106,2,),IF($AN173=$R$11,VLOOKUP($AO173,Listas!$E$6:$F$106,2,),IF($AN173=$R$12,VLOOKUP($AO173,Listas!$H$6:$I$106,2,),""))),"")</f>
        <v/>
      </c>
      <c r="CP173" t="str">
        <f>IFERROR('Prod y alimentación'!H231*IF($AN173=$R$10,VLOOKUP($AO173,Listas!$B$6:$C$106,2,),IF($AN173=$R$11,VLOOKUP($AO173,Listas!$E$6:$F$106,2,),IF($AN173=$R$12,VLOOKUP($AO173,Listas!$H$6:$I$106,2,),""))),"")</f>
        <v/>
      </c>
      <c r="CQ173" t="str">
        <f>IFERROR('Prod y alimentación'!K231*IF($AN173=$R$10,VLOOKUP($AO173,Listas!$B$6:$C$106,2,),IF($AN173=$R$11,VLOOKUP($AO173,Listas!$E$6:$F$106,2,),IF($AN173=$R$12,VLOOKUP($AO173,Listas!$H$6:$I$106,2,),""))),"")</f>
        <v/>
      </c>
      <c r="CR173" t="str">
        <f>IFERROR('Prod y alimentación'!N231*IF($AN173=$R$10,VLOOKUP($AO173,Listas!$B$6:$C$106,2,),IF($AN173=$R$11,VLOOKUP($AO173,Listas!$E$6:$F$106,2,),IF($AN173=$R$12,VLOOKUP($AO173,Listas!$H$6:$I$106,2,),""))),"")</f>
        <v/>
      </c>
      <c r="CS173" t="str">
        <f>IFERROR('Prod y alimentación'!Q231*IF($AN173=$R$10,VLOOKUP($AO173,Listas!$B$6:$C$106,2,),IF($AN173=$R$11,VLOOKUP($AO173,Listas!$E$6:$F$106,2,),IF($AN173=$R$12,VLOOKUP($AO173,Listas!$H$6:$I$106,2,),""))),"")</f>
        <v/>
      </c>
      <c r="CT173" t="str">
        <f>IFERROR('Prod y alimentación'!T231*IF($AN173=$R$10,VLOOKUP($AO173,Listas!$B$6:$C$106,2,),IF($AN173=$R$11,VLOOKUP($AO173,Listas!$E$6:$F$106,2,),IF($AN173=$R$12,VLOOKUP($AO173,Listas!$H$6:$I$106,2,),""))),"")</f>
        <v/>
      </c>
      <c r="CU173" t="str">
        <f>IFERROR('Prod y alimentación'!W231*IF($AN173=$R$10,VLOOKUP($AO173,Listas!$B$6:$C$106,2,),IF($AN173=$R$11,VLOOKUP($AO173,Listas!$E$6:$F$106,2,),IF($AN173=$R$12,VLOOKUP($AO173,Listas!$H$6:$I$106,2,),""))),"")</f>
        <v/>
      </c>
      <c r="CV173" t="str">
        <f>IFERROR('Prod y alimentación'!Z231*IF($AN173=$R$10,VLOOKUP($AO173,Listas!$B$6:$C$106,2,),IF($AN173=$R$11,VLOOKUP($AO173,Listas!$E$6:$F$106,2,),IF($AN173=$R$12,VLOOKUP($AO173,Listas!$H$6:$I$106,2,),""))),"")</f>
        <v/>
      </c>
      <c r="CW173" t="str">
        <f>IFERROR('Prod y alimentación'!AC231*IF($AN173=$R$10,VLOOKUP($AO173,Listas!$B$6:$C$106,2,),IF($AN173=$R$11,VLOOKUP($AO173,Listas!$E$6:$F$106,2,),IF($AN173=$R$12,VLOOKUP($AO173,Listas!$H$6:$I$106,2,),""))),"")</f>
        <v/>
      </c>
      <c r="CX173" t="str">
        <f>IFERROR('Prod y alimentación'!AF231*IF($AN173=$R$10,VLOOKUP($AO173,Listas!$B$6:$C$106,2,),IF($AN173=$R$11,VLOOKUP($AO173,Listas!$E$6:$F$106,2,),IF($AN173=$R$12,VLOOKUP($AO173,Listas!$H$6:$I$106,2,),""))),"")</f>
        <v/>
      </c>
      <c r="CY173" t="str">
        <f>IFERROR('Prod y alimentación'!AI231*IF($AN173=$R$10,VLOOKUP($AO173,Listas!$B$6:$C$106,2,),IF($AN173=$R$11,VLOOKUP($AO173,Listas!$E$6:$F$106,2,),IF($AN173=$R$12,VLOOKUP($AO173,Listas!$H$6:$I$106,2,),""))),"")</f>
        <v/>
      </c>
      <c r="CZ173" t="str">
        <f>IFERROR('Prod y alimentación'!AL231*IF($AN173=$R$10,VLOOKUP($AO173,Listas!$B$6:$C$106,2,),IF($AN173=$R$11,VLOOKUP($AO173,Listas!$E$6:$F$106,2,),IF($AN173=$R$12,VLOOKUP($AO173,Listas!$H$6:$I$106,2,),""))),"")</f>
        <v/>
      </c>
    </row>
    <row r="174" spans="80:104" x14ac:dyDescent="0.35">
      <c r="CB174" t="str">
        <f>IF(Reservas!E179="",IF(Reservas!D179="","",IF(Reservas!C179=$O$10,0.85,IF(Reservas!C179=$O$11,0.45,IF(Reservas!C179=$O$12,0.33,"")))),Reservas!E179)</f>
        <v/>
      </c>
      <c r="CC174" t="str">
        <f>IF(Reservas!H179="",IF(Reservas!G179="","",IF(Reservas!F179=$O$10,0.85,IF(Reservas!F179=$O$11,0.45,IF(Reservas!F179=$O$12,0.33,"")))),Reservas!H179)</f>
        <v/>
      </c>
      <c r="CD174" t="str">
        <f>IF(Reservas!K179="",IF(Reservas!J179="","",IF(Reservas!I179=$O$10,0.85,IF(Reservas!I179=$O$11,0.45,IF(Reservas!I179=$O$12,0.33,"")))),Reservas!K179)</f>
        <v/>
      </c>
      <c r="CE174" t="str">
        <f>IF(Reservas!N179="",IF(Reservas!M179="","",IF(Reservas!L179=$O$10,0.85,IF(Reservas!L179=$O$11,0.45,IF(Reservas!L179=$O$12,0.33,"")))),Reservas!N179)</f>
        <v/>
      </c>
      <c r="CF174" t="str">
        <f>IF(Reservas!Q179="",IF(Reservas!P179="","",IF(Reservas!O179=$O$10,0.85,IF(Reservas!O179=$O$11,0.45,IF(Reservas!O179=$O$12,0.33,"")))),Reservas!Q179)</f>
        <v/>
      </c>
      <c r="CG174" t="str">
        <f>IF(Reservas!T179="",IF(Reservas!S179="","",IF(Reservas!R179=$O$10,0.85,IF(Reservas!R179=$O$11,0.45,IF(Reservas!R179=$O$12,0.33,"")))),Reservas!T179)</f>
        <v/>
      </c>
      <c r="CH174" t="str">
        <f>IF(Reservas!W179="",IF(Reservas!V179="","",IF(Reservas!U179=$O$10,0.85,IF(Reservas!U179=$O$11,0.45,IF(Reservas!U179=$O$12,0.33,"")))),Reservas!W179)</f>
        <v/>
      </c>
      <c r="CI174" t="str">
        <f>IF(Reservas!Z179="",IF(Reservas!Y179="","",IF(Reservas!X179=$O$10,0.85,IF(Reservas!X179=$O$11,0.45,IF(Reservas!X179=$O$12,0.33,"")))),Reservas!Z179)</f>
        <v/>
      </c>
      <c r="CJ174" t="str">
        <f>IF(Reservas!AC179="",IF(Reservas!AB179="","",IF(Reservas!AA179=$O$10,0.85,IF(Reservas!AA179=$O$11,0.45,IF(Reservas!AA179=$O$12,0.33,"")))),Reservas!AC179)</f>
        <v/>
      </c>
      <c r="CK174" t="str">
        <f>IF(Reservas!AF179="",IF(Reservas!AE179="","",IF(Reservas!AD179=$O$10,0.85,IF(Reservas!AD179=$O$11,0.45,IF(Reservas!AD179=$O$12,0.33,"")))),Reservas!AF179)</f>
        <v/>
      </c>
      <c r="CL174" t="str">
        <f>IF(Reservas!AI179="",IF(Reservas!AH179="","",IF(Reservas!AG179=$O$10,0.85,IF(Reservas!AG179=$O$11,0.45,IF(Reservas!AG179=$O$12,0.33,"")))),Reservas!AI179)</f>
        <v/>
      </c>
      <c r="CM174" t="str">
        <f>IF(Reservas!AL179="",IF(Reservas!AK179="","",IF(Reservas!AJ179=$O$10,0.85,IF(Reservas!AJ179=$O$11,0.45,IF(Reservas!AJ179=$O$12,0.33,"")))),Reservas!AL179)</f>
        <v/>
      </c>
      <c r="CO174" t="str">
        <f>IFERROR('Prod y alimentación'!E232*IF($AN174=$R$10,VLOOKUP($AO174,Listas!$B$6:$C$106,2,),IF($AN174=$R$11,VLOOKUP($AO174,Listas!$E$6:$F$106,2,),IF($AN174=$R$12,VLOOKUP($AO174,Listas!$H$6:$I$106,2,),""))),"")</f>
        <v/>
      </c>
      <c r="CP174" t="str">
        <f>IFERROR('Prod y alimentación'!H232*IF($AN174=$R$10,VLOOKUP($AO174,Listas!$B$6:$C$106,2,),IF($AN174=$R$11,VLOOKUP($AO174,Listas!$E$6:$F$106,2,),IF($AN174=$R$12,VLOOKUP($AO174,Listas!$H$6:$I$106,2,),""))),"")</f>
        <v/>
      </c>
      <c r="CQ174" t="str">
        <f>IFERROR('Prod y alimentación'!K232*IF($AN174=$R$10,VLOOKUP($AO174,Listas!$B$6:$C$106,2,),IF($AN174=$R$11,VLOOKUP($AO174,Listas!$E$6:$F$106,2,),IF($AN174=$R$12,VLOOKUP($AO174,Listas!$H$6:$I$106,2,),""))),"")</f>
        <v/>
      </c>
      <c r="CR174" t="str">
        <f>IFERROR('Prod y alimentación'!N232*IF($AN174=$R$10,VLOOKUP($AO174,Listas!$B$6:$C$106,2,),IF($AN174=$R$11,VLOOKUP($AO174,Listas!$E$6:$F$106,2,),IF($AN174=$R$12,VLOOKUP($AO174,Listas!$H$6:$I$106,2,),""))),"")</f>
        <v/>
      </c>
      <c r="CS174" t="str">
        <f>IFERROR('Prod y alimentación'!Q232*IF($AN174=$R$10,VLOOKUP($AO174,Listas!$B$6:$C$106,2,),IF($AN174=$R$11,VLOOKUP($AO174,Listas!$E$6:$F$106,2,),IF($AN174=$R$12,VLOOKUP($AO174,Listas!$H$6:$I$106,2,),""))),"")</f>
        <v/>
      </c>
      <c r="CT174" t="str">
        <f>IFERROR('Prod y alimentación'!T232*IF($AN174=$R$10,VLOOKUP($AO174,Listas!$B$6:$C$106,2,),IF($AN174=$R$11,VLOOKUP($AO174,Listas!$E$6:$F$106,2,),IF($AN174=$R$12,VLOOKUP($AO174,Listas!$H$6:$I$106,2,),""))),"")</f>
        <v/>
      </c>
      <c r="CU174" t="str">
        <f>IFERROR('Prod y alimentación'!W232*IF($AN174=$R$10,VLOOKUP($AO174,Listas!$B$6:$C$106,2,),IF($AN174=$R$11,VLOOKUP($AO174,Listas!$E$6:$F$106,2,),IF($AN174=$R$12,VLOOKUP($AO174,Listas!$H$6:$I$106,2,),""))),"")</f>
        <v/>
      </c>
      <c r="CV174" t="str">
        <f>IFERROR('Prod y alimentación'!Z232*IF($AN174=$R$10,VLOOKUP($AO174,Listas!$B$6:$C$106,2,),IF($AN174=$R$11,VLOOKUP($AO174,Listas!$E$6:$F$106,2,),IF($AN174=$R$12,VLOOKUP($AO174,Listas!$H$6:$I$106,2,),""))),"")</f>
        <v/>
      </c>
      <c r="CW174" t="str">
        <f>IFERROR('Prod y alimentación'!AC232*IF($AN174=$R$10,VLOOKUP($AO174,Listas!$B$6:$C$106,2,),IF($AN174=$R$11,VLOOKUP($AO174,Listas!$E$6:$F$106,2,),IF($AN174=$R$12,VLOOKUP($AO174,Listas!$H$6:$I$106,2,),""))),"")</f>
        <v/>
      </c>
      <c r="CX174" t="str">
        <f>IFERROR('Prod y alimentación'!AF232*IF($AN174=$R$10,VLOOKUP($AO174,Listas!$B$6:$C$106,2,),IF($AN174=$R$11,VLOOKUP($AO174,Listas!$E$6:$F$106,2,),IF($AN174=$R$12,VLOOKUP($AO174,Listas!$H$6:$I$106,2,),""))),"")</f>
        <v/>
      </c>
      <c r="CY174" t="str">
        <f>IFERROR('Prod y alimentación'!AI232*IF($AN174=$R$10,VLOOKUP($AO174,Listas!$B$6:$C$106,2,),IF($AN174=$R$11,VLOOKUP($AO174,Listas!$E$6:$F$106,2,),IF($AN174=$R$12,VLOOKUP($AO174,Listas!$H$6:$I$106,2,),""))),"")</f>
        <v/>
      </c>
      <c r="CZ174" t="str">
        <f>IFERROR('Prod y alimentación'!AL232*IF($AN174=$R$10,VLOOKUP($AO174,Listas!$B$6:$C$106,2,),IF($AN174=$R$11,VLOOKUP($AO174,Listas!$E$6:$F$106,2,),IF($AN174=$R$12,VLOOKUP($AO174,Listas!$H$6:$I$106,2,),""))),"")</f>
        <v/>
      </c>
    </row>
    <row r="175" spans="80:104" x14ac:dyDescent="0.35">
      <c r="CB175" t="str">
        <f>IF(Reservas!E180="",IF(Reservas!D180="","",IF(Reservas!C180=$O$10,0.85,IF(Reservas!C180=$O$11,0.45,IF(Reservas!C180=$O$12,0.33,"")))),Reservas!E180)</f>
        <v/>
      </c>
      <c r="CC175" t="str">
        <f>IF(Reservas!H180="",IF(Reservas!G180="","",IF(Reservas!F180=$O$10,0.85,IF(Reservas!F180=$O$11,0.45,IF(Reservas!F180=$O$12,0.33,"")))),Reservas!H180)</f>
        <v/>
      </c>
      <c r="CD175" t="str">
        <f>IF(Reservas!K180="",IF(Reservas!J180="","",IF(Reservas!I180=$O$10,0.85,IF(Reservas!I180=$O$11,0.45,IF(Reservas!I180=$O$12,0.33,"")))),Reservas!K180)</f>
        <v/>
      </c>
      <c r="CE175" t="str">
        <f>IF(Reservas!N180="",IF(Reservas!M180="","",IF(Reservas!L180=$O$10,0.85,IF(Reservas!L180=$O$11,0.45,IF(Reservas!L180=$O$12,0.33,"")))),Reservas!N180)</f>
        <v/>
      </c>
      <c r="CF175" t="str">
        <f>IF(Reservas!Q180="",IF(Reservas!P180="","",IF(Reservas!O180=$O$10,0.85,IF(Reservas!O180=$O$11,0.45,IF(Reservas!O180=$O$12,0.33,"")))),Reservas!Q180)</f>
        <v/>
      </c>
      <c r="CG175" t="str">
        <f>IF(Reservas!T180="",IF(Reservas!S180="","",IF(Reservas!R180=$O$10,0.85,IF(Reservas!R180=$O$11,0.45,IF(Reservas!R180=$O$12,0.33,"")))),Reservas!T180)</f>
        <v/>
      </c>
      <c r="CH175" t="str">
        <f>IF(Reservas!W180="",IF(Reservas!V180="","",IF(Reservas!U180=$O$10,0.85,IF(Reservas!U180=$O$11,0.45,IF(Reservas!U180=$O$12,0.33,"")))),Reservas!W180)</f>
        <v/>
      </c>
      <c r="CI175" t="str">
        <f>IF(Reservas!Z180="",IF(Reservas!Y180="","",IF(Reservas!X180=$O$10,0.85,IF(Reservas!X180=$O$11,0.45,IF(Reservas!X180=$O$12,0.33,"")))),Reservas!Z180)</f>
        <v/>
      </c>
      <c r="CJ175" t="str">
        <f>IF(Reservas!AC180="",IF(Reservas!AB180="","",IF(Reservas!AA180=$O$10,0.85,IF(Reservas!AA180=$O$11,0.45,IF(Reservas!AA180=$O$12,0.33,"")))),Reservas!AC180)</f>
        <v/>
      </c>
      <c r="CK175" t="str">
        <f>IF(Reservas!AF180="",IF(Reservas!AE180="","",IF(Reservas!AD180=$O$10,0.85,IF(Reservas!AD180=$O$11,0.45,IF(Reservas!AD180=$O$12,0.33,"")))),Reservas!AF180)</f>
        <v/>
      </c>
      <c r="CL175" t="str">
        <f>IF(Reservas!AI180="",IF(Reservas!AH180="","",IF(Reservas!AG180=$O$10,0.85,IF(Reservas!AG180=$O$11,0.45,IF(Reservas!AG180=$O$12,0.33,"")))),Reservas!AI180)</f>
        <v/>
      </c>
      <c r="CM175" t="str">
        <f>IF(Reservas!AL180="",IF(Reservas!AK180="","",IF(Reservas!AJ180=$O$10,0.85,IF(Reservas!AJ180=$O$11,0.45,IF(Reservas!AJ180=$O$12,0.33,"")))),Reservas!AL180)</f>
        <v/>
      </c>
      <c r="CO175" t="str">
        <f>IFERROR('Prod y alimentación'!E233*IF($AN175=$R$10,VLOOKUP($AO175,Listas!$B$6:$C$106,2,),IF($AN175=$R$11,VLOOKUP($AO175,Listas!$E$6:$F$106,2,),IF($AN175=$R$12,VLOOKUP($AO175,Listas!$H$6:$I$106,2,),""))),"")</f>
        <v/>
      </c>
      <c r="CP175" t="str">
        <f>IFERROR('Prod y alimentación'!H233*IF($AN175=$R$10,VLOOKUP($AO175,Listas!$B$6:$C$106,2,),IF($AN175=$R$11,VLOOKUP($AO175,Listas!$E$6:$F$106,2,),IF($AN175=$R$12,VLOOKUP($AO175,Listas!$H$6:$I$106,2,),""))),"")</f>
        <v/>
      </c>
      <c r="CQ175" t="str">
        <f>IFERROR('Prod y alimentación'!K233*IF($AN175=$R$10,VLOOKUP($AO175,Listas!$B$6:$C$106,2,),IF($AN175=$R$11,VLOOKUP($AO175,Listas!$E$6:$F$106,2,),IF($AN175=$R$12,VLOOKUP($AO175,Listas!$H$6:$I$106,2,),""))),"")</f>
        <v/>
      </c>
      <c r="CR175" t="str">
        <f>IFERROR('Prod y alimentación'!N233*IF($AN175=$R$10,VLOOKUP($AO175,Listas!$B$6:$C$106,2,),IF($AN175=$R$11,VLOOKUP($AO175,Listas!$E$6:$F$106,2,),IF($AN175=$R$12,VLOOKUP($AO175,Listas!$H$6:$I$106,2,),""))),"")</f>
        <v/>
      </c>
      <c r="CS175" t="str">
        <f>IFERROR('Prod y alimentación'!Q233*IF($AN175=$R$10,VLOOKUP($AO175,Listas!$B$6:$C$106,2,),IF($AN175=$R$11,VLOOKUP($AO175,Listas!$E$6:$F$106,2,),IF($AN175=$R$12,VLOOKUP($AO175,Listas!$H$6:$I$106,2,),""))),"")</f>
        <v/>
      </c>
      <c r="CT175" t="str">
        <f>IFERROR('Prod y alimentación'!T233*IF($AN175=$R$10,VLOOKUP($AO175,Listas!$B$6:$C$106,2,),IF($AN175=$R$11,VLOOKUP($AO175,Listas!$E$6:$F$106,2,),IF($AN175=$R$12,VLOOKUP($AO175,Listas!$H$6:$I$106,2,),""))),"")</f>
        <v/>
      </c>
      <c r="CU175" t="str">
        <f>IFERROR('Prod y alimentación'!W233*IF($AN175=$R$10,VLOOKUP($AO175,Listas!$B$6:$C$106,2,),IF($AN175=$R$11,VLOOKUP($AO175,Listas!$E$6:$F$106,2,),IF($AN175=$R$12,VLOOKUP($AO175,Listas!$H$6:$I$106,2,),""))),"")</f>
        <v/>
      </c>
      <c r="CV175" t="str">
        <f>IFERROR('Prod y alimentación'!Z233*IF($AN175=$R$10,VLOOKUP($AO175,Listas!$B$6:$C$106,2,),IF($AN175=$R$11,VLOOKUP($AO175,Listas!$E$6:$F$106,2,),IF($AN175=$R$12,VLOOKUP($AO175,Listas!$H$6:$I$106,2,),""))),"")</f>
        <v/>
      </c>
      <c r="CW175" t="str">
        <f>IFERROR('Prod y alimentación'!AC233*IF($AN175=$R$10,VLOOKUP($AO175,Listas!$B$6:$C$106,2,),IF($AN175=$R$11,VLOOKUP($AO175,Listas!$E$6:$F$106,2,),IF($AN175=$R$12,VLOOKUP($AO175,Listas!$H$6:$I$106,2,),""))),"")</f>
        <v/>
      </c>
      <c r="CX175" t="str">
        <f>IFERROR('Prod y alimentación'!AF233*IF($AN175=$R$10,VLOOKUP($AO175,Listas!$B$6:$C$106,2,),IF($AN175=$R$11,VLOOKUP($AO175,Listas!$E$6:$F$106,2,),IF($AN175=$R$12,VLOOKUP($AO175,Listas!$H$6:$I$106,2,),""))),"")</f>
        <v/>
      </c>
      <c r="CY175" t="str">
        <f>IFERROR('Prod y alimentación'!AI233*IF($AN175=$R$10,VLOOKUP($AO175,Listas!$B$6:$C$106,2,),IF($AN175=$R$11,VLOOKUP($AO175,Listas!$E$6:$F$106,2,),IF($AN175=$R$12,VLOOKUP($AO175,Listas!$H$6:$I$106,2,),""))),"")</f>
        <v/>
      </c>
      <c r="CZ175" t="str">
        <f>IFERROR('Prod y alimentación'!AL233*IF($AN175=$R$10,VLOOKUP($AO175,Listas!$B$6:$C$106,2,),IF($AN175=$R$11,VLOOKUP($AO175,Listas!$E$6:$F$106,2,),IF($AN175=$R$12,VLOOKUP($AO175,Listas!$H$6:$I$106,2,),""))),"")</f>
        <v/>
      </c>
    </row>
    <row r="176" spans="80:104" x14ac:dyDescent="0.35">
      <c r="CB176" t="str">
        <f>IF(Reservas!E181="",IF(Reservas!D181="","",IF(Reservas!C181=$O$10,0.85,IF(Reservas!C181=$O$11,0.45,IF(Reservas!C181=$O$12,0.33,"")))),Reservas!E181)</f>
        <v/>
      </c>
      <c r="CC176" t="str">
        <f>IF(Reservas!H181="",IF(Reservas!G181="","",IF(Reservas!F181=$O$10,0.85,IF(Reservas!F181=$O$11,0.45,IF(Reservas!F181=$O$12,0.33,"")))),Reservas!H181)</f>
        <v/>
      </c>
      <c r="CD176" t="str">
        <f>IF(Reservas!K181="",IF(Reservas!J181="","",IF(Reservas!I181=$O$10,0.85,IF(Reservas!I181=$O$11,0.45,IF(Reservas!I181=$O$12,0.33,"")))),Reservas!K181)</f>
        <v/>
      </c>
      <c r="CE176" t="str">
        <f>IF(Reservas!N181="",IF(Reservas!M181="","",IF(Reservas!L181=$O$10,0.85,IF(Reservas!L181=$O$11,0.45,IF(Reservas!L181=$O$12,0.33,"")))),Reservas!N181)</f>
        <v/>
      </c>
      <c r="CF176" t="str">
        <f>IF(Reservas!Q181="",IF(Reservas!P181="","",IF(Reservas!O181=$O$10,0.85,IF(Reservas!O181=$O$11,0.45,IF(Reservas!O181=$O$12,0.33,"")))),Reservas!Q181)</f>
        <v/>
      </c>
      <c r="CG176" t="str">
        <f>IF(Reservas!T181="",IF(Reservas!S181="","",IF(Reservas!R181=$O$10,0.85,IF(Reservas!R181=$O$11,0.45,IF(Reservas!R181=$O$12,0.33,"")))),Reservas!T181)</f>
        <v/>
      </c>
      <c r="CH176" t="str">
        <f>IF(Reservas!W181="",IF(Reservas!V181="","",IF(Reservas!U181=$O$10,0.85,IF(Reservas!U181=$O$11,0.45,IF(Reservas!U181=$O$12,0.33,"")))),Reservas!W181)</f>
        <v/>
      </c>
      <c r="CI176" t="str">
        <f>IF(Reservas!Z181="",IF(Reservas!Y181="","",IF(Reservas!X181=$O$10,0.85,IF(Reservas!X181=$O$11,0.45,IF(Reservas!X181=$O$12,0.33,"")))),Reservas!Z181)</f>
        <v/>
      </c>
      <c r="CJ176" t="str">
        <f>IF(Reservas!AC181="",IF(Reservas!AB181="","",IF(Reservas!AA181=$O$10,0.85,IF(Reservas!AA181=$O$11,0.45,IF(Reservas!AA181=$O$12,0.33,"")))),Reservas!AC181)</f>
        <v/>
      </c>
      <c r="CK176" t="str">
        <f>IF(Reservas!AF181="",IF(Reservas!AE181="","",IF(Reservas!AD181=$O$10,0.85,IF(Reservas!AD181=$O$11,0.45,IF(Reservas!AD181=$O$12,0.33,"")))),Reservas!AF181)</f>
        <v/>
      </c>
      <c r="CL176" t="str">
        <f>IF(Reservas!AI181="",IF(Reservas!AH181="","",IF(Reservas!AG181=$O$10,0.85,IF(Reservas!AG181=$O$11,0.45,IF(Reservas!AG181=$O$12,0.33,"")))),Reservas!AI181)</f>
        <v/>
      </c>
      <c r="CM176" t="str">
        <f>IF(Reservas!AL181="",IF(Reservas!AK181="","",IF(Reservas!AJ181=$O$10,0.85,IF(Reservas!AJ181=$O$11,0.45,IF(Reservas!AJ181=$O$12,0.33,"")))),Reservas!AL181)</f>
        <v/>
      </c>
      <c r="CO176" t="str">
        <f>IFERROR('Prod y alimentación'!E234*IF($AN176=$R$10,VLOOKUP($AO176,Listas!$B$6:$C$106,2,),IF($AN176=$R$11,VLOOKUP($AO176,Listas!$E$6:$F$106,2,),IF($AN176=$R$12,VLOOKUP($AO176,Listas!$H$6:$I$106,2,),""))),"")</f>
        <v/>
      </c>
      <c r="CP176" t="str">
        <f>IFERROR('Prod y alimentación'!H234*IF($AN176=$R$10,VLOOKUP($AO176,Listas!$B$6:$C$106,2,),IF($AN176=$R$11,VLOOKUP($AO176,Listas!$E$6:$F$106,2,),IF($AN176=$R$12,VLOOKUP($AO176,Listas!$H$6:$I$106,2,),""))),"")</f>
        <v/>
      </c>
      <c r="CQ176" t="str">
        <f>IFERROR('Prod y alimentación'!K234*IF($AN176=$R$10,VLOOKUP($AO176,Listas!$B$6:$C$106,2,),IF($AN176=$R$11,VLOOKUP($AO176,Listas!$E$6:$F$106,2,),IF($AN176=$R$12,VLOOKUP($AO176,Listas!$H$6:$I$106,2,),""))),"")</f>
        <v/>
      </c>
      <c r="CR176" t="str">
        <f>IFERROR('Prod y alimentación'!N234*IF($AN176=$R$10,VLOOKUP($AO176,Listas!$B$6:$C$106,2,),IF($AN176=$R$11,VLOOKUP($AO176,Listas!$E$6:$F$106,2,),IF($AN176=$R$12,VLOOKUP($AO176,Listas!$H$6:$I$106,2,),""))),"")</f>
        <v/>
      </c>
      <c r="CS176" t="str">
        <f>IFERROR('Prod y alimentación'!Q234*IF($AN176=$R$10,VLOOKUP($AO176,Listas!$B$6:$C$106,2,),IF($AN176=$R$11,VLOOKUP($AO176,Listas!$E$6:$F$106,2,),IF($AN176=$R$12,VLOOKUP($AO176,Listas!$H$6:$I$106,2,),""))),"")</f>
        <v/>
      </c>
      <c r="CT176" t="str">
        <f>IFERROR('Prod y alimentación'!T234*IF($AN176=$R$10,VLOOKUP($AO176,Listas!$B$6:$C$106,2,),IF($AN176=$R$11,VLOOKUP($AO176,Listas!$E$6:$F$106,2,),IF($AN176=$R$12,VLOOKUP($AO176,Listas!$H$6:$I$106,2,),""))),"")</f>
        <v/>
      </c>
      <c r="CU176" t="str">
        <f>IFERROR('Prod y alimentación'!W234*IF($AN176=$R$10,VLOOKUP($AO176,Listas!$B$6:$C$106,2,),IF($AN176=$R$11,VLOOKUP($AO176,Listas!$E$6:$F$106,2,),IF($AN176=$R$12,VLOOKUP($AO176,Listas!$H$6:$I$106,2,),""))),"")</f>
        <v/>
      </c>
      <c r="CV176" t="str">
        <f>IFERROR('Prod y alimentación'!Z234*IF($AN176=$R$10,VLOOKUP($AO176,Listas!$B$6:$C$106,2,),IF($AN176=$R$11,VLOOKUP($AO176,Listas!$E$6:$F$106,2,),IF($AN176=$R$12,VLOOKUP($AO176,Listas!$H$6:$I$106,2,),""))),"")</f>
        <v/>
      </c>
      <c r="CW176" t="str">
        <f>IFERROR('Prod y alimentación'!AC234*IF($AN176=$R$10,VLOOKUP($AO176,Listas!$B$6:$C$106,2,),IF($AN176=$R$11,VLOOKUP($AO176,Listas!$E$6:$F$106,2,),IF($AN176=$R$12,VLOOKUP($AO176,Listas!$H$6:$I$106,2,),""))),"")</f>
        <v/>
      </c>
      <c r="CX176" t="str">
        <f>IFERROR('Prod y alimentación'!AF234*IF($AN176=$R$10,VLOOKUP($AO176,Listas!$B$6:$C$106,2,),IF($AN176=$R$11,VLOOKUP($AO176,Listas!$E$6:$F$106,2,),IF($AN176=$R$12,VLOOKUP($AO176,Listas!$H$6:$I$106,2,),""))),"")</f>
        <v/>
      </c>
      <c r="CY176" t="str">
        <f>IFERROR('Prod y alimentación'!AI234*IF($AN176=$R$10,VLOOKUP($AO176,Listas!$B$6:$C$106,2,),IF($AN176=$R$11,VLOOKUP($AO176,Listas!$E$6:$F$106,2,),IF($AN176=$R$12,VLOOKUP($AO176,Listas!$H$6:$I$106,2,),""))),"")</f>
        <v/>
      </c>
      <c r="CZ176" t="str">
        <f>IFERROR('Prod y alimentación'!AL234*IF($AN176=$R$10,VLOOKUP($AO176,Listas!$B$6:$C$106,2,),IF($AN176=$R$11,VLOOKUP($AO176,Listas!$E$6:$F$106,2,),IF($AN176=$R$12,VLOOKUP($AO176,Listas!$H$6:$I$106,2,),""))),"")</f>
        <v/>
      </c>
    </row>
    <row r="177" spans="80:104" x14ac:dyDescent="0.35">
      <c r="CB177" t="str">
        <f>IF(Reservas!E182="",IF(Reservas!D182="","",IF(Reservas!C182=$O$10,0.85,IF(Reservas!C182=$O$11,0.45,IF(Reservas!C182=$O$12,0.33,"")))),Reservas!E182)</f>
        <v/>
      </c>
      <c r="CC177" t="str">
        <f>IF(Reservas!H182="",IF(Reservas!G182="","",IF(Reservas!F182=$O$10,0.85,IF(Reservas!F182=$O$11,0.45,IF(Reservas!F182=$O$12,0.33,"")))),Reservas!H182)</f>
        <v/>
      </c>
      <c r="CD177" t="str">
        <f>IF(Reservas!K182="",IF(Reservas!J182="","",IF(Reservas!I182=$O$10,0.85,IF(Reservas!I182=$O$11,0.45,IF(Reservas!I182=$O$12,0.33,"")))),Reservas!K182)</f>
        <v/>
      </c>
      <c r="CE177" t="str">
        <f>IF(Reservas!N182="",IF(Reservas!M182="","",IF(Reservas!L182=$O$10,0.85,IF(Reservas!L182=$O$11,0.45,IF(Reservas!L182=$O$12,0.33,"")))),Reservas!N182)</f>
        <v/>
      </c>
      <c r="CF177" t="str">
        <f>IF(Reservas!Q182="",IF(Reservas!P182="","",IF(Reservas!O182=$O$10,0.85,IF(Reservas!O182=$O$11,0.45,IF(Reservas!O182=$O$12,0.33,"")))),Reservas!Q182)</f>
        <v/>
      </c>
      <c r="CG177" t="str">
        <f>IF(Reservas!T182="",IF(Reservas!S182="","",IF(Reservas!R182=$O$10,0.85,IF(Reservas!R182=$O$11,0.45,IF(Reservas!R182=$O$12,0.33,"")))),Reservas!T182)</f>
        <v/>
      </c>
      <c r="CH177" t="str">
        <f>IF(Reservas!W182="",IF(Reservas!V182="","",IF(Reservas!U182=$O$10,0.85,IF(Reservas!U182=$O$11,0.45,IF(Reservas!U182=$O$12,0.33,"")))),Reservas!W182)</f>
        <v/>
      </c>
      <c r="CI177" t="str">
        <f>IF(Reservas!Z182="",IF(Reservas!Y182="","",IF(Reservas!X182=$O$10,0.85,IF(Reservas!X182=$O$11,0.45,IF(Reservas!X182=$O$12,0.33,"")))),Reservas!Z182)</f>
        <v/>
      </c>
      <c r="CJ177" t="str">
        <f>IF(Reservas!AC182="",IF(Reservas!AB182="","",IF(Reservas!AA182=$O$10,0.85,IF(Reservas!AA182=$O$11,0.45,IF(Reservas!AA182=$O$12,0.33,"")))),Reservas!AC182)</f>
        <v/>
      </c>
      <c r="CK177" t="str">
        <f>IF(Reservas!AF182="",IF(Reservas!AE182="","",IF(Reservas!AD182=$O$10,0.85,IF(Reservas!AD182=$O$11,0.45,IF(Reservas!AD182=$O$12,0.33,"")))),Reservas!AF182)</f>
        <v/>
      </c>
      <c r="CL177" t="str">
        <f>IF(Reservas!AI182="",IF(Reservas!AH182="","",IF(Reservas!AG182=$O$10,0.85,IF(Reservas!AG182=$O$11,0.45,IF(Reservas!AG182=$O$12,0.33,"")))),Reservas!AI182)</f>
        <v/>
      </c>
      <c r="CM177" t="str">
        <f>IF(Reservas!AL182="",IF(Reservas!AK182="","",IF(Reservas!AJ182=$O$10,0.85,IF(Reservas!AJ182=$O$11,0.45,IF(Reservas!AJ182=$O$12,0.33,"")))),Reservas!AL182)</f>
        <v/>
      </c>
      <c r="CO177" t="str">
        <f>IFERROR('Prod y alimentación'!E235*IF($AN177=$R$10,VLOOKUP($AO177,Listas!$B$6:$C$106,2,),IF($AN177=$R$11,VLOOKUP($AO177,Listas!$E$6:$F$106,2,),IF($AN177=$R$12,VLOOKUP($AO177,Listas!$H$6:$I$106,2,),""))),"")</f>
        <v/>
      </c>
      <c r="CP177" t="str">
        <f>IFERROR('Prod y alimentación'!H235*IF($AN177=$R$10,VLOOKUP($AO177,Listas!$B$6:$C$106,2,),IF($AN177=$R$11,VLOOKUP($AO177,Listas!$E$6:$F$106,2,),IF($AN177=$R$12,VLOOKUP($AO177,Listas!$H$6:$I$106,2,),""))),"")</f>
        <v/>
      </c>
      <c r="CQ177" t="str">
        <f>IFERROR('Prod y alimentación'!K235*IF($AN177=$R$10,VLOOKUP($AO177,Listas!$B$6:$C$106,2,),IF($AN177=$R$11,VLOOKUP($AO177,Listas!$E$6:$F$106,2,),IF($AN177=$R$12,VLOOKUP($AO177,Listas!$H$6:$I$106,2,),""))),"")</f>
        <v/>
      </c>
      <c r="CR177" t="str">
        <f>IFERROR('Prod y alimentación'!N235*IF($AN177=$R$10,VLOOKUP($AO177,Listas!$B$6:$C$106,2,),IF($AN177=$R$11,VLOOKUP($AO177,Listas!$E$6:$F$106,2,),IF($AN177=$R$12,VLOOKUP($AO177,Listas!$H$6:$I$106,2,),""))),"")</f>
        <v/>
      </c>
      <c r="CS177" t="str">
        <f>IFERROR('Prod y alimentación'!Q235*IF($AN177=$R$10,VLOOKUP($AO177,Listas!$B$6:$C$106,2,),IF($AN177=$R$11,VLOOKUP($AO177,Listas!$E$6:$F$106,2,),IF($AN177=$R$12,VLOOKUP($AO177,Listas!$H$6:$I$106,2,),""))),"")</f>
        <v/>
      </c>
      <c r="CT177" t="str">
        <f>IFERROR('Prod y alimentación'!T235*IF($AN177=$R$10,VLOOKUP($AO177,Listas!$B$6:$C$106,2,),IF($AN177=$R$11,VLOOKUP($AO177,Listas!$E$6:$F$106,2,),IF($AN177=$R$12,VLOOKUP($AO177,Listas!$H$6:$I$106,2,),""))),"")</f>
        <v/>
      </c>
      <c r="CU177" t="str">
        <f>IFERROR('Prod y alimentación'!W235*IF($AN177=$R$10,VLOOKUP($AO177,Listas!$B$6:$C$106,2,),IF($AN177=$R$11,VLOOKUP($AO177,Listas!$E$6:$F$106,2,),IF($AN177=$R$12,VLOOKUP($AO177,Listas!$H$6:$I$106,2,),""))),"")</f>
        <v/>
      </c>
      <c r="CV177" t="str">
        <f>IFERROR('Prod y alimentación'!Z235*IF($AN177=$R$10,VLOOKUP($AO177,Listas!$B$6:$C$106,2,),IF($AN177=$R$11,VLOOKUP($AO177,Listas!$E$6:$F$106,2,),IF($AN177=$R$12,VLOOKUP($AO177,Listas!$H$6:$I$106,2,),""))),"")</f>
        <v/>
      </c>
      <c r="CW177" t="str">
        <f>IFERROR('Prod y alimentación'!AC235*IF($AN177=$R$10,VLOOKUP($AO177,Listas!$B$6:$C$106,2,),IF($AN177=$R$11,VLOOKUP($AO177,Listas!$E$6:$F$106,2,),IF($AN177=$R$12,VLOOKUP($AO177,Listas!$H$6:$I$106,2,),""))),"")</f>
        <v/>
      </c>
      <c r="CX177" t="str">
        <f>IFERROR('Prod y alimentación'!AF235*IF($AN177=$R$10,VLOOKUP($AO177,Listas!$B$6:$C$106,2,),IF($AN177=$R$11,VLOOKUP($AO177,Listas!$E$6:$F$106,2,),IF($AN177=$R$12,VLOOKUP($AO177,Listas!$H$6:$I$106,2,),""))),"")</f>
        <v/>
      </c>
      <c r="CY177" t="str">
        <f>IFERROR('Prod y alimentación'!AI235*IF($AN177=$R$10,VLOOKUP($AO177,Listas!$B$6:$C$106,2,),IF($AN177=$R$11,VLOOKUP($AO177,Listas!$E$6:$F$106,2,),IF($AN177=$R$12,VLOOKUP($AO177,Listas!$H$6:$I$106,2,),""))),"")</f>
        <v/>
      </c>
      <c r="CZ177" t="str">
        <f>IFERROR('Prod y alimentación'!AL235*IF($AN177=$R$10,VLOOKUP($AO177,Listas!$B$6:$C$106,2,),IF($AN177=$R$11,VLOOKUP($AO177,Listas!$E$6:$F$106,2,),IF($AN177=$R$12,VLOOKUP($AO177,Listas!$H$6:$I$106,2,),""))),"")</f>
        <v/>
      </c>
    </row>
    <row r="178" spans="80:104" x14ac:dyDescent="0.35">
      <c r="CB178" t="str">
        <f>IF(Reservas!E183="",IF(Reservas!D183="","",IF(Reservas!C183=$O$10,0.85,IF(Reservas!C183=$O$11,0.45,IF(Reservas!C183=$O$12,0.33,"")))),Reservas!E183)</f>
        <v/>
      </c>
      <c r="CC178" t="str">
        <f>IF(Reservas!H183="",IF(Reservas!G183="","",IF(Reservas!F183=$O$10,0.85,IF(Reservas!F183=$O$11,0.45,IF(Reservas!F183=$O$12,0.33,"")))),Reservas!H183)</f>
        <v/>
      </c>
      <c r="CD178" t="str">
        <f>IF(Reservas!K183="",IF(Reservas!J183="","",IF(Reservas!I183=$O$10,0.85,IF(Reservas!I183=$O$11,0.45,IF(Reservas!I183=$O$12,0.33,"")))),Reservas!K183)</f>
        <v/>
      </c>
      <c r="CE178" t="str">
        <f>IF(Reservas!N183="",IF(Reservas!M183="","",IF(Reservas!L183=$O$10,0.85,IF(Reservas!L183=$O$11,0.45,IF(Reservas!L183=$O$12,0.33,"")))),Reservas!N183)</f>
        <v/>
      </c>
      <c r="CF178" t="str">
        <f>IF(Reservas!Q183="",IF(Reservas!P183="","",IF(Reservas!O183=$O$10,0.85,IF(Reservas!O183=$O$11,0.45,IF(Reservas!O183=$O$12,0.33,"")))),Reservas!Q183)</f>
        <v/>
      </c>
      <c r="CG178" t="str">
        <f>IF(Reservas!T183="",IF(Reservas!S183="","",IF(Reservas!R183=$O$10,0.85,IF(Reservas!R183=$O$11,0.45,IF(Reservas!R183=$O$12,0.33,"")))),Reservas!T183)</f>
        <v/>
      </c>
      <c r="CH178" t="str">
        <f>IF(Reservas!W183="",IF(Reservas!V183="","",IF(Reservas!U183=$O$10,0.85,IF(Reservas!U183=$O$11,0.45,IF(Reservas!U183=$O$12,0.33,"")))),Reservas!W183)</f>
        <v/>
      </c>
      <c r="CI178" t="str">
        <f>IF(Reservas!Z183="",IF(Reservas!Y183="","",IF(Reservas!X183=$O$10,0.85,IF(Reservas!X183=$O$11,0.45,IF(Reservas!X183=$O$12,0.33,"")))),Reservas!Z183)</f>
        <v/>
      </c>
      <c r="CJ178" t="str">
        <f>IF(Reservas!AC183="",IF(Reservas!AB183="","",IF(Reservas!AA183=$O$10,0.85,IF(Reservas!AA183=$O$11,0.45,IF(Reservas!AA183=$O$12,0.33,"")))),Reservas!AC183)</f>
        <v/>
      </c>
      <c r="CK178" t="str">
        <f>IF(Reservas!AF183="",IF(Reservas!AE183="","",IF(Reservas!AD183=$O$10,0.85,IF(Reservas!AD183=$O$11,0.45,IF(Reservas!AD183=$O$12,0.33,"")))),Reservas!AF183)</f>
        <v/>
      </c>
      <c r="CL178" t="str">
        <f>IF(Reservas!AI183="",IF(Reservas!AH183="","",IF(Reservas!AG183=$O$10,0.85,IF(Reservas!AG183=$O$11,0.45,IF(Reservas!AG183=$O$12,0.33,"")))),Reservas!AI183)</f>
        <v/>
      </c>
      <c r="CM178" t="str">
        <f>IF(Reservas!AL183="",IF(Reservas!AK183="","",IF(Reservas!AJ183=$O$10,0.85,IF(Reservas!AJ183=$O$11,0.45,IF(Reservas!AJ183=$O$12,0.33,"")))),Reservas!AL183)</f>
        <v/>
      </c>
      <c r="CO178" t="str">
        <f>IFERROR('Prod y alimentación'!E236*IF($AN178=$R$10,VLOOKUP($AO178,Listas!$B$6:$C$106,2,),IF($AN178=$R$11,VLOOKUP($AO178,Listas!$E$6:$F$106,2,),IF($AN178=$R$12,VLOOKUP($AO178,Listas!$H$6:$I$106,2,),""))),"")</f>
        <v/>
      </c>
      <c r="CP178" t="str">
        <f>IFERROR('Prod y alimentación'!H236*IF($AN178=$R$10,VLOOKUP($AO178,Listas!$B$6:$C$106,2,),IF($AN178=$R$11,VLOOKUP($AO178,Listas!$E$6:$F$106,2,),IF($AN178=$R$12,VLOOKUP($AO178,Listas!$H$6:$I$106,2,),""))),"")</f>
        <v/>
      </c>
      <c r="CQ178" t="str">
        <f>IFERROR('Prod y alimentación'!K236*IF($AN178=$R$10,VLOOKUP($AO178,Listas!$B$6:$C$106,2,),IF($AN178=$R$11,VLOOKUP($AO178,Listas!$E$6:$F$106,2,),IF($AN178=$R$12,VLOOKUP($AO178,Listas!$H$6:$I$106,2,),""))),"")</f>
        <v/>
      </c>
      <c r="CR178" t="str">
        <f>IFERROR('Prod y alimentación'!N236*IF($AN178=$R$10,VLOOKUP($AO178,Listas!$B$6:$C$106,2,),IF($AN178=$R$11,VLOOKUP($AO178,Listas!$E$6:$F$106,2,),IF($AN178=$R$12,VLOOKUP($AO178,Listas!$H$6:$I$106,2,),""))),"")</f>
        <v/>
      </c>
      <c r="CS178" t="str">
        <f>IFERROR('Prod y alimentación'!Q236*IF($AN178=$R$10,VLOOKUP($AO178,Listas!$B$6:$C$106,2,),IF($AN178=$R$11,VLOOKUP($AO178,Listas!$E$6:$F$106,2,),IF($AN178=$R$12,VLOOKUP($AO178,Listas!$H$6:$I$106,2,),""))),"")</f>
        <v/>
      </c>
      <c r="CT178" t="str">
        <f>IFERROR('Prod y alimentación'!T236*IF($AN178=$R$10,VLOOKUP($AO178,Listas!$B$6:$C$106,2,),IF($AN178=$R$11,VLOOKUP($AO178,Listas!$E$6:$F$106,2,),IF($AN178=$R$12,VLOOKUP($AO178,Listas!$H$6:$I$106,2,),""))),"")</f>
        <v/>
      </c>
      <c r="CU178" t="str">
        <f>IFERROR('Prod y alimentación'!W236*IF($AN178=$R$10,VLOOKUP($AO178,Listas!$B$6:$C$106,2,),IF($AN178=$R$11,VLOOKUP($AO178,Listas!$E$6:$F$106,2,),IF($AN178=$R$12,VLOOKUP($AO178,Listas!$H$6:$I$106,2,),""))),"")</f>
        <v/>
      </c>
      <c r="CV178" t="str">
        <f>IFERROR('Prod y alimentación'!Z236*IF($AN178=$R$10,VLOOKUP($AO178,Listas!$B$6:$C$106,2,),IF($AN178=$R$11,VLOOKUP($AO178,Listas!$E$6:$F$106,2,),IF($AN178=$R$12,VLOOKUP($AO178,Listas!$H$6:$I$106,2,),""))),"")</f>
        <v/>
      </c>
      <c r="CW178" t="str">
        <f>IFERROR('Prod y alimentación'!AC236*IF($AN178=$R$10,VLOOKUP($AO178,Listas!$B$6:$C$106,2,),IF($AN178=$R$11,VLOOKUP($AO178,Listas!$E$6:$F$106,2,),IF($AN178=$R$12,VLOOKUP($AO178,Listas!$H$6:$I$106,2,),""))),"")</f>
        <v/>
      </c>
      <c r="CX178" t="str">
        <f>IFERROR('Prod y alimentación'!AF236*IF($AN178=$R$10,VLOOKUP($AO178,Listas!$B$6:$C$106,2,),IF($AN178=$R$11,VLOOKUP($AO178,Listas!$E$6:$F$106,2,),IF($AN178=$R$12,VLOOKUP($AO178,Listas!$H$6:$I$106,2,),""))),"")</f>
        <v/>
      </c>
      <c r="CY178" t="str">
        <f>IFERROR('Prod y alimentación'!AI236*IF($AN178=$R$10,VLOOKUP($AO178,Listas!$B$6:$C$106,2,),IF($AN178=$R$11,VLOOKUP($AO178,Listas!$E$6:$F$106,2,),IF($AN178=$R$12,VLOOKUP($AO178,Listas!$H$6:$I$106,2,),""))),"")</f>
        <v/>
      </c>
      <c r="CZ178" t="str">
        <f>IFERROR('Prod y alimentación'!AL236*IF($AN178=$R$10,VLOOKUP($AO178,Listas!$B$6:$C$106,2,),IF($AN178=$R$11,VLOOKUP($AO178,Listas!$E$6:$F$106,2,),IF($AN178=$R$12,VLOOKUP($AO178,Listas!$H$6:$I$106,2,),""))),"")</f>
        <v/>
      </c>
    </row>
    <row r="179" spans="80:104" x14ac:dyDescent="0.35">
      <c r="CB179" t="str">
        <f>IF(Reservas!E184="",IF(Reservas!D184="","",IF(Reservas!C184=$O$10,0.85,IF(Reservas!C184=$O$11,0.45,IF(Reservas!C184=$O$12,0.33,"")))),Reservas!E184)</f>
        <v/>
      </c>
      <c r="CC179" t="str">
        <f>IF(Reservas!H184="",IF(Reservas!G184="","",IF(Reservas!F184=$O$10,0.85,IF(Reservas!F184=$O$11,0.45,IF(Reservas!F184=$O$12,0.33,"")))),Reservas!H184)</f>
        <v/>
      </c>
      <c r="CD179" t="str">
        <f>IF(Reservas!K184="",IF(Reservas!J184="","",IF(Reservas!I184=$O$10,0.85,IF(Reservas!I184=$O$11,0.45,IF(Reservas!I184=$O$12,0.33,"")))),Reservas!K184)</f>
        <v/>
      </c>
      <c r="CE179" t="str">
        <f>IF(Reservas!N184="",IF(Reservas!M184="","",IF(Reservas!L184=$O$10,0.85,IF(Reservas!L184=$O$11,0.45,IF(Reservas!L184=$O$12,0.33,"")))),Reservas!N184)</f>
        <v/>
      </c>
      <c r="CF179" t="str">
        <f>IF(Reservas!Q184="",IF(Reservas!P184="","",IF(Reservas!O184=$O$10,0.85,IF(Reservas!O184=$O$11,0.45,IF(Reservas!O184=$O$12,0.33,"")))),Reservas!Q184)</f>
        <v/>
      </c>
      <c r="CG179" t="str">
        <f>IF(Reservas!T184="",IF(Reservas!S184="","",IF(Reservas!R184=$O$10,0.85,IF(Reservas!R184=$O$11,0.45,IF(Reservas!R184=$O$12,0.33,"")))),Reservas!T184)</f>
        <v/>
      </c>
      <c r="CH179" t="str">
        <f>IF(Reservas!W184="",IF(Reservas!V184="","",IF(Reservas!U184=$O$10,0.85,IF(Reservas!U184=$O$11,0.45,IF(Reservas!U184=$O$12,0.33,"")))),Reservas!W184)</f>
        <v/>
      </c>
      <c r="CI179" t="str">
        <f>IF(Reservas!Z184="",IF(Reservas!Y184="","",IF(Reservas!X184=$O$10,0.85,IF(Reservas!X184=$O$11,0.45,IF(Reservas!X184=$O$12,0.33,"")))),Reservas!Z184)</f>
        <v/>
      </c>
      <c r="CJ179" t="str">
        <f>IF(Reservas!AC184="",IF(Reservas!AB184="","",IF(Reservas!AA184=$O$10,0.85,IF(Reservas!AA184=$O$11,0.45,IF(Reservas!AA184=$O$12,0.33,"")))),Reservas!AC184)</f>
        <v/>
      </c>
      <c r="CK179" t="str">
        <f>IF(Reservas!AF184="",IF(Reservas!AE184="","",IF(Reservas!AD184=$O$10,0.85,IF(Reservas!AD184=$O$11,0.45,IF(Reservas!AD184=$O$12,0.33,"")))),Reservas!AF184)</f>
        <v/>
      </c>
      <c r="CL179" t="str">
        <f>IF(Reservas!AI184="",IF(Reservas!AH184="","",IF(Reservas!AG184=$O$10,0.85,IF(Reservas!AG184=$O$11,0.45,IF(Reservas!AG184=$O$12,0.33,"")))),Reservas!AI184)</f>
        <v/>
      </c>
      <c r="CM179" t="str">
        <f>IF(Reservas!AL184="",IF(Reservas!AK184="","",IF(Reservas!AJ184=$O$10,0.85,IF(Reservas!AJ184=$O$11,0.45,IF(Reservas!AJ184=$O$12,0.33,"")))),Reservas!AL184)</f>
        <v/>
      </c>
      <c r="CO179" t="str">
        <f>IFERROR('Prod y alimentación'!E237*IF($AN179=$R$10,VLOOKUP($AO179,Listas!$B$6:$C$106,2,),IF($AN179=$R$11,VLOOKUP($AO179,Listas!$E$6:$F$106,2,),IF($AN179=$R$12,VLOOKUP($AO179,Listas!$H$6:$I$106,2,),""))),"")</f>
        <v/>
      </c>
      <c r="CP179" t="str">
        <f>IFERROR('Prod y alimentación'!H237*IF($AN179=$R$10,VLOOKUP($AO179,Listas!$B$6:$C$106,2,),IF($AN179=$R$11,VLOOKUP($AO179,Listas!$E$6:$F$106,2,),IF($AN179=$R$12,VLOOKUP($AO179,Listas!$H$6:$I$106,2,),""))),"")</f>
        <v/>
      </c>
      <c r="CQ179" t="str">
        <f>IFERROR('Prod y alimentación'!K237*IF($AN179=$R$10,VLOOKUP($AO179,Listas!$B$6:$C$106,2,),IF($AN179=$R$11,VLOOKUP($AO179,Listas!$E$6:$F$106,2,),IF($AN179=$R$12,VLOOKUP($AO179,Listas!$H$6:$I$106,2,),""))),"")</f>
        <v/>
      </c>
      <c r="CR179" t="str">
        <f>IFERROR('Prod y alimentación'!N237*IF($AN179=$R$10,VLOOKUP($AO179,Listas!$B$6:$C$106,2,),IF($AN179=$R$11,VLOOKUP($AO179,Listas!$E$6:$F$106,2,),IF($AN179=$R$12,VLOOKUP($AO179,Listas!$H$6:$I$106,2,),""))),"")</f>
        <v/>
      </c>
      <c r="CS179" t="str">
        <f>IFERROR('Prod y alimentación'!Q237*IF($AN179=$R$10,VLOOKUP($AO179,Listas!$B$6:$C$106,2,),IF($AN179=$R$11,VLOOKUP($AO179,Listas!$E$6:$F$106,2,),IF($AN179=$R$12,VLOOKUP($AO179,Listas!$H$6:$I$106,2,),""))),"")</f>
        <v/>
      </c>
      <c r="CT179" t="str">
        <f>IFERROR('Prod y alimentación'!T237*IF($AN179=$R$10,VLOOKUP($AO179,Listas!$B$6:$C$106,2,),IF($AN179=$R$11,VLOOKUP($AO179,Listas!$E$6:$F$106,2,),IF($AN179=$R$12,VLOOKUP($AO179,Listas!$H$6:$I$106,2,),""))),"")</f>
        <v/>
      </c>
      <c r="CU179" t="str">
        <f>IFERROR('Prod y alimentación'!W237*IF($AN179=$R$10,VLOOKUP($AO179,Listas!$B$6:$C$106,2,),IF($AN179=$R$11,VLOOKUP($AO179,Listas!$E$6:$F$106,2,),IF($AN179=$R$12,VLOOKUP($AO179,Listas!$H$6:$I$106,2,),""))),"")</f>
        <v/>
      </c>
      <c r="CV179" t="str">
        <f>IFERROR('Prod y alimentación'!Z237*IF($AN179=$R$10,VLOOKUP($AO179,Listas!$B$6:$C$106,2,),IF($AN179=$R$11,VLOOKUP($AO179,Listas!$E$6:$F$106,2,),IF($AN179=$R$12,VLOOKUP($AO179,Listas!$H$6:$I$106,2,),""))),"")</f>
        <v/>
      </c>
      <c r="CW179" t="str">
        <f>IFERROR('Prod y alimentación'!AC237*IF($AN179=$R$10,VLOOKUP($AO179,Listas!$B$6:$C$106,2,),IF($AN179=$R$11,VLOOKUP($AO179,Listas!$E$6:$F$106,2,),IF($AN179=$R$12,VLOOKUP($AO179,Listas!$H$6:$I$106,2,),""))),"")</f>
        <v/>
      </c>
      <c r="CX179" t="str">
        <f>IFERROR('Prod y alimentación'!AF237*IF($AN179=$R$10,VLOOKUP($AO179,Listas!$B$6:$C$106,2,),IF($AN179=$R$11,VLOOKUP($AO179,Listas!$E$6:$F$106,2,),IF($AN179=$R$12,VLOOKUP($AO179,Listas!$H$6:$I$106,2,),""))),"")</f>
        <v/>
      </c>
      <c r="CY179" t="str">
        <f>IFERROR('Prod y alimentación'!AI237*IF($AN179=$R$10,VLOOKUP($AO179,Listas!$B$6:$C$106,2,),IF($AN179=$R$11,VLOOKUP($AO179,Listas!$E$6:$F$106,2,),IF($AN179=$R$12,VLOOKUP($AO179,Listas!$H$6:$I$106,2,),""))),"")</f>
        <v/>
      </c>
      <c r="CZ179" t="str">
        <f>IFERROR('Prod y alimentación'!AL237*IF($AN179=$R$10,VLOOKUP($AO179,Listas!$B$6:$C$106,2,),IF($AN179=$R$11,VLOOKUP($AO179,Listas!$E$6:$F$106,2,),IF($AN179=$R$12,VLOOKUP($AO179,Listas!$H$6:$I$106,2,),""))),"")</f>
        <v/>
      </c>
    </row>
    <row r="180" spans="80:104" x14ac:dyDescent="0.35">
      <c r="CB180" t="str">
        <f>IF(Reservas!E185="",IF(Reservas!D185="","",IF(Reservas!C185=$O$10,0.85,IF(Reservas!C185=$O$11,0.45,IF(Reservas!C185=$O$12,0.33,"")))),Reservas!E185)</f>
        <v/>
      </c>
      <c r="CC180" t="str">
        <f>IF(Reservas!H185="",IF(Reservas!G185="","",IF(Reservas!F185=$O$10,0.85,IF(Reservas!F185=$O$11,0.45,IF(Reservas!F185=$O$12,0.33,"")))),Reservas!H185)</f>
        <v/>
      </c>
      <c r="CD180" t="str">
        <f>IF(Reservas!K185="",IF(Reservas!J185="","",IF(Reservas!I185=$O$10,0.85,IF(Reservas!I185=$O$11,0.45,IF(Reservas!I185=$O$12,0.33,"")))),Reservas!K185)</f>
        <v/>
      </c>
      <c r="CE180" t="str">
        <f>IF(Reservas!N185="",IF(Reservas!M185="","",IF(Reservas!L185=$O$10,0.85,IF(Reservas!L185=$O$11,0.45,IF(Reservas!L185=$O$12,0.33,"")))),Reservas!N185)</f>
        <v/>
      </c>
      <c r="CF180" t="str">
        <f>IF(Reservas!Q185="",IF(Reservas!P185="","",IF(Reservas!O185=$O$10,0.85,IF(Reservas!O185=$O$11,0.45,IF(Reservas!O185=$O$12,0.33,"")))),Reservas!Q185)</f>
        <v/>
      </c>
      <c r="CG180" t="str">
        <f>IF(Reservas!T185="",IF(Reservas!S185="","",IF(Reservas!R185=$O$10,0.85,IF(Reservas!R185=$O$11,0.45,IF(Reservas!R185=$O$12,0.33,"")))),Reservas!T185)</f>
        <v/>
      </c>
      <c r="CH180" t="str">
        <f>IF(Reservas!W185="",IF(Reservas!V185="","",IF(Reservas!U185=$O$10,0.85,IF(Reservas!U185=$O$11,0.45,IF(Reservas!U185=$O$12,0.33,"")))),Reservas!W185)</f>
        <v/>
      </c>
      <c r="CI180" t="str">
        <f>IF(Reservas!Z185="",IF(Reservas!Y185="","",IF(Reservas!X185=$O$10,0.85,IF(Reservas!X185=$O$11,0.45,IF(Reservas!X185=$O$12,0.33,"")))),Reservas!Z185)</f>
        <v/>
      </c>
      <c r="CJ180" t="str">
        <f>IF(Reservas!AC185="",IF(Reservas!AB185="","",IF(Reservas!AA185=$O$10,0.85,IF(Reservas!AA185=$O$11,0.45,IF(Reservas!AA185=$O$12,0.33,"")))),Reservas!AC185)</f>
        <v/>
      </c>
      <c r="CK180" t="str">
        <f>IF(Reservas!AF185="",IF(Reservas!AE185="","",IF(Reservas!AD185=$O$10,0.85,IF(Reservas!AD185=$O$11,0.45,IF(Reservas!AD185=$O$12,0.33,"")))),Reservas!AF185)</f>
        <v/>
      </c>
      <c r="CL180" t="str">
        <f>IF(Reservas!AI185="",IF(Reservas!AH185="","",IF(Reservas!AG185=$O$10,0.85,IF(Reservas!AG185=$O$11,0.45,IF(Reservas!AG185=$O$12,0.33,"")))),Reservas!AI185)</f>
        <v/>
      </c>
      <c r="CM180" t="str">
        <f>IF(Reservas!AL185="",IF(Reservas!AK185="","",IF(Reservas!AJ185=$O$10,0.85,IF(Reservas!AJ185=$O$11,0.45,IF(Reservas!AJ185=$O$12,0.33,"")))),Reservas!AL185)</f>
        <v/>
      </c>
      <c r="CO180" t="str">
        <f>IFERROR('Prod y alimentación'!E238*IF($AN180=$R$10,VLOOKUP($AO180,Listas!$B$6:$C$106,2,),IF($AN180=$R$11,VLOOKUP($AO180,Listas!$E$6:$F$106,2,),IF($AN180=$R$12,VLOOKUP($AO180,Listas!$H$6:$I$106,2,),""))),"")</f>
        <v/>
      </c>
      <c r="CP180" t="str">
        <f>IFERROR('Prod y alimentación'!H238*IF($AN180=$R$10,VLOOKUP($AO180,Listas!$B$6:$C$106,2,),IF($AN180=$R$11,VLOOKUP($AO180,Listas!$E$6:$F$106,2,),IF($AN180=$R$12,VLOOKUP($AO180,Listas!$H$6:$I$106,2,),""))),"")</f>
        <v/>
      </c>
      <c r="CQ180" t="str">
        <f>IFERROR('Prod y alimentación'!K238*IF($AN180=$R$10,VLOOKUP($AO180,Listas!$B$6:$C$106,2,),IF($AN180=$R$11,VLOOKUP($AO180,Listas!$E$6:$F$106,2,),IF($AN180=$R$12,VLOOKUP($AO180,Listas!$H$6:$I$106,2,),""))),"")</f>
        <v/>
      </c>
      <c r="CR180" t="str">
        <f>IFERROR('Prod y alimentación'!N238*IF($AN180=$R$10,VLOOKUP($AO180,Listas!$B$6:$C$106,2,),IF($AN180=$R$11,VLOOKUP($AO180,Listas!$E$6:$F$106,2,),IF($AN180=$R$12,VLOOKUP($AO180,Listas!$H$6:$I$106,2,),""))),"")</f>
        <v/>
      </c>
      <c r="CS180" t="str">
        <f>IFERROR('Prod y alimentación'!Q238*IF($AN180=$R$10,VLOOKUP($AO180,Listas!$B$6:$C$106,2,),IF($AN180=$R$11,VLOOKUP($AO180,Listas!$E$6:$F$106,2,),IF($AN180=$R$12,VLOOKUP($AO180,Listas!$H$6:$I$106,2,),""))),"")</f>
        <v/>
      </c>
      <c r="CT180" t="str">
        <f>IFERROR('Prod y alimentación'!T238*IF($AN180=$R$10,VLOOKUP($AO180,Listas!$B$6:$C$106,2,),IF($AN180=$R$11,VLOOKUP($AO180,Listas!$E$6:$F$106,2,),IF($AN180=$R$12,VLOOKUP($AO180,Listas!$H$6:$I$106,2,),""))),"")</f>
        <v/>
      </c>
      <c r="CU180" t="str">
        <f>IFERROR('Prod y alimentación'!W238*IF($AN180=$R$10,VLOOKUP($AO180,Listas!$B$6:$C$106,2,),IF($AN180=$R$11,VLOOKUP($AO180,Listas!$E$6:$F$106,2,),IF($AN180=$R$12,VLOOKUP($AO180,Listas!$H$6:$I$106,2,),""))),"")</f>
        <v/>
      </c>
      <c r="CV180" t="str">
        <f>IFERROR('Prod y alimentación'!Z238*IF($AN180=$R$10,VLOOKUP($AO180,Listas!$B$6:$C$106,2,),IF($AN180=$R$11,VLOOKUP($AO180,Listas!$E$6:$F$106,2,),IF($AN180=$R$12,VLOOKUP($AO180,Listas!$H$6:$I$106,2,),""))),"")</f>
        <v/>
      </c>
      <c r="CW180" t="str">
        <f>IFERROR('Prod y alimentación'!AC238*IF($AN180=$R$10,VLOOKUP($AO180,Listas!$B$6:$C$106,2,),IF($AN180=$R$11,VLOOKUP($AO180,Listas!$E$6:$F$106,2,),IF($AN180=$R$12,VLOOKUP($AO180,Listas!$H$6:$I$106,2,),""))),"")</f>
        <v/>
      </c>
      <c r="CX180" t="str">
        <f>IFERROR('Prod y alimentación'!AF238*IF($AN180=$R$10,VLOOKUP($AO180,Listas!$B$6:$C$106,2,),IF($AN180=$R$11,VLOOKUP($AO180,Listas!$E$6:$F$106,2,),IF($AN180=$R$12,VLOOKUP($AO180,Listas!$H$6:$I$106,2,),""))),"")</f>
        <v/>
      </c>
      <c r="CY180" t="str">
        <f>IFERROR('Prod y alimentación'!AI238*IF($AN180=$R$10,VLOOKUP($AO180,Listas!$B$6:$C$106,2,),IF($AN180=$R$11,VLOOKUP($AO180,Listas!$E$6:$F$106,2,),IF($AN180=$R$12,VLOOKUP($AO180,Listas!$H$6:$I$106,2,),""))),"")</f>
        <v/>
      </c>
      <c r="CZ180" t="str">
        <f>IFERROR('Prod y alimentación'!AL238*IF($AN180=$R$10,VLOOKUP($AO180,Listas!$B$6:$C$106,2,),IF($AN180=$R$11,VLOOKUP($AO180,Listas!$E$6:$F$106,2,),IF($AN180=$R$12,VLOOKUP($AO180,Listas!$H$6:$I$106,2,),""))),"")</f>
        <v/>
      </c>
    </row>
    <row r="181" spans="80:104" x14ac:dyDescent="0.35">
      <c r="CB181" t="str">
        <f>IF(Reservas!E186="",IF(Reservas!D186="","",IF(Reservas!C186=$O$10,0.85,IF(Reservas!C186=$O$11,0.45,IF(Reservas!C186=$O$12,0.33,"")))),Reservas!E186)</f>
        <v/>
      </c>
      <c r="CC181" t="str">
        <f>IF(Reservas!H186="",IF(Reservas!G186="","",IF(Reservas!F186=$O$10,0.85,IF(Reservas!F186=$O$11,0.45,IF(Reservas!F186=$O$12,0.33,"")))),Reservas!H186)</f>
        <v/>
      </c>
      <c r="CD181" t="str">
        <f>IF(Reservas!K186="",IF(Reservas!J186="","",IF(Reservas!I186=$O$10,0.85,IF(Reservas!I186=$O$11,0.45,IF(Reservas!I186=$O$12,0.33,"")))),Reservas!K186)</f>
        <v/>
      </c>
      <c r="CE181" t="str">
        <f>IF(Reservas!N186="",IF(Reservas!M186="","",IF(Reservas!L186=$O$10,0.85,IF(Reservas!L186=$O$11,0.45,IF(Reservas!L186=$O$12,0.33,"")))),Reservas!N186)</f>
        <v/>
      </c>
      <c r="CF181" t="str">
        <f>IF(Reservas!Q186="",IF(Reservas!P186="","",IF(Reservas!O186=$O$10,0.85,IF(Reservas!O186=$O$11,0.45,IF(Reservas!O186=$O$12,0.33,"")))),Reservas!Q186)</f>
        <v/>
      </c>
      <c r="CG181" t="str">
        <f>IF(Reservas!T186="",IF(Reservas!S186="","",IF(Reservas!R186=$O$10,0.85,IF(Reservas!R186=$O$11,0.45,IF(Reservas!R186=$O$12,0.33,"")))),Reservas!T186)</f>
        <v/>
      </c>
      <c r="CH181" t="str">
        <f>IF(Reservas!W186="",IF(Reservas!V186="","",IF(Reservas!U186=$O$10,0.85,IF(Reservas!U186=$O$11,0.45,IF(Reservas!U186=$O$12,0.33,"")))),Reservas!W186)</f>
        <v/>
      </c>
      <c r="CI181" t="str">
        <f>IF(Reservas!Z186="",IF(Reservas!Y186="","",IF(Reservas!X186=$O$10,0.85,IF(Reservas!X186=$O$11,0.45,IF(Reservas!X186=$O$12,0.33,"")))),Reservas!Z186)</f>
        <v/>
      </c>
      <c r="CJ181" t="str">
        <f>IF(Reservas!AC186="",IF(Reservas!AB186="","",IF(Reservas!AA186=$O$10,0.85,IF(Reservas!AA186=$O$11,0.45,IF(Reservas!AA186=$O$12,0.33,"")))),Reservas!AC186)</f>
        <v/>
      </c>
      <c r="CK181" t="str">
        <f>IF(Reservas!AF186="",IF(Reservas!AE186="","",IF(Reservas!AD186=$O$10,0.85,IF(Reservas!AD186=$O$11,0.45,IF(Reservas!AD186=$O$12,0.33,"")))),Reservas!AF186)</f>
        <v/>
      </c>
      <c r="CL181" t="str">
        <f>IF(Reservas!AI186="",IF(Reservas!AH186="","",IF(Reservas!AG186=$O$10,0.85,IF(Reservas!AG186=$O$11,0.45,IF(Reservas!AG186=$O$12,0.33,"")))),Reservas!AI186)</f>
        <v/>
      </c>
      <c r="CM181" t="str">
        <f>IF(Reservas!AL186="",IF(Reservas!AK186="","",IF(Reservas!AJ186=$O$10,0.85,IF(Reservas!AJ186=$O$11,0.45,IF(Reservas!AJ186=$O$12,0.33,"")))),Reservas!AL186)</f>
        <v/>
      </c>
      <c r="CO181" t="str">
        <f>IFERROR('Prod y alimentación'!E239*IF($AN181=$R$10,VLOOKUP($AO181,Listas!$B$6:$C$106,2,),IF($AN181=$R$11,VLOOKUP($AO181,Listas!$E$6:$F$106,2,),IF($AN181=$R$12,VLOOKUP($AO181,Listas!$H$6:$I$106,2,),""))),"")</f>
        <v/>
      </c>
      <c r="CP181" t="str">
        <f>IFERROR('Prod y alimentación'!H239*IF($AN181=$R$10,VLOOKUP($AO181,Listas!$B$6:$C$106,2,),IF($AN181=$R$11,VLOOKUP($AO181,Listas!$E$6:$F$106,2,),IF($AN181=$R$12,VLOOKUP($AO181,Listas!$H$6:$I$106,2,),""))),"")</f>
        <v/>
      </c>
      <c r="CQ181" t="str">
        <f>IFERROR('Prod y alimentación'!K239*IF($AN181=$R$10,VLOOKUP($AO181,Listas!$B$6:$C$106,2,),IF($AN181=$R$11,VLOOKUP($AO181,Listas!$E$6:$F$106,2,),IF($AN181=$R$12,VLOOKUP($AO181,Listas!$H$6:$I$106,2,),""))),"")</f>
        <v/>
      </c>
      <c r="CR181" t="str">
        <f>IFERROR('Prod y alimentación'!N239*IF($AN181=$R$10,VLOOKUP($AO181,Listas!$B$6:$C$106,2,),IF($AN181=$R$11,VLOOKUP($AO181,Listas!$E$6:$F$106,2,),IF($AN181=$R$12,VLOOKUP($AO181,Listas!$H$6:$I$106,2,),""))),"")</f>
        <v/>
      </c>
      <c r="CS181" t="str">
        <f>IFERROR('Prod y alimentación'!Q239*IF($AN181=$R$10,VLOOKUP($AO181,Listas!$B$6:$C$106,2,),IF($AN181=$R$11,VLOOKUP($AO181,Listas!$E$6:$F$106,2,),IF($AN181=$R$12,VLOOKUP($AO181,Listas!$H$6:$I$106,2,),""))),"")</f>
        <v/>
      </c>
      <c r="CT181" t="str">
        <f>IFERROR('Prod y alimentación'!T239*IF($AN181=$R$10,VLOOKUP($AO181,Listas!$B$6:$C$106,2,),IF($AN181=$R$11,VLOOKUP($AO181,Listas!$E$6:$F$106,2,),IF($AN181=$R$12,VLOOKUP($AO181,Listas!$H$6:$I$106,2,),""))),"")</f>
        <v/>
      </c>
      <c r="CU181" t="str">
        <f>IFERROR('Prod y alimentación'!W239*IF($AN181=$R$10,VLOOKUP($AO181,Listas!$B$6:$C$106,2,),IF($AN181=$R$11,VLOOKUP($AO181,Listas!$E$6:$F$106,2,),IF($AN181=$R$12,VLOOKUP($AO181,Listas!$H$6:$I$106,2,),""))),"")</f>
        <v/>
      </c>
      <c r="CV181" t="str">
        <f>IFERROR('Prod y alimentación'!Z239*IF($AN181=$R$10,VLOOKUP($AO181,Listas!$B$6:$C$106,2,),IF($AN181=$R$11,VLOOKUP($AO181,Listas!$E$6:$F$106,2,),IF($AN181=$R$12,VLOOKUP($AO181,Listas!$H$6:$I$106,2,),""))),"")</f>
        <v/>
      </c>
      <c r="CW181" t="str">
        <f>IFERROR('Prod y alimentación'!AC239*IF($AN181=$R$10,VLOOKUP($AO181,Listas!$B$6:$C$106,2,),IF($AN181=$R$11,VLOOKUP($AO181,Listas!$E$6:$F$106,2,),IF($AN181=$R$12,VLOOKUP($AO181,Listas!$H$6:$I$106,2,),""))),"")</f>
        <v/>
      </c>
      <c r="CX181" t="str">
        <f>IFERROR('Prod y alimentación'!AF239*IF($AN181=$R$10,VLOOKUP($AO181,Listas!$B$6:$C$106,2,),IF($AN181=$R$11,VLOOKUP($AO181,Listas!$E$6:$F$106,2,),IF($AN181=$R$12,VLOOKUP($AO181,Listas!$H$6:$I$106,2,),""))),"")</f>
        <v/>
      </c>
      <c r="CY181" t="str">
        <f>IFERROR('Prod y alimentación'!AI239*IF($AN181=$R$10,VLOOKUP($AO181,Listas!$B$6:$C$106,2,),IF($AN181=$R$11,VLOOKUP($AO181,Listas!$E$6:$F$106,2,),IF($AN181=$R$12,VLOOKUP($AO181,Listas!$H$6:$I$106,2,),""))),"")</f>
        <v/>
      </c>
      <c r="CZ181" t="str">
        <f>IFERROR('Prod y alimentación'!AL239*IF($AN181=$R$10,VLOOKUP($AO181,Listas!$B$6:$C$106,2,),IF($AN181=$R$11,VLOOKUP($AO181,Listas!$E$6:$F$106,2,),IF($AN181=$R$12,VLOOKUP($AO181,Listas!$H$6:$I$106,2,),""))),"")</f>
        <v/>
      </c>
    </row>
    <row r="182" spans="80:104" x14ac:dyDescent="0.35">
      <c r="CB182" t="str">
        <f>IF(Reservas!E187="",IF(Reservas!D187="","",IF(Reservas!C187=$O$10,0.85,IF(Reservas!C187=$O$11,0.45,IF(Reservas!C187=$O$12,0.33,"")))),Reservas!E187)</f>
        <v/>
      </c>
      <c r="CC182" t="str">
        <f>IF(Reservas!H187="",IF(Reservas!G187="","",IF(Reservas!F187=$O$10,0.85,IF(Reservas!F187=$O$11,0.45,IF(Reservas!F187=$O$12,0.33,"")))),Reservas!H187)</f>
        <v/>
      </c>
      <c r="CD182" t="str">
        <f>IF(Reservas!K187="",IF(Reservas!J187="","",IF(Reservas!I187=$O$10,0.85,IF(Reservas!I187=$O$11,0.45,IF(Reservas!I187=$O$12,0.33,"")))),Reservas!K187)</f>
        <v/>
      </c>
      <c r="CE182" t="str">
        <f>IF(Reservas!N187="",IF(Reservas!M187="","",IF(Reservas!L187=$O$10,0.85,IF(Reservas!L187=$O$11,0.45,IF(Reservas!L187=$O$12,0.33,"")))),Reservas!N187)</f>
        <v/>
      </c>
      <c r="CF182" t="str">
        <f>IF(Reservas!Q187="",IF(Reservas!P187="","",IF(Reservas!O187=$O$10,0.85,IF(Reservas!O187=$O$11,0.45,IF(Reservas!O187=$O$12,0.33,"")))),Reservas!Q187)</f>
        <v/>
      </c>
      <c r="CG182" t="str">
        <f>IF(Reservas!T187="",IF(Reservas!S187="","",IF(Reservas!R187=$O$10,0.85,IF(Reservas!R187=$O$11,0.45,IF(Reservas!R187=$O$12,0.33,"")))),Reservas!T187)</f>
        <v/>
      </c>
      <c r="CH182" t="str">
        <f>IF(Reservas!W187="",IF(Reservas!V187="","",IF(Reservas!U187=$O$10,0.85,IF(Reservas!U187=$O$11,0.45,IF(Reservas!U187=$O$12,0.33,"")))),Reservas!W187)</f>
        <v/>
      </c>
      <c r="CI182" t="str">
        <f>IF(Reservas!Z187="",IF(Reservas!Y187="","",IF(Reservas!X187=$O$10,0.85,IF(Reservas!X187=$O$11,0.45,IF(Reservas!X187=$O$12,0.33,"")))),Reservas!Z187)</f>
        <v/>
      </c>
      <c r="CJ182" t="str">
        <f>IF(Reservas!AC187="",IF(Reservas!AB187="","",IF(Reservas!AA187=$O$10,0.85,IF(Reservas!AA187=$O$11,0.45,IF(Reservas!AA187=$O$12,0.33,"")))),Reservas!AC187)</f>
        <v/>
      </c>
      <c r="CK182" t="str">
        <f>IF(Reservas!AF187="",IF(Reservas!AE187="","",IF(Reservas!AD187=$O$10,0.85,IF(Reservas!AD187=$O$11,0.45,IF(Reservas!AD187=$O$12,0.33,"")))),Reservas!AF187)</f>
        <v/>
      </c>
      <c r="CL182" t="str">
        <f>IF(Reservas!AI187="",IF(Reservas!AH187="","",IF(Reservas!AG187=$O$10,0.85,IF(Reservas!AG187=$O$11,0.45,IF(Reservas!AG187=$O$12,0.33,"")))),Reservas!AI187)</f>
        <v/>
      </c>
      <c r="CM182" t="str">
        <f>IF(Reservas!AL187="",IF(Reservas!AK187="","",IF(Reservas!AJ187=$O$10,0.85,IF(Reservas!AJ187=$O$11,0.45,IF(Reservas!AJ187=$O$12,0.33,"")))),Reservas!AL187)</f>
        <v/>
      </c>
      <c r="CO182" t="str">
        <f>IFERROR('Prod y alimentación'!E240*IF($AN182=$R$10,VLOOKUP($AO182,Listas!$B$6:$C$106,2,),IF($AN182=$R$11,VLOOKUP($AO182,Listas!$E$6:$F$106,2,),IF($AN182=$R$12,VLOOKUP($AO182,Listas!$H$6:$I$106,2,),""))),"")</f>
        <v/>
      </c>
      <c r="CP182" t="str">
        <f>IFERROR('Prod y alimentación'!H240*IF($AN182=$R$10,VLOOKUP($AO182,Listas!$B$6:$C$106,2,),IF($AN182=$R$11,VLOOKUP($AO182,Listas!$E$6:$F$106,2,),IF($AN182=$R$12,VLOOKUP($AO182,Listas!$H$6:$I$106,2,),""))),"")</f>
        <v/>
      </c>
      <c r="CQ182" t="str">
        <f>IFERROR('Prod y alimentación'!K240*IF($AN182=$R$10,VLOOKUP($AO182,Listas!$B$6:$C$106,2,),IF($AN182=$R$11,VLOOKUP($AO182,Listas!$E$6:$F$106,2,),IF($AN182=$R$12,VLOOKUP($AO182,Listas!$H$6:$I$106,2,),""))),"")</f>
        <v/>
      </c>
      <c r="CR182" t="str">
        <f>IFERROR('Prod y alimentación'!N240*IF($AN182=$R$10,VLOOKUP($AO182,Listas!$B$6:$C$106,2,),IF($AN182=$R$11,VLOOKUP($AO182,Listas!$E$6:$F$106,2,),IF($AN182=$R$12,VLOOKUP($AO182,Listas!$H$6:$I$106,2,),""))),"")</f>
        <v/>
      </c>
      <c r="CS182" t="str">
        <f>IFERROR('Prod y alimentación'!Q240*IF($AN182=$R$10,VLOOKUP($AO182,Listas!$B$6:$C$106,2,),IF($AN182=$R$11,VLOOKUP($AO182,Listas!$E$6:$F$106,2,),IF($AN182=$R$12,VLOOKUP($AO182,Listas!$H$6:$I$106,2,),""))),"")</f>
        <v/>
      </c>
      <c r="CT182" t="str">
        <f>IFERROR('Prod y alimentación'!T240*IF($AN182=$R$10,VLOOKUP($AO182,Listas!$B$6:$C$106,2,),IF($AN182=$R$11,VLOOKUP($AO182,Listas!$E$6:$F$106,2,),IF($AN182=$R$12,VLOOKUP($AO182,Listas!$H$6:$I$106,2,),""))),"")</f>
        <v/>
      </c>
      <c r="CU182" t="str">
        <f>IFERROR('Prod y alimentación'!W240*IF($AN182=$R$10,VLOOKUP($AO182,Listas!$B$6:$C$106,2,),IF($AN182=$R$11,VLOOKUP($AO182,Listas!$E$6:$F$106,2,),IF($AN182=$R$12,VLOOKUP($AO182,Listas!$H$6:$I$106,2,),""))),"")</f>
        <v/>
      </c>
      <c r="CV182" t="str">
        <f>IFERROR('Prod y alimentación'!Z240*IF($AN182=$R$10,VLOOKUP($AO182,Listas!$B$6:$C$106,2,),IF($AN182=$R$11,VLOOKUP($AO182,Listas!$E$6:$F$106,2,),IF($AN182=$R$12,VLOOKUP($AO182,Listas!$H$6:$I$106,2,),""))),"")</f>
        <v/>
      </c>
      <c r="CW182" t="str">
        <f>IFERROR('Prod y alimentación'!AC240*IF($AN182=$R$10,VLOOKUP($AO182,Listas!$B$6:$C$106,2,),IF($AN182=$R$11,VLOOKUP($AO182,Listas!$E$6:$F$106,2,),IF($AN182=$R$12,VLOOKUP($AO182,Listas!$H$6:$I$106,2,),""))),"")</f>
        <v/>
      </c>
      <c r="CX182" t="str">
        <f>IFERROR('Prod y alimentación'!AF240*IF($AN182=$R$10,VLOOKUP($AO182,Listas!$B$6:$C$106,2,),IF($AN182=$R$11,VLOOKUP($AO182,Listas!$E$6:$F$106,2,),IF($AN182=$R$12,VLOOKUP($AO182,Listas!$H$6:$I$106,2,),""))),"")</f>
        <v/>
      </c>
      <c r="CY182" t="str">
        <f>IFERROR('Prod y alimentación'!AI240*IF($AN182=$R$10,VLOOKUP($AO182,Listas!$B$6:$C$106,2,),IF($AN182=$R$11,VLOOKUP($AO182,Listas!$E$6:$F$106,2,),IF($AN182=$R$12,VLOOKUP($AO182,Listas!$H$6:$I$106,2,),""))),"")</f>
        <v/>
      </c>
      <c r="CZ182" t="str">
        <f>IFERROR('Prod y alimentación'!AL240*IF($AN182=$R$10,VLOOKUP($AO182,Listas!$B$6:$C$106,2,),IF($AN182=$R$11,VLOOKUP($AO182,Listas!$E$6:$F$106,2,),IF($AN182=$R$12,VLOOKUP($AO182,Listas!$H$6:$I$106,2,),""))),"")</f>
        <v/>
      </c>
    </row>
    <row r="183" spans="80:104" x14ac:dyDescent="0.35">
      <c r="CB183" t="str">
        <f>IF(Reservas!E188="",IF(Reservas!D188="","",IF(Reservas!C188=$O$10,0.85,IF(Reservas!C188=$O$11,0.45,IF(Reservas!C188=$O$12,0.33,"")))),Reservas!E188)</f>
        <v/>
      </c>
      <c r="CC183" t="str">
        <f>IF(Reservas!H188="",IF(Reservas!G188="","",IF(Reservas!F188=$O$10,0.85,IF(Reservas!F188=$O$11,0.45,IF(Reservas!F188=$O$12,0.33,"")))),Reservas!H188)</f>
        <v/>
      </c>
      <c r="CD183" t="str">
        <f>IF(Reservas!K188="",IF(Reservas!J188="","",IF(Reservas!I188=$O$10,0.85,IF(Reservas!I188=$O$11,0.45,IF(Reservas!I188=$O$12,0.33,"")))),Reservas!K188)</f>
        <v/>
      </c>
      <c r="CE183" t="str">
        <f>IF(Reservas!N188="",IF(Reservas!M188="","",IF(Reservas!L188=$O$10,0.85,IF(Reservas!L188=$O$11,0.45,IF(Reservas!L188=$O$12,0.33,"")))),Reservas!N188)</f>
        <v/>
      </c>
      <c r="CF183" t="str">
        <f>IF(Reservas!Q188="",IF(Reservas!P188="","",IF(Reservas!O188=$O$10,0.85,IF(Reservas!O188=$O$11,0.45,IF(Reservas!O188=$O$12,0.33,"")))),Reservas!Q188)</f>
        <v/>
      </c>
      <c r="CG183" t="str">
        <f>IF(Reservas!T188="",IF(Reservas!S188="","",IF(Reservas!R188=$O$10,0.85,IF(Reservas!R188=$O$11,0.45,IF(Reservas!R188=$O$12,0.33,"")))),Reservas!T188)</f>
        <v/>
      </c>
      <c r="CH183" t="str">
        <f>IF(Reservas!W188="",IF(Reservas!V188="","",IF(Reservas!U188=$O$10,0.85,IF(Reservas!U188=$O$11,0.45,IF(Reservas!U188=$O$12,0.33,"")))),Reservas!W188)</f>
        <v/>
      </c>
      <c r="CI183" t="str">
        <f>IF(Reservas!Z188="",IF(Reservas!Y188="","",IF(Reservas!X188=$O$10,0.85,IF(Reservas!X188=$O$11,0.45,IF(Reservas!X188=$O$12,0.33,"")))),Reservas!Z188)</f>
        <v/>
      </c>
      <c r="CJ183" t="str">
        <f>IF(Reservas!AC188="",IF(Reservas!AB188="","",IF(Reservas!AA188=$O$10,0.85,IF(Reservas!AA188=$O$11,0.45,IF(Reservas!AA188=$O$12,0.33,"")))),Reservas!AC188)</f>
        <v/>
      </c>
      <c r="CK183" t="str">
        <f>IF(Reservas!AF188="",IF(Reservas!AE188="","",IF(Reservas!AD188=$O$10,0.85,IF(Reservas!AD188=$O$11,0.45,IF(Reservas!AD188=$O$12,0.33,"")))),Reservas!AF188)</f>
        <v/>
      </c>
      <c r="CL183" t="str">
        <f>IF(Reservas!AI188="",IF(Reservas!AH188="","",IF(Reservas!AG188=$O$10,0.85,IF(Reservas!AG188=$O$11,0.45,IF(Reservas!AG188=$O$12,0.33,"")))),Reservas!AI188)</f>
        <v/>
      </c>
      <c r="CM183" t="str">
        <f>IF(Reservas!AL188="",IF(Reservas!AK188="","",IF(Reservas!AJ188=$O$10,0.85,IF(Reservas!AJ188=$O$11,0.45,IF(Reservas!AJ188=$O$12,0.33,"")))),Reservas!AL188)</f>
        <v/>
      </c>
      <c r="CO183" t="str">
        <f>IFERROR('Prod y alimentación'!E241*IF($AN183=$R$10,VLOOKUP($AO183,Listas!$B$6:$C$106,2,),IF($AN183=$R$11,VLOOKUP($AO183,Listas!$E$6:$F$106,2,),IF($AN183=$R$12,VLOOKUP($AO183,Listas!$H$6:$I$106,2,),""))),"")</f>
        <v/>
      </c>
      <c r="CP183" t="str">
        <f>IFERROR('Prod y alimentación'!H241*IF($AN183=$R$10,VLOOKUP($AO183,Listas!$B$6:$C$106,2,),IF($AN183=$R$11,VLOOKUP($AO183,Listas!$E$6:$F$106,2,),IF($AN183=$R$12,VLOOKUP($AO183,Listas!$H$6:$I$106,2,),""))),"")</f>
        <v/>
      </c>
      <c r="CQ183" t="str">
        <f>IFERROR('Prod y alimentación'!K241*IF($AN183=$R$10,VLOOKUP($AO183,Listas!$B$6:$C$106,2,),IF($AN183=$R$11,VLOOKUP($AO183,Listas!$E$6:$F$106,2,),IF($AN183=$R$12,VLOOKUP($AO183,Listas!$H$6:$I$106,2,),""))),"")</f>
        <v/>
      </c>
      <c r="CR183" t="str">
        <f>IFERROR('Prod y alimentación'!N241*IF($AN183=$R$10,VLOOKUP($AO183,Listas!$B$6:$C$106,2,),IF($AN183=$R$11,VLOOKUP($AO183,Listas!$E$6:$F$106,2,),IF($AN183=$R$12,VLOOKUP($AO183,Listas!$H$6:$I$106,2,),""))),"")</f>
        <v/>
      </c>
      <c r="CS183" t="str">
        <f>IFERROR('Prod y alimentación'!Q241*IF($AN183=$R$10,VLOOKUP($AO183,Listas!$B$6:$C$106,2,),IF($AN183=$R$11,VLOOKUP($AO183,Listas!$E$6:$F$106,2,),IF($AN183=$R$12,VLOOKUP($AO183,Listas!$H$6:$I$106,2,),""))),"")</f>
        <v/>
      </c>
      <c r="CT183" t="str">
        <f>IFERROR('Prod y alimentación'!T241*IF($AN183=$R$10,VLOOKUP($AO183,Listas!$B$6:$C$106,2,),IF($AN183=$R$11,VLOOKUP($AO183,Listas!$E$6:$F$106,2,),IF($AN183=$R$12,VLOOKUP($AO183,Listas!$H$6:$I$106,2,),""))),"")</f>
        <v/>
      </c>
      <c r="CU183" t="str">
        <f>IFERROR('Prod y alimentación'!W241*IF($AN183=$R$10,VLOOKUP($AO183,Listas!$B$6:$C$106,2,),IF($AN183=$R$11,VLOOKUP($AO183,Listas!$E$6:$F$106,2,),IF($AN183=$R$12,VLOOKUP($AO183,Listas!$H$6:$I$106,2,),""))),"")</f>
        <v/>
      </c>
      <c r="CV183" t="str">
        <f>IFERROR('Prod y alimentación'!Z241*IF($AN183=$R$10,VLOOKUP($AO183,Listas!$B$6:$C$106,2,),IF($AN183=$R$11,VLOOKUP($AO183,Listas!$E$6:$F$106,2,),IF($AN183=$R$12,VLOOKUP($AO183,Listas!$H$6:$I$106,2,),""))),"")</f>
        <v/>
      </c>
      <c r="CW183" t="str">
        <f>IFERROR('Prod y alimentación'!AC241*IF($AN183=$R$10,VLOOKUP($AO183,Listas!$B$6:$C$106,2,),IF($AN183=$R$11,VLOOKUP($AO183,Listas!$E$6:$F$106,2,),IF($AN183=$R$12,VLOOKUP($AO183,Listas!$H$6:$I$106,2,),""))),"")</f>
        <v/>
      </c>
      <c r="CX183" t="str">
        <f>IFERROR('Prod y alimentación'!AF241*IF($AN183=$R$10,VLOOKUP($AO183,Listas!$B$6:$C$106,2,),IF($AN183=$R$11,VLOOKUP($AO183,Listas!$E$6:$F$106,2,),IF($AN183=$R$12,VLOOKUP($AO183,Listas!$H$6:$I$106,2,),""))),"")</f>
        <v/>
      </c>
      <c r="CY183" t="str">
        <f>IFERROR('Prod y alimentación'!AI241*IF($AN183=$R$10,VLOOKUP($AO183,Listas!$B$6:$C$106,2,),IF($AN183=$R$11,VLOOKUP($AO183,Listas!$E$6:$F$106,2,),IF($AN183=$R$12,VLOOKUP($AO183,Listas!$H$6:$I$106,2,),""))),"")</f>
        <v/>
      </c>
      <c r="CZ183" t="str">
        <f>IFERROR('Prod y alimentación'!AL241*IF($AN183=$R$10,VLOOKUP($AO183,Listas!$B$6:$C$106,2,),IF($AN183=$R$11,VLOOKUP($AO183,Listas!$E$6:$F$106,2,),IF($AN183=$R$12,VLOOKUP($AO183,Listas!$H$6:$I$106,2,),""))),"")</f>
        <v/>
      </c>
    </row>
    <row r="184" spans="80:104" x14ac:dyDescent="0.35">
      <c r="CB184" t="str">
        <f>IF(Reservas!E189="",IF(Reservas!D189="","",IF(Reservas!C189=$O$10,0.85,IF(Reservas!C189=$O$11,0.45,IF(Reservas!C189=$O$12,0.33,"")))),Reservas!E189)</f>
        <v/>
      </c>
      <c r="CC184" t="str">
        <f>IF(Reservas!H189="",IF(Reservas!G189="","",IF(Reservas!F189=$O$10,0.85,IF(Reservas!F189=$O$11,0.45,IF(Reservas!F189=$O$12,0.33,"")))),Reservas!H189)</f>
        <v/>
      </c>
      <c r="CD184" t="str">
        <f>IF(Reservas!K189="",IF(Reservas!J189="","",IF(Reservas!I189=$O$10,0.85,IF(Reservas!I189=$O$11,0.45,IF(Reservas!I189=$O$12,0.33,"")))),Reservas!K189)</f>
        <v/>
      </c>
      <c r="CE184" t="str">
        <f>IF(Reservas!N189="",IF(Reservas!M189="","",IF(Reservas!L189=$O$10,0.85,IF(Reservas!L189=$O$11,0.45,IF(Reservas!L189=$O$12,0.33,"")))),Reservas!N189)</f>
        <v/>
      </c>
      <c r="CF184" t="str">
        <f>IF(Reservas!Q189="",IF(Reservas!P189="","",IF(Reservas!O189=$O$10,0.85,IF(Reservas!O189=$O$11,0.45,IF(Reservas!O189=$O$12,0.33,"")))),Reservas!Q189)</f>
        <v/>
      </c>
      <c r="CG184" t="str">
        <f>IF(Reservas!T189="",IF(Reservas!S189="","",IF(Reservas!R189=$O$10,0.85,IF(Reservas!R189=$O$11,0.45,IF(Reservas!R189=$O$12,0.33,"")))),Reservas!T189)</f>
        <v/>
      </c>
      <c r="CH184" t="str">
        <f>IF(Reservas!W189="",IF(Reservas!V189="","",IF(Reservas!U189=$O$10,0.85,IF(Reservas!U189=$O$11,0.45,IF(Reservas!U189=$O$12,0.33,"")))),Reservas!W189)</f>
        <v/>
      </c>
      <c r="CI184" t="str">
        <f>IF(Reservas!Z189="",IF(Reservas!Y189="","",IF(Reservas!X189=$O$10,0.85,IF(Reservas!X189=$O$11,0.45,IF(Reservas!X189=$O$12,0.33,"")))),Reservas!Z189)</f>
        <v/>
      </c>
      <c r="CJ184" t="str">
        <f>IF(Reservas!AC189="",IF(Reservas!AB189="","",IF(Reservas!AA189=$O$10,0.85,IF(Reservas!AA189=$O$11,0.45,IF(Reservas!AA189=$O$12,0.33,"")))),Reservas!AC189)</f>
        <v/>
      </c>
      <c r="CK184" t="str">
        <f>IF(Reservas!AF189="",IF(Reservas!AE189="","",IF(Reservas!AD189=$O$10,0.85,IF(Reservas!AD189=$O$11,0.45,IF(Reservas!AD189=$O$12,0.33,"")))),Reservas!AF189)</f>
        <v/>
      </c>
      <c r="CL184" t="str">
        <f>IF(Reservas!AI189="",IF(Reservas!AH189="","",IF(Reservas!AG189=$O$10,0.85,IF(Reservas!AG189=$O$11,0.45,IF(Reservas!AG189=$O$12,0.33,"")))),Reservas!AI189)</f>
        <v/>
      </c>
      <c r="CM184" t="str">
        <f>IF(Reservas!AL189="",IF(Reservas!AK189="","",IF(Reservas!AJ189=$O$10,0.85,IF(Reservas!AJ189=$O$11,0.45,IF(Reservas!AJ189=$O$12,0.33,"")))),Reservas!AL189)</f>
        <v/>
      </c>
      <c r="CO184" t="str">
        <f>IFERROR('Prod y alimentación'!E242*IF($AN184=$R$10,VLOOKUP($AO184,Listas!$B$6:$C$106,2,),IF($AN184=$R$11,VLOOKUP($AO184,Listas!$E$6:$F$106,2,),IF($AN184=$R$12,VLOOKUP($AO184,Listas!$H$6:$I$106,2,),""))),"")</f>
        <v/>
      </c>
      <c r="CP184" t="str">
        <f>IFERROR('Prod y alimentación'!H242*IF($AN184=$R$10,VLOOKUP($AO184,Listas!$B$6:$C$106,2,),IF($AN184=$R$11,VLOOKUP($AO184,Listas!$E$6:$F$106,2,),IF($AN184=$R$12,VLOOKUP($AO184,Listas!$H$6:$I$106,2,),""))),"")</f>
        <v/>
      </c>
      <c r="CQ184" t="str">
        <f>IFERROR('Prod y alimentación'!K242*IF($AN184=$R$10,VLOOKUP($AO184,Listas!$B$6:$C$106,2,),IF($AN184=$R$11,VLOOKUP($AO184,Listas!$E$6:$F$106,2,),IF($AN184=$R$12,VLOOKUP($AO184,Listas!$H$6:$I$106,2,),""))),"")</f>
        <v/>
      </c>
      <c r="CR184" t="str">
        <f>IFERROR('Prod y alimentación'!N242*IF($AN184=$R$10,VLOOKUP($AO184,Listas!$B$6:$C$106,2,),IF($AN184=$R$11,VLOOKUP($AO184,Listas!$E$6:$F$106,2,),IF($AN184=$R$12,VLOOKUP($AO184,Listas!$H$6:$I$106,2,),""))),"")</f>
        <v/>
      </c>
      <c r="CS184" t="str">
        <f>IFERROR('Prod y alimentación'!Q242*IF($AN184=$R$10,VLOOKUP($AO184,Listas!$B$6:$C$106,2,),IF($AN184=$R$11,VLOOKUP($AO184,Listas!$E$6:$F$106,2,),IF($AN184=$R$12,VLOOKUP($AO184,Listas!$H$6:$I$106,2,),""))),"")</f>
        <v/>
      </c>
      <c r="CT184" t="str">
        <f>IFERROR('Prod y alimentación'!T242*IF($AN184=$R$10,VLOOKUP($AO184,Listas!$B$6:$C$106,2,),IF($AN184=$R$11,VLOOKUP($AO184,Listas!$E$6:$F$106,2,),IF($AN184=$R$12,VLOOKUP($AO184,Listas!$H$6:$I$106,2,),""))),"")</f>
        <v/>
      </c>
      <c r="CU184" t="str">
        <f>IFERROR('Prod y alimentación'!W242*IF($AN184=$R$10,VLOOKUP($AO184,Listas!$B$6:$C$106,2,),IF($AN184=$R$11,VLOOKUP($AO184,Listas!$E$6:$F$106,2,),IF($AN184=$R$12,VLOOKUP($AO184,Listas!$H$6:$I$106,2,),""))),"")</f>
        <v/>
      </c>
      <c r="CV184" t="str">
        <f>IFERROR('Prod y alimentación'!Z242*IF($AN184=$R$10,VLOOKUP($AO184,Listas!$B$6:$C$106,2,),IF($AN184=$R$11,VLOOKUP($AO184,Listas!$E$6:$F$106,2,),IF($AN184=$R$12,VLOOKUP($AO184,Listas!$H$6:$I$106,2,),""))),"")</f>
        <v/>
      </c>
      <c r="CW184" t="str">
        <f>IFERROR('Prod y alimentación'!AC242*IF($AN184=$R$10,VLOOKUP($AO184,Listas!$B$6:$C$106,2,),IF($AN184=$R$11,VLOOKUP($AO184,Listas!$E$6:$F$106,2,),IF($AN184=$R$12,VLOOKUP($AO184,Listas!$H$6:$I$106,2,),""))),"")</f>
        <v/>
      </c>
      <c r="CX184" t="str">
        <f>IFERROR('Prod y alimentación'!AF242*IF($AN184=$R$10,VLOOKUP($AO184,Listas!$B$6:$C$106,2,),IF($AN184=$R$11,VLOOKUP($AO184,Listas!$E$6:$F$106,2,),IF($AN184=$R$12,VLOOKUP($AO184,Listas!$H$6:$I$106,2,),""))),"")</f>
        <v/>
      </c>
      <c r="CY184" t="str">
        <f>IFERROR('Prod y alimentación'!AI242*IF($AN184=$R$10,VLOOKUP($AO184,Listas!$B$6:$C$106,2,),IF($AN184=$R$11,VLOOKUP($AO184,Listas!$E$6:$F$106,2,),IF($AN184=$R$12,VLOOKUP($AO184,Listas!$H$6:$I$106,2,),""))),"")</f>
        <v/>
      </c>
      <c r="CZ184" t="str">
        <f>IFERROR('Prod y alimentación'!AL242*IF($AN184=$R$10,VLOOKUP($AO184,Listas!$B$6:$C$106,2,),IF($AN184=$R$11,VLOOKUP($AO184,Listas!$E$6:$F$106,2,),IF($AN184=$R$12,VLOOKUP($AO184,Listas!$H$6:$I$106,2,),""))),"")</f>
        <v/>
      </c>
    </row>
    <row r="185" spans="80:104" x14ac:dyDescent="0.35">
      <c r="CB185" t="str">
        <f>IF(Reservas!E190="",IF(Reservas!D190="","",IF(Reservas!C190=$O$10,0.85,IF(Reservas!C190=$O$11,0.45,IF(Reservas!C190=$O$12,0.33,"")))),Reservas!E190)</f>
        <v/>
      </c>
      <c r="CC185" t="str">
        <f>IF(Reservas!H190="",IF(Reservas!G190="","",IF(Reservas!F190=$O$10,0.85,IF(Reservas!F190=$O$11,0.45,IF(Reservas!F190=$O$12,0.33,"")))),Reservas!H190)</f>
        <v/>
      </c>
      <c r="CD185" t="str">
        <f>IF(Reservas!K190="",IF(Reservas!J190="","",IF(Reservas!I190=$O$10,0.85,IF(Reservas!I190=$O$11,0.45,IF(Reservas!I190=$O$12,0.33,"")))),Reservas!K190)</f>
        <v/>
      </c>
      <c r="CE185" t="str">
        <f>IF(Reservas!N190="",IF(Reservas!M190="","",IF(Reservas!L190=$O$10,0.85,IF(Reservas!L190=$O$11,0.45,IF(Reservas!L190=$O$12,0.33,"")))),Reservas!N190)</f>
        <v/>
      </c>
      <c r="CF185" t="str">
        <f>IF(Reservas!Q190="",IF(Reservas!P190="","",IF(Reservas!O190=$O$10,0.85,IF(Reservas!O190=$O$11,0.45,IF(Reservas!O190=$O$12,0.33,"")))),Reservas!Q190)</f>
        <v/>
      </c>
      <c r="CG185" t="str">
        <f>IF(Reservas!T190="",IF(Reservas!S190="","",IF(Reservas!R190=$O$10,0.85,IF(Reservas!R190=$O$11,0.45,IF(Reservas!R190=$O$12,0.33,"")))),Reservas!T190)</f>
        <v/>
      </c>
      <c r="CH185" t="str">
        <f>IF(Reservas!W190="",IF(Reservas!V190="","",IF(Reservas!U190=$O$10,0.85,IF(Reservas!U190=$O$11,0.45,IF(Reservas!U190=$O$12,0.33,"")))),Reservas!W190)</f>
        <v/>
      </c>
      <c r="CI185" t="str">
        <f>IF(Reservas!Z190="",IF(Reservas!Y190="","",IF(Reservas!X190=$O$10,0.85,IF(Reservas!X190=$O$11,0.45,IF(Reservas!X190=$O$12,0.33,"")))),Reservas!Z190)</f>
        <v/>
      </c>
      <c r="CJ185" t="str">
        <f>IF(Reservas!AC190="",IF(Reservas!AB190="","",IF(Reservas!AA190=$O$10,0.85,IF(Reservas!AA190=$O$11,0.45,IF(Reservas!AA190=$O$12,0.33,"")))),Reservas!AC190)</f>
        <v/>
      </c>
      <c r="CK185" t="str">
        <f>IF(Reservas!AF190="",IF(Reservas!AE190="","",IF(Reservas!AD190=$O$10,0.85,IF(Reservas!AD190=$O$11,0.45,IF(Reservas!AD190=$O$12,0.33,"")))),Reservas!AF190)</f>
        <v/>
      </c>
      <c r="CL185" t="str">
        <f>IF(Reservas!AI190="",IF(Reservas!AH190="","",IF(Reservas!AG190=$O$10,0.85,IF(Reservas!AG190=$O$11,0.45,IF(Reservas!AG190=$O$12,0.33,"")))),Reservas!AI190)</f>
        <v/>
      </c>
      <c r="CM185" t="str">
        <f>IF(Reservas!AL190="",IF(Reservas!AK190="","",IF(Reservas!AJ190=$O$10,0.85,IF(Reservas!AJ190=$O$11,0.45,IF(Reservas!AJ190=$O$12,0.33,"")))),Reservas!AL190)</f>
        <v/>
      </c>
      <c r="CO185" t="str">
        <f>IFERROR('Prod y alimentación'!E243*IF($AN185=$R$10,VLOOKUP($AO185,Listas!$B$6:$C$106,2,),IF($AN185=$R$11,VLOOKUP($AO185,Listas!$E$6:$F$106,2,),IF($AN185=$R$12,VLOOKUP($AO185,Listas!$H$6:$I$106,2,),""))),"")</f>
        <v/>
      </c>
      <c r="CP185" t="str">
        <f>IFERROR('Prod y alimentación'!H243*IF($AN185=$R$10,VLOOKUP($AO185,Listas!$B$6:$C$106,2,),IF($AN185=$R$11,VLOOKUP($AO185,Listas!$E$6:$F$106,2,),IF($AN185=$R$12,VLOOKUP($AO185,Listas!$H$6:$I$106,2,),""))),"")</f>
        <v/>
      </c>
      <c r="CQ185" t="str">
        <f>IFERROR('Prod y alimentación'!K243*IF($AN185=$R$10,VLOOKUP($AO185,Listas!$B$6:$C$106,2,),IF($AN185=$R$11,VLOOKUP($AO185,Listas!$E$6:$F$106,2,),IF($AN185=$R$12,VLOOKUP($AO185,Listas!$H$6:$I$106,2,),""))),"")</f>
        <v/>
      </c>
      <c r="CR185" t="str">
        <f>IFERROR('Prod y alimentación'!N243*IF($AN185=$R$10,VLOOKUP($AO185,Listas!$B$6:$C$106,2,),IF($AN185=$R$11,VLOOKUP($AO185,Listas!$E$6:$F$106,2,),IF($AN185=$R$12,VLOOKUP($AO185,Listas!$H$6:$I$106,2,),""))),"")</f>
        <v/>
      </c>
      <c r="CS185" t="str">
        <f>IFERROR('Prod y alimentación'!Q243*IF($AN185=$R$10,VLOOKUP($AO185,Listas!$B$6:$C$106,2,),IF($AN185=$R$11,VLOOKUP($AO185,Listas!$E$6:$F$106,2,),IF($AN185=$R$12,VLOOKUP($AO185,Listas!$H$6:$I$106,2,),""))),"")</f>
        <v/>
      </c>
      <c r="CT185" t="str">
        <f>IFERROR('Prod y alimentación'!T243*IF($AN185=$R$10,VLOOKUP($AO185,Listas!$B$6:$C$106,2,),IF($AN185=$R$11,VLOOKUP($AO185,Listas!$E$6:$F$106,2,),IF($AN185=$R$12,VLOOKUP($AO185,Listas!$H$6:$I$106,2,),""))),"")</f>
        <v/>
      </c>
      <c r="CU185" t="str">
        <f>IFERROR('Prod y alimentación'!W243*IF($AN185=$R$10,VLOOKUP($AO185,Listas!$B$6:$C$106,2,),IF($AN185=$R$11,VLOOKUP($AO185,Listas!$E$6:$F$106,2,),IF($AN185=$R$12,VLOOKUP($AO185,Listas!$H$6:$I$106,2,),""))),"")</f>
        <v/>
      </c>
      <c r="CV185" t="str">
        <f>IFERROR('Prod y alimentación'!Z243*IF($AN185=$R$10,VLOOKUP($AO185,Listas!$B$6:$C$106,2,),IF($AN185=$R$11,VLOOKUP($AO185,Listas!$E$6:$F$106,2,),IF($AN185=$R$12,VLOOKUP($AO185,Listas!$H$6:$I$106,2,),""))),"")</f>
        <v/>
      </c>
      <c r="CW185" t="str">
        <f>IFERROR('Prod y alimentación'!AC243*IF($AN185=$R$10,VLOOKUP($AO185,Listas!$B$6:$C$106,2,),IF($AN185=$R$11,VLOOKUP($AO185,Listas!$E$6:$F$106,2,),IF($AN185=$R$12,VLOOKUP($AO185,Listas!$H$6:$I$106,2,),""))),"")</f>
        <v/>
      </c>
      <c r="CX185" t="str">
        <f>IFERROR('Prod y alimentación'!AF243*IF($AN185=$R$10,VLOOKUP($AO185,Listas!$B$6:$C$106,2,),IF($AN185=$R$11,VLOOKUP($AO185,Listas!$E$6:$F$106,2,),IF($AN185=$R$12,VLOOKUP($AO185,Listas!$H$6:$I$106,2,),""))),"")</f>
        <v/>
      </c>
      <c r="CY185" t="str">
        <f>IFERROR('Prod y alimentación'!AI243*IF($AN185=$R$10,VLOOKUP($AO185,Listas!$B$6:$C$106,2,),IF($AN185=$R$11,VLOOKUP($AO185,Listas!$E$6:$F$106,2,),IF($AN185=$R$12,VLOOKUP($AO185,Listas!$H$6:$I$106,2,),""))),"")</f>
        <v/>
      </c>
      <c r="CZ185" t="str">
        <f>IFERROR('Prod y alimentación'!AL243*IF($AN185=$R$10,VLOOKUP($AO185,Listas!$B$6:$C$106,2,),IF($AN185=$R$11,VLOOKUP($AO185,Listas!$E$6:$F$106,2,),IF($AN185=$R$12,VLOOKUP($AO185,Listas!$H$6:$I$106,2,),""))),"")</f>
        <v/>
      </c>
    </row>
    <row r="186" spans="80:104" x14ac:dyDescent="0.35">
      <c r="CB186" t="str">
        <f>IF(Reservas!E191="",IF(Reservas!D191="","",IF(Reservas!C191=$O$10,0.85,IF(Reservas!C191=$O$11,0.45,IF(Reservas!C191=$O$12,0.33,"")))),Reservas!E191)</f>
        <v/>
      </c>
      <c r="CC186" t="str">
        <f>IF(Reservas!H191="",IF(Reservas!G191="","",IF(Reservas!F191=$O$10,0.85,IF(Reservas!F191=$O$11,0.45,IF(Reservas!F191=$O$12,0.33,"")))),Reservas!H191)</f>
        <v/>
      </c>
      <c r="CD186" t="str">
        <f>IF(Reservas!K191="",IF(Reservas!J191="","",IF(Reservas!I191=$O$10,0.85,IF(Reservas!I191=$O$11,0.45,IF(Reservas!I191=$O$12,0.33,"")))),Reservas!K191)</f>
        <v/>
      </c>
      <c r="CE186" t="str">
        <f>IF(Reservas!N191="",IF(Reservas!M191="","",IF(Reservas!L191=$O$10,0.85,IF(Reservas!L191=$O$11,0.45,IF(Reservas!L191=$O$12,0.33,"")))),Reservas!N191)</f>
        <v/>
      </c>
      <c r="CF186" t="str">
        <f>IF(Reservas!Q191="",IF(Reservas!P191="","",IF(Reservas!O191=$O$10,0.85,IF(Reservas!O191=$O$11,0.45,IF(Reservas!O191=$O$12,0.33,"")))),Reservas!Q191)</f>
        <v/>
      </c>
      <c r="CG186" t="str">
        <f>IF(Reservas!T191="",IF(Reservas!S191="","",IF(Reservas!R191=$O$10,0.85,IF(Reservas!R191=$O$11,0.45,IF(Reservas!R191=$O$12,0.33,"")))),Reservas!T191)</f>
        <v/>
      </c>
      <c r="CH186" t="str">
        <f>IF(Reservas!W191="",IF(Reservas!V191="","",IF(Reservas!U191=$O$10,0.85,IF(Reservas!U191=$O$11,0.45,IF(Reservas!U191=$O$12,0.33,"")))),Reservas!W191)</f>
        <v/>
      </c>
      <c r="CI186" t="str">
        <f>IF(Reservas!Z191="",IF(Reservas!Y191="","",IF(Reservas!X191=$O$10,0.85,IF(Reservas!X191=$O$11,0.45,IF(Reservas!X191=$O$12,0.33,"")))),Reservas!Z191)</f>
        <v/>
      </c>
      <c r="CJ186" t="str">
        <f>IF(Reservas!AC191="",IF(Reservas!AB191="","",IF(Reservas!AA191=$O$10,0.85,IF(Reservas!AA191=$O$11,0.45,IF(Reservas!AA191=$O$12,0.33,"")))),Reservas!AC191)</f>
        <v/>
      </c>
      <c r="CK186" t="str">
        <f>IF(Reservas!AF191="",IF(Reservas!AE191="","",IF(Reservas!AD191=$O$10,0.85,IF(Reservas!AD191=$O$11,0.45,IF(Reservas!AD191=$O$12,0.33,"")))),Reservas!AF191)</f>
        <v/>
      </c>
      <c r="CL186" t="str">
        <f>IF(Reservas!AI191="",IF(Reservas!AH191="","",IF(Reservas!AG191=$O$10,0.85,IF(Reservas!AG191=$O$11,0.45,IF(Reservas!AG191=$O$12,0.33,"")))),Reservas!AI191)</f>
        <v/>
      </c>
      <c r="CM186" t="str">
        <f>IF(Reservas!AL191="",IF(Reservas!AK191="","",IF(Reservas!AJ191=$O$10,0.85,IF(Reservas!AJ191=$O$11,0.45,IF(Reservas!AJ191=$O$12,0.33,"")))),Reservas!AL191)</f>
        <v/>
      </c>
      <c r="CO186" t="str">
        <f>IFERROR('Prod y alimentación'!E244*IF($AN186=$R$10,VLOOKUP($AO186,Listas!$B$6:$C$106,2,),IF($AN186=$R$11,VLOOKUP($AO186,Listas!$E$6:$F$106,2,),IF($AN186=$R$12,VLOOKUP($AO186,Listas!$H$6:$I$106,2,),""))),"")</f>
        <v/>
      </c>
      <c r="CP186" t="str">
        <f>IFERROR('Prod y alimentación'!H244*IF($AN186=$R$10,VLOOKUP($AO186,Listas!$B$6:$C$106,2,),IF($AN186=$R$11,VLOOKUP($AO186,Listas!$E$6:$F$106,2,),IF($AN186=$R$12,VLOOKUP($AO186,Listas!$H$6:$I$106,2,),""))),"")</f>
        <v/>
      </c>
      <c r="CQ186" t="str">
        <f>IFERROR('Prod y alimentación'!K244*IF($AN186=$R$10,VLOOKUP($AO186,Listas!$B$6:$C$106,2,),IF($AN186=$R$11,VLOOKUP($AO186,Listas!$E$6:$F$106,2,),IF($AN186=$R$12,VLOOKUP($AO186,Listas!$H$6:$I$106,2,),""))),"")</f>
        <v/>
      </c>
      <c r="CR186" t="str">
        <f>IFERROR('Prod y alimentación'!N244*IF($AN186=$R$10,VLOOKUP($AO186,Listas!$B$6:$C$106,2,),IF($AN186=$R$11,VLOOKUP($AO186,Listas!$E$6:$F$106,2,),IF($AN186=$R$12,VLOOKUP($AO186,Listas!$H$6:$I$106,2,),""))),"")</f>
        <v/>
      </c>
      <c r="CS186" t="str">
        <f>IFERROR('Prod y alimentación'!Q244*IF($AN186=$R$10,VLOOKUP($AO186,Listas!$B$6:$C$106,2,),IF($AN186=$R$11,VLOOKUP($AO186,Listas!$E$6:$F$106,2,),IF($AN186=$R$12,VLOOKUP($AO186,Listas!$H$6:$I$106,2,),""))),"")</f>
        <v/>
      </c>
      <c r="CT186" t="str">
        <f>IFERROR('Prod y alimentación'!T244*IF($AN186=$R$10,VLOOKUP($AO186,Listas!$B$6:$C$106,2,),IF($AN186=$R$11,VLOOKUP($AO186,Listas!$E$6:$F$106,2,),IF($AN186=$R$12,VLOOKUP($AO186,Listas!$H$6:$I$106,2,),""))),"")</f>
        <v/>
      </c>
      <c r="CU186" t="str">
        <f>IFERROR('Prod y alimentación'!W244*IF($AN186=$R$10,VLOOKUP($AO186,Listas!$B$6:$C$106,2,),IF($AN186=$R$11,VLOOKUP($AO186,Listas!$E$6:$F$106,2,),IF($AN186=$R$12,VLOOKUP($AO186,Listas!$H$6:$I$106,2,),""))),"")</f>
        <v/>
      </c>
      <c r="CV186" t="str">
        <f>IFERROR('Prod y alimentación'!Z244*IF($AN186=$R$10,VLOOKUP($AO186,Listas!$B$6:$C$106,2,),IF($AN186=$R$11,VLOOKUP($AO186,Listas!$E$6:$F$106,2,),IF($AN186=$R$12,VLOOKUP($AO186,Listas!$H$6:$I$106,2,),""))),"")</f>
        <v/>
      </c>
      <c r="CW186" t="str">
        <f>IFERROR('Prod y alimentación'!AC244*IF($AN186=$R$10,VLOOKUP($AO186,Listas!$B$6:$C$106,2,),IF($AN186=$R$11,VLOOKUP($AO186,Listas!$E$6:$F$106,2,),IF($AN186=$R$12,VLOOKUP($AO186,Listas!$H$6:$I$106,2,),""))),"")</f>
        <v/>
      </c>
      <c r="CX186" t="str">
        <f>IFERROR('Prod y alimentación'!AF244*IF($AN186=$R$10,VLOOKUP($AO186,Listas!$B$6:$C$106,2,),IF($AN186=$R$11,VLOOKUP($AO186,Listas!$E$6:$F$106,2,),IF($AN186=$R$12,VLOOKUP($AO186,Listas!$H$6:$I$106,2,),""))),"")</f>
        <v/>
      </c>
      <c r="CY186" t="str">
        <f>IFERROR('Prod y alimentación'!AI244*IF($AN186=$R$10,VLOOKUP($AO186,Listas!$B$6:$C$106,2,),IF($AN186=$R$11,VLOOKUP($AO186,Listas!$E$6:$F$106,2,),IF($AN186=$R$12,VLOOKUP($AO186,Listas!$H$6:$I$106,2,),""))),"")</f>
        <v/>
      </c>
      <c r="CZ186" t="str">
        <f>IFERROR('Prod y alimentación'!AL244*IF($AN186=$R$10,VLOOKUP($AO186,Listas!$B$6:$C$106,2,),IF($AN186=$R$11,VLOOKUP($AO186,Listas!$E$6:$F$106,2,),IF($AN186=$R$12,VLOOKUP($AO186,Listas!$H$6:$I$106,2,),""))),"")</f>
        <v/>
      </c>
    </row>
    <row r="187" spans="80:104" x14ac:dyDescent="0.35">
      <c r="CB187" t="str">
        <f>IF(Reservas!E192="",IF(Reservas!D192="","",IF(Reservas!C192=$O$10,0.85,IF(Reservas!C192=$O$11,0.45,IF(Reservas!C192=$O$12,0.33,"")))),Reservas!E192)</f>
        <v/>
      </c>
      <c r="CC187" t="str">
        <f>IF(Reservas!H192="",IF(Reservas!G192="","",IF(Reservas!F192=$O$10,0.85,IF(Reservas!F192=$O$11,0.45,IF(Reservas!F192=$O$12,0.33,"")))),Reservas!H192)</f>
        <v/>
      </c>
      <c r="CD187" t="str">
        <f>IF(Reservas!K192="",IF(Reservas!J192="","",IF(Reservas!I192=$O$10,0.85,IF(Reservas!I192=$O$11,0.45,IF(Reservas!I192=$O$12,0.33,"")))),Reservas!K192)</f>
        <v/>
      </c>
      <c r="CE187" t="str">
        <f>IF(Reservas!N192="",IF(Reservas!M192="","",IF(Reservas!L192=$O$10,0.85,IF(Reservas!L192=$O$11,0.45,IF(Reservas!L192=$O$12,0.33,"")))),Reservas!N192)</f>
        <v/>
      </c>
      <c r="CF187" t="str">
        <f>IF(Reservas!Q192="",IF(Reservas!P192="","",IF(Reservas!O192=$O$10,0.85,IF(Reservas!O192=$O$11,0.45,IF(Reservas!O192=$O$12,0.33,"")))),Reservas!Q192)</f>
        <v/>
      </c>
      <c r="CG187" t="str">
        <f>IF(Reservas!T192="",IF(Reservas!S192="","",IF(Reservas!R192=$O$10,0.85,IF(Reservas!R192=$O$11,0.45,IF(Reservas!R192=$O$12,0.33,"")))),Reservas!T192)</f>
        <v/>
      </c>
      <c r="CH187" t="str">
        <f>IF(Reservas!W192="",IF(Reservas!V192="","",IF(Reservas!U192=$O$10,0.85,IF(Reservas!U192=$O$11,0.45,IF(Reservas!U192=$O$12,0.33,"")))),Reservas!W192)</f>
        <v/>
      </c>
      <c r="CI187" t="str">
        <f>IF(Reservas!Z192="",IF(Reservas!Y192="","",IF(Reservas!X192=$O$10,0.85,IF(Reservas!X192=$O$11,0.45,IF(Reservas!X192=$O$12,0.33,"")))),Reservas!Z192)</f>
        <v/>
      </c>
      <c r="CJ187" t="str">
        <f>IF(Reservas!AC192="",IF(Reservas!AB192="","",IF(Reservas!AA192=$O$10,0.85,IF(Reservas!AA192=$O$11,0.45,IF(Reservas!AA192=$O$12,0.33,"")))),Reservas!AC192)</f>
        <v/>
      </c>
      <c r="CK187" t="str">
        <f>IF(Reservas!AF192="",IF(Reservas!AE192="","",IF(Reservas!AD192=$O$10,0.85,IF(Reservas!AD192=$O$11,0.45,IF(Reservas!AD192=$O$12,0.33,"")))),Reservas!AF192)</f>
        <v/>
      </c>
      <c r="CL187" t="str">
        <f>IF(Reservas!AI192="",IF(Reservas!AH192="","",IF(Reservas!AG192=$O$10,0.85,IF(Reservas!AG192=$O$11,0.45,IF(Reservas!AG192=$O$12,0.33,"")))),Reservas!AI192)</f>
        <v/>
      </c>
      <c r="CM187" t="str">
        <f>IF(Reservas!AL192="",IF(Reservas!AK192="","",IF(Reservas!AJ192=$O$10,0.85,IF(Reservas!AJ192=$O$11,0.45,IF(Reservas!AJ192=$O$12,0.33,"")))),Reservas!AL192)</f>
        <v/>
      </c>
      <c r="CO187" t="str">
        <f>IFERROR('Prod y alimentación'!E245*IF($AN187=$R$10,VLOOKUP($AO187,Listas!$B$6:$C$106,2,),IF($AN187=$R$11,VLOOKUP($AO187,Listas!$E$6:$F$106,2,),IF($AN187=$R$12,VLOOKUP($AO187,Listas!$H$6:$I$106,2,),""))),"")</f>
        <v/>
      </c>
      <c r="CP187" t="str">
        <f>IFERROR('Prod y alimentación'!H245*IF($AN187=$R$10,VLOOKUP($AO187,Listas!$B$6:$C$106,2,),IF($AN187=$R$11,VLOOKUP($AO187,Listas!$E$6:$F$106,2,),IF($AN187=$R$12,VLOOKUP($AO187,Listas!$H$6:$I$106,2,),""))),"")</f>
        <v/>
      </c>
      <c r="CQ187" t="str">
        <f>IFERROR('Prod y alimentación'!K245*IF($AN187=$R$10,VLOOKUP($AO187,Listas!$B$6:$C$106,2,),IF($AN187=$R$11,VLOOKUP($AO187,Listas!$E$6:$F$106,2,),IF($AN187=$R$12,VLOOKUP($AO187,Listas!$H$6:$I$106,2,),""))),"")</f>
        <v/>
      </c>
      <c r="CR187" t="str">
        <f>IFERROR('Prod y alimentación'!N245*IF($AN187=$R$10,VLOOKUP($AO187,Listas!$B$6:$C$106,2,),IF($AN187=$R$11,VLOOKUP($AO187,Listas!$E$6:$F$106,2,),IF($AN187=$R$12,VLOOKUP($AO187,Listas!$H$6:$I$106,2,),""))),"")</f>
        <v/>
      </c>
      <c r="CS187" t="str">
        <f>IFERROR('Prod y alimentación'!Q245*IF($AN187=$R$10,VLOOKUP($AO187,Listas!$B$6:$C$106,2,),IF($AN187=$R$11,VLOOKUP($AO187,Listas!$E$6:$F$106,2,),IF($AN187=$R$12,VLOOKUP($AO187,Listas!$H$6:$I$106,2,),""))),"")</f>
        <v/>
      </c>
      <c r="CT187" t="str">
        <f>IFERROR('Prod y alimentación'!T245*IF($AN187=$R$10,VLOOKUP($AO187,Listas!$B$6:$C$106,2,),IF($AN187=$R$11,VLOOKUP($AO187,Listas!$E$6:$F$106,2,),IF($AN187=$R$12,VLOOKUP($AO187,Listas!$H$6:$I$106,2,),""))),"")</f>
        <v/>
      </c>
      <c r="CU187" t="str">
        <f>IFERROR('Prod y alimentación'!W245*IF($AN187=$R$10,VLOOKUP($AO187,Listas!$B$6:$C$106,2,),IF($AN187=$R$11,VLOOKUP($AO187,Listas!$E$6:$F$106,2,),IF($AN187=$R$12,VLOOKUP($AO187,Listas!$H$6:$I$106,2,),""))),"")</f>
        <v/>
      </c>
      <c r="CV187" t="str">
        <f>IFERROR('Prod y alimentación'!Z245*IF($AN187=$R$10,VLOOKUP($AO187,Listas!$B$6:$C$106,2,),IF($AN187=$R$11,VLOOKUP($AO187,Listas!$E$6:$F$106,2,),IF($AN187=$R$12,VLOOKUP($AO187,Listas!$H$6:$I$106,2,),""))),"")</f>
        <v/>
      </c>
      <c r="CW187" t="str">
        <f>IFERROR('Prod y alimentación'!AC245*IF($AN187=$R$10,VLOOKUP($AO187,Listas!$B$6:$C$106,2,),IF($AN187=$R$11,VLOOKUP($AO187,Listas!$E$6:$F$106,2,),IF($AN187=$R$12,VLOOKUP($AO187,Listas!$H$6:$I$106,2,),""))),"")</f>
        <v/>
      </c>
      <c r="CX187" t="str">
        <f>IFERROR('Prod y alimentación'!AF245*IF($AN187=$R$10,VLOOKUP($AO187,Listas!$B$6:$C$106,2,),IF($AN187=$R$11,VLOOKUP($AO187,Listas!$E$6:$F$106,2,),IF($AN187=$R$12,VLOOKUP($AO187,Listas!$H$6:$I$106,2,),""))),"")</f>
        <v/>
      </c>
      <c r="CY187" t="str">
        <f>IFERROR('Prod y alimentación'!AI245*IF($AN187=$R$10,VLOOKUP($AO187,Listas!$B$6:$C$106,2,),IF($AN187=$R$11,VLOOKUP($AO187,Listas!$E$6:$F$106,2,),IF($AN187=$R$12,VLOOKUP($AO187,Listas!$H$6:$I$106,2,),""))),"")</f>
        <v/>
      </c>
      <c r="CZ187" t="str">
        <f>IFERROR('Prod y alimentación'!AL245*IF($AN187=$R$10,VLOOKUP($AO187,Listas!$B$6:$C$106,2,),IF($AN187=$R$11,VLOOKUP($AO187,Listas!$E$6:$F$106,2,),IF($AN187=$R$12,VLOOKUP($AO187,Listas!$H$6:$I$106,2,),""))),"")</f>
        <v/>
      </c>
    </row>
    <row r="188" spans="80:104" x14ac:dyDescent="0.35">
      <c r="CB188" t="str">
        <f>IF(Reservas!E193="",IF(Reservas!D193="","",IF(Reservas!C193=$O$10,0.85,IF(Reservas!C193=$O$11,0.45,IF(Reservas!C193=$O$12,0.33,"")))),Reservas!E193)</f>
        <v/>
      </c>
      <c r="CC188" t="str">
        <f>IF(Reservas!H193="",IF(Reservas!G193="","",IF(Reservas!F193=$O$10,0.85,IF(Reservas!F193=$O$11,0.45,IF(Reservas!F193=$O$12,0.33,"")))),Reservas!H193)</f>
        <v/>
      </c>
      <c r="CD188" t="str">
        <f>IF(Reservas!K193="",IF(Reservas!J193="","",IF(Reservas!I193=$O$10,0.85,IF(Reservas!I193=$O$11,0.45,IF(Reservas!I193=$O$12,0.33,"")))),Reservas!K193)</f>
        <v/>
      </c>
      <c r="CE188" t="str">
        <f>IF(Reservas!N193="",IF(Reservas!M193="","",IF(Reservas!L193=$O$10,0.85,IF(Reservas!L193=$O$11,0.45,IF(Reservas!L193=$O$12,0.33,"")))),Reservas!N193)</f>
        <v/>
      </c>
      <c r="CF188" t="str">
        <f>IF(Reservas!Q193="",IF(Reservas!P193="","",IF(Reservas!O193=$O$10,0.85,IF(Reservas!O193=$O$11,0.45,IF(Reservas!O193=$O$12,0.33,"")))),Reservas!Q193)</f>
        <v/>
      </c>
      <c r="CG188" t="str">
        <f>IF(Reservas!T193="",IF(Reservas!S193="","",IF(Reservas!R193=$O$10,0.85,IF(Reservas!R193=$O$11,0.45,IF(Reservas!R193=$O$12,0.33,"")))),Reservas!T193)</f>
        <v/>
      </c>
      <c r="CH188" t="str">
        <f>IF(Reservas!W193="",IF(Reservas!V193="","",IF(Reservas!U193=$O$10,0.85,IF(Reservas!U193=$O$11,0.45,IF(Reservas!U193=$O$12,0.33,"")))),Reservas!W193)</f>
        <v/>
      </c>
      <c r="CI188" t="str">
        <f>IF(Reservas!Z193="",IF(Reservas!Y193="","",IF(Reservas!X193=$O$10,0.85,IF(Reservas!X193=$O$11,0.45,IF(Reservas!X193=$O$12,0.33,"")))),Reservas!Z193)</f>
        <v/>
      </c>
      <c r="CJ188" t="str">
        <f>IF(Reservas!AC193="",IF(Reservas!AB193="","",IF(Reservas!AA193=$O$10,0.85,IF(Reservas!AA193=$O$11,0.45,IF(Reservas!AA193=$O$12,0.33,"")))),Reservas!AC193)</f>
        <v/>
      </c>
      <c r="CK188" t="str">
        <f>IF(Reservas!AF193="",IF(Reservas!AE193="","",IF(Reservas!AD193=$O$10,0.85,IF(Reservas!AD193=$O$11,0.45,IF(Reservas!AD193=$O$12,0.33,"")))),Reservas!AF193)</f>
        <v/>
      </c>
      <c r="CL188" t="str">
        <f>IF(Reservas!AI193="",IF(Reservas!AH193="","",IF(Reservas!AG193=$O$10,0.85,IF(Reservas!AG193=$O$11,0.45,IF(Reservas!AG193=$O$12,0.33,"")))),Reservas!AI193)</f>
        <v/>
      </c>
      <c r="CM188" t="str">
        <f>IF(Reservas!AL193="",IF(Reservas!AK193="","",IF(Reservas!AJ193=$O$10,0.85,IF(Reservas!AJ193=$O$11,0.45,IF(Reservas!AJ193=$O$12,0.33,"")))),Reservas!AL193)</f>
        <v/>
      </c>
      <c r="CO188" t="str">
        <f>IFERROR('Prod y alimentación'!E246*IF($AN188=$R$10,VLOOKUP($AO188,Listas!$B$6:$C$106,2,),IF($AN188=$R$11,VLOOKUP($AO188,Listas!$E$6:$F$106,2,),IF($AN188=$R$12,VLOOKUP($AO188,Listas!$H$6:$I$106,2,),""))),"")</f>
        <v/>
      </c>
      <c r="CP188" t="str">
        <f>IFERROR('Prod y alimentación'!H246*IF($AN188=$R$10,VLOOKUP($AO188,Listas!$B$6:$C$106,2,),IF($AN188=$R$11,VLOOKUP($AO188,Listas!$E$6:$F$106,2,),IF($AN188=$R$12,VLOOKUP($AO188,Listas!$H$6:$I$106,2,),""))),"")</f>
        <v/>
      </c>
      <c r="CQ188" t="str">
        <f>IFERROR('Prod y alimentación'!K246*IF($AN188=$R$10,VLOOKUP($AO188,Listas!$B$6:$C$106,2,),IF($AN188=$R$11,VLOOKUP($AO188,Listas!$E$6:$F$106,2,),IF($AN188=$R$12,VLOOKUP($AO188,Listas!$H$6:$I$106,2,),""))),"")</f>
        <v/>
      </c>
      <c r="CR188" t="str">
        <f>IFERROR('Prod y alimentación'!N246*IF($AN188=$R$10,VLOOKUP($AO188,Listas!$B$6:$C$106,2,),IF($AN188=$R$11,VLOOKUP($AO188,Listas!$E$6:$F$106,2,),IF($AN188=$R$12,VLOOKUP($AO188,Listas!$H$6:$I$106,2,),""))),"")</f>
        <v/>
      </c>
      <c r="CS188" t="str">
        <f>IFERROR('Prod y alimentación'!Q246*IF($AN188=$R$10,VLOOKUP($AO188,Listas!$B$6:$C$106,2,),IF($AN188=$R$11,VLOOKUP($AO188,Listas!$E$6:$F$106,2,),IF($AN188=$R$12,VLOOKUP($AO188,Listas!$H$6:$I$106,2,),""))),"")</f>
        <v/>
      </c>
      <c r="CT188" t="str">
        <f>IFERROR('Prod y alimentación'!T246*IF($AN188=$R$10,VLOOKUP($AO188,Listas!$B$6:$C$106,2,),IF($AN188=$R$11,VLOOKUP($AO188,Listas!$E$6:$F$106,2,),IF($AN188=$R$12,VLOOKUP($AO188,Listas!$H$6:$I$106,2,),""))),"")</f>
        <v/>
      </c>
      <c r="CU188" t="str">
        <f>IFERROR('Prod y alimentación'!W246*IF($AN188=$R$10,VLOOKUP($AO188,Listas!$B$6:$C$106,2,),IF($AN188=$R$11,VLOOKUP($AO188,Listas!$E$6:$F$106,2,),IF($AN188=$R$12,VLOOKUP($AO188,Listas!$H$6:$I$106,2,),""))),"")</f>
        <v/>
      </c>
      <c r="CV188" t="str">
        <f>IFERROR('Prod y alimentación'!Z246*IF($AN188=$R$10,VLOOKUP($AO188,Listas!$B$6:$C$106,2,),IF($AN188=$R$11,VLOOKUP($AO188,Listas!$E$6:$F$106,2,),IF($AN188=$R$12,VLOOKUP($AO188,Listas!$H$6:$I$106,2,),""))),"")</f>
        <v/>
      </c>
      <c r="CW188" t="str">
        <f>IFERROR('Prod y alimentación'!AC246*IF($AN188=$R$10,VLOOKUP($AO188,Listas!$B$6:$C$106,2,),IF($AN188=$R$11,VLOOKUP($AO188,Listas!$E$6:$F$106,2,),IF($AN188=$R$12,VLOOKUP($AO188,Listas!$H$6:$I$106,2,),""))),"")</f>
        <v/>
      </c>
      <c r="CX188" t="str">
        <f>IFERROR('Prod y alimentación'!AF246*IF($AN188=$R$10,VLOOKUP($AO188,Listas!$B$6:$C$106,2,),IF($AN188=$R$11,VLOOKUP($AO188,Listas!$E$6:$F$106,2,),IF($AN188=$R$12,VLOOKUP($AO188,Listas!$H$6:$I$106,2,),""))),"")</f>
        <v/>
      </c>
      <c r="CY188" t="str">
        <f>IFERROR('Prod y alimentación'!AI246*IF($AN188=$R$10,VLOOKUP($AO188,Listas!$B$6:$C$106,2,),IF($AN188=$R$11,VLOOKUP($AO188,Listas!$E$6:$F$106,2,),IF($AN188=$R$12,VLOOKUP($AO188,Listas!$H$6:$I$106,2,),""))),"")</f>
        <v/>
      </c>
      <c r="CZ188" t="str">
        <f>IFERROR('Prod y alimentación'!AL246*IF($AN188=$R$10,VLOOKUP($AO188,Listas!$B$6:$C$106,2,),IF($AN188=$R$11,VLOOKUP($AO188,Listas!$E$6:$F$106,2,),IF($AN188=$R$12,VLOOKUP($AO188,Listas!$H$6:$I$106,2,),""))),"")</f>
        <v/>
      </c>
    </row>
    <row r="189" spans="80:104" x14ac:dyDescent="0.35">
      <c r="CB189" t="str">
        <f>IF(Reservas!E194="",IF(Reservas!D194="","",IF(Reservas!C194=$O$10,0.85,IF(Reservas!C194=$O$11,0.45,IF(Reservas!C194=$O$12,0.33,"")))),Reservas!E194)</f>
        <v/>
      </c>
      <c r="CC189" t="str">
        <f>IF(Reservas!H194="",IF(Reservas!G194="","",IF(Reservas!F194=$O$10,0.85,IF(Reservas!F194=$O$11,0.45,IF(Reservas!F194=$O$12,0.33,"")))),Reservas!H194)</f>
        <v/>
      </c>
      <c r="CD189" t="str">
        <f>IF(Reservas!K194="",IF(Reservas!J194="","",IF(Reservas!I194=$O$10,0.85,IF(Reservas!I194=$O$11,0.45,IF(Reservas!I194=$O$12,0.33,"")))),Reservas!K194)</f>
        <v/>
      </c>
      <c r="CE189" t="str">
        <f>IF(Reservas!N194="",IF(Reservas!M194="","",IF(Reservas!L194=$O$10,0.85,IF(Reservas!L194=$O$11,0.45,IF(Reservas!L194=$O$12,0.33,"")))),Reservas!N194)</f>
        <v/>
      </c>
      <c r="CF189" t="str">
        <f>IF(Reservas!Q194="",IF(Reservas!P194="","",IF(Reservas!O194=$O$10,0.85,IF(Reservas!O194=$O$11,0.45,IF(Reservas!O194=$O$12,0.33,"")))),Reservas!Q194)</f>
        <v/>
      </c>
      <c r="CG189" t="str">
        <f>IF(Reservas!T194="",IF(Reservas!S194="","",IF(Reservas!R194=$O$10,0.85,IF(Reservas!R194=$O$11,0.45,IF(Reservas!R194=$O$12,0.33,"")))),Reservas!T194)</f>
        <v/>
      </c>
      <c r="CH189" t="str">
        <f>IF(Reservas!W194="",IF(Reservas!V194="","",IF(Reservas!U194=$O$10,0.85,IF(Reservas!U194=$O$11,0.45,IF(Reservas!U194=$O$12,0.33,"")))),Reservas!W194)</f>
        <v/>
      </c>
      <c r="CI189" t="str">
        <f>IF(Reservas!Z194="",IF(Reservas!Y194="","",IF(Reservas!X194=$O$10,0.85,IF(Reservas!X194=$O$11,0.45,IF(Reservas!X194=$O$12,0.33,"")))),Reservas!Z194)</f>
        <v/>
      </c>
      <c r="CJ189" t="str">
        <f>IF(Reservas!AC194="",IF(Reservas!AB194="","",IF(Reservas!AA194=$O$10,0.85,IF(Reservas!AA194=$O$11,0.45,IF(Reservas!AA194=$O$12,0.33,"")))),Reservas!AC194)</f>
        <v/>
      </c>
      <c r="CK189" t="str">
        <f>IF(Reservas!AF194="",IF(Reservas!AE194="","",IF(Reservas!AD194=$O$10,0.85,IF(Reservas!AD194=$O$11,0.45,IF(Reservas!AD194=$O$12,0.33,"")))),Reservas!AF194)</f>
        <v/>
      </c>
      <c r="CL189" t="str">
        <f>IF(Reservas!AI194="",IF(Reservas!AH194="","",IF(Reservas!AG194=$O$10,0.85,IF(Reservas!AG194=$O$11,0.45,IF(Reservas!AG194=$O$12,0.33,"")))),Reservas!AI194)</f>
        <v/>
      </c>
      <c r="CM189" t="str">
        <f>IF(Reservas!AL194="",IF(Reservas!AK194="","",IF(Reservas!AJ194=$O$10,0.85,IF(Reservas!AJ194=$O$11,0.45,IF(Reservas!AJ194=$O$12,0.33,"")))),Reservas!AL194)</f>
        <v/>
      </c>
      <c r="CO189" t="str">
        <f>IFERROR('Prod y alimentación'!E247*IF($AN189=$R$10,VLOOKUP($AO189,Listas!$B$6:$C$106,2,),IF($AN189=$R$11,VLOOKUP($AO189,Listas!$E$6:$F$106,2,),IF($AN189=$R$12,VLOOKUP($AO189,Listas!$H$6:$I$106,2,),""))),"")</f>
        <v/>
      </c>
      <c r="CP189" t="str">
        <f>IFERROR('Prod y alimentación'!H247*IF($AN189=$R$10,VLOOKUP($AO189,Listas!$B$6:$C$106,2,),IF($AN189=$R$11,VLOOKUP($AO189,Listas!$E$6:$F$106,2,),IF($AN189=$R$12,VLOOKUP($AO189,Listas!$H$6:$I$106,2,),""))),"")</f>
        <v/>
      </c>
      <c r="CQ189" t="str">
        <f>IFERROR('Prod y alimentación'!K247*IF($AN189=$R$10,VLOOKUP($AO189,Listas!$B$6:$C$106,2,),IF($AN189=$R$11,VLOOKUP($AO189,Listas!$E$6:$F$106,2,),IF($AN189=$R$12,VLOOKUP($AO189,Listas!$H$6:$I$106,2,),""))),"")</f>
        <v/>
      </c>
      <c r="CR189" t="str">
        <f>IFERROR('Prod y alimentación'!N247*IF($AN189=$R$10,VLOOKUP($AO189,Listas!$B$6:$C$106,2,),IF($AN189=$R$11,VLOOKUP($AO189,Listas!$E$6:$F$106,2,),IF($AN189=$R$12,VLOOKUP($AO189,Listas!$H$6:$I$106,2,),""))),"")</f>
        <v/>
      </c>
      <c r="CS189" t="str">
        <f>IFERROR('Prod y alimentación'!Q247*IF($AN189=$R$10,VLOOKUP($AO189,Listas!$B$6:$C$106,2,),IF($AN189=$R$11,VLOOKUP($AO189,Listas!$E$6:$F$106,2,),IF($AN189=$R$12,VLOOKUP($AO189,Listas!$H$6:$I$106,2,),""))),"")</f>
        <v/>
      </c>
      <c r="CT189" t="str">
        <f>IFERROR('Prod y alimentación'!T247*IF($AN189=$R$10,VLOOKUP($AO189,Listas!$B$6:$C$106,2,),IF($AN189=$R$11,VLOOKUP($AO189,Listas!$E$6:$F$106,2,),IF($AN189=$R$12,VLOOKUP($AO189,Listas!$H$6:$I$106,2,),""))),"")</f>
        <v/>
      </c>
      <c r="CU189" t="str">
        <f>IFERROR('Prod y alimentación'!W247*IF($AN189=$R$10,VLOOKUP($AO189,Listas!$B$6:$C$106,2,),IF($AN189=$R$11,VLOOKUP($AO189,Listas!$E$6:$F$106,2,),IF($AN189=$R$12,VLOOKUP($AO189,Listas!$H$6:$I$106,2,),""))),"")</f>
        <v/>
      </c>
      <c r="CV189" t="str">
        <f>IFERROR('Prod y alimentación'!Z247*IF($AN189=$R$10,VLOOKUP($AO189,Listas!$B$6:$C$106,2,),IF($AN189=$R$11,VLOOKUP($AO189,Listas!$E$6:$F$106,2,),IF($AN189=$R$12,VLOOKUP($AO189,Listas!$H$6:$I$106,2,),""))),"")</f>
        <v/>
      </c>
      <c r="CW189" t="str">
        <f>IFERROR('Prod y alimentación'!AC247*IF($AN189=$R$10,VLOOKUP($AO189,Listas!$B$6:$C$106,2,),IF($AN189=$R$11,VLOOKUP($AO189,Listas!$E$6:$F$106,2,),IF($AN189=$R$12,VLOOKUP($AO189,Listas!$H$6:$I$106,2,),""))),"")</f>
        <v/>
      </c>
      <c r="CX189" t="str">
        <f>IFERROR('Prod y alimentación'!AF247*IF($AN189=$R$10,VLOOKUP($AO189,Listas!$B$6:$C$106,2,),IF($AN189=$R$11,VLOOKUP($AO189,Listas!$E$6:$F$106,2,),IF($AN189=$R$12,VLOOKUP($AO189,Listas!$H$6:$I$106,2,),""))),"")</f>
        <v/>
      </c>
      <c r="CY189" t="str">
        <f>IFERROR('Prod y alimentación'!AI247*IF($AN189=$R$10,VLOOKUP($AO189,Listas!$B$6:$C$106,2,),IF($AN189=$R$11,VLOOKUP($AO189,Listas!$E$6:$F$106,2,),IF($AN189=$R$12,VLOOKUP($AO189,Listas!$H$6:$I$106,2,),""))),"")</f>
        <v/>
      </c>
      <c r="CZ189" t="str">
        <f>IFERROR('Prod y alimentación'!AL247*IF($AN189=$R$10,VLOOKUP($AO189,Listas!$B$6:$C$106,2,),IF($AN189=$R$11,VLOOKUP($AO189,Listas!$E$6:$F$106,2,),IF($AN189=$R$12,VLOOKUP($AO189,Listas!$H$6:$I$106,2,),""))),"")</f>
        <v/>
      </c>
    </row>
    <row r="190" spans="80:104" x14ac:dyDescent="0.35">
      <c r="CB190" t="str">
        <f>IF(Reservas!E195="",IF(Reservas!D195="","",IF(Reservas!C195=$O$10,0.85,IF(Reservas!C195=$O$11,0.45,IF(Reservas!C195=$O$12,0.33,"")))),Reservas!E195)</f>
        <v/>
      </c>
      <c r="CC190" t="str">
        <f>IF(Reservas!H195="",IF(Reservas!G195="","",IF(Reservas!F195=$O$10,0.85,IF(Reservas!F195=$O$11,0.45,IF(Reservas!F195=$O$12,0.33,"")))),Reservas!H195)</f>
        <v/>
      </c>
      <c r="CD190" t="str">
        <f>IF(Reservas!K195="",IF(Reservas!J195="","",IF(Reservas!I195=$O$10,0.85,IF(Reservas!I195=$O$11,0.45,IF(Reservas!I195=$O$12,0.33,"")))),Reservas!K195)</f>
        <v/>
      </c>
      <c r="CE190" t="str">
        <f>IF(Reservas!N195="",IF(Reservas!M195="","",IF(Reservas!L195=$O$10,0.85,IF(Reservas!L195=$O$11,0.45,IF(Reservas!L195=$O$12,0.33,"")))),Reservas!N195)</f>
        <v/>
      </c>
      <c r="CF190" t="str">
        <f>IF(Reservas!Q195="",IF(Reservas!P195="","",IF(Reservas!O195=$O$10,0.85,IF(Reservas!O195=$O$11,0.45,IF(Reservas!O195=$O$12,0.33,"")))),Reservas!Q195)</f>
        <v/>
      </c>
      <c r="CG190" t="str">
        <f>IF(Reservas!T195="",IF(Reservas!S195="","",IF(Reservas!R195=$O$10,0.85,IF(Reservas!R195=$O$11,0.45,IF(Reservas!R195=$O$12,0.33,"")))),Reservas!T195)</f>
        <v/>
      </c>
      <c r="CH190" t="str">
        <f>IF(Reservas!W195="",IF(Reservas!V195="","",IF(Reservas!U195=$O$10,0.85,IF(Reservas!U195=$O$11,0.45,IF(Reservas!U195=$O$12,0.33,"")))),Reservas!W195)</f>
        <v/>
      </c>
      <c r="CI190" t="str">
        <f>IF(Reservas!Z195="",IF(Reservas!Y195="","",IF(Reservas!X195=$O$10,0.85,IF(Reservas!X195=$O$11,0.45,IF(Reservas!X195=$O$12,0.33,"")))),Reservas!Z195)</f>
        <v/>
      </c>
      <c r="CJ190" t="str">
        <f>IF(Reservas!AC195="",IF(Reservas!AB195="","",IF(Reservas!AA195=$O$10,0.85,IF(Reservas!AA195=$O$11,0.45,IF(Reservas!AA195=$O$12,0.33,"")))),Reservas!AC195)</f>
        <v/>
      </c>
      <c r="CK190" t="str">
        <f>IF(Reservas!AF195="",IF(Reservas!AE195="","",IF(Reservas!AD195=$O$10,0.85,IF(Reservas!AD195=$O$11,0.45,IF(Reservas!AD195=$O$12,0.33,"")))),Reservas!AF195)</f>
        <v/>
      </c>
      <c r="CL190" t="str">
        <f>IF(Reservas!AI195="",IF(Reservas!AH195="","",IF(Reservas!AG195=$O$10,0.85,IF(Reservas!AG195=$O$11,0.45,IF(Reservas!AG195=$O$12,0.33,"")))),Reservas!AI195)</f>
        <v/>
      </c>
      <c r="CM190" t="str">
        <f>IF(Reservas!AL195="",IF(Reservas!AK195="","",IF(Reservas!AJ195=$O$10,0.85,IF(Reservas!AJ195=$O$11,0.45,IF(Reservas!AJ195=$O$12,0.33,"")))),Reservas!AL195)</f>
        <v/>
      </c>
      <c r="CO190" t="str">
        <f>IFERROR('Prod y alimentación'!E248*IF($AN190=$R$10,VLOOKUP($AO190,Listas!$B$6:$C$106,2,),IF($AN190=$R$11,VLOOKUP($AO190,Listas!$E$6:$F$106,2,),IF($AN190=$R$12,VLOOKUP($AO190,Listas!$H$6:$I$106,2,),""))),"")</f>
        <v/>
      </c>
      <c r="CP190" t="str">
        <f>IFERROR('Prod y alimentación'!H248*IF($AN190=$R$10,VLOOKUP($AO190,Listas!$B$6:$C$106,2,),IF($AN190=$R$11,VLOOKUP($AO190,Listas!$E$6:$F$106,2,),IF($AN190=$R$12,VLOOKUP($AO190,Listas!$H$6:$I$106,2,),""))),"")</f>
        <v/>
      </c>
      <c r="CQ190" t="str">
        <f>IFERROR('Prod y alimentación'!K248*IF($AN190=$R$10,VLOOKUP($AO190,Listas!$B$6:$C$106,2,),IF($AN190=$R$11,VLOOKUP($AO190,Listas!$E$6:$F$106,2,),IF($AN190=$R$12,VLOOKUP($AO190,Listas!$H$6:$I$106,2,),""))),"")</f>
        <v/>
      </c>
      <c r="CR190" t="str">
        <f>IFERROR('Prod y alimentación'!N248*IF($AN190=$R$10,VLOOKUP($AO190,Listas!$B$6:$C$106,2,),IF($AN190=$R$11,VLOOKUP($AO190,Listas!$E$6:$F$106,2,),IF($AN190=$R$12,VLOOKUP($AO190,Listas!$H$6:$I$106,2,),""))),"")</f>
        <v/>
      </c>
      <c r="CS190" t="str">
        <f>IFERROR('Prod y alimentación'!Q248*IF($AN190=$R$10,VLOOKUP($AO190,Listas!$B$6:$C$106,2,),IF($AN190=$R$11,VLOOKUP($AO190,Listas!$E$6:$F$106,2,),IF($AN190=$R$12,VLOOKUP($AO190,Listas!$H$6:$I$106,2,),""))),"")</f>
        <v/>
      </c>
      <c r="CT190" t="str">
        <f>IFERROR('Prod y alimentación'!T248*IF($AN190=$R$10,VLOOKUP($AO190,Listas!$B$6:$C$106,2,),IF($AN190=$R$11,VLOOKUP($AO190,Listas!$E$6:$F$106,2,),IF($AN190=$R$12,VLOOKUP($AO190,Listas!$H$6:$I$106,2,),""))),"")</f>
        <v/>
      </c>
      <c r="CU190" t="str">
        <f>IFERROR('Prod y alimentación'!W248*IF($AN190=$R$10,VLOOKUP($AO190,Listas!$B$6:$C$106,2,),IF($AN190=$R$11,VLOOKUP($AO190,Listas!$E$6:$F$106,2,),IF($AN190=$R$12,VLOOKUP($AO190,Listas!$H$6:$I$106,2,),""))),"")</f>
        <v/>
      </c>
      <c r="CV190" t="str">
        <f>IFERROR('Prod y alimentación'!Z248*IF($AN190=$R$10,VLOOKUP($AO190,Listas!$B$6:$C$106,2,),IF($AN190=$R$11,VLOOKUP($AO190,Listas!$E$6:$F$106,2,),IF($AN190=$R$12,VLOOKUP($AO190,Listas!$H$6:$I$106,2,),""))),"")</f>
        <v/>
      </c>
      <c r="CW190" t="str">
        <f>IFERROR('Prod y alimentación'!AC248*IF($AN190=$R$10,VLOOKUP($AO190,Listas!$B$6:$C$106,2,),IF($AN190=$R$11,VLOOKUP($AO190,Listas!$E$6:$F$106,2,),IF($AN190=$R$12,VLOOKUP($AO190,Listas!$H$6:$I$106,2,),""))),"")</f>
        <v/>
      </c>
      <c r="CX190" t="str">
        <f>IFERROR('Prod y alimentación'!AF248*IF($AN190=$R$10,VLOOKUP($AO190,Listas!$B$6:$C$106,2,),IF($AN190=$R$11,VLOOKUP($AO190,Listas!$E$6:$F$106,2,),IF($AN190=$R$12,VLOOKUP($AO190,Listas!$H$6:$I$106,2,),""))),"")</f>
        <v/>
      </c>
      <c r="CY190" t="str">
        <f>IFERROR('Prod y alimentación'!AI248*IF($AN190=$R$10,VLOOKUP($AO190,Listas!$B$6:$C$106,2,),IF($AN190=$R$11,VLOOKUP($AO190,Listas!$E$6:$F$106,2,),IF($AN190=$R$12,VLOOKUP($AO190,Listas!$H$6:$I$106,2,),""))),"")</f>
        <v/>
      </c>
      <c r="CZ190" t="str">
        <f>IFERROR('Prod y alimentación'!AL248*IF($AN190=$R$10,VLOOKUP($AO190,Listas!$B$6:$C$106,2,),IF($AN190=$R$11,VLOOKUP($AO190,Listas!$E$6:$F$106,2,),IF($AN190=$R$12,VLOOKUP($AO190,Listas!$H$6:$I$106,2,),""))),"")</f>
        <v/>
      </c>
    </row>
    <row r="191" spans="80:104" x14ac:dyDescent="0.35">
      <c r="CB191" t="str">
        <f>IF(Reservas!E196="",IF(Reservas!D196="","",IF(Reservas!C196=$O$10,0.85,IF(Reservas!C196=$O$11,0.45,IF(Reservas!C196=$O$12,0.33,"")))),Reservas!E196)</f>
        <v/>
      </c>
      <c r="CC191" t="str">
        <f>IF(Reservas!H196="",IF(Reservas!G196="","",IF(Reservas!F196=$O$10,0.85,IF(Reservas!F196=$O$11,0.45,IF(Reservas!F196=$O$12,0.33,"")))),Reservas!H196)</f>
        <v/>
      </c>
      <c r="CD191" t="str">
        <f>IF(Reservas!K196="",IF(Reservas!J196="","",IF(Reservas!I196=$O$10,0.85,IF(Reservas!I196=$O$11,0.45,IF(Reservas!I196=$O$12,0.33,"")))),Reservas!K196)</f>
        <v/>
      </c>
      <c r="CE191" t="str">
        <f>IF(Reservas!N196="",IF(Reservas!M196="","",IF(Reservas!L196=$O$10,0.85,IF(Reservas!L196=$O$11,0.45,IF(Reservas!L196=$O$12,0.33,"")))),Reservas!N196)</f>
        <v/>
      </c>
      <c r="CF191" t="str">
        <f>IF(Reservas!Q196="",IF(Reservas!P196="","",IF(Reservas!O196=$O$10,0.85,IF(Reservas!O196=$O$11,0.45,IF(Reservas!O196=$O$12,0.33,"")))),Reservas!Q196)</f>
        <v/>
      </c>
      <c r="CG191" t="str">
        <f>IF(Reservas!T196="",IF(Reservas!S196="","",IF(Reservas!R196=$O$10,0.85,IF(Reservas!R196=$O$11,0.45,IF(Reservas!R196=$O$12,0.33,"")))),Reservas!T196)</f>
        <v/>
      </c>
      <c r="CH191" t="str">
        <f>IF(Reservas!W196="",IF(Reservas!V196="","",IF(Reservas!U196=$O$10,0.85,IF(Reservas!U196=$O$11,0.45,IF(Reservas!U196=$O$12,0.33,"")))),Reservas!W196)</f>
        <v/>
      </c>
      <c r="CI191" t="str">
        <f>IF(Reservas!Z196="",IF(Reservas!Y196="","",IF(Reservas!X196=$O$10,0.85,IF(Reservas!X196=$O$11,0.45,IF(Reservas!X196=$O$12,0.33,"")))),Reservas!Z196)</f>
        <v/>
      </c>
      <c r="CJ191" t="str">
        <f>IF(Reservas!AC196="",IF(Reservas!AB196="","",IF(Reservas!AA196=$O$10,0.85,IF(Reservas!AA196=$O$11,0.45,IF(Reservas!AA196=$O$12,0.33,"")))),Reservas!AC196)</f>
        <v/>
      </c>
      <c r="CK191" t="str">
        <f>IF(Reservas!AF196="",IF(Reservas!AE196="","",IF(Reservas!AD196=$O$10,0.85,IF(Reservas!AD196=$O$11,0.45,IF(Reservas!AD196=$O$12,0.33,"")))),Reservas!AF196)</f>
        <v/>
      </c>
      <c r="CL191" t="str">
        <f>IF(Reservas!AI196="",IF(Reservas!AH196="","",IF(Reservas!AG196=$O$10,0.85,IF(Reservas!AG196=$O$11,0.45,IF(Reservas!AG196=$O$12,0.33,"")))),Reservas!AI196)</f>
        <v/>
      </c>
      <c r="CM191" t="str">
        <f>IF(Reservas!AL196="",IF(Reservas!AK196="","",IF(Reservas!AJ196=$O$10,0.85,IF(Reservas!AJ196=$O$11,0.45,IF(Reservas!AJ196=$O$12,0.33,"")))),Reservas!AL196)</f>
        <v/>
      </c>
      <c r="CO191" t="str">
        <f>IFERROR('Prod y alimentación'!E249*IF($AN191=$R$10,VLOOKUP($AO191,Listas!$B$6:$C$106,2,),IF($AN191=$R$11,VLOOKUP($AO191,Listas!$E$6:$F$106,2,),IF($AN191=$R$12,VLOOKUP($AO191,Listas!$H$6:$I$106,2,),""))),"")</f>
        <v/>
      </c>
      <c r="CP191" t="str">
        <f>IFERROR('Prod y alimentación'!H249*IF($AN191=$R$10,VLOOKUP($AO191,Listas!$B$6:$C$106,2,),IF($AN191=$R$11,VLOOKUP($AO191,Listas!$E$6:$F$106,2,),IF($AN191=$R$12,VLOOKUP($AO191,Listas!$H$6:$I$106,2,),""))),"")</f>
        <v/>
      </c>
      <c r="CQ191" t="str">
        <f>IFERROR('Prod y alimentación'!K249*IF($AN191=$R$10,VLOOKUP($AO191,Listas!$B$6:$C$106,2,),IF($AN191=$R$11,VLOOKUP($AO191,Listas!$E$6:$F$106,2,),IF($AN191=$R$12,VLOOKUP($AO191,Listas!$H$6:$I$106,2,),""))),"")</f>
        <v/>
      </c>
      <c r="CR191" t="str">
        <f>IFERROR('Prod y alimentación'!N249*IF($AN191=$R$10,VLOOKUP($AO191,Listas!$B$6:$C$106,2,),IF($AN191=$R$11,VLOOKUP($AO191,Listas!$E$6:$F$106,2,),IF($AN191=$R$12,VLOOKUP($AO191,Listas!$H$6:$I$106,2,),""))),"")</f>
        <v/>
      </c>
      <c r="CS191" t="str">
        <f>IFERROR('Prod y alimentación'!Q249*IF($AN191=$R$10,VLOOKUP($AO191,Listas!$B$6:$C$106,2,),IF($AN191=$R$11,VLOOKUP($AO191,Listas!$E$6:$F$106,2,),IF($AN191=$R$12,VLOOKUP($AO191,Listas!$H$6:$I$106,2,),""))),"")</f>
        <v/>
      </c>
      <c r="CT191" t="str">
        <f>IFERROR('Prod y alimentación'!T249*IF($AN191=$R$10,VLOOKUP($AO191,Listas!$B$6:$C$106,2,),IF($AN191=$R$11,VLOOKUP($AO191,Listas!$E$6:$F$106,2,),IF($AN191=$R$12,VLOOKUP($AO191,Listas!$H$6:$I$106,2,),""))),"")</f>
        <v/>
      </c>
      <c r="CU191" t="str">
        <f>IFERROR('Prod y alimentación'!W249*IF($AN191=$R$10,VLOOKUP($AO191,Listas!$B$6:$C$106,2,),IF($AN191=$R$11,VLOOKUP($AO191,Listas!$E$6:$F$106,2,),IF($AN191=$R$12,VLOOKUP($AO191,Listas!$H$6:$I$106,2,),""))),"")</f>
        <v/>
      </c>
      <c r="CV191" t="str">
        <f>IFERROR('Prod y alimentación'!Z249*IF($AN191=$R$10,VLOOKUP($AO191,Listas!$B$6:$C$106,2,),IF($AN191=$R$11,VLOOKUP($AO191,Listas!$E$6:$F$106,2,),IF($AN191=$R$12,VLOOKUP($AO191,Listas!$H$6:$I$106,2,),""))),"")</f>
        <v/>
      </c>
      <c r="CW191" t="str">
        <f>IFERROR('Prod y alimentación'!AC249*IF($AN191=$R$10,VLOOKUP($AO191,Listas!$B$6:$C$106,2,),IF($AN191=$R$11,VLOOKUP($AO191,Listas!$E$6:$F$106,2,),IF($AN191=$R$12,VLOOKUP($AO191,Listas!$H$6:$I$106,2,),""))),"")</f>
        <v/>
      </c>
      <c r="CX191" t="str">
        <f>IFERROR('Prod y alimentación'!AF249*IF($AN191=$R$10,VLOOKUP($AO191,Listas!$B$6:$C$106,2,),IF($AN191=$R$11,VLOOKUP($AO191,Listas!$E$6:$F$106,2,),IF($AN191=$R$12,VLOOKUP($AO191,Listas!$H$6:$I$106,2,),""))),"")</f>
        <v/>
      </c>
      <c r="CY191" t="str">
        <f>IFERROR('Prod y alimentación'!AI249*IF($AN191=$R$10,VLOOKUP($AO191,Listas!$B$6:$C$106,2,),IF($AN191=$R$11,VLOOKUP($AO191,Listas!$E$6:$F$106,2,),IF($AN191=$R$12,VLOOKUP($AO191,Listas!$H$6:$I$106,2,),""))),"")</f>
        <v/>
      </c>
      <c r="CZ191" t="str">
        <f>IFERROR('Prod y alimentación'!AL249*IF($AN191=$R$10,VLOOKUP($AO191,Listas!$B$6:$C$106,2,),IF($AN191=$R$11,VLOOKUP($AO191,Listas!$E$6:$F$106,2,),IF($AN191=$R$12,VLOOKUP($AO191,Listas!$H$6:$I$106,2,),""))),"")</f>
        <v/>
      </c>
    </row>
    <row r="192" spans="80:104" x14ac:dyDescent="0.35">
      <c r="CB192" t="str">
        <f>IF(Reservas!E197="",IF(Reservas!D197="","",IF(Reservas!C197=$O$10,0.85,IF(Reservas!C197=$O$11,0.45,IF(Reservas!C197=$O$12,0.33,"")))),Reservas!E197)</f>
        <v/>
      </c>
      <c r="CC192" t="str">
        <f>IF(Reservas!H197="",IF(Reservas!G197="","",IF(Reservas!F197=$O$10,0.85,IF(Reservas!F197=$O$11,0.45,IF(Reservas!F197=$O$12,0.33,"")))),Reservas!H197)</f>
        <v/>
      </c>
      <c r="CD192" t="str">
        <f>IF(Reservas!K197="",IF(Reservas!J197="","",IF(Reservas!I197=$O$10,0.85,IF(Reservas!I197=$O$11,0.45,IF(Reservas!I197=$O$12,0.33,"")))),Reservas!K197)</f>
        <v/>
      </c>
      <c r="CE192" t="str">
        <f>IF(Reservas!N197="",IF(Reservas!M197="","",IF(Reservas!L197=$O$10,0.85,IF(Reservas!L197=$O$11,0.45,IF(Reservas!L197=$O$12,0.33,"")))),Reservas!N197)</f>
        <v/>
      </c>
      <c r="CF192" t="str">
        <f>IF(Reservas!Q197="",IF(Reservas!P197="","",IF(Reservas!O197=$O$10,0.85,IF(Reservas!O197=$O$11,0.45,IF(Reservas!O197=$O$12,0.33,"")))),Reservas!Q197)</f>
        <v/>
      </c>
      <c r="CG192" t="str">
        <f>IF(Reservas!T197="",IF(Reservas!S197="","",IF(Reservas!R197=$O$10,0.85,IF(Reservas!R197=$O$11,0.45,IF(Reservas!R197=$O$12,0.33,"")))),Reservas!T197)</f>
        <v/>
      </c>
      <c r="CH192" t="str">
        <f>IF(Reservas!W197="",IF(Reservas!V197="","",IF(Reservas!U197=$O$10,0.85,IF(Reservas!U197=$O$11,0.45,IF(Reservas!U197=$O$12,0.33,"")))),Reservas!W197)</f>
        <v/>
      </c>
      <c r="CI192" t="str">
        <f>IF(Reservas!Z197="",IF(Reservas!Y197="","",IF(Reservas!X197=$O$10,0.85,IF(Reservas!X197=$O$11,0.45,IF(Reservas!X197=$O$12,0.33,"")))),Reservas!Z197)</f>
        <v/>
      </c>
      <c r="CJ192" t="str">
        <f>IF(Reservas!AC197="",IF(Reservas!AB197="","",IF(Reservas!AA197=$O$10,0.85,IF(Reservas!AA197=$O$11,0.45,IF(Reservas!AA197=$O$12,0.33,"")))),Reservas!AC197)</f>
        <v/>
      </c>
      <c r="CK192" t="str">
        <f>IF(Reservas!AF197="",IF(Reservas!AE197="","",IF(Reservas!AD197=$O$10,0.85,IF(Reservas!AD197=$O$11,0.45,IF(Reservas!AD197=$O$12,0.33,"")))),Reservas!AF197)</f>
        <v/>
      </c>
      <c r="CL192" t="str">
        <f>IF(Reservas!AI197="",IF(Reservas!AH197="","",IF(Reservas!AG197=$O$10,0.85,IF(Reservas!AG197=$O$11,0.45,IF(Reservas!AG197=$O$12,0.33,"")))),Reservas!AI197)</f>
        <v/>
      </c>
      <c r="CM192" t="str">
        <f>IF(Reservas!AL197="",IF(Reservas!AK197="","",IF(Reservas!AJ197=$O$10,0.85,IF(Reservas!AJ197=$O$11,0.45,IF(Reservas!AJ197=$O$12,0.33,"")))),Reservas!AL197)</f>
        <v/>
      </c>
      <c r="CO192" t="str">
        <f>IFERROR('Prod y alimentación'!E250*IF($AN192=$R$10,VLOOKUP($AO192,Listas!$B$6:$C$106,2,),IF($AN192=$R$11,VLOOKUP($AO192,Listas!$E$6:$F$106,2,),IF($AN192=$R$12,VLOOKUP($AO192,Listas!$H$6:$I$106,2,),""))),"")</f>
        <v/>
      </c>
      <c r="CP192" t="str">
        <f>IFERROR('Prod y alimentación'!H250*IF($AN192=$R$10,VLOOKUP($AO192,Listas!$B$6:$C$106,2,),IF($AN192=$R$11,VLOOKUP($AO192,Listas!$E$6:$F$106,2,),IF($AN192=$R$12,VLOOKUP($AO192,Listas!$H$6:$I$106,2,),""))),"")</f>
        <v/>
      </c>
      <c r="CQ192" t="str">
        <f>IFERROR('Prod y alimentación'!K250*IF($AN192=$R$10,VLOOKUP($AO192,Listas!$B$6:$C$106,2,),IF($AN192=$R$11,VLOOKUP($AO192,Listas!$E$6:$F$106,2,),IF($AN192=$R$12,VLOOKUP($AO192,Listas!$H$6:$I$106,2,),""))),"")</f>
        <v/>
      </c>
      <c r="CR192" t="str">
        <f>IFERROR('Prod y alimentación'!N250*IF($AN192=$R$10,VLOOKUP($AO192,Listas!$B$6:$C$106,2,),IF($AN192=$R$11,VLOOKUP($AO192,Listas!$E$6:$F$106,2,),IF($AN192=$R$12,VLOOKUP($AO192,Listas!$H$6:$I$106,2,),""))),"")</f>
        <v/>
      </c>
      <c r="CS192" t="str">
        <f>IFERROR('Prod y alimentación'!Q250*IF($AN192=$R$10,VLOOKUP($AO192,Listas!$B$6:$C$106,2,),IF($AN192=$R$11,VLOOKUP($AO192,Listas!$E$6:$F$106,2,),IF($AN192=$R$12,VLOOKUP($AO192,Listas!$H$6:$I$106,2,),""))),"")</f>
        <v/>
      </c>
      <c r="CT192" t="str">
        <f>IFERROR('Prod y alimentación'!T250*IF($AN192=$R$10,VLOOKUP($AO192,Listas!$B$6:$C$106,2,),IF($AN192=$R$11,VLOOKUP($AO192,Listas!$E$6:$F$106,2,),IF($AN192=$R$12,VLOOKUP($AO192,Listas!$H$6:$I$106,2,),""))),"")</f>
        <v/>
      </c>
      <c r="CU192" t="str">
        <f>IFERROR('Prod y alimentación'!W250*IF($AN192=$R$10,VLOOKUP($AO192,Listas!$B$6:$C$106,2,),IF($AN192=$R$11,VLOOKUP($AO192,Listas!$E$6:$F$106,2,),IF($AN192=$R$12,VLOOKUP($AO192,Listas!$H$6:$I$106,2,),""))),"")</f>
        <v/>
      </c>
      <c r="CV192" t="str">
        <f>IFERROR('Prod y alimentación'!Z250*IF($AN192=$R$10,VLOOKUP($AO192,Listas!$B$6:$C$106,2,),IF($AN192=$R$11,VLOOKUP($AO192,Listas!$E$6:$F$106,2,),IF($AN192=$R$12,VLOOKUP($AO192,Listas!$H$6:$I$106,2,),""))),"")</f>
        <v/>
      </c>
      <c r="CW192" t="str">
        <f>IFERROR('Prod y alimentación'!AC250*IF($AN192=$R$10,VLOOKUP($AO192,Listas!$B$6:$C$106,2,),IF($AN192=$R$11,VLOOKUP($AO192,Listas!$E$6:$F$106,2,),IF($AN192=$R$12,VLOOKUP($AO192,Listas!$H$6:$I$106,2,),""))),"")</f>
        <v/>
      </c>
      <c r="CX192" t="str">
        <f>IFERROR('Prod y alimentación'!AF250*IF($AN192=$R$10,VLOOKUP($AO192,Listas!$B$6:$C$106,2,),IF($AN192=$R$11,VLOOKUP($AO192,Listas!$E$6:$F$106,2,),IF($AN192=$R$12,VLOOKUP($AO192,Listas!$H$6:$I$106,2,),""))),"")</f>
        <v/>
      </c>
      <c r="CY192" t="str">
        <f>IFERROR('Prod y alimentación'!AI250*IF($AN192=$R$10,VLOOKUP($AO192,Listas!$B$6:$C$106,2,),IF($AN192=$R$11,VLOOKUP($AO192,Listas!$E$6:$F$106,2,),IF($AN192=$R$12,VLOOKUP($AO192,Listas!$H$6:$I$106,2,),""))),"")</f>
        <v/>
      </c>
      <c r="CZ192" t="str">
        <f>IFERROR('Prod y alimentación'!AL250*IF($AN192=$R$10,VLOOKUP($AO192,Listas!$B$6:$C$106,2,),IF($AN192=$R$11,VLOOKUP($AO192,Listas!$E$6:$F$106,2,),IF($AN192=$R$12,VLOOKUP($AO192,Listas!$H$6:$I$106,2,),""))),"")</f>
        <v/>
      </c>
    </row>
    <row r="193" spans="80:104" x14ac:dyDescent="0.35">
      <c r="CB193" t="str">
        <f>IF(Reservas!E198="",IF(Reservas!D198="","",IF(Reservas!C198=$O$10,0.85,IF(Reservas!C198=$O$11,0.45,IF(Reservas!C198=$O$12,0.33,"")))),Reservas!E198)</f>
        <v/>
      </c>
      <c r="CC193" t="str">
        <f>IF(Reservas!H198="",IF(Reservas!G198="","",IF(Reservas!F198=$O$10,0.85,IF(Reservas!F198=$O$11,0.45,IF(Reservas!F198=$O$12,0.33,"")))),Reservas!H198)</f>
        <v/>
      </c>
      <c r="CD193" t="str">
        <f>IF(Reservas!K198="",IF(Reservas!J198="","",IF(Reservas!I198=$O$10,0.85,IF(Reservas!I198=$O$11,0.45,IF(Reservas!I198=$O$12,0.33,"")))),Reservas!K198)</f>
        <v/>
      </c>
      <c r="CE193" t="str">
        <f>IF(Reservas!N198="",IF(Reservas!M198="","",IF(Reservas!L198=$O$10,0.85,IF(Reservas!L198=$O$11,0.45,IF(Reservas!L198=$O$12,0.33,"")))),Reservas!N198)</f>
        <v/>
      </c>
      <c r="CF193" t="str">
        <f>IF(Reservas!Q198="",IF(Reservas!P198="","",IF(Reservas!O198=$O$10,0.85,IF(Reservas!O198=$O$11,0.45,IF(Reservas!O198=$O$12,0.33,"")))),Reservas!Q198)</f>
        <v/>
      </c>
      <c r="CG193" t="str">
        <f>IF(Reservas!T198="",IF(Reservas!S198="","",IF(Reservas!R198=$O$10,0.85,IF(Reservas!R198=$O$11,0.45,IF(Reservas!R198=$O$12,0.33,"")))),Reservas!T198)</f>
        <v/>
      </c>
      <c r="CH193" t="str">
        <f>IF(Reservas!W198="",IF(Reservas!V198="","",IF(Reservas!U198=$O$10,0.85,IF(Reservas!U198=$O$11,0.45,IF(Reservas!U198=$O$12,0.33,"")))),Reservas!W198)</f>
        <v/>
      </c>
      <c r="CI193" t="str">
        <f>IF(Reservas!Z198="",IF(Reservas!Y198="","",IF(Reservas!X198=$O$10,0.85,IF(Reservas!X198=$O$11,0.45,IF(Reservas!X198=$O$12,0.33,"")))),Reservas!Z198)</f>
        <v/>
      </c>
      <c r="CJ193" t="str">
        <f>IF(Reservas!AC198="",IF(Reservas!AB198="","",IF(Reservas!AA198=$O$10,0.85,IF(Reservas!AA198=$O$11,0.45,IF(Reservas!AA198=$O$12,0.33,"")))),Reservas!AC198)</f>
        <v/>
      </c>
      <c r="CK193" t="str">
        <f>IF(Reservas!AF198="",IF(Reservas!AE198="","",IF(Reservas!AD198=$O$10,0.85,IF(Reservas!AD198=$O$11,0.45,IF(Reservas!AD198=$O$12,0.33,"")))),Reservas!AF198)</f>
        <v/>
      </c>
      <c r="CL193" t="str">
        <f>IF(Reservas!AI198="",IF(Reservas!AH198="","",IF(Reservas!AG198=$O$10,0.85,IF(Reservas!AG198=$O$11,0.45,IF(Reservas!AG198=$O$12,0.33,"")))),Reservas!AI198)</f>
        <v/>
      </c>
      <c r="CM193" t="str">
        <f>IF(Reservas!AL198="",IF(Reservas!AK198="","",IF(Reservas!AJ198=$O$10,0.85,IF(Reservas!AJ198=$O$11,0.45,IF(Reservas!AJ198=$O$12,0.33,"")))),Reservas!AL198)</f>
        <v/>
      </c>
      <c r="CO193" t="str">
        <f>IFERROR('Prod y alimentación'!E251*IF($AN193=$R$10,VLOOKUP($AO193,Listas!$B$6:$C$106,2,),IF($AN193=$R$11,VLOOKUP($AO193,Listas!$E$6:$F$106,2,),IF($AN193=$R$12,VLOOKUP($AO193,Listas!$H$6:$I$106,2,),""))),"")</f>
        <v/>
      </c>
      <c r="CP193" t="str">
        <f>IFERROR('Prod y alimentación'!H251*IF($AN193=$R$10,VLOOKUP($AO193,Listas!$B$6:$C$106,2,),IF($AN193=$R$11,VLOOKUP($AO193,Listas!$E$6:$F$106,2,),IF($AN193=$R$12,VLOOKUP($AO193,Listas!$H$6:$I$106,2,),""))),"")</f>
        <v/>
      </c>
      <c r="CQ193" t="str">
        <f>IFERROR('Prod y alimentación'!K251*IF($AN193=$R$10,VLOOKUP($AO193,Listas!$B$6:$C$106,2,),IF($AN193=$R$11,VLOOKUP($AO193,Listas!$E$6:$F$106,2,),IF($AN193=$R$12,VLOOKUP($AO193,Listas!$H$6:$I$106,2,),""))),"")</f>
        <v/>
      </c>
      <c r="CR193" t="str">
        <f>IFERROR('Prod y alimentación'!N251*IF($AN193=$R$10,VLOOKUP($AO193,Listas!$B$6:$C$106,2,),IF($AN193=$R$11,VLOOKUP($AO193,Listas!$E$6:$F$106,2,),IF($AN193=$R$12,VLOOKUP($AO193,Listas!$H$6:$I$106,2,),""))),"")</f>
        <v/>
      </c>
      <c r="CS193" t="str">
        <f>IFERROR('Prod y alimentación'!Q251*IF($AN193=$R$10,VLOOKUP($AO193,Listas!$B$6:$C$106,2,),IF($AN193=$R$11,VLOOKUP($AO193,Listas!$E$6:$F$106,2,),IF($AN193=$R$12,VLOOKUP($AO193,Listas!$H$6:$I$106,2,),""))),"")</f>
        <v/>
      </c>
      <c r="CT193" t="str">
        <f>IFERROR('Prod y alimentación'!T251*IF($AN193=$R$10,VLOOKUP($AO193,Listas!$B$6:$C$106,2,),IF($AN193=$R$11,VLOOKUP($AO193,Listas!$E$6:$F$106,2,),IF($AN193=$R$12,VLOOKUP($AO193,Listas!$H$6:$I$106,2,),""))),"")</f>
        <v/>
      </c>
      <c r="CU193" t="str">
        <f>IFERROR('Prod y alimentación'!W251*IF($AN193=$R$10,VLOOKUP($AO193,Listas!$B$6:$C$106,2,),IF($AN193=$R$11,VLOOKUP($AO193,Listas!$E$6:$F$106,2,),IF($AN193=$R$12,VLOOKUP($AO193,Listas!$H$6:$I$106,2,),""))),"")</f>
        <v/>
      </c>
      <c r="CV193" t="str">
        <f>IFERROR('Prod y alimentación'!Z251*IF($AN193=$R$10,VLOOKUP($AO193,Listas!$B$6:$C$106,2,),IF($AN193=$R$11,VLOOKUP($AO193,Listas!$E$6:$F$106,2,),IF($AN193=$R$12,VLOOKUP($AO193,Listas!$H$6:$I$106,2,),""))),"")</f>
        <v/>
      </c>
      <c r="CW193" t="str">
        <f>IFERROR('Prod y alimentación'!AC251*IF($AN193=$R$10,VLOOKUP($AO193,Listas!$B$6:$C$106,2,),IF($AN193=$R$11,VLOOKUP($AO193,Listas!$E$6:$F$106,2,),IF($AN193=$R$12,VLOOKUP($AO193,Listas!$H$6:$I$106,2,),""))),"")</f>
        <v/>
      </c>
      <c r="CX193" t="str">
        <f>IFERROR('Prod y alimentación'!AF251*IF($AN193=$R$10,VLOOKUP($AO193,Listas!$B$6:$C$106,2,),IF($AN193=$R$11,VLOOKUP($AO193,Listas!$E$6:$F$106,2,),IF($AN193=$R$12,VLOOKUP($AO193,Listas!$H$6:$I$106,2,),""))),"")</f>
        <v/>
      </c>
      <c r="CY193" t="str">
        <f>IFERROR('Prod y alimentación'!AI251*IF($AN193=$R$10,VLOOKUP($AO193,Listas!$B$6:$C$106,2,),IF($AN193=$R$11,VLOOKUP($AO193,Listas!$E$6:$F$106,2,),IF($AN193=$R$12,VLOOKUP($AO193,Listas!$H$6:$I$106,2,),""))),"")</f>
        <v/>
      </c>
      <c r="CZ193" t="str">
        <f>IFERROR('Prod y alimentación'!AL251*IF($AN193=$R$10,VLOOKUP($AO193,Listas!$B$6:$C$106,2,),IF($AN193=$R$11,VLOOKUP($AO193,Listas!$E$6:$F$106,2,),IF($AN193=$R$12,VLOOKUP($AO193,Listas!$H$6:$I$106,2,),""))),"")</f>
        <v/>
      </c>
    </row>
    <row r="194" spans="80:104" x14ac:dyDescent="0.35">
      <c r="CB194" t="str">
        <f>IF(Reservas!E199="",IF(Reservas!D199="","",IF(Reservas!C199=$O$10,0.85,IF(Reservas!C199=$O$11,0.45,IF(Reservas!C199=$O$12,0.33,"")))),Reservas!E199)</f>
        <v/>
      </c>
      <c r="CC194" t="str">
        <f>IF(Reservas!H199="",IF(Reservas!G199="","",IF(Reservas!F199=$O$10,0.85,IF(Reservas!F199=$O$11,0.45,IF(Reservas!F199=$O$12,0.33,"")))),Reservas!H199)</f>
        <v/>
      </c>
      <c r="CD194" t="str">
        <f>IF(Reservas!K199="",IF(Reservas!J199="","",IF(Reservas!I199=$O$10,0.85,IF(Reservas!I199=$O$11,0.45,IF(Reservas!I199=$O$12,0.33,"")))),Reservas!K199)</f>
        <v/>
      </c>
      <c r="CE194" t="str">
        <f>IF(Reservas!N199="",IF(Reservas!M199="","",IF(Reservas!L199=$O$10,0.85,IF(Reservas!L199=$O$11,0.45,IF(Reservas!L199=$O$12,0.33,"")))),Reservas!N199)</f>
        <v/>
      </c>
      <c r="CF194" t="str">
        <f>IF(Reservas!Q199="",IF(Reservas!P199="","",IF(Reservas!O199=$O$10,0.85,IF(Reservas!O199=$O$11,0.45,IF(Reservas!O199=$O$12,0.33,"")))),Reservas!Q199)</f>
        <v/>
      </c>
      <c r="CG194" t="str">
        <f>IF(Reservas!T199="",IF(Reservas!S199="","",IF(Reservas!R199=$O$10,0.85,IF(Reservas!R199=$O$11,0.45,IF(Reservas!R199=$O$12,0.33,"")))),Reservas!T199)</f>
        <v/>
      </c>
      <c r="CH194" t="str">
        <f>IF(Reservas!W199="",IF(Reservas!V199="","",IF(Reservas!U199=$O$10,0.85,IF(Reservas!U199=$O$11,0.45,IF(Reservas!U199=$O$12,0.33,"")))),Reservas!W199)</f>
        <v/>
      </c>
      <c r="CI194" t="str">
        <f>IF(Reservas!Z199="",IF(Reservas!Y199="","",IF(Reservas!X199=$O$10,0.85,IF(Reservas!X199=$O$11,0.45,IF(Reservas!X199=$O$12,0.33,"")))),Reservas!Z199)</f>
        <v/>
      </c>
      <c r="CJ194" t="str">
        <f>IF(Reservas!AC199="",IF(Reservas!AB199="","",IF(Reservas!AA199=$O$10,0.85,IF(Reservas!AA199=$O$11,0.45,IF(Reservas!AA199=$O$12,0.33,"")))),Reservas!AC199)</f>
        <v/>
      </c>
      <c r="CK194" t="str">
        <f>IF(Reservas!AF199="",IF(Reservas!AE199="","",IF(Reservas!AD199=$O$10,0.85,IF(Reservas!AD199=$O$11,0.45,IF(Reservas!AD199=$O$12,0.33,"")))),Reservas!AF199)</f>
        <v/>
      </c>
      <c r="CL194" t="str">
        <f>IF(Reservas!AI199="",IF(Reservas!AH199="","",IF(Reservas!AG199=$O$10,0.85,IF(Reservas!AG199=$O$11,0.45,IF(Reservas!AG199=$O$12,0.33,"")))),Reservas!AI199)</f>
        <v/>
      </c>
      <c r="CM194" t="str">
        <f>IF(Reservas!AL199="",IF(Reservas!AK199="","",IF(Reservas!AJ199=$O$10,0.85,IF(Reservas!AJ199=$O$11,0.45,IF(Reservas!AJ199=$O$12,0.33,"")))),Reservas!AL199)</f>
        <v/>
      </c>
      <c r="CO194" t="str">
        <f>IFERROR('Prod y alimentación'!E252*IF($AN194=$R$10,VLOOKUP($AO194,Listas!$B$6:$C$106,2,),IF($AN194=$R$11,VLOOKUP($AO194,Listas!$E$6:$F$106,2,),IF($AN194=$R$12,VLOOKUP($AO194,Listas!$H$6:$I$106,2,),""))),"")</f>
        <v/>
      </c>
      <c r="CP194" t="str">
        <f>IFERROR('Prod y alimentación'!H252*IF($AN194=$R$10,VLOOKUP($AO194,Listas!$B$6:$C$106,2,),IF($AN194=$R$11,VLOOKUP($AO194,Listas!$E$6:$F$106,2,),IF($AN194=$R$12,VLOOKUP($AO194,Listas!$H$6:$I$106,2,),""))),"")</f>
        <v/>
      </c>
      <c r="CQ194" t="str">
        <f>IFERROR('Prod y alimentación'!K252*IF($AN194=$R$10,VLOOKUP($AO194,Listas!$B$6:$C$106,2,),IF($AN194=$R$11,VLOOKUP($AO194,Listas!$E$6:$F$106,2,),IF($AN194=$R$12,VLOOKUP($AO194,Listas!$H$6:$I$106,2,),""))),"")</f>
        <v/>
      </c>
      <c r="CR194" t="str">
        <f>IFERROR('Prod y alimentación'!N252*IF($AN194=$R$10,VLOOKUP($AO194,Listas!$B$6:$C$106,2,),IF($AN194=$R$11,VLOOKUP($AO194,Listas!$E$6:$F$106,2,),IF($AN194=$R$12,VLOOKUP($AO194,Listas!$H$6:$I$106,2,),""))),"")</f>
        <v/>
      </c>
      <c r="CS194" t="str">
        <f>IFERROR('Prod y alimentación'!Q252*IF($AN194=$R$10,VLOOKUP($AO194,Listas!$B$6:$C$106,2,),IF($AN194=$R$11,VLOOKUP($AO194,Listas!$E$6:$F$106,2,),IF($AN194=$R$12,VLOOKUP($AO194,Listas!$H$6:$I$106,2,),""))),"")</f>
        <v/>
      </c>
      <c r="CT194" t="str">
        <f>IFERROR('Prod y alimentación'!T252*IF($AN194=$R$10,VLOOKUP($AO194,Listas!$B$6:$C$106,2,),IF($AN194=$R$11,VLOOKUP($AO194,Listas!$E$6:$F$106,2,),IF($AN194=$R$12,VLOOKUP($AO194,Listas!$H$6:$I$106,2,),""))),"")</f>
        <v/>
      </c>
      <c r="CU194" t="str">
        <f>IFERROR('Prod y alimentación'!W252*IF($AN194=$R$10,VLOOKUP($AO194,Listas!$B$6:$C$106,2,),IF($AN194=$R$11,VLOOKUP($AO194,Listas!$E$6:$F$106,2,),IF($AN194=$R$12,VLOOKUP($AO194,Listas!$H$6:$I$106,2,),""))),"")</f>
        <v/>
      </c>
      <c r="CV194" t="str">
        <f>IFERROR('Prod y alimentación'!Z252*IF($AN194=$R$10,VLOOKUP($AO194,Listas!$B$6:$C$106,2,),IF($AN194=$R$11,VLOOKUP($AO194,Listas!$E$6:$F$106,2,),IF($AN194=$R$12,VLOOKUP($AO194,Listas!$H$6:$I$106,2,),""))),"")</f>
        <v/>
      </c>
      <c r="CW194" t="str">
        <f>IFERROR('Prod y alimentación'!AC252*IF($AN194=$R$10,VLOOKUP($AO194,Listas!$B$6:$C$106,2,),IF($AN194=$R$11,VLOOKUP($AO194,Listas!$E$6:$F$106,2,),IF($AN194=$R$12,VLOOKUP($AO194,Listas!$H$6:$I$106,2,),""))),"")</f>
        <v/>
      </c>
      <c r="CX194" t="str">
        <f>IFERROR('Prod y alimentación'!AF252*IF($AN194=$R$10,VLOOKUP($AO194,Listas!$B$6:$C$106,2,),IF($AN194=$R$11,VLOOKUP($AO194,Listas!$E$6:$F$106,2,),IF($AN194=$R$12,VLOOKUP($AO194,Listas!$H$6:$I$106,2,),""))),"")</f>
        <v/>
      </c>
      <c r="CY194" t="str">
        <f>IFERROR('Prod y alimentación'!AI252*IF($AN194=$R$10,VLOOKUP($AO194,Listas!$B$6:$C$106,2,),IF($AN194=$R$11,VLOOKUP($AO194,Listas!$E$6:$F$106,2,),IF($AN194=$R$12,VLOOKUP($AO194,Listas!$H$6:$I$106,2,),""))),"")</f>
        <v/>
      </c>
      <c r="CZ194" t="str">
        <f>IFERROR('Prod y alimentación'!AL252*IF($AN194=$R$10,VLOOKUP($AO194,Listas!$B$6:$C$106,2,),IF($AN194=$R$11,VLOOKUP($AO194,Listas!$E$6:$F$106,2,),IF($AN194=$R$12,VLOOKUP($AO194,Listas!$H$6:$I$106,2,),""))),"")</f>
        <v/>
      </c>
    </row>
    <row r="195" spans="80:104" x14ac:dyDescent="0.35">
      <c r="CB195" t="str">
        <f>IF(Reservas!E200="",IF(Reservas!D200="","",IF(Reservas!C200=$O$10,0.85,IF(Reservas!C200=$O$11,0.45,IF(Reservas!C200=$O$12,0.33,"")))),Reservas!E200)</f>
        <v/>
      </c>
      <c r="CC195" t="str">
        <f>IF(Reservas!H200="",IF(Reservas!G200="","",IF(Reservas!F200=$O$10,0.85,IF(Reservas!F200=$O$11,0.45,IF(Reservas!F200=$O$12,0.33,"")))),Reservas!H200)</f>
        <v/>
      </c>
      <c r="CD195" t="str">
        <f>IF(Reservas!K200="",IF(Reservas!J200="","",IF(Reservas!I200=$O$10,0.85,IF(Reservas!I200=$O$11,0.45,IF(Reservas!I200=$O$12,0.33,"")))),Reservas!K200)</f>
        <v/>
      </c>
      <c r="CE195" t="str">
        <f>IF(Reservas!N200="",IF(Reservas!M200="","",IF(Reservas!L200=$O$10,0.85,IF(Reservas!L200=$O$11,0.45,IF(Reservas!L200=$O$12,0.33,"")))),Reservas!N200)</f>
        <v/>
      </c>
      <c r="CF195" t="str">
        <f>IF(Reservas!Q200="",IF(Reservas!P200="","",IF(Reservas!O200=$O$10,0.85,IF(Reservas!O200=$O$11,0.45,IF(Reservas!O200=$O$12,0.33,"")))),Reservas!Q200)</f>
        <v/>
      </c>
      <c r="CG195" t="str">
        <f>IF(Reservas!T200="",IF(Reservas!S200="","",IF(Reservas!R200=$O$10,0.85,IF(Reservas!R200=$O$11,0.45,IF(Reservas!R200=$O$12,0.33,"")))),Reservas!T200)</f>
        <v/>
      </c>
      <c r="CH195" t="str">
        <f>IF(Reservas!W200="",IF(Reservas!V200="","",IF(Reservas!U200=$O$10,0.85,IF(Reservas!U200=$O$11,0.45,IF(Reservas!U200=$O$12,0.33,"")))),Reservas!W200)</f>
        <v/>
      </c>
      <c r="CI195" t="str">
        <f>IF(Reservas!Z200="",IF(Reservas!Y200="","",IF(Reservas!X200=$O$10,0.85,IF(Reservas!X200=$O$11,0.45,IF(Reservas!X200=$O$12,0.33,"")))),Reservas!Z200)</f>
        <v/>
      </c>
      <c r="CJ195" t="str">
        <f>IF(Reservas!AC200="",IF(Reservas!AB200="","",IF(Reservas!AA200=$O$10,0.85,IF(Reservas!AA200=$O$11,0.45,IF(Reservas!AA200=$O$12,0.33,"")))),Reservas!AC200)</f>
        <v/>
      </c>
      <c r="CK195" t="str">
        <f>IF(Reservas!AF200="",IF(Reservas!AE200="","",IF(Reservas!AD200=$O$10,0.85,IF(Reservas!AD200=$O$11,0.45,IF(Reservas!AD200=$O$12,0.33,"")))),Reservas!AF200)</f>
        <v/>
      </c>
      <c r="CL195" t="str">
        <f>IF(Reservas!AI200="",IF(Reservas!AH200="","",IF(Reservas!AG200=$O$10,0.85,IF(Reservas!AG200=$O$11,0.45,IF(Reservas!AG200=$O$12,0.33,"")))),Reservas!AI200)</f>
        <v/>
      </c>
      <c r="CM195" t="str">
        <f>IF(Reservas!AL200="",IF(Reservas!AK200="","",IF(Reservas!AJ200=$O$10,0.85,IF(Reservas!AJ200=$O$11,0.45,IF(Reservas!AJ200=$O$12,0.33,"")))),Reservas!AL200)</f>
        <v/>
      </c>
      <c r="CO195" t="str">
        <f>IFERROR('Prod y alimentación'!E253*IF($AN195=$R$10,VLOOKUP($AO195,Listas!$B$6:$C$106,2,),IF($AN195=$R$11,VLOOKUP($AO195,Listas!$E$6:$F$106,2,),IF($AN195=$R$12,VLOOKUP($AO195,Listas!$H$6:$I$106,2,),""))),"")</f>
        <v/>
      </c>
      <c r="CP195" t="str">
        <f>IFERROR('Prod y alimentación'!H253*IF($AN195=$R$10,VLOOKUP($AO195,Listas!$B$6:$C$106,2,),IF($AN195=$R$11,VLOOKUP($AO195,Listas!$E$6:$F$106,2,),IF($AN195=$R$12,VLOOKUP($AO195,Listas!$H$6:$I$106,2,),""))),"")</f>
        <v/>
      </c>
      <c r="CQ195" t="str">
        <f>IFERROR('Prod y alimentación'!K253*IF($AN195=$R$10,VLOOKUP($AO195,Listas!$B$6:$C$106,2,),IF($AN195=$R$11,VLOOKUP($AO195,Listas!$E$6:$F$106,2,),IF($AN195=$R$12,VLOOKUP($AO195,Listas!$H$6:$I$106,2,),""))),"")</f>
        <v/>
      </c>
      <c r="CR195" t="str">
        <f>IFERROR('Prod y alimentación'!N253*IF($AN195=$R$10,VLOOKUP($AO195,Listas!$B$6:$C$106,2,),IF($AN195=$R$11,VLOOKUP($AO195,Listas!$E$6:$F$106,2,),IF($AN195=$R$12,VLOOKUP($AO195,Listas!$H$6:$I$106,2,),""))),"")</f>
        <v/>
      </c>
      <c r="CS195" t="str">
        <f>IFERROR('Prod y alimentación'!Q253*IF($AN195=$R$10,VLOOKUP($AO195,Listas!$B$6:$C$106,2,),IF($AN195=$R$11,VLOOKUP($AO195,Listas!$E$6:$F$106,2,),IF($AN195=$R$12,VLOOKUP($AO195,Listas!$H$6:$I$106,2,),""))),"")</f>
        <v/>
      </c>
      <c r="CT195" t="str">
        <f>IFERROR('Prod y alimentación'!T253*IF($AN195=$R$10,VLOOKUP($AO195,Listas!$B$6:$C$106,2,),IF($AN195=$R$11,VLOOKUP($AO195,Listas!$E$6:$F$106,2,),IF($AN195=$R$12,VLOOKUP($AO195,Listas!$H$6:$I$106,2,),""))),"")</f>
        <v/>
      </c>
      <c r="CU195" t="str">
        <f>IFERROR('Prod y alimentación'!W253*IF($AN195=$R$10,VLOOKUP($AO195,Listas!$B$6:$C$106,2,),IF($AN195=$R$11,VLOOKUP($AO195,Listas!$E$6:$F$106,2,),IF($AN195=$R$12,VLOOKUP($AO195,Listas!$H$6:$I$106,2,),""))),"")</f>
        <v/>
      </c>
      <c r="CV195" t="str">
        <f>IFERROR('Prod y alimentación'!Z253*IF($AN195=$R$10,VLOOKUP($AO195,Listas!$B$6:$C$106,2,),IF($AN195=$R$11,VLOOKUP($AO195,Listas!$E$6:$F$106,2,),IF($AN195=$R$12,VLOOKUP($AO195,Listas!$H$6:$I$106,2,),""))),"")</f>
        <v/>
      </c>
      <c r="CW195" t="str">
        <f>IFERROR('Prod y alimentación'!AC253*IF($AN195=$R$10,VLOOKUP($AO195,Listas!$B$6:$C$106,2,),IF($AN195=$R$11,VLOOKUP($AO195,Listas!$E$6:$F$106,2,),IF($AN195=$R$12,VLOOKUP($AO195,Listas!$H$6:$I$106,2,),""))),"")</f>
        <v/>
      </c>
      <c r="CX195" t="str">
        <f>IFERROR('Prod y alimentación'!AF253*IF($AN195=$R$10,VLOOKUP($AO195,Listas!$B$6:$C$106,2,),IF($AN195=$R$11,VLOOKUP($AO195,Listas!$E$6:$F$106,2,),IF($AN195=$R$12,VLOOKUP($AO195,Listas!$H$6:$I$106,2,),""))),"")</f>
        <v/>
      </c>
      <c r="CY195" t="str">
        <f>IFERROR('Prod y alimentación'!AI253*IF($AN195=$R$10,VLOOKUP($AO195,Listas!$B$6:$C$106,2,),IF($AN195=$R$11,VLOOKUP($AO195,Listas!$E$6:$F$106,2,),IF($AN195=$R$12,VLOOKUP($AO195,Listas!$H$6:$I$106,2,),""))),"")</f>
        <v/>
      </c>
      <c r="CZ195" t="str">
        <f>IFERROR('Prod y alimentación'!AL253*IF($AN195=$R$10,VLOOKUP($AO195,Listas!$B$6:$C$106,2,),IF($AN195=$R$11,VLOOKUP($AO195,Listas!$E$6:$F$106,2,),IF($AN195=$R$12,VLOOKUP($AO195,Listas!$H$6:$I$106,2,),""))),"")</f>
        <v/>
      </c>
    </row>
    <row r="196" spans="80:104" x14ac:dyDescent="0.35">
      <c r="CB196" t="str">
        <f>IF(Reservas!E201="",IF(Reservas!D201="","",IF(Reservas!C201=$O$10,0.85,IF(Reservas!C201=$O$11,0.45,IF(Reservas!C201=$O$12,0.33,"")))),Reservas!E201)</f>
        <v/>
      </c>
      <c r="CC196" t="str">
        <f>IF(Reservas!H201="",IF(Reservas!G201="","",IF(Reservas!F201=$O$10,0.85,IF(Reservas!F201=$O$11,0.45,IF(Reservas!F201=$O$12,0.33,"")))),Reservas!H201)</f>
        <v/>
      </c>
      <c r="CD196" t="str">
        <f>IF(Reservas!K201="",IF(Reservas!J201="","",IF(Reservas!I201=$O$10,0.85,IF(Reservas!I201=$O$11,0.45,IF(Reservas!I201=$O$12,0.33,"")))),Reservas!K201)</f>
        <v/>
      </c>
      <c r="CE196" t="str">
        <f>IF(Reservas!N201="",IF(Reservas!M201="","",IF(Reservas!L201=$O$10,0.85,IF(Reservas!L201=$O$11,0.45,IF(Reservas!L201=$O$12,0.33,"")))),Reservas!N201)</f>
        <v/>
      </c>
      <c r="CF196" t="str">
        <f>IF(Reservas!Q201="",IF(Reservas!P201="","",IF(Reservas!O201=$O$10,0.85,IF(Reservas!O201=$O$11,0.45,IF(Reservas!O201=$O$12,0.33,"")))),Reservas!Q201)</f>
        <v/>
      </c>
      <c r="CG196" t="str">
        <f>IF(Reservas!T201="",IF(Reservas!S201="","",IF(Reservas!R201=$O$10,0.85,IF(Reservas!R201=$O$11,0.45,IF(Reservas!R201=$O$12,0.33,"")))),Reservas!T201)</f>
        <v/>
      </c>
      <c r="CH196" t="str">
        <f>IF(Reservas!W201="",IF(Reservas!V201="","",IF(Reservas!U201=$O$10,0.85,IF(Reservas!U201=$O$11,0.45,IF(Reservas!U201=$O$12,0.33,"")))),Reservas!W201)</f>
        <v/>
      </c>
      <c r="CI196" t="str">
        <f>IF(Reservas!Z201="",IF(Reservas!Y201="","",IF(Reservas!X201=$O$10,0.85,IF(Reservas!X201=$O$11,0.45,IF(Reservas!X201=$O$12,0.33,"")))),Reservas!Z201)</f>
        <v/>
      </c>
      <c r="CJ196" t="str">
        <f>IF(Reservas!AC201="",IF(Reservas!AB201="","",IF(Reservas!AA201=$O$10,0.85,IF(Reservas!AA201=$O$11,0.45,IF(Reservas!AA201=$O$12,0.33,"")))),Reservas!AC201)</f>
        <v/>
      </c>
      <c r="CK196" t="str">
        <f>IF(Reservas!AF201="",IF(Reservas!AE201="","",IF(Reservas!AD201=$O$10,0.85,IF(Reservas!AD201=$O$11,0.45,IF(Reservas!AD201=$O$12,0.33,"")))),Reservas!AF201)</f>
        <v/>
      </c>
      <c r="CL196" t="str">
        <f>IF(Reservas!AI201="",IF(Reservas!AH201="","",IF(Reservas!AG201=$O$10,0.85,IF(Reservas!AG201=$O$11,0.45,IF(Reservas!AG201=$O$12,0.33,"")))),Reservas!AI201)</f>
        <v/>
      </c>
      <c r="CM196" t="str">
        <f>IF(Reservas!AL201="",IF(Reservas!AK201="","",IF(Reservas!AJ201=$O$10,0.85,IF(Reservas!AJ201=$O$11,0.45,IF(Reservas!AJ201=$O$12,0.33,"")))),Reservas!AL201)</f>
        <v/>
      </c>
      <c r="CO196" t="str">
        <f>IFERROR('Prod y alimentación'!E254*IF($AN196=$R$10,VLOOKUP($AO196,Listas!$B$6:$C$106,2,),IF($AN196=$R$11,VLOOKUP($AO196,Listas!$E$6:$F$106,2,),IF($AN196=$R$12,VLOOKUP($AO196,Listas!$H$6:$I$106,2,),""))),"")</f>
        <v/>
      </c>
      <c r="CP196" t="str">
        <f>IFERROR('Prod y alimentación'!H254*IF($AN196=$R$10,VLOOKUP($AO196,Listas!$B$6:$C$106,2,),IF($AN196=$R$11,VLOOKUP($AO196,Listas!$E$6:$F$106,2,),IF($AN196=$R$12,VLOOKUP($AO196,Listas!$H$6:$I$106,2,),""))),"")</f>
        <v/>
      </c>
      <c r="CQ196" t="str">
        <f>IFERROR('Prod y alimentación'!K254*IF($AN196=$R$10,VLOOKUP($AO196,Listas!$B$6:$C$106,2,),IF($AN196=$R$11,VLOOKUP($AO196,Listas!$E$6:$F$106,2,),IF($AN196=$R$12,VLOOKUP($AO196,Listas!$H$6:$I$106,2,),""))),"")</f>
        <v/>
      </c>
      <c r="CR196" t="str">
        <f>IFERROR('Prod y alimentación'!N254*IF($AN196=$R$10,VLOOKUP($AO196,Listas!$B$6:$C$106,2,),IF($AN196=$R$11,VLOOKUP($AO196,Listas!$E$6:$F$106,2,),IF($AN196=$R$12,VLOOKUP($AO196,Listas!$H$6:$I$106,2,),""))),"")</f>
        <v/>
      </c>
      <c r="CS196" t="str">
        <f>IFERROR('Prod y alimentación'!Q254*IF($AN196=$R$10,VLOOKUP($AO196,Listas!$B$6:$C$106,2,),IF($AN196=$R$11,VLOOKUP($AO196,Listas!$E$6:$F$106,2,),IF($AN196=$R$12,VLOOKUP($AO196,Listas!$H$6:$I$106,2,),""))),"")</f>
        <v/>
      </c>
      <c r="CT196" t="str">
        <f>IFERROR('Prod y alimentación'!T254*IF($AN196=$R$10,VLOOKUP($AO196,Listas!$B$6:$C$106,2,),IF($AN196=$R$11,VLOOKUP($AO196,Listas!$E$6:$F$106,2,),IF($AN196=$R$12,VLOOKUP($AO196,Listas!$H$6:$I$106,2,),""))),"")</f>
        <v/>
      </c>
      <c r="CU196" t="str">
        <f>IFERROR('Prod y alimentación'!W254*IF($AN196=$R$10,VLOOKUP($AO196,Listas!$B$6:$C$106,2,),IF($AN196=$R$11,VLOOKUP($AO196,Listas!$E$6:$F$106,2,),IF($AN196=$R$12,VLOOKUP($AO196,Listas!$H$6:$I$106,2,),""))),"")</f>
        <v/>
      </c>
      <c r="CV196" t="str">
        <f>IFERROR('Prod y alimentación'!Z254*IF($AN196=$R$10,VLOOKUP($AO196,Listas!$B$6:$C$106,2,),IF($AN196=$R$11,VLOOKUP($AO196,Listas!$E$6:$F$106,2,),IF($AN196=$R$12,VLOOKUP($AO196,Listas!$H$6:$I$106,2,),""))),"")</f>
        <v/>
      </c>
      <c r="CW196" t="str">
        <f>IFERROR('Prod y alimentación'!AC254*IF($AN196=$R$10,VLOOKUP($AO196,Listas!$B$6:$C$106,2,),IF($AN196=$R$11,VLOOKUP($AO196,Listas!$E$6:$F$106,2,),IF($AN196=$R$12,VLOOKUP($AO196,Listas!$H$6:$I$106,2,),""))),"")</f>
        <v/>
      </c>
      <c r="CX196" t="str">
        <f>IFERROR('Prod y alimentación'!AF254*IF($AN196=$R$10,VLOOKUP($AO196,Listas!$B$6:$C$106,2,),IF($AN196=$R$11,VLOOKUP($AO196,Listas!$E$6:$F$106,2,),IF($AN196=$R$12,VLOOKUP($AO196,Listas!$H$6:$I$106,2,),""))),"")</f>
        <v/>
      </c>
      <c r="CY196" t="str">
        <f>IFERROR('Prod y alimentación'!AI254*IF($AN196=$R$10,VLOOKUP($AO196,Listas!$B$6:$C$106,2,),IF($AN196=$R$11,VLOOKUP($AO196,Listas!$E$6:$F$106,2,),IF($AN196=$R$12,VLOOKUP($AO196,Listas!$H$6:$I$106,2,),""))),"")</f>
        <v/>
      </c>
      <c r="CZ196" t="str">
        <f>IFERROR('Prod y alimentación'!AL254*IF($AN196=$R$10,VLOOKUP($AO196,Listas!$B$6:$C$106,2,),IF($AN196=$R$11,VLOOKUP($AO196,Listas!$E$6:$F$106,2,),IF($AN196=$R$12,VLOOKUP($AO196,Listas!$H$6:$I$106,2,),""))),"")</f>
        <v/>
      </c>
    </row>
    <row r="197" spans="80:104" x14ac:dyDescent="0.35">
      <c r="CB197" t="str">
        <f>IF(Reservas!E202="",IF(Reservas!D202="","",IF(Reservas!C202=$O$10,0.85,IF(Reservas!C202=$O$11,0.45,IF(Reservas!C202=$O$12,0.33,"")))),Reservas!E202)</f>
        <v/>
      </c>
      <c r="CC197" t="str">
        <f>IF(Reservas!H202="",IF(Reservas!G202="","",IF(Reservas!F202=$O$10,0.85,IF(Reservas!F202=$O$11,0.45,IF(Reservas!F202=$O$12,0.33,"")))),Reservas!H202)</f>
        <v/>
      </c>
      <c r="CD197" t="str">
        <f>IF(Reservas!K202="",IF(Reservas!J202="","",IF(Reservas!I202=$O$10,0.85,IF(Reservas!I202=$O$11,0.45,IF(Reservas!I202=$O$12,0.33,"")))),Reservas!K202)</f>
        <v/>
      </c>
      <c r="CE197" t="str">
        <f>IF(Reservas!N202="",IF(Reservas!M202="","",IF(Reservas!L202=$O$10,0.85,IF(Reservas!L202=$O$11,0.45,IF(Reservas!L202=$O$12,0.33,"")))),Reservas!N202)</f>
        <v/>
      </c>
      <c r="CF197" t="str">
        <f>IF(Reservas!Q202="",IF(Reservas!P202="","",IF(Reservas!O202=$O$10,0.85,IF(Reservas!O202=$O$11,0.45,IF(Reservas!O202=$O$12,0.33,"")))),Reservas!Q202)</f>
        <v/>
      </c>
      <c r="CG197" t="str">
        <f>IF(Reservas!T202="",IF(Reservas!S202="","",IF(Reservas!R202=$O$10,0.85,IF(Reservas!R202=$O$11,0.45,IF(Reservas!R202=$O$12,0.33,"")))),Reservas!T202)</f>
        <v/>
      </c>
      <c r="CH197" t="str">
        <f>IF(Reservas!W202="",IF(Reservas!V202="","",IF(Reservas!U202=$O$10,0.85,IF(Reservas!U202=$O$11,0.45,IF(Reservas!U202=$O$12,0.33,"")))),Reservas!W202)</f>
        <v/>
      </c>
      <c r="CI197" t="str">
        <f>IF(Reservas!Z202="",IF(Reservas!Y202="","",IF(Reservas!X202=$O$10,0.85,IF(Reservas!X202=$O$11,0.45,IF(Reservas!X202=$O$12,0.33,"")))),Reservas!Z202)</f>
        <v/>
      </c>
      <c r="CJ197" t="str">
        <f>IF(Reservas!AC202="",IF(Reservas!AB202="","",IF(Reservas!AA202=$O$10,0.85,IF(Reservas!AA202=$O$11,0.45,IF(Reservas!AA202=$O$12,0.33,"")))),Reservas!AC202)</f>
        <v/>
      </c>
      <c r="CK197" t="str">
        <f>IF(Reservas!AF202="",IF(Reservas!AE202="","",IF(Reservas!AD202=$O$10,0.85,IF(Reservas!AD202=$O$11,0.45,IF(Reservas!AD202=$O$12,0.33,"")))),Reservas!AF202)</f>
        <v/>
      </c>
      <c r="CL197" t="str">
        <f>IF(Reservas!AI202="",IF(Reservas!AH202="","",IF(Reservas!AG202=$O$10,0.85,IF(Reservas!AG202=$O$11,0.45,IF(Reservas!AG202=$O$12,0.33,"")))),Reservas!AI202)</f>
        <v/>
      </c>
      <c r="CM197" t="str">
        <f>IF(Reservas!AL202="",IF(Reservas!AK202="","",IF(Reservas!AJ202=$O$10,0.85,IF(Reservas!AJ202=$O$11,0.45,IF(Reservas!AJ202=$O$12,0.33,"")))),Reservas!AL202)</f>
        <v/>
      </c>
      <c r="CO197" t="str">
        <f>IFERROR('Prod y alimentación'!E255*IF($AN197=$R$10,VLOOKUP($AO197,Listas!$B$6:$C$106,2,),IF($AN197=$R$11,VLOOKUP($AO197,Listas!$E$6:$F$106,2,),IF($AN197=$R$12,VLOOKUP($AO197,Listas!$H$6:$I$106,2,),""))),"")</f>
        <v/>
      </c>
      <c r="CP197" t="str">
        <f>IFERROR('Prod y alimentación'!H255*IF($AN197=$R$10,VLOOKUP($AO197,Listas!$B$6:$C$106,2,),IF($AN197=$R$11,VLOOKUP($AO197,Listas!$E$6:$F$106,2,),IF($AN197=$R$12,VLOOKUP($AO197,Listas!$H$6:$I$106,2,),""))),"")</f>
        <v/>
      </c>
      <c r="CQ197" t="str">
        <f>IFERROR('Prod y alimentación'!K255*IF($AN197=$R$10,VLOOKUP($AO197,Listas!$B$6:$C$106,2,),IF($AN197=$R$11,VLOOKUP($AO197,Listas!$E$6:$F$106,2,),IF($AN197=$R$12,VLOOKUP($AO197,Listas!$H$6:$I$106,2,),""))),"")</f>
        <v/>
      </c>
      <c r="CR197" t="str">
        <f>IFERROR('Prod y alimentación'!N255*IF($AN197=$R$10,VLOOKUP($AO197,Listas!$B$6:$C$106,2,),IF($AN197=$R$11,VLOOKUP($AO197,Listas!$E$6:$F$106,2,),IF($AN197=$R$12,VLOOKUP($AO197,Listas!$H$6:$I$106,2,),""))),"")</f>
        <v/>
      </c>
      <c r="CS197" t="str">
        <f>IFERROR('Prod y alimentación'!Q255*IF($AN197=$R$10,VLOOKUP($AO197,Listas!$B$6:$C$106,2,),IF($AN197=$R$11,VLOOKUP($AO197,Listas!$E$6:$F$106,2,),IF($AN197=$R$12,VLOOKUP($AO197,Listas!$H$6:$I$106,2,),""))),"")</f>
        <v/>
      </c>
      <c r="CT197" t="str">
        <f>IFERROR('Prod y alimentación'!T255*IF($AN197=$R$10,VLOOKUP($AO197,Listas!$B$6:$C$106,2,),IF($AN197=$R$11,VLOOKUP($AO197,Listas!$E$6:$F$106,2,),IF($AN197=$R$12,VLOOKUP($AO197,Listas!$H$6:$I$106,2,),""))),"")</f>
        <v/>
      </c>
      <c r="CU197" t="str">
        <f>IFERROR('Prod y alimentación'!W255*IF($AN197=$R$10,VLOOKUP($AO197,Listas!$B$6:$C$106,2,),IF($AN197=$R$11,VLOOKUP($AO197,Listas!$E$6:$F$106,2,),IF($AN197=$R$12,VLOOKUP($AO197,Listas!$H$6:$I$106,2,),""))),"")</f>
        <v/>
      </c>
      <c r="CV197" t="str">
        <f>IFERROR('Prod y alimentación'!Z255*IF($AN197=$R$10,VLOOKUP($AO197,Listas!$B$6:$C$106,2,),IF($AN197=$R$11,VLOOKUP($AO197,Listas!$E$6:$F$106,2,),IF($AN197=$R$12,VLOOKUP($AO197,Listas!$H$6:$I$106,2,),""))),"")</f>
        <v/>
      </c>
      <c r="CW197" t="str">
        <f>IFERROR('Prod y alimentación'!AC255*IF($AN197=$R$10,VLOOKUP($AO197,Listas!$B$6:$C$106,2,),IF($AN197=$R$11,VLOOKUP($AO197,Listas!$E$6:$F$106,2,),IF($AN197=$R$12,VLOOKUP($AO197,Listas!$H$6:$I$106,2,),""))),"")</f>
        <v/>
      </c>
      <c r="CX197" t="str">
        <f>IFERROR('Prod y alimentación'!AF255*IF($AN197=$R$10,VLOOKUP($AO197,Listas!$B$6:$C$106,2,),IF($AN197=$R$11,VLOOKUP($AO197,Listas!$E$6:$F$106,2,),IF($AN197=$R$12,VLOOKUP($AO197,Listas!$H$6:$I$106,2,),""))),"")</f>
        <v/>
      </c>
      <c r="CY197" t="str">
        <f>IFERROR('Prod y alimentación'!AI255*IF($AN197=$R$10,VLOOKUP($AO197,Listas!$B$6:$C$106,2,),IF($AN197=$R$11,VLOOKUP($AO197,Listas!$E$6:$F$106,2,),IF($AN197=$R$12,VLOOKUP($AO197,Listas!$H$6:$I$106,2,),""))),"")</f>
        <v/>
      </c>
      <c r="CZ197" t="str">
        <f>IFERROR('Prod y alimentación'!AL255*IF($AN197=$R$10,VLOOKUP($AO197,Listas!$B$6:$C$106,2,),IF($AN197=$R$11,VLOOKUP($AO197,Listas!$E$6:$F$106,2,),IF($AN197=$R$12,VLOOKUP($AO197,Listas!$H$6:$I$106,2,),""))),"")</f>
        <v/>
      </c>
    </row>
    <row r="198" spans="80:104" x14ac:dyDescent="0.35">
      <c r="CB198" t="str">
        <f>IF(Reservas!E203="",IF(Reservas!D203="","",IF(Reservas!C203=$O$10,0.85,IF(Reservas!C203=$O$11,0.45,IF(Reservas!C203=$O$12,0.33,"")))),Reservas!E203)</f>
        <v/>
      </c>
      <c r="CC198" t="str">
        <f>IF(Reservas!H203="",IF(Reservas!G203="","",IF(Reservas!F203=$O$10,0.85,IF(Reservas!F203=$O$11,0.45,IF(Reservas!F203=$O$12,0.33,"")))),Reservas!H203)</f>
        <v/>
      </c>
      <c r="CD198" t="str">
        <f>IF(Reservas!K203="",IF(Reservas!J203="","",IF(Reservas!I203=$O$10,0.85,IF(Reservas!I203=$O$11,0.45,IF(Reservas!I203=$O$12,0.33,"")))),Reservas!K203)</f>
        <v/>
      </c>
      <c r="CE198" t="str">
        <f>IF(Reservas!N203="",IF(Reservas!M203="","",IF(Reservas!L203=$O$10,0.85,IF(Reservas!L203=$O$11,0.45,IF(Reservas!L203=$O$12,0.33,"")))),Reservas!N203)</f>
        <v/>
      </c>
      <c r="CF198" t="str">
        <f>IF(Reservas!Q203="",IF(Reservas!P203="","",IF(Reservas!O203=$O$10,0.85,IF(Reservas!O203=$O$11,0.45,IF(Reservas!O203=$O$12,0.33,"")))),Reservas!Q203)</f>
        <v/>
      </c>
      <c r="CG198" t="str">
        <f>IF(Reservas!T203="",IF(Reservas!S203="","",IF(Reservas!R203=$O$10,0.85,IF(Reservas!R203=$O$11,0.45,IF(Reservas!R203=$O$12,0.33,"")))),Reservas!T203)</f>
        <v/>
      </c>
      <c r="CH198" t="str">
        <f>IF(Reservas!W203="",IF(Reservas!V203="","",IF(Reservas!U203=$O$10,0.85,IF(Reservas!U203=$O$11,0.45,IF(Reservas!U203=$O$12,0.33,"")))),Reservas!W203)</f>
        <v/>
      </c>
      <c r="CI198" t="str">
        <f>IF(Reservas!Z203="",IF(Reservas!Y203="","",IF(Reservas!X203=$O$10,0.85,IF(Reservas!X203=$O$11,0.45,IF(Reservas!X203=$O$12,0.33,"")))),Reservas!Z203)</f>
        <v/>
      </c>
      <c r="CJ198" t="str">
        <f>IF(Reservas!AC203="",IF(Reservas!AB203="","",IF(Reservas!AA203=$O$10,0.85,IF(Reservas!AA203=$O$11,0.45,IF(Reservas!AA203=$O$12,0.33,"")))),Reservas!AC203)</f>
        <v/>
      </c>
      <c r="CK198" t="str">
        <f>IF(Reservas!AF203="",IF(Reservas!AE203="","",IF(Reservas!AD203=$O$10,0.85,IF(Reservas!AD203=$O$11,0.45,IF(Reservas!AD203=$O$12,0.33,"")))),Reservas!AF203)</f>
        <v/>
      </c>
      <c r="CL198" t="str">
        <f>IF(Reservas!AI203="",IF(Reservas!AH203="","",IF(Reservas!AG203=$O$10,0.85,IF(Reservas!AG203=$O$11,0.45,IF(Reservas!AG203=$O$12,0.33,"")))),Reservas!AI203)</f>
        <v/>
      </c>
      <c r="CM198" t="str">
        <f>IF(Reservas!AL203="",IF(Reservas!AK203="","",IF(Reservas!AJ203=$O$10,0.85,IF(Reservas!AJ203=$O$11,0.45,IF(Reservas!AJ203=$O$12,0.33,"")))),Reservas!AL203)</f>
        <v/>
      </c>
      <c r="CO198" t="str">
        <f>IFERROR('Prod y alimentación'!E256*IF($AN198=$R$10,VLOOKUP($AO198,Listas!$B$6:$C$106,2,),IF($AN198=$R$11,VLOOKUP($AO198,Listas!$E$6:$F$106,2,),IF($AN198=$R$12,VLOOKUP($AO198,Listas!$H$6:$I$106,2,),""))),"")</f>
        <v/>
      </c>
      <c r="CP198" t="str">
        <f>IFERROR('Prod y alimentación'!H256*IF($AN198=$R$10,VLOOKUP($AO198,Listas!$B$6:$C$106,2,),IF($AN198=$R$11,VLOOKUP($AO198,Listas!$E$6:$F$106,2,),IF($AN198=$R$12,VLOOKUP($AO198,Listas!$H$6:$I$106,2,),""))),"")</f>
        <v/>
      </c>
      <c r="CQ198" t="str">
        <f>IFERROR('Prod y alimentación'!K256*IF($AN198=$R$10,VLOOKUP($AO198,Listas!$B$6:$C$106,2,),IF($AN198=$R$11,VLOOKUP($AO198,Listas!$E$6:$F$106,2,),IF($AN198=$R$12,VLOOKUP($AO198,Listas!$H$6:$I$106,2,),""))),"")</f>
        <v/>
      </c>
      <c r="CR198" t="str">
        <f>IFERROR('Prod y alimentación'!N256*IF($AN198=$R$10,VLOOKUP($AO198,Listas!$B$6:$C$106,2,),IF($AN198=$R$11,VLOOKUP($AO198,Listas!$E$6:$F$106,2,),IF($AN198=$R$12,VLOOKUP($AO198,Listas!$H$6:$I$106,2,),""))),"")</f>
        <v/>
      </c>
      <c r="CS198" t="str">
        <f>IFERROR('Prod y alimentación'!Q256*IF($AN198=$R$10,VLOOKUP($AO198,Listas!$B$6:$C$106,2,),IF($AN198=$R$11,VLOOKUP($AO198,Listas!$E$6:$F$106,2,),IF($AN198=$R$12,VLOOKUP($AO198,Listas!$H$6:$I$106,2,),""))),"")</f>
        <v/>
      </c>
      <c r="CT198" t="str">
        <f>IFERROR('Prod y alimentación'!T256*IF($AN198=$R$10,VLOOKUP($AO198,Listas!$B$6:$C$106,2,),IF($AN198=$R$11,VLOOKUP($AO198,Listas!$E$6:$F$106,2,),IF($AN198=$R$12,VLOOKUP($AO198,Listas!$H$6:$I$106,2,),""))),"")</f>
        <v/>
      </c>
      <c r="CU198" t="str">
        <f>IFERROR('Prod y alimentación'!W256*IF($AN198=$R$10,VLOOKUP($AO198,Listas!$B$6:$C$106,2,),IF($AN198=$R$11,VLOOKUP($AO198,Listas!$E$6:$F$106,2,),IF($AN198=$R$12,VLOOKUP($AO198,Listas!$H$6:$I$106,2,),""))),"")</f>
        <v/>
      </c>
      <c r="CV198" t="str">
        <f>IFERROR('Prod y alimentación'!Z256*IF($AN198=$R$10,VLOOKUP($AO198,Listas!$B$6:$C$106,2,),IF($AN198=$R$11,VLOOKUP($AO198,Listas!$E$6:$F$106,2,),IF($AN198=$R$12,VLOOKUP($AO198,Listas!$H$6:$I$106,2,),""))),"")</f>
        <v/>
      </c>
      <c r="CW198" t="str">
        <f>IFERROR('Prod y alimentación'!AC256*IF($AN198=$R$10,VLOOKUP($AO198,Listas!$B$6:$C$106,2,),IF($AN198=$R$11,VLOOKUP($AO198,Listas!$E$6:$F$106,2,),IF($AN198=$R$12,VLOOKUP($AO198,Listas!$H$6:$I$106,2,),""))),"")</f>
        <v/>
      </c>
      <c r="CX198" t="str">
        <f>IFERROR('Prod y alimentación'!AF256*IF($AN198=$R$10,VLOOKUP($AO198,Listas!$B$6:$C$106,2,),IF($AN198=$R$11,VLOOKUP($AO198,Listas!$E$6:$F$106,2,),IF($AN198=$R$12,VLOOKUP($AO198,Listas!$H$6:$I$106,2,),""))),"")</f>
        <v/>
      </c>
      <c r="CY198" t="str">
        <f>IFERROR('Prod y alimentación'!AI256*IF($AN198=$R$10,VLOOKUP($AO198,Listas!$B$6:$C$106,2,),IF($AN198=$R$11,VLOOKUP($AO198,Listas!$E$6:$F$106,2,),IF($AN198=$R$12,VLOOKUP($AO198,Listas!$H$6:$I$106,2,),""))),"")</f>
        <v/>
      </c>
      <c r="CZ198" t="str">
        <f>IFERROR('Prod y alimentación'!AL256*IF($AN198=$R$10,VLOOKUP($AO198,Listas!$B$6:$C$106,2,),IF($AN198=$R$11,VLOOKUP($AO198,Listas!$E$6:$F$106,2,),IF($AN198=$R$12,VLOOKUP($AO198,Listas!$H$6:$I$106,2,),""))),"")</f>
        <v/>
      </c>
    </row>
    <row r="199" spans="80:104" x14ac:dyDescent="0.35">
      <c r="CB199" t="str">
        <f>IF(Reservas!E204="",IF(Reservas!D204="","",IF(Reservas!C204=$O$10,0.85,IF(Reservas!C204=$O$11,0.45,IF(Reservas!C204=$O$12,0.33,"")))),Reservas!E204)</f>
        <v/>
      </c>
      <c r="CC199" t="str">
        <f>IF(Reservas!H204="",IF(Reservas!G204="","",IF(Reservas!F204=$O$10,0.85,IF(Reservas!F204=$O$11,0.45,IF(Reservas!F204=$O$12,0.33,"")))),Reservas!H204)</f>
        <v/>
      </c>
      <c r="CD199" t="str">
        <f>IF(Reservas!K204="",IF(Reservas!J204="","",IF(Reservas!I204=$O$10,0.85,IF(Reservas!I204=$O$11,0.45,IF(Reservas!I204=$O$12,0.33,"")))),Reservas!K204)</f>
        <v/>
      </c>
      <c r="CE199" t="str">
        <f>IF(Reservas!N204="",IF(Reservas!M204="","",IF(Reservas!L204=$O$10,0.85,IF(Reservas!L204=$O$11,0.45,IF(Reservas!L204=$O$12,0.33,"")))),Reservas!N204)</f>
        <v/>
      </c>
      <c r="CF199" t="str">
        <f>IF(Reservas!Q204="",IF(Reservas!P204="","",IF(Reservas!O204=$O$10,0.85,IF(Reservas!O204=$O$11,0.45,IF(Reservas!O204=$O$12,0.33,"")))),Reservas!Q204)</f>
        <v/>
      </c>
      <c r="CG199" t="str">
        <f>IF(Reservas!T204="",IF(Reservas!S204="","",IF(Reservas!R204=$O$10,0.85,IF(Reservas!R204=$O$11,0.45,IF(Reservas!R204=$O$12,0.33,"")))),Reservas!T204)</f>
        <v/>
      </c>
      <c r="CH199" t="str">
        <f>IF(Reservas!W204="",IF(Reservas!V204="","",IF(Reservas!U204=$O$10,0.85,IF(Reservas!U204=$O$11,0.45,IF(Reservas!U204=$O$12,0.33,"")))),Reservas!W204)</f>
        <v/>
      </c>
      <c r="CI199" t="str">
        <f>IF(Reservas!Z204="",IF(Reservas!Y204="","",IF(Reservas!X204=$O$10,0.85,IF(Reservas!X204=$O$11,0.45,IF(Reservas!X204=$O$12,0.33,"")))),Reservas!Z204)</f>
        <v/>
      </c>
      <c r="CJ199" t="str">
        <f>IF(Reservas!AC204="",IF(Reservas!AB204="","",IF(Reservas!AA204=$O$10,0.85,IF(Reservas!AA204=$O$11,0.45,IF(Reservas!AA204=$O$12,0.33,"")))),Reservas!AC204)</f>
        <v/>
      </c>
      <c r="CK199" t="str">
        <f>IF(Reservas!AF204="",IF(Reservas!AE204="","",IF(Reservas!AD204=$O$10,0.85,IF(Reservas!AD204=$O$11,0.45,IF(Reservas!AD204=$O$12,0.33,"")))),Reservas!AF204)</f>
        <v/>
      </c>
      <c r="CL199" t="str">
        <f>IF(Reservas!AI204="",IF(Reservas!AH204="","",IF(Reservas!AG204=$O$10,0.85,IF(Reservas!AG204=$O$11,0.45,IF(Reservas!AG204=$O$12,0.33,"")))),Reservas!AI204)</f>
        <v/>
      </c>
      <c r="CM199" t="str">
        <f>IF(Reservas!AL204="",IF(Reservas!AK204="","",IF(Reservas!AJ204=$O$10,0.85,IF(Reservas!AJ204=$O$11,0.45,IF(Reservas!AJ204=$O$12,0.33,"")))),Reservas!AL204)</f>
        <v/>
      </c>
      <c r="CO199" t="str">
        <f>IFERROR('Prod y alimentación'!E257*IF($AN199=$R$10,VLOOKUP($AO199,Listas!$B$6:$C$106,2,),IF($AN199=$R$11,VLOOKUP($AO199,Listas!$E$6:$F$106,2,),IF($AN199=$R$12,VLOOKUP($AO199,Listas!$H$6:$I$106,2,),""))),"")</f>
        <v/>
      </c>
      <c r="CP199" t="str">
        <f>IFERROR('Prod y alimentación'!H257*IF($AN199=$R$10,VLOOKUP($AO199,Listas!$B$6:$C$106,2,),IF($AN199=$R$11,VLOOKUP($AO199,Listas!$E$6:$F$106,2,),IF($AN199=$R$12,VLOOKUP($AO199,Listas!$H$6:$I$106,2,),""))),"")</f>
        <v/>
      </c>
      <c r="CQ199" t="str">
        <f>IFERROR('Prod y alimentación'!K257*IF($AN199=$R$10,VLOOKUP($AO199,Listas!$B$6:$C$106,2,),IF($AN199=$R$11,VLOOKUP($AO199,Listas!$E$6:$F$106,2,),IF($AN199=$R$12,VLOOKUP($AO199,Listas!$H$6:$I$106,2,),""))),"")</f>
        <v/>
      </c>
      <c r="CR199" t="str">
        <f>IFERROR('Prod y alimentación'!N257*IF($AN199=$R$10,VLOOKUP($AO199,Listas!$B$6:$C$106,2,),IF($AN199=$R$11,VLOOKUP($AO199,Listas!$E$6:$F$106,2,),IF($AN199=$R$12,VLOOKUP($AO199,Listas!$H$6:$I$106,2,),""))),"")</f>
        <v/>
      </c>
      <c r="CS199" t="str">
        <f>IFERROR('Prod y alimentación'!Q257*IF($AN199=$R$10,VLOOKUP($AO199,Listas!$B$6:$C$106,2,),IF($AN199=$R$11,VLOOKUP($AO199,Listas!$E$6:$F$106,2,),IF($AN199=$R$12,VLOOKUP($AO199,Listas!$H$6:$I$106,2,),""))),"")</f>
        <v/>
      </c>
      <c r="CT199" t="str">
        <f>IFERROR('Prod y alimentación'!T257*IF($AN199=$R$10,VLOOKUP($AO199,Listas!$B$6:$C$106,2,),IF($AN199=$R$11,VLOOKUP($AO199,Listas!$E$6:$F$106,2,),IF($AN199=$R$12,VLOOKUP($AO199,Listas!$H$6:$I$106,2,),""))),"")</f>
        <v/>
      </c>
      <c r="CU199" t="str">
        <f>IFERROR('Prod y alimentación'!W257*IF($AN199=$R$10,VLOOKUP($AO199,Listas!$B$6:$C$106,2,),IF($AN199=$R$11,VLOOKUP($AO199,Listas!$E$6:$F$106,2,),IF($AN199=$R$12,VLOOKUP($AO199,Listas!$H$6:$I$106,2,),""))),"")</f>
        <v/>
      </c>
      <c r="CV199" t="str">
        <f>IFERROR('Prod y alimentación'!Z257*IF($AN199=$R$10,VLOOKUP($AO199,Listas!$B$6:$C$106,2,),IF($AN199=$R$11,VLOOKUP($AO199,Listas!$E$6:$F$106,2,),IF($AN199=$R$12,VLOOKUP($AO199,Listas!$H$6:$I$106,2,),""))),"")</f>
        <v/>
      </c>
      <c r="CW199" t="str">
        <f>IFERROR('Prod y alimentación'!AC257*IF($AN199=$R$10,VLOOKUP($AO199,Listas!$B$6:$C$106,2,),IF($AN199=$R$11,VLOOKUP($AO199,Listas!$E$6:$F$106,2,),IF($AN199=$R$12,VLOOKUP($AO199,Listas!$H$6:$I$106,2,),""))),"")</f>
        <v/>
      </c>
      <c r="CX199" t="str">
        <f>IFERROR('Prod y alimentación'!AF257*IF($AN199=$R$10,VLOOKUP($AO199,Listas!$B$6:$C$106,2,),IF($AN199=$R$11,VLOOKUP($AO199,Listas!$E$6:$F$106,2,),IF($AN199=$R$12,VLOOKUP($AO199,Listas!$H$6:$I$106,2,),""))),"")</f>
        <v/>
      </c>
      <c r="CY199" t="str">
        <f>IFERROR('Prod y alimentación'!AI257*IF($AN199=$R$10,VLOOKUP($AO199,Listas!$B$6:$C$106,2,),IF($AN199=$R$11,VLOOKUP($AO199,Listas!$E$6:$F$106,2,),IF($AN199=$R$12,VLOOKUP($AO199,Listas!$H$6:$I$106,2,),""))),"")</f>
        <v/>
      </c>
      <c r="CZ199" t="str">
        <f>IFERROR('Prod y alimentación'!AL257*IF($AN199=$R$10,VLOOKUP($AO199,Listas!$B$6:$C$106,2,),IF($AN199=$R$11,VLOOKUP($AO199,Listas!$E$6:$F$106,2,),IF($AN199=$R$12,VLOOKUP($AO199,Listas!$H$6:$I$106,2,),""))),"")</f>
        <v/>
      </c>
    </row>
    <row r="200" spans="80:104" x14ac:dyDescent="0.35">
      <c r="CB200" t="str">
        <f>IF(Reservas!E205="",IF(Reservas!D205="","",IF(Reservas!C205=$O$10,0.85,IF(Reservas!C205=$O$11,0.45,IF(Reservas!C205=$O$12,0.33,"")))),Reservas!E205)</f>
        <v/>
      </c>
      <c r="CC200" t="str">
        <f>IF(Reservas!H205="",IF(Reservas!G205="","",IF(Reservas!F205=$O$10,0.85,IF(Reservas!F205=$O$11,0.45,IF(Reservas!F205=$O$12,0.33,"")))),Reservas!H205)</f>
        <v/>
      </c>
      <c r="CD200" t="str">
        <f>IF(Reservas!K205="",IF(Reservas!J205="","",IF(Reservas!I205=$O$10,0.85,IF(Reservas!I205=$O$11,0.45,IF(Reservas!I205=$O$12,0.33,"")))),Reservas!K205)</f>
        <v/>
      </c>
      <c r="CE200" t="str">
        <f>IF(Reservas!N205="",IF(Reservas!M205="","",IF(Reservas!L205=$O$10,0.85,IF(Reservas!L205=$O$11,0.45,IF(Reservas!L205=$O$12,0.33,"")))),Reservas!N205)</f>
        <v/>
      </c>
      <c r="CF200" t="str">
        <f>IF(Reservas!Q205="",IF(Reservas!P205="","",IF(Reservas!O205=$O$10,0.85,IF(Reservas!O205=$O$11,0.45,IF(Reservas!O205=$O$12,0.33,"")))),Reservas!Q205)</f>
        <v/>
      </c>
      <c r="CG200" t="str">
        <f>IF(Reservas!T205="",IF(Reservas!S205="","",IF(Reservas!R205=$O$10,0.85,IF(Reservas!R205=$O$11,0.45,IF(Reservas!R205=$O$12,0.33,"")))),Reservas!T205)</f>
        <v/>
      </c>
      <c r="CH200" t="str">
        <f>IF(Reservas!W205="",IF(Reservas!V205="","",IF(Reservas!U205=$O$10,0.85,IF(Reservas!U205=$O$11,0.45,IF(Reservas!U205=$O$12,0.33,"")))),Reservas!W205)</f>
        <v/>
      </c>
      <c r="CI200" t="str">
        <f>IF(Reservas!Z205="",IF(Reservas!Y205="","",IF(Reservas!X205=$O$10,0.85,IF(Reservas!X205=$O$11,0.45,IF(Reservas!X205=$O$12,0.33,"")))),Reservas!Z205)</f>
        <v/>
      </c>
      <c r="CJ200" t="str">
        <f>IF(Reservas!AC205="",IF(Reservas!AB205="","",IF(Reservas!AA205=$O$10,0.85,IF(Reservas!AA205=$O$11,0.45,IF(Reservas!AA205=$O$12,0.33,"")))),Reservas!AC205)</f>
        <v/>
      </c>
      <c r="CK200" t="str">
        <f>IF(Reservas!AF205="",IF(Reservas!AE205="","",IF(Reservas!AD205=$O$10,0.85,IF(Reservas!AD205=$O$11,0.45,IF(Reservas!AD205=$O$12,0.33,"")))),Reservas!AF205)</f>
        <v/>
      </c>
      <c r="CL200" t="str">
        <f>IF(Reservas!AI205="",IF(Reservas!AH205="","",IF(Reservas!AG205=$O$10,0.85,IF(Reservas!AG205=$O$11,0.45,IF(Reservas!AG205=$O$12,0.33,"")))),Reservas!AI205)</f>
        <v/>
      </c>
      <c r="CM200" t="str">
        <f>IF(Reservas!AL205="",IF(Reservas!AK205="","",IF(Reservas!AJ205=$O$10,0.85,IF(Reservas!AJ205=$O$11,0.45,IF(Reservas!AJ205=$O$12,0.33,"")))),Reservas!AL205)</f>
        <v/>
      </c>
      <c r="CO200" t="str">
        <f>IFERROR('Prod y alimentación'!E258*IF($AN200=$R$10,VLOOKUP($AO200,Listas!$B$6:$C$106,2,),IF($AN200=$R$11,VLOOKUP($AO200,Listas!$E$6:$F$106,2,),IF($AN200=$R$12,VLOOKUP($AO200,Listas!$H$6:$I$106,2,),""))),"")</f>
        <v/>
      </c>
      <c r="CP200" t="str">
        <f>IFERROR('Prod y alimentación'!H258*IF($AN200=$R$10,VLOOKUP($AO200,Listas!$B$6:$C$106,2,),IF($AN200=$R$11,VLOOKUP($AO200,Listas!$E$6:$F$106,2,),IF($AN200=$R$12,VLOOKUP($AO200,Listas!$H$6:$I$106,2,),""))),"")</f>
        <v/>
      </c>
      <c r="CQ200" t="str">
        <f>IFERROR('Prod y alimentación'!K258*IF($AN200=$R$10,VLOOKUP($AO200,Listas!$B$6:$C$106,2,),IF($AN200=$R$11,VLOOKUP($AO200,Listas!$E$6:$F$106,2,),IF($AN200=$R$12,VLOOKUP($AO200,Listas!$H$6:$I$106,2,),""))),"")</f>
        <v/>
      </c>
      <c r="CR200" t="str">
        <f>IFERROR('Prod y alimentación'!N258*IF($AN200=$R$10,VLOOKUP($AO200,Listas!$B$6:$C$106,2,),IF($AN200=$R$11,VLOOKUP($AO200,Listas!$E$6:$F$106,2,),IF($AN200=$R$12,VLOOKUP($AO200,Listas!$H$6:$I$106,2,),""))),"")</f>
        <v/>
      </c>
      <c r="CS200" t="str">
        <f>IFERROR('Prod y alimentación'!Q258*IF($AN200=$R$10,VLOOKUP($AO200,Listas!$B$6:$C$106,2,),IF($AN200=$R$11,VLOOKUP($AO200,Listas!$E$6:$F$106,2,),IF($AN200=$R$12,VLOOKUP($AO200,Listas!$H$6:$I$106,2,),""))),"")</f>
        <v/>
      </c>
      <c r="CT200" t="str">
        <f>IFERROR('Prod y alimentación'!T258*IF($AN200=$R$10,VLOOKUP($AO200,Listas!$B$6:$C$106,2,),IF($AN200=$R$11,VLOOKUP($AO200,Listas!$E$6:$F$106,2,),IF($AN200=$R$12,VLOOKUP($AO200,Listas!$H$6:$I$106,2,),""))),"")</f>
        <v/>
      </c>
      <c r="CU200" t="str">
        <f>IFERROR('Prod y alimentación'!W258*IF($AN200=$R$10,VLOOKUP($AO200,Listas!$B$6:$C$106,2,),IF($AN200=$R$11,VLOOKUP($AO200,Listas!$E$6:$F$106,2,),IF($AN200=$R$12,VLOOKUP($AO200,Listas!$H$6:$I$106,2,),""))),"")</f>
        <v/>
      </c>
      <c r="CV200" t="str">
        <f>IFERROR('Prod y alimentación'!Z258*IF($AN200=$R$10,VLOOKUP($AO200,Listas!$B$6:$C$106,2,),IF($AN200=$R$11,VLOOKUP($AO200,Listas!$E$6:$F$106,2,),IF($AN200=$R$12,VLOOKUP($AO200,Listas!$H$6:$I$106,2,),""))),"")</f>
        <v/>
      </c>
      <c r="CW200" t="str">
        <f>IFERROR('Prod y alimentación'!AC258*IF($AN200=$R$10,VLOOKUP($AO200,Listas!$B$6:$C$106,2,),IF($AN200=$R$11,VLOOKUP($AO200,Listas!$E$6:$F$106,2,),IF($AN200=$R$12,VLOOKUP($AO200,Listas!$H$6:$I$106,2,),""))),"")</f>
        <v/>
      </c>
      <c r="CX200" t="str">
        <f>IFERROR('Prod y alimentación'!AF258*IF($AN200=$R$10,VLOOKUP($AO200,Listas!$B$6:$C$106,2,),IF($AN200=$R$11,VLOOKUP($AO200,Listas!$E$6:$F$106,2,),IF($AN200=$R$12,VLOOKUP($AO200,Listas!$H$6:$I$106,2,),""))),"")</f>
        <v/>
      </c>
      <c r="CY200" t="str">
        <f>IFERROR('Prod y alimentación'!AI258*IF($AN200=$R$10,VLOOKUP($AO200,Listas!$B$6:$C$106,2,),IF($AN200=$R$11,VLOOKUP($AO200,Listas!$E$6:$F$106,2,),IF($AN200=$R$12,VLOOKUP($AO200,Listas!$H$6:$I$106,2,),""))),"")</f>
        <v/>
      </c>
      <c r="CZ200" t="str">
        <f>IFERROR('Prod y alimentación'!AL258*IF($AN200=$R$10,VLOOKUP($AO200,Listas!$B$6:$C$106,2,),IF($AN200=$R$11,VLOOKUP($AO200,Listas!$E$6:$F$106,2,),IF($AN200=$R$12,VLOOKUP($AO200,Listas!$H$6:$I$106,2,),""))),"")</f>
        <v/>
      </c>
    </row>
    <row r="201" spans="80:104" x14ac:dyDescent="0.35">
      <c r="CB201" t="str">
        <f>IF(Reservas!E206="",IF(Reservas!D206="","",IF(Reservas!C206=$O$10,0.85,IF(Reservas!C206=$O$11,0.45,IF(Reservas!C206=$O$12,0.33,"")))),Reservas!E206)</f>
        <v/>
      </c>
      <c r="CC201" t="str">
        <f>IF(Reservas!H206="",IF(Reservas!G206="","",IF(Reservas!F206=$O$10,0.85,IF(Reservas!F206=$O$11,0.45,IF(Reservas!F206=$O$12,0.33,"")))),Reservas!H206)</f>
        <v/>
      </c>
      <c r="CD201" t="str">
        <f>IF(Reservas!K206="",IF(Reservas!J206="","",IF(Reservas!I206=$O$10,0.85,IF(Reservas!I206=$O$11,0.45,IF(Reservas!I206=$O$12,0.33,"")))),Reservas!K206)</f>
        <v/>
      </c>
      <c r="CE201" t="str">
        <f>IF(Reservas!N206="",IF(Reservas!M206="","",IF(Reservas!L206=$O$10,0.85,IF(Reservas!L206=$O$11,0.45,IF(Reservas!L206=$O$12,0.33,"")))),Reservas!N206)</f>
        <v/>
      </c>
      <c r="CF201" t="str">
        <f>IF(Reservas!Q206="",IF(Reservas!P206="","",IF(Reservas!O206=$O$10,0.85,IF(Reservas!O206=$O$11,0.45,IF(Reservas!O206=$O$12,0.33,"")))),Reservas!Q206)</f>
        <v/>
      </c>
      <c r="CG201" t="str">
        <f>IF(Reservas!T206="",IF(Reservas!S206="","",IF(Reservas!R206=$O$10,0.85,IF(Reservas!R206=$O$11,0.45,IF(Reservas!R206=$O$12,0.33,"")))),Reservas!T206)</f>
        <v/>
      </c>
      <c r="CH201" t="str">
        <f>IF(Reservas!W206="",IF(Reservas!V206="","",IF(Reservas!U206=$O$10,0.85,IF(Reservas!U206=$O$11,0.45,IF(Reservas!U206=$O$12,0.33,"")))),Reservas!W206)</f>
        <v/>
      </c>
      <c r="CI201" t="str">
        <f>IF(Reservas!Z206="",IF(Reservas!Y206="","",IF(Reservas!X206=$O$10,0.85,IF(Reservas!X206=$O$11,0.45,IF(Reservas!X206=$O$12,0.33,"")))),Reservas!Z206)</f>
        <v/>
      </c>
      <c r="CJ201" t="str">
        <f>IF(Reservas!AC206="",IF(Reservas!AB206="","",IF(Reservas!AA206=$O$10,0.85,IF(Reservas!AA206=$O$11,0.45,IF(Reservas!AA206=$O$12,0.33,"")))),Reservas!AC206)</f>
        <v/>
      </c>
      <c r="CK201" t="str">
        <f>IF(Reservas!AF206="",IF(Reservas!AE206="","",IF(Reservas!AD206=$O$10,0.85,IF(Reservas!AD206=$O$11,0.45,IF(Reservas!AD206=$O$12,0.33,"")))),Reservas!AF206)</f>
        <v/>
      </c>
      <c r="CL201" t="str">
        <f>IF(Reservas!AI206="",IF(Reservas!AH206="","",IF(Reservas!AG206=$O$10,0.85,IF(Reservas!AG206=$O$11,0.45,IF(Reservas!AG206=$O$12,0.33,"")))),Reservas!AI206)</f>
        <v/>
      </c>
      <c r="CM201" t="str">
        <f>IF(Reservas!AL206="",IF(Reservas!AK206="","",IF(Reservas!AJ206=$O$10,0.85,IF(Reservas!AJ206=$O$11,0.45,IF(Reservas!AJ206=$O$12,0.33,"")))),Reservas!AL206)</f>
        <v/>
      </c>
      <c r="CO201" t="str">
        <f>IFERROR('Prod y alimentación'!E259*IF($AN201=$R$10,VLOOKUP($AO201,Listas!$B$6:$C$106,2,),IF($AN201=$R$11,VLOOKUP($AO201,Listas!$E$6:$F$106,2,),IF($AN201=$R$12,VLOOKUP($AO201,Listas!$H$6:$I$106,2,),""))),"")</f>
        <v/>
      </c>
      <c r="CP201" t="str">
        <f>IFERROR('Prod y alimentación'!H259*IF($AN201=$R$10,VLOOKUP($AO201,Listas!$B$6:$C$106,2,),IF($AN201=$R$11,VLOOKUP($AO201,Listas!$E$6:$F$106,2,),IF($AN201=$R$12,VLOOKUP($AO201,Listas!$H$6:$I$106,2,),""))),"")</f>
        <v/>
      </c>
      <c r="CQ201" t="str">
        <f>IFERROR('Prod y alimentación'!K259*IF($AN201=$R$10,VLOOKUP($AO201,Listas!$B$6:$C$106,2,),IF($AN201=$R$11,VLOOKUP($AO201,Listas!$E$6:$F$106,2,),IF($AN201=$R$12,VLOOKUP($AO201,Listas!$H$6:$I$106,2,),""))),"")</f>
        <v/>
      </c>
      <c r="CR201" t="str">
        <f>IFERROR('Prod y alimentación'!N259*IF($AN201=$R$10,VLOOKUP($AO201,Listas!$B$6:$C$106,2,),IF($AN201=$R$11,VLOOKUP($AO201,Listas!$E$6:$F$106,2,),IF($AN201=$R$12,VLOOKUP($AO201,Listas!$H$6:$I$106,2,),""))),"")</f>
        <v/>
      </c>
      <c r="CS201" t="str">
        <f>IFERROR('Prod y alimentación'!Q259*IF($AN201=$R$10,VLOOKUP($AO201,Listas!$B$6:$C$106,2,),IF($AN201=$R$11,VLOOKUP($AO201,Listas!$E$6:$F$106,2,),IF($AN201=$R$12,VLOOKUP($AO201,Listas!$H$6:$I$106,2,),""))),"")</f>
        <v/>
      </c>
      <c r="CT201" t="str">
        <f>IFERROR('Prod y alimentación'!T259*IF($AN201=$R$10,VLOOKUP($AO201,Listas!$B$6:$C$106,2,),IF($AN201=$R$11,VLOOKUP($AO201,Listas!$E$6:$F$106,2,),IF($AN201=$R$12,VLOOKUP($AO201,Listas!$H$6:$I$106,2,),""))),"")</f>
        <v/>
      </c>
      <c r="CU201" t="str">
        <f>IFERROR('Prod y alimentación'!W259*IF($AN201=$R$10,VLOOKUP($AO201,Listas!$B$6:$C$106,2,),IF($AN201=$R$11,VLOOKUP($AO201,Listas!$E$6:$F$106,2,),IF($AN201=$R$12,VLOOKUP($AO201,Listas!$H$6:$I$106,2,),""))),"")</f>
        <v/>
      </c>
      <c r="CV201" t="str">
        <f>IFERROR('Prod y alimentación'!Z259*IF($AN201=$R$10,VLOOKUP($AO201,Listas!$B$6:$C$106,2,),IF($AN201=$R$11,VLOOKUP($AO201,Listas!$E$6:$F$106,2,),IF($AN201=$R$12,VLOOKUP($AO201,Listas!$H$6:$I$106,2,),""))),"")</f>
        <v/>
      </c>
      <c r="CW201" t="str">
        <f>IFERROR('Prod y alimentación'!AC259*IF($AN201=$R$10,VLOOKUP($AO201,Listas!$B$6:$C$106,2,),IF($AN201=$R$11,VLOOKUP($AO201,Listas!$E$6:$F$106,2,),IF($AN201=$R$12,VLOOKUP($AO201,Listas!$H$6:$I$106,2,),""))),"")</f>
        <v/>
      </c>
      <c r="CX201" t="str">
        <f>IFERROR('Prod y alimentación'!AF259*IF($AN201=$R$10,VLOOKUP($AO201,Listas!$B$6:$C$106,2,),IF($AN201=$R$11,VLOOKUP($AO201,Listas!$E$6:$F$106,2,),IF($AN201=$R$12,VLOOKUP($AO201,Listas!$H$6:$I$106,2,),""))),"")</f>
        <v/>
      </c>
      <c r="CY201" t="str">
        <f>IFERROR('Prod y alimentación'!AI259*IF($AN201=$R$10,VLOOKUP($AO201,Listas!$B$6:$C$106,2,),IF($AN201=$R$11,VLOOKUP($AO201,Listas!$E$6:$F$106,2,),IF($AN201=$R$12,VLOOKUP($AO201,Listas!$H$6:$I$106,2,),""))),"")</f>
        <v/>
      </c>
      <c r="CZ201" t="str">
        <f>IFERROR('Prod y alimentación'!AL259*IF($AN201=$R$10,VLOOKUP($AO201,Listas!$B$6:$C$106,2,),IF($AN201=$R$11,VLOOKUP($AO201,Listas!$E$6:$F$106,2,),IF($AN201=$R$12,VLOOKUP($AO201,Listas!$H$6:$I$106,2,),""))),"")</f>
        <v/>
      </c>
    </row>
    <row r="202" spans="80:104" x14ac:dyDescent="0.35">
      <c r="CB202" t="str">
        <f>IF(Reservas!E207="",IF(Reservas!D207="","",IF(Reservas!C207=$O$10,0.85,IF(Reservas!C207=$O$11,0.45,IF(Reservas!C207=$O$12,0.33,"")))),Reservas!E207)</f>
        <v/>
      </c>
      <c r="CC202" t="str">
        <f>IF(Reservas!H207="",IF(Reservas!G207="","",IF(Reservas!F207=$O$10,0.85,IF(Reservas!F207=$O$11,0.45,IF(Reservas!F207=$O$12,0.33,"")))),Reservas!H207)</f>
        <v/>
      </c>
      <c r="CD202" t="str">
        <f>IF(Reservas!K207="",IF(Reservas!J207="","",IF(Reservas!I207=$O$10,0.85,IF(Reservas!I207=$O$11,0.45,IF(Reservas!I207=$O$12,0.33,"")))),Reservas!K207)</f>
        <v/>
      </c>
      <c r="CE202" t="str">
        <f>IF(Reservas!N207="",IF(Reservas!M207="","",IF(Reservas!L207=$O$10,0.85,IF(Reservas!L207=$O$11,0.45,IF(Reservas!L207=$O$12,0.33,"")))),Reservas!N207)</f>
        <v/>
      </c>
      <c r="CF202" t="str">
        <f>IF(Reservas!Q207="",IF(Reservas!P207="","",IF(Reservas!O207=$O$10,0.85,IF(Reservas!O207=$O$11,0.45,IF(Reservas!O207=$O$12,0.33,"")))),Reservas!Q207)</f>
        <v/>
      </c>
      <c r="CG202" t="str">
        <f>IF(Reservas!T207="",IF(Reservas!S207="","",IF(Reservas!R207=$O$10,0.85,IF(Reservas!R207=$O$11,0.45,IF(Reservas!R207=$O$12,0.33,"")))),Reservas!T207)</f>
        <v/>
      </c>
      <c r="CH202" t="str">
        <f>IF(Reservas!W207="",IF(Reservas!V207="","",IF(Reservas!U207=$O$10,0.85,IF(Reservas!U207=$O$11,0.45,IF(Reservas!U207=$O$12,0.33,"")))),Reservas!W207)</f>
        <v/>
      </c>
      <c r="CI202" t="str">
        <f>IF(Reservas!Z207="",IF(Reservas!Y207="","",IF(Reservas!X207=$O$10,0.85,IF(Reservas!X207=$O$11,0.45,IF(Reservas!X207=$O$12,0.33,"")))),Reservas!Z207)</f>
        <v/>
      </c>
      <c r="CJ202" t="str">
        <f>IF(Reservas!AC207="",IF(Reservas!AB207="","",IF(Reservas!AA207=$O$10,0.85,IF(Reservas!AA207=$O$11,0.45,IF(Reservas!AA207=$O$12,0.33,"")))),Reservas!AC207)</f>
        <v/>
      </c>
      <c r="CK202" t="str">
        <f>IF(Reservas!AF207="",IF(Reservas!AE207="","",IF(Reservas!AD207=$O$10,0.85,IF(Reservas!AD207=$O$11,0.45,IF(Reservas!AD207=$O$12,0.33,"")))),Reservas!AF207)</f>
        <v/>
      </c>
      <c r="CL202" t="str">
        <f>IF(Reservas!AI207="",IF(Reservas!AH207="","",IF(Reservas!AG207=$O$10,0.85,IF(Reservas!AG207=$O$11,0.45,IF(Reservas!AG207=$O$12,0.33,"")))),Reservas!AI207)</f>
        <v/>
      </c>
      <c r="CM202" t="str">
        <f>IF(Reservas!AL207="",IF(Reservas!AK207="","",IF(Reservas!AJ207=$O$10,0.85,IF(Reservas!AJ207=$O$11,0.45,IF(Reservas!AJ207=$O$12,0.33,"")))),Reservas!AL207)</f>
        <v/>
      </c>
      <c r="CO202" t="str">
        <f>IFERROR('Prod y alimentación'!E260*IF($AN202=$R$10,VLOOKUP($AO202,Listas!$B$6:$C$106,2,),IF($AN202=$R$11,VLOOKUP($AO202,Listas!$E$6:$F$106,2,),IF($AN202=$R$12,VLOOKUP($AO202,Listas!$H$6:$I$106,2,),""))),"")</f>
        <v/>
      </c>
      <c r="CP202" t="str">
        <f>IFERROR('Prod y alimentación'!H260*IF($AN202=$R$10,VLOOKUP($AO202,Listas!$B$6:$C$106,2,),IF($AN202=$R$11,VLOOKUP($AO202,Listas!$E$6:$F$106,2,),IF($AN202=$R$12,VLOOKUP($AO202,Listas!$H$6:$I$106,2,),""))),"")</f>
        <v/>
      </c>
      <c r="CQ202" t="str">
        <f>IFERROR('Prod y alimentación'!K260*IF($AN202=$R$10,VLOOKUP($AO202,Listas!$B$6:$C$106,2,),IF($AN202=$R$11,VLOOKUP($AO202,Listas!$E$6:$F$106,2,),IF($AN202=$R$12,VLOOKUP($AO202,Listas!$H$6:$I$106,2,),""))),"")</f>
        <v/>
      </c>
      <c r="CR202" t="str">
        <f>IFERROR('Prod y alimentación'!N260*IF($AN202=$R$10,VLOOKUP($AO202,Listas!$B$6:$C$106,2,),IF($AN202=$R$11,VLOOKUP($AO202,Listas!$E$6:$F$106,2,),IF($AN202=$R$12,VLOOKUP($AO202,Listas!$H$6:$I$106,2,),""))),"")</f>
        <v/>
      </c>
      <c r="CS202" t="str">
        <f>IFERROR('Prod y alimentación'!Q260*IF($AN202=$R$10,VLOOKUP($AO202,Listas!$B$6:$C$106,2,),IF($AN202=$R$11,VLOOKUP($AO202,Listas!$E$6:$F$106,2,),IF($AN202=$R$12,VLOOKUP($AO202,Listas!$H$6:$I$106,2,),""))),"")</f>
        <v/>
      </c>
      <c r="CT202" t="str">
        <f>IFERROR('Prod y alimentación'!T260*IF($AN202=$R$10,VLOOKUP($AO202,Listas!$B$6:$C$106,2,),IF($AN202=$R$11,VLOOKUP($AO202,Listas!$E$6:$F$106,2,),IF($AN202=$R$12,VLOOKUP($AO202,Listas!$H$6:$I$106,2,),""))),"")</f>
        <v/>
      </c>
      <c r="CU202" t="str">
        <f>IFERROR('Prod y alimentación'!W260*IF($AN202=$R$10,VLOOKUP($AO202,Listas!$B$6:$C$106,2,),IF($AN202=$R$11,VLOOKUP($AO202,Listas!$E$6:$F$106,2,),IF($AN202=$R$12,VLOOKUP($AO202,Listas!$H$6:$I$106,2,),""))),"")</f>
        <v/>
      </c>
      <c r="CV202" t="str">
        <f>IFERROR('Prod y alimentación'!Z260*IF($AN202=$R$10,VLOOKUP($AO202,Listas!$B$6:$C$106,2,),IF($AN202=$R$11,VLOOKUP($AO202,Listas!$E$6:$F$106,2,),IF($AN202=$R$12,VLOOKUP($AO202,Listas!$H$6:$I$106,2,),""))),"")</f>
        <v/>
      </c>
      <c r="CW202" t="str">
        <f>IFERROR('Prod y alimentación'!AC260*IF($AN202=$R$10,VLOOKUP($AO202,Listas!$B$6:$C$106,2,),IF($AN202=$R$11,VLOOKUP($AO202,Listas!$E$6:$F$106,2,),IF($AN202=$R$12,VLOOKUP($AO202,Listas!$H$6:$I$106,2,),""))),"")</f>
        <v/>
      </c>
      <c r="CX202" t="str">
        <f>IFERROR('Prod y alimentación'!AF260*IF($AN202=$R$10,VLOOKUP($AO202,Listas!$B$6:$C$106,2,),IF($AN202=$R$11,VLOOKUP($AO202,Listas!$E$6:$F$106,2,),IF($AN202=$R$12,VLOOKUP($AO202,Listas!$H$6:$I$106,2,),""))),"")</f>
        <v/>
      </c>
      <c r="CY202" t="str">
        <f>IFERROR('Prod y alimentación'!AI260*IF($AN202=$R$10,VLOOKUP($AO202,Listas!$B$6:$C$106,2,),IF($AN202=$R$11,VLOOKUP($AO202,Listas!$E$6:$F$106,2,),IF($AN202=$R$12,VLOOKUP($AO202,Listas!$H$6:$I$106,2,),""))),"")</f>
        <v/>
      </c>
      <c r="CZ202" t="str">
        <f>IFERROR('Prod y alimentación'!AL260*IF($AN202=$R$10,VLOOKUP($AO202,Listas!$B$6:$C$106,2,),IF($AN202=$R$11,VLOOKUP($AO202,Listas!$E$6:$F$106,2,),IF($AN202=$R$12,VLOOKUP($AO202,Listas!$H$6:$I$106,2,),""))),"")</f>
        <v/>
      </c>
    </row>
    <row r="203" spans="80:104" x14ac:dyDescent="0.35">
      <c r="CB203" t="str">
        <f>IF(Reservas!E208="",IF(Reservas!D208="","",IF(Reservas!C208=$O$10,0.85,IF(Reservas!C208=$O$11,0.45,IF(Reservas!C208=$O$12,0.33,"")))),Reservas!E208)</f>
        <v/>
      </c>
      <c r="CC203" t="str">
        <f>IF(Reservas!H208="",IF(Reservas!G208="","",IF(Reservas!F208=$O$10,0.85,IF(Reservas!F208=$O$11,0.45,IF(Reservas!F208=$O$12,0.33,"")))),Reservas!H208)</f>
        <v/>
      </c>
      <c r="CD203" t="str">
        <f>IF(Reservas!K208="",IF(Reservas!J208="","",IF(Reservas!I208=$O$10,0.85,IF(Reservas!I208=$O$11,0.45,IF(Reservas!I208=$O$12,0.33,"")))),Reservas!K208)</f>
        <v/>
      </c>
      <c r="CE203" t="str">
        <f>IF(Reservas!N208="",IF(Reservas!M208="","",IF(Reservas!L208=$O$10,0.85,IF(Reservas!L208=$O$11,0.45,IF(Reservas!L208=$O$12,0.33,"")))),Reservas!N208)</f>
        <v/>
      </c>
      <c r="CF203" t="str">
        <f>IF(Reservas!Q208="",IF(Reservas!P208="","",IF(Reservas!O208=$O$10,0.85,IF(Reservas!O208=$O$11,0.45,IF(Reservas!O208=$O$12,0.33,"")))),Reservas!Q208)</f>
        <v/>
      </c>
      <c r="CG203" t="str">
        <f>IF(Reservas!T208="",IF(Reservas!S208="","",IF(Reservas!R208=$O$10,0.85,IF(Reservas!R208=$O$11,0.45,IF(Reservas!R208=$O$12,0.33,"")))),Reservas!T208)</f>
        <v/>
      </c>
      <c r="CH203" t="str">
        <f>IF(Reservas!W208="",IF(Reservas!V208="","",IF(Reservas!U208=$O$10,0.85,IF(Reservas!U208=$O$11,0.45,IF(Reservas!U208=$O$12,0.33,"")))),Reservas!W208)</f>
        <v/>
      </c>
      <c r="CI203" t="str">
        <f>IF(Reservas!Z208="",IF(Reservas!Y208="","",IF(Reservas!X208=$O$10,0.85,IF(Reservas!X208=$O$11,0.45,IF(Reservas!X208=$O$12,0.33,"")))),Reservas!Z208)</f>
        <v/>
      </c>
      <c r="CJ203" t="str">
        <f>IF(Reservas!AC208="",IF(Reservas!AB208="","",IF(Reservas!AA208=$O$10,0.85,IF(Reservas!AA208=$O$11,0.45,IF(Reservas!AA208=$O$12,0.33,"")))),Reservas!AC208)</f>
        <v/>
      </c>
      <c r="CK203" t="str">
        <f>IF(Reservas!AF208="",IF(Reservas!AE208="","",IF(Reservas!AD208=$O$10,0.85,IF(Reservas!AD208=$O$11,0.45,IF(Reservas!AD208=$O$12,0.33,"")))),Reservas!AF208)</f>
        <v/>
      </c>
      <c r="CL203" t="str">
        <f>IF(Reservas!AI208="",IF(Reservas!AH208="","",IF(Reservas!AG208=$O$10,0.85,IF(Reservas!AG208=$O$11,0.45,IF(Reservas!AG208=$O$12,0.33,"")))),Reservas!AI208)</f>
        <v/>
      </c>
      <c r="CM203" t="str">
        <f>IF(Reservas!AL208="",IF(Reservas!AK208="","",IF(Reservas!AJ208=$O$10,0.85,IF(Reservas!AJ208=$O$11,0.45,IF(Reservas!AJ208=$O$12,0.33,"")))),Reservas!AL208)</f>
        <v/>
      </c>
      <c r="CO203" t="str">
        <f>IFERROR('Prod y alimentación'!E261*IF($AN203=$R$10,VLOOKUP($AO203,Listas!$B$6:$C$106,2,),IF($AN203=$R$11,VLOOKUP($AO203,Listas!$E$6:$F$106,2,),IF($AN203=$R$12,VLOOKUP($AO203,Listas!$H$6:$I$106,2,),""))),"")</f>
        <v/>
      </c>
      <c r="CP203" t="str">
        <f>IFERROR('Prod y alimentación'!H261*IF($AN203=$R$10,VLOOKUP($AO203,Listas!$B$6:$C$106,2,),IF($AN203=$R$11,VLOOKUP($AO203,Listas!$E$6:$F$106,2,),IF($AN203=$R$12,VLOOKUP($AO203,Listas!$H$6:$I$106,2,),""))),"")</f>
        <v/>
      </c>
      <c r="CQ203" t="str">
        <f>IFERROR('Prod y alimentación'!K261*IF($AN203=$R$10,VLOOKUP($AO203,Listas!$B$6:$C$106,2,),IF($AN203=$R$11,VLOOKUP($AO203,Listas!$E$6:$F$106,2,),IF($AN203=$R$12,VLOOKUP($AO203,Listas!$H$6:$I$106,2,),""))),"")</f>
        <v/>
      </c>
      <c r="CR203" t="str">
        <f>IFERROR('Prod y alimentación'!N261*IF($AN203=$R$10,VLOOKUP($AO203,Listas!$B$6:$C$106,2,),IF($AN203=$R$11,VLOOKUP($AO203,Listas!$E$6:$F$106,2,),IF($AN203=$R$12,VLOOKUP($AO203,Listas!$H$6:$I$106,2,),""))),"")</f>
        <v/>
      </c>
      <c r="CS203" t="str">
        <f>IFERROR('Prod y alimentación'!Q261*IF($AN203=$R$10,VLOOKUP($AO203,Listas!$B$6:$C$106,2,),IF($AN203=$R$11,VLOOKUP($AO203,Listas!$E$6:$F$106,2,),IF($AN203=$R$12,VLOOKUP($AO203,Listas!$H$6:$I$106,2,),""))),"")</f>
        <v/>
      </c>
      <c r="CT203" t="str">
        <f>IFERROR('Prod y alimentación'!T261*IF($AN203=$R$10,VLOOKUP($AO203,Listas!$B$6:$C$106,2,),IF($AN203=$R$11,VLOOKUP($AO203,Listas!$E$6:$F$106,2,),IF($AN203=$R$12,VLOOKUP($AO203,Listas!$H$6:$I$106,2,),""))),"")</f>
        <v/>
      </c>
      <c r="CU203" t="str">
        <f>IFERROR('Prod y alimentación'!W261*IF($AN203=$R$10,VLOOKUP($AO203,Listas!$B$6:$C$106,2,),IF($AN203=$R$11,VLOOKUP($AO203,Listas!$E$6:$F$106,2,),IF($AN203=$R$12,VLOOKUP($AO203,Listas!$H$6:$I$106,2,),""))),"")</f>
        <v/>
      </c>
      <c r="CV203" t="str">
        <f>IFERROR('Prod y alimentación'!Z261*IF($AN203=$R$10,VLOOKUP($AO203,Listas!$B$6:$C$106,2,),IF($AN203=$R$11,VLOOKUP($AO203,Listas!$E$6:$F$106,2,),IF($AN203=$R$12,VLOOKUP($AO203,Listas!$H$6:$I$106,2,),""))),"")</f>
        <v/>
      </c>
      <c r="CW203" t="str">
        <f>IFERROR('Prod y alimentación'!AC261*IF($AN203=$R$10,VLOOKUP($AO203,Listas!$B$6:$C$106,2,),IF($AN203=$R$11,VLOOKUP($AO203,Listas!$E$6:$F$106,2,),IF($AN203=$R$12,VLOOKUP($AO203,Listas!$H$6:$I$106,2,),""))),"")</f>
        <v/>
      </c>
      <c r="CX203" t="str">
        <f>IFERROR('Prod y alimentación'!AF261*IF($AN203=$R$10,VLOOKUP($AO203,Listas!$B$6:$C$106,2,),IF($AN203=$R$11,VLOOKUP($AO203,Listas!$E$6:$F$106,2,),IF($AN203=$R$12,VLOOKUP($AO203,Listas!$H$6:$I$106,2,),""))),"")</f>
        <v/>
      </c>
      <c r="CY203" t="str">
        <f>IFERROR('Prod y alimentación'!AI261*IF($AN203=$R$10,VLOOKUP($AO203,Listas!$B$6:$C$106,2,),IF($AN203=$R$11,VLOOKUP($AO203,Listas!$E$6:$F$106,2,),IF($AN203=$R$12,VLOOKUP($AO203,Listas!$H$6:$I$106,2,),""))),"")</f>
        <v/>
      </c>
      <c r="CZ203" t="str">
        <f>IFERROR('Prod y alimentación'!AL261*IF($AN203=$R$10,VLOOKUP($AO203,Listas!$B$6:$C$106,2,),IF($AN203=$R$11,VLOOKUP($AO203,Listas!$E$6:$F$106,2,),IF($AN203=$R$12,VLOOKUP($AO203,Listas!$H$6:$I$106,2,),""))),"")</f>
        <v/>
      </c>
    </row>
    <row r="204" spans="80:104" x14ac:dyDescent="0.35">
      <c r="CB204" t="str">
        <f>IF(Reservas!E209="",IF(Reservas!D209="","",IF(Reservas!C209=$O$10,0.85,IF(Reservas!C209=$O$11,0.45,IF(Reservas!C209=$O$12,0.33,"")))),Reservas!E209)</f>
        <v/>
      </c>
      <c r="CC204" t="str">
        <f>IF(Reservas!H209="",IF(Reservas!G209="","",IF(Reservas!F209=$O$10,0.85,IF(Reservas!F209=$O$11,0.45,IF(Reservas!F209=$O$12,0.33,"")))),Reservas!H209)</f>
        <v/>
      </c>
      <c r="CD204" t="str">
        <f>IF(Reservas!K209="",IF(Reservas!J209="","",IF(Reservas!I209=$O$10,0.85,IF(Reservas!I209=$O$11,0.45,IF(Reservas!I209=$O$12,0.33,"")))),Reservas!K209)</f>
        <v/>
      </c>
      <c r="CE204" t="str">
        <f>IF(Reservas!N209="",IF(Reservas!M209="","",IF(Reservas!L209=$O$10,0.85,IF(Reservas!L209=$O$11,0.45,IF(Reservas!L209=$O$12,0.33,"")))),Reservas!N209)</f>
        <v/>
      </c>
      <c r="CF204" t="str">
        <f>IF(Reservas!Q209="",IF(Reservas!P209="","",IF(Reservas!O209=$O$10,0.85,IF(Reservas!O209=$O$11,0.45,IF(Reservas!O209=$O$12,0.33,"")))),Reservas!Q209)</f>
        <v/>
      </c>
      <c r="CG204" t="str">
        <f>IF(Reservas!T209="",IF(Reservas!S209="","",IF(Reservas!R209=$O$10,0.85,IF(Reservas!R209=$O$11,0.45,IF(Reservas!R209=$O$12,0.33,"")))),Reservas!T209)</f>
        <v/>
      </c>
      <c r="CH204" t="str">
        <f>IF(Reservas!W209="",IF(Reservas!V209="","",IF(Reservas!U209=$O$10,0.85,IF(Reservas!U209=$O$11,0.45,IF(Reservas!U209=$O$12,0.33,"")))),Reservas!W209)</f>
        <v/>
      </c>
      <c r="CI204" t="str">
        <f>IF(Reservas!Z209="",IF(Reservas!Y209="","",IF(Reservas!X209=$O$10,0.85,IF(Reservas!X209=$O$11,0.45,IF(Reservas!X209=$O$12,0.33,"")))),Reservas!Z209)</f>
        <v/>
      </c>
      <c r="CJ204" t="str">
        <f>IF(Reservas!AC209="",IF(Reservas!AB209="","",IF(Reservas!AA209=$O$10,0.85,IF(Reservas!AA209=$O$11,0.45,IF(Reservas!AA209=$O$12,0.33,"")))),Reservas!AC209)</f>
        <v/>
      </c>
      <c r="CK204" t="str">
        <f>IF(Reservas!AF209="",IF(Reservas!AE209="","",IF(Reservas!AD209=$O$10,0.85,IF(Reservas!AD209=$O$11,0.45,IF(Reservas!AD209=$O$12,0.33,"")))),Reservas!AF209)</f>
        <v/>
      </c>
      <c r="CL204" t="str">
        <f>IF(Reservas!AI209="",IF(Reservas!AH209="","",IF(Reservas!AG209=$O$10,0.85,IF(Reservas!AG209=$O$11,0.45,IF(Reservas!AG209=$O$12,0.33,"")))),Reservas!AI209)</f>
        <v/>
      </c>
      <c r="CM204" t="str">
        <f>IF(Reservas!AL209="",IF(Reservas!AK209="","",IF(Reservas!AJ209=$O$10,0.85,IF(Reservas!AJ209=$O$11,0.45,IF(Reservas!AJ209=$O$12,0.33,"")))),Reservas!AL209)</f>
        <v/>
      </c>
      <c r="CO204" t="str">
        <f>IFERROR('Prod y alimentación'!E262*IF($AN204=$R$10,VLOOKUP($AO204,Listas!$B$6:$C$106,2,),IF($AN204=$R$11,VLOOKUP($AO204,Listas!$E$6:$F$106,2,),IF($AN204=$R$12,VLOOKUP($AO204,Listas!$H$6:$I$106,2,),""))),"")</f>
        <v/>
      </c>
      <c r="CP204" t="str">
        <f>IFERROR('Prod y alimentación'!H262*IF($AN204=$R$10,VLOOKUP($AO204,Listas!$B$6:$C$106,2,),IF($AN204=$R$11,VLOOKUP($AO204,Listas!$E$6:$F$106,2,),IF($AN204=$R$12,VLOOKUP($AO204,Listas!$H$6:$I$106,2,),""))),"")</f>
        <v/>
      </c>
      <c r="CQ204" t="str">
        <f>IFERROR('Prod y alimentación'!K262*IF($AN204=$R$10,VLOOKUP($AO204,Listas!$B$6:$C$106,2,),IF($AN204=$R$11,VLOOKUP($AO204,Listas!$E$6:$F$106,2,),IF($AN204=$R$12,VLOOKUP($AO204,Listas!$H$6:$I$106,2,),""))),"")</f>
        <v/>
      </c>
      <c r="CR204" t="str">
        <f>IFERROR('Prod y alimentación'!N262*IF($AN204=$R$10,VLOOKUP($AO204,Listas!$B$6:$C$106,2,),IF($AN204=$R$11,VLOOKUP($AO204,Listas!$E$6:$F$106,2,),IF($AN204=$R$12,VLOOKUP($AO204,Listas!$H$6:$I$106,2,),""))),"")</f>
        <v/>
      </c>
      <c r="CS204" t="str">
        <f>IFERROR('Prod y alimentación'!Q262*IF($AN204=$R$10,VLOOKUP($AO204,Listas!$B$6:$C$106,2,),IF($AN204=$R$11,VLOOKUP($AO204,Listas!$E$6:$F$106,2,),IF($AN204=$R$12,VLOOKUP($AO204,Listas!$H$6:$I$106,2,),""))),"")</f>
        <v/>
      </c>
      <c r="CT204" t="str">
        <f>IFERROR('Prod y alimentación'!T262*IF($AN204=$R$10,VLOOKUP($AO204,Listas!$B$6:$C$106,2,),IF($AN204=$R$11,VLOOKUP($AO204,Listas!$E$6:$F$106,2,),IF($AN204=$R$12,VLOOKUP($AO204,Listas!$H$6:$I$106,2,),""))),"")</f>
        <v/>
      </c>
      <c r="CU204" t="str">
        <f>IFERROR('Prod y alimentación'!W262*IF($AN204=$R$10,VLOOKUP($AO204,Listas!$B$6:$C$106,2,),IF($AN204=$R$11,VLOOKUP($AO204,Listas!$E$6:$F$106,2,),IF($AN204=$R$12,VLOOKUP($AO204,Listas!$H$6:$I$106,2,),""))),"")</f>
        <v/>
      </c>
      <c r="CV204" t="str">
        <f>IFERROR('Prod y alimentación'!Z262*IF($AN204=$R$10,VLOOKUP($AO204,Listas!$B$6:$C$106,2,),IF($AN204=$R$11,VLOOKUP($AO204,Listas!$E$6:$F$106,2,),IF($AN204=$R$12,VLOOKUP($AO204,Listas!$H$6:$I$106,2,),""))),"")</f>
        <v/>
      </c>
      <c r="CW204" t="str">
        <f>IFERROR('Prod y alimentación'!AC262*IF($AN204=$R$10,VLOOKUP($AO204,Listas!$B$6:$C$106,2,),IF($AN204=$R$11,VLOOKUP($AO204,Listas!$E$6:$F$106,2,),IF($AN204=$R$12,VLOOKUP($AO204,Listas!$H$6:$I$106,2,),""))),"")</f>
        <v/>
      </c>
      <c r="CX204" t="str">
        <f>IFERROR('Prod y alimentación'!AF262*IF($AN204=$R$10,VLOOKUP($AO204,Listas!$B$6:$C$106,2,),IF($AN204=$R$11,VLOOKUP($AO204,Listas!$E$6:$F$106,2,),IF($AN204=$R$12,VLOOKUP($AO204,Listas!$H$6:$I$106,2,),""))),"")</f>
        <v/>
      </c>
      <c r="CY204" t="str">
        <f>IFERROR('Prod y alimentación'!AI262*IF($AN204=$R$10,VLOOKUP($AO204,Listas!$B$6:$C$106,2,),IF($AN204=$R$11,VLOOKUP($AO204,Listas!$E$6:$F$106,2,),IF($AN204=$R$12,VLOOKUP($AO204,Listas!$H$6:$I$106,2,),""))),"")</f>
        <v/>
      </c>
      <c r="CZ204" t="str">
        <f>IFERROR('Prod y alimentación'!AL262*IF($AN204=$R$10,VLOOKUP($AO204,Listas!$B$6:$C$106,2,),IF($AN204=$R$11,VLOOKUP($AO204,Listas!$E$6:$F$106,2,),IF($AN204=$R$12,VLOOKUP($AO204,Listas!$H$6:$I$106,2,),""))),"")</f>
        <v/>
      </c>
    </row>
    <row r="205" spans="80:104" x14ac:dyDescent="0.35">
      <c r="CB205" t="str">
        <f>IF(Reservas!E210="",IF(Reservas!D210="","",IF(Reservas!C210=$O$10,0.85,IF(Reservas!C210=$O$11,0.45,IF(Reservas!C210=$O$12,0.33,"")))),Reservas!E210)</f>
        <v/>
      </c>
      <c r="CC205" t="str">
        <f>IF(Reservas!H210="",IF(Reservas!G210="","",IF(Reservas!F210=$O$10,0.85,IF(Reservas!F210=$O$11,0.45,IF(Reservas!F210=$O$12,0.33,"")))),Reservas!H210)</f>
        <v/>
      </c>
      <c r="CD205" t="str">
        <f>IF(Reservas!K210="",IF(Reservas!J210="","",IF(Reservas!I210=$O$10,0.85,IF(Reservas!I210=$O$11,0.45,IF(Reservas!I210=$O$12,0.33,"")))),Reservas!K210)</f>
        <v/>
      </c>
      <c r="CE205" t="str">
        <f>IF(Reservas!N210="",IF(Reservas!M210="","",IF(Reservas!L210=$O$10,0.85,IF(Reservas!L210=$O$11,0.45,IF(Reservas!L210=$O$12,0.33,"")))),Reservas!N210)</f>
        <v/>
      </c>
      <c r="CF205" t="str">
        <f>IF(Reservas!Q210="",IF(Reservas!P210="","",IF(Reservas!O210=$O$10,0.85,IF(Reservas!O210=$O$11,0.45,IF(Reservas!O210=$O$12,0.33,"")))),Reservas!Q210)</f>
        <v/>
      </c>
      <c r="CG205" t="str">
        <f>IF(Reservas!T210="",IF(Reservas!S210="","",IF(Reservas!R210=$O$10,0.85,IF(Reservas!R210=$O$11,0.45,IF(Reservas!R210=$O$12,0.33,"")))),Reservas!T210)</f>
        <v/>
      </c>
      <c r="CH205" t="str">
        <f>IF(Reservas!W210="",IF(Reservas!V210="","",IF(Reservas!U210=$O$10,0.85,IF(Reservas!U210=$O$11,0.45,IF(Reservas!U210=$O$12,0.33,"")))),Reservas!W210)</f>
        <v/>
      </c>
      <c r="CI205" t="str">
        <f>IF(Reservas!Z210="",IF(Reservas!Y210="","",IF(Reservas!X210=$O$10,0.85,IF(Reservas!X210=$O$11,0.45,IF(Reservas!X210=$O$12,0.33,"")))),Reservas!Z210)</f>
        <v/>
      </c>
      <c r="CJ205" t="str">
        <f>IF(Reservas!AC210="",IF(Reservas!AB210="","",IF(Reservas!AA210=$O$10,0.85,IF(Reservas!AA210=$O$11,0.45,IF(Reservas!AA210=$O$12,0.33,"")))),Reservas!AC210)</f>
        <v/>
      </c>
      <c r="CK205" t="str">
        <f>IF(Reservas!AF210="",IF(Reservas!AE210="","",IF(Reservas!AD210=$O$10,0.85,IF(Reservas!AD210=$O$11,0.45,IF(Reservas!AD210=$O$12,0.33,"")))),Reservas!AF210)</f>
        <v/>
      </c>
      <c r="CL205" t="str">
        <f>IF(Reservas!AI210="",IF(Reservas!AH210="","",IF(Reservas!AG210=$O$10,0.85,IF(Reservas!AG210=$O$11,0.45,IF(Reservas!AG210=$O$12,0.33,"")))),Reservas!AI210)</f>
        <v/>
      </c>
      <c r="CM205" t="str">
        <f>IF(Reservas!AL210="",IF(Reservas!AK210="","",IF(Reservas!AJ210=$O$10,0.85,IF(Reservas!AJ210=$O$11,0.45,IF(Reservas!AJ210=$O$12,0.33,"")))),Reservas!AL210)</f>
        <v/>
      </c>
      <c r="CO205" t="str">
        <f>IFERROR('Prod y alimentación'!E263*IF($AN205=$R$10,VLOOKUP($AO205,Listas!$B$6:$C$106,2,),IF($AN205=$R$11,VLOOKUP($AO205,Listas!$E$6:$F$106,2,),IF($AN205=$R$12,VLOOKUP($AO205,Listas!$H$6:$I$106,2,),""))),"")</f>
        <v/>
      </c>
      <c r="CP205" t="str">
        <f>IFERROR('Prod y alimentación'!H263*IF($AN205=$R$10,VLOOKUP($AO205,Listas!$B$6:$C$106,2,),IF($AN205=$R$11,VLOOKUP($AO205,Listas!$E$6:$F$106,2,),IF($AN205=$R$12,VLOOKUP($AO205,Listas!$H$6:$I$106,2,),""))),"")</f>
        <v/>
      </c>
      <c r="CQ205" t="str">
        <f>IFERROR('Prod y alimentación'!K263*IF($AN205=$R$10,VLOOKUP($AO205,Listas!$B$6:$C$106,2,),IF($AN205=$R$11,VLOOKUP($AO205,Listas!$E$6:$F$106,2,),IF($AN205=$R$12,VLOOKUP($AO205,Listas!$H$6:$I$106,2,),""))),"")</f>
        <v/>
      </c>
      <c r="CR205" t="str">
        <f>IFERROR('Prod y alimentación'!N263*IF($AN205=$R$10,VLOOKUP($AO205,Listas!$B$6:$C$106,2,),IF($AN205=$R$11,VLOOKUP($AO205,Listas!$E$6:$F$106,2,),IF($AN205=$R$12,VLOOKUP($AO205,Listas!$H$6:$I$106,2,),""))),"")</f>
        <v/>
      </c>
      <c r="CS205" t="str">
        <f>IFERROR('Prod y alimentación'!Q263*IF($AN205=$R$10,VLOOKUP($AO205,Listas!$B$6:$C$106,2,),IF($AN205=$R$11,VLOOKUP($AO205,Listas!$E$6:$F$106,2,),IF($AN205=$R$12,VLOOKUP($AO205,Listas!$H$6:$I$106,2,),""))),"")</f>
        <v/>
      </c>
      <c r="CT205" t="str">
        <f>IFERROR('Prod y alimentación'!T263*IF($AN205=$R$10,VLOOKUP($AO205,Listas!$B$6:$C$106,2,),IF($AN205=$R$11,VLOOKUP($AO205,Listas!$E$6:$F$106,2,),IF($AN205=$R$12,VLOOKUP($AO205,Listas!$H$6:$I$106,2,),""))),"")</f>
        <v/>
      </c>
      <c r="CU205" t="str">
        <f>IFERROR('Prod y alimentación'!W263*IF($AN205=$R$10,VLOOKUP($AO205,Listas!$B$6:$C$106,2,),IF($AN205=$R$11,VLOOKUP($AO205,Listas!$E$6:$F$106,2,),IF($AN205=$R$12,VLOOKUP($AO205,Listas!$H$6:$I$106,2,),""))),"")</f>
        <v/>
      </c>
      <c r="CV205" t="str">
        <f>IFERROR('Prod y alimentación'!Z263*IF($AN205=$R$10,VLOOKUP($AO205,Listas!$B$6:$C$106,2,),IF($AN205=$R$11,VLOOKUP($AO205,Listas!$E$6:$F$106,2,),IF($AN205=$R$12,VLOOKUP($AO205,Listas!$H$6:$I$106,2,),""))),"")</f>
        <v/>
      </c>
      <c r="CW205" t="str">
        <f>IFERROR('Prod y alimentación'!AC263*IF($AN205=$R$10,VLOOKUP($AO205,Listas!$B$6:$C$106,2,),IF($AN205=$R$11,VLOOKUP($AO205,Listas!$E$6:$F$106,2,),IF($AN205=$R$12,VLOOKUP($AO205,Listas!$H$6:$I$106,2,),""))),"")</f>
        <v/>
      </c>
      <c r="CX205" t="str">
        <f>IFERROR('Prod y alimentación'!AF263*IF($AN205=$R$10,VLOOKUP($AO205,Listas!$B$6:$C$106,2,),IF($AN205=$R$11,VLOOKUP($AO205,Listas!$E$6:$F$106,2,),IF($AN205=$R$12,VLOOKUP($AO205,Listas!$H$6:$I$106,2,),""))),"")</f>
        <v/>
      </c>
      <c r="CY205" t="str">
        <f>IFERROR('Prod y alimentación'!AI263*IF($AN205=$R$10,VLOOKUP($AO205,Listas!$B$6:$C$106,2,),IF($AN205=$R$11,VLOOKUP($AO205,Listas!$E$6:$F$106,2,),IF($AN205=$R$12,VLOOKUP($AO205,Listas!$H$6:$I$106,2,),""))),"")</f>
        <v/>
      </c>
      <c r="CZ205" t="str">
        <f>IFERROR('Prod y alimentación'!AL263*IF($AN205=$R$10,VLOOKUP($AO205,Listas!$B$6:$C$106,2,),IF($AN205=$R$11,VLOOKUP($AO205,Listas!$E$6:$F$106,2,),IF($AN205=$R$12,VLOOKUP($AO205,Listas!$H$6:$I$106,2,),""))),"")</f>
        <v/>
      </c>
    </row>
    <row r="206" spans="80:104" x14ac:dyDescent="0.35">
      <c r="CB206" t="str">
        <f>IF(Reservas!E211="",IF(Reservas!D211="","",IF(Reservas!C211=$O$10,0.85,IF(Reservas!C211=$O$11,0.45,IF(Reservas!C211=$O$12,0.33,"")))),Reservas!E211)</f>
        <v/>
      </c>
      <c r="CC206" t="str">
        <f>IF(Reservas!H211="",IF(Reservas!G211="","",IF(Reservas!F211=$O$10,0.85,IF(Reservas!F211=$O$11,0.45,IF(Reservas!F211=$O$12,0.33,"")))),Reservas!H211)</f>
        <v/>
      </c>
      <c r="CD206" t="str">
        <f>IF(Reservas!K211="",IF(Reservas!J211="","",IF(Reservas!I211=$O$10,0.85,IF(Reservas!I211=$O$11,0.45,IF(Reservas!I211=$O$12,0.33,"")))),Reservas!K211)</f>
        <v/>
      </c>
      <c r="CE206" t="str">
        <f>IF(Reservas!N211="",IF(Reservas!M211="","",IF(Reservas!L211=$O$10,0.85,IF(Reservas!L211=$O$11,0.45,IF(Reservas!L211=$O$12,0.33,"")))),Reservas!N211)</f>
        <v/>
      </c>
      <c r="CF206" t="str">
        <f>IF(Reservas!Q211="",IF(Reservas!P211="","",IF(Reservas!O211=$O$10,0.85,IF(Reservas!O211=$O$11,0.45,IF(Reservas!O211=$O$12,0.33,"")))),Reservas!Q211)</f>
        <v/>
      </c>
      <c r="CG206" t="str">
        <f>IF(Reservas!T211="",IF(Reservas!S211="","",IF(Reservas!R211=$O$10,0.85,IF(Reservas!R211=$O$11,0.45,IF(Reservas!R211=$O$12,0.33,"")))),Reservas!T211)</f>
        <v/>
      </c>
      <c r="CH206" t="str">
        <f>IF(Reservas!W211="",IF(Reservas!V211="","",IF(Reservas!U211=$O$10,0.85,IF(Reservas!U211=$O$11,0.45,IF(Reservas!U211=$O$12,0.33,"")))),Reservas!W211)</f>
        <v/>
      </c>
      <c r="CI206" t="str">
        <f>IF(Reservas!Z211="",IF(Reservas!Y211="","",IF(Reservas!X211=$O$10,0.85,IF(Reservas!X211=$O$11,0.45,IF(Reservas!X211=$O$12,0.33,"")))),Reservas!Z211)</f>
        <v/>
      </c>
      <c r="CJ206" t="str">
        <f>IF(Reservas!AC211="",IF(Reservas!AB211="","",IF(Reservas!AA211=$O$10,0.85,IF(Reservas!AA211=$O$11,0.45,IF(Reservas!AA211=$O$12,0.33,"")))),Reservas!AC211)</f>
        <v/>
      </c>
      <c r="CK206" t="str">
        <f>IF(Reservas!AF211="",IF(Reservas!AE211="","",IF(Reservas!AD211=$O$10,0.85,IF(Reservas!AD211=$O$11,0.45,IF(Reservas!AD211=$O$12,0.33,"")))),Reservas!AF211)</f>
        <v/>
      </c>
      <c r="CL206" t="str">
        <f>IF(Reservas!AI211="",IF(Reservas!AH211="","",IF(Reservas!AG211=$O$10,0.85,IF(Reservas!AG211=$O$11,0.45,IF(Reservas!AG211=$O$12,0.33,"")))),Reservas!AI211)</f>
        <v/>
      </c>
      <c r="CM206" t="str">
        <f>IF(Reservas!AL211="",IF(Reservas!AK211="","",IF(Reservas!AJ211=$O$10,0.85,IF(Reservas!AJ211=$O$11,0.45,IF(Reservas!AJ211=$O$12,0.33,"")))),Reservas!AL211)</f>
        <v/>
      </c>
      <c r="CO206" t="str">
        <f>IFERROR('Prod y alimentación'!E264*IF($AN206=$R$10,VLOOKUP($AO206,Listas!$B$6:$C$106,2,),IF($AN206=$R$11,VLOOKUP($AO206,Listas!$E$6:$F$106,2,),IF($AN206=$R$12,VLOOKUP($AO206,Listas!$H$6:$I$106,2,),""))),"")</f>
        <v/>
      </c>
      <c r="CP206" t="str">
        <f>IFERROR('Prod y alimentación'!H264*IF($AN206=$R$10,VLOOKUP($AO206,Listas!$B$6:$C$106,2,),IF($AN206=$R$11,VLOOKUP($AO206,Listas!$E$6:$F$106,2,),IF($AN206=$R$12,VLOOKUP($AO206,Listas!$H$6:$I$106,2,),""))),"")</f>
        <v/>
      </c>
      <c r="CQ206" t="str">
        <f>IFERROR('Prod y alimentación'!K264*IF($AN206=$R$10,VLOOKUP($AO206,Listas!$B$6:$C$106,2,),IF($AN206=$R$11,VLOOKUP($AO206,Listas!$E$6:$F$106,2,),IF($AN206=$R$12,VLOOKUP($AO206,Listas!$H$6:$I$106,2,),""))),"")</f>
        <v/>
      </c>
      <c r="CR206" t="str">
        <f>IFERROR('Prod y alimentación'!N264*IF($AN206=$R$10,VLOOKUP($AO206,Listas!$B$6:$C$106,2,),IF($AN206=$R$11,VLOOKUP($AO206,Listas!$E$6:$F$106,2,),IF($AN206=$R$12,VLOOKUP($AO206,Listas!$H$6:$I$106,2,),""))),"")</f>
        <v/>
      </c>
      <c r="CS206" t="str">
        <f>IFERROR('Prod y alimentación'!Q264*IF($AN206=$R$10,VLOOKUP($AO206,Listas!$B$6:$C$106,2,),IF($AN206=$R$11,VLOOKUP($AO206,Listas!$E$6:$F$106,2,),IF($AN206=$R$12,VLOOKUP($AO206,Listas!$H$6:$I$106,2,),""))),"")</f>
        <v/>
      </c>
      <c r="CT206" t="str">
        <f>IFERROR('Prod y alimentación'!T264*IF($AN206=$R$10,VLOOKUP($AO206,Listas!$B$6:$C$106,2,),IF($AN206=$R$11,VLOOKUP($AO206,Listas!$E$6:$F$106,2,),IF($AN206=$R$12,VLOOKUP($AO206,Listas!$H$6:$I$106,2,),""))),"")</f>
        <v/>
      </c>
      <c r="CU206" t="str">
        <f>IFERROR('Prod y alimentación'!W264*IF($AN206=$R$10,VLOOKUP($AO206,Listas!$B$6:$C$106,2,),IF($AN206=$R$11,VLOOKUP($AO206,Listas!$E$6:$F$106,2,),IF($AN206=$R$12,VLOOKUP($AO206,Listas!$H$6:$I$106,2,),""))),"")</f>
        <v/>
      </c>
      <c r="CV206" t="str">
        <f>IFERROR('Prod y alimentación'!Z264*IF($AN206=$R$10,VLOOKUP($AO206,Listas!$B$6:$C$106,2,),IF($AN206=$R$11,VLOOKUP($AO206,Listas!$E$6:$F$106,2,),IF($AN206=$R$12,VLOOKUP($AO206,Listas!$H$6:$I$106,2,),""))),"")</f>
        <v/>
      </c>
      <c r="CW206" t="str">
        <f>IFERROR('Prod y alimentación'!AC264*IF($AN206=$R$10,VLOOKUP($AO206,Listas!$B$6:$C$106,2,),IF($AN206=$R$11,VLOOKUP($AO206,Listas!$E$6:$F$106,2,),IF($AN206=$R$12,VLOOKUP($AO206,Listas!$H$6:$I$106,2,),""))),"")</f>
        <v/>
      </c>
      <c r="CX206" t="str">
        <f>IFERROR('Prod y alimentación'!AF264*IF($AN206=$R$10,VLOOKUP($AO206,Listas!$B$6:$C$106,2,),IF($AN206=$R$11,VLOOKUP($AO206,Listas!$E$6:$F$106,2,),IF($AN206=$R$12,VLOOKUP($AO206,Listas!$H$6:$I$106,2,),""))),"")</f>
        <v/>
      </c>
      <c r="CY206" t="str">
        <f>IFERROR('Prod y alimentación'!AI264*IF($AN206=$R$10,VLOOKUP($AO206,Listas!$B$6:$C$106,2,),IF($AN206=$R$11,VLOOKUP($AO206,Listas!$E$6:$F$106,2,),IF($AN206=$R$12,VLOOKUP($AO206,Listas!$H$6:$I$106,2,),""))),"")</f>
        <v/>
      </c>
      <c r="CZ206" t="str">
        <f>IFERROR('Prod y alimentación'!AL264*IF($AN206=$R$10,VLOOKUP($AO206,Listas!$B$6:$C$106,2,),IF($AN206=$R$11,VLOOKUP($AO206,Listas!$E$6:$F$106,2,),IF($AN206=$R$12,VLOOKUP($AO206,Listas!$H$6:$I$106,2,),""))),"")</f>
        <v/>
      </c>
    </row>
    <row r="207" spans="80:104" x14ac:dyDescent="0.35">
      <c r="CB207" t="str">
        <f>IF(Reservas!E212="",IF(Reservas!D212="","",IF(Reservas!C212=$O$10,0.85,IF(Reservas!C212=$O$11,0.45,IF(Reservas!C212=$O$12,0.33,"")))),Reservas!E212)</f>
        <v/>
      </c>
      <c r="CC207" t="str">
        <f>IF(Reservas!H212="",IF(Reservas!G212="","",IF(Reservas!F212=$O$10,0.85,IF(Reservas!F212=$O$11,0.45,IF(Reservas!F212=$O$12,0.33,"")))),Reservas!H212)</f>
        <v/>
      </c>
      <c r="CD207" t="str">
        <f>IF(Reservas!K212="",IF(Reservas!J212="","",IF(Reservas!I212=$O$10,0.85,IF(Reservas!I212=$O$11,0.45,IF(Reservas!I212=$O$12,0.33,"")))),Reservas!K212)</f>
        <v/>
      </c>
      <c r="CE207" t="str">
        <f>IF(Reservas!N212="",IF(Reservas!M212="","",IF(Reservas!L212=$O$10,0.85,IF(Reservas!L212=$O$11,0.45,IF(Reservas!L212=$O$12,0.33,"")))),Reservas!N212)</f>
        <v/>
      </c>
      <c r="CF207" t="str">
        <f>IF(Reservas!Q212="",IF(Reservas!P212="","",IF(Reservas!O212=$O$10,0.85,IF(Reservas!O212=$O$11,0.45,IF(Reservas!O212=$O$12,0.33,"")))),Reservas!Q212)</f>
        <v/>
      </c>
      <c r="CG207" t="str">
        <f>IF(Reservas!T212="",IF(Reservas!S212="","",IF(Reservas!R212=$O$10,0.85,IF(Reservas!R212=$O$11,0.45,IF(Reservas!R212=$O$12,0.33,"")))),Reservas!T212)</f>
        <v/>
      </c>
      <c r="CH207" t="str">
        <f>IF(Reservas!W212="",IF(Reservas!V212="","",IF(Reservas!U212=$O$10,0.85,IF(Reservas!U212=$O$11,0.45,IF(Reservas!U212=$O$12,0.33,"")))),Reservas!W212)</f>
        <v/>
      </c>
      <c r="CI207" t="str">
        <f>IF(Reservas!Z212="",IF(Reservas!Y212="","",IF(Reservas!X212=$O$10,0.85,IF(Reservas!X212=$O$11,0.45,IF(Reservas!X212=$O$12,0.33,"")))),Reservas!Z212)</f>
        <v/>
      </c>
      <c r="CJ207" t="str">
        <f>IF(Reservas!AC212="",IF(Reservas!AB212="","",IF(Reservas!AA212=$O$10,0.85,IF(Reservas!AA212=$O$11,0.45,IF(Reservas!AA212=$O$12,0.33,"")))),Reservas!AC212)</f>
        <v/>
      </c>
      <c r="CK207" t="str">
        <f>IF(Reservas!AF212="",IF(Reservas!AE212="","",IF(Reservas!AD212=$O$10,0.85,IF(Reservas!AD212=$O$11,0.45,IF(Reservas!AD212=$O$12,0.33,"")))),Reservas!AF212)</f>
        <v/>
      </c>
      <c r="CL207" t="str">
        <f>IF(Reservas!AI212="",IF(Reservas!AH212="","",IF(Reservas!AG212=$O$10,0.85,IF(Reservas!AG212=$O$11,0.45,IF(Reservas!AG212=$O$12,0.33,"")))),Reservas!AI212)</f>
        <v/>
      </c>
      <c r="CM207" t="str">
        <f>IF(Reservas!AL212="",IF(Reservas!AK212="","",IF(Reservas!AJ212=$O$10,0.85,IF(Reservas!AJ212=$O$11,0.45,IF(Reservas!AJ212=$O$12,0.33,"")))),Reservas!AL212)</f>
        <v/>
      </c>
      <c r="CO207" t="str">
        <f>IFERROR('Prod y alimentación'!E265*IF($AN207=$R$10,VLOOKUP($AO207,Listas!$B$6:$C$106,2,),IF($AN207=$R$11,VLOOKUP($AO207,Listas!$E$6:$F$106,2,),IF($AN207=$R$12,VLOOKUP($AO207,Listas!$H$6:$I$106,2,),""))),"")</f>
        <v/>
      </c>
      <c r="CP207" t="str">
        <f>IFERROR('Prod y alimentación'!H265*IF($AN207=$R$10,VLOOKUP($AO207,Listas!$B$6:$C$106,2,),IF($AN207=$R$11,VLOOKUP($AO207,Listas!$E$6:$F$106,2,),IF($AN207=$R$12,VLOOKUP($AO207,Listas!$H$6:$I$106,2,),""))),"")</f>
        <v/>
      </c>
      <c r="CQ207" t="str">
        <f>IFERROR('Prod y alimentación'!K265*IF($AN207=$R$10,VLOOKUP($AO207,Listas!$B$6:$C$106,2,),IF($AN207=$R$11,VLOOKUP($AO207,Listas!$E$6:$F$106,2,),IF($AN207=$R$12,VLOOKUP($AO207,Listas!$H$6:$I$106,2,),""))),"")</f>
        <v/>
      </c>
      <c r="CR207" t="str">
        <f>IFERROR('Prod y alimentación'!N265*IF($AN207=$R$10,VLOOKUP($AO207,Listas!$B$6:$C$106,2,),IF($AN207=$R$11,VLOOKUP($AO207,Listas!$E$6:$F$106,2,),IF($AN207=$R$12,VLOOKUP($AO207,Listas!$H$6:$I$106,2,),""))),"")</f>
        <v/>
      </c>
      <c r="CS207" t="str">
        <f>IFERROR('Prod y alimentación'!Q265*IF($AN207=$R$10,VLOOKUP($AO207,Listas!$B$6:$C$106,2,),IF($AN207=$R$11,VLOOKUP($AO207,Listas!$E$6:$F$106,2,),IF($AN207=$R$12,VLOOKUP($AO207,Listas!$H$6:$I$106,2,),""))),"")</f>
        <v/>
      </c>
      <c r="CT207" t="str">
        <f>IFERROR('Prod y alimentación'!T265*IF($AN207=$R$10,VLOOKUP($AO207,Listas!$B$6:$C$106,2,),IF($AN207=$R$11,VLOOKUP($AO207,Listas!$E$6:$F$106,2,),IF($AN207=$R$12,VLOOKUP($AO207,Listas!$H$6:$I$106,2,),""))),"")</f>
        <v/>
      </c>
      <c r="CU207" t="str">
        <f>IFERROR('Prod y alimentación'!W265*IF($AN207=$R$10,VLOOKUP($AO207,Listas!$B$6:$C$106,2,),IF($AN207=$R$11,VLOOKUP($AO207,Listas!$E$6:$F$106,2,),IF($AN207=$R$12,VLOOKUP($AO207,Listas!$H$6:$I$106,2,),""))),"")</f>
        <v/>
      </c>
      <c r="CV207" t="str">
        <f>IFERROR('Prod y alimentación'!Z265*IF($AN207=$R$10,VLOOKUP($AO207,Listas!$B$6:$C$106,2,),IF($AN207=$R$11,VLOOKUP($AO207,Listas!$E$6:$F$106,2,),IF($AN207=$R$12,VLOOKUP($AO207,Listas!$H$6:$I$106,2,),""))),"")</f>
        <v/>
      </c>
      <c r="CW207" t="str">
        <f>IFERROR('Prod y alimentación'!AC265*IF($AN207=$R$10,VLOOKUP($AO207,Listas!$B$6:$C$106,2,),IF($AN207=$R$11,VLOOKUP($AO207,Listas!$E$6:$F$106,2,),IF($AN207=$R$12,VLOOKUP($AO207,Listas!$H$6:$I$106,2,),""))),"")</f>
        <v/>
      </c>
      <c r="CX207" t="str">
        <f>IFERROR('Prod y alimentación'!AF265*IF($AN207=$R$10,VLOOKUP($AO207,Listas!$B$6:$C$106,2,),IF($AN207=$R$11,VLOOKUP($AO207,Listas!$E$6:$F$106,2,),IF($AN207=$R$12,VLOOKUP($AO207,Listas!$H$6:$I$106,2,),""))),"")</f>
        <v/>
      </c>
      <c r="CY207" t="str">
        <f>IFERROR('Prod y alimentación'!AI265*IF($AN207=$R$10,VLOOKUP($AO207,Listas!$B$6:$C$106,2,),IF($AN207=$R$11,VLOOKUP($AO207,Listas!$E$6:$F$106,2,),IF($AN207=$R$12,VLOOKUP($AO207,Listas!$H$6:$I$106,2,),""))),"")</f>
        <v/>
      </c>
      <c r="CZ207" t="str">
        <f>IFERROR('Prod y alimentación'!AL265*IF($AN207=$R$10,VLOOKUP($AO207,Listas!$B$6:$C$106,2,),IF($AN207=$R$11,VLOOKUP($AO207,Listas!$E$6:$F$106,2,),IF($AN207=$R$12,VLOOKUP($AO207,Listas!$H$6:$I$106,2,),""))),"")</f>
        <v/>
      </c>
    </row>
    <row r="208" spans="80:104" x14ac:dyDescent="0.35">
      <c r="CB208" t="str">
        <f>IF(Reservas!E213="",IF(Reservas!D213="","",IF(Reservas!C213=$O$10,0.85,IF(Reservas!C213=$O$11,0.45,IF(Reservas!C213=$O$12,0.33,"")))),Reservas!E213)</f>
        <v/>
      </c>
      <c r="CC208" t="str">
        <f>IF(Reservas!H213="",IF(Reservas!G213="","",IF(Reservas!F213=$O$10,0.85,IF(Reservas!F213=$O$11,0.45,IF(Reservas!F213=$O$12,0.33,"")))),Reservas!H213)</f>
        <v/>
      </c>
      <c r="CD208" t="str">
        <f>IF(Reservas!K213="",IF(Reservas!J213="","",IF(Reservas!I213=$O$10,0.85,IF(Reservas!I213=$O$11,0.45,IF(Reservas!I213=$O$12,0.33,"")))),Reservas!K213)</f>
        <v/>
      </c>
      <c r="CE208" t="str">
        <f>IF(Reservas!N213="",IF(Reservas!M213="","",IF(Reservas!L213=$O$10,0.85,IF(Reservas!L213=$O$11,0.45,IF(Reservas!L213=$O$12,0.33,"")))),Reservas!N213)</f>
        <v/>
      </c>
      <c r="CF208" t="str">
        <f>IF(Reservas!Q213="",IF(Reservas!P213="","",IF(Reservas!O213=$O$10,0.85,IF(Reservas!O213=$O$11,0.45,IF(Reservas!O213=$O$12,0.33,"")))),Reservas!Q213)</f>
        <v/>
      </c>
      <c r="CG208" t="str">
        <f>IF(Reservas!T213="",IF(Reservas!S213="","",IF(Reservas!R213=$O$10,0.85,IF(Reservas!R213=$O$11,0.45,IF(Reservas!R213=$O$12,0.33,"")))),Reservas!T213)</f>
        <v/>
      </c>
      <c r="CH208" t="str">
        <f>IF(Reservas!W213="",IF(Reservas!V213="","",IF(Reservas!U213=$O$10,0.85,IF(Reservas!U213=$O$11,0.45,IF(Reservas!U213=$O$12,0.33,"")))),Reservas!W213)</f>
        <v/>
      </c>
      <c r="CI208" t="str">
        <f>IF(Reservas!Z213="",IF(Reservas!Y213="","",IF(Reservas!X213=$O$10,0.85,IF(Reservas!X213=$O$11,0.45,IF(Reservas!X213=$O$12,0.33,"")))),Reservas!Z213)</f>
        <v/>
      </c>
      <c r="CJ208" t="str">
        <f>IF(Reservas!AC213="",IF(Reservas!AB213="","",IF(Reservas!AA213=$O$10,0.85,IF(Reservas!AA213=$O$11,0.45,IF(Reservas!AA213=$O$12,0.33,"")))),Reservas!AC213)</f>
        <v/>
      </c>
      <c r="CK208" t="str">
        <f>IF(Reservas!AF213="",IF(Reservas!AE213="","",IF(Reservas!AD213=$O$10,0.85,IF(Reservas!AD213=$O$11,0.45,IF(Reservas!AD213=$O$12,0.33,"")))),Reservas!AF213)</f>
        <v/>
      </c>
      <c r="CL208" t="str">
        <f>IF(Reservas!AI213="",IF(Reservas!AH213="","",IF(Reservas!AG213=$O$10,0.85,IF(Reservas!AG213=$O$11,0.45,IF(Reservas!AG213=$O$12,0.33,"")))),Reservas!AI213)</f>
        <v/>
      </c>
      <c r="CM208" t="str">
        <f>IF(Reservas!AL213="",IF(Reservas!AK213="","",IF(Reservas!AJ213=$O$10,0.85,IF(Reservas!AJ213=$O$11,0.45,IF(Reservas!AJ213=$O$12,0.33,"")))),Reservas!AL213)</f>
        <v/>
      </c>
      <c r="CO208" t="str">
        <f>IFERROR('Prod y alimentación'!E266*IF($AN208=$R$10,VLOOKUP($AO208,Listas!$B$6:$C$106,2,),IF($AN208=$R$11,VLOOKUP($AO208,Listas!$E$6:$F$106,2,),IF($AN208=$R$12,VLOOKUP($AO208,Listas!$H$6:$I$106,2,),""))),"")</f>
        <v/>
      </c>
      <c r="CP208" t="str">
        <f>IFERROR('Prod y alimentación'!H266*IF($AN208=$R$10,VLOOKUP($AO208,Listas!$B$6:$C$106,2,),IF($AN208=$R$11,VLOOKUP($AO208,Listas!$E$6:$F$106,2,),IF($AN208=$R$12,VLOOKUP($AO208,Listas!$H$6:$I$106,2,),""))),"")</f>
        <v/>
      </c>
      <c r="CQ208" t="str">
        <f>IFERROR('Prod y alimentación'!K266*IF($AN208=$R$10,VLOOKUP($AO208,Listas!$B$6:$C$106,2,),IF($AN208=$R$11,VLOOKUP($AO208,Listas!$E$6:$F$106,2,),IF($AN208=$R$12,VLOOKUP($AO208,Listas!$H$6:$I$106,2,),""))),"")</f>
        <v/>
      </c>
      <c r="CR208" t="str">
        <f>IFERROR('Prod y alimentación'!N266*IF($AN208=$R$10,VLOOKUP($AO208,Listas!$B$6:$C$106,2,),IF($AN208=$R$11,VLOOKUP($AO208,Listas!$E$6:$F$106,2,),IF($AN208=$R$12,VLOOKUP($AO208,Listas!$H$6:$I$106,2,),""))),"")</f>
        <v/>
      </c>
      <c r="CS208" t="str">
        <f>IFERROR('Prod y alimentación'!Q266*IF($AN208=$R$10,VLOOKUP($AO208,Listas!$B$6:$C$106,2,),IF($AN208=$R$11,VLOOKUP($AO208,Listas!$E$6:$F$106,2,),IF($AN208=$R$12,VLOOKUP($AO208,Listas!$H$6:$I$106,2,),""))),"")</f>
        <v/>
      </c>
      <c r="CT208" t="str">
        <f>IFERROR('Prod y alimentación'!T266*IF($AN208=$R$10,VLOOKUP($AO208,Listas!$B$6:$C$106,2,),IF($AN208=$R$11,VLOOKUP($AO208,Listas!$E$6:$F$106,2,),IF($AN208=$R$12,VLOOKUP($AO208,Listas!$H$6:$I$106,2,),""))),"")</f>
        <v/>
      </c>
      <c r="CU208" t="str">
        <f>IFERROR('Prod y alimentación'!W266*IF($AN208=$R$10,VLOOKUP($AO208,Listas!$B$6:$C$106,2,),IF($AN208=$R$11,VLOOKUP($AO208,Listas!$E$6:$F$106,2,),IF($AN208=$R$12,VLOOKUP($AO208,Listas!$H$6:$I$106,2,),""))),"")</f>
        <v/>
      </c>
      <c r="CV208" t="str">
        <f>IFERROR('Prod y alimentación'!Z266*IF($AN208=$R$10,VLOOKUP($AO208,Listas!$B$6:$C$106,2,),IF($AN208=$R$11,VLOOKUP($AO208,Listas!$E$6:$F$106,2,),IF($AN208=$R$12,VLOOKUP($AO208,Listas!$H$6:$I$106,2,),""))),"")</f>
        <v/>
      </c>
      <c r="CW208" t="str">
        <f>IFERROR('Prod y alimentación'!AC266*IF($AN208=$R$10,VLOOKUP($AO208,Listas!$B$6:$C$106,2,),IF($AN208=$R$11,VLOOKUP($AO208,Listas!$E$6:$F$106,2,),IF($AN208=$R$12,VLOOKUP($AO208,Listas!$H$6:$I$106,2,),""))),"")</f>
        <v/>
      </c>
      <c r="CX208" t="str">
        <f>IFERROR('Prod y alimentación'!AF266*IF($AN208=$R$10,VLOOKUP($AO208,Listas!$B$6:$C$106,2,),IF($AN208=$R$11,VLOOKUP($AO208,Listas!$E$6:$F$106,2,),IF($AN208=$R$12,VLOOKUP($AO208,Listas!$H$6:$I$106,2,),""))),"")</f>
        <v/>
      </c>
      <c r="CY208" t="str">
        <f>IFERROR('Prod y alimentación'!AI266*IF($AN208=$R$10,VLOOKUP($AO208,Listas!$B$6:$C$106,2,),IF($AN208=$R$11,VLOOKUP($AO208,Listas!$E$6:$F$106,2,),IF($AN208=$R$12,VLOOKUP($AO208,Listas!$H$6:$I$106,2,),""))),"")</f>
        <v/>
      </c>
      <c r="CZ208" t="str">
        <f>IFERROR('Prod y alimentación'!AL266*IF($AN208=$R$10,VLOOKUP($AO208,Listas!$B$6:$C$106,2,),IF($AN208=$R$11,VLOOKUP($AO208,Listas!$E$6:$F$106,2,),IF($AN208=$R$12,VLOOKUP($AO208,Listas!$H$6:$I$106,2,),""))),"")</f>
        <v/>
      </c>
    </row>
    <row r="209" spans="80:104" x14ac:dyDescent="0.35">
      <c r="CB209" t="str">
        <f>IF(Reservas!E214="",IF(Reservas!D214="","",IF(Reservas!C214=$O$10,0.85,IF(Reservas!C214=$O$11,0.45,IF(Reservas!C214=$O$12,0.33,"")))),Reservas!E214)</f>
        <v/>
      </c>
      <c r="CC209" t="str">
        <f>IF(Reservas!H214="",IF(Reservas!G214="","",IF(Reservas!F214=$O$10,0.85,IF(Reservas!F214=$O$11,0.45,IF(Reservas!F214=$O$12,0.33,"")))),Reservas!H214)</f>
        <v/>
      </c>
      <c r="CD209" t="str">
        <f>IF(Reservas!K214="",IF(Reservas!J214="","",IF(Reservas!I214=$O$10,0.85,IF(Reservas!I214=$O$11,0.45,IF(Reservas!I214=$O$12,0.33,"")))),Reservas!K214)</f>
        <v/>
      </c>
      <c r="CE209" t="str">
        <f>IF(Reservas!N214="",IF(Reservas!M214="","",IF(Reservas!L214=$O$10,0.85,IF(Reservas!L214=$O$11,0.45,IF(Reservas!L214=$O$12,0.33,"")))),Reservas!N214)</f>
        <v/>
      </c>
      <c r="CF209" t="str">
        <f>IF(Reservas!Q214="",IF(Reservas!P214="","",IF(Reservas!O214=$O$10,0.85,IF(Reservas!O214=$O$11,0.45,IF(Reservas!O214=$O$12,0.33,"")))),Reservas!Q214)</f>
        <v/>
      </c>
      <c r="CG209" t="str">
        <f>IF(Reservas!T214="",IF(Reservas!S214="","",IF(Reservas!R214=$O$10,0.85,IF(Reservas!R214=$O$11,0.45,IF(Reservas!R214=$O$12,0.33,"")))),Reservas!T214)</f>
        <v/>
      </c>
      <c r="CH209" t="str">
        <f>IF(Reservas!W214="",IF(Reservas!V214="","",IF(Reservas!U214=$O$10,0.85,IF(Reservas!U214=$O$11,0.45,IF(Reservas!U214=$O$12,0.33,"")))),Reservas!W214)</f>
        <v/>
      </c>
      <c r="CI209" t="str">
        <f>IF(Reservas!Z214="",IF(Reservas!Y214="","",IF(Reservas!X214=$O$10,0.85,IF(Reservas!X214=$O$11,0.45,IF(Reservas!X214=$O$12,0.33,"")))),Reservas!Z214)</f>
        <v/>
      </c>
      <c r="CJ209" t="str">
        <f>IF(Reservas!AC214="",IF(Reservas!AB214="","",IF(Reservas!AA214=$O$10,0.85,IF(Reservas!AA214=$O$11,0.45,IF(Reservas!AA214=$O$12,0.33,"")))),Reservas!AC214)</f>
        <v/>
      </c>
      <c r="CK209" t="str">
        <f>IF(Reservas!AF214="",IF(Reservas!AE214="","",IF(Reservas!AD214=$O$10,0.85,IF(Reservas!AD214=$O$11,0.45,IF(Reservas!AD214=$O$12,0.33,"")))),Reservas!AF214)</f>
        <v/>
      </c>
      <c r="CL209" t="str">
        <f>IF(Reservas!AI214="",IF(Reservas!AH214="","",IF(Reservas!AG214=$O$10,0.85,IF(Reservas!AG214=$O$11,0.45,IF(Reservas!AG214=$O$12,0.33,"")))),Reservas!AI214)</f>
        <v/>
      </c>
      <c r="CM209" t="str">
        <f>IF(Reservas!AL214="",IF(Reservas!AK214="","",IF(Reservas!AJ214=$O$10,0.85,IF(Reservas!AJ214=$O$11,0.45,IF(Reservas!AJ214=$O$12,0.33,"")))),Reservas!AL214)</f>
        <v/>
      </c>
      <c r="CO209" t="str">
        <f>IFERROR('Prod y alimentación'!E267*IF($AN209=$R$10,VLOOKUP($AO209,Listas!$B$6:$C$106,2,),IF($AN209=$R$11,VLOOKUP($AO209,Listas!$E$6:$F$106,2,),IF($AN209=$R$12,VLOOKUP($AO209,Listas!$H$6:$I$106,2,),""))),"")</f>
        <v/>
      </c>
      <c r="CP209" t="str">
        <f>IFERROR('Prod y alimentación'!H267*IF($AN209=$R$10,VLOOKUP($AO209,Listas!$B$6:$C$106,2,),IF($AN209=$R$11,VLOOKUP($AO209,Listas!$E$6:$F$106,2,),IF($AN209=$R$12,VLOOKUP($AO209,Listas!$H$6:$I$106,2,),""))),"")</f>
        <v/>
      </c>
      <c r="CQ209" t="str">
        <f>IFERROR('Prod y alimentación'!K267*IF($AN209=$R$10,VLOOKUP($AO209,Listas!$B$6:$C$106,2,),IF($AN209=$R$11,VLOOKUP($AO209,Listas!$E$6:$F$106,2,),IF($AN209=$R$12,VLOOKUP($AO209,Listas!$H$6:$I$106,2,),""))),"")</f>
        <v/>
      </c>
      <c r="CR209" t="str">
        <f>IFERROR('Prod y alimentación'!N267*IF($AN209=$R$10,VLOOKUP($AO209,Listas!$B$6:$C$106,2,),IF($AN209=$R$11,VLOOKUP($AO209,Listas!$E$6:$F$106,2,),IF($AN209=$R$12,VLOOKUP($AO209,Listas!$H$6:$I$106,2,),""))),"")</f>
        <v/>
      </c>
      <c r="CS209" t="str">
        <f>IFERROR('Prod y alimentación'!Q267*IF($AN209=$R$10,VLOOKUP($AO209,Listas!$B$6:$C$106,2,),IF($AN209=$R$11,VLOOKUP($AO209,Listas!$E$6:$F$106,2,),IF($AN209=$R$12,VLOOKUP($AO209,Listas!$H$6:$I$106,2,),""))),"")</f>
        <v/>
      </c>
      <c r="CT209" t="str">
        <f>IFERROR('Prod y alimentación'!T267*IF($AN209=$R$10,VLOOKUP($AO209,Listas!$B$6:$C$106,2,),IF($AN209=$R$11,VLOOKUP($AO209,Listas!$E$6:$F$106,2,),IF($AN209=$R$12,VLOOKUP($AO209,Listas!$H$6:$I$106,2,),""))),"")</f>
        <v/>
      </c>
      <c r="CU209" t="str">
        <f>IFERROR('Prod y alimentación'!W267*IF($AN209=$R$10,VLOOKUP($AO209,Listas!$B$6:$C$106,2,),IF($AN209=$R$11,VLOOKUP($AO209,Listas!$E$6:$F$106,2,),IF($AN209=$R$12,VLOOKUP($AO209,Listas!$H$6:$I$106,2,),""))),"")</f>
        <v/>
      </c>
      <c r="CV209" t="str">
        <f>IFERROR('Prod y alimentación'!Z267*IF($AN209=$R$10,VLOOKUP($AO209,Listas!$B$6:$C$106,2,),IF($AN209=$R$11,VLOOKUP($AO209,Listas!$E$6:$F$106,2,),IF($AN209=$R$12,VLOOKUP($AO209,Listas!$H$6:$I$106,2,),""))),"")</f>
        <v/>
      </c>
      <c r="CW209" t="str">
        <f>IFERROR('Prod y alimentación'!AC267*IF($AN209=$R$10,VLOOKUP($AO209,Listas!$B$6:$C$106,2,),IF($AN209=$R$11,VLOOKUP($AO209,Listas!$E$6:$F$106,2,),IF($AN209=$R$12,VLOOKUP($AO209,Listas!$H$6:$I$106,2,),""))),"")</f>
        <v/>
      </c>
      <c r="CX209" t="str">
        <f>IFERROR('Prod y alimentación'!AF267*IF($AN209=$R$10,VLOOKUP($AO209,Listas!$B$6:$C$106,2,),IF($AN209=$R$11,VLOOKUP($AO209,Listas!$E$6:$F$106,2,),IF($AN209=$R$12,VLOOKUP($AO209,Listas!$H$6:$I$106,2,),""))),"")</f>
        <v/>
      </c>
      <c r="CY209" t="str">
        <f>IFERROR('Prod y alimentación'!AI267*IF($AN209=$R$10,VLOOKUP($AO209,Listas!$B$6:$C$106,2,),IF($AN209=$R$11,VLOOKUP($AO209,Listas!$E$6:$F$106,2,),IF($AN209=$R$12,VLOOKUP($AO209,Listas!$H$6:$I$106,2,),""))),"")</f>
        <v/>
      </c>
      <c r="CZ209" t="str">
        <f>IFERROR('Prod y alimentación'!AL267*IF($AN209=$R$10,VLOOKUP($AO209,Listas!$B$6:$C$106,2,),IF($AN209=$R$11,VLOOKUP($AO209,Listas!$E$6:$F$106,2,),IF($AN209=$R$12,VLOOKUP($AO209,Listas!$H$6:$I$106,2,),""))),"")</f>
        <v/>
      </c>
    </row>
    <row r="210" spans="80:104" x14ac:dyDescent="0.35">
      <c r="CB210" t="str">
        <f>IF(Reservas!E215="",IF(Reservas!D215="","",IF(Reservas!C215=$O$10,0.85,IF(Reservas!C215=$O$11,0.45,IF(Reservas!C215=$O$12,0.33,"")))),Reservas!E215)</f>
        <v/>
      </c>
      <c r="CC210" t="str">
        <f>IF(Reservas!H215="",IF(Reservas!G215="","",IF(Reservas!F215=$O$10,0.85,IF(Reservas!F215=$O$11,0.45,IF(Reservas!F215=$O$12,0.33,"")))),Reservas!H215)</f>
        <v/>
      </c>
      <c r="CD210" t="str">
        <f>IF(Reservas!K215="",IF(Reservas!J215="","",IF(Reservas!I215=$O$10,0.85,IF(Reservas!I215=$O$11,0.45,IF(Reservas!I215=$O$12,0.33,"")))),Reservas!K215)</f>
        <v/>
      </c>
      <c r="CE210" t="str">
        <f>IF(Reservas!N215="",IF(Reservas!M215="","",IF(Reservas!L215=$O$10,0.85,IF(Reservas!L215=$O$11,0.45,IF(Reservas!L215=$O$12,0.33,"")))),Reservas!N215)</f>
        <v/>
      </c>
      <c r="CF210" t="str">
        <f>IF(Reservas!Q215="",IF(Reservas!P215="","",IF(Reservas!O215=$O$10,0.85,IF(Reservas!O215=$O$11,0.45,IF(Reservas!O215=$O$12,0.33,"")))),Reservas!Q215)</f>
        <v/>
      </c>
      <c r="CG210" t="str">
        <f>IF(Reservas!T215="",IF(Reservas!S215="","",IF(Reservas!R215=$O$10,0.85,IF(Reservas!R215=$O$11,0.45,IF(Reservas!R215=$O$12,0.33,"")))),Reservas!T215)</f>
        <v/>
      </c>
      <c r="CH210" t="str">
        <f>IF(Reservas!W215="",IF(Reservas!V215="","",IF(Reservas!U215=$O$10,0.85,IF(Reservas!U215=$O$11,0.45,IF(Reservas!U215=$O$12,0.33,"")))),Reservas!W215)</f>
        <v/>
      </c>
      <c r="CI210" t="str">
        <f>IF(Reservas!Z215="",IF(Reservas!Y215="","",IF(Reservas!X215=$O$10,0.85,IF(Reservas!X215=$O$11,0.45,IF(Reservas!X215=$O$12,0.33,"")))),Reservas!Z215)</f>
        <v/>
      </c>
      <c r="CJ210" t="str">
        <f>IF(Reservas!AC215="",IF(Reservas!AB215="","",IF(Reservas!AA215=$O$10,0.85,IF(Reservas!AA215=$O$11,0.45,IF(Reservas!AA215=$O$12,0.33,"")))),Reservas!AC215)</f>
        <v/>
      </c>
      <c r="CK210" t="str">
        <f>IF(Reservas!AF215="",IF(Reservas!AE215="","",IF(Reservas!AD215=$O$10,0.85,IF(Reservas!AD215=$O$11,0.45,IF(Reservas!AD215=$O$12,0.33,"")))),Reservas!AF215)</f>
        <v/>
      </c>
      <c r="CL210" t="str">
        <f>IF(Reservas!AI215="",IF(Reservas!AH215="","",IF(Reservas!AG215=$O$10,0.85,IF(Reservas!AG215=$O$11,0.45,IF(Reservas!AG215=$O$12,0.33,"")))),Reservas!AI215)</f>
        <v/>
      </c>
      <c r="CM210" t="str">
        <f>IF(Reservas!AL215="",IF(Reservas!AK215="","",IF(Reservas!AJ215=$O$10,0.85,IF(Reservas!AJ215=$O$11,0.45,IF(Reservas!AJ215=$O$12,0.33,"")))),Reservas!AL215)</f>
        <v/>
      </c>
      <c r="CO210" t="str">
        <f>IFERROR('Prod y alimentación'!E268*IF($AN210=$R$10,VLOOKUP($AO210,Listas!$B$6:$C$106,2,),IF($AN210=$R$11,VLOOKUP($AO210,Listas!$E$6:$F$106,2,),IF($AN210=$R$12,VLOOKUP($AO210,Listas!$H$6:$I$106,2,),""))),"")</f>
        <v/>
      </c>
      <c r="CP210" t="str">
        <f>IFERROR('Prod y alimentación'!H268*IF($AN210=$R$10,VLOOKUP($AO210,Listas!$B$6:$C$106,2,),IF($AN210=$R$11,VLOOKUP($AO210,Listas!$E$6:$F$106,2,),IF($AN210=$R$12,VLOOKUP($AO210,Listas!$H$6:$I$106,2,),""))),"")</f>
        <v/>
      </c>
      <c r="CQ210" t="str">
        <f>IFERROR('Prod y alimentación'!K268*IF($AN210=$R$10,VLOOKUP($AO210,Listas!$B$6:$C$106,2,),IF($AN210=$R$11,VLOOKUP($AO210,Listas!$E$6:$F$106,2,),IF($AN210=$R$12,VLOOKUP($AO210,Listas!$H$6:$I$106,2,),""))),"")</f>
        <v/>
      </c>
      <c r="CR210" t="str">
        <f>IFERROR('Prod y alimentación'!N268*IF($AN210=$R$10,VLOOKUP($AO210,Listas!$B$6:$C$106,2,),IF($AN210=$R$11,VLOOKUP($AO210,Listas!$E$6:$F$106,2,),IF($AN210=$R$12,VLOOKUP($AO210,Listas!$H$6:$I$106,2,),""))),"")</f>
        <v/>
      </c>
      <c r="CS210" t="str">
        <f>IFERROR('Prod y alimentación'!Q268*IF($AN210=$R$10,VLOOKUP($AO210,Listas!$B$6:$C$106,2,),IF($AN210=$R$11,VLOOKUP($AO210,Listas!$E$6:$F$106,2,),IF($AN210=$R$12,VLOOKUP($AO210,Listas!$H$6:$I$106,2,),""))),"")</f>
        <v/>
      </c>
      <c r="CT210" t="str">
        <f>IFERROR('Prod y alimentación'!T268*IF($AN210=$R$10,VLOOKUP($AO210,Listas!$B$6:$C$106,2,),IF($AN210=$R$11,VLOOKUP($AO210,Listas!$E$6:$F$106,2,),IF($AN210=$R$12,VLOOKUP($AO210,Listas!$H$6:$I$106,2,),""))),"")</f>
        <v/>
      </c>
      <c r="CU210" t="str">
        <f>IFERROR('Prod y alimentación'!W268*IF($AN210=$R$10,VLOOKUP($AO210,Listas!$B$6:$C$106,2,),IF($AN210=$R$11,VLOOKUP($AO210,Listas!$E$6:$F$106,2,),IF($AN210=$R$12,VLOOKUP($AO210,Listas!$H$6:$I$106,2,),""))),"")</f>
        <v/>
      </c>
      <c r="CV210" t="str">
        <f>IFERROR('Prod y alimentación'!Z268*IF($AN210=$R$10,VLOOKUP($AO210,Listas!$B$6:$C$106,2,),IF($AN210=$R$11,VLOOKUP($AO210,Listas!$E$6:$F$106,2,),IF($AN210=$R$12,VLOOKUP($AO210,Listas!$H$6:$I$106,2,),""))),"")</f>
        <v/>
      </c>
      <c r="CW210" t="str">
        <f>IFERROR('Prod y alimentación'!AC268*IF($AN210=$R$10,VLOOKUP($AO210,Listas!$B$6:$C$106,2,),IF($AN210=$R$11,VLOOKUP($AO210,Listas!$E$6:$F$106,2,),IF($AN210=$R$12,VLOOKUP($AO210,Listas!$H$6:$I$106,2,),""))),"")</f>
        <v/>
      </c>
      <c r="CX210" t="str">
        <f>IFERROR('Prod y alimentación'!AF268*IF($AN210=$R$10,VLOOKUP($AO210,Listas!$B$6:$C$106,2,),IF($AN210=$R$11,VLOOKUP($AO210,Listas!$E$6:$F$106,2,),IF($AN210=$R$12,VLOOKUP($AO210,Listas!$H$6:$I$106,2,),""))),"")</f>
        <v/>
      </c>
      <c r="CY210" t="str">
        <f>IFERROR('Prod y alimentación'!AI268*IF($AN210=$R$10,VLOOKUP($AO210,Listas!$B$6:$C$106,2,),IF($AN210=$R$11,VLOOKUP($AO210,Listas!$E$6:$F$106,2,),IF($AN210=$R$12,VLOOKUP($AO210,Listas!$H$6:$I$106,2,),""))),"")</f>
        <v/>
      </c>
      <c r="CZ210" t="str">
        <f>IFERROR('Prod y alimentación'!AL268*IF($AN210=$R$10,VLOOKUP($AO210,Listas!$B$6:$C$106,2,),IF($AN210=$R$11,VLOOKUP($AO210,Listas!$E$6:$F$106,2,),IF($AN210=$R$12,VLOOKUP($AO210,Listas!$H$6:$I$106,2,),""))),"")</f>
        <v/>
      </c>
    </row>
    <row r="211" spans="80:104" x14ac:dyDescent="0.35">
      <c r="CB211" t="str">
        <f>IF(Reservas!E216="",IF(Reservas!D216="","",IF(Reservas!C216=$O$10,0.85,IF(Reservas!C216=$O$11,0.45,IF(Reservas!C216=$O$12,0.33,"")))),Reservas!E216)</f>
        <v/>
      </c>
      <c r="CC211" t="str">
        <f>IF(Reservas!H216="",IF(Reservas!G216="","",IF(Reservas!F216=$O$10,0.85,IF(Reservas!F216=$O$11,0.45,IF(Reservas!F216=$O$12,0.33,"")))),Reservas!H216)</f>
        <v/>
      </c>
      <c r="CD211" t="str">
        <f>IF(Reservas!K216="",IF(Reservas!J216="","",IF(Reservas!I216=$O$10,0.85,IF(Reservas!I216=$O$11,0.45,IF(Reservas!I216=$O$12,0.33,"")))),Reservas!K216)</f>
        <v/>
      </c>
      <c r="CE211" t="str">
        <f>IF(Reservas!N216="",IF(Reservas!M216="","",IF(Reservas!L216=$O$10,0.85,IF(Reservas!L216=$O$11,0.45,IF(Reservas!L216=$O$12,0.33,"")))),Reservas!N216)</f>
        <v/>
      </c>
      <c r="CF211" t="str">
        <f>IF(Reservas!Q216="",IF(Reservas!P216="","",IF(Reservas!O216=$O$10,0.85,IF(Reservas!O216=$O$11,0.45,IF(Reservas!O216=$O$12,0.33,"")))),Reservas!Q216)</f>
        <v/>
      </c>
      <c r="CG211" t="str">
        <f>IF(Reservas!T216="",IF(Reservas!S216="","",IF(Reservas!R216=$O$10,0.85,IF(Reservas!R216=$O$11,0.45,IF(Reservas!R216=$O$12,0.33,"")))),Reservas!T216)</f>
        <v/>
      </c>
      <c r="CH211" t="str">
        <f>IF(Reservas!W216="",IF(Reservas!V216="","",IF(Reservas!U216=$O$10,0.85,IF(Reservas!U216=$O$11,0.45,IF(Reservas!U216=$O$12,0.33,"")))),Reservas!W216)</f>
        <v/>
      </c>
      <c r="CI211" t="str">
        <f>IF(Reservas!Z216="",IF(Reservas!Y216="","",IF(Reservas!X216=$O$10,0.85,IF(Reservas!X216=$O$11,0.45,IF(Reservas!X216=$O$12,0.33,"")))),Reservas!Z216)</f>
        <v/>
      </c>
      <c r="CJ211" t="str">
        <f>IF(Reservas!AC216="",IF(Reservas!AB216="","",IF(Reservas!AA216=$O$10,0.85,IF(Reservas!AA216=$O$11,0.45,IF(Reservas!AA216=$O$12,0.33,"")))),Reservas!AC216)</f>
        <v/>
      </c>
      <c r="CK211" t="str">
        <f>IF(Reservas!AF216="",IF(Reservas!AE216="","",IF(Reservas!AD216=$O$10,0.85,IF(Reservas!AD216=$O$11,0.45,IF(Reservas!AD216=$O$12,0.33,"")))),Reservas!AF216)</f>
        <v/>
      </c>
      <c r="CL211" t="str">
        <f>IF(Reservas!AI216="",IF(Reservas!AH216="","",IF(Reservas!AG216=$O$10,0.85,IF(Reservas!AG216=$O$11,0.45,IF(Reservas!AG216=$O$12,0.33,"")))),Reservas!AI216)</f>
        <v/>
      </c>
      <c r="CM211" t="str">
        <f>IF(Reservas!AL216="",IF(Reservas!AK216="","",IF(Reservas!AJ216=$O$10,0.85,IF(Reservas!AJ216=$O$11,0.45,IF(Reservas!AJ216=$O$12,0.33,"")))),Reservas!AL216)</f>
        <v/>
      </c>
      <c r="CO211" t="str">
        <f>IFERROR('Prod y alimentación'!E269*IF($AN211=$R$10,VLOOKUP($AO211,Listas!$B$6:$C$106,2,),IF($AN211=$R$11,VLOOKUP($AO211,Listas!$E$6:$F$106,2,),IF($AN211=$R$12,VLOOKUP($AO211,Listas!$H$6:$I$106,2,),""))),"")</f>
        <v/>
      </c>
      <c r="CP211" t="str">
        <f>IFERROR('Prod y alimentación'!H269*IF($AN211=$R$10,VLOOKUP($AO211,Listas!$B$6:$C$106,2,),IF($AN211=$R$11,VLOOKUP($AO211,Listas!$E$6:$F$106,2,),IF($AN211=$R$12,VLOOKUP($AO211,Listas!$H$6:$I$106,2,),""))),"")</f>
        <v/>
      </c>
      <c r="CQ211" t="str">
        <f>IFERROR('Prod y alimentación'!K269*IF($AN211=$R$10,VLOOKUP($AO211,Listas!$B$6:$C$106,2,),IF($AN211=$R$11,VLOOKUP($AO211,Listas!$E$6:$F$106,2,),IF($AN211=$R$12,VLOOKUP($AO211,Listas!$H$6:$I$106,2,),""))),"")</f>
        <v/>
      </c>
      <c r="CR211" t="str">
        <f>IFERROR('Prod y alimentación'!N269*IF($AN211=$R$10,VLOOKUP($AO211,Listas!$B$6:$C$106,2,),IF($AN211=$R$11,VLOOKUP($AO211,Listas!$E$6:$F$106,2,),IF($AN211=$R$12,VLOOKUP($AO211,Listas!$H$6:$I$106,2,),""))),"")</f>
        <v/>
      </c>
      <c r="CS211" t="str">
        <f>IFERROR('Prod y alimentación'!Q269*IF($AN211=$R$10,VLOOKUP($AO211,Listas!$B$6:$C$106,2,),IF($AN211=$R$11,VLOOKUP($AO211,Listas!$E$6:$F$106,2,),IF($AN211=$R$12,VLOOKUP($AO211,Listas!$H$6:$I$106,2,),""))),"")</f>
        <v/>
      </c>
      <c r="CT211" t="str">
        <f>IFERROR('Prod y alimentación'!T269*IF($AN211=$R$10,VLOOKUP($AO211,Listas!$B$6:$C$106,2,),IF($AN211=$R$11,VLOOKUP($AO211,Listas!$E$6:$F$106,2,),IF($AN211=$R$12,VLOOKUP($AO211,Listas!$H$6:$I$106,2,),""))),"")</f>
        <v/>
      </c>
      <c r="CU211" t="str">
        <f>IFERROR('Prod y alimentación'!W269*IF($AN211=$R$10,VLOOKUP($AO211,Listas!$B$6:$C$106,2,),IF($AN211=$R$11,VLOOKUP($AO211,Listas!$E$6:$F$106,2,),IF($AN211=$R$12,VLOOKUP($AO211,Listas!$H$6:$I$106,2,),""))),"")</f>
        <v/>
      </c>
      <c r="CV211" t="str">
        <f>IFERROR('Prod y alimentación'!Z269*IF($AN211=$R$10,VLOOKUP($AO211,Listas!$B$6:$C$106,2,),IF($AN211=$R$11,VLOOKUP($AO211,Listas!$E$6:$F$106,2,),IF($AN211=$R$12,VLOOKUP($AO211,Listas!$H$6:$I$106,2,),""))),"")</f>
        <v/>
      </c>
      <c r="CW211" t="str">
        <f>IFERROR('Prod y alimentación'!AC269*IF($AN211=$R$10,VLOOKUP($AO211,Listas!$B$6:$C$106,2,),IF($AN211=$R$11,VLOOKUP($AO211,Listas!$E$6:$F$106,2,),IF($AN211=$R$12,VLOOKUP($AO211,Listas!$H$6:$I$106,2,),""))),"")</f>
        <v/>
      </c>
      <c r="CX211" t="str">
        <f>IFERROR('Prod y alimentación'!AF269*IF($AN211=$R$10,VLOOKUP($AO211,Listas!$B$6:$C$106,2,),IF($AN211=$R$11,VLOOKUP($AO211,Listas!$E$6:$F$106,2,),IF($AN211=$R$12,VLOOKUP($AO211,Listas!$H$6:$I$106,2,),""))),"")</f>
        <v/>
      </c>
      <c r="CY211" t="str">
        <f>IFERROR('Prod y alimentación'!AI269*IF($AN211=$R$10,VLOOKUP($AO211,Listas!$B$6:$C$106,2,),IF($AN211=$R$11,VLOOKUP($AO211,Listas!$E$6:$F$106,2,),IF($AN211=$R$12,VLOOKUP($AO211,Listas!$H$6:$I$106,2,),""))),"")</f>
        <v/>
      </c>
      <c r="CZ211" t="str">
        <f>IFERROR('Prod y alimentación'!AL269*IF($AN211=$R$10,VLOOKUP($AO211,Listas!$B$6:$C$106,2,),IF($AN211=$R$11,VLOOKUP($AO211,Listas!$E$6:$F$106,2,),IF($AN211=$R$12,VLOOKUP($AO211,Listas!$H$6:$I$106,2,),""))),"")</f>
        <v/>
      </c>
    </row>
    <row r="212" spans="80:104" x14ac:dyDescent="0.35">
      <c r="CB212" t="str">
        <f>IF(Reservas!E217="",IF(Reservas!D217="","",IF(Reservas!C217=$O$10,0.85,IF(Reservas!C217=$O$11,0.45,IF(Reservas!C217=$O$12,0.33,"")))),Reservas!E217)</f>
        <v/>
      </c>
      <c r="CC212" t="str">
        <f>IF(Reservas!H217="",IF(Reservas!G217="","",IF(Reservas!F217=$O$10,0.85,IF(Reservas!F217=$O$11,0.45,IF(Reservas!F217=$O$12,0.33,"")))),Reservas!H217)</f>
        <v/>
      </c>
      <c r="CD212" t="str">
        <f>IF(Reservas!K217="",IF(Reservas!J217="","",IF(Reservas!I217=$O$10,0.85,IF(Reservas!I217=$O$11,0.45,IF(Reservas!I217=$O$12,0.33,"")))),Reservas!K217)</f>
        <v/>
      </c>
      <c r="CE212" t="str">
        <f>IF(Reservas!N217="",IF(Reservas!M217="","",IF(Reservas!L217=$O$10,0.85,IF(Reservas!L217=$O$11,0.45,IF(Reservas!L217=$O$12,0.33,"")))),Reservas!N217)</f>
        <v/>
      </c>
      <c r="CF212" t="str">
        <f>IF(Reservas!Q217="",IF(Reservas!P217="","",IF(Reservas!O217=$O$10,0.85,IF(Reservas!O217=$O$11,0.45,IF(Reservas!O217=$O$12,0.33,"")))),Reservas!Q217)</f>
        <v/>
      </c>
      <c r="CG212" t="str">
        <f>IF(Reservas!T217="",IF(Reservas!S217="","",IF(Reservas!R217=$O$10,0.85,IF(Reservas!R217=$O$11,0.45,IF(Reservas!R217=$O$12,0.33,"")))),Reservas!T217)</f>
        <v/>
      </c>
      <c r="CH212" t="str">
        <f>IF(Reservas!W217="",IF(Reservas!V217="","",IF(Reservas!U217=$O$10,0.85,IF(Reservas!U217=$O$11,0.45,IF(Reservas!U217=$O$12,0.33,"")))),Reservas!W217)</f>
        <v/>
      </c>
      <c r="CI212" t="str">
        <f>IF(Reservas!Z217="",IF(Reservas!Y217="","",IF(Reservas!X217=$O$10,0.85,IF(Reservas!X217=$O$11,0.45,IF(Reservas!X217=$O$12,0.33,"")))),Reservas!Z217)</f>
        <v/>
      </c>
      <c r="CJ212" t="str">
        <f>IF(Reservas!AC217="",IF(Reservas!AB217="","",IF(Reservas!AA217=$O$10,0.85,IF(Reservas!AA217=$O$11,0.45,IF(Reservas!AA217=$O$12,0.33,"")))),Reservas!AC217)</f>
        <v/>
      </c>
      <c r="CK212" t="str">
        <f>IF(Reservas!AF217="",IF(Reservas!AE217="","",IF(Reservas!AD217=$O$10,0.85,IF(Reservas!AD217=$O$11,0.45,IF(Reservas!AD217=$O$12,0.33,"")))),Reservas!AF217)</f>
        <v/>
      </c>
      <c r="CL212" t="str">
        <f>IF(Reservas!AI217="",IF(Reservas!AH217="","",IF(Reservas!AG217=$O$10,0.85,IF(Reservas!AG217=$O$11,0.45,IF(Reservas!AG217=$O$12,0.33,"")))),Reservas!AI217)</f>
        <v/>
      </c>
      <c r="CM212" t="str">
        <f>IF(Reservas!AL217="",IF(Reservas!AK217="","",IF(Reservas!AJ217=$O$10,0.85,IF(Reservas!AJ217=$O$11,0.45,IF(Reservas!AJ217=$O$12,0.33,"")))),Reservas!AL217)</f>
        <v/>
      </c>
      <c r="CO212" t="str">
        <f>IFERROR('Prod y alimentación'!E270*IF($AN212=$R$10,VLOOKUP($AO212,Listas!$B$6:$C$106,2,),IF($AN212=$R$11,VLOOKUP($AO212,Listas!$E$6:$F$106,2,),IF($AN212=$R$12,VLOOKUP($AO212,Listas!$H$6:$I$106,2,),""))),"")</f>
        <v/>
      </c>
      <c r="CP212" t="str">
        <f>IFERROR('Prod y alimentación'!H270*IF($AN212=$R$10,VLOOKUP($AO212,Listas!$B$6:$C$106,2,),IF($AN212=$R$11,VLOOKUP($AO212,Listas!$E$6:$F$106,2,),IF($AN212=$R$12,VLOOKUP($AO212,Listas!$H$6:$I$106,2,),""))),"")</f>
        <v/>
      </c>
      <c r="CQ212" t="str">
        <f>IFERROR('Prod y alimentación'!K270*IF($AN212=$R$10,VLOOKUP($AO212,Listas!$B$6:$C$106,2,),IF($AN212=$R$11,VLOOKUP($AO212,Listas!$E$6:$F$106,2,),IF($AN212=$R$12,VLOOKUP($AO212,Listas!$H$6:$I$106,2,),""))),"")</f>
        <v/>
      </c>
      <c r="CR212" t="str">
        <f>IFERROR('Prod y alimentación'!N270*IF($AN212=$R$10,VLOOKUP($AO212,Listas!$B$6:$C$106,2,),IF($AN212=$R$11,VLOOKUP($AO212,Listas!$E$6:$F$106,2,),IF($AN212=$R$12,VLOOKUP($AO212,Listas!$H$6:$I$106,2,),""))),"")</f>
        <v/>
      </c>
      <c r="CS212" t="str">
        <f>IFERROR('Prod y alimentación'!Q270*IF($AN212=$R$10,VLOOKUP($AO212,Listas!$B$6:$C$106,2,),IF($AN212=$R$11,VLOOKUP($AO212,Listas!$E$6:$F$106,2,),IF($AN212=$R$12,VLOOKUP($AO212,Listas!$H$6:$I$106,2,),""))),"")</f>
        <v/>
      </c>
      <c r="CT212" t="str">
        <f>IFERROR('Prod y alimentación'!T270*IF($AN212=$R$10,VLOOKUP($AO212,Listas!$B$6:$C$106,2,),IF($AN212=$R$11,VLOOKUP($AO212,Listas!$E$6:$F$106,2,),IF($AN212=$R$12,VLOOKUP($AO212,Listas!$H$6:$I$106,2,),""))),"")</f>
        <v/>
      </c>
      <c r="CU212" t="str">
        <f>IFERROR('Prod y alimentación'!W270*IF($AN212=$R$10,VLOOKUP($AO212,Listas!$B$6:$C$106,2,),IF($AN212=$R$11,VLOOKUP($AO212,Listas!$E$6:$F$106,2,),IF($AN212=$R$12,VLOOKUP($AO212,Listas!$H$6:$I$106,2,),""))),"")</f>
        <v/>
      </c>
      <c r="CV212" t="str">
        <f>IFERROR('Prod y alimentación'!Z270*IF($AN212=$R$10,VLOOKUP($AO212,Listas!$B$6:$C$106,2,),IF($AN212=$R$11,VLOOKUP($AO212,Listas!$E$6:$F$106,2,),IF($AN212=$R$12,VLOOKUP($AO212,Listas!$H$6:$I$106,2,),""))),"")</f>
        <v/>
      </c>
      <c r="CW212" t="str">
        <f>IFERROR('Prod y alimentación'!AC270*IF($AN212=$R$10,VLOOKUP($AO212,Listas!$B$6:$C$106,2,),IF($AN212=$R$11,VLOOKUP($AO212,Listas!$E$6:$F$106,2,),IF($AN212=$R$12,VLOOKUP($AO212,Listas!$H$6:$I$106,2,),""))),"")</f>
        <v/>
      </c>
      <c r="CX212" t="str">
        <f>IFERROR('Prod y alimentación'!AF270*IF($AN212=$R$10,VLOOKUP($AO212,Listas!$B$6:$C$106,2,),IF($AN212=$R$11,VLOOKUP($AO212,Listas!$E$6:$F$106,2,),IF($AN212=$R$12,VLOOKUP($AO212,Listas!$H$6:$I$106,2,),""))),"")</f>
        <v/>
      </c>
      <c r="CY212" t="str">
        <f>IFERROR('Prod y alimentación'!AI270*IF($AN212=$R$10,VLOOKUP($AO212,Listas!$B$6:$C$106,2,),IF($AN212=$R$11,VLOOKUP($AO212,Listas!$E$6:$F$106,2,),IF($AN212=$R$12,VLOOKUP($AO212,Listas!$H$6:$I$106,2,),""))),"")</f>
        <v/>
      </c>
      <c r="CZ212" t="str">
        <f>IFERROR('Prod y alimentación'!AL270*IF($AN212=$R$10,VLOOKUP($AO212,Listas!$B$6:$C$106,2,),IF($AN212=$R$11,VLOOKUP($AO212,Listas!$E$6:$F$106,2,),IF($AN212=$R$12,VLOOKUP($AO212,Listas!$H$6:$I$106,2,),""))),"")</f>
        <v/>
      </c>
    </row>
    <row r="213" spans="80:104" x14ac:dyDescent="0.35">
      <c r="CB213" t="str">
        <f>IF(Reservas!E218="",IF(Reservas!D218="","",IF(Reservas!C218=$O$10,0.85,IF(Reservas!C218=$O$11,0.45,IF(Reservas!C218=$O$12,0.33,"")))),Reservas!E218)</f>
        <v/>
      </c>
      <c r="CC213" t="str">
        <f>IF(Reservas!H218="",IF(Reservas!G218="","",IF(Reservas!F218=$O$10,0.85,IF(Reservas!F218=$O$11,0.45,IF(Reservas!F218=$O$12,0.33,"")))),Reservas!H218)</f>
        <v/>
      </c>
      <c r="CD213" t="str">
        <f>IF(Reservas!K218="",IF(Reservas!J218="","",IF(Reservas!I218=$O$10,0.85,IF(Reservas!I218=$O$11,0.45,IF(Reservas!I218=$O$12,0.33,"")))),Reservas!K218)</f>
        <v/>
      </c>
      <c r="CE213" t="str">
        <f>IF(Reservas!N218="",IF(Reservas!M218="","",IF(Reservas!L218=$O$10,0.85,IF(Reservas!L218=$O$11,0.45,IF(Reservas!L218=$O$12,0.33,"")))),Reservas!N218)</f>
        <v/>
      </c>
      <c r="CF213" t="str">
        <f>IF(Reservas!Q218="",IF(Reservas!P218="","",IF(Reservas!O218=$O$10,0.85,IF(Reservas!O218=$O$11,0.45,IF(Reservas!O218=$O$12,0.33,"")))),Reservas!Q218)</f>
        <v/>
      </c>
      <c r="CG213" t="str">
        <f>IF(Reservas!T218="",IF(Reservas!S218="","",IF(Reservas!R218=$O$10,0.85,IF(Reservas!R218=$O$11,0.45,IF(Reservas!R218=$O$12,0.33,"")))),Reservas!T218)</f>
        <v/>
      </c>
      <c r="CH213" t="str">
        <f>IF(Reservas!W218="",IF(Reservas!V218="","",IF(Reservas!U218=$O$10,0.85,IF(Reservas!U218=$O$11,0.45,IF(Reservas!U218=$O$12,0.33,"")))),Reservas!W218)</f>
        <v/>
      </c>
      <c r="CI213" t="str">
        <f>IF(Reservas!Z218="",IF(Reservas!Y218="","",IF(Reservas!X218=$O$10,0.85,IF(Reservas!X218=$O$11,0.45,IF(Reservas!X218=$O$12,0.33,"")))),Reservas!Z218)</f>
        <v/>
      </c>
      <c r="CJ213" t="str">
        <f>IF(Reservas!AC218="",IF(Reservas!AB218="","",IF(Reservas!AA218=$O$10,0.85,IF(Reservas!AA218=$O$11,0.45,IF(Reservas!AA218=$O$12,0.33,"")))),Reservas!AC218)</f>
        <v/>
      </c>
      <c r="CK213" t="str">
        <f>IF(Reservas!AF218="",IF(Reservas!AE218="","",IF(Reservas!AD218=$O$10,0.85,IF(Reservas!AD218=$O$11,0.45,IF(Reservas!AD218=$O$12,0.33,"")))),Reservas!AF218)</f>
        <v/>
      </c>
      <c r="CL213" t="str">
        <f>IF(Reservas!AI218="",IF(Reservas!AH218="","",IF(Reservas!AG218=$O$10,0.85,IF(Reservas!AG218=$O$11,0.45,IF(Reservas!AG218=$O$12,0.33,"")))),Reservas!AI218)</f>
        <v/>
      </c>
      <c r="CM213" t="str">
        <f>IF(Reservas!AL218="",IF(Reservas!AK218="","",IF(Reservas!AJ218=$O$10,0.85,IF(Reservas!AJ218=$O$11,0.45,IF(Reservas!AJ218=$O$12,0.33,"")))),Reservas!AL218)</f>
        <v/>
      </c>
      <c r="CO213" t="str">
        <f>IFERROR('Prod y alimentación'!E271*IF($AN213=$R$10,VLOOKUP($AO213,Listas!$B$6:$C$106,2,),IF($AN213=$R$11,VLOOKUP($AO213,Listas!$E$6:$F$106,2,),IF($AN213=$R$12,VLOOKUP($AO213,Listas!$H$6:$I$106,2,),""))),"")</f>
        <v/>
      </c>
      <c r="CP213" t="str">
        <f>IFERROR('Prod y alimentación'!H271*IF($AN213=$R$10,VLOOKUP($AO213,Listas!$B$6:$C$106,2,),IF($AN213=$R$11,VLOOKUP($AO213,Listas!$E$6:$F$106,2,),IF($AN213=$R$12,VLOOKUP($AO213,Listas!$H$6:$I$106,2,),""))),"")</f>
        <v/>
      </c>
      <c r="CQ213" t="str">
        <f>IFERROR('Prod y alimentación'!K271*IF($AN213=$R$10,VLOOKUP($AO213,Listas!$B$6:$C$106,2,),IF($AN213=$R$11,VLOOKUP($AO213,Listas!$E$6:$F$106,2,),IF($AN213=$R$12,VLOOKUP($AO213,Listas!$H$6:$I$106,2,),""))),"")</f>
        <v/>
      </c>
      <c r="CR213" t="str">
        <f>IFERROR('Prod y alimentación'!N271*IF($AN213=$R$10,VLOOKUP($AO213,Listas!$B$6:$C$106,2,),IF($AN213=$R$11,VLOOKUP($AO213,Listas!$E$6:$F$106,2,),IF($AN213=$R$12,VLOOKUP($AO213,Listas!$H$6:$I$106,2,),""))),"")</f>
        <v/>
      </c>
      <c r="CS213" t="str">
        <f>IFERROR('Prod y alimentación'!Q271*IF($AN213=$R$10,VLOOKUP($AO213,Listas!$B$6:$C$106,2,),IF($AN213=$R$11,VLOOKUP($AO213,Listas!$E$6:$F$106,2,),IF($AN213=$R$12,VLOOKUP($AO213,Listas!$H$6:$I$106,2,),""))),"")</f>
        <v/>
      </c>
      <c r="CT213" t="str">
        <f>IFERROR('Prod y alimentación'!T271*IF($AN213=$R$10,VLOOKUP($AO213,Listas!$B$6:$C$106,2,),IF($AN213=$R$11,VLOOKUP($AO213,Listas!$E$6:$F$106,2,),IF($AN213=$R$12,VLOOKUP($AO213,Listas!$H$6:$I$106,2,),""))),"")</f>
        <v/>
      </c>
      <c r="CU213" t="str">
        <f>IFERROR('Prod y alimentación'!W271*IF($AN213=$R$10,VLOOKUP($AO213,Listas!$B$6:$C$106,2,),IF($AN213=$R$11,VLOOKUP($AO213,Listas!$E$6:$F$106,2,),IF($AN213=$R$12,VLOOKUP($AO213,Listas!$H$6:$I$106,2,),""))),"")</f>
        <v/>
      </c>
      <c r="CV213" t="str">
        <f>IFERROR('Prod y alimentación'!Z271*IF($AN213=$R$10,VLOOKUP($AO213,Listas!$B$6:$C$106,2,),IF($AN213=$R$11,VLOOKUP($AO213,Listas!$E$6:$F$106,2,),IF($AN213=$R$12,VLOOKUP($AO213,Listas!$H$6:$I$106,2,),""))),"")</f>
        <v/>
      </c>
      <c r="CW213" t="str">
        <f>IFERROR('Prod y alimentación'!AC271*IF($AN213=$R$10,VLOOKUP($AO213,Listas!$B$6:$C$106,2,),IF($AN213=$R$11,VLOOKUP($AO213,Listas!$E$6:$F$106,2,),IF($AN213=$R$12,VLOOKUP($AO213,Listas!$H$6:$I$106,2,),""))),"")</f>
        <v/>
      </c>
      <c r="CX213" t="str">
        <f>IFERROR('Prod y alimentación'!AF271*IF($AN213=$R$10,VLOOKUP($AO213,Listas!$B$6:$C$106,2,),IF($AN213=$R$11,VLOOKUP($AO213,Listas!$E$6:$F$106,2,),IF($AN213=$R$12,VLOOKUP($AO213,Listas!$H$6:$I$106,2,),""))),"")</f>
        <v/>
      </c>
      <c r="CY213" t="str">
        <f>IFERROR('Prod y alimentación'!AI271*IF($AN213=$R$10,VLOOKUP($AO213,Listas!$B$6:$C$106,2,),IF($AN213=$R$11,VLOOKUP($AO213,Listas!$E$6:$F$106,2,),IF($AN213=$R$12,VLOOKUP($AO213,Listas!$H$6:$I$106,2,),""))),"")</f>
        <v/>
      </c>
      <c r="CZ213" t="str">
        <f>IFERROR('Prod y alimentación'!AL271*IF($AN213=$R$10,VLOOKUP($AO213,Listas!$B$6:$C$106,2,),IF($AN213=$R$11,VLOOKUP($AO213,Listas!$E$6:$F$106,2,),IF($AN213=$R$12,VLOOKUP($AO213,Listas!$H$6:$I$106,2,),""))),"")</f>
        <v/>
      </c>
    </row>
    <row r="214" spans="80:104" x14ac:dyDescent="0.35">
      <c r="CB214" t="str">
        <f>IF(Reservas!E219="",IF(Reservas!D219="","",IF(Reservas!C219=$O$10,0.85,IF(Reservas!C219=$O$11,0.45,IF(Reservas!C219=$O$12,0.33,"")))),Reservas!E219)</f>
        <v/>
      </c>
      <c r="CC214" t="str">
        <f>IF(Reservas!H219="",IF(Reservas!G219="","",IF(Reservas!F219=$O$10,0.85,IF(Reservas!F219=$O$11,0.45,IF(Reservas!F219=$O$12,0.33,"")))),Reservas!H219)</f>
        <v/>
      </c>
      <c r="CD214" t="str">
        <f>IF(Reservas!K219="",IF(Reservas!J219="","",IF(Reservas!I219=$O$10,0.85,IF(Reservas!I219=$O$11,0.45,IF(Reservas!I219=$O$12,0.33,"")))),Reservas!K219)</f>
        <v/>
      </c>
      <c r="CE214" t="str">
        <f>IF(Reservas!N219="",IF(Reservas!M219="","",IF(Reservas!L219=$O$10,0.85,IF(Reservas!L219=$O$11,0.45,IF(Reservas!L219=$O$12,0.33,"")))),Reservas!N219)</f>
        <v/>
      </c>
      <c r="CF214" t="str">
        <f>IF(Reservas!Q219="",IF(Reservas!P219="","",IF(Reservas!O219=$O$10,0.85,IF(Reservas!O219=$O$11,0.45,IF(Reservas!O219=$O$12,0.33,"")))),Reservas!Q219)</f>
        <v/>
      </c>
      <c r="CG214" t="str">
        <f>IF(Reservas!T219="",IF(Reservas!S219="","",IF(Reservas!R219=$O$10,0.85,IF(Reservas!R219=$O$11,0.45,IF(Reservas!R219=$O$12,0.33,"")))),Reservas!T219)</f>
        <v/>
      </c>
      <c r="CH214" t="str">
        <f>IF(Reservas!W219="",IF(Reservas!V219="","",IF(Reservas!U219=$O$10,0.85,IF(Reservas!U219=$O$11,0.45,IF(Reservas!U219=$O$12,0.33,"")))),Reservas!W219)</f>
        <v/>
      </c>
      <c r="CI214" t="str">
        <f>IF(Reservas!Z219="",IF(Reservas!Y219="","",IF(Reservas!X219=$O$10,0.85,IF(Reservas!X219=$O$11,0.45,IF(Reservas!X219=$O$12,0.33,"")))),Reservas!Z219)</f>
        <v/>
      </c>
      <c r="CJ214" t="str">
        <f>IF(Reservas!AC219="",IF(Reservas!AB219="","",IF(Reservas!AA219=$O$10,0.85,IF(Reservas!AA219=$O$11,0.45,IF(Reservas!AA219=$O$12,0.33,"")))),Reservas!AC219)</f>
        <v/>
      </c>
      <c r="CK214" t="str">
        <f>IF(Reservas!AF219="",IF(Reservas!AE219="","",IF(Reservas!AD219=$O$10,0.85,IF(Reservas!AD219=$O$11,0.45,IF(Reservas!AD219=$O$12,0.33,"")))),Reservas!AF219)</f>
        <v/>
      </c>
      <c r="CL214" t="str">
        <f>IF(Reservas!AI219="",IF(Reservas!AH219="","",IF(Reservas!AG219=$O$10,0.85,IF(Reservas!AG219=$O$11,0.45,IF(Reservas!AG219=$O$12,0.33,"")))),Reservas!AI219)</f>
        <v/>
      </c>
      <c r="CM214" t="str">
        <f>IF(Reservas!AL219="",IF(Reservas!AK219="","",IF(Reservas!AJ219=$O$10,0.85,IF(Reservas!AJ219=$O$11,0.45,IF(Reservas!AJ219=$O$12,0.33,"")))),Reservas!AL219)</f>
        <v/>
      </c>
      <c r="CO214" t="str">
        <f>IFERROR('Prod y alimentación'!E272*IF($AN214=$R$10,VLOOKUP($AO214,Listas!$B$6:$C$106,2,),IF($AN214=$R$11,VLOOKUP($AO214,Listas!$E$6:$F$106,2,),IF($AN214=$R$12,VLOOKUP($AO214,Listas!$H$6:$I$106,2,),""))),"")</f>
        <v/>
      </c>
      <c r="CP214" t="str">
        <f>IFERROR('Prod y alimentación'!H272*IF($AN214=$R$10,VLOOKUP($AO214,Listas!$B$6:$C$106,2,),IF($AN214=$R$11,VLOOKUP($AO214,Listas!$E$6:$F$106,2,),IF($AN214=$R$12,VLOOKUP($AO214,Listas!$H$6:$I$106,2,),""))),"")</f>
        <v/>
      </c>
      <c r="CQ214" t="str">
        <f>IFERROR('Prod y alimentación'!K272*IF($AN214=$R$10,VLOOKUP($AO214,Listas!$B$6:$C$106,2,),IF($AN214=$R$11,VLOOKUP($AO214,Listas!$E$6:$F$106,2,),IF($AN214=$R$12,VLOOKUP($AO214,Listas!$H$6:$I$106,2,),""))),"")</f>
        <v/>
      </c>
      <c r="CR214" t="str">
        <f>IFERROR('Prod y alimentación'!N272*IF($AN214=$R$10,VLOOKUP($AO214,Listas!$B$6:$C$106,2,),IF($AN214=$R$11,VLOOKUP($AO214,Listas!$E$6:$F$106,2,),IF($AN214=$R$12,VLOOKUP($AO214,Listas!$H$6:$I$106,2,),""))),"")</f>
        <v/>
      </c>
      <c r="CS214" t="str">
        <f>IFERROR('Prod y alimentación'!Q272*IF($AN214=$R$10,VLOOKUP($AO214,Listas!$B$6:$C$106,2,),IF($AN214=$R$11,VLOOKUP($AO214,Listas!$E$6:$F$106,2,),IF($AN214=$R$12,VLOOKUP($AO214,Listas!$H$6:$I$106,2,),""))),"")</f>
        <v/>
      </c>
      <c r="CT214" t="str">
        <f>IFERROR('Prod y alimentación'!T272*IF($AN214=$R$10,VLOOKUP($AO214,Listas!$B$6:$C$106,2,),IF($AN214=$R$11,VLOOKUP($AO214,Listas!$E$6:$F$106,2,),IF($AN214=$R$12,VLOOKUP($AO214,Listas!$H$6:$I$106,2,),""))),"")</f>
        <v/>
      </c>
      <c r="CU214" t="str">
        <f>IFERROR('Prod y alimentación'!W272*IF($AN214=$R$10,VLOOKUP($AO214,Listas!$B$6:$C$106,2,),IF($AN214=$R$11,VLOOKUP($AO214,Listas!$E$6:$F$106,2,),IF($AN214=$R$12,VLOOKUP($AO214,Listas!$H$6:$I$106,2,),""))),"")</f>
        <v/>
      </c>
      <c r="CV214" t="str">
        <f>IFERROR('Prod y alimentación'!Z272*IF($AN214=$R$10,VLOOKUP($AO214,Listas!$B$6:$C$106,2,),IF($AN214=$R$11,VLOOKUP($AO214,Listas!$E$6:$F$106,2,),IF($AN214=$R$12,VLOOKUP($AO214,Listas!$H$6:$I$106,2,),""))),"")</f>
        <v/>
      </c>
      <c r="CW214" t="str">
        <f>IFERROR('Prod y alimentación'!AC272*IF($AN214=$R$10,VLOOKUP($AO214,Listas!$B$6:$C$106,2,),IF($AN214=$R$11,VLOOKUP($AO214,Listas!$E$6:$F$106,2,),IF($AN214=$R$12,VLOOKUP($AO214,Listas!$H$6:$I$106,2,),""))),"")</f>
        <v/>
      </c>
      <c r="CX214" t="str">
        <f>IFERROR('Prod y alimentación'!AF272*IF($AN214=$R$10,VLOOKUP($AO214,Listas!$B$6:$C$106,2,),IF($AN214=$R$11,VLOOKUP($AO214,Listas!$E$6:$F$106,2,),IF($AN214=$R$12,VLOOKUP($AO214,Listas!$H$6:$I$106,2,),""))),"")</f>
        <v/>
      </c>
      <c r="CY214" t="str">
        <f>IFERROR('Prod y alimentación'!AI272*IF($AN214=$R$10,VLOOKUP($AO214,Listas!$B$6:$C$106,2,),IF($AN214=$R$11,VLOOKUP($AO214,Listas!$E$6:$F$106,2,),IF($AN214=$R$12,VLOOKUP($AO214,Listas!$H$6:$I$106,2,),""))),"")</f>
        <v/>
      </c>
      <c r="CZ214" t="str">
        <f>IFERROR('Prod y alimentación'!AL272*IF($AN214=$R$10,VLOOKUP($AO214,Listas!$B$6:$C$106,2,),IF($AN214=$R$11,VLOOKUP($AO214,Listas!$E$6:$F$106,2,),IF($AN214=$R$12,VLOOKUP($AO214,Listas!$H$6:$I$106,2,),""))),"")</f>
        <v/>
      </c>
    </row>
    <row r="215" spans="80:104" x14ac:dyDescent="0.35">
      <c r="CB215" t="str">
        <f>IF(Reservas!E220="",IF(Reservas!D220="","",IF(Reservas!C220=$O$10,0.85,IF(Reservas!C220=$O$11,0.45,IF(Reservas!C220=$O$12,0.33,"")))),Reservas!E220)</f>
        <v/>
      </c>
      <c r="CC215" t="str">
        <f>IF(Reservas!H220="",IF(Reservas!G220="","",IF(Reservas!F220=$O$10,0.85,IF(Reservas!F220=$O$11,0.45,IF(Reservas!F220=$O$12,0.33,"")))),Reservas!H220)</f>
        <v/>
      </c>
      <c r="CD215" t="str">
        <f>IF(Reservas!K220="",IF(Reservas!J220="","",IF(Reservas!I220=$O$10,0.85,IF(Reservas!I220=$O$11,0.45,IF(Reservas!I220=$O$12,0.33,"")))),Reservas!K220)</f>
        <v/>
      </c>
      <c r="CE215" t="str">
        <f>IF(Reservas!N220="",IF(Reservas!M220="","",IF(Reservas!L220=$O$10,0.85,IF(Reservas!L220=$O$11,0.45,IF(Reservas!L220=$O$12,0.33,"")))),Reservas!N220)</f>
        <v/>
      </c>
      <c r="CF215" t="str">
        <f>IF(Reservas!Q220="",IF(Reservas!P220="","",IF(Reservas!O220=$O$10,0.85,IF(Reservas!O220=$O$11,0.45,IF(Reservas!O220=$O$12,0.33,"")))),Reservas!Q220)</f>
        <v/>
      </c>
      <c r="CG215" t="str">
        <f>IF(Reservas!T220="",IF(Reservas!S220="","",IF(Reservas!R220=$O$10,0.85,IF(Reservas!R220=$O$11,0.45,IF(Reservas!R220=$O$12,0.33,"")))),Reservas!T220)</f>
        <v/>
      </c>
      <c r="CH215" t="str">
        <f>IF(Reservas!W220="",IF(Reservas!V220="","",IF(Reservas!U220=$O$10,0.85,IF(Reservas!U220=$O$11,0.45,IF(Reservas!U220=$O$12,0.33,"")))),Reservas!W220)</f>
        <v/>
      </c>
      <c r="CI215" t="str">
        <f>IF(Reservas!Z220="",IF(Reservas!Y220="","",IF(Reservas!X220=$O$10,0.85,IF(Reservas!X220=$O$11,0.45,IF(Reservas!X220=$O$12,0.33,"")))),Reservas!Z220)</f>
        <v/>
      </c>
      <c r="CJ215" t="str">
        <f>IF(Reservas!AC220="",IF(Reservas!AB220="","",IF(Reservas!AA220=$O$10,0.85,IF(Reservas!AA220=$O$11,0.45,IF(Reservas!AA220=$O$12,0.33,"")))),Reservas!AC220)</f>
        <v/>
      </c>
      <c r="CK215" t="str">
        <f>IF(Reservas!AF220="",IF(Reservas!AE220="","",IF(Reservas!AD220=$O$10,0.85,IF(Reservas!AD220=$O$11,0.45,IF(Reservas!AD220=$O$12,0.33,"")))),Reservas!AF220)</f>
        <v/>
      </c>
      <c r="CL215" t="str">
        <f>IF(Reservas!AI220="",IF(Reservas!AH220="","",IF(Reservas!AG220=$O$10,0.85,IF(Reservas!AG220=$O$11,0.45,IF(Reservas!AG220=$O$12,0.33,"")))),Reservas!AI220)</f>
        <v/>
      </c>
      <c r="CM215" t="str">
        <f>IF(Reservas!AL220="",IF(Reservas!AK220="","",IF(Reservas!AJ220=$O$10,0.85,IF(Reservas!AJ220=$O$11,0.45,IF(Reservas!AJ220=$O$12,0.33,"")))),Reservas!AL220)</f>
        <v/>
      </c>
      <c r="CO215" t="str">
        <f>IFERROR('Prod y alimentación'!E273*IF($AN215=$R$10,VLOOKUP($AO215,Listas!$B$6:$C$106,2,),IF($AN215=$R$11,VLOOKUP($AO215,Listas!$E$6:$F$106,2,),IF($AN215=$R$12,VLOOKUP($AO215,Listas!$H$6:$I$106,2,),""))),"")</f>
        <v/>
      </c>
      <c r="CP215" t="str">
        <f>IFERROR('Prod y alimentación'!H273*IF($AN215=$R$10,VLOOKUP($AO215,Listas!$B$6:$C$106,2,),IF($AN215=$R$11,VLOOKUP($AO215,Listas!$E$6:$F$106,2,),IF($AN215=$R$12,VLOOKUP($AO215,Listas!$H$6:$I$106,2,),""))),"")</f>
        <v/>
      </c>
      <c r="CQ215" t="str">
        <f>IFERROR('Prod y alimentación'!K273*IF($AN215=$R$10,VLOOKUP($AO215,Listas!$B$6:$C$106,2,),IF($AN215=$R$11,VLOOKUP($AO215,Listas!$E$6:$F$106,2,),IF($AN215=$R$12,VLOOKUP($AO215,Listas!$H$6:$I$106,2,),""))),"")</f>
        <v/>
      </c>
      <c r="CR215" t="str">
        <f>IFERROR('Prod y alimentación'!N273*IF($AN215=$R$10,VLOOKUP($AO215,Listas!$B$6:$C$106,2,),IF($AN215=$R$11,VLOOKUP($AO215,Listas!$E$6:$F$106,2,),IF($AN215=$R$12,VLOOKUP($AO215,Listas!$H$6:$I$106,2,),""))),"")</f>
        <v/>
      </c>
      <c r="CS215" t="str">
        <f>IFERROR('Prod y alimentación'!Q273*IF($AN215=$R$10,VLOOKUP($AO215,Listas!$B$6:$C$106,2,),IF($AN215=$R$11,VLOOKUP($AO215,Listas!$E$6:$F$106,2,),IF($AN215=$R$12,VLOOKUP($AO215,Listas!$H$6:$I$106,2,),""))),"")</f>
        <v/>
      </c>
      <c r="CT215" t="str">
        <f>IFERROR('Prod y alimentación'!T273*IF($AN215=$R$10,VLOOKUP($AO215,Listas!$B$6:$C$106,2,),IF($AN215=$R$11,VLOOKUP($AO215,Listas!$E$6:$F$106,2,),IF($AN215=$R$12,VLOOKUP($AO215,Listas!$H$6:$I$106,2,),""))),"")</f>
        <v/>
      </c>
      <c r="CU215" t="str">
        <f>IFERROR('Prod y alimentación'!W273*IF($AN215=$R$10,VLOOKUP($AO215,Listas!$B$6:$C$106,2,),IF($AN215=$R$11,VLOOKUP($AO215,Listas!$E$6:$F$106,2,),IF($AN215=$R$12,VLOOKUP($AO215,Listas!$H$6:$I$106,2,),""))),"")</f>
        <v/>
      </c>
      <c r="CV215" t="str">
        <f>IFERROR('Prod y alimentación'!Z273*IF($AN215=$R$10,VLOOKUP($AO215,Listas!$B$6:$C$106,2,),IF($AN215=$R$11,VLOOKUP($AO215,Listas!$E$6:$F$106,2,),IF($AN215=$R$12,VLOOKUP($AO215,Listas!$H$6:$I$106,2,),""))),"")</f>
        <v/>
      </c>
      <c r="CW215" t="str">
        <f>IFERROR('Prod y alimentación'!AC273*IF($AN215=$R$10,VLOOKUP($AO215,Listas!$B$6:$C$106,2,),IF($AN215=$R$11,VLOOKUP($AO215,Listas!$E$6:$F$106,2,),IF($AN215=$R$12,VLOOKUP($AO215,Listas!$H$6:$I$106,2,),""))),"")</f>
        <v/>
      </c>
      <c r="CX215" t="str">
        <f>IFERROR('Prod y alimentación'!AF273*IF($AN215=$R$10,VLOOKUP($AO215,Listas!$B$6:$C$106,2,),IF($AN215=$R$11,VLOOKUP($AO215,Listas!$E$6:$F$106,2,),IF($AN215=$R$12,VLOOKUP($AO215,Listas!$H$6:$I$106,2,),""))),"")</f>
        <v/>
      </c>
      <c r="CY215" t="str">
        <f>IFERROR('Prod y alimentación'!AI273*IF($AN215=$R$10,VLOOKUP($AO215,Listas!$B$6:$C$106,2,),IF($AN215=$R$11,VLOOKUP($AO215,Listas!$E$6:$F$106,2,),IF($AN215=$R$12,VLOOKUP($AO215,Listas!$H$6:$I$106,2,),""))),"")</f>
        <v/>
      </c>
      <c r="CZ215" t="str">
        <f>IFERROR('Prod y alimentación'!AL273*IF($AN215=$R$10,VLOOKUP($AO215,Listas!$B$6:$C$106,2,),IF($AN215=$R$11,VLOOKUP($AO215,Listas!$E$6:$F$106,2,),IF($AN215=$R$12,VLOOKUP($AO215,Listas!$H$6:$I$106,2,),""))),"")</f>
        <v/>
      </c>
    </row>
    <row r="216" spans="80:104" x14ac:dyDescent="0.35">
      <c r="CB216" t="str">
        <f>IF(Reservas!E221="",IF(Reservas!D221="","",IF(Reservas!C221=$O$10,0.85,IF(Reservas!C221=$O$11,0.45,IF(Reservas!C221=$O$12,0.33,"")))),Reservas!E221)</f>
        <v/>
      </c>
      <c r="CC216" t="str">
        <f>IF(Reservas!H221="",IF(Reservas!G221="","",IF(Reservas!F221=$O$10,0.85,IF(Reservas!F221=$O$11,0.45,IF(Reservas!F221=$O$12,0.33,"")))),Reservas!H221)</f>
        <v/>
      </c>
      <c r="CD216" t="str">
        <f>IF(Reservas!K221="",IF(Reservas!J221="","",IF(Reservas!I221=$O$10,0.85,IF(Reservas!I221=$O$11,0.45,IF(Reservas!I221=$O$12,0.33,"")))),Reservas!K221)</f>
        <v/>
      </c>
      <c r="CE216" t="str">
        <f>IF(Reservas!N221="",IF(Reservas!M221="","",IF(Reservas!L221=$O$10,0.85,IF(Reservas!L221=$O$11,0.45,IF(Reservas!L221=$O$12,0.33,"")))),Reservas!N221)</f>
        <v/>
      </c>
      <c r="CF216" t="str">
        <f>IF(Reservas!Q221="",IF(Reservas!P221="","",IF(Reservas!O221=$O$10,0.85,IF(Reservas!O221=$O$11,0.45,IF(Reservas!O221=$O$12,0.33,"")))),Reservas!Q221)</f>
        <v/>
      </c>
      <c r="CG216" t="str">
        <f>IF(Reservas!T221="",IF(Reservas!S221="","",IF(Reservas!R221=$O$10,0.85,IF(Reservas!R221=$O$11,0.45,IF(Reservas!R221=$O$12,0.33,"")))),Reservas!T221)</f>
        <v/>
      </c>
      <c r="CH216" t="str">
        <f>IF(Reservas!W221="",IF(Reservas!V221="","",IF(Reservas!U221=$O$10,0.85,IF(Reservas!U221=$O$11,0.45,IF(Reservas!U221=$O$12,0.33,"")))),Reservas!W221)</f>
        <v/>
      </c>
      <c r="CI216" t="str">
        <f>IF(Reservas!Z221="",IF(Reservas!Y221="","",IF(Reservas!X221=$O$10,0.85,IF(Reservas!X221=$O$11,0.45,IF(Reservas!X221=$O$12,0.33,"")))),Reservas!Z221)</f>
        <v/>
      </c>
      <c r="CJ216" t="str">
        <f>IF(Reservas!AC221="",IF(Reservas!AB221="","",IF(Reservas!AA221=$O$10,0.85,IF(Reservas!AA221=$O$11,0.45,IF(Reservas!AA221=$O$12,0.33,"")))),Reservas!AC221)</f>
        <v/>
      </c>
      <c r="CK216" t="str">
        <f>IF(Reservas!AF221="",IF(Reservas!AE221="","",IF(Reservas!AD221=$O$10,0.85,IF(Reservas!AD221=$O$11,0.45,IF(Reservas!AD221=$O$12,0.33,"")))),Reservas!AF221)</f>
        <v/>
      </c>
      <c r="CL216" t="str">
        <f>IF(Reservas!AI221="",IF(Reservas!AH221="","",IF(Reservas!AG221=$O$10,0.85,IF(Reservas!AG221=$O$11,0.45,IF(Reservas!AG221=$O$12,0.33,"")))),Reservas!AI221)</f>
        <v/>
      </c>
      <c r="CM216" t="str">
        <f>IF(Reservas!AL221="",IF(Reservas!AK221="","",IF(Reservas!AJ221=$O$10,0.85,IF(Reservas!AJ221=$O$11,0.45,IF(Reservas!AJ221=$O$12,0.33,"")))),Reservas!AL221)</f>
        <v/>
      </c>
      <c r="CO216" t="str">
        <f>IFERROR('Prod y alimentación'!E274*IF($AN216=$R$10,VLOOKUP($AO216,Listas!$B$6:$C$106,2,),IF($AN216=$R$11,VLOOKUP($AO216,Listas!$E$6:$F$106,2,),IF($AN216=$R$12,VLOOKUP($AO216,Listas!$H$6:$I$106,2,),""))),"")</f>
        <v/>
      </c>
      <c r="CP216" t="str">
        <f>IFERROR('Prod y alimentación'!H274*IF($AN216=$R$10,VLOOKUP($AO216,Listas!$B$6:$C$106,2,),IF($AN216=$R$11,VLOOKUP($AO216,Listas!$E$6:$F$106,2,),IF($AN216=$R$12,VLOOKUP($AO216,Listas!$H$6:$I$106,2,),""))),"")</f>
        <v/>
      </c>
      <c r="CQ216" t="str">
        <f>IFERROR('Prod y alimentación'!K274*IF($AN216=$R$10,VLOOKUP($AO216,Listas!$B$6:$C$106,2,),IF($AN216=$R$11,VLOOKUP($AO216,Listas!$E$6:$F$106,2,),IF($AN216=$R$12,VLOOKUP($AO216,Listas!$H$6:$I$106,2,),""))),"")</f>
        <v/>
      </c>
      <c r="CR216" t="str">
        <f>IFERROR('Prod y alimentación'!N274*IF($AN216=$R$10,VLOOKUP($AO216,Listas!$B$6:$C$106,2,),IF($AN216=$R$11,VLOOKUP($AO216,Listas!$E$6:$F$106,2,),IF($AN216=$R$12,VLOOKUP($AO216,Listas!$H$6:$I$106,2,),""))),"")</f>
        <v/>
      </c>
      <c r="CS216" t="str">
        <f>IFERROR('Prod y alimentación'!Q274*IF($AN216=$R$10,VLOOKUP($AO216,Listas!$B$6:$C$106,2,),IF($AN216=$R$11,VLOOKUP($AO216,Listas!$E$6:$F$106,2,),IF($AN216=$R$12,VLOOKUP($AO216,Listas!$H$6:$I$106,2,),""))),"")</f>
        <v/>
      </c>
      <c r="CT216" t="str">
        <f>IFERROR('Prod y alimentación'!T274*IF($AN216=$R$10,VLOOKUP($AO216,Listas!$B$6:$C$106,2,),IF($AN216=$R$11,VLOOKUP($AO216,Listas!$E$6:$F$106,2,),IF($AN216=$R$12,VLOOKUP($AO216,Listas!$H$6:$I$106,2,),""))),"")</f>
        <v/>
      </c>
      <c r="CU216" t="str">
        <f>IFERROR('Prod y alimentación'!W274*IF($AN216=$R$10,VLOOKUP($AO216,Listas!$B$6:$C$106,2,),IF($AN216=$R$11,VLOOKUP($AO216,Listas!$E$6:$F$106,2,),IF($AN216=$R$12,VLOOKUP($AO216,Listas!$H$6:$I$106,2,),""))),"")</f>
        <v/>
      </c>
      <c r="CV216" t="str">
        <f>IFERROR('Prod y alimentación'!Z274*IF($AN216=$R$10,VLOOKUP($AO216,Listas!$B$6:$C$106,2,),IF($AN216=$R$11,VLOOKUP($AO216,Listas!$E$6:$F$106,2,),IF($AN216=$R$12,VLOOKUP($AO216,Listas!$H$6:$I$106,2,),""))),"")</f>
        <v/>
      </c>
      <c r="CW216" t="str">
        <f>IFERROR('Prod y alimentación'!AC274*IF($AN216=$R$10,VLOOKUP($AO216,Listas!$B$6:$C$106,2,),IF($AN216=$R$11,VLOOKUP($AO216,Listas!$E$6:$F$106,2,),IF($AN216=$R$12,VLOOKUP($AO216,Listas!$H$6:$I$106,2,),""))),"")</f>
        <v/>
      </c>
      <c r="CX216" t="str">
        <f>IFERROR('Prod y alimentación'!AF274*IF($AN216=$R$10,VLOOKUP($AO216,Listas!$B$6:$C$106,2,),IF($AN216=$R$11,VLOOKUP($AO216,Listas!$E$6:$F$106,2,),IF($AN216=$R$12,VLOOKUP($AO216,Listas!$H$6:$I$106,2,),""))),"")</f>
        <v/>
      </c>
      <c r="CY216" t="str">
        <f>IFERROR('Prod y alimentación'!AI274*IF($AN216=$R$10,VLOOKUP($AO216,Listas!$B$6:$C$106,2,),IF($AN216=$R$11,VLOOKUP($AO216,Listas!$E$6:$F$106,2,),IF($AN216=$R$12,VLOOKUP($AO216,Listas!$H$6:$I$106,2,),""))),"")</f>
        <v/>
      </c>
      <c r="CZ216" t="str">
        <f>IFERROR('Prod y alimentación'!AL274*IF($AN216=$R$10,VLOOKUP($AO216,Listas!$B$6:$C$106,2,),IF($AN216=$R$11,VLOOKUP($AO216,Listas!$E$6:$F$106,2,),IF($AN216=$R$12,VLOOKUP($AO216,Listas!$H$6:$I$106,2,),""))),"")</f>
        <v/>
      </c>
    </row>
    <row r="217" spans="80:104" x14ac:dyDescent="0.35">
      <c r="CB217" t="str">
        <f>IF(Reservas!E222="",IF(Reservas!D222="","",IF(Reservas!C222=$O$10,0.85,IF(Reservas!C222=$O$11,0.45,IF(Reservas!C222=$O$12,0.33,"")))),Reservas!E222)</f>
        <v/>
      </c>
      <c r="CC217" t="str">
        <f>IF(Reservas!H222="",IF(Reservas!G222="","",IF(Reservas!F222=$O$10,0.85,IF(Reservas!F222=$O$11,0.45,IF(Reservas!F222=$O$12,0.33,"")))),Reservas!H222)</f>
        <v/>
      </c>
      <c r="CD217" t="str">
        <f>IF(Reservas!K222="",IF(Reservas!J222="","",IF(Reservas!I222=$O$10,0.85,IF(Reservas!I222=$O$11,0.45,IF(Reservas!I222=$O$12,0.33,"")))),Reservas!K222)</f>
        <v/>
      </c>
      <c r="CE217" t="str">
        <f>IF(Reservas!N222="",IF(Reservas!M222="","",IF(Reservas!L222=$O$10,0.85,IF(Reservas!L222=$O$11,0.45,IF(Reservas!L222=$O$12,0.33,"")))),Reservas!N222)</f>
        <v/>
      </c>
      <c r="CF217" t="str">
        <f>IF(Reservas!Q222="",IF(Reservas!P222="","",IF(Reservas!O222=$O$10,0.85,IF(Reservas!O222=$O$11,0.45,IF(Reservas!O222=$O$12,0.33,"")))),Reservas!Q222)</f>
        <v/>
      </c>
      <c r="CG217" t="str">
        <f>IF(Reservas!T222="",IF(Reservas!S222="","",IF(Reservas!R222=$O$10,0.85,IF(Reservas!R222=$O$11,0.45,IF(Reservas!R222=$O$12,0.33,"")))),Reservas!T222)</f>
        <v/>
      </c>
      <c r="CH217" t="str">
        <f>IF(Reservas!W222="",IF(Reservas!V222="","",IF(Reservas!U222=$O$10,0.85,IF(Reservas!U222=$O$11,0.45,IF(Reservas!U222=$O$12,0.33,"")))),Reservas!W222)</f>
        <v/>
      </c>
      <c r="CI217" t="str">
        <f>IF(Reservas!Z222="",IF(Reservas!Y222="","",IF(Reservas!X222=$O$10,0.85,IF(Reservas!X222=$O$11,0.45,IF(Reservas!X222=$O$12,0.33,"")))),Reservas!Z222)</f>
        <v/>
      </c>
      <c r="CJ217" t="str">
        <f>IF(Reservas!AC222="",IF(Reservas!AB222="","",IF(Reservas!AA222=$O$10,0.85,IF(Reservas!AA222=$O$11,0.45,IF(Reservas!AA222=$O$12,0.33,"")))),Reservas!AC222)</f>
        <v/>
      </c>
      <c r="CK217" t="str">
        <f>IF(Reservas!AF222="",IF(Reservas!AE222="","",IF(Reservas!AD222=$O$10,0.85,IF(Reservas!AD222=$O$11,0.45,IF(Reservas!AD222=$O$12,0.33,"")))),Reservas!AF222)</f>
        <v/>
      </c>
      <c r="CL217" t="str">
        <f>IF(Reservas!AI222="",IF(Reservas!AH222="","",IF(Reservas!AG222=$O$10,0.85,IF(Reservas!AG222=$O$11,0.45,IF(Reservas!AG222=$O$12,0.33,"")))),Reservas!AI222)</f>
        <v/>
      </c>
      <c r="CM217" t="str">
        <f>IF(Reservas!AL222="",IF(Reservas!AK222="","",IF(Reservas!AJ222=$O$10,0.85,IF(Reservas!AJ222=$O$11,0.45,IF(Reservas!AJ222=$O$12,0.33,"")))),Reservas!AL222)</f>
        <v/>
      </c>
      <c r="CO217" t="str">
        <f>IFERROR('Prod y alimentación'!E275*IF($AN217=$R$10,VLOOKUP($AO217,Listas!$B$6:$C$106,2,),IF($AN217=$R$11,VLOOKUP($AO217,Listas!$E$6:$F$106,2,),IF($AN217=$R$12,VLOOKUP($AO217,Listas!$H$6:$I$106,2,),""))),"")</f>
        <v/>
      </c>
      <c r="CP217" t="str">
        <f>IFERROR('Prod y alimentación'!H275*IF($AN217=$R$10,VLOOKUP($AO217,Listas!$B$6:$C$106,2,),IF($AN217=$R$11,VLOOKUP($AO217,Listas!$E$6:$F$106,2,),IF($AN217=$R$12,VLOOKUP($AO217,Listas!$H$6:$I$106,2,),""))),"")</f>
        <v/>
      </c>
      <c r="CQ217" t="str">
        <f>IFERROR('Prod y alimentación'!K275*IF($AN217=$R$10,VLOOKUP($AO217,Listas!$B$6:$C$106,2,),IF($AN217=$R$11,VLOOKUP($AO217,Listas!$E$6:$F$106,2,),IF($AN217=$R$12,VLOOKUP($AO217,Listas!$H$6:$I$106,2,),""))),"")</f>
        <v/>
      </c>
      <c r="CR217" t="str">
        <f>IFERROR('Prod y alimentación'!N275*IF($AN217=$R$10,VLOOKUP($AO217,Listas!$B$6:$C$106,2,),IF($AN217=$R$11,VLOOKUP($AO217,Listas!$E$6:$F$106,2,),IF($AN217=$R$12,VLOOKUP($AO217,Listas!$H$6:$I$106,2,),""))),"")</f>
        <v/>
      </c>
      <c r="CS217" t="str">
        <f>IFERROR('Prod y alimentación'!Q275*IF($AN217=$R$10,VLOOKUP($AO217,Listas!$B$6:$C$106,2,),IF($AN217=$R$11,VLOOKUP($AO217,Listas!$E$6:$F$106,2,),IF($AN217=$R$12,VLOOKUP($AO217,Listas!$H$6:$I$106,2,),""))),"")</f>
        <v/>
      </c>
      <c r="CT217" t="str">
        <f>IFERROR('Prod y alimentación'!T275*IF($AN217=$R$10,VLOOKUP($AO217,Listas!$B$6:$C$106,2,),IF($AN217=$R$11,VLOOKUP($AO217,Listas!$E$6:$F$106,2,),IF($AN217=$R$12,VLOOKUP($AO217,Listas!$H$6:$I$106,2,),""))),"")</f>
        <v/>
      </c>
      <c r="CU217" t="str">
        <f>IFERROR('Prod y alimentación'!W275*IF($AN217=$R$10,VLOOKUP($AO217,Listas!$B$6:$C$106,2,),IF($AN217=$R$11,VLOOKUP($AO217,Listas!$E$6:$F$106,2,),IF($AN217=$R$12,VLOOKUP($AO217,Listas!$H$6:$I$106,2,),""))),"")</f>
        <v/>
      </c>
      <c r="CV217" t="str">
        <f>IFERROR('Prod y alimentación'!Z275*IF($AN217=$R$10,VLOOKUP($AO217,Listas!$B$6:$C$106,2,),IF($AN217=$R$11,VLOOKUP($AO217,Listas!$E$6:$F$106,2,),IF($AN217=$R$12,VLOOKUP($AO217,Listas!$H$6:$I$106,2,),""))),"")</f>
        <v/>
      </c>
      <c r="CW217" t="str">
        <f>IFERROR('Prod y alimentación'!AC275*IF($AN217=$R$10,VLOOKUP($AO217,Listas!$B$6:$C$106,2,),IF($AN217=$R$11,VLOOKUP($AO217,Listas!$E$6:$F$106,2,),IF($AN217=$R$12,VLOOKUP($AO217,Listas!$H$6:$I$106,2,),""))),"")</f>
        <v/>
      </c>
      <c r="CX217" t="str">
        <f>IFERROR('Prod y alimentación'!AF275*IF($AN217=$R$10,VLOOKUP($AO217,Listas!$B$6:$C$106,2,),IF($AN217=$R$11,VLOOKUP($AO217,Listas!$E$6:$F$106,2,),IF($AN217=$R$12,VLOOKUP($AO217,Listas!$H$6:$I$106,2,),""))),"")</f>
        <v/>
      </c>
      <c r="CY217" t="str">
        <f>IFERROR('Prod y alimentación'!AI275*IF($AN217=$R$10,VLOOKUP($AO217,Listas!$B$6:$C$106,2,),IF($AN217=$R$11,VLOOKUP($AO217,Listas!$E$6:$F$106,2,),IF($AN217=$R$12,VLOOKUP($AO217,Listas!$H$6:$I$106,2,),""))),"")</f>
        <v/>
      </c>
      <c r="CZ217" t="str">
        <f>IFERROR('Prod y alimentación'!AL275*IF($AN217=$R$10,VLOOKUP($AO217,Listas!$B$6:$C$106,2,),IF($AN217=$R$11,VLOOKUP($AO217,Listas!$E$6:$F$106,2,),IF($AN217=$R$12,VLOOKUP($AO217,Listas!$H$6:$I$106,2,),""))),"")</f>
        <v/>
      </c>
    </row>
    <row r="218" spans="80:104" x14ac:dyDescent="0.35">
      <c r="CB218" t="str">
        <f>IF(Reservas!E223="",IF(Reservas!D223="","",IF(Reservas!C223=$O$10,0.85,IF(Reservas!C223=$O$11,0.45,IF(Reservas!C223=$O$12,0.33,"")))),Reservas!E223)</f>
        <v/>
      </c>
      <c r="CC218" t="str">
        <f>IF(Reservas!H223="",IF(Reservas!G223="","",IF(Reservas!F223=$O$10,0.85,IF(Reservas!F223=$O$11,0.45,IF(Reservas!F223=$O$12,0.33,"")))),Reservas!H223)</f>
        <v/>
      </c>
      <c r="CD218" t="str">
        <f>IF(Reservas!K223="",IF(Reservas!J223="","",IF(Reservas!I223=$O$10,0.85,IF(Reservas!I223=$O$11,0.45,IF(Reservas!I223=$O$12,0.33,"")))),Reservas!K223)</f>
        <v/>
      </c>
      <c r="CE218" t="str">
        <f>IF(Reservas!N223="",IF(Reservas!M223="","",IF(Reservas!L223=$O$10,0.85,IF(Reservas!L223=$O$11,0.45,IF(Reservas!L223=$O$12,0.33,"")))),Reservas!N223)</f>
        <v/>
      </c>
      <c r="CF218" t="str">
        <f>IF(Reservas!Q223="",IF(Reservas!P223="","",IF(Reservas!O223=$O$10,0.85,IF(Reservas!O223=$O$11,0.45,IF(Reservas!O223=$O$12,0.33,"")))),Reservas!Q223)</f>
        <v/>
      </c>
      <c r="CG218" t="str">
        <f>IF(Reservas!T223="",IF(Reservas!S223="","",IF(Reservas!R223=$O$10,0.85,IF(Reservas!R223=$O$11,0.45,IF(Reservas!R223=$O$12,0.33,"")))),Reservas!T223)</f>
        <v/>
      </c>
      <c r="CH218" t="str">
        <f>IF(Reservas!W223="",IF(Reservas!V223="","",IF(Reservas!U223=$O$10,0.85,IF(Reservas!U223=$O$11,0.45,IF(Reservas!U223=$O$12,0.33,"")))),Reservas!W223)</f>
        <v/>
      </c>
      <c r="CI218" t="str">
        <f>IF(Reservas!Z223="",IF(Reservas!Y223="","",IF(Reservas!X223=$O$10,0.85,IF(Reservas!X223=$O$11,0.45,IF(Reservas!X223=$O$12,0.33,"")))),Reservas!Z223)</f>
        <v/>
      </c>
      <c r="CJ218" t="str">
        <f>IF(Reservas!AC223="",IF(Reservas!AB223="","",IF(Reservas!AA223=$O$10,0.85,IF(Reservas!AA223=$O$11,0.45,IF(Reservas!AA223=$O$12,0.33,"")))),Reservas!AC223)</f>
        <v/>
      </c>
      <c r="CK218" t="str">
        <f>IF(Reservas!AF223="",IF(Reservas!AE223="","",IF(Reservas!AD223=$O$10,0.85,IF(Reservas!AD223=$O$11,0.45,IF(Reservas!AD223=$O$12,0.33,"")))),Reservas!AF223)</f>
        <v/>
      </c>
      <c r="CL218" t="str">
        <f>IF(Reservas!AI223="",IF(Reservas!AH223="","",IF(Reservas!AG223=$O$10,0.85,IF(Reservas!AG223=$O$11,0.45,IF(Reservas!AG223=$O$12,0.33,"")))),Reservas!AI223)</f>
        <v/>
      </c>
      <c r="CM218" t="str">
        <f>IF(Reservas!AL223="",IF(Reservas!AK223="","",IF(Reservas!AJ223=$O$10,0.85,IF(Reservas!AJ223=$O$11,0.45,IF(Reservas!AJ223=$O$12,0.33,"")))),Reservas!AL223)</f>
        <v/>
      </c>
      <c r="CO218" t="str">
        <f>IFERROR('Prod y alimentación'!E276*IF($AN218=$R$10,VLOOKUP($AO218,Listas!$B$6:$C$106,2,),IF($AN218=$R$11,VLOOKUP($AO218,Listas!$E$6:$F$106,2,),IF($AN218=$R$12,VLOOKUP($AO218,Listas!$H$6:$I$106,2,),""))),"")</f>
        <v/>
      </c>
      <c r="CP218" t="str">
        <f>IFERROR('Prod y alimentación'!H276*IF($AN218=$R$10,VLOOKUP($AO218,Listas!$B$6:$C$106,2,),IF($AN218=$R$11,VLOOKUP($AO218,Listas!$E$6:$F$106,2,),IF($AN218=$R$12,VLOOKUP($AO218,Listas!$H$6:$I$106,2,),""))),"")</f>
        <v/>
      </c>
      <c r="CQ218" t="str">
        <f>IFERROR('Prod y alimentación'!K276*IF($AN218=$R$10,VLOOKUP($AO218,Listas!$B$6:$C$106,2,),IF($AN218=$R$11,VLOOKUP($AO218,Listas!$E$6:$F$106,2,),IF($AN218=$R$12,VLOOKUP($AO218,Listas!$H$6:$I$106,2,),""))),"")</f>
        <v/>
      </c>
      <c r="CR218" t="str">
        <f>IFERROR('Prod y alimentación'!N276*IF($AN218=$R$10,VLOOKUP($AO218,Listas!$B$6:$C$106,2,),IF($AN218=$R$11,VLOOKUP($AO218,Listas!$E$6:$F$106,2,),IF($AN218=$R$12,VLOOKUP($AO218,Listas!$H$6:$I$106,2,),""))),"")</f>
        <v/>
      </c>
      <c r="CS218" t="str">
        <f>IFERROR('Prod y alimentación'!Q276*IF($AN218=$R$10,VLOOKUP($AO218,Listas!$B$6:$C$106,2,),IF($AN218=$R$11,VLOOKUP($AO218,Listas!$E$6:$F$106,2,),IF($AN218=$R$12,VLOOKUP($AO218,Listas!$H$6:$I$106,2,),""))),"")</f>
        <v/>
      </c>
      <c r="CT218" t="str">
        <f>IFERROR('Prod y alimentación'!T276*IF($AN218=$R$10,VLOOKUP($AO218,Listas!$B$6:$C$106,2,),IF($AN218=$R$11,VLOOKUP($AO218,Listas!$E$6:$F$106,2,),IF($AN218=$R$12,VLOOKUP($AO218,Listas!$H$6:$I$106,2,),""))),"")</f>
        <v/>
      </c>
      <c r="CU218" t="str">
        <f>IFERROR('Prod y alimentación'!W276*IF($AN218=$R$10,VLOOKUP($AO218,Listas!$B$6:$C$106,2,),IF($AN218=$R$11,VLOOKUP($AO218,Listas!$E$6:$F$106,2,),IF($AN218=$R$12,VLOOKUP($AO218,Listas!$H$6:$I$106,2,),""))),"")</f>
        <v/>
      </c>
      <c r="CV218" t="str">
        <f>IFERROR('Prod y alimentación'!Z276*IF($AN218=$R$10,VLOOKUP($AO218,Listas!$B$6:$C$106,2,),IF($AN218=$R$11,VLOOKUP($AO218,Listas!$E$6:$F$106,2,),IF($AN218=$R$12,VLOOKUP($AO218,Listas!$H$6:$I$106,2,),""))),"")</f>
        <v/>
      </c>
      <c r="CW218" t="str">
        <f>IFERROR('Prod y alimentación'!AC276*IF($AN218=$R$10,VLOOKUP($AO218,Listas!$B$6:$C$106,2,),IF($AN218=$R$11,VLOOKUP($AO218,Listas!$E$6:$F$106,2,),IF($AN218=$R$12,VLOOKUP($AO218,Listas!$H$6:$I$106,2,),""))),"")</f>
        <v/>
      </c>
      <c r="CX218" t="str">
        <f>IFERROR('Prod y alimentación'!AF276*IF($AN218=$R$10,VLOOKUP($AO218,Listas!$B$6:$C$106,2,),IF($AN218=$R$11,VLOOKUP($AO218,Listas!$E$6:$F$106,2,),IF($AN218=$R$12,VLOOKUP($AO218,Listas!$H$6:$I$106,2,),""))),"")</f>
        <v/>
      </c>
      <c r="CY218" t="str">
        <f>IFERROR('Prod y alimentación'!AI276*IF($AN218=$R$10,VLOOKUP($AO218,Listas!$B$6:$C$106,2,),IF($AN218=$R$11,VLOOKUP($AO218,Listas!$E$6:$F$106,2,),IF($AN218=$R$12,VLOOKUP($AO218,Listas!$H$6:$I$106,2,),""))),"")</f>
        <v/>
      </c>
      <c r="CZ218" t="str">
        <f>IFERROR('Prod y alimentación'!AL276*IF($AN218=$R$10,VLOOKUP($AO218,Listas!$B$6:$C$106,2,),IF($AN218=$R$11,VLOOKUP($AO218,Listas!$E$6:$F$106,2,),IF($AN218=$R$12,VLOOKUP($AO218,Listas!$H$6:$I$106,2,),""))),"")</f>
        <v/>
      </c>
    </row>
    <row r="219" spans="80:104" x14ac:dyDescent="0.35">
      <c r="CB219" t="str">
        <f>IF(Reservas!E224="",IF(Reservas!D224="","",IF(Reservas!C224=$O$10,0.85,IF(Reservas!C224=$O$11,0.45,IF(Reservas!C224=$O$12,0.33,"")))),Reservas!E224)</f>
        <v/>
      </c>
      <c r="CC219" t="str">
        <f>IF(Reservas!H224="",IF(Reservas!G224="","",IF(Reservas!F224=$O$10,0.85,IF(Reservas!F224=$O$11,0.45,IF(Reservas!F224=$O$12,0.33,"")))),Reservas!H224)</f>
        <v/>
      </c>
      <c r="CD219" t="str">
        <f>IF(Reservas!K224="",IF(Reservas!J224="","",IF(Reservas!I224=$O$10,0.85,IF(Reservas!I224=$O$11,0.45,IF(Reservas!I224=$O$12,0.33,"")))),Reservas!K224)</f>
        <v/>
      </c>
      <c r="CE219" t="str">
        <f>IF(Reservas!N224="",IF(Reservas!M224="","",IF(Reservas!L224=$O$10,0.85,IF(Reservas!L224=$O$11,0.45,IF(Reservas!L224=$O$12,0.33,"")))),Reservas!N224)</f>
        <v/>
      </c>
      <c r="CF219" t="str">
        <f>IF(Reservas!Q224="",IF(Reservas!P224="","",IF(Reservas!O224=$O$10,0.85,IF(Reservas!O224=$O$11,0.45,IF(Reservas!O224=$O$12,0.33,"")))),Reservas!Q224)</f>
        <v/>
      </c>
      <c r="CG219" t="str">
        <f>IF(Reservas!T224="",IF(Reservas!S224="","",IF(Reservas!R224=$O$10,0.85,IF(Reservas!R224=$O$11,0.45,IF(Reservas!R224=$O$12,0.33,"")))),Reservas!T224)</f>
        <v/>
      </c>
      <c r="CH219" t="str">
        <f>IF(Reservas!W224="",IF(Reservas!V224="","",IF(Reservas!U224=$O$10,0.85,IF(Reservas!U224=$O$11,0.45,IF(Reservas!U224=$O$12,0.33,"")))),Reservas!W224)</f>
        <v/>
      </c>
      <c r="CI219" t="str">
        <f>IF(Reservas!Z224="",IF(Reservas!Y224="","",IF(Reservas!X224=$O$10,0.85,IF(Reservas!X224=$O$11,0.45,IF(Reservas!X224=$O$12,0.33,"")))),Reservas!Z224)</f>
        <v/>
      </c>
      <c r="CJ219" t="str">
        <f>IF(Reservas!AC224="",IF(Reservas!AB224="","",IF(Reservas!AA224=$O$10,0.85,IF(Reservas!AA224=$O$11,0.45,IF(Reservas!AA224=$O$12,0.33,"")))),Reservas!AC224)</f>
        <v/>
      </c>
      <c r="CK219" t="str">
        <f>IF(Reservas!AF224="",IF(Reservas!AE224="","",IF(Reservas!AD224=$O$10,0.85,IF(Reservas!AD224=$O$11,0.45,IF(Reservas!AD224=$O$12,0.33,"")))),Reservas!AF224)</f>
        <v/>
      </c>
      <c r="CL219" t="str">
        <f>IF(Reservas!AI224="",IF(Reservas!AH224="","",IF(Reservas!AG224=$O$10,0.85,IF(Reservas!AG224=$O$11,0.45,IF(Reservas!AG224=$O$12,0.33,"")))),Reservas!AI224)</f>
        <v/>
      </c>
      <c r="CM219" t="str">
        <f>IF(Reservas!AL224="",IF(Reservas!AK224="","",IF(Reservas!AJ224=$O$10,0.85,IF(Reservas!AJ224=$O$11,0.45,IF(Reservas!AJ224=$O$12,0.33,"")))),Reservas!AL224)</f>
        <v/>
      </c>
      <c r="CO219" t="str">
        <f>IFERROR('Prod y alimentación'!E277*IF($AN219=$R$10,VLOOKUP($AO219,Listas!$B$6:$C$106,2,),IF($AN219=$R$11,VLOOKUP($AO219,Listas!$E$6:$F$106,2,),IF($AN219=$R$12,VLOOKUP($AO219,Listas!$H$6:$I$106,2,),""))),"")</f>
        <v/>
      </c>
      <c r="CP219" t="str">
        <f>IFERROR('Prod y alimentación'!H277*IF($AN219=$R$10,VLOOKUP($AO219,Listas!$B$6:$C$106,2,),IF($AN219=$R$11,VLOOKUP($AO219,Listas!$E$6:$F$106,2,),IF($AN219=$R$12,VLOOKUP($AO219,Listas!$H$6:$I$106,2,),""))),"")</f>
        <v/>
      </c>
      <c r="CQ219" t="str">
        <f>IFERROR('Prod y alimentación'!K277*IF($AN219=$R$10,VLOOKUP($AO219,Listas!$B$6:$C$106,2,),IF($AN219=$R$11,VLOOKUP($AO219,Listas!$E$6:$F$106,2,),IF($AN219=$R$12,VLOOKUP($AO219,Listas!$H$6:$I$106,2,),""))),"")</f>
        <v/>
      </c>
      <c r="CR219" t="str">
        <f>IFERROR('Prod y alimentación'!N277*IF($AN219=$R$10,VLOOKUP($AO219,Listas!$B$6:$C$106,2,),IF($AN219=$R$11,VLOOKUP($AO219,Listas!$E$6:$F$106,2,),IF($AN219=$R$12,VLOOKUP($AO219,Listas!$H$6:$I$106,2,),""))),"")</f>
        <v/>
      </c>
      <c r="CS219" t="str">
        <f>IFERROR('Prod y alimentación'!Q277*IF($AN219=$R$10,VLOOKUP($AO219,Listas!$B$6:$C$106,2,),IF($AN219=$R$11,VLOOKUP($AO219,Listas!$E$6:$F$106,2,),IF($AN219=$R$12,VLOOKUP($AO219,Listas!$H$6:$I$106,2,),""))),"")</f>
        <v/>
      </c>
      <c r="CT219" t="str">
        <f>IFERROR('Prod y alimentación'!T277*IF($AN219=$R$10,VLOOKUP($AO219,Listas!$B$6:$C$106,2,),IF($AN219=$R$11,VLOOKUP($AO219,Listas!$E$6:$F$106,2,),IF($AN219=$R$12,VLOOKUP($AO219,Listas!$H$6:$I$106,2,),""))),"")</f>
        <v/>
      </c>
      <c r="CU219" t="str">
        <f>IFERROR('Prod y alimentación'!W277*IF($AN219=$R$10,VLOOKUP($AO219,Listas!$B$6:$C$106,2,),IF($AN219=$R$11,VLOOKUP($AO219,Listas!$E$6:$F$106,2,),IF($AN219=$R$12,VLOOKUP($AO219,Listas!$H$6:$I$106,2,),""))),"")</f>
        <v/>
      </c>
      <c r="CV219" t="str">
        <f>IFERROR('Prod y alimentación'!Z277*IF($AN219=$R$10,VLOOKUP($AO219,Listas!$B$6:$C$106,2,),IF($AN219=$R$11,VLOOKUP($AO219,Listas!$E$6:$F$106,2,),IF($AN219=$R$12,VLOOKUP($AO219,Listas!$H$6:$I$106,2,),""))),"")</f>
        <v/>
      </c>
      <c r="CW219" t="str">
        <f>IFERROR('Prod y alimentación'!AC277*IF($AN219=$R$10,VLOOKUP($AO219,Listas!$B$6:$C$106,2,),IF($AN219=$R$11,VLOOKUP($AO219,Listas!$E$6:$F$106,2,),IF($AN219=$R$12,VLOOKUP($AO219,Listas!$H$6:$I$106,2,),""))),"")</f>
        <v/>
      </c>
      <c r="CX219" t="str">
        <f>IFERROR('Prod y alimentación'!AF277*IF($AN219=$R$10,VLOOKUP($AO219,Listas!$B$6:$C$106,2,),IF($AN219=$R$11,VLOOKUP($AO219,Listas!$E$6:$F$106,2,),IF($AN219=$R$12,VLOOKUP($AO219,Listas!$H$6:$I$106,2,),""))),"")</f>
        <v/>
      </c>
      <c r="CY219" t="str">
        <f>IFERROR('Prod y alimentación'!AI277*IF($AN219=$R$10,VLOOKUP($AO219,Listas!$B$6:$C$106,2,),IF($AN219=$R$11,VLOOKUP($AO219,Listas!$E$6:$F$106,2,),IF($AN219=$R$12,VLOOKUP($AO219,Listas!$H$6:$I$106,2,),""))),"")</f>
        <v/>
      </c>
      <c r="CZ219" t="str">
        <f>IFERROR('Prod y alimentación'!AL277*IF($AN219=$R$10,VLOOKUP($AO219,Listas!$B$6:$C$106,2,),IF($AN219=$R$11,VLOOKUP($AO219,Listas!$E$6:$F$106,2,),IF($AN219=$R$12,VLOOKUP($AO219,Listas!$H$6:$I$106,2,),""))),"")</f>
        <v/>
      </c>
    </row>
    <row r="220" spans="80:104" x14ac:dyDescent="0.35">
      <c r="CB220" t="str">
        <f>IF(Reservas!E225="",IF(Reservas!D225="","",IF(Reservas!C225=$O$10,0.85,IF(Reservas!C225=$O$11,0.45,IF(Reservas!C225=$O$12,0.33,"")))),Reservas!E225)</f>
        <v/>
      </c>
      <c r="CC220" t="str">
        <f>IF(Reservas!H225="",IF(Reservas!G225="","",IF(Reservas!F225=$O$10,0.85,IF(Reservas!F225=$O$11,0.45,IF(Reservas!F225=$O$12,0.33,"")))),Reservas!H225)</f>
        <v/>
      </c>
      <c r="CD220" t="str">
        <f>IF(Reservas!K225="",IF(Reservas!J225="","",IF(Reservas!I225=$O$10,0.85,IF(Reservas!I225=$O$11,0.45,IF(Reservas!I225=$O$12,0.33,"")))),Reservas!K225)</f>
        <v/>
      </c>
      <c r="CE220" t="str">
        <f>IF(Reservas!N225="",IF(Reservas!M225="","",IF(Reservas!L225=$O$10,0.85,IF(Reservas!L225=$O$11,0.45,IF(Reservas!L225=$O$12,0.33,"")))),Reservas!N225)</f>
        <v/>
      </c>
      <c r="CF220" t="str">
        <f>IF(Reservas!Q225="",IF(Reservas!P225="","",IF(Reservas!O225=$O$10,0.85,IF(Reservas!O225=$O$11,0.45,IF(Reservas!O225=$O$12,0.33,"")))),Reservas!Q225)</f>
        <v/>
      </c>
      <c r="CG220" t="str">
        <f>IF(Reservas!T225="",IF(Reservas!S225="","",IF(Reservas!R225=$O$10,0.85,IF(Reservas!R225=$O$11,0.45,IF(Reservas!R225=$O$12,0.33,"")))),Reservas!T225)</f>
        <v/>
      </c>
      <c r="CH220" t="str">
        <f>IF(Reservas!W225="",IF(Reservas!V225="","",IF(Reservas!U225=$O$10,0.85,IF(Reservas!U225=$O$11,0.45,IF(Reservas!U225=$O$12,0.33,"")))),Reservas!W225)</f>
        <v/>
      </c>
      <c r="CI220" t="str">
        <f>IF(Reservas!Z225="",IF(Reservas!Y225="","",IF(Reservas!X225=$O$10,0.85,IF(Reservas!X225=$O$11,0.45,IF(Reservas!X225=$O$12,0.33,"")))),Reservas!Z225)</f>
        <v/>
      </c>
      <c r="CJ220" t="str">
        <f>IF(Reservas!AC225="",IF(Reservas!AB225="","",IF(Reservas!AA225=$O$10,0.85,IF(Reservas!AA225=$O$11,0.45,IF(Reservas!AA225=$O$12,0.33,"")))),Reservas!AC225)</f>
        <v/>
      </c>
      <c r="CK220" t="str">
        <f>IF(Reservas!AF225="",IF(Reservas!AE225="","",IF(Reservas!AD225=$O$10,0.85,IF(Reservas!AD225=$O$11,0.45,IF(Reservas!AD225=$O$12,0.33,"")))),Reservas!AF225)</f>
        <v/>
      </c>
      <c r="CL220" t="str">
        <f>IF(Reservas!AI225="",IF(Reservas!AH225="","",IF(Reservas!AG225=$O$10,0.85,IF(Reservas!AG225=$O$11,0.45,IF(Reservas!AG225=$O$12,0.33,"")))),Reservas!AI225)</f>
        <v/>
      </c>
      <c r="CM220" t="str">
        <f>IF(Reservas!AL225="",IF(Reservas!AK225="","",IF(Reservas!AJ225=$O$10,0.85,IF(Reservas!AJ225=$O$11,0.45,IF(Reservas!AJ225=$O$12,0.33,"")))),Reservas!AL225)</f>
        <v/>
      </c>
      <c r="CO220" t="str">
        <f>IFERROR('Prod y alimentación'!E278*IF($AN220=$R$10,VLOOKUP($AO220,Listas!$B$6:$C$106,2,),IF($AN220=$R$11,VLOOKUP($AO220,Listas!$E$6:$F$106,2,),IF($AN220=$R$12,VLOOKUP($AO220,Listas!$H$6:$I$106,2,),""))),"")</f>
        <v/>
      </c>
      <c r="CP220" t="str">
        <f>IFERROR('Prod y alimentación'!H278*IF($AN220=$R$10,VLOOKUP($AO220,Listas!$B$6:$C$106,2,),IF($AN220=$R$11,VLOOKUP($AO220,Listas!$E$6:$F$106,2,),IF($AN220=$R$12,VLOOKUP($AO220,Listas!$H$6:$I$106,2,),""))),"")</f>
        <v/>
      </c>
      <c r="CQ220" t="str">
        <f>IFERROR('Prod y alimentación'!K278*IF($AN220=$R$10,VLOOKUP($AO220,Listas!$B$6:$C$106,2,),IF($AN220=$R$11,VLOOKUP($AO220,Listas!$E$6:$F$106,2,),IF($AN220=$R$12,VLOOKUP($AO220,Listas!$H$6:$I$106,2,),""))),"")</f>
        <v/>
      </c>
      <c r="CR220" t="str">
        <f>IFERROR('Prod y alimentación'!N278*IF($AN220=$R$10,VLOOKUP($AO220,Listas!$B$6:$C$106,2,),IF($AN220=$R$11,VLOOKUP($AO220,Listas!$E$6:$F$106,2,),IF($AN220=$R$12,VLOOKUP($AO220,Listas!$H$6:$I$106,2,),""))),"")</f>
        <v/>
      </c>
      <c r="CS220" t="str">
        <f>IFERROR('Prod y alimentación'!Q278*IF($AN220=$R$10,VLOOKUP($AO220,Listas!$B$6:$C$106,2,),IF($AN220=$R$11,VLOOKUP($AO220,Listas!$E$6:$F$106,2,),IF($AN220=$R$12,VLOOKUP($AO220,Listas!$H$6:$I$106,2,),""))),"")</f>
        <v/>
      </c>
      <c r="CT220" t="str">
        <f>IFERROR('Prod y alimentación'!T278*IF($AN220=$R$10,VLOOKUP($AO220,Listas!$B$6:$C$106,2,),IF($AN220=$R$11,VLOOKUP($AO220,Listas!$E$6:$F$106,2,),IF($AN220=$R$12,VLOOKUP($AO220,Listas!$H$6:$I$106,2,),""))),"")</f>
        <v/>
      </c>
      <c r="CU220" t="str">
        <f>IFERROR('Prod y alimentación'!W278*IF($AN220=$R$10,VLOOKUP($AO220,Listas!$B$6:$C$106,2,),IF($AN220=$R$11,VLOOKUP($AO220,Listas!$E$6:$F$106,2,),IF($AN220=$R$12,VLOOKUP($AO220,Listas!$H$6:$I$106,2,),""))),"")</f>
        <v/>
      </c>
      <c r="CV220" t="str">
        <f>IFERROR('Prod y alimentación'!Z278*IF($AN220=$R$10,VLOOKUP($AO220,Listas!$B$6:$C$106,2,),IF($AN220=$R$11,VLOOKUP($AO220,Listas!$E$6:$F$106,2,),IF($AN220=$R$12,VLOOKUP($AO220,Listas!$H$6:$I$106,2,),""))),"")</f>
        <v/>
      </c>
      <c r="CW220" t="str">
        <f>IFERROR('Prod y alimentación'!AC278*IF($AN220=$R$10,VLOOKUP($AO220,Listas!$B$6:$C$106,2,),IF($AN220=$R$11,VLOOKUP($AO220,Listas!$E$6:$F$106,2,),IF($AN220=$R$12,VLOOKUP($AO220,Listas!$H$6:$I$106,2,),""))),"")</f>
        <v/>
      </c>
      <c r="CX220" t="str">
        <f>IFERROR('Prod y alimentación'!AF278*IF($AN220=$R$10,VLOOKUP($AO220,Listas!$B$6:$C$106,2,),IF($AN220=$R$11,VLOOKUP($AO220,Listas!$E$6:$F$106,2,),IF($AN220=$R$12,VLOOKUP($AO220,Listas!$H$6:$I$106,2,),""))),"")</f>
        <v/>
      </c>
      <c r="CY220" t="str">
        <f>IFERROR('Prod y alimentación'!AI278*IF($AN220=$R$10,VLOOKUP($AO220,Listas!$B$6:$C$106,2,),IF($AN220=$R$11,VLOOKUP($AO220,Listas!$E$6:$F$106,2,),IF($AN220=$R$12,VLOOKUP($AO220,Listas!$H$6:$I$106,2,),""))),"")</f>
        <v/>
      </c>
      <c r="CZ220" t="str">
        <f>IFERROR('Prod y alimentación'!AL278*IF($AN220=$R$10,VLOOKUP($AO220,Listas!$B$6:$C$106,2,),IF($AN220=$R$11,VLOOKUP($AO220,Listas!$E$6:$F$106,2,),IF($AN220=$R$12,VLOOKUP($AO220,Listas!$H$6:$I$106,2,),""))),"")</f>
        <v/>
      </c>
    </row>
    <row r="221" spans="80:104" x14ac:dyDescent="0.35">
      <c r="CB221" t="str">
        <f>IF(Reservas!E226="",IF(Reservas!D226="","",IF(Reservas!C226=$O$10,0.85,IF(Reservas!C226=$O$11,0.45,IF(Reservas!C226=$O$12,0.33,"")))),Reservas!E226)</f>
        <v/>
      </c>
      <c r="CC221" t="str">
        <f>IF(Reservas!H226="",IF(Reservas!G226="","",IF(Reservas!F226=$O$10,0.85,IF(Reservas!F226=$O$11,0.45,IF(Reservas!F226=$O$12,0.33,"")))),Reservas!H226)</f>
        <v/>
      </c>
      <c r="CD221" t="str">
        <f>IF(Reservas!K226="",IF(Reservas!J226="","",IF(Reservas!I226=$O$10,0.85,IF(Reservas!I226=$O$11,0.45,IF(Reservas!I226=$O$12,0.33,"")))),Reservas!K226)</f>
        <v/>
      </c>
      <c r="CE221" t="str">
        <f>IF(Reservas!N226="",IF(Reservas!M226="","",IF(Reservas!L226=$O$10,0.85,IF(Reservas!L226=$O$11,0.45,IF(Reservas!L226=$O$12,0.33,"")))),Reservas!N226)</f>
        <v/>
      </c>
      <c r="CF221" t="str">
        <f>IF(Reservas!Q226="",IF(Reservas!P226="","",IF(Reservas!O226=$O$10,0.85,IF(Reservas!O226=$O$11,0.45,IF(Reservas!O226=$O$12,0.33,"")))),Reservas!Q226)</f>
        <v/>
      </c>
      <c r="CG221" t="str">
        <f>IF(Reservas!T226="",IF(Reservas!S226="","",IF(Reservas!R226=$O$10,0.85,IF(Reservas!R226=$O$11,0.45,IF(Reservas!R226=$O$12,0.33,"")))),Reservas!T226)</f>
        <v/>
      </c>
      <c r="CH221" t="str">
        <f>IF(Reservas!W226="",IF(Reservas!V226="","",IF(Reservas!U226=$O$10,0.85,IF(Reservas!U226=$O$11,0.45,IF(Reservas!U226=$O$12,0.33,"")))),Reservas!W226)</f>
        <v/>
      </c>
      <c r="CI221" t="str">
        <f>IF(Reservas!Z226="",IF(Reservas!Y226="","",IF(Reservas!X226=$O$10,0.85,IF(Reservas!X226=$O$11,0.45,IF(Reservas!X226=$O$12,0.33,"")))),Reservas!Z226)</f>
        <v/>
      </c>
      <c r="CJ221" t="str">
        <f>IF(Reservas!AC226="",IF(Reservas!AB226="","",IF(Reservas!AA226=$O$10,0.85,IF(Reservas!AA226=$O$11,0.45,IF(Reservas!AA226=$O$12,0.33,"")))),Reservas!AC226)</f>
        <v/>
      </c>
      <c r="CK221" t="str">
        <f>IF(Reservas!AF226="",IF(Reservas!AE226="","",IF(Reservas!AD226=$O$10,0.85,IF(Reservas!AD226=$O$11,0.45,IF(Reservas!AD226=$O$12,0.33,"")))),Reservas!AF226)</f>
        <v/>
      </c>
      <c r="CL221" t="str">
        <f>IF(Reservas!AI226="",IF(Reservas!AH226="","",IF(Reservas!AG226=$O$10,0.85,IF(Reservas!AG226=$O$11,0.45,IF(Reservas!AG226=$O$12,0.33,"")))),Reservas!AI226)</f>
        <v/>
      </c>
      <c r="CM221" t="str">
        <f>IF(Reservas!AL226="",IF(Reservas!AK226="","",IF(Reservas!AJ226=$O$10,0.85,IF(Reservas!AJ226=$O$11,0.45,IF(Reservas!AJ226=$O$12,0.33,"")))),Reservas!AL226)</f>
        <v/>
      </c>
      <c r="CO221" t="str">
        <f>IFERROR('Prod y alimentación'!E279*IF($AN221=$R$10,VLOOKUP($AO221,Listas!$B$6:$C$106,2,),IF($AN221=$R$11,VLOOKUP($AO221,Listas!$E$6:$F$106,2,),IF($AN221=$R$12,VLOOKUP($AO221,Listas!$H$6:$I$106,2,),""))),"")</f>
        <v/>
      </c>
      <c r="CP221" t="str">
        <f>IFERROR('Prod y alimentación'!H279*IF($AN221=$R$10,VLOOKUP($AO221,Listas!$B$6:$C$106,2,),IF($AN221=$R$11,VLOOKUP($AO221,Listas!$E$6:$F$106,2,),IF($AN221=$R$12,VLOOKUP($AO221,Listas!$H$6:$I$106,2,),""))),"")</f>
        <v/>
      </c>
      <c r="CQ221" t="str">
        <f>IFERROR('Prod y alimentación'!K279*IF($AN221=$R$10,VLOOKUP($AO221,Listas!$B$6:$C$106,2,),IF($AN221=$R$11,VLOOKUP($AO221,Listas!$E$6:$F$106,2,),IF($AN221=$R$12,VLOOKUP($AO221,Listas!$H$6:$I$106,2,),""))),"")</f>
        <v/>
      </c>
      <c r="CR221" t="str">
        <f>IFERROR('Prod y alimentación'!N279*IF($AN221=$R$10,VLOOKUP($AO221,Listas!$B$6:$C$106,2,),IF($AN221=$R$11,VLOOKUP($AO221,Listas!$E$6:$F$106,2,),IF($AN221=$R$12,VLOOKUP($AO221,Listas!$H$6:$I$106,2,),""))),"")</f>
        <v/>
      </c>
      <c r="CS221" t="str">
        <f>IFERROR('Prod y alimentación'!Q279*IF($AN221=$R$10,VLOOKUP($AO221,Listas!$B$6:$C$106,2,),IF($AN221=$R$11,VLOOKUP($AO221,Listas!$E$6:$F$106,2,),IF($AN221=$R$12,VLOOKUP($AO221,Listas!$H$6:$I$106,2,),""))),"")</f>
        <v/>
      </c>
      <c r="CT221" t="str">
        <f>IFERROR('Prod y alimentación'!T279*IF($AN221=$R$10,VLOOKUP($AO221,Listas!$B$6:$C$106,2,),IF($AN221=$R$11,VLOOKUP($AO221,Listas!$E$6:$F$106,2,),IF($AN221=$R$12,VLOOKUP($AO221,Listas!$H$6:$I$106,2,),""))),"")</f>
        <v/>
      </c>
      <c r="CU221" t="str">
        <f>IFERROR('Prod y alimentación'!W279*IF($AN221=$R$10,VLOOKUP($AO221,Listas!$B$6:$C$106,2,),IF($AN221=$R$11,VLOOKUP($AO221,Listas!$E$6:$F$106,2,),IF($AN221=$R$12,VLOOKUP($AO221,Listas!$H$6:$I$106,2,),""))),"")</f>
        <v/>
      </c>
      <c r="CV221" t="str">
        <f>IFERROR('Prod y alimentación'!Z279*IF($AN221=$R$10,VLOOKUP($AO221,Listas!$B$6:$C$106,2,),IF($AN221=$R$11,VLOOKUP($AO221,Listas!$E$6:$F$106,2,),IF($AN221=$R$12,VLOOKUP($AO221,Listas!$H$6:$I$106,2,),""))),"")</f>
        <v/>
      </c>
      <c r="CW221" t="str">
        <f>IFERROR('Prod y alimentación'!AC279*IF($AN221=$R$10,VLOOKUP($AO221,Listas!$B$6:$C$106,2,),IF($AN221=$R$11,VLOOKUP($AO221,Listas!$E$6:$F$106,2,),IF($AN221=$R$12,VLOOKUP($AO221,Listas!$H$6:$I$106,2,),""))),"")</f>
        <v/>
      </c>
      <c r="CX221" t="str">
        <f>IFERROR('Prod y alimentación'!AF279*IF($AN221=$R$10,VLOOKUP($AO221,Listas!$B$6:$C$106,2,),IF($AN221=$R$11,VLOOKUP($AO221,Listas!$E$6:$F$106,2,),IF($AN221=$R$12,VLOOKUP($AO221,Listas!$H$6:$I$106,2,),""))),"")</f>
        <v/>
      </c>
      <c r="CY221" t="str">
        <f>IFERROR('Prod y alimentación'!AI279*IF($AN221=$R$10,VLOOKUP($AO221,Listas!$B$6:$C$106,2,),IF($AN221=$R$11,VLOOKUP($AO221,Listas!$E$6:$F$106,2,),IF($AN221=$R$12,VLOOKUP($AO221,Listas!$H$6:$I$106,2,),""))),"")</f>
        <v/>
      </c>
      <c r="CZ221" t="str">
        <f>IFERROR('Prod y alimentación'!AL279*IF($AN221=$R$10,VLOOKUP($AO221,Listas!$B$6:$C$106,2,),IF($AN221=$R$11,VLOOKUP($AO221,Listas!$E$6:$F$106,2,),IF($AN221=$R$12,VLOOKUP($AO221,Listas!$H$6:$I$106,2,),""))),"")</f>
        <v/>
      </c>
    </row>
    <row r="222" spans="80:104" x14ac:dyDescent="0.35">
      <c r="CB222" t="str">
        <f>IF(Reservas!E227="",IF(Reservas!D227="","",IF(Reservas!C227=$O$10,0.85,IF(Reservas!C227=$O$11,0.45,IF(Reservas!C227=$O$12,0.33,"")))),Reservas!E227)</f>
        <v/>
      </c>
      <c r="CC222" t="str">
        <f>IF(Reservas!H227="",IF(Reservas!G227="","",IF(Reservas!F227=$O$10,0.85,IF(Reservas!F227=$O$11,0.45,IF(Reservas!F227=$O$12,0.33,"")))),Reservas!H227)</f>
        <v/>
      </c>
      <c r="CD222" t="str">
        <f>IF(Reservas!K227="",IF(Reservas!J227="","",IF(Reservas!I227=$O$10,0.85,IF(Reservas!I227=$O$11,0.45,IF(Reservas!I227=$O$12,0.33,"")))),Reservas!K227)</f>
        <v/>
      </c>
      <c r="CE222" t="str">
        <f>IF(Reservas!N227="",IF(Reservas!M227="","",IF(Reservas!L227=$O$10,0.85,IF(Reservas!L227=$O$11,0.45,IF(Reservas!L227=$O$12,0.33,"")))),Reservas!N227)</f>
        <v/>
      </c>
      <c r="CF222" t="str">
        <f>IF(Reservas!Q227="",IF(Reservas!P227="","",IF(Reservas!O227=$O$10,0.85,IF(Reservas!O227=$O$11,0.45,IF(Reservas!O227=$O$12,0.33,"")))),Reservas!Q227)</f>
        <v/>
      </c>
      <c r="CG222" t="str">
        <f>IF(Reservas!T227="",IF(Reservas!S227="","",IF(Reservas!R227=$O$10,0.85,IF(Reservas!R227=$O$11,0.45,IF(Reservas!R227=$O$12,0.33,"")))),Reservas!T227)</f>
        <v/>
      </c>
      <c r="CH222" t="str">
        <f>IF(Reservas!W227="",IF(Reservas!V227="","",IF(Reservas!U227=$O$10,0.85,IF(Reservas!U227=$O$11,0.45,IF(Reservas!U227=$O$12,0.33,"")))),Reservas!W227)</f>
        <v/>
      </c>
      <c r="CI222" t="str">
        <f>IF(Reservas!Z227="",IF(Reservas!Y227="","",IF(Reservas!X227=$O$10,0.85,IF(Reservas!X227=$O$11,0.45,IF(Reservas!X227=$O$12,0.33,"")))),Reservas!Z227)</f>
        <v/>
      </c>
      <c r="CJ222" t="str">
        <f>IF(Reservas!AC227="",IF(Reservas!AB227="","",IF(Reservas!AA227=$O$10,0.85,IF(Reservas!AA227=$O$11,0.45,IF(Reservas!AA227=$O$12,0.33,"")))),Reservas!AC227)</f>
        <v/>
      </c>
      <c r="CK222" t="str">
        <f>IF(Reservas!AF227="",IF(Reservas!AE227="","",IF(Reservas!AD227=$O$10,0.85,IF(Reservas!AD227=$O$11,0.45,IF(Reservas!AD227=$O$12,0.33,"")))),Reservas!AF227)</f>
        <v/>
      </c>
      <c r="CL222" t="str">
        <f>IF(Reservas!AI227="",IF(Reservas!AH227="","",IF(Reservas!AG227=$O$10,0.85,IF(Reservas!AG227=$O$11,0.45,IF(Reservas!AG227=$O$12,0.33,"")))),Reservas!AI227)</f>
        <v/>
      </c>
      <c r="CM222" t="str">
        <f>IF(Reservas!AL227="",IF(Reservas!AK227="","",IF(Reservas!AJ227=$O$10,0.85,IF(Reservas!AJ227=$O$11,0.45,IF(Reservas!AJ227=$O$12,0.33,"")))),Reservas!AL227)</f>
        <v/>
      </c>
      <c r="CO222" t="str">
        <f>IFERROR('Prod y alimentación'!E280*IF($AN222=$R$10,VLOOKUP($AO222,Listas!$B$6:$C$106,2,),IF($AN222=$R$11,VLOOKUP($AO222,Listas!$E$6:$F$106,2,),IF($AN222=$R$12,VLOOKUP($AO222,Listas!$H$6:$I$106,2,),""))),"")</f>
        <v/>
      </c>
      <c r="CP222" t="str">
        <f>IFERROR('Prod y alimentación'!H280*IF($AN222=$R$10,VLOOKUP($AO222,Listas!$B$6:$C$106,2,),IF($AN222=$R$11,VLOOKUP($AO222,Listas!$E$6:$F$106,2,),IF($AN222=$R$12,VLOOKUP($AO222,Listas!$H$6:$I$106,2,),""))),"")</f>
        <v/>
      </c>
      <c r="CQ222" t="str">
        <f>IFERROR('Prod y alimentación'!K280*IF($AN222=$R$10,VLOOKUP($AO222,Listas!$B$6:$C$106,2,),IF($AN222=$R$11,VLOOKUP($AO222,Listas!$E$6:$F$106,2,),IF($AN222=$R$12,VLOOKUP($AO222,Listas!$H$6:$I$106,2,),""))),"")</f>
        <v/>
      </c>
      <c r="CR222" t="str">
        <f>IFERROR('Prod y alimentación'!N280*IF($AN222=$R$10,VLOOKUP($AO222,Listas!$B$6:$C$106,2,),IF($AN222=$R$11,VLOOKUP($AO222,Listas!$E$6:$F$106,2,),IF($AN222=$R$12,VLOOKUP($AO222,Listas!$H$6:$I$106,2,),""))),"")</f>
        <v/>
      </c>
      <c r="CS222" t="str">
        <f>IFERROR('Prod y alimentación'!Q280*IF($AN222=$R$10,VLOOKUP($AO222,Listas!$B$6:$C$106,2,),IF($AN222=$R$11,VLOOKUP($AO222,Listas!$E$6:$F$106,2,),IF($AN222=$R$12,VLOOKUP($AO222,Listas!$H$6:$I$106,2,),""))),"")</f>
        <v/>
      </c>
      <c r="CT222" t="str">
        <f>IFERROR('Prod y alimentación'!T280*IF($AN222=$R$10,VLOOKUP($AO222,Listas!$B$6:$C$106,2,),IF($AN222=$R$11,VLOOKUP($AO222,Listas!$E$6:$F$106,2,),IF($AN222=$R$12,VLOOKUP($AO222,Listas!$H$6:$I$106,2,),""))),"")</f>
        <v/>
      </c>
      <c r="CU222" t="str">
        <f>IFERROR('Prod y alimentación'!W280*IF($AN222=$R$10,VLOOKUP($AO222,Listas!$B$6:$C$106,2,),IF($AN222=$R$11,VLOOKUP($AO222,Listas!$E$6:$F$106,2,),IF($AN222=$R$12,VLOOKUP($AO222,Listas!$H$6:$I$106,2,),""))),"")</f>
        <v/>
      </c>
      <c r="CV222" t="str">
        <f>IFERROR('Prod y alimentación'!Z280*IF($AN222=$R$10,VLOOKUP($AO222,Listas!$B$6:$C$106,2,),IF($AN222=$R$11,VLOOKUP($AO222,Listas!$E$6:$F$106,2,),IF($AN222=$R$12,VLOOKUP($AO222,Listas!$H$6:$I$106,2,),""))),"")</f>
        <v/>
      </c>
      <c r="CW222" t="str">
        <f>IFERROR('Prod y alimentación'!AC280*IF($AN222=$R$10,VLOOKUP($AO222,Listas!$B$6:$C$106,2,),IF($AN222=$R$11,VLOOKUP($AO222,Listas!$E$6:$F$106,2,),IF($AN222=$R$12,VLOOKUP($AO222,Listas!$H$6:$I$106,2,),""))),"")</f>
        <v/>
      </c>
      <c r="CX222" t="str">
        <f>IFERROR('Prod y alimentación'!AF280*IF($AN222=$R$10,VLOOKUP($AO222,Listas!$B$6:$C$106,2,),IF($AN222=$R$11,VLOOKUP($AO222,Listas!$E$6:$F$106,2,),IF($AN222=$R$12,VLOOKUP($AO222,Listas!$H$6:$I$106,2,),""))),"")</f>
        <v/>
      </c>
      <c r="CY222" t="str">
        <f>IFERROR('Prod y alimentación'!AI280*IF($AN222=$R$10,VLOOKUP($AO222,Listas!$B$6:$C$106,2,),IF($AN222=$R$11,VLOOKUP($AO222,Listas!$E$6:$F$106,2,),IF($AN222=$R$12,VLOOKUP($AO222,Listas!$H$6:$I$106,2,),""))),"")</f>
        <v/>
      </c>
      <c r="CZ222" t="str">
        <f>IFERROR('Prod y alimentación'!AL280*IF($AN222=$R$10,VLOOKUP($AO222,Listas!$B$6:$C$106,2,),IF($AN222=$R$11,VLOOKUP($AO222,Listas!$E$6:$F$106,2,),IF($AN222=$R$12,VLOOKUP($AO222,Listas!$H$6:$I$106,2,),""))),"")</f>
        <v/>
      </c>
    </row>
    <row r="223" spans="80:104" x14ac:dyDescent="0.35">
      <c r="CB223" t="str">
        <f>IF(Reservas!E228="",IF(Reservas!D228="","",IF(Reservas!C228=$O$10,0.85,IF(Reservas!C228=$O$11,0.45,IF(Reservas!C228=$O$12,0.33,"")))),Reservas!E228)</f>
        <v/>
      </c>
      <c r="CC223" t="str">
        <f>IF(Reservas!H228="",IF(Reservas!G228="","",IF(Reservas!F228=$O$10,0.85,IF(Reservas!F228=$O$11,0.45,IF(Reservas!F228=$O$12,0.33,"")))),Reservas!H228)</f>
        <v/>
      </c>
      <c r="CD223" t="str">
        <f>IF(Reservas!K228="",IF(Reservas!J228="","",IF(Reservas!I228=$O$10,0.85,IF(Reservas!I228=$O$11,0.45,IF(Reservas!I228=$O$12,0.33,"")))),Reservas!K228)</f>
        <v/>
      </c>
      <c r="CE223" t="str">
        <f>IF(Reservas!N228="",IF(Reservas!M228="","",IF(Reservas!L228=$O$10,0.85,IF(Reservas!L228=$O$11,0.45,IF(Reservas!L228=$O$12,0.33,"")))),Reservas!N228)</f>
        <v/>
      </c>
      <c r="CF223" t="str">
        <f>IF(Reservas!Q228="",IF(Reservas!P228="","",IF(Reservas!O228=$O$10,0.85,IF(Reservas!O228=$O$11,0.45,IF(Reservas!O228=$O$12,0.33,"")))),Reservas!Q228)</f>
        <v/>
      </c>
      <c r="CG223" t="str">
        <f>IF(Reservas!T228="",IF(Reservas!S228="","",IF(Reservas!R228=$O$10,0.85,IF(Reservas!R228=$O$11,0.45,IF(Reservas!R228=$O$12,0.33,"")))),Reservas!T228)</f>
        <v/>
      </c>
      <c r="CH223" t="str">
        <f>IF(Reservas!W228="",IF(Reservas!V228="","",IF(Reservas!U228=$O$10,0.85,IF(Reservas!U228=$O$11,0.45,IF(Reservas!U228=$O$12,0.33,"")))),Reservas!W228)</f>
        <v/>
      </c>
      <c r="CI223" t="str">
        <f>IF(Reservas!Z228="",IF(Reservas!Y228="","",IF(Reservas!X228=$O$10,0.85,IF(Reservas!X228=$O$11,0.45,IF(Reservas!X228=$O$12,0.33,"")))),Reservas!Z228)</f>
        <v/>
      </c>
      <c r="CJ223" t="str">
        <f>IF(Reservas!AC228="",IF(Reservas!AB228="","",IF(Reservas!AA228=$O$10,0.85,IF(Reservas!AA228=$O$11,0.45,IF(Reservas!AA228=$O$12,0.33,"")))),Reservas!AC228)</f>
        <v/>
      </c>
      <c r="CK223" t="str">
        <f>IF(Reservas!AF228="",IF(Reservas!AE228="","",IF(Reservas!AD228=$O$10,0.85,IF(Reservas!AD228=$O$11,0.45,IF(Reservas!AD228=$O$12,0.33,"")))),Reservas!AF228)</f>
        <v/>
      </c>
      <c r="CL223" t="str">
        <f>IF(Reservas!AI228="",IF(Reservas!AH228="","",IF(Reservas!AG228=$O$10,0.85,IF(Reservas!AG228=$O$11,0.45,IF(Reservas!AG228=$O$12,0.33,"")))),Reservas!AI228)</f>
        <v/>
      </c>
      <c r="CM223" t="str">
        <f>IF(Reservas!AL228="",IF(Reservas!AK228="","",IF(Reservas!AJ228=$O$10,0.85,IF(Reservas!AJ228=$O$11,0.45,IF(Reservas!AJ228=$O$12,0.33,"")))),Reservas!AL228)</f>
        <v/>
      </c>
      <c r="CO223" t="str">
        <f>IFERROR('Prod y alimentación'!E281*IF($AN223=$R$10,VLOOKUP($AO223,Listas!$B$6:$C$106,2,),IF($AN223=$R$11,VLOOKUP($AO223,Listas!$E$6:$F$106,2,),IF($AN223=$R$12,VLOOKUP($AO223,Listas!$H$6:$I$106,2,),""))),"")</f>
        <v/>
      </c>
      <c r="CP223" t="str">
        <f>IFERROR('Prod y alimentación'!H281*IF($AN223=$R$10,VLOOKUP($AO223,Listas!$B$6:$C$106,2,),IF($AN223=$R$11,VLOOKUP($AO223,Listas!$E$6:$F$106,2,),IF($AN223=$R$12,VLOOKUP($AO223,Listas!$H$6:$I$106,2,),""))),"")</f>
        <v/>
      </c>
      <c r="CQ223" t="str">
        <f>IFERROR('Prod y alimentación'!K281*IF($AN223=$R$10,VLOOKUP($AO223,Listas!$B$6:$C$106,2,),IF($AN223=$R$11,VLOOKUP($AO223,Listas!$E$6:$F$106,2,),IF($AN223=$R$12,VLOOKUP($AO223,Listas!$H$6:$I$106,2,),""))),"")</f>
        <v/>
      </c>
      <c r="CR223" t="str">
        <f>IFERROR('Prod y alimentación'!N281*IF($AN223=$R$10,VLOOKUP($AO223,Listas!$B$6:$C$106,2,),IF($AN223=$R$11,VLOOKUP($AO223,Listas!$E$6:$F$106,2,),IF($AN223=$R$12,VLOOKUP($AO223,Listas!$H$6:$I$106,2,),""))),"")</f>
        <v/>
      </c>
      <c r="CS223" t="str">
        <f>IFERROR('Prod y alimentación'!Q281*IF($AN223=$R$10,VLOOKUP($AO223,Listas!$B$6:$C$106,2,),IF($AN223=$R$11,VLOOKUP($AO223,Listas!$E$6:$F$106,2,),IF($AN223=$R$12,VLOOKUP($AO223,Listas!$H$6:$I$106,2,),""))),"")</f>
        <v/>
      </c>
      <c r="CT223" t="str">
        <f>IFERROR('Prod y alimentación'!T281*IF($AN223=$R$10,VLOOKUP($AO223,Listas!$B$6:$C$106,2,),IF($AN223=$R$11,VLOOKUP($AO223,Listas!$E$6:$F$106,2,),IF($AN223=$R$12,VLOOKUP($AO223,Listas!$H$6:$I$106,2,),""))),"")</f>
        <v/>
      </c>
      <c r="CU223" t="str">
        <f>IFERROR('Prod y alimentación'!W281*IF($AN223=$R$10,VLOOKUP($AO223,Listas!$B$6:$C$106,2,),IF($AN223=$R$11,VLOOKUP($AO223,Listas!$E$6:$F$106,2,),IF($AN223=$R$12,VLOOKUP($AO223,Listas!$H$6:$I$106,2,),""))),"")</f>
        <v/>
      </c>
      <c r="CV223" t="str">
        <f>IFERROR('Prod y alimentación'!Z281*IF($AN223=$R$10,VLOOKUP($AO223,Listas!$B$6:$C$106,2,),IF($AN223=$R$11,VLOOKUP($AO223,Listas!$E$6:$F$106,2,),IF($AN223=$R$12,VLOOKUP($AO223,Listas!$H$6:$I$106,2,),""))),"")</f>
        <v/>
      </c>
      <c r="CW223" t="str">
        <f>IFERROR('Prod y alimentación'!AC281*IF($AN223=$R$10,VLOOKUP($AO223,Listas!$B$6:$C$106,2,),IF($AN223=$R$11,VLOOKUP($AO223,Listas!$E$6:$F$106,2,),IF($AN223=$R$12,VLOOKUP($AO223,Listas!$H$6:$I$106,2,),""))),"")</f>
        <v/>
      </c>
      <c r="CX223" t="str">
        <f>IFERROR('Prod y alimentación'!AF281*IF($AN223=$R$10,VLOOKUP($AO223,Listas!$B$6:$C$106,2,),IF($AN223=$R$11,VLOOKUP($AO223,Listas!$E$6:$F$106,2,),IF($AN223=$R$12,VLOOKUP($AO223,Listas!$H$6:$I$106,2,),""))),"")</f>
        <v/>
      </c>
      <c r="CY223" t="str">
        <f>IFERROR('Prod y alimentación'!AI281*IF($AN223=$R$10,VLOOKUP($AO223,Listas!$B$6:$C$106,2,),IF($AN223=$R$11,VLOOKUP($AO223,Listas!$E$6:$F$106,2,),IF($AN223=$R$12,VLOOKUP($AO223,Listas!$H$6:$I$106,2,),""))),"")</f>
        <v/>
      </c>
      <c r="CZ223" t="str">
        <f>IFERROR('Prod y alimentación'!AL281*IF($AN223=$R$10,VLOOKUP($AO223,Listas!$B$6:$C$106,2,),IF($AN223=$R$11,VLOOKUP($AO223,Listas!$E$6:$F$106,2,),IF($AN223=$R$12,VLOOKUP($AO223,Listas!$H$6:$I$106,2,),""))),"")</f>
        <v/>
      </c>
    </row>
    <row r="224" spans="80:104" x14ac:dyDescent="0.35">
      <c r="CB224" t="str">
        <f>IF(Reservas!E229="",IF(Reservas!D229="","",IF(Reservas!C229=$O$10,0.85,IF(Reservas!C229=$O$11,0.45,IF(Reservas!C229=$O$12,0.33,"")))),Reservas!E229)</f>
        <v/>
      </c>
      <c r="CC224" t="str">
        <f>IF(Reservas!H229="",IF(Reservas!G229="","",IF(Reservas!F229=$O$10,0.85,IF(Reservas!F229=$O$11,0.45,IF(Reservas!F229=$O$12,0.33,"")))),Reservas!H229)</f>
        <v/>
      </c>
      <c r="CD224" t="str">
        <f>IF(Reservas!K229="",IF(Reservas!J229="","",IF(Reservas!I229=$O$10,0.85,IF(Reservas!I229=$O$11,0.45,IF(Reservas!I229=$O$12,0.33,"")))),Reservas!K229)</f>
        <v/>
      </c>
      <c r="CE224" t="str">
        <f>IF(Reservas!N229="",IF(Reservas!M229="","",IF(Reservas!L229=$O$10,0.85,IF(Reservas!L229=$O$11,0.45,IF(Reservas!L229=$O$12,0.33,"")))),Reservas!N229)</f>
        <v/>
      </c>
      <c r="CF224" t="str">
        <f>IF(Reservas!Q229="",IF(Reservas!P229="","",IF(Reservas!O229=$O$10,0.85,IF(Reservas!O229=$O$11,0.45,IF(Reservas!O229=$O$12,0.33,"")))),Reservas!Q229)</f>
        <v/>
      </c>
      <c r="CG224" t="str">
        <f>IF(Reservas!T229="",IF(Reservas!S229="","",IF(Reservas!R229=$O$10,0.85,IF(Reservas!R229=$O$11,0.45,IF(Reservas!R229=$O$12,0.33,"")))),Reservas!T229)</f>
        <v/>
      </c>
      <c r="CH224" t="str">
        <f>IF(Reservas!W229="",IF(Reservas!V229="","",IF(Reservas!U229=$O$10,0.85,IF(Reservas!U229=$O$11,0.45,IF(Reservas!U229=$O$12,0.33,"")))),Reservas!W229)</f>
        <v/>
      </c>
      <c r="CI224" t="str">
        <f>IF(Reservas!Z229="",IF(Reservas!Y229="","",IF(Reservas!X229=$O$10,0.85,IF(Reservas!X229=$O$11,0.45,IF(Reservas!X229=$O$12,0.33,"")))),Reservas!Z229)</f>
        <v/>
      </c>
      <c r="CJ224" t="str">
        <f>IF(Reservas!AC229="",IF(Reservas!AB229="","",IF(Reservas!AA229=$O$10,0.85,IF(Reservas!AA229=$O$11,0.45,IF(Reservas!AA229=$O$12,0.33,"")))),Reservas!AC229)</f>
        <v/>
      </c>
      <c r="CK224" t="str">
        <f>IF(Reservas!AF229="",IF(Reservas!AE229="","",IF(Reservas!AD229=$O$10,0.85,IF(Reservas!AD229=$O$11,0.45,IF(Reservas!AD229=$O$12,0.33,"")))),Reservas!AF229)</f>
        <v/>
      </c>
      <c r="CL224" t="str">
        <f>IF(Reservas!AI229="",IF(Reservas!AH229="","",IF(Reservas!AG229=$O$10,0.85,IF(Reservas!AG229=$O$11,0.45,IF(Reservas!AG229=$O$12,0.33,"")))),Reservas!AI229)</f>
        <v/>
      </c>
      <c r="CM224" t="str">
        <f>IF(Reservas!AL229="",IF(Reservas!AK229="","",IF(Reservas!AJ229=$O$10,0.85,IF(Reservas!AJ229=$O$11,0.45,IF(Reservas!AJ229=$O$12,0.33,"")))),Reservas!AL229)</f>
        <v/>
      </c>
      <c r="CO224" t="str">
        <f>IFERROR('Prod y alimentación'!E282*IF($AN224=$R$10,VLOOKUP($AO224,Listas!$B$6:$C$106,2,),IF($AN224=$R$11,VLOOKUP($AO224,Listas!$E$6:$F$106,2,),IF($AN224=$R$12,VLOOKUP($AO224,Listas!$H$6:$I$106,2,),""))),"")</f>
        <v/>
      </c>
      <c r="CP224" t="str">
        <f>IFERROR('Prod y alimentación'!H282*IF($AN224=$R$10,VLOOKUP($AO224,Listas!$B$6:$C$106,2,),IF($AN224=$R$11,VLOOKUP($AO224,Listas!$E$6:$F$106,2,),IF($AN224=$R$12,VLOOKUP($AO224,Listas!$H$6:$I$106,2,),""))),"")</f>
        <v/>
      </c>
      <c r="CQ224" t="str">
        <f>IFERROR('Prod y alimentación'!K282*IF($AN224=$R$10,VLOOKUP($AO224,Listas!$B$6:$C$106,2,),IF($AN224=$R$11,VLOOKUP($AO224,Listas!$E$6:$F$106,2,),IF($AN224=$R$12,VLOOKUP($AO224,Listas!$H$6:$I$106,2,),""))),"")</f>
        <v/>
      </c>
      <c r="CR224" t="str">
        <f>IFERROR('Prod y alimentación'!N282*IF($AN224=$R$10,VLOOKUP($AO224,Listas!$B$6:$C$106,2,),IF($AN224=$R$11,VLOOKUP($AO224,Listas!$E$6:$F$106,2,),IF($AN224=$R$12,VLOOKUP($AO224,Listas!$H$6:$I$106,2,),""))),"")</f>
        <v/>
      </c>
      <c r="CS224" t="str">
        <f>IFERROR('Prod y alimentación'!Q282*IF($AN224=$R$10,VLOOKUP($AO224,Listas!$B$6:$C$106,2,),IF($AN224=$R$11,VLOOKUP($AO224,Listas!$E$6:$F$106,2,),IF($AN224=$R$12,VLOOKUP($AO224,Listas!$H$6:$I$106,2,),""))),"")</f>
        <v/>
      </c>
      <c r="CT224" t="str">
        <f>IFERROR('Prod y alimentación'!T282*IF($AN224=$R$10,VLOOKUP($AO224,Listas!$B$6:$C$106,2,),IF($AN224=$R$11,VLOOKUP($AO224,Listas!$E$6:$F$106,2,),IF($AN224=$R$12,VLOOKUP($AO224,Listas!$H$6:$I$106,2,),""))),"")</f>
        <v/>
      </c>
      <c r="CU224" t="str">
        <f>IFERROR('Prod y alimentación'!W282*IF($AN224=$R$10,VLOOKUP($AO224,Listas!$B$6:$C$106,2,),IF($AN224=$R$11,VLOOKUP($AO224,Listas!$E$6:$F$106,2,),IF($AN224=$R$12,VLOOKUP($AO224,Listas!$H$6:$I$106,2,),""))),"")</f>
        <v/>
      </c>
      <c r="CV224" t="str">
        <f>IFERROR('Prod y alimentación'!Z282*IF($AN224=$R$10,VLOOKUP($AO224,Listas!$B$6:$C$106,2,),IF($AN224=$R$11,VLOOKUP($AO224,Listas!$E$6:$F$106,2,),IF($AN224=$R$12,VLOOKUP($AO224,Listas!$H$6:$I$106,2,),""))),"")</f>
        <v/>
      </c>
      <c r="CW224" t="str">
        <f>IFERROR('Prod y alimentación'!AC282*IF($AN224=$R$10,VLOOKUP($AO224,Listas!$B$6:$C$106,2,),IF($AN224=$R$11,VLOOKUP($AO224,Listas!$E$6:$F$106,2,),IF($AN224=$R$12,VLOOKUP($AO224,Listas!$H$6:$I$106,2,),""))),"")</f>
        <v/>
      </c>
      <c r="CX224" t="str">
        <f>IFERROR('Prod y alimentación'!AF282*IF($AN224=$R$10,VLOOKUP($AO224,Listas!$B$6:$C$106,2,),IF($AN224=$R$11,VLOOKUP($AO224,Listas!$E$6:$F$106,2,),IF($AN224=$R$12,VLOOKUP($AO224,Listas!$H$6:$I$106,2,),""))),"")</f>
        <v/>
      </c>
      <c r="CY224" t="str">
        <f>IFERROR('Prod y alimentación'!AI282*IF($AN224=$R$10,VLOOKUP($AO224,Listas!$B$6:$C$106,2,),IF($AN224=$R$11,VLOOKUP($AO224,Listas!$E$6:$F$106,2,),IF($AN224=$R$12,VLOOKUP($AO224,Listas!$H$6:$I$106,2,),""))),"")</f>
        <v/>
      </c>
      <c r="CZ224" t="str">
        <f>IFERROR('Prod y alimentación'!AL282*IF($AN224=$R$10,VLOOKUP($AO224,Listas!$B$6:$C$106,2,),IF($AN224=$R$11,VLOOKUP($AO224,Listas!$E$6:$F$106,2,),IF($AN224=$R$12,VLOOKUP($AO224,Listas!$H$6:$I$106,2,),""))),"")</f>
        <v/>
      </c>
    </row>
    <row r="225" spans="80:104" x14ac:dyDescent="0.35">
      <c r="CB225" t="str">
        <f>IF(Reservas!E230="",IF(Reservas!D230="","",IF(Reservas!C230=$O$10,0.85,IF(Reservas!C230=$O$11,0.45,IF(Reservas!C230=$O$12,0.33,"")))),Reservas!E230)</f>
        <v/>
      </c>
      <c r="CC225" t="str">
        <f>IF(Reservas!H230="",IF(Reservas!G230="","",IF(Reservas!F230=$O$10,0.85,IF(Reservas!F230=$O$11,0.45,IF(Reservas!F230=$O$12,0.33,"")))),Reservas!H230)</f>
        <v/>
      </c>
      <c r="CD225" t="str">
        <f>IF(Reservas!K230="",IF(Reservas!J230="","",IF(Reservas!I230=$O$10,0.85,IF(Reservas!I230=$O$11,0.45,IF(Reservas!I230=$O$12,0.33,"")))),Reservas!K230)</f>
        <v/>
      </c>
      <c r="CE225" t="str">
        <f>IF(Reservas!N230="",IF(Reservas!M230="","",IF(Reservas!L230=$O$10,0.85,IF(Reservas!L230=$O$11,0.45,IF(Reservas!L230=$O$12,0.33,"")))),Reservas!N230)</f>
        <v/>
      </c>
      <c r="CF225" t="str">
        <f>IF(Reservas!Q230="",IF(Reservas!P230="","",IF(Reservas!O230=$O$10,0.85,IF(Reservas!O230=$O$11,0.45,IF(Reservas!O230=$O$12,0.33,"")))),Reservas!Q230)</f>
        <v/>
      </c>
      <c r="CG225" t="str">
        <f>IF(Reservas!T230="",IF(Reservas!S230="","",IF(Reservas!R230=$O$10,0.85,IF(Reservas!R230=$O$11,0.45,IF(Reservas!R230=$O$12,0.33,"")))),Reservas!T230)</f>
        <v/>
      </c>
      <c r="CH225" t="str">
        <f>IF(Reservas!W230="",IF(Reservas!V230="","",IF(Reservas!U230=$O$10,0.85,IF(Reservas!U230=$O$11,0.45,IF(Reservas!U230=$O$12,0.33,"")))),Reservas!W230)</f>
        <v/>
      </c>
      <c r="CI225" t="str">
        <f>IF(Reservas!Z230="",IF(Reservas!Y230="","",IF(Reservas!X230=$O$10,0.85,IF(Reservas!X230=$O$11,0.45,IF(Reservas!X230=$O$12,0.33,"")))),Reservas!Z230)</f>
        <v/>
      </c>
      <c r="CJ225" t="str">
        <f>IF(Reservas!AC230="",IF(Reservas!AB230="","",IF(Reservas!AA230=$O$10,0.85,IF(Reservas!AA230=$O$11,0.45,IF(Reservas!AA230=$O$12,0.33,"")))),Reservas!AC230)</f>
        <v/>
      </c>
      <c r="CK225" t="str">
        <f>IF(Reservas!AF230="",IF(Reservas!AE230="","",IF(Reservas!AD230=$O$10,0.85,IF(Reservas!AD230=$O$11,0.45,IF(Reservas!AD230=$O$12,0.33,"")))),Reservas!AF230)</f>
        <v/>
      </c>
      <c r="CL225" t="str">
        <f>IF(Reservas!AI230="",IF(Reservas!AH230="","",IF(Reservas!AG230=$O$10,0.85,IF(Reservas!AG230=$O$11,0.45,IF(Reservas!AG230=$O$12,0.33,"")))),Reservas!AI230)</f>
        <v/>
      </c>
      <c r="CM225" t="str">
        <f>IF(Reservas!AL230="",IF(Reservas!AK230="","",IF(Reservas!AJ230=$O$10,0.85,IF(Reservas!AJ230=$O$11,0.45,IF(Reservas!AJ230=$O$12,0.33,"")))),Reservas!AL230)</f>
        <v/>
      </c>
      <c r="CO225" t="str">
        <f>IFERROR('Prod y alimentación'!E283*IF($AN225=$R$10,VLOOKUP($AO225,Listas!$B$6:$C$106,2,),IF($AN225=$R$11,VLOOKUP($AO225,Listas!$E$6:$F$106,2,),IF($AN225=$R$12,VLOOKUP($AO225,Listas!$H$6:$I$106,2,),""))),"")</f>
        <v/>
      </c>
      <c r="CP225" t="str">
        <f>IFERROR('Prod y alimentación'!H283*IF($AN225=$R$10,VLOOKUP($AO225,Listas!$B$6:$C$106,2,),IF($AN225=$R$11,VLOOKUP($AO225,Listas!$E$6:$F$106,2,),IF($AN225=$R$12,VLOOKUP($AO225,Listas!$H$6:$I$106,2,),""))),"")</f>
        <v/>
      </c>
      <c r="CQ225" t="str">
        <f>IFERROR('Prod y alimentación'!K283*IF($AN225=$R$10,VLOOKUP($AO225,Listas!$B$6:$C$106,2,),IF($AN225=$R$11,VLOOKUP($AO225,Listas!$E$6:$F$106,2,),IF($AN225=$R$12,VLOOKUP($AO225,Listas!$H$6:$I$106,2,),""))),"")</f>
        <v/>
      </c>
      <c r="CR225" t="str">
        <f>IFERROR('Prod y alimentación'!N283*IF($AN225=$R$10,VLOOKUP($AO225,Listas!$B$6:$C$106,2,),IF($AN225=$R$11,VLOOKUP($AO225,Listas!$E$6:$F$106,2,),IF($AN225=$R$12,VLOOKUP($AO225,Listas!$H$6:$I$106,2,),""))),"")</f>
        <v/>
      </c>
      <c r="CS225" t="str">
        <f>IFERROR('Prod y alimentación'!Q283*IF($AN225=$R$10,VLOOKUP($AO225,Listas!$B$6:$C$106,2,),IF($AN225=$R$11,VLOOKUP($AO225,Listas!$E$6:$F$106,2,),IF($AN225=$R$12,VLOOKUP($AO225,Listas!$H$6:$I$106,2,),""))),"")</f>
        <v/>
      </c>
      <c r="CT225" t="str">
        <f>IFERROR('Prod y alimentación'!T283*IF($AN225=$R$10,VLOOKUP($AO225,Listas!$B$6:$C$106,2,),IF($AN225=$R$11,VLOOKUP($AO225,Listas!$E$6:$F$106,2,),IF($AN225=$R$12,VLOOKUP($AO225,Listas!$H$6:$I$106,2,),""))),"")</f>
        <v/>
      </c>
      <c r="CU225" t="str">
        <f>IFERROR('Prod y alimentación'!W283*IF($AN225=$R$10,VLOOKUP($AO225,Listas!$B$6:$C$106,2,),IF($AN225=$R$11,VLOOKUP($AO225,Listas!$E$6:$F$106,2,),IF($AN225=$R$12,VLOOKUP($AO225,Listas!$H$6:$I$106,2,),""))),"")</f>
        <v/>
      </c>
      <c r="CV225" t="str">
        <f>IFERROR('Prod y alimentación'!Z283*IF($AN225=$R$10,VLOOKUP($AO225,Listas!$B$6:$C$106,2,),IF($AN225=$R$11,VLOOKUP($AO225,Listas!$E$6:$F$106,2,),IF($AN225=$R$12,VLOOKUP($AO225,Listas!$H$6:$I$106,2,),""))),"")</f>
        <v/>
      </c>
      <c r="CW225" t="str">
        <f>IFERROR('Prod y alimentación'!AC283*IF($AN225=$R$10,VLOOKUP($AO225,Listas!$B$6:$C$106,2,),IF($AN225=$R$11,VLOOKUP($AO225,Listas!$E$6:$F$106,2,),IF($AN225=$R$12,VLOOKUP($AO225,Listas!$H$6:$I$106,2,),""))),"")</f>
        <v/>
      </c>
      <c r="CX225" t="str">
        <f>IFERROR('Prod y alimentación'!AF283*IF($AN225=$R$10,VLOOKUP($AO225,Listas!$B$6:$C$106,2,),IF($AN225=$R$11,VLOOKUP($AO225,Listas!$E$6:$F$106,2,),IF($AN225=$R$12,VLOOKUP($AO225,Listas!$H$6:$I$106,2,),""))),"")</f>
        <v/>
      </c>
      <c r="CY225" t="str">
        <f>IFERROR('Prod y alimentación'!AI283*IF($AN225=$R$10,VLOOKUP($AO225,Listas!$B$6:$C$106,2,),IF($AN225=$R$11,VLOOKUP($AO225,Listas!$E$6:$F$106,2,),IF($AN225=$R$12,VLOOKUP($AO225,Listas!$H$6:$I$106,2,),""))),"")</f>
        <v/>
      </c>
      <c r="CZ225" t="str">
        <f>IFERROR('Prod y alimentación'!AL283*IF($AN225=$R$10,VLOOKUP($AO225,Listas!$B$6:$C$106,2,),IF($AN225=$R$11,VLOOKUP($AO225,Listas!$E$6:$F$106,2,),IF($AN225=$R$12,VLOOKUP($AO225,Listas!$H$6:$I$106,2,),""))),"")</f>
        <v/>
      </c>
    </row>
    <row r="226" spans="80:104" x14ac:dyDescent="0.35">
      <c r="CB226" t="str">
        <f>IF(Reservas!E231="",IF(Reservas!D231="","",IF(Reservas!C231=$O$10,0.85,IF(Reservas!C231=$O$11,0.45,IF(Reservas!C231=$O$12,0.33,"")))),Reservas!E231)</f>
        <v/>
      </c>
      <c r="CC226" t="str">
        <f>IF(Reservas!H231="",IF(Reservas!G231="","",IF(Reservas!F231=$O$10,0.85,IF(Reservas!F231=$O$11,0.45,IF(Reservas!F231=$O$12,0.33,"")))),Reservas!H231)</f>
        <v/>
      </c>
      <c r="CD226" t="str">
        <f>IF(Reservas!K231="",IF(Reservas!J231="","",IF(Reservas!I231=$O$10,0.85,IF(Reservas!I231=$O$11,0.45,IF(Reservas!I231=$O$12,0.33,"")))),Reservas!K231)</f>
        <v/>
      </c>
      <c r="CE226" t="str">
        <f>IF(Reservas!N231="",IF(Reservas!M231="","",IF(Reservas!L231=$O$10,0.85,IF(Reservas!L231=$O$11,0.45,IF(Reservas!L231=$O$12,0.33,"")))),Reservas!N231)</f>
        <v/>
      </c>
      <c r="CF226" t="str">
        <f>IF(Reservas!Q231="",IF(Reservas!P231="","",IF(Reservas!O231=$O$10,0.85,IF(Reservas!O231=$O$11,0.45,IF(Reservas!O231=$O$12,0.33,"")))),Reservas!Q231)</f>
        <v/>
      </c>
      <c r="CG226" t="str">
        <f>IF(Reservas!T231="",IF(Reservas!S231="","",IF(Reservas!R231=$O$10,0.85,IF(Reservas!R231=$O$11,0.45,IF(Reservas!R231=$O$12,0.33,"")))),Reservas!T231)</f>
        <v/>
      </c>
      <c r="CH226" t="str">
        <f>IF(Reservas!W231="",IF(Reservas!V231="","",IF(Reservas!U231=$O$10,0.85,IF(Reservas!U231=$O$11,0.45,IF(Reservas!U231=$O$12,0.33,"")))),Reservas!W231)</f>
        <v/>
      </c>
      <c r="CI226" t="str">
        <f>IF(Reservas!Z231="",IF(Reservas!Y231="","",IF(Reservas!X231=$O$10,0.85,IF(Reservas!X231=$O$11,0.45,IF(Reservas!X231=$O$12,0.33,"")))),Reservas!Z231)</f>
        <v/>
      </c>
      <c r="CJ226" t="str">
        <f>IF(Reservas!AC231="",IF(Reservas!AB231="","",IF(Reservas!AA231=$O$10,0.85,IF(Reservas!AA231=$O$11,0.45,IF(Reservas!AA231=$O$12,0.33,"")))),Reservas!AC231)</f>
        <v/>
      </c>
      <c r="CK226" t="str">
        <f>IF(Reservas!AF231="",IF(Reservas!AE231="","",IF(Reservas!AD231=$O$10,0.85,IF(Reservas!AD231=$O$11,0.45,IF(Reservas!AD231=$O$12,0.33,"")))),Reservas!AF231)</f>
        <v/>
      </c>
      <c r="CL226" t="str">
        <f>IF(Reservas!AI231="",IF(Reservas!AH231="","",IF(Reservas!AG231=$O$10,0.85,IF(Reservas!AG231=$O$11,0.45,IF(Reservas!AG231=$O$12,0.33,"")))),Reservas!AI231)</f>
        <v/>
      </c>
      <c r="CM226" t="str">
        <f>IF(Reservas!AL231="",IF(Reservas!AK231="","",IF(Reservas!AJ231=$O$10,0.85,IF(Reservas!AJ231=$O$11,0.45,IF(Reservas!AJ231=$O$12,0.33,"")))),Reservas!AL231)</f>
        <v/>
      </c>
      <c r="CO226" t="str">
        <f>IFERROR('Prod y alimentación'!E284*IF($AN226=$R$10,VLOOKUP($AO226,Listas!$B$6:$C$106,2,),IF($AN226=$R$11,VLOOKUP($AO226,Listas!$E$6:$F$106,2,),IF($AN226=$R$12,VLOOKUP($AO226,Listas!$H$6:$I$106,2,),""))),"")</f>
        <v/>
      </c>
      <c r="CP226" t="str">
        <f>IFERROR('Prod y alimentación'!H284*IF($AN226=$R$10,VLOOKUP($AO226,Listas!$B$6:$C$106,2,),IF($AN226=$R$11,VLOOKUP($AO226,Listas!$E$6:$F$106,2,),IF($AN226=$R$12,VLOOKUP($AO226,Listas!$H$6:$I$106,2,),""))),"")</f>
        <v/>
      </c>
      <c r="CQ226" t="str">
        <f>IFERROR('Prod y alimentación'!K284*IF($AN226=$R$10,VLOOKUP($AO226,Listas!$B$6:$C$106,2,),IF($AN226=$R$11,VLOOKUP($AO226,Listas!$E$6:$F$106,2,),IF($AN226=$R$12,VLOOKUP($AO226,Listas!$H$6:$I$106,2,),""))),"")</f>
        <v/>
      </c>
      <c r="CR226" t="str">
        <f>IFERROR('Prod y alimentación'!N284*IF($AN226=$R$10,VLOOKUP($AO226,Listas!$B$6:$C$106,2,),IF($AN226=$R$11,VLOOKUP($AO226,Listas!$E$6:$F$106,2,),IF($AN226=$R$12,VLOOKUP($AO226,Listas!$H$6:$I$106,2,),""))),"")</f>
        <v/>
      </c>
      <c r="CS226" t="str">
        <f>IFERROR('Prod y alimentación'!Q284*IF($AN226=$R$10,VLOOKUP($AO226,Listas!$B$6:$C$106,2,),IF($AN226=$R$11,VLOOKUP($AO226,Listas!$E$6:$F$106,2,),IF($AN226=$R$12,VLOOKUP($AO226,Listas!$H$6:$I$106,2,),""))),"")</f>
        <v/>
      </c>
      <c r="CT226" t="str">
        <f>IFERROR('Prod y alimentación'!T284*IF($AN226=$R$10,VLOOKUP($AO226,Listas!$B$6:$C$106,2,),IF($AN226=$R$11,VLOOKUP($AO226,Listas!$E$6:$F$106,2,),IF($AN226=$R$12,VLOOKUP($AO226,Listas!$H$6:$I$106,2,),""))),"")</f>
        <v/>
      </c>
      <c r="CU226" t="str">
        <f>IFERROR('Prod y alimentación'!W284*IF($AN226=$R$10,VLOOKUP($AO226,Listas!$B$6:$C$106,2,),IF($AN226=$R$11,VLOOKUP($AO226,Listas!$E$6:$F$106,2,),IF($AN226=$R$12,VLOOKUP($AO226,Listas!$H$6:$I$106,2,),""))),"")</f>
        <v/>
      </c>
      <c r="CV226" t="str">
        <f>IFERROR('Prod y alimentación'!Z284*IF($AN226=$R$10,VLOOKUP($AO226,Listas!$B$6:$C$106,2,),IF($AN226=$R$11,VLOOKUP($AO226,Listas!$E$6:$F$106,2,),IF($AN226=$R$12,VLOOKUP($AO226,Listas!$H$6:$I$106,2,),""))),"")</f>
        <v/>
      </c>
      <c r="CW226" t="str">
        <f>IFERROR('Prod y alimentación'!AC284*IF($AN226=$R$10,VLOOKUP($AO226,Listas!$B$6:$C$106,2,),IF($AN226=$R$11,VLOOKUP($AO226,Listas!$E$6:$F$106,2,),IF($AN226=$R$12,VLOOKUP($AO226,Listas!$H$6:$I$106,2,),""))),"")</f>
        <v/>
      </c>
      <c r="CX226" t="str">
        <f>IFERROR('Prod y alimentación'!AF284*IF($AN226=$R$10,VLOOKUP($AO226,Listas!$B$6:$C$106,2,),IF($AN226=$R$11,VLOOKUP($AO226,Listas!$E$6:$F$106,2,),IF($AN226=$R$12,VLOOKUP($AO226,Listas!$H$6:$I$106,2,),""))),"")</f>
        <v/>
      </c>
      <c r="CY226" t="str">
        <f>IFERROR('Prod y alimentación'!AI284*IF($AN226=$R$10,VLOOKUP($AO226,Listas!$B$6:$C$106,2,),IF($AN226=$R$11,VLOOKUP($AO226,Listas!$E$6:$F$106,2,),IF($AN226=$R$12,VLOOKUP($AO226,Listas!$H$6:$I$106,2,),""))),"")</f>
        <v/>
      </c>
      <c r="CZ226" t="str">
        <f>IFERROR('Prod y alimentación'!AL284*IF($AN226=$R$10,VLOOKUP($AO226,Listas!$B$6:$C$106,2,),IF($AN226=$R$11,VLOOKUP($AO226,Listas!$E$6:$F$106,2,),IF($AN226=$R$12,VLOOKUP($AO226,Listas!$H$6:$I$106,2,),""))),"")</f>
        <v/>
      </c>
    </row>
    <row r="227" spans="80:104" x14ac:dyDescent="0.35">
      <c r="CB227" t="str">
        <f>IF(Reservas!E232="",IF(Reservas!D232="","",IF(Reservas!C232=$O$10,0.85,IF(Reservas!C232=$O$11,0.45,IF(Reservas!C232=$O$12,0.33,"")))),Reservas!E232)</f>
        <v/>
      </c>
      <c r="CC227" t="str">
        <f>IF(Reservas!H232="",IF(Reservas!G232="","",IF(Reservas!F232=$O$10,0.85,IF(Reservas!F232=$O$11,0.45,IF(Reservas!F232=$O$12,0.33,"")))),Reservas!H232)</f>
        <v/>
      </c>
      <c r="CD227" t="str">
        <f>IF(Reservas!K232="",IF(Reservas!J232="","",IF(Reservas!I232=$O$10,0.85,IF(Reservas!I232=$O$11,0.45,IF(Reservas!I232=$O$12,0.33,"")))),Reservas!K232)</f>
        <v/>
      </c>
      <c r="CE227" t="str">
        <f>IF(Reservas!N232="",IF(Reservas!M232="","",IF(Reservas!L232=$O$10,0.85,IF(Reservas!L232=$O$11,0.45,IF(Reservas!L232=$O$12,0.33,"")))),Reservas!N232)</f>
        <v/>
      </c>
      <c r="CF227" t="str">
        <f>IF(Reservas!Q232="",IF(Reservas!P232="","",IF(Reservas!O232=$O$10,0.85,IF(Reservas!O232=$O$11,0.45,IF(Reservas!O232=$O$12,0.33,"")))),Reservas!Q232)</f>
        <v/>
      </c>
      <c r="CG227" t="str">
        <f>IF(Reservas!T232="",IF(Reservas!S232="","",IF(Reservas!R232=$O$10,0.85,IF(Reservas!R232=$O$11,0.45,IF(Reservas!R232=$O$12,0.33,"")))),Reservas!T232)</f>
        <v/>
      </c>
      <c r="CH227" t="str">
        <f>IF(Reservas!W232="",IF(Reservas!V232="","",IF(Reservas!U232=$O$10,0.85,IF(Reservas!U232=$O$11,0.45,IF(Reservas!U232=$O$12,0.33,"")))),Reservas!W232)</f>
        <v/>
      </c>
      <c r="CI227" t="str">
        <f>IF(Reservas!Z232="",IF(Reservas!Y232="","",IF(Reservas!X232=$O$10,0.85,IF(Reservas!X232=$O$11,0.45,IF(Reservas!X232=$O$12,0.33,"")))),Reservas!Z232)</f>
        <v/>
      </c>
      <c r="CJ227" t="str">
        <f>IF(Reservas!AC232="",IF(Reservas!AB232="","",IF(Reservas!AA232=$O$10,0.85,IF(Reservas!AA232=$O$11,0.45,IF(Reservas!AA232=$O$12,0.33,"")))),Reservas!AC232)</f>
        <v/>
      </c>
      <c r="CK227" t="str">
        <f>IF(Reservas!AF232="",IF(Reservas!AE232="","",IF(Reservas!AD232=$O$10,0.85,IF(Reservas!AD232=$O$11,0.45,IF(Reservas!AD232=$O$12,0.33,"")))),Reservas!AF232)</f>
        <v/>
      </c>
      <c r="CL227" t="str">
        <f>IF(Reservas!AI232="",IF(Reservas!AH232="","",IF(Reservas!AG232=$O$10,0.85,IF(Reservas!AG232=$O$11,0.45,IF(Reservas!AG232=$O$12,0.33,"")))),Reservas!AI232)</f>
        <v/>
      </c>
      <c r="CM227" t="str">
        <f>IF(Reservas!AL232="",IF(Reservas!AK232="","",IF(Reservas!AJ232=$O$10,0.85,IF(Reservas!AJ232=$O$11,0.45,IF(Reservas!AJ232=$O$12,0.33,"")))),Reservas!AL232)</f>
        <v/>
      </c>
      <c r="CO227" t="str">
        <f>IFERROR('Prod y alimentación'!E285*IF($AN227=$R$10,VLOOKUP($AO227,Listas!$B$6:$C$106,2,),IF($AN227=$R$11,VLOOKUP($AO227,Listas!$E$6:$F$106,2,),IF($AN227=$R$12,VLOOKUP($AO227,Listas!$H$6:$I$106,2,),""))),"")</f>
        <v/>
      </c>
      <c r="CP227" t="str">
        <f>IFERROR('Prod y alimentación'!H285*IF($AN227=$R$10,VLOOKUP($AO227,Listas!$B$6:$C$106,2,),IF($AN227=$R$11,VLOOKUP($AO227,Listas!$E$6:$F$106,2,),IF($AN227=$R$12,VLOOKUP($AO227,Listas!$H$6:$I$106,2,),""))),"")</f>
        <v/>
      </c>
      <c r="CQ227" t="str">
        <f>IFERROR('Prod y alimentación'!K285*IF($AN227=$R$10,VLOOKUP($AO227,Listas!$B$6:$C$106,2,),IF($AN227=$R$11,VLOOKUP($AO227,Listas!$E$6:$F$106,2,),IF($AN227=$R$12,VLOOKUP($AO227,Listas!$H$6:$I$106,2,),""))),"")</f>
        <v/>
      </c>
      <c r="CR227" t="str">
        <f>IFERROR('Prod y alimentación'!N285*IF($AN227=$R$10,VLOOKUP($AO227,Listas!$B$6:$C$106,2,),IF($AN227=$R$11,VLOOKUP($AO227,Listas!$E$6:$F$106,2,),IF($AN227=$R$12,VLOOKUP($AO227,Listas!$H$6:$I$106,2,),""))),"")</f>
        <v/>
      </c>
      <c r="CS227" t="str">
        <f>IFERROR('Prod y alimentación'!Q285*IF($AN227=$R$10,VLOOKUP($AO227,Listas!$B$6:$C$106,2,),IF($AN227=$R$11,VLOOKUP($AO227,Listas!$E$6:$F$106,2,),IF($AN227=$R$12,VLOOKUP($AO227,Listas!$H$6:$I$106,2,),""))),"")</f>
        <v/>
      </c>
      <c r="CT227" t="str">
        <f>IFERROR('Prod y alimentación'!T285*IF($AN227=$R$10,VLOOKUP($AO227,Listas!$B$6:$C$106,2,),IF($AN227=$R$11,VLOOKUP($AO227,Listas!$E$6:$F$106,2,),IF($AN227=$R$12,VLOOKUP($AO227,Listas!$H$6:$I$106,2,),""))),"")</f>
        <v/>
      </c>
      <c r="CU227" t="str">
        <f>IFERROR('Prod y alimentación'!W285*IF($AN227=$R$10,VLOOKUP($AO227,Listas!$B$6:$C$106,2,),IF($AN227=$R$11,VLOOKUP($AO227,Listas!$E$6:$F$106,2,),IF($AN227=$R$12,VLOOKUP($AO227,Listas!$H$6:$I$106,2,),""))),"")</f>
        <v/>
      </c>
      <c r="CV227" t="str">
        <f>IFERROR('Prod y alimentación'!Z285*IF($AN227=$R$10,VLOOKUP($AO227,Listas!$B$6:$C$106,2,),IF($AN227=$R$11,VLOOKUP($AO227,Listas!$E$6:$F$106,2,),IF($AN227=$R$12,VLOOKUP($AO227,Listas!$H$6:$I$106,2,),""))),"")</f>
        <v/>
      </c>
      <c r="CW227" t="str">
        <f>IFERROR('Prod y alimentación'!AC285*IF($AN227=$R$10,VLOOKUP($AO227,Listas!$B$6:$C$106,2,),IF($AN227=$R$11,VLOOKUP($AO227,Listas!$E$6:$F$106,2,),IF($AN227=$R$12,VLOOKUP($AO227,Listas!$H$6:$I$106,2,),""))),"")</f>
        <v/>
      </c>
      <c r="CX227" t="str">
        <f>IFERROR('Prod y alimentación'!AF285*IF($AN227=$R$10,VLOOKUP($AO227,Listas!$B$6:$C$106,2,),IF($AN227=$R$11,VLOOKUP($AO227,Listas!$E$6:$F$106,2,),IF($AN227=$R$12,VLOOKUP($AO227,Listas!$H$6:$I$106,2,),""))),"")</f>
        <v/>
      </c>
      <c r="CY227" t="str">
        <f>IFERROR('Prod y alimentación'!AI285*IF($AN227=$R$10,VLOOKUP($AO227,Listas!$B$6:$C$106,2,),IF($AN227=$R$11,VLOOKUP($AO227,Listas!$E$6:$F$106,2,),IF($AN227=$R$12,VLOOKUP($AO227,Listas!$H$6:$I$106,2,),""))),"")</f>
        <v/>
      </c>
      <c r="CZ227" t="str">
        <f>IFERROR('Prod y alimentación'!AL285*IF($AN227=$R$10,VLOOKUP($AO227,Listas!$B$6:$C$106,2,),IF($AN227=$R$11,VLOOKUP($AO227,Listas!$E$6:$F$106,2,),IF($AN227=$R$12,VLOOKUP($AO227,Listas!$H$6:$I$106,2,),""))),"")</f>
        <v/>
      </c>
    </row>
    <row r="228" spans="80:104" x14ac:dyDescent="0.35">
      <c r="CB228" t="str">
        <f>IF(Reservas!E233="",IF(Reservas!D233="","",IF(Reservas!C233=$O$10,0.85,IF(Reservas!C233=$O$11,0.45,IF(Reservas!C233=$O$12,0.33,"")))),Reservas!E233)</f>
        <v/>
      </c>
      <c r="CC228" t="str">
        <f>IF(Reservas!H233="",IF(Reservas!G233="","",IF(Reservas!F233=$O$10,0.85,IF(Reservas!F233=$O$11,0.45,IF(Reservas!F233=$O$12,0.33,"")))),Reservas!H233)</f>
        <v/>
      </c>
      <c r="CD228" t="str">
        <f>IF(Reservas!K233="",IF(Reservas!J233="","",IF(Reservas!I233=$O$10,0.85,IF(Reservas!I233=$O$11,0.45,IF(Reservas!I233=$O$12,0.33,"")))),Reservas!K233)</f>
        <v/>
      </c>
      <c r="CE228" t="str">
        <f>IF(Reservas!N233="",IF(Reservas!M233="","",IF(Reservas!L233=$O$10,0.85,IF(Reservas!L233=$O$11,0.45,IF(Reservas!L233=$O$12,0.33,"")))),Reservas!N233)</f>
        <v/>
      </c>
      <c r="CF228" t="str">
        <f>IF(Reservas!Q233="",IF(Reservas!P233="","",IF(Reservas!O233=$O$10,0.85,IF(Reservas!O233=$O$11,0.45,IF(Reservas!O233=$O$12,0.33,"")))),Reservas!Q233)</f>
        <v/>
      </c>
      <c r="CG228" t="str">
        <f>IF(Reservas!T233="",IF(Reservas!S233="","",IF(Reservas!R233=$O$10,0.85,IF(Reservas!R233=$O$11,0.45,IF(Reservas!R233=$O$12,0.33,"")))),Reservas!T233)</f>
        <v/>
      </c>
      <c r="CH228" t="str">
        <f>IF(Reservas!W233="",IF(Reservas!V233="","",IF(Reservas!U233=$O$10,0.85,IF(Reservas!U233=$O$11,0.45,IF(Reservas!U233=$O$12,0.33,"")))),Reservas!W233)</f>
        <v/>
      </c>
      <c r="CI228" t="str">
        <f>IF(Reservas!Z233="",IF(Reservas!Y233="","",IF(Reservas!X233=$O$10,0.85,IF(Reservas!X233=$O$11,0.45,IF(Reservas!X233=$O$12,0.33,"")))),Reservas!Z233)</f>
        <v/>
      </c>
      <c r="CJ228" t="str">
        <f>IF(Reservas!AC233="",IF(Reservas!AB233="","",IF(Reservas!AA233=$O$10,0.85,IF(Reservas!AA233=$O$11,0.45,IF(Reservas!AA233=$O$12,0.33,"")))),Reservas!AC233)</f>
        <v/>
      </c>
      <c r="CK228" t="str">
        <f>IF(Reservas!AF233="",IF(Reservas!AE233="","",IF(Reservas!AD233=$O$10,0.85,IF(Reservas!AD233=$O$11,0.45,IF(Reservas!AD233=$O$12,0.33,"")))),Reservas!AF233)</f>
        <v/>
      </c>
      <c r="CL228" t="str">
        <f>IF(Reservas!AI233="",IF(Reservas!AH233="","",IF(Reservas!AG233=$O$10,0.85,IF(Reservas!AG233=$O$11,0.45,IF(Reservas!AG233=$O$12,0.33,"")))),Reservas!AI233)</f>
        <v/>
      </c>
      <c r="CM228" t="str">
        <f>IF(Reservas!AL233="",IF(Reservas!AK233="","",IF(Reservas!AJ233=$O$10,0.85,IF(Reservas!AJ233=$O$11,0.45,IF(Reservas!AJ233=$O$12,0.33,"")))),Reservas!AL233)</f>
        <v/>
      </c>
      <c r="CO228" t="str">
        <f>IFERROR('Prod y alimentación'!E286*IF($AN228=$R$10,VLOOKUP($AO228,Listas!$B$6:$C$106,2,),IF($AN228=$R$11,VLOOKUP($AO228,Listas!$E$6:$F$106,2,),IF($AN228=$R$12,VLOOKUP($AO228,Listas!$H$6:$I$106,2,),""))),"")</f>
        <v/>
      </c>
      <c r="CP228" t="str">
        <f>IFERROR('Prod y alimentación'!H286*IF($AN228=$R$10,VLOOKUP($AO228,Listas!$B$6:$C$106,2,),IF($AN228=$R$11,VLOOKUP($AO228,Listas!$E$6:$F$106,2,),IF($AN228=$R$12,VLOOKUP($AO228,Listas!$H$6:$I$106,2,),""))),"")</f>
        <v/>
      </c>
      <c r="CQ228" t="str">
        <f>IFERROR('Prod y alimentación'!K286*IF($AN228=$R$10,VLOOKUP($AO228,Listas!$B$6:$C$106,2,),IF($AN228=$R$11,VLOOKUP($AO228,Listas!$E$6:$F$106,2,),IF($AN228=$R$12,VLOOKUP($AO228,Listas!$H$6:$I$106,2,),""))),"")</f>
        <v/>
      </c>
      <c r="CR228" t="str">
        <f>IFERROR('Prod y alimentación'!N286*IF($AN228=$R$10,VLOOKUP($AO228,Listas!$B$6:$C$106,2,),IF($AN228=$R$11,VLOOKUP($AO228,Listas!$E$6:$F$106,2,),IF($AN228=$R$12,VLOOKUP($AO228,Listas!$H$6:$I$106,2,),""))),"")</f>
        <v/>
      </c>
      <c r="CS228" t="str">
        <f>IFERROR('Prod y alimentación'!Q286*IF($AN228=$R$10,VLOOKUP($AO228,Listas!$B$6:$C$106,2,),IF($AN228=$R$11,VLOOKUP($AO228,Listas!$E$6:$F$106,2,),IF($AN228=$R$12,VLOOKUP($AO228,Listas!$H$6:$I$106,2,),""))),"")</f>
        <v/>
      </c>
      <c r="CT228" t="str">
        <f>IFERROR('Prod y alimentación'!T286*IF($AN228=$R$10,VLOOKUP($AO228,Listas!$B$6:$C$106,2,),IF($AN228=$R$11,VLOOKUP($AO228,Listas!$E$6:$F$106,2,),IF($AN228=$R$12,VLOOKUP($AO228,Listas!$H$6:$I$106,2,),""))),"")</f>
        <v/>
      </c>
      <c r="CU228" t="str">
        <f>IFERROR('Prod y alimentación'!W286*IF($AN228=$R$10,VLOOKUP($AO228,Listas!$B$6:$C$106,2,),IF($AN228=$R$11,VLOOKUP($AO228,Listas!$E$6:$F$106,2,),IF($AN228=$R$12,VLOOKUP($AO228,Listas!$H$6:$I$106,2,),""))),"")</f>
        <v/>
      </c>
      <c r="CV228" t="str">
        <f>IFERROR('Prod y alimentación'!Z286*IF($AN228=$R$10,VLOOKUP($AO228,Listas!$B$6:$C$106,2,),IF($AN228=$R$11,VLOOKUP($AO228,Listas!$E$6:$F$106,2,),IF($AN228=$R$12,VLOOKUP($AO228,Listas!$H$6:$I$106,2,),""))),"")</f>
        <v/>
      </c>
      <c r="CW228" t="str">
        <f>IFERROR('Prod y alimentación'!AC286*IF($AN228=$R$10,VLOOKUP($AO228,Listas!$B$6:$C$106,2,),IF($AN228=$R$11,VLOOKUP($AO228,Listas!$E$6:$F$106,2,),IF($AN228=$R$12,VLOOKUP($AO228,Listas!$H$6:$I$106,2,),""))),"")</f>
        <v/>
      </c>
      <c r="CX228" t="str">
        <f>IFERROR('Prod y alimentación'!AF286*IF($AN228=$R$10,VLOOKUP($AO228,Listas!$B$6:$C$106,2,),IF($AN228=$R$11,VLOOKUP($AO228,Listas!$E$6:$F$106,2,),IF($AN228=$R$12,VLOOKUP($AO228,Listas!$H$6:$I$106,2,),""))),"")</f>
        <v/>
      </c>
      <c r="CY228" t="str">
        <f>IFERROR('Prod y alimentación'!AI286*IF($AN228=$R$10,VLOOKUP($AO228,Listas!$B$6:$C$106,2,),IF($AN228=$R$11,VLOOKUP($AO228,Listas!$E$6:$F$106,2,),IF($AN228=$R$12,VLOOKUP($AO228,Listas!$H$6:$I$106,2,),""))),"")</f>
        <v/>
      </c>
      <c r="CZ228" t="str">
        <f>IFERROR('Prod y alimentación'!AL286*IF($AN228=$R$10,VLOOKUP($AO228,Listas!$B$6:$C$106,2,),IF($AN228=$R$11,VLOOKUP($AO228,Listas!$E$6:$F$106,2,),IF($AN228=$R$12,VLOOKUP($AO228,Listas!$H$6:$I$106,2,),""))),"")</f>
        <v/>
      </c>
    </row>
    <row r="229" spans="80:104" x14ac:dyDescent="0.35">
      <c r="CB229" t="str">
        <f>IF(Reservas!E234="",IF(Reservas!D234="","",IF(Reservas!C234=$O$10,0.85,IF(Reservas!C234=$O$11,0.45,IF(Reservas!C234=$O$12,0.33,"")))),Reservas!E234)</f>
        <v/>
      </c>
      <c r="CC229" t="str">
        <f>IF(Reservas!H234="",IF(Reservas!G234="","",IF(Reservas!F234=$O$10,0.85,IF(Reservas!F234=$O$11,0.45,IF(Reservas!F234=$O$12,0.33,"")))),Reservas!H234)</f>
        <v/>
      </c>
      <c r="CD229" t="str">
        <f>IF(Reservas!K234="",IF(Reservas!J234="","",IF(Reservas!I234=$O$10,0.85,IF(Reservas!I234=$O$11,0.45,IF(Reservas!I234=$O$12,0.33,"")))),Reservas!K234)</f>
        <v/>
      </c>
      <c r="CE229" t="str">
        <f>IF(Reservas!N234="",IF(Reservas!M234="","",IF(Reservas!L234=$O$10,0.85,IF(Reservas!L234=$O$11,0.45,IF(Reservas!L234=$O$12,0.33,"")))),Reservas!N234)</f>
        <v/>
      </c>
      <c r="CF229" t="str">
        <f>IF(Reservas!Q234="",IF(Reservas!P234="","",IF(Reservas!O234=$O$10,0.85,IF(Reservas!O234=$O$11,0.45,IF(Reservas!O234=$O$12,0.33,"")))),Reservas!Q234)</f>
        <v/>
      </c>
      <c r="CG229" t="str">
        <f>IF(Reservas!T234="",IF(Reservas!S234="","",IF(Reservas!R234=$O$10,0.85,IF(Reservas!R234=$O$11,0.45,IF(Reservas!R234=$O$12,0.33,"")))),Reservas!T234)</f>
        <v/>
      </c>
      <c r="CH229" t="str">
        <f>IF(Reservas!W234="",IF(Reservas!V234="","",IF(Reservas!U234=$O$10,0.85,IF(Reservas!U234=$O$11,0.45,IF(Reservas!U234=$O$12,0.33,"")))),Reservas!W234)</f>
        <v/>
      </c>
      <c r="CI229" t="str">
        <f>IF(Reservas!Z234="",IF(Reservas!Y234="","",IF(Reservas!X234=$O$10,0.85,IF(Reservas!X234=$O$11,0.45,IF(Reservas!X234=$O$12,0.33,"")))),Reservas!Z234)</f>
        <v/>
      </c>
      <c r="CJ229" t="str">
        <f>IF(Reservas!AC234="",IF(Reservas!AB234="","",IF(Reservas!AA234=$O$10,0.85,IF(Reservas!AA234=$O$11,0.45,IF(Reservas!AA234=$O$12,0.33,"")))),Reservas!AC234)</f>
        <v/>
      </c>
      <c r="CK229" t="str">
        <f>IF(Reservas!AF234="",IF(Reservas!AE234="","",IF(Reservas!AD234=$O$10,0.85,IF(Reservas!AD234=$O$11,0.45,IF(Reservas!AD234=$O$12,0.33,"")))),Reservas!AF234)</f>
        <v/>
      </c>
      <c r="CL229" t="str">
        <f>IF(Reservas!AI234="",IF(Reservas!AH234="","",IF(Reservas!AG234=$O$10,0.85,IF(Reservas!AG234=$O$11,0.45,IF(Reservas!AG234=$O$12,0.33,"")))),Reservas!AI234)</f>
        <v/>
      </c>
      <c r="CM229" t="str">
        <f>IF(Reservas!AL234="",IF(Reservas!AK234="","",IF(Reservas!AJ234=$O$10,0.85,IF(Reservas!AJ234=$O$11,0.45,IF(Reservas!AJ234=$O$12,0.33,"")))),Reservas!AL234)</f>
        <v/>
      </c>
      <c r="CO229" t="str">
        <f>IFERROR('Prod y alimentación'!E287*IF($AN229=$R$10,VLOOKUP($AO229,Listas!$B$6:$C$106,2,),IF($AN229=$R$11,VLOOKUP($AO229,Listas!$E$6:$F$106,2,),IF($AN229=$R$12,VLOOKUP($AO229,Listas!$H$6:$I$106,2,),""))),"")</f>
        <v/>
      </c>
      <c r="CP229" t="str">
        <f>IFERROR('Prod y alimentación'!H287*IF($AN229=$R$10,VLOOKUP($AO229,Listas!$B$6:$C$106,2,),IF($AN229=$R$11,VLOOKUP($AO229,Listas!$E$6:$F$106,2,),IF($AN229=$R$12,VLOOKUP($AO229,Listas!$H$6:$I$106,2,),""))),"")</f>
        <v/>
      </c>
      <c r="CQ229" t="str">
        <f>IFERROR('Prod y alimentación'!K287*IF($AN229=$R$10,VLOOKUP($AO229,Listas!$B$6:$C$106,2,),IF($AN229=$R$11,VLOOKUP($AO229,Listas!$E$6:$F$106,2,),IF($AN229=$R$12,VLOOKUP($AO229,Listas!$H$6:$I$106,2,),""))),"")</f>
        <v/>
      </c>
      <c r="CR229" t="str">
        <f>IFERROR('Prod y alimentación'!N287*IF($AN229=$R$10,VLOOKUP($AO229,Listas!$B$6:$C$106,2,),IF($AN229=$R$11,VLOOKUP($AO229,Listas!$E$6:$F$106,2,),IF($AN229=$R$12,VLOOKUP($AO229,Listas!$H$6:$I$106,2,),""))),"")</f>
        <v/>
      </c>
      <c r="CS229" t="str">
        <f>IFERROR('Prod y alimentación'!Q287*IF($AN229=$R$10,VLOOKUP($AO229,Listas!$B$6:$C$106,2,),IF($AN229=$R$11,VLOOKUP($AO229,Listas!$E$6:$F$106,2,),IF($AN229=$R$12,VLOOKUP($AO229,Listas!$H$6:$I$106,2,),""))),"")</f>
        <v/>
      </c>
      <c r="CT229" t="str">
        <f>IFERROR('Prod y alimentación'!T287*IF($AN229=$R$10,VLOOKUP($AO229,Listas!$B$6:$C$106,2,),IF($AN229=$R$11,VLOOKUP($AO229,Listas!$E$6:$F$106,2,),IF($AN229=$R$12,VLOOKUP($AO229,Listas!$H$6:$I$106,2,),""))),"")</f>
        <v/>
      </c>
      <c r="CU229" t="str">
        <f>IFERROR('Prod y alimentación'!W287*IF($AN229=$R$10,VLOOKUP($AO229,Listas!$B$6:$C$106,2,),IF($AN229=$R$11,VLOOKUP($AO229,Listas!$E$6:$F$106,2,),IF($AN229=$R$12,VLOOKUP($AO229,Listas!$H$6:$I$106,2,),""))),"")</f>
        <v/>
      </c>
      <c r="CV229" t="str">
        <f>IFERROR('Prod y alimentación'!Z287*IF($AN229=$R$10,VLOOKUP($AO229,Listas!$B$6:$C$106,2,),IF($AN229=$R$11,VLOOKUP($AO229,Listas!$E$6:$F$106,2,),IF($AN229=$R$12,VLOOKUP($AO229,Listas!$H$6:$I$106,2,),""))),"")</f>
        <v/>
      </c>
      <c r="CW229" t="str">
        <f>IFERROR('Prod y alimentación'!AC287*IF($AN229=$R$10,VLOOKUP($AO229,Listas!$B$6:$C$106,2,),IF($AN229=$R$11,VLOOKUP($AO229,Listas!$E$6:$F$106,2,),IF($AN229=$R$12,VLOOKUP($AO229,Listas!$H$6:$I$106,2,),""))),"")</f>
        <v/>
      </c>
      <c r="CX229" t="str">
        <f>IFERROR('Prod y alimentación'!AF287*IF($AN229=$R$10,VLOOKUP($AO229,Listas!$B$6:$C$106,2,),IF($AN229=$R$11,VLOOKUP($AO229,Listas!$E$6:$F$106,2,),IF($AN229=$R$12,VLOOKUP($AO229,Listas!$H$6:$I$106,2,),""))),"")</f>
        <v/>
      </c>
      <c r="CY229" t="str">
        <f>IFERROR('Prod y alimentación'!AI287*IF($AN229=$R$10,VLOOKUP($AO229,Listas!$B$6:$C$106,2,),IF($AN229=$R$11,VLOOKUP($AO229,Listas!$E$6:$F$106,2,),IF($AN229=$R$12,VLOOKUP($AO229,Listas!$H$6:$I$106,2,),""))),"")</f>
        <v/>
      </c>
      <c r="CZ229" t="str">
        <f>IFERROR('Prod y alimentación'!AL287*IF($AN229=$R$10,VLOOKUP($AO229,Listas!$B$6:$C$106,2,),IF($AN229=$R$11,VLOOKUP($AO229,Listas!$E$6:$F$106,2,),IF($AN229=$R$12,VLOOKUP($AO229,Listas!$H$6:$I$106,2,),""))),"")</f>
        <v/>
      </c>
    </row>
    <row r="230" spans="80:104" x14ac:dyDescent="0.35">
      <c r="CB230" t="str">
        <f>IF(Reservas!E235="",IF(Reservas!D235="","",IF(Reservas!C235=$O$10,0.85,IF(Reservas!C235=$O$11,0.45,IF(Reservas!C235=$O$12,0.33,"")))),Reservas!E235)</f>
        <v/>
      </c>
      <c r="CC230" t="str">
        <f>IF(Reservas!H235="",IF(Reservas!G235="","",IF(Reservas!F235=$O$10,0.85,IF(Reservas!F235=$O$11,0.45,IF(Reservas!F235=$O$12,0.33,"")))),Reservas!H235)</f>
        <v/>
      </c>
      <c r="CD230" t="str">
        <f>IF(Reservas!K235="",IF(Reservas!J235="","",IF(Reservas!I235=$O$10,0.85,IF(Reservas!I235=$O$11,0.45,IF(Reservas!I235=$O$12,0.33,"")))),Reservas!K235)</f>
        <v/>
      </c>
      <c r="CE230" t="str">
        <f>IF(Reservas!N235="",IF(Reservas!M235="","",IF(Reservas!L235=$O$10,0.85,IF(Reservas!L235=$O$11,0.45,IF(Reservas!L235=$O$12,0.33,"")))),Reservas!N235)</f>
        <v/>
      </c>
      <c r="CF230" t="str">
        <f>IF(Reservas!Q235="",IF(Reservas!P235="","",IF(Reservas!O235=$O$10,0.85,IF(Reservas!O235=$O$11,0.45,IF(Reservas!O235=$O$12,0.33,"")))),Reservas!Q235)</f>
        <v/>
      </c>
      <c r="CG230" t="str">
        <f>IF(Reservas!T235="",IF(Reservas!S235="","",IF(Reservas!R235=$O$10,0.85,IF(Reservas!R235=$O$11,0.45,IF(Reservas!R235=$O$12,0.33,"")))),Reservas!T235)</f>
        <v/>
      </c>
      <c r="CH230" t="str">
        <f>IF(Reservas!W235="",IF(Reservas!V235="","",IF(Reservas!U235=$O$10,0.85,IF(Reservas!U235=$O$11,0.45,IF(Reservas!U235=$O$12,0.33,"")))),Reservas!W235)</f>
        <v/>
      </c>
      <c r="CI230" t="str">
        <f>IF(Reservas!Z235="",IF(Reservas!Y235="","",IF(Reservas!X235=$O$10,0.85,IF(Reservas!X235=$O$11,0.45,IF(Reservas!X235=$O$12,0.33,"")))),Reservas!Z235)</f>
        <v/>
      </c>
      <c r="CJ230" t="str">
        <f>IF(Reservas!AC235="",IF(Reservas!AB235="","",IF(Reservas!AA235=$O$10,0.85,IF(Reservas!AA235=$O$11,0.45,IF(Reservas!AA235=$O$12,0.33,"")))),Reservas!AC235)</f>
        <v/>
      </c>
      <c r="CK230" t="str">
        <f>IF(Reservas!AF235="",IF(Reservas!AE235="","",IF(Reservas!AD235=$O$10,0.85,IF(Reservas!AD235=$O$11,0.45,IF(Reservas!AD235=$O$12,0.33,"")))),Reservas!AF235)</f>
        <v/>
      </c>
      <c r="CL230" t="str">
        <f>IF(Reservas!AI235="",IF(Reservas!AH235="","",IF(Reservas!AG235=$O$10,0.85,IF(Reservas!AG235=$O$11,0.45,IF(Reservas!AG235=$O$12,0.33,"")))),Reservas!AI235)</f>
        <v/>
      </c>
      <c r="CM230" t="str">
        <f>IF(Reservas!AL235="",IF(Reservas!AK235="","",IF(Reservas!AJ235=$O$10,0.85,IF(Reservas!AJ235=$O$11,0.45,IF(Reservas!AJ235=$O$12,0.33,"")))),Reservas!AL235)</f>
        <v/>
      </c>
      <c r="CO230" t="str">
        <f>IFERROR('Prod y alimentación'!E288*IF($AN230=$R$10,VLOOKUP($AO230,Listas!$B$6:$C$106,2,),IF($AN230=$R$11,VLOOKUP($AO230,Listas!$E$6:$F$106,2,),IF($AN230=$R$12,VLOOKUP($AO230,Listas!$H$6:$I$106,2,),""))),"")</f>
        <v/>
      </c>
      <c r="CP230" t="str">
        <f>IFERROR('Prod y alimentación'!H288*IF($AN230=$R$10,VLOOKUP($AO230,Listas!$B$6:$C$106,2,),IF($AN230=$R$11,VLOOKUP($AO230,Listas!$E$6:$F$106,2,),IF($AN230=$R$12,VLOOKUP($AO230,Listas!$H$6:$I$106,2,),""))),"")</f>
        <v/>
      </c>
      <c r="CQ230" t="str">
        <f>IFERROR('Prod y alimentación'!K288*IF($AN230=$R$10,VLOOKUP($AO230,Listas!$B$6:$C$106,2,),IF($AN230=$R$11,VLOOKUP($AO230,Listas!$E$6:$F$106,2,),IF($AN230=$R$12,VLOOKUP($AO230,Listas!$H$6:$I$106,2,),""))),"")</f>
        <v/>
      </c>
      <c r="CR230" t="str">
        <f>IFERROR('Prod y alimentación'!N288*IF($AN230=$R$10,VLOOKUP($AO230,Listas!$B$6:$C$106,2,),IF($AN230=$R$11,VLOOKUP($AO230,Listas!$E$6:$F$106,2,),IF($AN230=$R$12,VLOOKUP($AO230,Listas!$H$6:$I$106,2,),""))),"")</f>
        <v/>
      </c>
      <c r="CS230" t="str">
        <f>IFERROR('Prod y alimentación'!Q288*IF($AN230=$R$10,VLOOKUP($AO230,Listas!$B$6:$C$106,2,),IF($AN230=$R$11,VLOOKUP($AO230,Listas!$E$6:$F$106,2,),IF($AN230=$R$12,VLOOKUP($AO230,Listas!$H$6:$I$106,2,),""))),"")</f>
        <v/>
      </c>
      <c r="CT230" t="str">
        <f>IFERROR('Prod y alimentación'!T288*IF($AN230=$R$10,VLOOKUP($AO230,Listas!$B$6:$C$106,2,),IF($AN230=$R$11,VLOOKUP($AO230,Listas!$E$6:$F$106,2,),IF($AN230=$R$12,VLOOKUP($AO230,Listas!$H$6:$I$106,2,),""))),"")</f>
        <v/>
      </c>
      <c r="CU230" t="str">
        <f>IFERROR('Prod y alimentación'!W288*IF($AN230=$R$10,VLOOKUP($AO230,Listas!$B$6:$C$106,2,),IF($AN230=$R$11,VLOOKUP($AO230,Listas!$E$6:$F$106,2,),IF($AN230=$R$12,VLOOKUP($AO230,Listas!$H$6:$I$106,2,),""))),"")</f>
        <v/>
      </c>
      <c r="CV230" t="str">
        <f>IFERROR('Prod y alimentación'!Z288*IF($AN230=$R$10,VLOOKUP($AO230,Listas!$B$6:$C$106,2,),IF($AN230=$R$11,VLOOKUP($AO230,Listas!$E$6:$F$106,2,),IF($AN230=$R$12,VLOOKUP($AO230,Listas!$H$6:$I$106,2,),""))),"")</f>
        <v/>
      </c>
      <c r="CW230" t="str">
        <f>IFERROR('Prod y alimentación'!AC288*IF($AN230=$R$10,VLOOKUP($AO230,Listas!$B$6:$C$106,2,),IF($AN230=$R$11,VLOOKUP($AO230,Listas!$E$6:$F$106,2,),IF($AN230=$R$12,VLOOKUP($AO230,Listas!$H$6:$I$106,2,),""))),"")</f>
        <v/>
      </c>
      <c r="CX230" t="str">
        <f>IFERROR('Prod y alimentación'!AF288*IF($AN230=$R$10,VLOOKUP($AO230,Listas!$B$6:$C$106,2,),IF($AN230=$R$11,VLOOKUP($AO230,Listas!$E$6:$F$106,2,),IF($AN230=$R$12,VLOOKUP($AO230,Listas!$H$6:$I$106,2,),""))),"")</f>
        <v/>
      </c>
      <c r="CY230" t="str">
        <f>IFERROR('Prod y alimentación'!AI288*IF($AN230=$R$10,VLOOKUP($AO230,Listas!$B$6:$C$106,2,),IF($AN230=$R$11,VLOOKUP($AO230,Listas!$E$6:$F$106,2,),IF($AN230=$R$12,VLOOKUP($AO230,Listas!$H$6:$I$106,2,),""))),"")</f>
        <v/>
      </c>
      <c r="CZ230" t="str">
        <f>IFERROR('Prod y alimentación'!AL288*IF($AN230=$R$10,VLOOKUP($AO230,Listas!$B$6:$C$106,2,),IF($AN230=$R$11,VLOOKUP($AO230,Listas!$E$6:$F$106,2,),IF($AN230=$R$12,VLOOKUP($AO230,Listas!$H$6:$I$106,2,),""))),"")</f>
        <v/>
      </c>
    </row>
    <row r="231" spans="80:104" x14ac:dyDescent="0.35">
      <c r="CB231" t="str">
        <f>IF(Reservas!E236="",IF(Reservas!D236="","",IF(Reservas!C236=$O$10,0.85,IF(Reservas!C236=$O$11,0.45,IF(Reservas!C236=$O$12,0.33,"")))),Reservas!E236)</f>
        <v/>
      </c>
      <c r="CC231" t="str">
        <f>IF(Reservas!H236="",IF(Reservas!G236="","",IF(Reservas!F236=$O$10,0.85,IF(Reservas!F236=$O$11,0.45,IF(Reservas!F236=$O$12,0.33,"")))),Reservas!H236)</f>
        <v/>
      </c>
      <c r="CD231" t="str">
        <f>IF(Reservas!K236="",IF(Reservas!J236="","",IF(Reservas!I236=$O$10,0.85,IF(Reservas!I236=$O$11,0.45,IF(Reservas!I236=$O$12,0.33,"")))),Reservas!K236)</f>
        <v/>
      </c>
      <c r="CE231" t="str">
        <f>IF(Reservas!N236="",IF(Reservas!M236="","",IF(Reservas!L236=$O$10,0.85,IF(Reservas!L236=$O$11,0.45,IF(Reservas!L236=$O$12,0.33,"")))),Reservas!N236)</f>
        <v/>
      </c>
      <c r="CF231" t="str">
        <f>IF(Reservas!Q236="",IF(Reservas!P236="","",IF(Reservas!O236=$O$10,0.85,IF(Reservas!O236=$O$11,0.45,IF(Reservas!O236=$O$12,0.33,"")))),Reservas!Q236)</f>
        <v/>
      </c>
      <c r="CG231" t="str">
        <f>IF(Reservas!T236="",IF(Reservas!S236="","",IF(Reservas!R236=$O$10,0.85,IF(Reservas!R236=$O$11,0.45,IF(Reservas!R236=$O$12,0.33,"")))),Reservas!T236)</f>
        <v/>
      </c>
      <c r="CH231" t="str">
        <f>IF(Reservas!W236="",IF(Reservas!V236="","",IF(Reservas!U236=$O$10,0.85,IF(Reservas!U236=$O$11,0.45,IF(Reservas!U236=$O$12,0.33,"")))),Reservas!W236)</f>
        <v/>
      </c>
      <c r="CI231" t="str">
        <f>IF(Reservas!Z236="",IF(Reservas!Y236="","",IF(Reservas!X236=$O$10,0.85,IF(Reservas!X236=$O$11,0.45,IF(Reservas!X236=$O$12,0.33,"")))),Reservas!Z236)</f>
        <v/>
      </c>
      <c r="CJ231" t="str">
        <f>IF(Reservas!AC236="",IF(Reservas!AB236="","",IF(Reservas!AA236=$O$10,0.85,IF(Reservas!AA236=$O$11,0.45,IF(Reservas!AA236=$O$12,0.33,"")))),Reservas!AC236)</f>
        <v/>
      </c>
      <c r="CK231" t="str">
        <f>IF(Reservas!AF236="",IF(Reservas!AE236="","",IF(Reservas!AD236=$O$10,0.85,IF(Reservas!AD236=$O$11,0.45,IF(Reservas!AD236=$O$12,0.33,"")))),Reservas!AF236)</f>
        <v/>
      </c>
      <c r="CL231" t="str">
        <f>IF(Reservas!AI236="",IF(Reservas!AH236="","",IF(Reservas!AG236=$O$10,0.85,IF(Reservas!AG236=$O$11,0.45,IF(Reservas!AG236=$O$12,0.33,"")))),Reservas!AI236)</f>
        <v/>
      </c>
      <c r="CM231" t="str">
        <f>IF(Reservas!AL236="",IF(Reservas!AK236="","",IF(Reservas!AJ236=$O$10,0.85,IF(Reservas!AJ236=$O$11,0.45,IF(Reservas!AJ236=$O$12,0.33,"")))),Reservas!AL236)</f>
        <v/>
      </c>
      <c r="CO231" t="str">
        <f>IFERROR('Prod y alimentación'!E289*IF($AN231=$R$10,VLOOKUP($AO231,Listas!$B$6:$C$106,2,),IF($AN231=$R$11,VLOOKUP($AO231,Listas!$E$6:$F$106,2,),IF($AN231=$R$12,VLOOKUP($AO231,Listas!$H$6:$I$106,2,),""))),"")</f>
        <v/>
      </c>
      <c r="CP231" t="str">
        <f>IFERROR('Prod y alimentación'!H289*IF($AN231=$R$10,VLOOKUP($AO231,Listas!$B$6:$C$106,2,),IF($AN231=$R$11,VLOOKUP($AO231,Listas!$E$6:$F$106,2,),IF($AN231=$R$12,VLOOKUP($AO231,Listas!$H$6:$I$106,2,),""))),"")</f>
        <v/>
      </c>
      <c r="CQ231" t="str">
        <f>IFERROR('Prod y alimentación'!K289*IF($AN231=$R$10,VLOOKUP($AO231,Listas!$B$6:$C$106,2,),IF($AN231=$R$11,VLOOKUP($AO231,Listas!$E$6:$F$106,2,),IF($AN231=$R$12,VLOOKUP($AO231,Listas!$H$6:$I$106,2,),""))),"")</f>
        <v/>
      </c>
      <c r="CR231" t="str">
        <f>IFERROR('Prod y alimentación'!N289*IF($AN231=$R$10,VLOOKUP($AO231,Listas!$B$6:$C$106,2,),IF($AN231=$R$11,VLOOKUP($AO231,Listas!$E$6:$F$106,2,),IF($AN231=$R$12,VLOOKUP($AO231,Listas!$H$6:$I$106,2,),""))),"")</f>
        <v/>
      </c>
      <c r="CS231" t="str">
        <f>IFERROR('Prod y alimentación'!Q289*IF($AN231=$R$10,VLOOKUP($AO231,Listas!$B$6:$C$106,2,),IF($AN231=$R$11,VLOOKUP($AO231,Listas!$E$6:$F$106,2,),IF($AN231=$R$12,VLOOKUP($AO231,Listas!$H$6:$I$106,2,),""))),"")</f>
        <v/>
      </c>
      <c r="CT231" t="str">
        <f>IFERROR('Prod y alimentación'!T289*IF($AN231=$R$10,VLOOKUP($AO231,Listas!$B$6:$C$106,2,),IF($AN231=$R$11,VLOOKUP($AO231,Listas!$E$6:$F$106,2,),IF($AN231=$R$12,VLOOKUP($AO231,Listas!$H$6:$I$106,2,),""))),"")</f>
        <v/>
      </c>
      <c r="CU231" t="str">
        <f>IFERROR('Prod y alimentación'!W289*IF($AN231=$R$10,VLOOKUP($AO231,Listas!$B$6:$C$106,2,),IF($AN231=$R$11,VLOOKUP($AO231,Listas!$E$6:$F$106,2,),IF($AN231=$R$12,VLOOKUP($AO231,Listas!$H$6:$I$106,2,),""))),"")</f>
        <v/>
      </c>
      <c r="CV231" t="str">
        <f>IFERROR('Prod y alimentación'!Z289*IF($AN231=$R$10,VLOOKUP($AO231,Listas!$B$6:$C$106,2,),IF($AN231=$R$11,VLOOKUP($AO231,Listas!$E$6:$F$106,2,),IF($AN231=$R$12,VLOOKUP($AO231,Listas!$H$6:$I$106,2,),""))),"")</f>
        <v/>
      </c>
      <c r="CW231" t="str">
        <f>IFERROR('Prod y alimentación'!AC289*IF($AN231=$R$10,VLOOKUP($AO231,Listas!$B$6:$C$106,2,),IF($AN231=$R$11,VLOOKUP($AO231,Listas!$E$6:$F$106,2,),IF($AN231=$R$12,VLOOKUP($AO231,Listas!$H$6:$I$106,2,),""))),"")</f>
        <v/>
      </c>
      <c r="CX231" t="str">
        <f>IFERROR('Prod y alimentación'!AF289*IF($AN231=$R$10,VLOOKUP($AO231,Listas!$B$6:$C$106,2,),IF($AN231=$R$11,VLOOKUP($AO231,Listas!$E$6:$F$106,2,),IF($AN231=$R$12,VLOOKUP($AO231,Listas!$H$6:$I$106,2,),""))),"")</f>
        <v/>
      </c>
      <c r="CY231" t="str">
        <f>IFERROR('Prod y alimentación'!AI289*IF($AN231=$R$10,VLOOKUP($AO231,Listas!$B$6:$C$106,2,),IF($AN231=$R$11,VLOOKUP($AO231,Listas!$E$6:$F$106,2,),IF($AN231=$R$12,VLOOKUP($AO231,Listas!$H$6:$I$106,2,),""))),"")</f>
        <v/>
      </c>
      <c r="CZ231" t="str">
        <f>IFERROR('Prod y alimentación'!AL289*IF($AN231=$R$10,VLOOKUP($AO231,Listas!$B$6:$C$106,2,),IF($AN231=$R$11,VLOOKUP($AO231,Listas!$E$6:$F$106,2,),IF($AN231=$R$12,VLOOKUP($AO231,Listas!$H$6:$I$106,2,),""))),"")</f>
        <v/>
      </c>
    </row>
    <row r="232" spans="80:104" x14ac:dyDescent="0.35">
      <c r="CB232" t="str">
        <f>IF(Reservas!E237="",IF(Reservas!D237="","",IF(Reservas!C237=$O$10,0.85,IF(Reservas!C237=$O$11,0.45,IF(Reservas!C237=$O$12,0.33,"")))),Reservas!E237)</f>
        <v/>
      </c>
      <c r="CC232" t="str">
        <f>IF(Reservas!H237="",IF(Reservas!G237="","",IF(Reservas!F237=$O$10,0.85,IF(Reservas!F237=$O$11,0.45,IF(Reservas!F237=$O$12,0.33,"")))),Reservas!H237)</f>
        <v/>
      </c>
      <c r="CD232" t="str">
        <f>IF(Reservas!K237="",IF(Reservas!J237="","",IF(Reservas!I237=$O$10,0.85,IF(Reservas!I237=$O$11,0.45,IF(Reservas!I237=$O$12,0.33,"")))),Reservas!K237)</f>
        <v/>
      </c>
      <c r="CE232" t="str">
        <f>IF(Reservas!N237="",IF(Reservas!M237="","",IF(Reservas!L237=$O$10,0.85,IF(Reservas!L237=$O$11,0.45,IF(Reservas!L237=$O$12,0.33,"")))),Reservas!N237)</f>
        <v/>
      </c>
      <c r="CF232" t="str">
        <f>IF(Reservas!Q237="",IF(Reservas!P237="","",IF(Reservas!O237=$O$10,0.85,IF(Reservas!O237=$O$11,0.45,IF(Reservas!O237=$O$12,0.33,"")))),Reservas!Q237)</f>
        <v/>
      </c>
      <c r="CG232" t="str">
        <f>IF(Reservas!T237="",IF(Reservas!S237="","",IF(Reservas!R237=$O$10,0.85,IF(Reservas!R237=$O$11,0.45,IF(Reservas!R237=$O$12,0.33,"")))),Reservas!T237)</f>
        <v/>
      </c>
      <c r="CH232" t="str">
        <f>IF(Reservas!W237="",IF(Reservas!V237="","",IF(Reservas!U237=$O$10,0.85,IF(Reservas!U237=$O$11,0.45,IF(Reservas!U237=$O$12,0.33,"")))),Reservas!W237)</f>
        <v/>
      </c>
      <c r="CI232" t="str">
        <f>IF(Reservas!Z237="",IF(Reservas!Y237="","",IF(Reservas!X237=$O$10,0.85,IF(Reservas!X237=$O$11,0.45,IF(Reservas!X237=$O$12,0.33,"")))),Reservas!Z237)</f>
        <v/>
      </c>
      <c r="CJ232" t="str">
        <f>IF(Reservas!AC237="",IF(Reservas!AB237="","",IF(Reservas!AA237=$O$10,0.85,IF(Reservas!AA237=$O$11,0.45,IF(Reservas!AA237=$O$12,0.33,"")))),Reservas!AC237)</f>
        <v/>
      </c>
      <c r="CK232" t="str">
        <f>IF(Reservas!AF237="",IF(Reservas!AE237="","",IF(Reservas!AD237=$O$10,0.85,IF(Reservas!AD237=$O$11,0.45,IF(Reservas!AD237=$O$12,0.33,"")))),Reservas!AF237)</f>
        <v/>
      </c>
      <c r="CL232" t="str">
        <f>IF(Reservas!AI237="",IF(Reservas!AH237="","",IF(Reservas!AG237=$O$10,0.85,IF(Reservas!AG237=$O$11,0.45,IF(Reservas!AG237=$O$12,0.33,"")))),Reservas!AI237)</f>
        <v/>
      </c>
      <c r="CM232" t="str">
        <f>IF(Reservas!AL237="",IF(Reservas!AK237="","",IF(Reservas!AJ237=$O$10,0.85,IF(Reservas!AJ237=$O$11,0.45,IF(Reservas!AJ237=$O$12,0.33,"")))),Reservas!AL237)</f>
        <v/>
      </c>
      <c r="CO232" t="str">
        <f>IFERROR('Prod y alimentación'!E290*IF($AN232=$R$10,VLOOKUP($AO232,Listas!$B$6:$C$106,2,),IF($AN232=$R$11,VLOOKUP($AO232,Listas!$E$6:$F$106,2,),IF($AN232=$R$12,VLOOKUP($AO232,Listas!$H$6:$I$106,2,),""))),"")</f>
        <v/>
      </c>
      <c r="CP232" t="str">
        <f>IFERROR('Prod y alimentación'!H290*IF($AN232=$R$10,VLOOKUP($AO232,Listas!$B$6:$C$106,2,),IF($AN232=$R$11,VLOOKUP($AO232,Listas!$E$6:$F$106,2,),IF($AN232=$R$12,VLOOKUP($AO232,Listas!$H$6:$I$106,2,),""))),"")</f>
        <v/>
      </c>
      <c r="CQ232" t="str">
        <f>IFERROR('Prod y alimentación'!K290*IF($AN232=$R$10,VLOOKUP($AO232,Listas!$B$6:$C$106,2,),IF($AN232=$R$11,VLOOKUP($AO232,Listas!$E$6:$F$106,2,),IF($AN232=$R$12,VLOOKUP($AO232,Listas!$H$6:$I$106,2,),""))),"")</f>
        <v/>
      </c>
      <c r="CR232" t="str">
        <f>IFERROR('Prod y alimentación'!N290*IF($AN232=$R$10,VLOOKUP($AO232,Listas!$B$6:$C$106,2,),IF($AN232=$R$11,VLOOKUP($AO232,Listas!$E$6:$F$106,2,),IF($AN232=$R$12,VLOOKUP($AO232,Listas!$H$6:$I$106,2,),""))),"")</f>
        <v/>
      </c>
      <c r="CS232" t="str">
        <f>IFERROR('Prod y alimentación'!Q290*IF($AN232=$R$10,VLOOKUP($AO232,Listas!$B$6:$C$106,2,),IF($AN232=$R$11,VLOOKUP($AO232,Listas!$E$6:$F$106,2,),IF($AN232=$R$12,VLOOKUP($AO232,Listas!$H$6:$I$106,2,),""))),"")</f>
        <v/>
      </c>
      <c r="CT232" t="str">
        <f>IFERROR('Prod y alimentación'!T290*IF($AN232=$R$10,VLOOKUP($AO232,Listas!$B$6:$C$106,2,),IF($AN232=$R$11,VLOOKUP($AO232,Listas!$E$6:$F$106,2,),IF($AN232=$R$12,VLOOKUP($AO232,Listas!$H$6:$I$106,2,),""))),"")</f>
        <v/>
      </c>
      <c r="CU232" t="str">
        <f>IFERROR('Prod y alimentación'!W290*IF($AN232=$R$10,VLOOKUP($AO232,Listas!$B$6:$C$106,2,),IF($AN232=$R$11,VLOOKUP($AO232,Listas!$E$6:$F$106,2,),IF($AN232=$R$12,VLOOKUP($AO232,Listas!$H$6:$I$106,2,),""))),"")</f>
        <v/>
      </c>
      <c r="CV232" t="str">
        <f>IFERROR('Prod y alimentación'!Z290*IF($AN232=$R$10,VLOOKUP($AO232,Listas!$B$6:$C$106,2,),IF($AN232=$R$11,VLOOKUP($AO232,Listas!$E$6:$F$106,2,),IF($AN232=$R$12,VLOOKUP($AO232,Listas!$H$6:$I$106,2,),""))),"")</f>
        <v/>
      </c>
      <c r="CW232" t="str">
        <f>IFERROR('Prod y alimentación'!AC290*IF($AN232=$R$10,VLOOKUP($AO232,Listas!$B$6:$C$106,2,),IF($AN232=$R$11,VLOOKUP($AO232,Listas!$E$6:$F$106,2,),IF($AN232=$R$12,VLOOKUP($AO232,Listas!$H$6:$I$106,2,),""))),"")</f>
        <v/>
      </c>
      <c r="CX232" t="str">
        <f>IFERROR('Prod y alimentación'!AF290*IF($AN232=$R$10,VLOOKUP($AO232,Listas!$B$6:$C$106,2,),IF($AN232=$R$11,VLOOKUP($AO232,Listas!$E$6:$F$106,2,),IF($AN232=$R$12,VLOOKUP($AO232,Listas!$H$6:$I$106,2,),""))),"")</f>
        <v/>
      </c>
      <c r="CY232" t="str">
        <f>IFERROR('Prod y alimentación'!AI290*IF($AN232=$R$10,VLOOKUP($AO232,Listas!$B$6:$C$106,2,),IF($AN232=$R$11,VLOOKUP($AO232,Listas!$E$6:$F$106,2,),IF($AN232=$R$12,VLOOKUP($AO232,Listas!$H$6:$I$106,2,),""))),"")</f>
        <v/>
      </c>
      <c r="CZ232" t="str">
        <f>IFERROR('Prod y alimentación'!AL290*IF($AN232=$R$10,VLOOKUP($AO232,Listas!$B$6:$C$106,2,),IF($AN232=$R$11,VLOOKUP($AO232,Listas!$E$6:$F$106,2,),IF($AN232=$R$12,VLOOKUP($AO232,Listas!$H$6:$I$106,2,),""))),"")</f>
        <v/>
      </c>
    </row>
    <row r="233" spans="80:104" x14ac:dyDescent="0.35">
      <c r="CB233" t="str">
        <f>IF(Reservas!E238="",IF(Reservas!D238="","",IF(Reservas!C238=$O$10,0.85,IF(Reservas!C238=$O$11,0.45,IF(Reservas!C238=$O$12,0.33,"")))),Reservas!E238)</f>
        <v/>
      </c>
      <c r="CC233" t="str">
        <f>IF(Reservas!H238="",IF(Reservas!G238="","",IF(Reservas!F238=$O$10,0.85,IF(Reservas!F238=$O$11,0.45,IF(Reservas!F238=$O$12,0.33,"")))),Reservas!H238)</f>
        <v/>
      </c>
      <c r="CD233" t="str">
        <f>IF(Reservas!K238="",IF(Reservas!J238="","",IF(Reservas!I238=$O$10,0.85,IF(Reservas!I238=$O$11,0.45,IF(Reservas!I238=$O$12,0.33,"")))),Reservas!K238)</f>
        <v/>
      </c>
      <c r="CE233" t="str">
        <f>IF(Reservas!N238="",IF(Reservas!M238="","",IF(Reservas!L238=$O$10,0.85,IF(Reservas!L238=$O$11,0.45,IF(Reservas!L238=$O$12,0.33,"")))),Reservas!N238)</f>
        <v/>
      </c>
      <c r="CF233" t="str">
        <f>IF(Reservas!Q238="",IF(Reservas!P238="","",IF(Reservas!O238=$O$10,0.85,IF(Reservas!O238=$O$11,0.45,IF(Reservas!O238=$O$12,0.33,"")))),Reservas!Q238)</f>
        <v/>
      </c>
      <c r="CG233" t="str">
        <f>IF(Reservas!T238="",IF(Reservas!S238="","",IF(Reservas!R238=$O$10,0.85,IF(Reservas!R238=$O$11,0.45,IF(Reservas!R238=$O$12,0.33,"")))),Reservas!T238)</f>
        <v/>
      </c>
      <c r="CH233" t="str">
        <f>IF(Reservas!W238="",IF(Reservas!V238="","",IF(Reservas!U238=$O$10,0.85,IF(Reservas!U238=$O$11,0.45,IF(Reservas!U238=$O$12,0.33,"")))),Reservas!W238)</f>
        <v/>
      </c>
      <c r="CI233" t="str">
        <f>IF(Reservas!Z238="",IF(Reservas!Y238="","",IF(Reservas!X238=$O$10,0.85,IF(Reservas!X238=$O$11,0.45,IF(Reservas!X238=$O$12,0.33,"")))),Reservas!Z238)</f>
        <v/>
      </c>
      <c r="CJ233" t="str">
        <f>IF(Reservas!AC238="",IF(Reservas!AB238="","",IF(Reservas!AA238=$O$10,0.85,IF(Reservas!AA238=$O$11,0.45,IF(Reservas!AA238=$O$12,0.33,"")))),Reservas!AC238)</f>
        <v/>
      </c>
      <c r="CK233" t="str">
        <f>IF(Reservas!AF238="",IF(Reservas!AE238="","",IF(Reservas!AD238=$O$10,0.85,IF(Reservas!AD238=$O$11,0.45,IF(Reservas!AD238=$O$12,0.33,"")))),Reservas!AF238)</f>
        <v/>
      </c>
      <c r="CL233" t="str">
        <f>IF(Reservas!AI238="",IF(Reservas!AH238="","",IF(Reservas!AG238=$O$10,0.85,IF(Reservas!AG238=$O$11,0.45,IF(Reservas!AG238=$O$12,0.33,"")))),Reservas!AI238)</f>
        <v/>
      </c>
      <c r="CM233" t="str">
        <f>IF(Reservas!AL238="",IF(Reservas!AK238="","",IF(Reservas!AJ238=$O$10,0.85,IF(Reservas!AJ238=$O$11,0.45,IF(Reservas!AJ238=$O$12,0.33,"")))),Reservas!AL238)</f>
        <v/>
      </c>
      <c r="CO233" t="str">
        <f>IFERROR('Prod y alimentación'!E291*IF($AN233=$R$10,VLOOKUP($AO233,Listas!$B$6:$C$106,2,),IF($AN233=$R$11,VLOOKUP($AO233,Listas!$E$6:$F$106,2,),IF($AN233=$R$12,VLOOKUP($AO233,Listas!$H$6:$I$106,2,),""))),"")</f>
        <v/>
      </c>
      <c r="CP233" t="str">
        <f>IFERROR('Prod y alimentación'!H291*IF($AN233=$R$10,VLOOKUP($AO233,Listas!$B$6:$C$106,2,),IF($AN233=$R$11,VLOOKUP($AO233,Listas!$E$6:$F$106,2,),IF($AN233=$R$12,VLOOKUP($AO233,Listas!$H$6:$I$106,2,),""))),"")</f>
        <v/>
      </c>
      <c r="CQ233" t="str">
        <f>IFERROR('Prod y alimentación'!K291*IF($AN233=$R$10,VLOOKUP($AO233,Listas!$B$6:$C$106,2,),IF($AN233=$R$11,VLOOKUP($AO233,Listas!$E$6:$F$106,2,),IF($AN233=$R$12,VLOOKUP($AO233,Listas!$H$6:$I$106,2,),""))),"")</f>
        <v/>
      </c>
      <c r="CR233" t="str">
        <f>IFERROR('Prod y alimentación'!N291*IF($AN233=$R$10,VLOOKUP($AO233,Listas!$B$6:$C$106,2,),IF($AN233=$R$11,VLOOKUP($AO233,Listas!$E$6:$F$106,2,),IF($AN233=$R$12,VLOOKUP($AO233,Listas!$H$6:$I$106,2,),""))),"")</f>
        <v/>
      </c>
      <c r="CS233" t="str">
        <f>IFERROR('Prod y alimentación'!Q291*IF($AN233=$R$10,VLOOKUP($AO233,Listas!$B$6:$C$106,2,),IF($AN233=$R$11,VLOOKUP($AO233,Listas!$E$6:$F$106,2,),IF($AN233=$R$12,VLOOKUP($AO233,Listas!$H$6:$I$106,2,),""))),"")</f>
        <v/>
      </c>
      <c r="CT233" t="str">
        <f>IFERROR('Prod y alimentación'!T291*IF($AN233=$R$10,VLOOKUP($AO233,Listas!$B$6:$C$106,2,),IF($AN233=$R$11,VLOOKUP($AO233,Listas!$E$6:$F$106,2,),IF($AN233=$R$12,VLOOKUP($AO233,Listas!$H$6:$I$106,2,),""))),"")</f>
        <v/>
      </c>
      <c r="CU233" t="str">
        <f>IFERROR('Prod y alimentación'!W291*IF($AN233=$R$10,VLOOKUP($AO233,Listas!$B$6:$C$106,2,),IF($AN233=$R$11,VLOOKUP($AO233,Listas!$E$6:$F$106,2,),IF($AN233=$R$12,VLOOKUP($AO233,Listas!$H$6:$I$106,2,),""))),"")</f>
        <v/>
      </c>
      <c r="CV233" t="str">
        <f>IFERROR('Prod y alimentación'!Z291*IF($AN233=$R$10,VLOOKUP($AO233,Listas!$B$6:$C$106,2,),IF($AN233=$R$11,VLOOKUP($AO233,Listas!$E$6:$F$106,2,),IF($AN233=$R$12,VLOOKUP($AO233,Listas!$H$6:$I$106,2,),""))),"")</f>
        <v/>
      </c>
      <c r="CW233" t="str">
        <f>IFERROR('Prod y alimentación'!AC291*IF($AN233=$R$10,VLOOKUP($AO233,Listas!$B$6:$C$106,2,),IF($AN233=$R$11,VLOOKUP($AO233,Listas!$E$6:$F$106,2,),IF($AN233=$R$12,VLOOKUP($AO233,Listas!$H$6:$I$106,2,),""))),"")</f>
        <v/>
      </c>
      <c r="CX233" t="str">
        <f>IFERROR('Prod y alimentación'!AF291*IF($AN233=$R$10,VLOOKUP($AO233,Listas!$B$6:$C$106,2,),IF($AN233=$R$11,VLOOKUP($AO233,Listas!$E$6:$F$106,2,),IF($AN233=$R$12,VLOOKUP($AO233,Listas!$H$6:$I$106,2,),""))),"")</f>
        <v/>
      </c>
      <c r="CY233" t="str">
        <f>IFERROR('Prod y alimentación'!AI291*IF($AN233=$R$10,VLOOKUP($AO233,Listas!$B$6:$C$106,2,),IF($AN233=$R$11,VLOOKUP($AO233,Listas!$E$6:$F$106,2,),IF($AN233=$R$12,VLOOKUP($AO233,Listas!$H$6:$I$106,2,),""))),"")</f>
        <v/>
      </c>
      <c r="CZ233" t="str">
        <f>IFERROR('Prod y alimentación'!AL291*IF($AN233=$R$10,VLOOKUP($AO233,Listas!$B$6:$C$106,2,),IF($AN233=$R$11,VLOOKUP($AO233,Listas!$E$6:$F$106,2,),IF($AN233=$R$12,VLOOKUP($AO233,Listas!$H$6:$I$106,2,),""))),"")</f>
        <v/>
      </c>
    </row>
    <row r="234" spans="80:104" x14ac:dyDescent="0.35">
      <c r="CB234" t="str">
        <f>IF(Reservas!E239="",IF(Reservas!D239="","",IF(Reservas!C239=$O$10,0.85,IF(Reservas!C239=$O$11,0.45,IF(Reservas!C239=$O$12,0.33,"")))),Reservas!E239)</f>
        <v/>
      </c>
      <c r="CC234" t="str">
        <f>IF(Reservas!H239="",IF(Reservas!G239="","",IF(Reservas!F239=$O$10,0.85,IF(Reservas!F239=$O$11,0.45,IF(Reservas!F239=$O$12,0.33,"")))),Reservas!H239)</f>
        <v/>
      </c>
      <c r="CD234" t="str">
        <f>IF(Reservas!K239="",IF(Reservas!J239="","",IF(Reservas!I239=$O$10,0.85,IF(Reservas!I239=$O$11,0.45,IF(Reservas!I239=$O$12,0.33,"")))),Reservas!K239)</f>
        <v/>
      </c>
      <c r="CE234" t="str">
        <f>IF(Reservas!N239="",IF(Reservas!M239="","",IF(Reservas!L239=$O$10,0.85,IF(Reservas!L239=$O$11,0.45,IF(Reservas!L239=$O$12,0.33,"")))),Reservas!N239)</f>
        <v/>
      </c>
      <c r="CF234" t="str">
        <f>IF(Reservas!Q239="",IF(Reservas!P239="","",IF(Reservas!O239=$O$10,0.85,IF(Reservas!O239=$O$11,0.45,IF(Reservas!O239=$O$12,0.33,"")))),Reservas!Q239)</f>
        <v/>
      </c>
      <c r="CG234" t="str">
        <f>IF(Reservas!T239="",IF(Reservas!S239="","",IF(Reservas!R239=$O$10,0.85,IF(Reservas!R239=$O$11,0.45,IF(Reservas!R239=$O$12,0.33,"")))),Reservas!T239)</f>
        <v/>
      </c>
      <c r="CH234" t="str">
        <f>IF(Reservas!W239="",IF(Reservas!V239="","",IF(Reservas!U239=$O$10,0.85,IF(Reservas!U239=$O$11,0.45,IF(Reservas!U239=$O$12,0.33,"")))),Reservas!W239)</f>
        <v/>
      </c>
      <c r="CI234" t="str">
        <f>IF(Reservas!Z239="",IF(Reservas!Y239="","",IF(Reservas!X239=$O$10,0.85,IF(Reservas!X239=$O$11,0.45,IF(Reservas!X239=$O$12,0.33,"")))),Reservas!Z239)</f>
        <v/>
      </c>
      <c r="CJ234" t="str">
        <f>IF(Reservas!AC239="",IF(Reservas!AB239="","",IF(Reservas!AA239=$O$10,0.85,IF(Reservas!AA239=$O$11,0.45,IF(Reservas!AA239=$O$12,0.33,"")))),Reservas!AC239)</f>
        <v/>
      </c>
      <c r="CK234" t="str">
        <f>IF(Reservas!AF239="",IF(Reservas!AE239="","",IF(Reservas!AD239=$O$10,0.85,IF(Reservas!AD239=$O$11,0.45,IF(Reservas!AD239=$O$12,0.33,"")))),Reservas!AF239)</f>
        <v/>
      </c>
      <c r="CL234" t="str">
        <f>IF(Reservas!AI239="",IF(Reservas!AH239="","",IF(Reservas!AG239=$O$10,0.85,IF(Reservas!AG239=$O$11,0.45,IF(Reservas!AG239=$O$12,0.33,"")))),Reservas!AI239)</f>
        <v/>
      </c>
      <c r="CM234" t="str">
        <f>IF(Reservas!AL239="",IF(Reservas!AK239="","",IF(Reservas!AJ239=$O$10,0.85,IF(Reservas!AJ239=$O$11,0.45,IF(Reservas!AJ239=$O$12,0.33,"")))),Reservas!AL239)</f>
        <v/>
      </c>
      <c r="CO234" t="str">
        <f>IFERROR('Prod y alimentación'!E292*IF($AN234=$R$10,VLOOKUP($AO234,Listas!$B$6:$C$106,2,),IF($AN234=$R$11,VLOOKUP($AO234,Listas!$E$6:$F$106,2,),IF($AN234=$R$12,VLOOKUP($AO234,Listas!$H$6:$I$106,2,),""))),"")</f>
        <v/>
      </c>
      <c r="CP234" t="str">
        <f>IFERROR('Prod y alimentación'!H292*IF($AN234=$R$10,VLOOKUP($AO234,Listas!$B$6:$C$106,2,),IF($AN234=$R$11,VLOOKUP($AO234,Listas!$E$6:$F$106,2,),IF($AN234=$R$12,VLOOKUP($AO234,Listas!$H$6:$I$106,2,),""))),"")</f>
        <v/>
      </c>
      <c r="CQ234" t="str">
        <f>IFERROR('Prod y alimentación'!K292*IF($AN234=$R$10,VLOOKUP($AO234,Listas!$B$6:$C$106,2,),IF($AN234=$R$11,VLOOKUP($AO234,Listas!$E$6:$F$106,2,),IF($AN234=$R$12,VLOOKUP($AO234,Listas!$H$6:$I$106,2,),""))),"")</f>
        <v/>
      </c>
      <c r="CR234" t="str">
        <f>IFERROR('Prod y alimentación'!N292*IF($AN234=$R$10,VLOOKUP($AO234,Listas!$B$6:$C$106,2,),IF($AN234=$R$11,VLOOKUP($AO234,Listas!$E$6:$F$106,2,),IF($AN234=$R$12,VLOOKUP($AO234,Listas!$H$6:$I$106,2,),""))),"")</f>
        <v/>
      </c>
      <c r="CS234" t="str">
        <f>IFERROR('Prod y alimentación'!Q292*IF($AN234=$R$10,VLOOKUP($AO234,Listas!$B$6:$C$106,2,),IF($AN234=$R$11,VLOOKUP($AO234,Listas!$E$6:$F$106,2,),IF($AN234=$R$12,VLOOKUP($AO234,Listas!$H$6:$I$106,2,),""))),"")</f>
        <v/>
      </c>
      <c r="CT234" t="str">
        <f>IFERROR('Prod y alimentación'!T292*IF($AN234=$R$10,VLOOKUP($AO234,Listas!$B$6:$C$106,2,),IF($AN234=$R$11,VLOOKUP($AO234,Listas!$E$6:$F$106,2,),IF($AN234=$R$12,VLOOKUP($AO234,Listas!$H$6:$I$106,2,),""))),"")</f>
        <v/>
      </c>
      <c r="CU234" t="str">
        <f>IFERROR('Prod y alimentación'!W292*IF($AN234=$R$10,VLOOKUP($AO234,Listas!$B$6:$C$106,2,),IF($AN234=$R$11,VLOOKUP($AO234,Listas!$E$6:$F$106,2,),IF($AN234=$R$12,VLOOKUP($AO234,Listas!$H$6:$I$106,2,),""))),"")</f>
        <v/>
      </c>
      <c r="CV234" t="str">
        <f>IFERROR('Prod y alimentación'!Z292*IF($AN234=$R$10,VLOOKUP($AO234,Listas!$B$6:$C$106,2,),IF($AN234=$R$11,VLOOKUP($AO234,Listas!$E$6:$F$106,2,),IF($AN234=$R$12,VLOOKUP($AO234,Listas!$H$6:$I$106,2,),""))),"")</f>
        <v/>
      </c>
      <c r="CW234" t="str">
        <f>IFERROR('Prod y alimentación'!AC292*IF($AN234=$R$10,VLOOKUP($AO234,Listas!$B$6:$C$106,2,),IF($AN234=$R$11,VLOOKUP($AO234,Listas!$E$6:$F$106,2,),IF($AN234=$R$12,VLOOKUP($AO234,Listas!$H$6:$I$106,2,),""))),"")</f>
        <v/>
      </c>
      <c r="CX234" t="str">
        <f>IFERROR('Prod y alimentación'!AF292*IF($AN234=$R$10,VLOOKUP($AO234,Listas!$B$6:$C$106,2,),IF($AN234=$R$11,VLOOKUP($AO234,Listas!$E$6:$F$106,2,),IF($AN234=$R$12,VLOOKUP($AO234,Listas!$H$6:$I$106,2,),""))),"")</f>
        <v/>
      </c>
      <c r="CY234" t="str">
        <f>IFERROR('Prod y alimentación'!AI292*IF($AN234=$R$10,VLOOKUP($AO234,Listas!$B$6:$C$106,2,),IF($AN234=$R$11,VLOOKUP($AO234,Listas!$E$6:$F$106,2,),IF($AN234=$R$12,VLOOKUP($AO234,Listas!$H$6:$I$106,2,),""))),"")</f>
        <v/>
      </c>
      <c r="CZ234" t="str">
        <f>IFERROR('Prod y alimentación'!AL292*IF($AN234=$R$10,VLOOKUP($AO234,Listas!$B$6:$C$106,2,),IF($AN234=$R$11,VLOOKUP($AO234,Listas!$E$6:$F$106,2,),IF($AN234=$R$12,VLOOKUP($AO234,Listas!$H$6:$I$106,2,),""))),"")</f>
        <v/>
      </c>
    </row>
    <row r="235" spans="80:104" x14ac:dyDescent="0.35">
      <c r="CB235" t="str">
        <f>IF(Reservas!E240="",IF(Reservas!D240="","",IF(Reservas!C240=$O$10,0.85,IF(Reservas!C240=$O$11,0.45,IF(Reservas!C240=$O$12,0.33,"")))),Reservas!E240)</f>
        <v/>
      </c>
      <c r="CC235" t="str">
        <f>IF(Reservas!H240="",IF(Reservas!G240="","",IF(Reservas!F240=$O$10,0.85,IF(Reservas!F240=$O$11,0.45,IF(Reservas!F240=$O$12,0.33,"")))),Reservas!H240)</f>
        <v/>
      </c>
      <c r="CD235" t="str">
        <f>IF(Reservas!K240="",IF(Reservas!J240="","",IF(Reservas!I240=$O$10,0.85,IF(Reservas!I240=$O$11,0.45,IF(Reservas!I240=$O$12,0.33,"")))),Reservas!K240)</f>
        <v/>
      </c>
      <c r="CE235" t="str">
        <f>IF(Reservas!N240="",IF(Reservas!M240="","",IF(Reservas!L240=$O$10,0.85,IF(Reservas!L240=$O$11,0.45,IF(Reservas!L240=$O$12,0.33,"")))),Reservas!N240)</f>
        <v/>
      </c>
      <c r="CF235" t="str">
        <f>IF(Reservas!Q240="",IF(Reservas!P240="","",IF(Reservas!O240=$O$10,0.85,IF(Reservas!O240=$O$11,0.45,IF(Reservas!O240=$O$12,0.33,"")))),Reservas!Q240)</f>
        <v/>
      </c>
      <c r="CG235" t="str">
        <f>IF(Reservas!T240="",IF(Reservas!S240="","",IF(Reservas!R240=$O$10,0.85,IF(Reservas!R240=$O$11,0.45,IF(Reservas!R240=$O$12,0.33,"")))),Reservas!T240)</f>
        <v/>
      </c>
      <c r="CH235" t="str">
        <f>IF(Reservas!W240="",IF(Reservas!V240="","",IF(Reservas!U240=$O$10,0.85,IF(Reservas!U240=$O$11,0.45,IF(Reservas!U240=$O$12,0.33,"")))),Reservas!W240)</f>
        <v/>
      </c>
      <c r="CI235" t="str">
        <f>IF(Reservas!Z240="",IF(Reservas!Y240="","",IF(Reservas!X240=$O$10,0.85,IF(Reservas!X240=$O$11,0.45,IF(Reservas!X240=$O$12,0.33,"")))),Reservas!Z240)</f>
        <v/>
      </c>
      <c r="CJ235" t="str">
        <f>IF(Reservas!AC240="",IF(Reservas!AB240="","",IF(Reservas!AA240=$O$10,0.85,IF(Reservas!AA240=$O$11,0.45,IF(Reservas!AA240=$O$12,0.33,"")))),Reservas!AC240)</f>
        <v/>
      </c>
      <c r="CK235" t="str">
        <f>IF(Reservas!AF240="",IF(Reservas!AE240="","",IF(Reservas!AD240=$O$10,0.85,IF(Reservas!AD240=$O$11,0.45,IF(Reservas!AD240=$O$12,0.33,"")))),Reservas!AF240)</f>
        <v/>
      </c>
      <c r="CL235" t="str">
        <f>IF(Reservas!AI240="",IF(Reservas!AH240="","",IF(Reservas!AG240=$O$10,0.85,IF(Reservas!AG240=$O$11,0.45,IF(Reservas!AG240=$O$12,0.33,"")))),Reservas!AI240)</f>
        <v/>
      </c>
      <c r="CM235" t="str">
        <f>IF(Reservas!AL240="",IF(Reservas!AK240="","",IF(Reservas!AJ240=$O$10,0.85,IF(Reservas!AJ240=$O$11,0.45,IF(Reservas!AJ240=$O$12,0.33,"")))),Reservas!AL240)</f>
        <v/>
      </c>
      <c r="CO235" t="str">
        <f>IFERROR('Prod y alimentación'!E293*IF($AN235=$R$10,VLOOKUP($AO235,Listas!$B$6:$C$106,2,),IF($AN235=$R$11,VLOOKUP($AO235,Listas!$E$6:$F$106,2,),IF($AN235=$R$12,VLOOKUP($AO235,Listas!$H$6:$I$106,2,),""))),"")</f>
        <v/>
      </c>
      <c r="CP235" t="str">
        <f>IFERROR('Prod y alimentación'!H293*IF($AN235=$R$10,VLOOKUP($AO235,Listas!$B$6:$C$106,2,),IF($AN235=$R$11,VLOOKUP($AO235,Listas!$E$6:$F$106,2,),IF($AN235=$R$12,VLOOKUP($AO235,Listas!$H$6:$I$106,2,),""))),"")</f>
        <v/>
      </c>
      <c r="CQ235" t="str">
        <f>IFERROR('Prod y alimentación'!K293*IF($AN235=$R$10,VLOOKUP($AO235,Listas!$B$6:$C$106,2,),IF($AN235=$R$11,VLOOKUP($AO235,Listas!$E$6:$F$106,2,),IF($AN235=$R$12,VLOOKUP($AO235,Listas!$H$6:$I$106,2,),""))),"")</f>
        <v/>
      </c>
      <c r="CR235" t="str">
        <f>IFERROR('Prod y alimentación'!N293*IF($AN235=$R$10,VLOOKUP($AO235,Listas!$B$6:$C$106,2,),IF($AN235=$R$11,VLOOKUP($AO235,Listas!$E$6:$F$106,2,),IF($AN235=$R$12,VLOOKUP($AO235,Listas!$H$6:$I$106,2,),""))),"")</f>
        <v/>
      </c>
      <c r="CS235" t="str">
        <f>IFERROR('Prod y alimentación'!Q293*IF($AN235=$R$10,VLOOKUP($AO235,Listas!$B$6:$C$106,2,),IF($AN235=$R$11,VLOOKUP($AO235,Listas!$E$6:$F$106,2,),IF($AN235=$R$12,VLOOKUP($AO235,Listas!$H$6:$I$106,2,),""))),"")</f>
        <v/>
      </c>
      <c r="CT235" t="str">
        <f>IFERROR('Prod y alimentación'!T293*IF($AN235=$R$10,VLOOKUP($AO235,Listas!$B$6:$C$106,2,),IF($AN235=$R$11,VLOOKUP($AO235,Listas!$E$6:$F$106,2,),IF($AN235=$R$12,VLOOKUP($AO235,Listas!$H$6:$I$106,2,),""))),"")</f>
        <v/>
      </c>
      <c r="CU235" t="str">
        <f>IFERROR('Prod y alimentación'!W293*IF($AN235=$R$10,VLOOKUP($AO235,Listas!$B$6:$C$106,2,),IF($AN235=$R$11,VLOOKUP($AO235,Listas!$E$6:$F$106,2,),IF($AN235=$R$12,VLOOKUP($AO235,Listas!$H$6:$I$106,2,),""))),"")</f>
        <v/>
      </c>
      <c r="CV235" t="str">
        <f>IFERROR('Prod y alimentación'!Z293*IF($AN235=$R$10,VLOOKUP($AO235,Listas!$B$6:$C$106,2,),IF($AN235=$R$11,VLOOKUP($AO235,Listas!$E$6:$F$106,2,),IF($AN235=$R$12,VLOOKUP($AO235,Listas!$H$6:$I$106,2,),""))),"")</f>
        <v/>
      </c>
      <c r="CW235" t="str">
        <f>IFERROR('Prod y alimentación'!AC293*IF($AN235=$R$10,VLOOKUP($AO235,Listas!$B$6:$C$106,2,),IF($AN235=$R$11,VLOOKUP($AO235,Listas!$E$6:$F$106,2,),IF($AN235=$R$12,VLOOKUP($AO235,Listas!$H$6:$I$106,2,),""))),"")</f>
        <v/>
      </c>
      <c r="CX235" t="str">
        <f>IFERROR('Prod y alimentación'!AF293*IF($AN235=$R$10,VLOOKUP($AO235,Listas!$B$6:$C$106,2,),IF($AN235=$R$11,VLOOKUP($AO235,Listas!$E$6:$F$106,2,),IF($AN235=$R$12,VLOOKUP($AO235,Listas!$H$6:$I$106,2,),""))),"")</f>
        <v/>
      </c>
      <c r="CY235" t="str">
        <f>IFERROR('Prod y alimentación'!AI293*IF($AN235=$R$10,VLOOKUP($AO235,Listas!$B$6:$C$106,2,),IF($AN235=$R$11,VLOOKUP($AO235,Listas!$E$6:$F$106,2,),IF($AN235=$R$12,VLOOKUP($AO235,Listas!$H$6:$I$106,2,),""))),"")</f>
        <v/>
      </c>
      <c r="CZ235" t="str">
        <f>IFERROR('Prod y alimentación'!AL293*IF($AN235=$R$10,VLOOKUP($AO235,Listas!$B$6:$C$106,2,),IF($AN235=$R$11,VLOOKUP($AO235,Listas!$E$6:$F$106,2,),IF($AN235=$R$12,VLOOKUP($AO235,Listas!$H$6:$I$106,2,),""))),"")</f>
        <v/>
      </c>
    </row>
    <row r="236" spans="80:104" x14ac:dyDescent="0.35">
      <c r="CB236" t="str">
        <f>IF(Reservas!E241="",IF(Reservas!D241="","",IF(Reservas!C241=$O$10,0.85,IF(Reservas!C241=$O$11,0.45,IF(Reservas!C241=$O$12,0.33,"")))),Reservas!E241)</f>
        <v/>
      </c>
      <c r="CC236" t="str">
        <f>IF(Reservas!H241="",IF(Reservas!G241="","",IF(Reservas!F241=$O$10,0.85,IF(Reservas!F241=$O$11,0.45,IF(Reservas!F241=$O$12,0.33,"")))),Reservas!H241)</f>
        <v/>
      </c>
      <c r="CD236" t="str">
        <f>IF(Reservas!K241="",IF(Reservas!J241="","",IF(Reservas!I241=$O$10,0.85,IF(Reservas!I241=$O$11,0.45,IF(Reservas!I241=$O$12,0.33,"")))),Reservas!K241)</f>
        <v/>
      </c>
      <c r="CE236" t="str">
        <f>IF(Reservas!N241="",IF(Reservas!M241="","",IF(Reservas!L241=$O$10,0.85,IF(Reservas!L241=$O$11,0.45,IF(Reservas!L241=$O$12,0.33,"")))),Reservas!N241)</f>
        <v/>
      </c>
      <c r="CF236" t="str">
        <f>IF(Reservas!Q241="",IF(Reservas!P241="","",IF(Reservas!O241=$O$10,0.85,IF(Reservas!O241=$O$11,0.45,IF(Reservas!O241=$O$12,0.33,"")))),Reservas!Q241)</f>
        <v/>
      </c>
      <c r="CG236" t="str">
        <f>IF(Reservas!T241="",IF(Reservas!S241="","",IF(Reservas!R241=$O$10,0.85,IF(Reservas!R241=$O$11,0.45,IF(Reservas!R241=$O$12,0.33,"")))),Reservas!T241)</f>
        <v/>
      </c>
      <c r="CH236" t="str">
        <f>IF(Reservas!W241="",IF(Reservas!V241="","",IF(Reservas!U241=$O$10,0.85,IF(Reservas!U241=$O$11,0.45,IF(Reservas!U241=$O$12,0.33,"")))),Reservas!W241)</f>
        <v/>
      </c>
      <c r="CI236" t="str">
        <f>IF(Reservas!Z241="",IF(Reservas!Y241="","",IF(Reservas!X241=$O$10,0.85,IF(Reservas!X241=$O$11,0.45,IF(Reservas!X241=$O$12,0.33,"")))),Reservas!Z241)</f>
        <v/>
      </c>
      <c r="CJ236" t="str">
        <f>IF(Reservas!AC241="",IF(Reservas!AB241="","",IF(Reservas!AA241=$O$10,0.85,IF(Reservas!AA241=$O$11,0.45,IF(Reservas!AA241=$O$12,0.33,"")))),Reservas!AC241)</f>
        <v/>
      </c>
      <c r="CK236" t="str">
        <f>IF(Reservas!AF241="",IF(Reservas!AE241="","",IF(Reservas!AD241=$O$10,0.85,IF(Reservas!AD241=$O$11,0.45,IF(Reservas!AD241=$O$12,0.33,"")))),Reservas!AF241)</f>
        <v/>
      </c>
      <c r="CL236" t="str">
        <f>IF(Reservas!AI241="",IF(Reservas!AH241="","",IF(Reservas!AG241=$O$10,0.85,IF(Reservas!AG241=$O$11,0.45,IF(Reservas!AG241=$O$12,0.33,"")))),Reservas!AI241)</f>
        <v/>
      </c>
      <c r="CM236" t="str">
        <f>IF(Reservas!AL241="",IF(Reservas!AK241="","",IF(Reservas!AJ241=$O$10,0.85,IF(Reservas!AJ241=$O$11,0.45,IF(Reservas!AJ241=$O$12,0.33,"")))),Reservas!AL241)</f>
        <v/>
      </c>
      <c r="CO236" t="str">
        <f>IFERROR('Prod y alimentación'!E294*IF($AN236=$R$10,VLOOKUP($AO236,Listas!$B$6:$C$106,2,),IF($AN236=$R$11,VLOOKUP($AO236,Listas!$E$6:$F$106,2,),IF($AN236=$R$12,VLOOKUP($AO236,Listas!$H$6:$I$106,2,),""))),"")</f>
        <v/>
      </c>
      <c r="CP236" t="str">
        <f>IFERROR('Prod y alimentación'!H294*IF($AN236=$R$10,VLOOKUP($AO236,Listas!$B$6:$C$106,2,),IF($AN236=$R$11,VLOOKUP($AO236,Listas!$E$6:$F$106,2,),IF($AN236=$R$12,VLOOKUP($AO236,Listas!$H$6:$I$106,2,),""))),"")</f>
        <v/>
      </c>
      <c r="CQ236" t="str">
        <f>IFERROR('Prod y alimentación'!K294*IF($AN236=$R$10,VLOOKUP($AO236,Listas!$B$6:$C$106,2,),IF($AN236=$R$11,VLOOKUP($AO236,Listas!$E$6:$F$106,2,),IF($AN236=$R$12,VLOOKUP($AO236,Listas!$H$6:$I$106,2,),""))),"")</f>
        <v/>
      </c>
      <c r="CR236" t="str">
        <f>IFERROR('Prod y alimentación'!N294*IF($AN236=$R$10,VLOOKUP($AO236,Listas!$B$6:$C$106,2,),IF($AN236=$R$11,VLOOKUP($AO236,Listas!$E$6:$F$106,2,),IF($AN236=$R$12,VLOOKUP($AO236,Listas!$H$6:$I$106,2,),""))),"")</f>
        <v/>
      </c>
      <c r="CS236" t="str">
        <f>IFERROR('Prod y alimentación'!Q294*IF($AN236=$R$10,VLOOKUP($AO236,Listas!$B$6:$C$106,2,),IF($AN236=$R$11,VLOOKUP($AO236,Listas!$E$6:$F$106,2,),IF($AN236=$R$12,VLOOKUP($AO236,Listas!$H$6:$I$106,2,),""))),"")</f>
        <v/>
      </c>
      <c r="CT236" t="str">
        <f>IFERROR('Prod y alimentación'!T294*IF($AN236=$R$10,VLOOKUP($AO236,Listas!$B$6:$C$106,2,),IF($AN236=$R$11,VLOOKUP($AO236,Listas!$E$6:$F$106,2,),IF($AN236=$R$12,VLOOKUP($AO236,Listas!$H$6:$I$106,2,),""))),"")</f>
        <v/>
      </c>
      <c r="CU236" t="str">
        <f>IFERROR('Prod y alimentación'!W294*IF($AN236=$R$10,VLOOKUP($AO236,Listas!$B$6:$C$106,2,),IF($AN236=$R$11,VLOOKUP($AO236,Listas!$E$6:$F$106,2,),IF($AN236=$R$12,VLOOKUP($AO236,Listas!$H$6:$I$106,2,),""))),"")</f>
        <v/>
      </c>
      <c r="CV236" t="str">
        <f>IFERROR('Prod y alimentación'!Z294*IF($AN236=$R$10,VLOOKUP($AO236,Listas!$B$6:$C$106,2,),IF($AN236=$R$11,VLOOKUP($AO236,Listas!$E$6:$F$106,2,),IF($AN236=$R$12,VLOOKUP($AO236,Listas!$H$6:$I$106,2,),""))),"")</f>
        <v/>
      </c>
      <c r="CW236" t="str">
        <f>IFERROR('Prod y alimentación'!AC294*IF($AN236=$R$10,VLOOKUP($AO236,Listas!$B$6:$C$106,2,),IF($AN236=$R$11,VLOOKUP($AO236,Listas!$E$6:$F$106,2,),IF($AN236=$R$12,VLOOKUP($AO236,Listas!$H$6:$I$106,2,),""))),"")</f>
        <v/>
      </c>
      <c r="CX236" t="str">
        <f>IFERROR('Prod y alimentación'!AF294*IF($AN236=$R$10,VLOOKUP($AO236,Listas!$B$6:$C$106,2,),IF($AN236=$R$11,VLOOKUP($AO236,Listas!$E$6:$F$106,2,),IF($AN236=$R$12,VLOOKUP($AO236,Listas!$H$6:$I$106,2,),""))),"")</f>
        <v/>
      </c>
      <c r="CY236" t="str">
        <f>IFERROR('Prod y alimentación'!AI294*IF($AN236=$R$10,VLOOKUP($AO236,Listas!$B$6:$C$106,2,),IF($AN236=$R$11,VLOOKUP($AO236,Listas!$E$6:$F$106,2,),IF($AN236=$R$12,VLOOKUP($AO236,Listas!$H$6:$I$106,2,),""))),"")</f>
        <v/>
      </c>
      <c r="CZ236" t="str">
        <f>IFERROR('Prod y alimentación'!AL294*IF($AN236=$R$10,VLOOKUP($AO236,Listas!$B$6:$C$106,2,),IF($AN236=$R$11,VLOOKUP($AO236,Listas!$E$6:$F$106,2,),IF($AN236=$R$12,VLOOKUP($AO236,Listas!$H$6:$I$106,2,),""))),"")</f>
        <v/>
      </c>
    </row>
    <row r="237" spans="80:104" x14ac:dyDescent="0.35">
      <c r="CB237" t="str">
        <f>IF(Reservas!E242="",IF(Reservas!D242="","",IF(Reservas!C242=$O$10,0.85,IF(Reservas!C242=$O$11,0.45,IF(Reservas!C242=$O$12,0.33,"")))),Reservas!E242)</f>
        <v/>
      </c>
      <c r="CC237" t="str">
        <f>IF(Reservas!H242="",IF(Reservas!G242="","",IF(Reservas!F242=$O$10,0.85,IF(Reservas!F242=$O$11,0.45,IF(Reservas!F242=$O$12,0.33,"")))),Reservas!H242)</f>
        <v/>
      </c>
      <c r="CD237" t="str">
        <f>IF(Reservas!K242="",IF(Reservas!J242="","",IF(Reservas!I242=$O$10,0.85,IF(Reservas!I242=$O$11,0.45,IF(Reservas!I242=$O$12,0.33,"")))),Reservas!K242)</f>
        <v/>
      </c>
      <c r="CE237" t="str">
        <f>IF(Reservas!N242="",IF(Reservas!M242="","",IF(Reservas!L242=$O$10,0.85,IF(Reservas!L242=$O$11,0.45,IF(Reservas!L242=$O$12,0.33,"")))),Reservas!N242)</f>
        <v/>
      </c>
      <c r="CF237" t="str">
        <f>IF(Reservas!Q242="",IF(Reservas!P242="","",IF(Reservas!O242=$O$10,0.85,IF(Reservas!O242=$O$11,0.45,IF(Reservas!O242=$O$12,0.33,"")))),Reservas!Q242)</f>
        <v/>
      </c>
      <c r="CG237" t="str">
        <f>IF(Reservas!T242="",IF(Reservas!S242="","",IF(Reservas!R242=$O$10,0.85,IF(Reservas!R242=$O$11,0.45,IF(Reservas!R242=$O$12,0.33,"")))),Reservas!T242)</f>
        <v/>
      </c>
      <c r="CH237" t="str">
        <f>IF(Reservas!W242="",IF(Reservas!V242="","",IF(Reservas!U242=$O$10,0.85,IF(Reservas!U242=$O$11,0.45,IF(Reservas!U242=$O$12,0.33,"")))),Reservas!W242)</f>
        <v/>
      </c>
      <c r="CI237" t="str">
        <f>IF(Reservas!Z242="",IF(Reservas!Y242="","",IF(Reservas!X242=$O$10,0.85,IF(Reservas!X242=$O$11,0.45,IF(Reservas!X242=$O$12,0.33,"")))),Reservas!Z242)</f>
        <v/>
      </c>
      <c r="CJ237" t="str">
        <f>IF(Reservas!AC242="",IF(Reservas!AB242="","",IF(Reservas!AA242=$O$10,0.85,IF(Reservas!AA242=$O$11,0.45,IF(Reservas!AA242=$O$12,0.33,"")))),Reservas!AC242)</f>
        <v/>
      </c>
      <c r="CK237" t="str">
        <f>IF(Reservas!AF242="",IF(Reservas!AE242="","",IF(Reservas!AD242=$O$10,0.85,IF(Reservas!AD242=$O$11,0.45,IF(Reservas!AD242=$O$12,0.33,"")))),Reservas!AF242)</f>
        <v/>
      </c>
      <c r="CL237" t="str">
        <f>IF(Reservas!AI242="",IF(Reservas!AH242="","",IF(Reservas!AG242=$O$10,0.85,IF(Reservas!AG242=$O$11,0.45,IF(Reservas!AG242=$O$12,0.33,"")))),Reservas!AI242)</f>
        <v/>
      </c>
      <c r="CM237" t="str">
        <f>IF(Reservas!AL242="",IF(Reservas!AK242="","",IF(Reservas!AJ242=$O$10,0.85,IF(Reservas!AJ242=$O$11,0.45,IF(Reservas!AJ242=$O$12,0.33,"")))),Reservas!AL242)</f>
        <v/>
      </c>
      <c r="CO237" t="str">
        <f>IFERROR('Prod y alimentación'!E295*IF($AN237=$R$10,VLOOKUP($AO237,Listas!$B$6:$C$106,2,),IF($AN237=$R$11,VLOOKUP($AO237,Listas!$E$6:$F$106,2,),IF($AN237=$R$12,VLOOKUP($AO237,Listas!$H$6:$I$106,2,),""))),"")</f>
        <v/>
      </c>
      <c r="CP237" t="str">
        <f>IFERROR('Prod y alimentación'!H295*IF($AN237=$R$10,VLOOKUP($AO237,Listas!$B$6:$C$106,2,),IF($AN237=$R$11,VLOOKUP($AO237,Listas!$E$6:$F$106,2,),IF($AN237=$R$12,VLOOKUP($AO237,Listas!$H$6:$I$106,2,),""))),"")</f>
        <v/>
      </c>
      <c r="CQ237" t="str">
        <f>IFERROR('Prod y alimentación'!K295*IF($AN237=$R$10,VLOOKUP($AO237,Listas!$B$6:$C$106,2,),IF($AN237=$R$11,VLOOKUP($AO237,Listas!$E$6:$F$106,2,),IF($AN237=$R$12,VLOOKUP($AO237,Listas!$H$6:$I$106,2,),""))),"")</f>
        <v/>
      </c>
      <c r="CR237" t="str">
        <f>IFERROR('Prod y alimentación'!N295*IF($AN237=$R$10,VLOOKUP($AO237,Listas!$B$6:$C$106,2,),IF($AN237=$R$11,VLOOKUP($AO237,Listas!$E$6:$F$106,2,),IF($AN237=$R$12,VLOOKUP($AO237,Listas!$H$6:$I$106,2,),""))),"")</f>
        <v/>
      </c>
      <c r="CS237" t="str">
        <f>IFERROR('Prod y alimentación'!Q295*IF($AN237=$R$10,VLOOKUP($AO237,Listas!$B$6:$C$106,2,),IF($AN237=$R$11,VLOOKUP($AO237,Listas!$E$6:$F$106,2,),IF($AN237=$R$12,VLOOKUP($AO237,Listas!$H$6:$I$106,2,),""))),"")</f>
        <v/>
      </c>
      <c r="CT237" t="str">
        <f>IFERROR('Prod y alimentación'!T295*IF($AN237=$R$10,VLOOKUP($AO237,Listas!$B$6:$C$106,2,),IF($AN237=$R$11,VLOOKUP($AO237,Listas!$E$6:$F$106,2,),IF($AN237=$R$12,VLOOKUP($AO237,Listas!$H$6:$I$106,2,),""))),"")</f>
        <v/>
      </c>
      <c r="CU237" t="str">
        <f>IFERROR('Prod y alimentación'!W295*IF($AN237=$R$10,VLOOKUP($AO237,Listas!$B$6:$C$106,2,),IF($AN237=$R$11,VLOOKUP($AO237,Listas!$E$6:$F$106,2,),IF($AN237=$R$12,VLOOKUP($AO237,Listas!$H$6:$I$106,2,),""))),"")</f>
        <v/>
      </c>
      <c r="CV237" t="str">
        <f>IFERROR('Prod y alimentación'!Z295*IF($AN237=$R$10,VLOOKUP($AO237,Listas!$B$6:$C$106,2,),IF($AN237=$R$11,VLOOKUP($AO237,Listas!$E$6:$F$106,2,),IF($AN237=$R$12,VLOOKUP($AO237,Listas!$H$6:$I$106,2,),""))),"")</f>
        <v/>
      </c>
      <c r="CW237" t="str">
        <f>IFERROR('Prod y alimentación'!AC295*IF($AN237=$R$10,VLOOKUP($AO237,Listas!$B$6:$C$106,2,),IF($AN237=$R$11,VLOOKUP($AO237,Listas!$E$6:$F$106,2,),IF($AN237=$R$12,VLOOKUP($AO237,Listas!$H$6:$I$106,2,),""))),"")</f>
        <v/>
      </c>
      <c r="CX237" t="str">
        <f>IFERROR('Prod y alimentación'!AF295*IF($AN237=$R$10,VLOOKUP($AO237,Listas!$B$6:$C$106,2,),IF($AN237=$R$11,VLOOKUP($AO237,Listas!$E$6:$F$106,2,),IF($AN237=$R$12,VLOOKUP($AO237,Listas!$H$6:$I$106,2,),""))),"")</f>
        <v/>
      </c>
      <c r="CY237" t="str">
        <f>IFERROR('Prod y alimentación'!AI295*IF($AN237=$R$10,VLOOKUP($AO237,Listas!$B$6:$C$106,2,),IF($AN237=$R$11,VLOOKUP($AO237,Listas!$E$6:$F$106,2,),IF($AN237=$R$12,VLOOKUP($AO237,Listas!$H$6:$I$106,2,),""))),"")</f>
        <v/>
      </c>
      <c r="CZ237" t="str">
        <f>IFERROR('Prod y alimentación'!AL295*IF($AN237=$R$10,VLOOKUP($AO237,Listas!$B$6:$C$106,2,),IF($AN237=$R$11,VLOOKUP($AO237,Listas!$E$6:$F$106,2,),IF($AN237=$R$12,VLOOKUP($AO237,Listas!$H$6:$I$106,2,),""))),"")</f>
        <v/>
      </c>
    </row>
    <row r="238" spans="80:104" x14ac:dyDescent="0.35">
      <c r="CB238" t="str">
        <f>IF(Reservas!E243="",IF(Reservas!D243="","",IF(Reservas!C243=$O$10,0.85,IF(Reservas!C243=$O$11,0.45,IF(Reservas!C243=$O$12,0.33,"")))),Reservas!E243)</f>
        <v/>
      </c>
      <c r="CC238" t="str">
        <f>IF(Reservas!H243="",IF(Reservas!G243="","",IF(Reservas!F243=$O$10,0.85,IF(Reservas!F243=$O$11,0.45,IF(Reservas!F243=$O$12,0.33,"")))),Reservas!H243)</f>
        <v/>
      </c>
      <c r="CD238" t="str">
        <f>IF(Reservas!K243="",IF(Reservas!J243="","",IF(Reservas!I243=$O$10,0.85,IF(Reservas!I243=$O$11,0.45,IF(Reservas!I243=$O$12,0.33,"")))),Reservas!K243)</f>
        <v/>
      </c>
      <c r="CE238" t="str">
        <f>IF(Reservas!N243="",IF(Reservas!M243="","",IF(Reservas!L243=$O$10,0.85,IF(Reservas!L243=$O$11,0.45,IF(Reservas!L243=$O$12,0.33,"")))),Reservas!N243)</f>
        <v/>
      </c>
      <c r="CF238" t="str">
        <f>IF(Reservas!Q243="",IF(Reservas!P243="","",IF(Reservas!O243=$O$10,0.85,IF(Reservas!O243=$O$11,0.45,IF(Reservas!O243=$O$12,0.33,"")))),Reservas!Q243)</f>
        <v/>
      </c>
      <c r="CG238" t="str">
        <f>IF(Reservas!T243="",IF(Reservas!S243="","",IF(Reservas!R243=$O$10,0.85,IF(Reservas!R243=$O$11,0.45,IF(Reservas!R243=$O$12,0.33,"")))),Reservas!T243)</f>
        <v/>
      </c>
      <c r="CH238" t="str">
        <f>IF(Reservas!W243="",IF(Reservas!V243="","",IF(Reservas!U243=$O$10,0.85,IF(Reservas!U243=$O$11,0.45,IF(Reservas!U243=$O$12,0.33,"")))),Reservas!W243)</f>
        <v/>
      </c>
      <c r="CI238" t="str">
        <f>IF(Reservas!Z243="",IF(Reservas!Y243="","",IF(Reservas!X243=$O$10,0.85,IF(Reservas!X243=$O$11,0.45,IF(Reservas!X243=$O$12,0.33,"")))),Reservas!Z243)</f>
        <v/>
      </c>
      <c r="CJ238" t="str">
        <f>IF(Reservas!AC243="",IF(Reservas!AB243="","",IF(Reservas!AA243=$O$10,0.85,IF(Reservas!AA243=$O$11,0.45,IF(Reservas!AA243=$O$12,0.33,"")))),Reservas!AC243)</f>
        <v/>
      </c>
      <c r="CK238" t="str">
        <f>IF(Reservas!AF243="",IF(Reservas!AE243="","",IF(Reservas!AD243=$O$10,0.85,IF(Reservas!AD243=$O$11,0.45,IF(Reservas!AD243=$O$12,0.33,"")))),Reservas!AF243)</f>
        <v/>
      </c>
      <c r="CL238" t="str">
        <f>IF(Reservas!AI243="",IF(Reservas!AH243="","",IF(Reservas!AG243=$O$10,0.85,IF(Reservas!AG243=$O$11,0.45,IF(Reservas!AG243=$O$12,0.33,"")))),Reservas!AI243)</f>
        <v/>
      </c>
      <c r="CM238" t="str">
        <f>IF(Reservas!AL243="",IF(Reservas!AK243="","",IF(Reservas!AJ243=$O$10,0.85,IF(Reservas!AJ243=$O$11,0.45,IF(Reservas!AJ243=$O$12,0.33,"")))),Reservas!AL243)</f>
        <v/>
      </c>
      <c r="CO238" t="str">
        <f>IFERROR('Prod y alimentación'!E296*IF($AN238=$R$10,VLOOKUP($AO238,Listas!$B$6:$C$106,2,),IF($AN238=$R$11,VLOOKUP($AO238,Listas!$E$6:$F$106,2,),IF($AN238=$R$12,VLOOKUP($AO238,Listas!$H$6:$I$106,2,),""))),"")</f>
        <v/>
      </c>
      <c r="CP238" t="str">
        <f>IFERROR('Prod y alimentación'!H296*IF($AN238=$R$10,VLOOKUP($AO238,Listas!$B$6:$C$106,2,),IF($AN238=$R$11,VLOOKUP($AO238,Listas!$E$6:$F$106,2,),IF($AN238=$R$12,VLOOKUP($AO238,Listas!$H$6:$I$106,2,),""))),"")</f>
        <v/>
      </c>
      <c r="CQ238" t="str">
        <f>IFERROR('Prod y alimentación'!K296*IF($AN238=$R$10,VLOOKUP($AO238,Listas!$B$6:$C$106,2,),IF($AN238=$R$11,VLOOKUP($AO238,Listas!$E$6:$F$106,2,),IF($AN238=$R$12,VLOOKUP($AO238,Listas!$H$6:$I$106,2,),""))),"")</f>
        <v/>
      </c>
      <c r="CR238" t="str">
        <f>IFERROR('Prod y alimentación'!N296*IF($AN238=$R$10,VLOOKUP($AO238,Listas!$B$6:$C$106,2,),IF($AN238=$R$11,VLOOKUP($AO238,Listas!$E$6:$F$106,2,),IF($AN238=$R$12,VLOOKUP($AO238,Listas!$H$6:$I$106,2,),""))),"")</f>
        <v/>
      </c>
      <c r="CS238" t="str">
        <f>IFERROR('Prod y alimentación'!Q296*IF($AN238=$R$10,VLOOKUP($AO238,Listas!$B$6:$C$106,2,),IF($AN238=$R$11,VLOOKUP($AO238,Listas!$E$6:$F$106,2,),IF($AN238=$R$12,VLOOKUP($AO238,Listas!$H$6:$I$106,2,),""))),"")</f>
        <v/>
      </c>
      <c r="CT238" t="str">
        <f>IFERROR('Prod y alimentación'!T296*IF($AN238=$R$10,VLOOKUP($AO238,Listas!$B$6:$C$106,2,),IF($AN238=$R$11,VLOOKUP($AO238,Listas!$E$6:$F$106,2,),IF($AN238=$R$12,VLOOKUP($AO238,Listas!$H$6:$I$106,2,),""))),"")</f>
        <v/>
      </c>
      <c r="CU238" t="str">
        <f>IFERROR('Prod y alimentación'!W296*IF($AN238=$R$10,VLOOKUP($AO238,Listas!$B$6:$C$106,2,),IF($AN238=$R$11,VLOOKUP($AO238,Listas!$E$6:$F$106,2,),IF($AN238=$R$12,VLOOKUP($AO238,Listas!$H$6:$I$106,2,),""))),"")</f>
        <v/>
      </c>
      <c r="CV238" t="str">
        <f>IFERROR('Prod y alimentación'!Z296*IF($AN238=$R$10,VLOOKUP($AO238,Listas!$B$6:$C$106,2,),IF($AN238=$R$11,VLOOKUP($AO238,Listas!$E$6:$F$106,2,),IF($AN238=$R$12,VLOOKUP($AO238,Listas!$H$6:$I$106,2,),""))),"")</f>
        <v/>
      </c>
      <c r="CW238" t="str">
        <f>IFERROR('Prod y alimentación'!AC296*IF($AN238=$R$10,VLOOKUP($AO238,Listas!$B$6:$C$106,2,),IF($AN238=$R$11,VLOOKUP($AO238,Listas!$E$6:$F$106,2,),IF($AN238=$R$12,VLOOKUP($AO238,Listas!$H$6:$I$106,2,),""))),"")</f>
        <v/>
      </c>
      <c r="CX238" t="str">
        <f>IFERROR('Prod y alimentación'!AF296*IF($AN238=$R$10,VLOOKUP($AO238,Listas!$B$6:$C$106,2,),IF($AN238=$R$11,VLOOKUP($AO238,Listas!$E$6:$F$106,2,),IF($AN238=$R$12,VLOOKUP($AO238,Listas!$H$6:$I$106,2,),""))),"")</f>
        <v/>
      </c>
      <c r="CY238" t="str">
        <f>IFERROR('Prod y alimentación'!AI296*IF($AN238=$R$10,VLOOKUP($AO238,Listas!$B$6:$C$106,2,),IF($AN238=$R$11,VLOOKUP($AO238,Listas!$E$6:$F$106,2,),IF($AN238=$R$12,VLOOKUP($AO238,Listas!$H$6:$I$106,2,),""))),"")</f>
        <v/>
      </c>
      <c r="CZ238" t="str">
        <f>IFERROR('Prod y alimentación'!AL296*IF($AN238=$R$10,VLOOKUP($AO238,Listas!$B$6:$C$106,2,),IF($AN238=$R$11,VLOOKUP($AO238,Listas!$E$6:$F$106,2,),IF($AN238=$R$12,VLOOKUP($AO238,Listas!$H$6:$I$106,2,),""))),"")</f>
        <v/>
      </c>
    </row>
    <row r="239" spans="80:104" x14ac:dyDescent="0.35">
      <c r="CB239" t="str">
        <f>IF(Reservas!E244="",IF(Reservas!D244="","",IF(Reservas!C244=$O$10,0.85,IF(Reservas!C244=$O$11,0.45,IF(Reservas!C244=$O$12,0.33,"")))),Reservas!E244)</f>
        <v/>
      </c>
      <c r="CC239" t="str">
        <f>IF(Reservas!H244="",IF(Reservas!G244="","",IF(Reservas!F244=$O$10,0.85,IF(Reservas!F244=$O$11,0.45,IF(Reservas!F244=$O$12,0.33,"")))),Reservas!H244)</f>
        <v/>
      </c>
      <c r="CD239" t="str">
        <f>IF(Reservas!K244="",IF(Reservas!J244="","",IF(Reservas!I244=$O$10,0.85,IF(Reservas!I244=$O$11,0.45,IF(Reservas!I244=$O$12,0.33,"")))),Reservas!K244)</f>
        <v/>
      </c>
      <c r="CE239" t="str">
        <f>IF(Reservas!N244="",IF(Reservas!M244="","",IF(Reservas!L244=$O$10,0.85,IF(Reservas!L244=$O$11,0.45,IF(Reservas!L244=$O$12,0.33,"")))),Reservas!N244)</f>
        <v/>
      </c>
      <c r="CF239" t="str">
        <f>IF(Reservas!Q244="",IF(Reservas!P244="","",IF(Reservas!O244=$O$10,0.85,IF(Reservas!O244=$O$11,0.45,IF(Reservas!O244=$O$12,0.33,"")))),Reservas!Q244)</f>
        <v/>
      </c>
      <c r="CG239" t="str">
        <f>IF(Reservas!T244="",IF(Reservas!S244="","",IF(Reservas!R244=$O$10,0.85,IF(Reservas!R244=$O$11,0.45,IF(Reservas!R244=$O$12,0.33,"")))),Reservas!T244)</f>
        <v/>
      </c>
      <c r="CH239" t="str">
        <f>IF(Reservas!W244="",IF(Reservas!V244="","",IF(Reservas!U244=$O$10,0.85,IF(Reservas!U244=$O$11,0.45,IF(Reservas!U244=$O$12,0.33,"")))),Reservas!W244)</f>
        <v/>
      </c>
      <c r="CI239" t="str">
        <f>IF(Reservas!Z244="",IF(Reservas!Y244="","",IF(Reservas!X244=$O$10,0.85,IF(Reservas!X244=$O$11,0.45,IF(Reservas!X244=$O$12,0.33,"")))),Reservas!Z244)</f>
        <v/>
      </c>
      <c r="CJ239" t="str">
        <f>IF(Reservas!AC244="",IF(Reservas!AB244="","",IF(Reservas!AA244=$O$10,0.85,IF(Reservas!AA244=$O$11,0.45,IF(Reservas!AA244=$O$12,0.33,"")))),Reservas!AC244)</f>
        <v/>
      </c>
      <c r="CK239" t="str">
        <f>IF(Reservas!AF244="",IF(Reservas!AE244="","",IF(Reservas!AD244=$O$10,0.85,IF(Reservas!AD244=$O$11,0.45,IF(Reservas!AD244=$O$12,0.33,"")))),Reservas!AF244)</f>
        <v/>
      </c>
      <c r="CL239" t="str">
        <f>IF(Reservas!AI244="",IF(Reservas!AH244="","",IF(Reservas!AG244=$O$10,0.85,IF(Reservas!AG244=$O$11,0.45,IF(Reservas!AG244=$O$12,0.33,"")))),Reservas!AI244)</f>
        <v/>
      </c>
      <c r="CM239" t="str">
        <f>IF(Reservas!AL244="",IF(Reservas!AK244="","",IF(Reservas!AJ244=$O$10,0.85,IF(Reservas!AJ244=$O$11,0.45,IF(Reservas!AJ244=$O$12,0.33,"")))),Reservas!AL244)</f>
        <v/>
      </c>
      <c r="CO239" t="str">
        <f>IFERROR('Prod y alimentación'!E297*IF($AN239=$R$10,VLOOKUP($AO239,Listas!$B$6:$C$106,2,),IF($AN239=$R$11,VLOOKUP($AO239,Listas!$E$6:$F$106,2,),IF($AN239=$R$12,VLOOKUP($AO239,Listas!$H$6:$I$106,2,),""))),"")</f>
        <v/>
      </c>
      <c r="CP239" t="str">
        <f>IFERROR('Prod y alimentación'!H297*IF($AN239=$R$10,VLOOKUP($AO239,Listas!$B$6:$C$106,2,),IF($AN239=$R$11,VLOOKUP($AO239,Listas!$E$6:$F$106,2,),IF($AN239=$R$12,VLOOKUP($AO239,Listas!$H$6:$I$106,2,),""))),"")</f>
        <v/>
      </c>
      <c r="CQ239" t="str">
        <f>IFERROR('Prod y alimentación'!K297*IF($AN239=$R$10,VLOOKUP($AO239,Listas!$B$6:$C$106,2,),IF($AN239=$R$11,VLOOKUP($AO239,Listas!$E$6:$F$106,2,),IF($AN239=$R$12,VLOOKUP($AO239,Listas!$H$6:$I$106,2,),""))),"")</f>
        <v/>
      </c>
      <c r="CR239" t="str">
        <f>IFERROR('Prod y alimentación'!N297*IF($AN239=$R$10,VLOOKUP($AO239,Listas!$B$6:$C$106,2,),IF($AN239=$R$11,VLOOKUP($AO239,Listas!$E$6:$F$106,2,),IF($AN239=$R$12,VLOOKUP($AO239,Listas!$H$6:$I$106,2,),""))),"")</f>
        <v/>
      </c>
      <c r="CS239" t="str">
        <f>IFERROR('Prod y alimentación'!Q297*IF($AN239=$R$10,VLOOKUP($AO239,Listas!$B$6:$C$106,2,),IF($AN239=$R$11,VLOOKUP($AO239,Listas!$E$6:$F$106,2,),IF($AN239=$R$12,VLOOKUP($AO239,Listas!$H$6:$I$106,2,),""))),"")</f>
        <v/>
      </c>
      <c r="CT239" t="str">
        <f>IFERROR('Prod y alimentación'!T297*IF($AN239=$R$10,VLOOKUP($AO239,Listas!$B$6:$C$106,2,),IF($AN239=$R$11,VLOOKUP($AO239,Listas!$E$6:$F$106,2,),IF($AN239=$R$12,VLOOKUP($AO239,Listas!$H$6:$I$106,2,),""))),"")</f>
        <v/>
      </c>
      <c r="CU239" t="str">
        <f>IFERROR('Prod y alimentación'!W297*IF($AN239=$R$10,VLOOKUP($AO239,Listas!$B$6:$C$106,2,),IF($AN239=$R$11,VLOOKUP($AO239,Listas!$E$6:$F$106,2,),IF($AN239=$R$12,VLOOKUP($AO239,Listas!$H$6:$I$106,2,),""))),"")</f>
        <v/>
      </c>
      <c r="CV239" t="str">
        <f>IFERROR('Prod y alimentación'!Z297*IF($AN239=$R$10,VLOOKUP($AO239,Listas!$B$6:$C$106,2,),IF($AN239=$R$11,VLOOKUP($AO239,Listas!$E$6:$F$106,2,),IF($AN239=$R$12,VLOOKUP($AO239,Listas!$H$6:$I$106,2,),""))),"")</f>
        <v/>
      </c>
      <c r="CW239" t="str">
        <f>IFERROR('Prod y alimentación'!AC297*IF($AN239=$R$10,VLOOKUP($AO239,Listas!$B$6:$C$106,2,),IF($AN239=$R$11,VLOOKUP($AO239,Listas!$E$6:$F$106,2,),IF($AN239=$R$12,VLOOKUP($AO239,Listas!$H$6:$I$106,2,),""))),"")</f>
        <v/>
      </c>
      <c r="CX239" t="str">
        <f>IFERROR('Prod y alimentación'!AF297*IF($AN239=$R$10,VLOOKUP($AO239,Listas!$B$6:$C$106,2,),IF($AN239=$R$11,VLOOKUP($AO239,Listas!$E$6:$F$106,2,),IF($AN239=$R$12,VLOOKUP($AO239,Listas!$H$6:$I$106,2,),""))),"")</f>
        <v/>
      </c>
      <c r="CY239" t="str">
        <f>IFERROR('Prod y alimentación'!AI297*IF($AN239=$R$10,VLOOKUP($AO239,Listas!$B$6:$C$106,2,),IF($AN239=$R$11,VLOOKUP($AO239,Listas!$E$6:$F$106,2,),IF($AN239=$R$12,VLOOKUP($AO239,Listas!$H$6:$I$106,2,),""))),"")</f>
        <v/>
      </c>
      <c r="CZ239" t="str">
        <f>IFERROR('Prod y alimentación'!AL297*IF($AN239=$R$10,VLOOKUP($AO239,Listas!$B$6:$C$106,2,),IF($AN239=$R$11,VLOOKUP($AO239,Listas!$E$6:$F$106,2,),IF($AN239=$R$12,VLOOKUP($AO239,Listas!$H$6:$I$106,2,),""))),"")</f>
        <v/>
      </c>
    </row>
    <row r="240" spans="80:104" x14ac:dyDescent="0.35">
      <c r="CB240" t="str">
        <f>IF(Reservas!E245="",IF(Reservas!D245="","",IF(Reservas!C245=$O$10,0.85,IF(Reservas!C245=$O$11,0.45,IF(Reservas!C245=$O$12,0.33,"")))),Reservas!E245)</f>
        <v/>
      </c>
      <c r="CC240" t="str">
        <f>IF(Reservas!H245="",IF(Reservas!G245="","",IF(Reservas!F245=$O$10,0.85,IF(Reservas!F245=$O$11,0.45,IF(Reservas!F245=$O$12,0.33,"")))),Reservas!H245)</f>
        <v/>
      </c>
      <c r="CD240" t="str">
        <f>IF(Reservas!K245="",IF(Reservas!J245="","",IF(Reservas!I245=$O$10,0.85,IF(Reservas!I245=$O$11,0.45,IF(Reservas!I245=$O$12,0.33,"")))),Reservas!K245)</f>
        <v/>
      </c>
      <c r="CE240" t="str">
        <f>IF(Reservas!N245="",IF(Reservas!M245="","",IF(Reservas!L245=$O$10,0.85,IF(Reservas!L245=$O$11,0.45,IF(Reservas!L245=$O$12,0.33,"")))),Reservas!N245)</f>
        <v/>
      </c>
      <c r="CF240" t="str">
        <f>IF(Reservas!Q245="",IF(Reservas!P245="","",IF(Reservas!O245=$O$10,0.85,IF(Reservas!O245=$O$11,0.45,IF(Reservas!O245=$O$12,0.33,"")))),Reservas!Q245)</f>
        <v/>
      </c>
      <c r="CG240" t="str">
        <f>IF(Reservas!T245="",IF(Reservas!S245="","",IF(Reservas!R245=$O$10,0.85,IF(Reservas!R245=$O$11,0.45,IF(Reservas!R245=$O$12,0.33,"")))),Reservas!T245)</f>
        <v/>
      </c>
      <c r="CH240" t="str">
        <f>IF(Reservas!W245="",IF(Reservas!V245="","",IF(Reservas!U245=$O$10,0.85,IF(Reservas!U245=$O$11,0.45,IF(Reservas!U245=$O$12,0.33,"")))),Reservas!W245)</f>
        <v/>
      </c>
      <c r="CI240" t="str">
        <f>IF(Reservas!Z245="",IF(Reservas!Y245="","",IF(Reservas!X245=$O$10,0.85,IF(Reservas!X245=$O$11,0.45,IF(Reservas!X245=$O$12,0.33,"")))),Reservas!Z245)</f>
        <v/>
      </c>
      <c r="CJ240" t="str">
        <f>IF(Reservas!AC245="",IF(Reservas!AB245="","",IF(Reservas!AA245=$O$10,0.85,IF(Reservas!AA245=$O$11,0.45,IF(Reservas!AA245=$O$12,0.33,"")))),Reservas!AC245)</f>
        <v/>
      </c>
      <c r="CK240" t="str">
        <f>IF(Reservas!AF245="",IF(Reservas!AE245="","",IF(Reservas!AD245=$O$10,0.85,IF(Reservas!AD245=$O$11,0.45,IF(Reservas!AD245=$O$12,0.33,"")))),Reservas!AF245)</f>
        <v/>
      </c>
      <c r="CL240" t="str">
        <f>IF(Reservas!AI245="",IF(Reservas!AH245="","",IF(Reservas!AG245=$O$10,0.85,IF(Reservas!AG245=$O$11,0.45,IF(Reservas!AG245=$O$12,0.33,"")))),Reservas!AI245)</f>
        <v/>
      </c>
      <c r="CM240" t="str">
        <f>IF(Reservas!AL245="",IF(Reservas!AK245="","",IF(Reservas!AJ245=$O$10,0.85,IF(Reservas!AJ245=$O$11,0.45,IF(Reservas!AJ245=$O$12,0.33,"")))),Reservas!AL245)</f>
        <v/>
      </c>
      <c r="CO240" t="str">
        <f>IFERROR('Prod y alimentación'!E298*IF($AN240=$R$10,VLOOKUP($AO240,Listas!$B$6:$C$106,2,),IF($AN240=$R$11,VLOOKUP($AO240,Listas!$E$6:$F$106,2,),IF($AN240=$R$12,VLOOKUP($AO240,Listas!$H$6:$I$106,2,),""))),"")</f>
        <v/>
      </c>
      <c r="CP240" t="str">
        <f>IFERROR('Prod y alimentación'!H298*IF($AN240=$R$10,VLOOKUP($AO240,Listas!$B$6:$C$106,2,),IF($AN240=$R$11,VLOOKUP($AO240,Listas!$E$6:$F$106,2,),IF($AN240=$R$12,VLOOKUP($AO240,Listas!$H$6:$I$106,2,),""))),"")</f>
        <v/>
      </c>
      <c r="CQ240" t="str">
        <f>IFERROR('Prod y alimentación'!K298*IF($AN240=$R$10,VLOOKUP($AO240,Listas!$B$6:$C$106,2,),IF($AN240=$R$11,VLOOKUP($AO240,Listas!$E$6:$F$106,2,),IF($AN240=$R$12,VLOOKUP($AO240,Listas!$H$6:$I$106,2,),""))),"")</f>
        <v/>
      </c>
      <c r="CR240" t="str">
        <f>IFERROR('Prod y alimentación'!N298*IF($AN240=$R$10,VLOOKUP($AO240,Listas!$B$6:$C$106,2,),IF($AN240=$R$11,VLOOKUP($AO240,Listas!$E$6:$F$106,2,),IF($AN240=$R$12,VLOOKUP($AO240,Listas!$H$6:$I$106,2,),""))),"")</f>
        <v/>
      </c>
      <c r="CS240" t="str">
        <f>IFERROR('Prod y alimentación'!Q298*IF($AN240=$R$10,VLOOKUP($AO240,Listas!$B$6:$C$106,2,),IF($AN240=$R$11,VLOOKUP($AO240,Listas!$E$6:$F$106,2,),IF($AN240=$R$12,VLOOKUP($AO240,Listas!$H$6:$I$106,2,),""))),"")</f>
        <v/>
      </c>
      <c r="CT240" t="str">
        <f>IFERROR('Prod y alimentación'!T298*IF($AN240=$R$10,VLOOKUP($AO240,Listas!$B$6:$C$106,2,),IF($AN240=$R$11,VLOOKUP($AO240,Listas!$E$6:$F$106,2,),IF($AN240=$R$12,VLOOKUP($AO240,Listas!$H$6:$I$106,2,),""))),"")</f>
        <v/>
      </c>
      <c r="CU240" t="str">
        <f>IFERROR('Prod y alimentación'!W298*IF($AN240=$R$10,VLOOKUP($AO240,Listas!$B$6:$C$106,2,),IF($AN240=$R$11,VLOOKUP($AO240,Listas!$E$6:$F$106,2,),IF($AN240=$R$12,VLOOKUP($AO240,Listas!$H$6:$I$106,2,),""))),"")</f>
        <v/>
      </c>
      <c r="CV240" t="str">
        <f>IFERROR('Prod y alimentación'!Z298*IF($AN240=$R$10,VLOOKUP($AO240,Listas!$B$6:$C$106,2,),IF($AN240=$R$11,VLOOKUP($AO240,Listas!$E$6:$F$106,2,),IF($AN240=$R$12,VLOOKUP($AO240,Listas!$H$6:$I$106,2,),""))),"")</f>
        <v/>
      </c>
      <c r="CW240" t="str">
        <f>IFERROR('Prod y alimentación'!AC298*IF($AN240=$R$10,VLOOKUP($AO240,Listas!$B$6:$C$106,2,),IF($AN240=$R$11,VLOOKUP($AO240,Listas!$E$6:$F$106,2,),IF($AN240=$R$12,VLOOKUP($AO240,Listas!$H$6:$I$106,2,),""))),"")</f>
        <v/>
      </c>
      <c r="CX240" t="str">
        <f>IFERROR('Prod y alimentación'!AF298*IF($AN240=$R$10,VLOOKUP($AO240,Listas!$B$6:$C$106,2,),IF($AN240=$R$11,VLOOKUP($AO240,Listas!$E$6:$F$106,2,),IF($AN240=$R$12,VLOOKUP($AO240,Listas!$H$6:$I$106,2,),""))),"")</f>
        <v/>
      </c>
      <c r="CY240" t="str">
        <f>IFERROR('Prod y alimentación'!AI298*IF($AN240=$R$10,VLOOKUP($AO240,Listas!$B$6:$C$106,2,),IF($AN240=$R$11,VLOOKUP($AO240,Listas!$E$6:$F$106,2,),IF($AN240=$R$12,VLOOKUP($AO240,Listas!$H$6:$I$106,2,),""))),"")</f>
        <v/>
      </c>
      <c r="CZ240" t="str">
        <f>IFERROR('Prod y alimentación'!AL298*IF($AN240=$R$10,VLOOKUP($AO240,Listas!$B$6:$C$106,2,),IF($AN240=$R$11,VLOOKUP($AO240,Listas!$E$6:$F$106,2,),IF($AN240=$R$12,VLOOKUP($AO240,Listas!$H$6:$I$106,2,),""))),"")</f>
        <v/>
      </c>
    </row>
    <row r="241" spans="80:104" x14ac:dyDescent="0.35">
      <c r="CB241" t="str">
        <f>IF(Reservas!E246="",IF(Reservas!D246="","",IF(Reservas!C246=$O$10,0.85,IF(Reservas!C246=$O$11,0.45,IF(Reservas!C246=$O$12,0.33,"")))),Reservas!E246)</f>
        <v/>
      </c>
      <c r="CC241" t="str">
        <f>IF(Reservas!H246="",IF(Reservas!G246="","",IF(Reservas!F246=$O$10,0.85,IF(Reservas!F246=$O$11,0.45,IF(Reservas!F246=$O$12,0.33,"")))),Reservas!H246)</f>
        <v/>
      </c>
      <c r="CD241" t="str">
        <f>IF(Reservas!K246="",IF(Reservas!J246="","",IF(Reservas!I246=$O$10,0.85,IF(Reservas!I246=$O$11,0.45,IF(Reservas!I246=$O$12,0.33,"")))),Reservas!K246)</f>
        <v/>
      </c>
      <c r="CE241" t="str">
        <f>IF(Reservas!N246="",IF(Reservas!M246="","",IF(Reservas!L246=$O$10,0.85,IF(Reservas!L246=$O$11,0.45,IF(Reservas!L246=$O$12,0.33,"")))),Reservas!N246)</f>
        <v/>
      </c>
      <c r="CF241" t="str">
        <f>IF(Reservas!Q246="",IF(Reservas!P246="","",IF(Reservas!O246=$O$10,0.85,IF(Reservas!O246=$O$11,0.45,IF(Reservas!O246=$O$12,0.33,"")))),Reservas!Q246)</f>
        <v/>
      </c>
      <c r="CG241" t="str">
        <f>IF(Reservas!T246="",IF(Reservas!S246="","",IF(Reservas!R246=$O$10,0.85,IF(Reservas!R246=$O$11,0.45,IF(Reservas!R246=$O$12,0.33,"")))),Reservas!T246)</f>
        <v/>
      </c>
      <c r="CH241" t="str">
        <f>IF(Reservas!W246="",IF(Reservas!V246="","",IF(Reservas!U246=$O$10,0.85,IF(Reservas!U246=$O$11,0.45,IF(Reservas!U246=$O$12,0.33,"")))),Reservas!W246)</f>
        <v/>
      </c>
      <c r="CI241" t="str">
        <f>IF(Reservas!Z246="",IF(Reservas!Y246="","",IF(Reservas!X246=$O$10,0.85,IF(Reservas!X246=$O$11,0.45,IF(Reservas!X246=$O$12,0.33,"")))),Reservas!Z246)</f>
        <v/>
      </c>
      <c r="CJ241" t="str">
        <f>IF(Reservas!AC246="",IF(Reservas!AB246="","",IF(Reservas!AA246=$O$10,0.85,IF(Reservas!AA246=$O$11,0.45,IF(Reservas!AA246=$O$12,0.33,"")))),Reservas!AC246)</f>
        <v/>
      </c>
      <c r="CK241" t="str">
        <f>IF(Reservas!AF246="",IF(Reservas!AE246="","",IF(Reservas!AD246=$O$10,0.85,IF(Reservas!AD246=$O$11,0.45,IF(Reservas!AD246=$O$12,0.33,"")))),Reservas!AF246)</f>
        <v/>
      </c>
      <c r="CL241" t="str">
        <f>IF(Reservas!AI246="",IF(Reservas!AH246="","",IF(Reservas!AG246=$O$10,0.85,IF(Reservas!AG246=$O$11,0.45,IF(Reservas!AG246=$O$12,0.33,"")))),Reservas!AI246)</f>
        <v/>
      </c>
      <c r="CM241" t="str">
        <f>IF(Reservas!AL246="",IF(Reservas!AK246="","",IF(Reservas!AJ246=$O$10,0.85,IF(Reservas!AJ246=$O$11,0.45,IF(Reservas!AJ246=$O$12,0.33,"")))),Reservas!AL246)</f>
        <v/>
      </c>
      <c r="CO241" t="str">
        <f>IFERROR('Prod y alimentación'!E299*IF($AN241=$R$10,VLOOKUP($AO241,Listas!$B$6:$C$106,2,),IF($AN241=$R$11,VLOOKUP($AO241,Listas!$E$6:$F$106,2,),IF($AN241=$R$12,VLOOKUP($AO241,Listas!$H$6:$I$106,2,),""))),"")</f>
        <v/>
      </c>
      <c r="CP241" t="str">
        <f>IFERROR('Prod y alimentación'!H299*IF($AN241=$R$10,VLOOKUP($AO241,Listas!$B$6:$C$106,2,),IF($AN241=$R$11,VLOOKUP($AO241,Listas!$E$6:$F$106,2,),IF($AN241=$R$12,VLOOKUP($AO241,Listas!$H$6:$I$106,2,),""))),"")</f>
        <v/>
      </c>
      <c r="CQ241" t="str">
        <f>IFERROR('Prod y alimentación'!K299*IF($AN241=$R$10,VLOOKUP($AO241,Listas!$B$6:$C$106,2,),IF($AN241=$R$11,VLOOKUP($AO241,Listas!$E$6:$F$106,2,),IF($AN241=$R$12,VLOOKUP($AO241,Listas!$H$6:$I$106,2,),""))),"")</f>
        <v/>
      </c>
      <c r="CR241" t="str">
        <f>IFERROR('Prod y alimentación'!N299*IF($AN241=$R$10,VLOOKUP($AO241,Listas!$B$6:$C$106,2,),IF($AN241=$R$11,VLOOKUP($AO241,Listas!$E$6:$F$106,2,),IF($AN241=$R$12,VLOOKUP($AO241,Listas!$H$6:$I$106,2,),""))),"")</f>
        <v/>
      </c>
      <c r="CS241" t="str">
        <f>IFERROR('Prod y alimentación'!Q299*IF($AN241=$R$10,VLOOKUP($AO241,Listas!$B$6:$C$106,2,),IF($AN241=$R$11,VLOOKUP($AO241,Listas!$E$6:$F$106,2,),IF($AN241=$R$12,VLOOKUP($AO241,Listas!$H$6:$I$106,2,),""))),"")</f>
        <v/>
      </c>
      <c r="CT241" t="str">
        <f>IFERROR('Prod y alimentación'!T299*IF($AN241=$R$10,VLOOKUP($AO241,Listas!$B$6:$C$106,2,),IF($AN241=$R$11,VLOOKUP($AO241,Listas!$E$6:$F$106,2,),IF($AN241=$R$12,VLOOKUP($AO241,Listas!$H$6:$I$106,2,),""))),"")</f>
        <v/>
      </c>
      <c r="CU241" t="str">
        <f>IFERROR('Prod y alimentación'!W299*IF($AN241=$R$10,VLOOKUP($AO241,Listas!$B$6:$C$106,2,),IF($AN241=$R$11,VLOOKUP($AO241,Listas!$E$6:$F$106,2,),IF($AN241=$R$12,VLOOKUP($AO241,Listas!$H$6:$I$106,2,),""))),"")</f>
        <v/>
      </c>
      <c r="CV241" t="str">
        <f>IFERROR('Prod y alimentación'!Z299*IF($AN241=$R$10,VLOOKUP($AO241,Listas!$B$6:$C$106,2,),IF($AN241=$R$11,VLOOKUP($AO241,Listas!$E$6:$F$106,2,),IF($AN241=$R$12,VLOOKUP($AO241,Listas!$H$6:$I$106,2,),""))),"")</f>
        <v/>
      </c>
      <c r="CW241" t="str">
        <f>IFERROR('Prod y alimentación'!AC299*IF($AN241=$R$10,VLOOKUP($AO241,Listas!$B$6:$C$106,2,),IF($AN241=$R$11,VLOOKUP($AO241,Listas!$E$6:$F$106,2,),IF($AN241=$R$12,VLOOKUP($AO241,Listas!$H$6:$I$106,2,),""))),"")</f>
        <v/>
      </c>
      <c r="CX241" t="str">
        <f>IFERROR('Prod y alimentación'!AF299*IF($AN241=$R$10,VLOOKUP($AO241,Listas!$B$6:$C$106,2,),IF($AN241=$R$11,VLOOKUP($AO241,Listas!$E$6:$F$106,2,),IF($AN241=$R$12,VLOOKUP($AO241,Listas!$H$6:$I$106,2,),""))),"")</f>
        <v/>
      </c>
      <c r="CY241" t="str">
        <f>IFERROR('Prod y alimentación'!AI299*IF($AN241=$R$10,VLOOKUP($AO241,Listas!$B$6:$C$106,2,),IF($AN241=$R$11,VLOOKUP($AO241,Listas!$E$6:$F$106,2,),IF($AN241=$R$12,VLOOKUP($AO241,Listas!$H$6:$I$106,2,),""))),"")</f>
        <v/>
      </c>
      <c r="CZ241" t="str">
        <f>IFERROR('Prod y alimentación'!AL299*IF($AN241=$R$10,VLOOKUP($AO241,Listas!$B$6:$C$106,2,),IF($AN241=$R$11,VLOOKUP($AO241,Listas!$E$6:$F$106,2,),IF($AN241=$R$12,VLOOKUP($AO241,Listas!$H$6:$I$106,2,),""))),"")</f>
        <v/>
      </c>
    </row>
    <row r="242" spans="80:104" x14ac:dyDescent="0.35">
      <c r="CB242" t="str">
        <f>IF(Reservas!E247="",IF(Reservas!D247="","",IF(Reservas!C247=$O$10,0.85,IF(Reservas!C247=$O$11,0.45,IF(Reservas!C247=$O$12,0.33,"")))),Reservas!E247)</f>
        <v/>
      </c>
      <c r="CC242" t="str">
        <f>IF(Reservas!H247="",IF(Reservas!G247="","",IF(Reservas!F247=$O$10,0.85,IF(Reservas!F247=$O$11,0.45,IF(Reservas!F247=$O$12,0.33,"")))),Reservas!H247)</f>
        <v/>
      </c>
      <c r="CD242" t="str">
        <f>IF(Reservas!K247="",IF(Reservas!J247="","",IF(Reservas!I247=$O$10,0.85,IF(Reservas!I247=$O$11,0.45,IF(Reservas!I247=$O$12,0.33,"")))),Reservas!K247)</f>
        <v/>
      </c>
      <c r="CE242" t="str">
        <f>IF(Reservas!N247="",IF(Reservas!M247="","",IF(Reservas!L247=$O$10,0.85,IF(Reservas!L247=$O$11,0.45,IF(Reservas!L247=$O$12,0.33,"")))),Reservas!N247)</f>
        <v/>
      </c>
      <c r="CF242" t="str">
        <f>IF(Reservas!Q247="",IF(Reservas!P247="","",IF(Reservas!O247=$O$10,0.85,IF(Reservas!O247=$O$11,0.45,IF(Reservas!O247=$O$12,0.33,"")))),Reservas!Q247)</f>
        <v/>
      </c>
      <c r="CG242" t="str">
        <f>IF(Reservas!T247="",IF(Reservas!S247="","",IF(Reservas!R247=$O$10,0.85,IF(Reservas!R247=$O$11,0.45,IF(Reservas!R247=$O$12,0.33,"")))),Reservas!T247)</f>
        <v/>
      </c>
      <c r="CH242" t="str">
        <f>IF(Reservas!W247="",IF(Reservas!V247="","",IF(Reservas!U247=$O$10,0.85,IF(Reservas!U247=$O$11,0.45,IF(Reservas!U247=$O$12,0.33,"")))),Reservas!W247)</f>
        <v/>
      </c>
      <c r="CI242" t="str">
        <f>IF(Reservas!Z247="",IF(Reservas!Y247="","",IF(Reservas!X247=$O$10,0.85,IF(Reservas!X247=$O$11,0.45,IF(Reservas!X247=$O$12,0.33,"")))),Reservas!Z247)</f>
        <v/>
      </c>
      <c r="CJ242" t="str">
        <f>IF(Reservas!AC247="",IF(Reservas!AB247="","",IF(Reservas!AA247=$O$10,0.85,IF(Reservas!AA247=$O$11,0.45,IF(Reservas!AA247=$O$12,0.33,"")))),Reservas!AC247)</f>
        <v/>
      </c>
      <c r="CK242" t="str">
        <f>IF(Reservas!AF247="",IF(Reservas!AE247="","",IF(Reservas!AD247=$O$10,0.85,IF(Reservas!AD247=$O$11,0.45,IF(Reservas!AD247=$O$12,0.33,"")))),Reservas!AF247)</f>
        <v/>
      </c>
      <c r="CL242" t="str">
        <f>IF(Reservas!AI247="",IF(Reservas!AH247="","",IF(Reservas!AG247=$O$10,0.85,IF(Reservas!AG247=$O$11,0.45,IF(Reservas!AG247=$O$12,0.33,"")))),Reservas!AI247)</f>
        <v/>
      </c>
      <c r="CM242" t="str">
        <f>IF(Reservas!AL247="",IF(Reservas!AK247="","",IF(Reservas!AJ247=$O$10,0.85,IF(Reservas!AJ247=$O$11,0.45,IF(Reservas!AJ247=$O$12,0.33,"")))),Reservas!AL247)</f>
        <v/>
      </c>
      <c r="CO242" t="str">
        <f>IFERROR('Prod y alimentación'!E300*IF($AN242=$R$10,VLOOKUP($AO242,Listas!$B$6:$C$106,2,),IF($AN242=$R$11,VLOOKUP($AO242,Listas!$E$6:$F$106,2,),IF($AN242=$R$12,VLOOKUP($AO242,Listas!$H$6:$I$106,2,),""))),"")</f>
        <v/>
      </c>
      <c r="CP242" t="str">
        <f>IFERROR('Prod y alimentación'!H300*IF($AN242=$R$10,VLOOKUP($AO242,Listas!$B$6:$C$106,2,),IF($AN242=$R$11,VLOOKUP($AO242,Listas!$E$6:$F$106,2,),IF($AN242=$R$12,VLOOKUP($AO242,Listas!$H$6:$I$106,2,),""))),"")</f>
        <v/>
      </c>
      <c r="CQ242" t="str">
        <f>IFERROR('Prod y alimentación'!K300*IF($AN242=$R$10,VLOOKUP($AO242,Listas!$B$6:$C$106,2,),IF($AN242=$R$11,VLOOKUP($AO242,Listas!$E$6:$F$106,2,),IF($AN242=$R$12,VLOOKUP($AO242,Listas!$H$6:$I$106,2,),""))),"")</f>
        <v/>
      </c>
      <c r="CR242" t="str">
        <f>IFERROR('Prod y alimentación'!N300*IF($AN242=$R$10,VLOOKUP($AO242,Listas!$B$6:$C$106,2,),IF($AN242=$R$11,VLOOKUP($AO242,Listas!$E$6:$F$106,2,),IF($AN242=$R$12,VLOOKUP($AO242,Listas!$H$6:$I$106,2,),""))),"")</f>
        <v/>
      </c>
      <c r="CS242" t="str">
        <f>IFERROR('Prod y alimentación'!Q300*IF($AN242=$R$10,VLOOKUP($AO242,Listas!$B$6:$C$106,2,),IF($AN242=$R$11,VLOOKUP($AO242,Listas!$E$6:$F$106,2,),IF($AN242=$R$12,VLOOKUP($AO242,Listas!$H$6:$I$106,2,),""))),"")</f>
        <v/>
      </c>
      <c r="CT242" t="str">
        <f>IFERROR('Prod y alimentación'!T300*IF($AN242=$R$10,VLOOKUP($AO242,Listas!$B$6:$C$106,2,),IF($AN242=$R$11,VLOOKUP($AO242,Listas!$E$6:$F$106,2,),IF($AN242=$R$12,VLOOKUP($AO242,Listas!$H$6:$I$106,2,),""))),"")</f>
        <v/>
      </c>
      <c r="CU242" t="str">
        <f>IFERROR('Prod y alimentación'!W300*IF($AN242=$R$10,VLOOKUP($AO242,Listas!$B$6:$C$106,2,),IF($AN242=$R$11,VLOOKUP($AO242,Listas!$E$6:$F$106,2,),IF($AN242=$R$12,VLOOKUP($AO242,Listas!$H$6:$I$106,2,),""))),"")</f>
        <v/>
      </c>
      <c r="CV242" t="str">
        <f>IFERROR('Prod y alimentación'!Z300*IF($AN242=$R$10,VLOOKUP($AO242,Listas!$B$6:$C$106,2,),IF($AN242=$R$11,VLOOKUP($AO242,Listas!$E$6:$F$106,2,),IF($AN242=$R$12,VLOOKUP($AO242,Listas!$H$6:$I$106,2,),""))),"")</f>
        <v/>
      </c>
      <c r="CW242" t="str">
        <f>IFERROR('Prod y alimentación'!AC300*IF($AN242=$R$10,VLOOKUP($AO242,Listas!$B$6:$C$106,2,),IF($AN242=$R$11,VLOOKUP($AO242,Listas!$E$6:$F$106,2,),IF($AN242=$R$12,VLOOKUP($AO242,Listas!$H$6:$I$106,2,),""))),"")</f>
        <v/>
      </c>
      <c r="CX242" t="str">
        <f>IFERROR('Prod y alimentación'!AF300*IF($AN242=$R$10,VLOOKUP($AO242,Listas!$B$6:$C$106,2,),IF($AN242=$R$11,VLOOKUP($AO242,Listas!$E$6:$F$106,2,),IF($AN242=$R$12,VLOOKUP($AO242,Listas!$H$6:$I$106,2,),""))),"")</f>
        <v/>
      </c>
      <c r="CY242" t="str">
        <f>IFERROR('Prod y alimentación'!AI300*IF($AN242=$R$10,VLOOKUP($AO242,Listas!$B$6:$C$106,2,),IF($AN242=$R$11,VLOOKUP($AO242,Listas!$E$6:$F$106,2,),IF($AN242=$R$12,VLOOKUP($AO242,Listas!$H$6:$I$106,2,),""))),"")</f>
        <v/>
      </c>
      <c r="CZ242" t="str">
        <f>IFERROR('Prod y alimentación'!AL300*IF($AN242=$R$10,VLOOKUP($AO242,Listas!$B$6:$C$106,2,),IF($AN242=$R$11,VLOOKUP($AO242,Listas!$E$6:$F$106,2,),IF($AN242=$R$12,VLOOKUP($AO242,Listas!$H$6:$I$106,2,),""))),"")</f>
        <v/>
      </c>
    </row>
    <row r="243" spans="80:104" x14ac:dyDescent="0.35">
      <c r="CB243" t="str">
        <f>IF(Reservas!E248="",IF(Reservas!D248="","",IF(Reservas!C248=$O$10,0.85,IF(Reservas!C248=$O$11,0.45,IF(Reservas!C248=$O$12,0.33,"")))),Reservas!E248)</f>
        <v/>
      </c>
      <c r="CC243" t="str">
        <f>IF(Reservas!H248="",IF(Reservas!G248="","",IF(Reservas!F248=$O$10,0.85,IF(Reservas!F248=$O$11,0.45,IF(Reservas!F248=$O$12,0.33,"")))),Reservas!H248)</f>
        <v/>
      </c>
      <c r="CD243" t="str">
        <f>IF(Reservas!K248="",IF(Reservas!J248="","",IF(Reservas!I248=$O$10,0.85,IF(Reservas!I248=$O$11,0.45,IF(Reservas!I248=$O$12,0.33,"")))),Reservas!K248)</f>
        <v/>
      </c>
      <c r="CE243" t="str">
        <f>IF(Reservas!N248="",IF(Reservas!M248="","",IF(Reservas!L248=$O$10,0.85,IF(Reservas!L248=$O$11,0.45,IF(Reservas!L248=$O$12,0.33,"")))),Reservas!N248)</f>
        <v/>
      </c>
      <c r="CF243" t="str">
        <f>IF(Reservas!Q248="",IF(Reservas!P248="","",IF(Reservas!O248=$O$10,0.85,IF(Reservas!O248=$O$11,0.45,IF(Reservas!O248=$O$12,0.33,"")))),Reservas!Q248)</f>
        <v/>
      </c>
      <c r="CG243" t="str">
        <f>IF(Reservas!T248="",IF(Reservas!S248="","",IF(Reservas!R248=$O$10,0.85,IF(Reservas!R248=$O$11,0.45,IF(Reservas!R248=$O$12,0.33,"")))),Reservas!T248)</f>
        <v/>
      </c>
      <c r="CH243" t="str">
        <f>IF(Reservas!W248="",IF(Reservas!V248="","",IF(Reservas!U248=$O$10,0.85,IF(Reservas!U248=$O$11,0.45,IF(Reservas!U248=$O$12,0.33,"")))),Reservas!W248)</f>
        <v/>
      </c>
      <c r="CI243" t="str">
        <f>IF(Reservas!Z248="",IF(Reservas!Y248="","",IF(Reservas!X248=$O$10,0.85,IF(Reservas!X248=$O$11,0.45,IF(Reservas!X248=$O$12,0.33,"")))),Reservas!Z248)</f>
        <v/>
      </c>
      <c r="CJ243" t="str">
        <f>IF(Reservas!AC248="",IF(Reservas!AB248="","",IF(Reservas!AA248=$O$10,0.85,IF(Reservas!AA248=$O$11,0.45,IF(Reservas!AA248=$O$12,0.33,"")))),Reservas!AC248)</f>
        <v/>
      </c>
      <c r="CK243" t="str">
        <f>IF(Reservas!AF248="",IF(Reservas!AE248="","",IF(Reservas!AD248=$O$10,0.85,IF(Reservas!AD248=$O$11,0.45,IF(Reservas!AD248=$O$12,0.33,"")))),Reservas!AF248)</f>
        <v/>
      </c>
      <c r="CL243" t="str">
        <f>IF(Reservas!AI248="",IF(Reservas!AH248="","",IF(Reservas!AG248=$O$10,0.85,IF(Reservas!AG248=$O$11,0.45,IF(Reservas!AG248=$O$12,0.33,"")))),Reservas!AI248)</f>
        <v/>
      </c>
      <c r="CM243" t="str">
        <f>IF(Reservas!AL248="",IF(Reservas!AK248="","",IF(Reservas!AJ248=$O$10,0.85,IF(Reservas!AJ248=$O$11,0.45,IF(Reservas!AJ248=$O$12,0.33,"")))),Reservas!AL248)</f>
        <v/>
      </c>
      <c r="CO243" t="str">
        <f>IFERROR('Prod y alimentación'!E301*IF($AN243=$R$10,VLOOKUP($AO243,Listas!$B$6:$C$106,2,),IF($AN243=$R$11,VLOOKUP($AO243,Listas!$E$6:$F$106,2,),IF($AN243=$R$12,VLOOKUP($AO243,Listas!$H$6:$I$106,2,),""))),"")</f>
        <v/>
      </c>
      <c r="CP243" t="str">
        <f>IFERROR('Prod y alimentación'!H301*IF($AN243=$R$10,VLOOKUP($AO243,Listas!$B$6:$C$106,2,),IF($AN243=$R$11,VLOOKUP($AO243,Listas!$E$6:$F$106,2,),IF($AN243=$R$12,VLOOKUP($AO243,Listas!$H$6:$I$106,2,),""))),"")</f>
        <v/>
      </c>
      <c r="CQ243" t="str">
        <f>IFERROR('Prod y alimentación'!K301*IF($AN243=$R$10,VLOOKUP($AO243,Listas!$B$6:$C$106,2,),IF($AN243=$R$11,VLOOKUP($AO243,Listas!$E$6:$F$106,2,),IF($AN243=$R$12,VLOOKUP($AO243,Listas!$H$6:$I$106,2,),""))),"")</f>
        <v/>
      </c>
      <c r="CR243" t="str">
        <f>IFERROR('Prod y alimentación'!N301*IF($AN243=$R$10,VLOOKUP($AO243,Listas!$B$6:$C$106,2,),IF($AN243=$R$11,VLOOKUP($AO243,Listas!$E$6:$F$106,2,),IF($AN243=$R$12,VLOOKUP($AO243,Listas!$H$6:$I$106,2,),""))),"")</f>
        <v/>
      </c>
      <c r="CS243" t="str">
        <f>IFERROR('Prod y alimentación'!Q301*IF($AN243=$R$10,VLOOKUP($AO243,Listas!$B$6:$C$106,2,),IF($AN243=$R$11,VLOOKUP($AO243,Listas!$E$6:$F$106,2,),IF($AN243=$R$12,VLOOKUP($AO243,Listas!$H$6:$I$106,2,),""))),"")</f>
        <v/>
      </c>
      <c r="CT243" t="str">
        <f>IFERROR('Prod y alimentación'!T301*IF($AN243=$R$10,VLOOKUP($AO243,Listas!$B$6:$C$106,2,),IF($AN243=$R$11,VLOOKUP($AO243,Listas!$E$6:$F$106,2,),IF($AN243=$R$12,VLOOKUP($AO243,Listas!$H$6:$I$106,2,),""))),"")</f>
        <v/>
      </c>
      <c r="CU243" t="str">
        <f>IFERROR('Prod y alimentación'!W301*IF($AN243=$R$10,VLOOKUP($AO243,Listas!$B$6:$C$106,2,),IF($AN243=$R$11,VLOOKUP($AO243,Listas!$E$6:$F$106,2,),IF($AN243=$R$12,VLOOKUP($AO243,Listas!$H$6:$I$106,2,),""))),"")</f>
        <v/>
      </c>
      <c r="CV243" t="str">
        <f>IFERROR('Prod y alimentación'!Z301*IF($AN243=$R$10,VLOOKUP($AO243,Listas!$B$6:$C$106,2,),IF($AN243=$R$11,VLOOKUP($AO243,Listas!$E$6:$F$106,2,),IF($AN243=$R$12,VLOOKUP($AO243,Listas!$H$6:$I$106,2,),""))),"")</f>
        <v/>
      </c>
      <c r="CW243" t="str">
        <f>IFERROR('Prod y alimentación'!AC301*IF($AN243=$R$10,VLOOKUP($AO243,Listas!$B$6:$C$106,2,),IF($AN243=$R$11,VLOOKUP($AO243,Listas!$E$6:$F$106,2,),IF($AN243=$R$12,VLOOKUP($AO243,Listas!$H$6:$I$106,2,),""))),"")</f>
        <v/>
      </c>
      <c r="CX243" t="str">
        <f>IFERROR('Prod y alimentación'!AF301*IF($AN243=$R$10,VLOOKUP($AO243,Listas!$B$6:$C$106,2,),IF($AN243=$R$11,VLOOKUP($AO243,Listas!$E$6:$F$106,2,),IF($AN243=$R$12,VLOOKUP($AO243,Listas!$H$6:$I$106,2,),""))),"")</f>
        <v/>
      </c>
      <c r="CY243" t="str">
        <f>IFERROR('Prod y alimentación'!AI301*IF($AN243=$R$10,VLOOKUP($AO243,Listas!$B$6:$C$106,2,),IF($AN243=$R$11,VLOOKUP($AO243,Listas!$E$6:$F$106,2,),IF($AN243=$R$12,VLOOKUP($AO243,Listas!$H$6:$I$106,2,),""))),"")</f>
        <v/>
      </c>
      <c r="CZ243" t="str">
        <f>IFERROR('Prod y alimentación'!AL301*IF($AN243=$R$10,VLOOKUP($AO243,Listas!$B$6:$C$106,2,),IF($AN243=$R$11,VLOOKUP($AO243,Listas!$E$6:$F$106,2,),IF($AN243=$R$12,VLOOKUP($AO243,Listas!$H$6:$I$106,2,),""))),"")</f>
        <v/>
      </c>
    </row>
    <row r="244" spans="80:104" x14ac:dyDescent="0.35">
      <c r="CB244" t="str">
        <f>IF(Reservas!E249="",IF(Reservas!D249="","",IF(Reservas!C249=$O$10,0.85,IF(Reservas!C249=$O$11,0.45,IF(Reservas!C249=$O$12,0.33,"")))),Reservas!E249)</f>
        <v/>
      </c>
      <c r="CC244" t="str">
        <f>IF(Reservas!H249="",IF(Reservas!G249="","",IF(Reservas!F249=$O$10,0.85,IF(Reservas!F249=$O$11,0.45,IF(Reservas!F249=$O$12,0.33,"")))),Reservas!H249)</f>
        <v/>
      </c>
      <c r="CD244" t="str">
        <f>IF(Reservas!K249="",IF(Reservas!J249="","",IF(Reservas!I249=$O$10,0.85,IF(Reservas!I249=$O$11,0.45,IF(Reservas!I249=$O$12,0.33,"")))),Reservas!K249)</f>
        <v/>
      </c>
      <c r="CE244" t="str">
        <f>IF(Reservas!N249="",IF(Reservas!M249="","",IF(Reservas!L249=$O$10,0.85,IF(Reservas!L249=$O$11,0.45,IF(Reservas!L249=$O$12,0.33,"")))),Reservas!N249)</f>
        <v/>
      </c>
      <c r="CF244" t="str">
        <f>IF(Reservas!Q249="",IF(Reservas!P249="","",IF(Reservas!O249=$O$10,0.85,IF(Reservas!O249=$O$11,0.45,IF(Reservas!O249=$O$12,0.33,"")))),Reservas!Q249)</f>
        <v/>
      </c>
      <c r="CG244" t="str">
        <f>IF(Reservas!T249="",IF(Reservas!S249="","",IF(Reservas!R249=$O$10,0.85,IF(Reservas!R249=$O$11,0.45,IF(Reservas!R249=$O$12,0.33,"")))),Reservas!T249)</f>
        <v/>
      </c>
      <c r="CH244" t="str">
        <f>IF(Reservas!W249="",IF(Reservas!V249="","",IF(Reservas!U249=$O$10,0.85,IF(Reservas!U249=$O$11,0.45,IF(Reservas!U249=$O$12,0.33,"")))),Reservas!W249)</f>
        <v/>
      </c>
      <c r="CI244" t="str">
        <f>IF(Reservas!Z249="",IF(Reservas!Y249="","",IF(Reservas!X249=$O$10,0.85,IF(Reservas!X249=$O$11,0.45,IF(Reservas!X249=$O$12,0.33,"")))),Reservas!Z249)</f>
        <v/>
      </c>
      <c r="CJ244" t="str">
        <f>IF(Reservas!AC249="",IF(Reservas!AB249="","",IF(Reservas!AA249=$O$10,0.85,IF(Reservas!AA249=$O$11,0.45,IF(Reservas!AA249=$O$12,0.33,"")))),Reservas!AC249)</f>
        <v/>
      </c>
      <c r="CK244" t="str">
        <f>IF(Reservas!AF249="",IF(Reservas!AE249="","",IF(Reservas!AD249=$O$10,0.85,IF(Reservas!AD249=$O$11,0.45,IF(Reservas!AD249=$O$12,0.33,"")))),Reservas!AF249)</f>
        <v/>
      </c>
      <c r="CL244" t="str">
        <f>IF(Reservas!AI249="",IF(Reservas!AH249="","",IF(Reservas!AG249=$O$10,0.85,IF(Reservas!AG249=$O$11,0.45,IF(Reservas!AG249=$O$12,0.33,"")))),Reservas!AI249)</f>
        <v/>
      </c>
      <c r="CM244" t="str">
        <f>IF(Reservas!AL249="",IF(Reservas!AK249="","",IF(Reservas!AJ249=$O$10,0.85,IF(Reservas!AJ249=$O$11,0.45,IF(Reservas!AJ249=$O$12,0.33,"")))),Reservas!AL249)</f>
        <v/>
      </c>
      <c r="CO244" t="str">
        <f>IFERROR('Prod y alimentación'!E302*IF($AN244=$R$10,VLOOKUP($AO244,Listas!$B$6:$C$106,2,),IF($AN244=$R$11,VLOOKUP($AO244,Listas!$E$6:$F$106,2,),IF($AN244=$R$12,VLOOKUP($AO244,Listas!$H$6:$I$106,2,),""))),"")</f>
        <v/>
      </c>
      <c r="CP244" t="str">
        <f>IFERROR('Prod y alimentación'!H302*IF($AN244=$R$10,VLOOKUP($AO244,Listas!$B$6:$C$106,2,),IF($AN244=$R$11,VLOOKUP($AO244,Listas!$E$6:$F$106,2,),IF($AN244=$R$12,VLOOKUP($AO244,Listas!$H$6:$I$106,2,),""))),"")</f>
        <v/>
      </c>
      <c r="CQ244" t="str">
        <f>IFERROR('Prod y alimentación'!K302*IF($AN244=$R$10,VLOOKUP($AO244,Listas!$B$6:$C$106,2,),IF($AN244=$R$11,VLOOKUP($AO244,Listas!$E$6:$F$106,2,),IF($AN244=$R$12,VLOOKUP($AO244,Listas!$H$6:$I$106,2,),""))),"")</f>
        <v/>
      </c>
      <c r="CR244" t="str">
        <f>IFERROR('Prod y alimentación'!N302*IF($AN244=$R$10,VLOOKUP($AO244,Listas!$B$6:$C$106,2,),IF($AN244=$R$11,VLOOKUP($AO244,Listas!$E$6:$F$106,2,),IF($AN244=$R$12,VLOOKUP($AO244,Listas!$H$6:$I$106,2,),""))),"")</f>
        <v/>
      </c>
      <c r="CS244" t="str">
        <f>IFERROR('Prod y alimentación'!Q302*IF($AN244=$R$10,VLOOKUP($AO244,Listas!$B$6:$C$106,2,),IF($AN244=$R$11,VLOOKUP($AO244,Listas!$E$6:$F$106,2,),IF($AN244=$R$12,VLOOKUP($AO244,Listas!$H$6:$I$106,2,),""))),"")</f>
        <v/>
      </c>
      <c r="CT244" t="str">
        <f>IFERROR('Prod y alimentación'!T302*IF($AN244=$R$10,VLOOKUP($AO244,Listas!$B$6:$C$106,2,),IF($AN244=$R$11,VLOOKUP($AO244,Listas!$E$6:$F$106,2,),IF($AN244=$R$12,VLOOKUP($AO244,Listas!$H$6:$I$106,2,),""))),"")</f>
        <v/>
      </c>
      <c r="CU244" t="str">
        <f>IFERROR('Prod y alimentación'!W302*IF($AN244=$R$10,VLOOKUP($AO244,Listas!$B$6:$C$106,2,),IF($AN244=$R$11,VLOOKUP($AO244,Listas!$E$6:$F$106,2,),IF($AN244=$R$12,VLOOKUP($AO244,Listas!$H$6:$I$106,2,),""))),"")</f>
        <v/>
      </c>
      <c r="CV244" t="str">
        <f>IFERROR('Prod y alimentación'!Z302*IF($AN244=$R$10,VLOOKUP($AO244,Listas!$B$6:$C$106,2,),IF($AN244=$R$11,VLOOKUP($AO244,Listas!$E$6:$F$106,2,),IF($AN244=$R$12,VLOOKUP($AO244,Listas!$H$6:$I$106,2,),""))),"")</f>
        <v/>
      </c>
      <c r="CW244" t="str">
        <f>IFERROR('Prod y alimentación'!AC302*IF($AN244=$R$10,VLOOKUP($AO244,Listas!$B$6:$C$106,2,),IF($AN244=$R$11,VLOOKUP($AO244,Listas!$E$6:$F$106,2,),IF($AN244=$R$12,VLOOKUP($AO244,Listas!$H$6:$I$106,2,),""))),"")</f>
        <v/>
      </c>
      <c r="CX244" t="str">
        <f>IFERROR('Prod y alimentación'!AF302*IF($AN244=$R$10,VLOOKUP($AO244,Listas!$B$6:$C$106,2,),IF($AN244=$R$11,VLOOKUP($AO244,Listas!$E$6:$F$106,2,),IF($AN244=$R$12,VLOOKUP($AO244,Listas!$H$6:$I$106,2,),""))),"")</f>
        <v/>
      </c>
      <c r="CY244" t="str">
        <f>IFERROR('Prod y alimentación'!AI302*IF($AN244=$R$10,VLOOKUP($AO244,Listas!$B$6:$C$106,2,),IF($AN244=$R$11,VLOOKUP($AO244,Listas!$E$6:$F$106,2,),IF($AN244=$R$12,VLOOKUP($AO244,Listas!$H$6:$I$106,2,),""))),"")</f>
        <v/>
      </c>
      <c r="CZ244" t="str">
        <f>IFERROR('Prod y alimentación'!AL302*IF($AN244=$R$10,VLOOKUP($AO244,Listas!$B$6:$C$106,2,),IF($AN244=$R$11,VLOOKUP($AO244,Listas!$E$6:$F$106,2,),IF($AN244=$R$12,VLOOKUP($AO244,Listas!$H$6:$I$106,2,),""))),"")</f>
        <v/>
      </c>
    </row>
    <row r="245" spans="80:104" x14ac:dyDescent="0.35">
      <c r="CB245" t="str">
        <f>IF(Reservas!E250="",IF(Reservas!D250="","",IF(Reservas!C250=$O$10,0.85,IF(Reservas!C250=$O$11,0.45,IF(Reservas!C250=$O$12,0.33,"")))),Reservas!E250)</f>
        <v/>
      </c>
      <c r="CC245" t="str">
        <f>IF(Reservas!H250="",IF(Reservas!G250="","",IF(Reservas!F250=$O$10,0.85,IF(Reservas!F250=$O$11,0.45,IF(Reservas!F250=$O$12,0.33,"")))),Reservas!H250)</f>
        <v/>
      </c>
      <c r="CD245" t="str">
        <f>IF(Reservas!K250="",IF(Reservas!J250="","",IF(Reservas!I250=$O$10,0.85,IF(Reservas!I250=$O$11,0.45,IF(Reservas!I250=$O$12,0.33,"")))),Reservas!K250)</f>
        <v/>
      </c>
      <c r="CE245" t="str">
        <f>IF(Reservas!N250="",IF(Reservas!M250="","",IF(Reservas!L250=$O$10,0.85,IF(Reservas!L250=$O$11,0.45,IF(Reservas!L250=$O$12,0.33,"")))),Reservas!N250)</f>
        <v/>
      </c>
      <c r="CF245" t="str">
        <f>IF(Reservas!Q250="",IF(Reservas!P250="","",IF(Reservas!O250=$O$10,0.85,IF(Reservas!O250=$O$11,0.45,IF(Reservas!O250=$O$12,0.33,"")))),Reservas!Q250)</f>
        <v/>
      </c>
      <c r="CG245" t="str">
        <f>IF(Reservas!T250="",IF(Reservas!S250="","",IF(Reservas!R250=$O$10,0.85,IF(Reservas!R250=$O$11,0.45,IF(Reservas!R250=$O$12,0.33,"")))),Reservas!T250)</f>
        <v/>
      </c>
      <c r="CH245" t="str">
        <f>IF(Reservas!W250="",IF(Reservas!V250="","",IF(Reservas!U250=$O$10,0.85,IF(Reservas!U250=$O$11,0.45,IF(Reservas!U250=$O$12,0.33,"")))),Reservas!W250)</f>
        <v/>
      </c>
      <c r="CI245" t="str">
        <f>IF(Reservas!Z250="",IF(Reservas!Y250="","",IF(Reservas!X250=$O$10,0.85,IF(Reservas!X250=$O$11,0.45,IF(Reservas!X250=$O$12,0.33,"")))),Reservas!Z250)</f>
        <v/>
      </c>
      <c r="CJ245" t="str">
        <f>IF(Reservas!AC250="",IF(Reservas!AB250="","",IF(Reservas!AA250=$O$10,0.85,IF(Reservas!AA250=$O$11,0.45,IF(Reservas!AA250=$O$12,0.33,"")))),Reservas!AC250)</f>
        <v/>
      </c>
      <c r="CK245" t="str">
        <f>IF(Reservas!AF250="",IF(Reservas!AE250="","",IF(Reservas!AD250=$O$10,0.85,IF(Reservas!AD250=$O$11,0.45,IF(Reservas!AD250=$O$12,0.33,"")))),Reservas!AF250)</f>
        <v/>
      </c>
      <c r="CL245" t="str">
        <f>IF(Reservas!AI250="",IF(Reservas!AH250="","",IF(Reservas!AG250=$O$10,0.85,IF(Reservas!AG250=$O$11,0.45,IF(Reservas!AG250=$O$12,0.33,"")))),Reservas!AI250)</f>
        <v/>
      </c>
      <c r="CM245" t="str">
        <f>IF(Reservas!AL250="",IF(Reservas!AK250="","",IF(Reservas!AJ250=$O$10,0.85,IF(Reservas!AJ250=$O$11,0.45,IF(Reservas!AJ250=$O$12,0.33,"")))),Reservas!AL250)</f>
        <v/>
      </c>
      <c r="CO245" t="str">
        <f>IFERROR('Prod y alimentación'!E303*IF($AN245=$R$10,VLOOKUP($AO245,Listas!$B$6:$C$106,2,),IF($AN245=$R$11,VLOOKUP($AO245,Listas!$E$6:$F$106,2,),IF($AN245=$R$12,VLOOKUP($AO245,Listas!$H$6:$I$106,2,),""))),"")</f>
        <v/>
      </c>
      <c r="CP245" t="str">
        <f>IFERROR('Prod y alimentación'!H303*IF($AN245=$R$10,VLOOKUP($AO245,Listas!$B$6:$C$106,2,),IF($AN245=$R$11,VLOOKUP($AO245,Listas!$E$6:$F$106,2,),IF($AN245=$R$12,VLOOKUP($AO245,Listas!$H$6:$I$106,2,),""))),"")</f>
        <v/>
      </c>
      <c r="CQ245" t="str">
        <f>IFERROR('Prod y alimentación'!K303*IF($AN245=$R$10,VLOOKUP($AO245,Listas!$B$6:$C$106,2,),IF($AN245=$R$11,VLOOKUP($AO245,Listas!$E$6:$F$106,2,),IF($AN245=$R$12,VLOOKUP($AO245,Listas!$H$6:$I$106,2,),""))),"")</f>
        <v/>
      </c>
      <c r="CR245" t="str">
        <f>IFERROR('Prod y alimentación'!N303*IF($AN245=$R$10,VLOOKUP($AO245,Listas!$B$6:$C$106,2,),IF($AN245=$R$11,VLOOKUP($AO245,Listas!$E$6:$F$106,2,),IF($AN245=$R$12,VLOOKUP($AO245,Listas!$H$6:$I$106,2,),""))),"")</f>
        <v/>
      </c>
      <c r="CS245" t="str">
        <f>IFERROR('Prod y alimentación'!Q303*IF($AN245=$R$10,VLOOKUP($AO245,Listas!$B$6:$C$106,2,),IF($AN245=$R$11,VLOOKUP($AO245,Listas!$E$6:$F$106,2,),IF($AN245=$R$12,VLOOKUP($AO245,Listas!$H$6:$I$106,2,),""))),"")</f>
        <v/>
      </c>
      <c r="CT245" t="str">
        <f>IFERROR('Prod y alimentación'!T303*IF($AN245=$R$10,VLOOKUP($AO245,Listas!$B$6:$C$106,2,),IF($AN245=$R$11,VLOOKUP($AO245,Listas!$E$6:$F$106,2,),IF($AN245=$R$12,VLOOKUP($AO245,Listas!$H$6:$I$106,2,),""))),"")</f>
        <v/>
      </c>
      <c r="CU245" t="str">
        <f>IFERROR('Prod y alimentación'!W303*IF($AN245=$R$10,VLOOKUP($AO245,Listas!$B$6:$C$106,2,),IF($AN245=$R$11,VLOOKUP($AO245,Listas!$E$6:$F$106,2,),IF($AN245=$R$12,VLOOKUP($AO245,Listas!$H$6:$I$106,2,),""))),"")</f>
        <v/>
      </c>
      <c r="CV245" t="str">
        <f>IFERROR('Prod y alimentación'!Z303*IF($AN245=$R$10,VLOOKUP($AO245,Listas!$B$6:$C$106,2,),IF($AN245=$R$11,VLOOKUP($AO245,Listas!$E$6:$F$106,2,),IF($AN245=$R$12,VLOOKUP($AO245,Listas!$H$6:$I$106,2,),""))),"")</f>
        <v/>
      </c>
      <c r="CW245" t="str">
        <f>IFERROR('Prod y alimentación'!AC303*IF($AN245=$R$10,VLOOKUP($AO245,Listas!$B$6:$C$106,2,),IF($AN245=$R$11,VLOOKUP($AO245,Listas!$E$6:$F$106,2,),IF($AN245=$R$12,VLOOKUP($AO245,Listas!$H$6:$I$106,2,),""))),"")</f>
        <v/>
      </c>
      <c r="CX245" t="str">
        <f>IFERROR('Prod y alimentación'!AF303*IF($AN245=$R$10,VLOOKUP($AO245,Listas!$B$6:$C$106,2,),IF($AN245=$R$11,VLOOKUP($AO245,Listas!$E$6:$F$106,2,),IF($AN245=$R$12,VLOOKUP($AO245,Listas!$H$6:$I$106,2,),""))),"")</f>
        <v/>
      </c>
      <c r="CY245" t="str">
        <f>IFERROR('Prod y alimentación'!AI303*IF($AN245=$R$10,VLOOKUP($AO245,Listas!$B$6:$C$106,2,),IF($AN245=$R$11,VLOOKUP($AO245,Listas!$E$6:$F$106,2,),IF($AN245=$R$12,VLOOKUP($AO245,Listas!$H$6:$I$106,2,),""))),"")</f>
        <v/>
      </c>
      <c r="CZ245" t="str">
        <f>IFERROR('Prod y alimentación'!AL303*IF($AN245=$R$10,VLOOKUP($AO245,Listas!$B$6:$C$106,2,),IF($AN245=$R$11,VLOOKUP($AO245,Listas!$E$6:$F$106,2,),IF($AN245=$R$12,VLOOKUP($AO245,Listas!$H$6:$I$106,2,),""))),"")</f>
        <v/>
      </c>
    </row>
    <row r="246" spans="80:104" x14ac:dyDescent="0.35">
      <c r="CB246" t="str">
        <f>IF(Reservas!E251="",IF(Reservas!D251="","",IF(Reservas!C251=$O$10,0.85,IF(Reservas!C251=$O$11,0.45,IF(Reservas!C251=$O$12,0.33,"")))),Reservas!E251)</f>
        <v/>
      </c>
      <c r="CC246" t="str">
        <f>IF(Reservas!H251="",IF(Reservas!G251="","",IF(Reservas!F251=$O$10,0.85,IF(Reservas!F251=$O$11,0.45,IF(Reservas!F251=$O$12,0.33,"")))),Reservas!H251)</f>
        <v/>
      </c>
      <c r="CD246" t="str">
        <f>IF(Reservas!K251="",IF(Reservas!J251="","",IF(Reservas!I251=$O$10,0.85,IF(Reservas!I251=$O$11,0.45,IF(Reservas!I251=$O$12,0.33,"")))),Reservas!K251)</f>
        <v/>
      </c>
      <c r="CE246" t="str">
        <f>IF(Reservas!N251="",IF(Reservas!M251="","",IF(Reservas!L251=$O$10,0.85,IF(Reservas!L251=$O$11,0.45,IF(Reservas!L251=$O$12,0.33,"")))),Reservas!N251)</f>
        <v/>
      </c>
      <c r="CF246" t="str">
        <f>IF(Reservas!Q251="",IF(Reservas!P251="","",IF(Reservas!O251=$O$10,0.85,IF(Reservas!O251=$O$11,0.45,IF(Reservas!O251=$O$12,0.33,"")))),Reservas!Q251)</f>
        <v/>
      </c>
      <c r="CG246" t="str">
        <f>IF(Reservas!T251="",IF(Reservas!S251="","",IF(Reservas!R251=$O$10,0.85,IF(Reservas!R251=$O$11,0.45,IF(Reservas!R251=$O$12,0.33,"")))),Reservas!T251)</f>
        <v/>
      </c>
      <c r="CH246" t="str">
        <f>IF(Reservas!W251="",IF(Reservas!V251="","",IF(Reservas!U251=$O$10,0.85,IF(Reservas!U251=$O$11,0.45,IF(Reservas!U251=$O$12,0.33,"")))),Reservas!W251)</f>
        <v/>
      </c>
      <c r="CI246" t="str">
        <f>IF(Reservas!Z251="",IF(Reservas!Y251="","",IF(Reservas!X251=$O$10,0.85,IF(Reservas!X251=$O$11,0.45,IF(Reservas!X251=$O$12,0.33,"")))),Reservas!Z251)</f>
        <v/>
      </c>
      <c r="CJ246" t="str">
        <f>IF(Reservas!AC251="",IF(Reservas!AB251="","",IF(Reservas!AA251=$O$10,0.85,IF(Reservas!AA251=$O$11,0.45,IF(Reservas!AA251=$O$12,0.33,"")))),Reservas!AC251)</f>
        <v/>
      </c>
      <c r="CK246" t="str">
        <f>IF(Reservas!AF251="",IF(Reservas!AE251="","",IF(Reservas!AD251=$O$10,0.85,IF(Reservas!AD251=$O$11,0.45,IF(Reservas!AD251=$O$12,0.33,"")))),Reservas!AF251)</f>
        <v/>
      </c>
      <c r="CL246" t="str">
        <f>IF(Reservas!AI251="",IF(Reservas!AH251="","",IF(Reservas!AG251=$O$10,0.85,IF(Reservas!AG251=$O$11,0.45,IF(Reservas!AG251=$O$12,0.33,"")))),Reservas!AI251)</f>
        <v/>
      </c>
      <c r="CM246" t="str">
        <f>IF(Reservas!AL251="",IF(Reservas!AK251="","",IF(Reservas!AJ251=$O$10,0.85,IF(Reservas!AJ251=$O$11,0.45,IF(Reservas!AJ251=$O$12,0.33,"")))),Reservas!AL251)</f>
        <v/>
      </c>
      <c r="CO246" t="str">
        <f>IFERROR('Prod y alimentación'!E304*IF($AN246=$R$10,VLOOKUP($AO246,Listas!$B$6:$C$106,2,),IF($AN246=$R$11,VLOOKUP($AO246,Listas!$E$6:$F$106,2,),IF($AN246=$R$12,VLOOKUP($AO246,Listas!$H$6:$I$106,2,),""))),"")</f>
        <v/>
      </c>
      <c r="CP246" t="str">
        <f>IFERROR('Prod y alimentación'!H304*IF($AN246=$R$10,VLOOKUP($AO246,Listas!$B$6:$C$106,2,),IF($AN246=$R$11,VLOOKUP($AO246,Listas!$E$6:$F$106,2,),IF($AN246=$R$12,VLOOKUP($AO246,Listas!$H$6:$I$106,2,),""))),"")</f>
        <v/>
      </c>
      <c r="CQ246" t="str">
        <f>IFERROR('Prod y alimentación'!K304*IF($AN246=$R$10,VLOOKUP($AO246,Listas!$B$6:$C$106,2,),IF($AN246=$R$11,VLOOKUP($AO246,Listas!$E$6:$F$106,2,),IF($AN246=$R$12,VLOOKUP($AO246,Listas!$H$6:$I$106,2,),""))),"")</f>
        <v/>
      </c>
      <c r="CR246" t="str">
        <f>IFERROR('Prod y alimentación'!N304*IF($AN246=$R$10,VLOOKUP($AO246,Listas!$B$6:$C$106,2,),IF($AN246=$R$11,VLOOKUP($AO246,Listas!$E$6:$F$106,2,),IF($AN246=$R$12,VLOOKUP($AO246,Listas!$H$6:$I$106,2,),""))),"")</f>
        <v/>
      </c>
      <c r="CS246" t="str">
        <f>IFERROR('Prod y alimentación'!Q304*IF($AN246=$R$10,VLOOKUP($AO246,Listas!$B$6:$C$106,2,),IF($AN246=$R$11,VLOOKUP($AO246,Listas!$E$6:$F$106,2,),IF($AN246=$R$12,VLOOKUP($AO246,Listas!$H$6:$I$106,2,),""))),"")</f>
        <v/>
      </c>
      <c r="CT246" t="str">
        <f>IFERROR('Prod y alimentación'!T304*IF($AN246=$R$10,VLOOKUP($AO246,Listas!$B$6:$C$106,2,),IF($AN246=$R$11,VLOOKUP($AO246,Listas!$E$6:$F$106,2,),IF($AN246=$R$12,VLOOKUP($AO246,Listas!$H$6:$I$106,2,),""))),"")</f>
        <v/>
      </c>
      <c r="CU246" t="str">
        <f>IFERROR('Prod y alimentación'!W304*IF($AN246=$R$10,VLOOKUP($AO246,Listas!$B$6:$C$106,2,),IF($AN246=$R$11,VLOOKUP($AO246,Listas!$E$6:$F$106,2,),IF($AN246=$R$12,VLOOKUP($AO246,Listas!$H$6:$I$106,2,),""))),"")</f>
        <v/>
      </c>
      <c r="CV246" t="str">
        <f>IFERROR('Prod y alimentación'!Z304*IF($AN246=$R$10,VLOOKUP($AO246,Listas!$B$6:$C$106,2,),IF($AN246=$R$11,VLOOKUP($AO246,Listas!$E$6:$F$106,2,),IF($AN246=$R$12,VLOOKUP($AO246,Listas!$H$6:$I$106,2,),""))),"")</f>
        <v/>
      </c>
      <c r="CW246" t="str">
        <f>IFERROR('Prod y alimentación'!AC304*IF($AN246=$R$10,VLOOKUP($AO246,Listas!$B$6:$C$106,2,),IF($AN246=$R$11,VLOOKUP($AO246,Listas!$E$6:$F$106,2,),IF($AN246=$R$12,VLOOKUP($AO246,Listas!$H$6:$I$106,2,),""))),"")</f>
        <v/>
      </c>
      <c r="CX246" t="str">
        <f>IFERROR('Prod y alimentación'!AF304*IF($AN246=$R$10,VLOOKUP($AO246,Listas!$B$6:$C$106,2,),IF($AN246=$R$11,VLOOKUP($AO246,Listas!$E$6:$F$106,2,),IF($AN246=$R$12,VLOOKUP($AO246,Listas!$H$6:$I$106,2,),""))),"")</f>
        <v/>
      </c>
      <c r="CY246" t="str">
        <f>IFERROR('Prod y alimentación'!AI304*IF($AN246=$R$10,VLOOKUP($AO246,Listas!$B$6:$C$106,2,),IF($AN246=$R$11,VLOOKUP($AO246,Listas!$E$6:$F$106,2,),IF($AN246=$R$12,VLOOKUP($AO246,Listas!$H$6:$I$106,2,),""))),"")</f>
        <v/>
      </c>
      <c r="CZ246" t="str">
        <f>IFERROR('Prod y alimentación'!AL304*IF($AN246=$R$10,VLOOKUP($AO246,Listas!$B$6:$C$106,2,),IF($AN246=$R$11,VLOOKUP($AO246,Listas!$E$6:$F$106,2,),IF($AN246=$R$12,VLOOKUP($AO246,Listas!$H$6:$I$106,2,),""))),"")</f>
        <v/>
      </c>
    </row>
    <row r="247" spans="80:104" x14ac:dyDescent="0.35">
      <c r="CB247" t="str">
        <f>IF(Reservas!E252="",IF(Reservas!D252="","",IF(Reservas!C252=$O$10,0.85,IF(Reservas!C252=$O$11,0.45,IF(Reservas!C252=$O$12,0.33,"")))),Reservas!E252)</f>
        <v/>
      </c>
      <c r="CC247" t="str">
        <f>IF(Reservas!H252="",IF(Reservas!G252="","",IF(Reservas!F252=$O$10,0.85,IF(Reservas!F252=$O$11,0.45,IF(Reservas!F252=$O$12,0.33,"")))),Reservas!H252)</f>
        <v/>
      </c>
      <c r="CD247" t="str">
        <f>IF(Reservas!K252="",IF(Reservas!J252="","",IF(Reservas!I252=$O$10,0.85,IF(Reservas!I252=$O$11,0.45,IF(Reservas!I252=$O$12,0.33,"")))),Reservas!K252)</f>
        <v/>
      </c>
      <c r="CE247" t="str">
        <f>IF(Reservas!N252="",IF(Reservas!M252="","",IF(Reservas!L252=$O$10,0.85,IF(Reservas!L252=$O$11,0.45,IF(Reservas!L252=$O$12,0.33,"")))),Reservas!N252)</f>
        <v/>
      </c>
      <c r="CF247" t="str">
        <f>IF(Reservas!Q252="",IF(Reservas!P252="","",IF(Reservas!O252=$O$10,0.85,IF(Reservas!O252=$O$11,0.45,IF(Reservas!O252=$O$12,0.33,"")))),Reservas!Q252)</f>
        <v/>
      </c>
      <c r="CG247" t="str">
        <f>IF(Reservas!T252="",IF(Reservas!S252="","",IF(Reservas!R252=$O$10,0.85,IF(Reservas!R252=$O$11,0.45,IF(Reservas!R252=$O$12,0.33,"")))),Reservas!T252)</f>
        <v/>
      </c>
      <c r="CH247" t="str">
        <f>IF(Reservas!W252="",IF(Reservas!V252="","",IF(Reservas!U252=$O$10,0.85,IF(Reservas!U252=$O$11,0.45,IF(Reservas!U252=$O$12,0.33,"")))),Reservas!W252)</f>
        <v/>
      </c>
      <c r="CI247" t="str">
        <f>IF(Reservas!Z252="",IF(Reservas!Y252="","",IF(Reservas!X252=$O$10,0.85,IF(Reservas!X252=$O$11,0.45,IF(Reservas!X252=$O$12,0.33,"")))),Reservas!Z252)</f>
        <v/>
      </c>
      <c r="CJ247" t="str">
        <f>IF(Reservas!AC252="",IF(Reservas!AB252="","",IF(Reservas!AA252=$O$10,0.85,IF(Reservas!AA252=$O$11,0.45,IF(Reservas!AA252=$O$12,0.33,"")))),Reservas!AC252)</f>
        <v/>
      </c>
      <c r="CK247" t="str">
        <f>IF(Reservas!AF252="",IF(Reservas!AE252="","",IF(Reservas!AD252=$O$10,0.85,IF(Reservas!AD252=$O$11,0.45,IF(Reservas!AD252=$O$12,0.33,"")))),Reservas!AF252)</f>
        <v/>
      </c>
      <c r="CL247" t="str">
        <f>IF(Reservas!AI252="",IF(Reservas!AH252="","",IF(Reservas!AG252=$O$10,0.85,IF(Reservas!AG252=$O$11,0.45,IF(Reservas!AG252=$O$12,0.33,"")))),Reservas!AI252)</f>
        <v/>
      </c>
      <c r="CM247" t="str">
        <f>IF(Reservas!AL252="",IF(Reservas!AK252="","",IF(Reservas!AJ252=$O$10,0.85,IF(Reservas!AJ252=$O$11,0.45,IF(Reservas!AJ252=$O$12,0.33,"")))),Reservas!AL252)</f>
        <v/>
      </c>
      <c r="CO247" t="str">
        <f>IFERROR('Prod y alimentación'!E305*IF($AN247=$R$10,VLOOKUP($AO247,Listas!$B$6:$C$106,2,),IF($AN247=$R$11,VLOOKUP($AO247,Listas!$E$6:$F$106,2,),IF($AN247=$R$12,VLOOKUP($AO247,Listas!$H$6:$I$106,2,),""))),"")</f>
        <v/>
      </c>
      <c r="CP247" t="str">
        <f>IFERROR('Prod y alimentación'!H305*IF($AN247=$R$10,VLOOKUP($AO247,Listas!$B$6:$C$106,2,),IF($AN247=$R$11,VLOOKUP($AO247,Listas!$E$6:$F$106,2,),IF($AN247=$R$12,VLOOKUP($AO247,Listas!$H$6:$I$106,2,),""))),"")</f>
        <v/>
      </c>
      <c r="CQ247" t="str">
        <f>IFERROR('Prod y alimentación'!K305*IF($AN247=$R$10,VLOOKUP($AO247,Listas!$B$6:$C$106,2,),IF($AN247=$R$11,VLOOKUP($AO247,Listas!$E$6:$F$106,2,),IF($AN247=$R$12,VLOOKUP($AO247,Listas!$H$6:$I$106,2,),""))),"")</f>
        <v/>
      </c>
      <c r="CR247" t="str">
        <f>IFERROR('Prod y alimentación'!N305*IF($AN247=$R$10,VLOOKUP($AO247,Listas!$B$6:$C$106,2,),IF($AN247=$R$11,VLOOKUP($AO247,Listas!$E$6:$F$106,2,),IF($AN247=$R$12,VLOOKUP($AO247,Listas!$H$6:$I$106,2,),""))),"")</f>
        <v/>
      </c>
      <c r="CS247" t="str">
        <f>IFERROR('Prod y alimentación'!Q305*IF($AN247=$R$10,VLOOKUP($AO247,Listas!$B$6:$C$106,2,),IF($AN247=$R$11,VLOOKUP($AO247,Listas!$E$6:$F$106,2,),IF($AN247=$R$12,VLOOKUP($AO247,Listas!$H$6:$I$106,2,),""))),"")</f>
        <v/>
      </c>
      <c r="CT247" t="str">
        <f>IFERROR('Prod y alimentación'!T305*IF($AN247=$R$10,VLOOKUP($AO247,Listas!$B$6:$C$106,2,),IF($AN247=$R$11,VLOOKUP($AO247,Listas!$E$6:$F$106,2,),IF($AN247=$R$12,VLOOKUP($AO247,Listas!$H$6:$I$106,2,),""))),"")</f>
        <v/>
      </c>
      <c r="CU247" t="str">
        <f>IFERROR('Prod y alimentación'!W305*IF($AN247=$R$10,VLOOKUP($AO247,Listas!$B$6:$C$106,2,),IF($AN247=$R$11,VLOOKUP($AO247,Listas!$E$6:$F$106,2,),IF($AN247=$R$12,VLOOKUP($AO247,Listas!$H$6:$I$106,2,),""))),"")</f>
        <v/>
      </c>
      <c r="CV247" t="str">
        <f>IFERROR('Prod y alimentación'!Z305*IF($AN247=$R$10,VLOOKUP($AO247,Listas!$B$6:$C$106,2,),IF($AN247=$R$11,VLOOKUP($AO247,Listas!$E$6:$F$106,2,),IF($AN247=$R$12,VLOOKUP($AO247,Listas!$H$6:$I$106,2,),""))),"")</f>
        <v/>
      </c>
      <c r="CW247" t="str">
        <f>IFERROR('Prod y alimentación'!AC305*IF($AN247=$R$10,VLOOKUP($AO247,Listas!$B$6:$C$106,2,),IF($AN247=$R$11,VLOOKUP($AO247,Listas!$E$6:$F$106,2,),IF($AN247=$R$12,VLOOKUP($AO247,Listas!$H$6:$I$106,2,),""))),"")</f>
        <v/>
      </c>
      <c r="CX247" t="str">
        <f>IFERROR('Prod y alimentación'!AF305*IF($AN247=$R$10,VLOOKUP($AO247,Listas!$B$6:$C$106,2,),IF($AN247=$R$11,VLOOKUP($AO247,Listas!$E$6:$F$106,2,),IF($AN247=$R$12,VLOOKUP($AO247,Listas!$H$6:$I$106,2,),""))),"")</f>
        <v/>
      </c>
      <c r="CY247" t="str">
        <f>IFERROR('Prod y alimentación'!AI305*IF($AN247=$R$10,VLOOKUP($AO247,Listas!$B$6:$C$106,2,),IF($AN247=$R$11,VLOOKUP($AO247,Listas!$E$6:$F$106,2,),IF($AN247=$R$12,VLOOKUP($AO247,Listas!$H$6:$I$106,2,),""))),"")</f>
        <v/>
      </c>
      <c r="CZ247" t="str">
        <f>IFERROR('Prod y alimentación'!AL305*IF($AN247=$R$10,VLOOKUP($AO247,Listas!$B$6:$C$106,2,),IF($AN247=$R$11,VLOOKUP($AO247,Listas!$E$6:$F$106,2,),IF($AN247=$R$12,VLOOKUP($AO247,Listas!$H$6:$I$106,2,),""))),"")</f>
        <v/>
      </c>
    </row>
    <row r="248" spans="80:104" x14ac:dyDescent="0.35">
      <c r="CB248" t="str">
        <f>IF(Reservas!E253="",IF(Reservas!D253="","",IF(Reservas!C253=$O$10,0.85,IF(Reservas!C253=$O$11,0.45,IF(Reservas!C253=$O$12,0.33,"")))),Reservas!E253)</f>
        <v/>
      </c>
      <c r="CC248" t="str">
        <f>IF(Reservas!H253="",IF(Reservas!G253="","",IF(Reservas!F253=$O$10,0.85,IF(Reservas!F253=$O$11,0.45,IF(Reservas!F253=$O$12,0.33,"")))),Reservas!H253)</f>
        <v/>
      </c>
      <c r="CD248" t="str">
        <f>IF(Reservas!K253="",IF(Reservas!J253="","",IF(Reservas!I253=$O$10,0.85,IF(Reservas!I253=$O$11,0.45,IF(Reservas!I253=$O$12,0.33,"")))),Reservas!K253)</f>
        <v/>
      </c>
      <c r="CE248" t="str">
        <f>IF(Reservas!N253="",IF(Reservas!M253="","",IF(Reservas!L253=$O$10,0.85,IF(Reservas!L253=$O$11,0.45,IF(Reservas!L253=$O$12,0.33,"")))),Reservas!N253)</f>
        <v/>
      </c>
      <c r="CF248" t="str">
        <f>IF(Reservas!Q253="",IF(Reservas!P253="","",IF(Reservas!O253=$O$10,0.85,IF(Reservas!O253=$O$11,0.45,IF(Reservas!O253=$O$12,0.33,"")))),Reservas!Q253)</f>
        <v/>
      </c>
      <c r="CG248" t="str">
        <f>IF(Reservas!T253="",IF(Reservas!S253="","",IF(Reservas!R253=$O$10,0.85,IF(Reservas!R253=$O$11,0.45,IF(Reservas!R253=$O$12,0.33,"")))),Reservas!T253)</f>
        <v/>
      </c>
      <c r="CH248" t="str">
        <f>IF(Reservas!W253="",IF(Reservas!V253="","",IF(Reservas!U253=$O$10,0.85,IF(Reservas!U253=$O$11,0.45,IF(Reservas!U253=$O$12,0.33,"")))),Reservas!W253)</f>
        <v/>
      </c>
      <c r="CI248" t="str">
        <f>IF(Reservas!Z253="",IF(Reservas!Y253="","",IF(Reservas!X253=$O$10,0.85,IF(Reservas!X253=$O$11,0.45,IF(Reservas!X253=$O$12,0.33,"")))),Reservas!Z253)</f>
        <v/>
      </c>
      <c r="CJ248" t="str">
        <f>IF(Reservas!AC253="",IF(Reservas!AB253="","",IF(Reservas!AA253=$O$10,0.85,IF(Reservas!AA253=$O$11,0.45,IF(Reservas!AA253=$O$12,0.33,"")))),Reservas!AC253)</f>
        <v/>
      </c>
      <c r="CK248" t="str">
        <f>IF(Reservas!AF253="",IF(Reservas!AE253="","",IF(Reservas!AD253=$O$10,0.85,IF(Reservas!AD253=$O$11,0.45,IF(Reservas!AD253=$O$12,0.33,"")))),Reservas!AF253)</f>
        <v/>
      </c>
      <c r="CL248" t="str">
        <f>IF(Reservas!AI253="",IF(Reservas!AH253="","",IF(Reservas!AG253=$O$10,0.85,IF(Reservas!AG253=$O$11,0.45,IF(Reservas!AG253=$O$12,0.33,"")))),Reservas!AI253)</f>
        <v/>
      </c>
      <c r="CM248" t="str">
        <f>IF(Reservas!AL253="",IF(Reservas!AK253="","",IF(Reservas!AJ253=$O$10,0.85,IF(Reservas!AJ253=$O$11,0.45,IF(Reservas!AJ253=$O$12,0.33,"")))),Reservas!AL253)</f>
        <v/>
      </c>
      <c r="CO248" t="str">
        <f>IFERROR('Prod y alimentación'!E306*IF($AN248=$R$10,VLOOKUP($AO248,Listas!$B$6:$C$106,2,),IF($AN248=$R$11,VLOOKUP($AO248,Listas!$E$6:$F$106,2,),IF($AN248=$R$12,VLOOKUP($AO248,Listas!$H$6:$I$106,2,),""))),"")</f>
        <v/>
      </c>
      <c r="CP248" t="str">
        <f>IFERROR('Prod y alimentación'!H306*IF($AN248=$R$10,VLOOKUP($AO248,Listas!$B$6:$C$106,2,),IF($AN248=$R$11,VLOOKUP($AO248,Listas!$E$6:$F$106,2,),IF($AN248=$R$12,VLOOKUP($AO248,Listas!$H$6:$I$106,2,),""))),"")</f>
        <v/>
      </c>
      <c r="CQ248" t="str">
        <f>IFERROR('Prod y alimentación'!K306*IF($AN248=$R$10,VLOOKUP($AO248,Listas!$B$6:$C$106,2,),IF($AN248=$R$11,VLOOKUP($AO248,Listas!$E$6:$F$106,2,),IF($AN248=$R$12,VLOOKUP($AO248,Listas!$H$6:$I$106,2,),""))),"")</f>
        <v/>
      </c>
      <c r="CR248" t="str">
        <f>IFERROR('Prod y alimentación'!N306*IF($AN248=$R$10,VLOOKUP($AO248,Listas!$B$6:$C$106,2,),IF($AN248=$R$11,VLOOKUP($AO248,Listas!$E$6:$F$106,2,),IF($AN248=$R$12,VLOOKUP($AO248,Listas!$H$6:$I$106,2,),""))),"")</f>
        <v/>
      </c>
      <c r="CS248" t="str">
        <f>IFERROR('Prod y alimentación'!Q306*IF($AN248=$R$10,VLOOKUP($AO248,Listas!$B$6:$C$106,2,),IF($AN248=$R$11,VLOOKUP($AO248,Listas!$E$6:$F$106,2,),IF($AN248=$R$12,VLOOKUP($AO248,Listas!$H$6:$I$106,2,),""))),"")</f>
        <v/>
      </c>
      <c r="CT248" t="str">
        <f>IFERROR('Prod y alimentación'!T306*IF($AN248=$R$10,VLOOKUP($AO248,Listas!$B$6:$C$106,2,),IF($AN248=$R$11,VLOOKUP($AO248,Listas!$E$6:$F$106,2,),IF($AN248=$R$12,VLOOKUP($AO248,Listas!$H$6:$I$106,2,),""))),"")</f>
        <v/>
      </c>
      <c r="CU248" t="str">
        <f>IFERROR('Prod y alimentación'!W306*IF($AN248=$R$10,VLOOKUP($AO248,Listas!$B$6:$C$106,2,),IF($AN248=$R$11,VLOOKUP($AO248,Listas!$E$6:$F$106,2,),IF($AN248=$R$12,VLOOKUP($AO248,Listas!$H$6:$I$106,2,),""))),"")</f>
        <v/>
      </c>
      <c r="CV248" t="str">
        <f>IFERROR('Prod y alimentación'!Z306*IF($AN248=$R$10,VLOOKUP($AO248,Listas!$B$6:$C$106,2,),IF($AN248=$R$11,VLOOKUP($AO248,Listas!$E$6:$F$106,2,),IF($AN248=$R$12,VLOOKUP($AO248,Listas!$H$6:$I$106,2,),""))),"")</f>
        <v/>
      </c>
      <c r="CW248" t="str">
        <f>IFERROR('Prod y alimentación'!AC306*IF($AN248=$R$10,VLOOKUP($AO248,Listas!$B$6:$C$106,2,),IF($AN248=$R$11,VLOOKUP($AO248,Listas!$E$6:$F$106,2,),IF($AN248=$R$12,VLOOKUP($AO248,Listas!$H$6:$I$106,2,),""))),"")</f>
        <v/>
      </c>
      <c r="CX248" t="str">
        <f>IFERROR('Prod y alimentación'!AF306*IF($AN248=$R$10,VLOOKUP($AO248,Listas!$B$6:$C$106,2,),IF($AN248=$R$11,VLOOKUP($AO248,Listas!$E$6:$F$106,2,),IF($AN248=$R$12,VLOOKUP($AO248,Listas!$H$6:$I$106,2,),""))),"")</f>
        <v/>
      </c>
      <c r="CY248" t="str">
        <f>IFERROR('Prod y alimentación'!AI306*IF($AN248=$R$10,VLOOKUP($AO248,Listas!$B$6:$C$106,2,),IF($AN248=$R$11,VLOOKUP($AO248,Listas!$E$6:$F$106,2,),IF($AN248=$R$12,VLOOKUP($AO248,Listas!$H$6:$I$106,2,),""))),"")</f>
        <v/>
      </c>
      <c r="CZ248" t="str">
        <f>IFERROR('Prod y alimentación'!AL306*IF($AN248=$R$10,VLOOKUP($AO248,Listas!$B$6:$C$106,2,),IF($AN248=$R$11,VLOOKUP($AO248,Listas!$E$6:$F$106,2,),IF($AN248=$R$12,VLOOKUP($AO248,Listas!$H$6:$I$106,2,),""))),"")</f>
        <v/>
      </c>
    </row>
    <row r="249" spans="80:104" x14ac:dyDescent="0.35">
      <c r="CB249" t="str">
        <f>IF(Reservas!E254="",IF(Reservas!D254="","",IF(Reservas!C254=$O$10,0.85,IF(Reservas!C254=$O$11,0.45,IF(Reservas!C254=$O$12,0.33,"")))),Reservas!E254)</f>
        <v/>
      </c>
      <c r="CC249" t="str">
        <f>IF(Reservas!H254="",IF(Reservas!G254="","",IF(Reservas!F254=$O$10,0.85,IF(Reservas!F254=$O$11,0.45,IF(Reservas!F254=$O$12,0.33,"")))),Reservas!H254)</f>
        <v/>
      </c>
      <c r="CD249" t="str">
        <f>IF(Reservas!K254="",IF(Reservas!J254="","",IF(Reservas!I254=$O$10,0.85,IF(Reservas!I254=$O$11,0.45,IF(Reservas!I254=$O$12,0.33,"")))),Reservas!K254)</f>
        <v/>
      </c>
      <c r="CE249" t="str">
        <f>IF(Reservas!N254="",IF(Reservas!M254="","",IF(Reservas!L254=$O$10,0.85,IF(Reservas!L254=$O$11,0.45,IF(Reservas!L254=$O$12,0.33,"")))),Reservas!N254)</f>
        <v/>
      </c>
      <c r="CF249" t="str">
        <f>IF(Reservas!Q254="",IF(Reservas!P254="","",IF(Reservas!O254=$O$10,0.85,IF(Reservas!O254=$O$11,0.45,IF(Reservas!O254=$O$12,0.33,"")))),Reservas!Q254)</f>
        <v/>
      </c>
      <c r="CG249" t="str">
        <f>IF(Reservas!T254="",IF(Reservas!S254="","",IF(Reservas!R254=$O$10,0.85,IF(Reservas!R254=$O$11,0.45,IF(Reservas!R254=$O$12,0.33,"")))),Reservas!T254)</f>
        <v/>
      </c>
      <c r="CH249" t="str">
        <f>IF(Reservas!W254="",IF(Reservas!V254="","",IF(Reservas!U254=$O$10,0.85,IF(Reservas!U254=$O$11,0.45,IF(Reservas!U254=$O$12,0.33,"")))),Reservas!W254)</f>
        <v/>
      </c>
      <c r="CI249" t="str">
        <f>IF(Reservas!Z254="",IF(Reservas!Y254="","",IF(Reservas!X254=$O$10,0.85,IF(Reservas!X254=$O$11,0.45,IF(Reservas!X254=$O$12,0.33,"")))),Reservas!Z254)</f>
        <v/>
      </c>
      <c r="CJ249" t="str">
        <f>IF(Reservas!AC254="",IF(Reservas!AB254="","",IF(Reservas!AA254=$O$10,0.85,IF(Reservas!AA254=$O$11,0.45,IF(Reservas!AA254=$O$12,0.33,"")))),Reservas!AC254)</f>
        <v/>
      </c>
      <c r="CK249" t="str">
        <f>IF(Reservas!AF254="",IF(Reservas!AE254="","",IF(Reservas!AD254=$O$10,0.85,IF(Reservas!AD254=$O$11,0.45,IF(Reservas!AD254=$O$12,0.33,"")))),Reservas!AF254)</f>
        <v/>
      </c>
      <c r="CL249" t="str">
        <f>IF(Reservas!AI254="",IF(Reservas!AH254="","",IF(Reservas!AG254=$O$10,0.85,IF(Reservas!AG254=$O$11,0.45,IF(Reservas!AG254=$O$12,0.33,"")))),Reservas!AI254)</f>
        <v/>
      </c>
      <c r="CM249" t="str">
        <f>IF(Reservas!AL254="",IF(Reservas!AK254="","",IF(Reservas!AJ254=$O$10,0.85,IF(Reservas!AJ254=$O$11,0.45,IF(Reservas!AJ254=$O$12,0.33,"")))),Reservas!AL254)</f>
        <v/>
      </c>
      <c r="CO249" t="str">
        <f>IFERROR('Prod y alimentación'!E307*IF($AN249=$R$10,VLOOKUP($AO249,Listas!$B$6:$C$106,2,),IF($AN249=$R$11,VLOOKUP($AO249,Listas!$E$6:$F$106,2,),IF($AN249=$R$12,VLOOKUP($AO249,Listas!$H$6:$I$106,2,),""))),"")</f>
        <v/>
      </c>
      <c r="CP249" t="str">
        <f>IFERROR('Prod y alimentación'!H307*IF($AN249=$R$10,VLOOKUP($AO249,Listas!$B$6:$C$106,2,),IF($AN249=$R$11,VLOOKUP($AO249,Listas!$E$6:$F$106,2,),IF($AN249=$R$12,VLOOKUP($AO249,Listas!$H$6:$I$106,2,),""))),"")</f>
        <v/>
      </c>
      <c r="CQ249" t="str">
        <f>IFERROR('Prod y alimentación'!K307*IF($AN249=$R$10,VLOOKUP($AO249,Listas!$B$6:$C$106,2,),IF($AN249=$R$11,VLOOKUP($AO249,Listas!$E$6:$F$106,2,),IF($AN249=$R$12,VLOOKUP($AO249,Listas!$H$6:$I$106,2,),""))),"")</f>
        <v/>
      </c>
      <c r="CR249" t="str">
        <f>IFERROR('Prod y alimentación'!N307*IF($AN249=$R$10,VLOOKUP($AO249,Listas!$B$6:$C$106,2,),IF($AN249=$R$11,VLOOKUP($AO249,Listas!$E$6:$F$106,2,),IF($AN249=$R$12,VLOOKUP($AO249,Listas!$H$6:$I$106,2,),""))),"")</f>
        <v/>
      </c>
      <c r="CS249" t="str">
        <f>IFERROR('Prod y alimentación'!Q307*IF($AN249=$R$10,VLOOKUP($AO249,Listas!$B$6:$C$106,2,),IF($AN249=$R$11,VLOOKUP($AO249,Listas!$E$6:$F$106,2,),IF($AN249=$R$12,VLOOKUP($AO249,Listas!$H$6:$I$106,2,),""))),"")</f>
        <v/>
      </c>
      <c r="CT249" t="str">
        <f>IFERROR('Prod y alimentación'!T307*IF($AN249=$R$10,VLOOKUP($AO249,Listas!$B$6:$C$106,2,),IF($AN249=$R$11,VLOOKUP($AO249,Listas!$E$6:$F$106,2,),IF($AN249=$R$12,VLOOKUP($AO249,Listas!$H$6:$I$106,2,),""))),"")</f>
        <v/>
      </c>
      <c r="CU249" t="str">
        <f>IFERROR('Prod y alimentación'!W307*IF($AN249=$R$10,VLOOKUP($AO249,Listas!$B$6:$C$106,2,),IF($AN249=$R$11,VLOOKUP($AO249,Listas!$E$6:$F$106,2,),IF($AN249=$R$12,VLOOKUP($AO249,Listas!$H$6:$I$106,2,),""))),"")</f>
        <v/>
      </c>
      <c r="CV249" t="str">
        <f>IFERROR('Prod y alimentación'!Z307*IF($AN249=$R$10,VLOOKUP($AO249,Listas!$B$6:$C$106,2,),IF($AN249=$R$11,VLOOKUP($AO249,Listas!$E$6:$F$106,2,),IF($AN249=$R$12,VLOOKUP($AO249,Listas!$H$6:$I$106,2,),""))),"")</f>
        <v/>
      </c>
      <c r="CW249" t="str">
        <f>IFERROR('Prod y alimentación'!AC307*IF($AN249=$R$10,VLOOKUP($AO249,Listas!$B$6:$C$106,2,),IF($AN249=$R$11,VLOOKUP($AO249,Listas!$E$6:$F$106,2,),IF($AN249=$R$12,VLOOKUP($AO249,Listas!$H$6:$I$106,2,),""))),"")</f>
        <v/>
      </c>
      <c r="CX249" t="str">
        <f>IFERROR('Prod y alimentación'!AF307*IF($AN249=$R$10,VLOOKUP($AO249,Listas!$B$6:$C$106,2,),IF($AN249=$R$11,VLOOKUP($AO249,Listas!$E$6:$F$106,2,),IF($AN249=$R$12,VLOOKUP($AO249,Listas!$H$6:$I$106,2,),""))),"")</f>
        <v/>
      </c>
      <c r="CY249" t="str">
        <f>IFERROR('Prod y alimentación'!AI307*IF($AN249=$R$10,VLOOKUP($AO249,Listas!$B$6:$C$106,2,),IF($AN249=$R$11,VLOOKUP($AO249,Listas!$E$6:$F$106,2,),IF($AN249=$R$12,VLOOKUP($AO249,Listas!$H$6:$I$106,2,),""))),"")</f>
        <v/>
      </c>
      <c r="CZ249" t="str">
        <f>IFERROR('Prod y alimentación'!AL307*IF($AN249=$R$10,VLOOKUP($AO249,Listas!$B$6:$C$106,2,),IF($AN249=$R$11,VLOOKUP($AO249,Listas!$E$6:$F$106,2,),IF($AN249=$R$12,VLOOKUP($AO249,Listas!$H$6:$I$106,2,),""))),"")</f>
        <v/>
      </c>
    </row>
    <row r="250" spans="80:104" x14ac:dyDescent="0.35">
      <c r="CB250" t="str">
        <f>IF(Reservas!E255="",IF(Reservas!D255="","",IF(Reservas!C255=$O$10,0.85,IF(Reservas!C255=$O$11,0.45,IF(Reservas!C255=$O$12,0.33,"")))),Reservas!E255)</f>
        <v/>
      </c>
      <c r="CC250" t="str">
        <f>IF(Reservas!H255="",IF(Reservas!G255="","",IF(Reservas!F255=$O$10,0.85,IF(Reservas!F255=$O$11,0.45,IF(Reservas!F255=$O$12,0.33,"")))),Reservas!H255)</f>
        <v/>
      </c>
      <c r="CD250" t="str">
        <f>IF(Reservas!K255="",IF(Reservas!J255="","",IF(Reservas!I255=$O$10,0.85,IF(Reservas!I255=$O$11,0.45,IF(Reservas!I255=$O$12,0.33,"")))),Reservas!K255)</f>
        <v/>
      </c>
      <c r="CE250" t="str">
        <f>IF(Reservas!N255="",IF(Reservas!M255="","",IF(Reservas!L255=$O$10,0.85,IF(Reservas!L255=$O$11,0.45,IF(Reservas!L255=$O$12,0.33,"")))),Reservas!N255)</f>
        <v/>
      </c>
      <c r="CF250" t="str">
        <f>IF(Reservas!Q255="",IF(Reservas!P255="","",IF(Reservas!O255=$O$10,0.85,IF(Reservas!O255=$O$11,0.45,IF(Reservas!O255=$O$12,0.33,"")))),Reservas!Q255)</f>
        <v/>
      </c>
      <c r="CG250" t="str">
        <f>IF(Reservas!T255="",IF(Reservas!S255="","",IF(Reservas!R255=$O$10,0.85,IF(Reservas!R255=$O$11,0.45,IF(Reservas!R255=$O$12,0.33,"")))),Reservas!T255)</f>
        <v/>
      </c>
      <c r="CH250" t="str">
        <f>IF(Reservas!W255="",IF(Reservas!V255="","",IF(Reservas!U255=$O$10,0.85,IF(Reservas!U255=$O$11,0.45,IF(Reservas!U255=$O$12,0.33,"")))),Reservas!W255)</f>
        <v/>
      </c>
      <c r="CI250" t="str">
        <f>IF(Reservas!Z255="",IF(Reservas!Y255="","",IF(Reservas!X255=$O$10,0.85,IF(Reservas!X255=$O$11,0.45,IF(Reservas!X255=$O$12,0.33,"")))),Reservas!Z255)</f>
        <v/>
      </c>
      <c r="CJ250" t="str">
        <f>IF(Reservas!AC255="",IF(Reservas!AB255="","",IF(Reservas!AA255=$O$10,0.85,IF(Reservas!AA255=$O$11,0.45,IF(Reservas!AA255=$O$12,0.33,"")))),Reservas!AC255)</f>
        <v/>
      </c>
      <c r="CK250" t="str">
        <f>IF(Reservas!AF255="",IF(Reservas!AE255="","",IF(Reservas!AD255=$O$10,0.85,IF(Reservas!AD255=$O$11,0.45,IF(Reservas!AD255=$O$12,0.33,"")))),Reservas!AF255)</f>
        <v/>
      </c>
      <c r="CL250" t="str">
        <f>IF(Reservas!AI255="",IF(Reservas!AH255="","",IF(Reservas!AG255=$O$10,0.85,IF(Reservas!AG255=$O$11,0.45,IF(Reservas!AG255=$O$12,0.33,"")))),Reservas!AI255)</f>
        <v/>
      </c>
      <c r="CM250" t="str">
        <f>IF(Reservas!AL255="",IF(Reservas!AK255="","",IF(Reservas!AJ255=$O$10,0.85,IF(Reservas!AJ255=$O$11,0.45,IF(Reservas!AJ255=$O$12,0.33,"")))),Reservas!AL255)</f>
        <v/>
      </c>
      <c r="CO250" t="str">
        <f>IFERROR('Prod y alimentación'!E308*IF($AN250=$R$10,VLOOKUP($AO250,Listas!$B$6:$C$106,2,),IF($AN250=$R$11,VLOOKUP($AO250,Listas!$E$6:$F$106,2,),IF($AN250=$R$12,VLOOKUP($AO250,Listas!$H$6:$I$106,2,),""))),"")</f>
        <v/>
      </c>
      <c r="CP250" t="str">
        <f>IFERROR('Prod y alimentación'!H308*IF($AN250=$R$10,VLOOKUP($AO250,Listas!$B$6:$C$106,2,),IF($AN250=$R$11,VLOOKUP($AO250,Listas!$E$6:$F$106,2,),IF($AN250=$R$12,VLOOKUP($AO250,Listas!$H$6:$I$106,2,),""))),"")</f>
        <v/>
      </c>
      <c r="CQ250" t="str">
        <f>IFERROR('Prod y alimentación'!K308*IF($AN250=$R$10,VLOOKUP($AO250,Listas!$B$6:$C$106,2,),IF($AN250=$R$11,VLOOKUP($AO250,Listas!$E$6:$F$106,2,),IF($AN250=$R$12,VLOOKUP($AO250,Listas!$H$6:$I$106,2,),""))),"")</f>
        <v/>
      </c>
      <c r="CR250" t="str">
        <f>IFERROR('Prod y alimentación'!N308*IF($AN250=$R$10,VLOOKUP($AO250,Listas!$B$6:$C$106,2,),IF($AN250=$R$11,VLOOKUP($AO250,Listas!$E$6:$F$106,2,),IF($AN250=$R$12,VLOOKUP($AO250,Listas!$H$6:$I$106,2,),""))),"")</f>
        <v/>
      </c>
      <c r="CS250" t="str">
        <f>IFERROR('Prod y alimentación'!Q308*IF($AN250=$R$10,VLOOKUP($AO250,Listas!$B$6:$C$106,2,),IF($AN250=$R$11,VLOOKUP($AO250,Listas!$E$6:$F$106,2,),IF($AN250=$R$12,VLOOKUP($AO250,Listas!$H$6:$I$106,2,),""))),"")</f>
        <v/>
      </c>
      <c r="CT250" t="str">
        <f>IFERROR('Prod y alimentación'!T308*IF($AN250=$R$10,VLOOKUP($AO250,Listas!$B$6:$C$106,2,),IF($AN250=$R$11,VLOOKUP($AO250,Listas!$E$6:$F$106,2,),IF($AN250=$R$12,VLOOKUP($AO250,Listas!$H$6:$I$106,2,),""))),"")</f>
        <v/>
      </c>
      <c r="CU250" t="str">
        <f>IFERROR('Prod y alimentación'!W308*IF($AN250=$R$10,VLOOKUP($AO250,Listas!$B$6:$C$106,2,),IF($AN250=$R$11,VLOOKUP($AO250,Listas!$E$6:$F$106,2,),IF($AN250=$R$12,VLOOKUP($AO250,Listas!$H$6:$I$106,2,),""))),"")</f>
        <v/>
      </c>
      <c r="CV250" t="str">
        <f>IFERROR('Prod y alimentación'!Z308*IF($AN250=$R$10,VLOOKUP($AO250,Listas!$B$6:$C$106,2,),IF($AN250=$R$11,VLOOKUP($AO250,Listas!$E$6:$F$106,2,),IF($AN250=$R$12,VLOOKUP($AO250,Listas!$H$6:$I$106,2,),""))),"")</f>
        <v/>
      </c>
      <c r="CW250" t="str">
        <f>IFERROR('Prod y alimentación'!AC308*IF($AN250=$R$10,VLOOKUP($AO250,Listas!$B$6:$C$106,2,),IF($AN250=$R$11,VLOOKUP($AO250,Listas!$E$6:$F$106,2,),IF($AN250=$R$12,VLOOKUP($AO250,Listas!$H$6:$I$106,2,),""))),"")</f>
        <v/>
      </c>
      <c r="CX250" t="str">
        <f>IFERROR('Prod y alimentación'!AF308*IF($AN250=$R$10,VLOOKUP($AO250,Listas!$B$6:$C$106,2,),IF($AN250=$R$11,VLOOKUP($AO250,Listas!$E$6:$F$106,2,),IF($AN250=$R$12,VLOOKUP($AO250,Listas!$H$6:$I$106,2,),""))),"")</f>
        <v/>
      </c>
      <c r="CY250" t="str">
        <f>IFERROR('Prod y alimentación'!AI308*IF($AN250=$R$10,VLOOKUP($AO250,Listas!$B$6:$C$106,2,),IF($AN250=$R$11,VLOOKUP($AO250,Listas!$E$6:$F$106,2,),IF($AN250=$R$12,VLOOKUP($AO250,Listas!$H$6:$I$106,2,),""))),"")</f>
        <v/>
      </c>
      <c r="CZ250" t="str">
        <f>IFERROR('Prod y alimentación'!AL308*IF($AN250=$R$10,VLOOKUP($AO250,Listas!$B$6:$C$106,2,),IF($AN250=$R$11,VLOOKUP($AO250,Listas!$E$6:$F$106,2,),IF($AN250=$R$12,VLOOKUP($AO250,Listas!$H$6:$I$106,2,),""))),"")</f>
        <v/>
      </c>
    </row>
    <row r="251" spans="80:104" x14ac:dyDescent="0.35">
      <c r="CB251" t="str">
        <f>IF(Reservas!E256="",IF(Reservas!D256="","",IF(Reservas!C256=$O$10,0.85,IF(Reservas!C256=$O$11,0.45,IF(Reservas!C256=$O$12,0.33,"")))),Reservas!E256)</f>
        <v/>
      </c>
      <c r="CC251" t="str">
        <f>IF(Reservas!H256="",IF(Reservas!G256="","",IF(Reservas!F256=$O$10,0.85,IF(Reservas!F256=$O$11,0.45,IF(Reservas!F256=$O$12,0.33,"")))),Reservas!H256)</f>
        <v/>
      </c>
      <c r="CD251" t="str">
        <f>IF(Reservas!K256="",IF(Reservas!J256="","",IF(Reservas!I256=$O$10,0.85,IF(Reservas!I256=$O$11,0.45,IF(Reservas!I256=$O$12,0.33,"")))),Reservas!K256)</f>
        <v/>
      </c>
      <c r="CE251" t="str">
        <f>IF(Reservas!N256="",IF(Reservas!M256="","",IF(Reservas!L256=$O$10,0.85,IF(Reservas!L256=$O$11,0.45,IF(Reservas!L256=$O$12,0.33,"")))),Reservas!N256)</f>
        <v/>
      </c>
      <c r="CF251" t="str">
        <f>IF(Reservas!Q256="",IF(Reservas!P256="","",IF(Reservas!O256=$O$10,0.85,IF(Reservas!O256=$O$11,0.45,IF(Reservas!O256=$O$12,0.33,"")))),Reservas!Q256)</f>
        <v/>
      </c>
      <c r="CG251" t="str">
        <f>IF(Reservas!T256="",IF(Reservas!S256="","",IF(Reservas!R256=$O$10,0.85,IF(Reservas!R256=$O$11,0.45,IF(Reservas!R256=$O$12,0.33,"")))),Reservas!T256)</f>
        <v/>
      </c>
      <c r="CH251" t="str">
        <f>IF(Reservas!W256="",IF(Reservas!V256="","",IF(Reservas!U256=$O$10,0.85,IF(Reservas!U256=$O$11,0.45,IF(Reservas!U256=$O$12,0.33,"")))),Reservas!W256)</f>
        <v/>
      </c>
      <c r="CI251" t="str">
        <f>IF(Reservas!Z256="",IF(Reservas!Y256="","",IF(Reservas!X256=$O$10,0.85,IF(Reservas!X256=$O$11,0.45,IF(Reservas!X256=$O$12,0.33,"")))),Reservas!Z256)</f>
        <v/>
      </c>
      <c r="CJ251" t="str">
        <f>IF(Reservas!AC256="",IF(Reservas!AB256="","",IF(Reservas!AA256=$O$10,0.85,IF(Reservas!AA256=$O$11,0.45,IF(Reservas!AA256=$O$12,0.33,"")))),Reservas!AC256)</f>
        <v/>
      </c>
      <c r="CK251" t="str">
        <f>IF(Reservas!AF256="",IF(Reservas!AE256="","",IF(Reservas!AD256=$O$10,0.85,IF(Reservas!AD256=$O$11,0.45,IF(Reservas!AD256=$O$12,0.33,"")))),Reservas!AF256)</f>
        <v/>
      </c>
      <c r="CL251" t="str">
        <f>IF(Reservas!AI256="",IF(Reservas!AH256="","",IF(Reservas!AG256=$O$10,0.85,IF(Reservas!AG256=$O$11,0.45,IF(Reservas!AG256=$O$12,0.33,"")))),Reservas!AI256)</f>
        <v/>
      </c>
      <c r="CM251" t="str">
        <f>IF(Reservas!AL256="",IF(Reservas!AK256="","",IF(Reservas!AJ256=$O$10,0.85,IF(Reservas!AJ256=$O$11,0.45,IF(Reservas!AJ256=$O$12,0.33,"")))),Reservas!AL256)</f>
        <v/>
      </c>
      <c r="CO251" t="str">
        <f>IFERROR('Prod y alimentación'!E309*IF($AN251=$R$10,VLOOKUP($AO251,Listas!$B$6:$C$106,2,),IF($AN251=$R$11,VLOOKUP($AO251,Listas!$E$6:$F$106,2,),IF($AN251=$R$12,VLOOKUP($AO251,Listas!$H$6:$I$106,2,),""))),"")</f>
        <v/>
      </c>
      <c r="CP251" t="str">
        <f>IFERROR('Prod y alimentación'!H309*IF($AN251=$R$10,VLOOKUP($AO251,Listas!$B$6:$C$106,2,),IF($AN251=$R$11,VLOOKUP($AO251,Listas!$E$6:$F$106,2,),IF($AN251=$R$12,VLOOKUP($AO251,Listas!$H$6:$I$106,2,),""))),"")</f>
        <v/>
      </c>
      <c r="CQ251" t="str">
        <f>IFERROR('Prod y alimentación'!K309*IF($AN251=$R$10,VLOOKUP($AO251,Listas!$B$6:$C$106,2,),IF($AN251=$R$11,VLOOKUP($AO251,Listas!$E$6:$F$106,2,),IF($AN251=$R$12,VLOOKUP($AO251,Listas!$H$6:$I$106,2,),""))),"")</f>
        <v/>
      </c>
      <c r="CR251" t="str">
        <f>IFERROR('Prod y alimentación'!N309*IF($AN251=$R$10,VLOOKUP($AO251,Listas!$B$6:$C$106,2,),IF($AN251=$R$11,VLOOKUP($AO251,Listas!$E$6:$F$106,2,),IF($AN251=$R$12,VLOOKUP($AO251,Listas!$H$6:$I$106,2,),""))),"")</f>
        <v/>
      </c>
      <c r="CS251" t="str">
        <f>IFERROR('Prod y alimentación'!Q309*IF($AN251=$R$10,VLOOKUP($AO251,Listas!$B$6:$C$106,2,),IF($AN251=$R$11,VLOOKUP($AO251,Listas!$E$6:$F$106,2,),IF($AN251=$R$12,VLOOKUP($AO251,Listas!$H$6:$I$106,2,),""))),"")</f>
        <v/>
      </c>
      <c r="CT251" t="str">
        <f>IFERROR('Prod y alimentación'!T309*IF($AN251=$R$10,VLOOKUP($AO251,Listas!$B$6:$C$106,2,),IF($AN251=$R$11,VLOOKUP($AO251,Listas!$E$6:$F$106,2,),IF($AN251=$R$12,VLOOKUP($AO251,Listas!$H$6:$I$106,2,),""))),"")</f>
        <v/>
      </c>
      <c r="CU251" t="str">
        <f>IFERROR('Prod y alimentación'!W309*IF($AN251=$R$10,VLOOKUP($AO251,Listas!$B$6:$C$106,2,),IF($AN251=$R$11,VLOOKUP($AO251,Listas!$E$6:$F$106,2,),IF($AN251=$R$12,VLOOKUP($AO251,Listas!$H$6:$I$106,2,),""))),"")</f>
        <v/>
      </c>
      <c r="CV251" t="str">
        <f>IFERROR('Prod y alimentación'!Z309*IF($AN251=$R$10,VLOOKUP($AO251,Listas!$B$6:$C$106,2,),IF($AN251=$R$11,VLOOKUP($AO251,Listas!$E$6:$F$106,2,),IF($AN251=$R$12,VLOOKUP($AO251,Listas!$H$6:$I$106,2,),""))),"")</f>
        <v/>
      </c>
      <c r="CW251" t="str">
        <f>IFERROR('Prod y alimentación'!AC309*IF($AN251=$R$10,VLOOKUP($AO251,Listas!$B$6:$C$106,2,),IF($AN251=$R$11,VLOOKUP($AO251,Listas!$E$6:$F$106,2,),IF($AN251=$R$12,VLOOKUP($AO251,Listas!$H$6:$I$106,2,),""))),"")</f>
        <v/>
      </c>
      <c r="CX251" t="str">
        <f>IFERROR('Prod y alimentación'!AF309*IF($AN251=$R$10,VLOOKUP($AO251,Listas!$B$6:$C$106,2,),IF($AN251=$R$11,VLOOKUP($AO251,Listas!$E$6:$F$106,2,),IF($AN251=$R$12,VLOOKUP($AO251,Listas!$H$6:$I$106,2,),""))),"")</f>
        <v/>
      </c>
      <c r="CY251" t="str">
        <f>IFERROR('Prod y alimentación'!AI309*IF($AN251=$R$10,VLOOKUP($AO251,Listas!$B$6:$C$106,2,),IF($AN251=$R$11,VLOOKUP($AO251,Listas!$E$6:$F$106,2,),IF($AN251=$R$12,VLOOKUP($AO251,Listas!$H$6:$I$106,2,),""))),"")</f>
        <v/>
      </c>
      <c r="CZ251" t="str">
        <f>IFERROR('Prod y alimentación'!AL309*IF($AN251=$R$10,VLOOKUP($AO251,Listas!$B$6:$C$106,2,),IF($AN251=$R$11,VLOOKUP($AO251,Listas!$E$6:$F$106,2,),IF($AN251=$R$12,VLOOKUP($AO251,Listas!$H$6:$I$106,2,),""))),"")</f>
        <v/>
      </c>
    </row>
    <row r="252" spans="80:104" x14ac:dyDescent="0.35">
      <c r="CB252" t="str">
        <f>IF(Reservas!E257="",IF(Reservas!D257="","",IF(Reservas!C257=$O$10,0.85,IF(Reservas!C257=$O$11,0.45,IF(Reservas!C257=$O$12,0.33,"")))),Reservas!E257)</f>
        <v/>
      </c>
      <c r="CC252" t="str">
        <f>IF(Reservas!H257="",IF(Reservas!G257="","",IF(Reservas!F257=$O$10,0.85,IF(Reservas!F257=$O$11,0.45,IF(Reservas!F257=$O$12,0.33,"")))),Reservas!H257)</f>
        <v/>
      </c>
      <c r="CD252" t="str">
        <f>IF(Reservas!K257="",IF(Reservas!J257="","",IF(Reservas!I257=$O$10,0.85,IF(Reservas!I257=$O$11,0.45,IF(Reservas!I257=$O$12,0.33,"")))),Reservas!K257)</f>
        <v/>
      </c>
      <c r="CE252" t="str">
        <f>IF(Reservas!N257="",IF(Reservas!M257="","",IF(Reservas!L257=$O$10,0.85,IF(Reservas!L257=$O$11,0.45,IF(Reservas!L257=$O$12,0.33,"")))),Reservas!N257)</f>
        <v/>
      </c>
      <c r="CF252" t="str">
        <f>IF(Reservas!Q257="",IF(Reservas!P257="","",IF(Reservas!O257=$O$10,0.85,IF(Reservas!O257=$O$11,0.45,IF(Reservas!O257=$O$12,0.33,"")))),Reservas!Q257)</f>
        <v/>
      </c>
      <c r="CG252" t="str">
        <f>IF(Reservas!T257="",IF(Reservas!S257="","",IF(Reservas!R257=$O$10,0.85,IF(Reservas!R257=$O$11,0.45,IF(Reservas!R257=$O$12,0.33,"")))),Reservas!T257)</f>
        <v/>
      </c>
      <c r="CH252" t="str">
        <f>IF(Reservas!W257="",IF(Reservas!V257="","",IF(Reservas!U257=$O$10,0.85,IF(Reservas!U257=$O$11,0.45,IF(Reservas!U257=$O$12,0.33,"")))),Reservas!W257)</f>
        <v/>
      </c>
      <c r="CI252" t="str">
        <f>IF(Reservas!Z257="",IF(Reservas!Y257="","",IF(Reservas!X257=$O$10,0.85,IF(Reservas!X257=$O$11,0.45,IF(Reservas!X257=$O$12,0.33,"")))),Reservas!Z257)</f>
        <v/>
      </c>
      <c r="CJ252" t="str">
        <f>IF(Reservas!AC257="",IF(Reservas!AB257="","",IF(Reservas!AA257=$O$10,0.85,IF(Reservas!AA257=$O$11,0.45,IF(Reservas!AA257=$O$12,0.33,"")))),Reservas!AC257)</f>
        <v/>
      </c>
      <c r="CK252" t="str">
        <f>IF(Reservas!AF257="",IF(Reservas!AE257="","",IF(Reservas!AD257=$O$10,0.85,IF(Reservas!AD257=$O$11,0.45,IF(Reservas!AD257=$O$12,0.33,"")))),Reservas!AF257)</f>
        <v/>
      </c>
      <c r="CL252" t="str">
        <f>IF(Reservas!AI257="",IF(Reservas!AH257="","",IF(Reservas!AG257=$O$10,0.85,IF(Reservas!AG257=$O$11,0.45,IF(Reservas!AG257=$O$12,0.33,"")))),Reservas!AI257)</f>
        <v/>
      </c>
      <c r="CM252" t="str">
        <f>IF(Reservas!AL257="",IF(Reservas!AK257="","",IF(Reservas!AJ257=$O$10,0.85,IF(Reservas!AJ257=$O$11,0.45,IF(Reservas!AJ257=$O$12,0.33,"")))),Reservas!AL257)</f>
        <v/>
      </c>
      <c r="CO252" t="str">
        <f>IFERROR('Prod y alimentación'!E310*IF($AN252=$R$10,VLOOKUP($AO252,Listas!$B$6:$C$106,2,),IF($AN252=$R$11,VLOOKUP($AO252,Listas!$E$6:$F$106,2,),IF($AN252=$R$12,VLOOKUP($AO252,Listas!$H$6:$I$106,2,),""))),"")</f>
        <v/>
      </c>
      <c r="CP252" t="str">
        <f>IFERROR('Prod y alimentación'!H310*IF($AN252=$R$10,VLOOKUP($AO252,Listas!$B$6:$C$106,2,),IF($AN252=$R$11,VLOOKUP($AO252,Listas!$E$6:$F$106,2,),IF($AN252=$R$12,VLOOKUP($AO252,Listas!$H$6:$I$106,2,),""))),"")</f>
        <v/>
      </c>
      <c r="CQ252" t="str">
        <f>IFERROR('Prod y alimentación'!K310*IF($AN252=$R$10,VLOOKUP($AO252,Listas!$B$6:$C$106,2,),IF($AN252=$R$11,VLOOKUP($AO252,Listas!$E$6:$F$106,2,),IF($AN252=$R$12,VLOOKUP($AO252,Listas!$H$6:$I$106,2,),""))),"")</f>
        <v/>
      </c>
      <c r="CR252" t="str">
        <f>IFERROR('Prod y alimentación'!N310*IF($AN252=$R$10,VLOOKUP($AO252,Listas!$B$6:$C$106,2,),IF($AN252=$R$11,VLOOKUP($AO252,Listas!$E$6:$F$106,2,),IF($AN252=$R$12,VLOOKUP($AO252,Listas!$H$6:$I$106,2,),""))),"")</f>
        <v/>
      </c>
      <c r="CS252" t="str">
        <f>IFERROR('Prod y alimentación'!Q310*IF($AN252=$R$10,VLOOKUP($AO252,Listas!$B$6:$C$106,2,),IF($AN252=$R$11,VLOOKUP($AO252,Listas!$E$6:$F$106,2,),IF($AN252=$R$12,VLOOKUP($AO252,Listas!$H$6:$I$106,2,),""))),"")</f>
        <v/>
      </c>
      <c r="CT252" t="str">
        <f>IFERROR('Prod y alimentación'!T310*IF($AN252=$R$10,VLOOKUP($AO252,Listas!$B$6:$C$106,2,),IF($AN252=$R$11,VLOOKUP($AO252,Listas!$E$6:$F$106,2,),IF($AN252=$R$12,VLOOKUP($AO252,Listas!$H$6:$I$106,2,),""))),"")</f>
        <v/>
      </c>
      <c r="CU252" t="str">
        <f>IFERROR('Prod y alimentación'!W310*IF($AN252=$R$10,VLOOKUP($AO252,Listas!$B$6:$C$106,2,),IF($AN252=$R$11,VLOOKUP($AO252,Listas!$E$6:$F$106,2,),IF($AN252=$R$12,VLOOKUP($AO252,Listas!$H$6:$I$106,2,),""))),"")</f>
        <v/>
      </c>
      <c r="CV252" t="str">
        <f>IFERROR('Prod y alimentación'!Z310*IF($AN252=$R$10,VLOOKUP($AO252,Listas!$B$6:$C$106,2,),IF($AN252=$R$11,VLOOKUP($AO252,Listas!$E$6:$F$106,2,),IF($AN252=$R$12,VLOOKUP($AO252,Listas!$H$6:$I$106,2,),""))),"")</f>
        <v/>
      </c>
      <c r="CW252" t="str">
        <f>IFERROR('Prod y alimentación'!AC310*IF($AN252=$R$10,VLOOKUP($AO252,Listas!$B$6:$C$106,2,),IF($AN252=$R$11,VLOOKUP($AO252,Listas!$E$6:$F$106,2,),IF($AN252=$R$12,VLOOKUP($AO252,Listas!$H$6:$I$106,2,),""))),"")</f>
        <v/>
      </c>
      <c r="CX252" t="str">
        <f>IFERROR('Prod y alimentación'!AF310*IF($AN252=$R$10,VLOOKUP($AO252,Listas!$B$6:$C$106,2,),IF($AN252=$R$11,VLOOKUP($AO252,Listas!$E$6:$F$106,2,),IF($AN252=$R$12,VLOOKUP($AO252,Listas!$H$6:$I$106,2,),""))),"")</f>
        <v/>
      </c>
      <c r="CY252" t="str">
        <f>IFERROR('Prod y alimentación'!AI310*IF($AN252=$R$10,VLOOKUP($AO252,Listas!$B$6:$C$106,2,),IF($AN252=$R$11,VLOOKUP($AO252,Listas!$E$6:$F$106,2,),IF($AN252=$R$12,VLOOKUP($AO252,Listas!$H$6:$I$106,2,),""))),"")</f>
        <v/>
      </c>
      <c r="CZ252" t="str">
        <f>IFERROR('Prod y alimentación'!AL310*IF($AN252=$R$10,VLOOKUP($AO252,Listas!$B$6:$C$106,2,),IF($AN252=$R$11,VLOOKUP($AO252,Listas!$E$6:$F$106,2,),IF($AN252=$R$12,VLOOKUP($AO252,Listas!$H$6:$I$106,2,),""))),"")</f>
        <v/>
      </c>
    </row>
    <row r="253" spans="80:104" x14ac:dyDescent="0.35">
      <c r="CB253" t="str">
        <f>IF(Reservas!E258="",IF(Reservas!D258="","",IF(Reservas!C258=$O$10,0.85,IF(Reservas!C258=$O$11,0.45,IF(Reservas!C258=$O$12,0.33,"")))),Reservas!E258)</f>
        <v/>
      </c>
      <c r="CC253" t="str">
        <f>IF(Reservas!H258="",IF(Reservas!G258="","",IF(Reservas!F258=$O$10,0.85,IF(Reservas!F258=$O$11,0.45,IF(Reservas!F258=$O$12,0.33,"")))),Reservas!H258)</f>
        <v/>
      </c>
      <c r="CD253" t="str">
        <f>IF(Reservas!K258="",IF(Reservas!J258="","",IF(Reservas!I258=$O$10,0.85,IF(Reservas!I258=$O$11,0.45,IF(Reservas!I258=$O$12,0.33,"")))),Reservas!K258)</f>
        <v/>
      </c>
      <c r="CE253" t="str">
        <f>IF(Reservas!N258="",IF(Reservas!M258="","",IF(Reservas!L258=$O$10,0.85,IF(Reservas!L258=$O$11,0.45,IF(Reservas!L258=$O$12,0.33,"")))),Reservas!N258)</f>
        <v/>
      </c>
      <c r="CF253" t="str">
        <f>IF(Reservas!Q258="",IF(Reservas!P258="","",IF(Reservas!O258=$O$10,0.85,IF(Reservas!O258=$O$11,0.45,IF(Reservas!O258=$O$12,0.33,"")))),Reservas!Q258)</f>
        <v/>
      </c>
      <c r="CG253" t="str">
        <f>IF(Reservas!T258="",IF(Reservas!S258="","",IF(Reservas!R258=$O$10,0.85,IF(Reservas!R258=$O$11,0.45,IF(Reservas!R258=$O$12,0.33,"")))),Reservas!T258)</f>
        <v/>
      </c>
      <c r="CH253" t="str">
        <f>IF(Reservas!W258="",IF(Reservas!V258="","",IF(Reservas!U258=$O$10,0.85,IF(Reservas!U258=$O$11,0.45,IF(Reservas!U258=$O$12,0.33,"")))),Reservas!W258)</f>
        <v/>
      </c>
      <c r="CI253" t="str">
        <f>IF(Reservas!Z258="",IF(Reservas!Y258="","",IF(Reservas!X258=$O$10,0.85,IF(Reservas!X258=$O$11,0.45,IF(Reservas!X258=$O$12,0.33,"")))),Reservas!Z258)</f>
        <v/>
      </c>
      <c r="CJ253" t="str">
        <f>IF(Reservas!AC258="",IF(Reservas!AB258="","",IF(Reservas!AA258=$O$10,0.85,IF(Reservas!AA258=$O$11,0.45,IF(Reservas!AA258=$O$12,0.33,"")))),Reservas!AC258)</f>
        <v/>
      </c>
      <c r="CK253" t="str">
        <f>IF(Reservas!AF258="",IF(Reservas!AE258="","",IF(Reservas!AD258=$O$10,0.85,IF(Reservas!AD258=$O$11,0.45,IF(Reservas!AD258=$O$12,0.33,"")))),Reservas!AF258)</f>
        <v/>
      </c>
      <c r="CL253" t="str">
        <f>IF(Reservas!AI258="",IF(Reservas!AH258="","",IF(Reservas!AG258=$O$10,0.85,IF(Reservas!AG258=$O$11,0.45,IF(Reservas!AG258=$O$12,0.33,"")))),Reservas!AI258)</f>
        <v/>
      </c>
      <c r="CM253" t="str">
        <f>IF(Reservas!AL258="",IF(Reservas!AK258="","",IF(Reservas!AJ258=$O$10,0.85,IF(Reservas!AJ258=$O$11,0.45,IF(Reservas!AJ258=$O$12,0.33,"")))),Reservas!AL258)</f>
        <v/>
      </c>
      <c r="CO253" t="str">
        <f>IFERROR('Prod y alimentación'!E311*IF($AN253=$R$10,VLOOKUP($AO253,Listas!$B$6:$C$106,2,),IF($AN253=$R$11,VLOOKUP($AO253,Listas!$E$6:$F$106,2,),IF($AN253=$R$12,VLOOKUP($AO253,Listas!$H$6:$I$106,2,),""))),"")</f>
        <v/>
      </c>
      <c r="CP253" t="str">
        <f>IFERROR('Prod y alimentación'!H311*IF($AN253=$R$10,VLOOKUP($AO253,Listas!$B$6:$C$106,2,),IF($AN253=$R$11,VLOOKUP($AO253,Listas!$E$6:$F$106,2,),IF($AN253=$R$12,VLOOKUP($AO253,Listas!$H$6:$I$106,2,),""))),"")</f>
        <v/>
      </c>
      <c r="CQ253" t="str">
        <f>IFERROR('Prod y alimentación'!K311*IF($AN253=$R$10,VLOOKUP($AO253,Listas!$B$6:$C$106,2,),IF($AN253=$R$11,VLOOKUP($AO253,Listas!$E$6:$F$106,2,),IF($AN253=$R$12,VLOOKUP($AO253,Listas!$H$6:$I$106,2,),""))),"")</f>
        <v/>
      </c>
      <c r="CR253" t="str">
        <f>IFERROR('Prod y alimentación'!N311*IF($AN253=$R$10,VLOOKUP($AO253,Listas!$B$6:$C$106,2,),IF($AN253=$R$11,VLOOKUP($AO253,Listas!$E$6:$F$106,2,),IF($AN253=$R$12,VLOOKUP($AO253,Listas!$H$6:$I$106,2,),""))),"")</f>
        <v/>
      </c>
      <c r="CS253" t="str">
        <f>IFERROR('Prod y alimentación'!Q311*IF($AN253=$R$10,VLOOKUP($AO253,Listas!$B$6:$C$106,2,),IF($AN253=$R$11,VLOOKUP($AO253,Listas!$E$6:$F$106,2,),IF($AN253=$R$12,VLOOKUP($AO253,Listas!$H$6:$I$106,2,),""))),"")</f>
        <v/>
      </c>
      <c r="CT253" t="str">
        <f>IFERROR('Prod y alimentación'!T311*IF($AN253=$R$10,VLOOKUP($AO253,Listas!$B$6:$C$106,2,),IF($AN253=$R$11,VLOOKUP($AO253,Listas!$E$6:$F$106,2,),IF($AN253=$R$12,VLOOKUP($AO253,Listas!$H$6:$I$106,2,),""))),"")</f>
        <v/>
      </c>
      <c r="CU253" t="str">
        <f>IFERROR('Prod y alimentación'!W311*IF($AN253=$R$10,VLOOKUP($AO253,Listas!$B$6:$C$106,2,),IF($AN253=$R$11,VLOOKUP($AO253,Listas!$E$6:$F$106,2,),IF($AN253=$R$12,VLOOKUP($AO253,Listas!$H$6:$I$106,2,),""))),"")</f>
        <v/>
      </c>
      <c r="CV253" t="str">
        <f>IFERROR('Prod y alimentación'!Z311*IF($AN253=$R$10,VLOOKUP($AO253,Listas!$B$6:$C$106,2,),IF($AN253=$R$11,VLOOKUP($AO253,Listas!$E$6:$F$106,2,),IF($AN253=$R$12,VLOOKUP($AO253,Listas!$H$6:$I$106,2,),""))),"")</f>
        <v/>
      </c>
      <c r="CW253" t="str">
        <f>IFERROR('Prod y alimentación'!AC311*IF($AN253=$R$10,VLOOKUP($AO253,Listas!$B$6:$C$106,2,),IF($AN253=$R$11,VLOOKUP($AO253,Listas!$E$6:$F$106,2,),IF($AN253=$R$12,VLOOKUP($AO253,Listas!$H$6:$I$106,2,),""))),"")</f>
        <v/>
      </c>
      <c r="CX253" t="str">
        <f>IFERROR('Prod y alimentación'!AF311*IF($AN253=$R$10,VLOOKUP($AO253,Listas!$B$6:$C$106,2,),IF($AN253=$R$11,VLOOKUP($AO253,Listas!$E$6:$F$106,2,),IF($AN253=$R$12,VLOOKUP($AO253,Listas!$H$6:$I$106,2,),""))),"")</f>
        <v/>
      </c>
      <c r="CY253" t="str">
        <f>IFERROR('Prod y alimentación'!AI311*IF($AN253=$R$10,VLOOKUP($AO253,Listas!$B$6:$C$106,2,),IF($AN253=$R$11,VLOOKUP($AO253,Listas!$E$6:$F$106,2,),IF($AN253=$R$12,VLOOKUP($AO253,Listas!$H$6:$I$106,2,),""))),"")</f>
        <v/>
      </c>
      <c r="CZ253" t="str">
        <f>IFERROR('Prod y alimentación'!AL311*IF($AN253=$R$10,VLOOKUP($AO253,Listas!$B$6:$C$106,2,),IF($AN253=$R$11,VLOOKUP($AO253,Listas!$E$6:$F$106,2,),IF($AN253=$R$12,VLOOKUP($AO253,Listas!$H$6:$I$106,2,),""))),"")</f>
        <v/>
      </c>
    </row>
    <row r="254" spans="80:104" x14ac:dyDescent="0.35">
      <c r="CB254" t="str">
        <f>IF(Reservas!E259="",IF(Reservas!D259="","",IF(Reservas!C259=$O$10,0.85,IF(Reservas!C259=$O$11,0.45,IF(Reservas!C259=$O$12,0.33,"")))),Reservas!E259)</f>
        <v/>
      </c>
      <c r="CC254" t="str">
        <f>IF(Reservas!H259="",IF(Reservas!G259="","",IF(Reservas!F259=$O$10,0.85,IF(Reservas!F259=$O$11,0.45,IF(Reservas!F259=$O$12,0.33,"")))),Reservas!H259)</f>
        <v/>
      </c>
      <c r="CD254" t="str">
        <f>IF(Reservas!K259="",IF(Reservas!J259="","",IF(Reservas!I259=$O$10,0.85,IF(Reservas!I259=$O$11,0.45,IF(Reservas!I259=$O$12,0.33,"")))),Reservas!K259)</f>
        <v/>
      </c>
      <c r="CE254" t="str">
        <f>IF(Reservas!N259="",IF(Reservas!M259="","",IF(Reservas!L259=$O$10,0.85,IF(Reservas!L259=$O$11,0.45,IF(Reservas!L259=$O$12,0.33,"")))),Reservas!N259)</f>
        <v/>
      </c>
      <c r="CF254" t="str">
        <f>IF(Reservas!Q259="",IF(Reservas!P259="","",IF(Reservas!O259=$O$10,0.85,IF(Reservas!O259=$O$11,0.45,IF(Reservas!O259=$O$12,0.33,"")))),Reservas!Q259)</f>
        <v/>
      </c>
      <c r="CG254" t="str">
        <f>IF(Reservas!T259="",IF(Reservas!S259="","",IF(Reservas!R259=$O$10,0.85,IF(Reservas!R259=$O$11,0.45,IF(Reservas!R259=$O$12,0.33,"")))),Reservas!T259)</f>
        <v/>
      </c>
      <c r="CH254" t="str">
        <f>IF(Reservas!W259="",IF(Reservas!V259="","",IF(Reservas!U259=$O$10,0.85,IF(Reservas!U259=$O$11,0.45,IF(Reservas!U259=$O$12,0.33,"")))),Reservas!W259)</f>
        <v/>
      </c>
      <c r="CI254" t="str">
        <f>IF(Reservas!Z259="",IF(Reservas!Y259="","",IF(Reservas!X259=$O$10,0.85,IF(Reservas!X259=$O$11,0.45,IF(Reservas!X259=$O$12,0.33,"")))),Reservas!Z259)</f>
        <v/>
      </c>
      <c r="CJ254" t="str">
        <f>IF(Reservas!AC259="",IF(Reservas!AB259="","",IF(Reservas!AA259=$O$10,0.85,IF(Reservas!AA259=$O$11,0.45,IF(Reservas!AA259=$O$12,0.33,"")))),Reservas!AC259)</f>
        <v/>
      </c>
      <c r="CK254" t="str">
        <f>IF(Reservas!AF259="",IF(Reservas!AE259="","",IF(Reservas!AD259=$O$10,0.85,IF(Reservas!AD259=$O$11,0.45,IF(Reservas!AD259=$O$12,0.33,"")))),Reservas!AF259)</f>
        <v/>
      </c>
      <c r="CL254" t="str">
        <f>IF(Reservas!AI259="",IF(Reservas!AH259="","",IF(Reservas!AG259=$O$10,0.85,IF(Reservas!AG259=$O$11,0.45,IF(Reservas!AG259=$O$12,0.33,"")))),Reservas!AI259)</f>
        <v/>
      </c>
      <c r="CM254" t="str">
        <f>IF(Reservas!AL259="",IF(Reservas!AK259="","",IF(Reservas!AJ259=$O$10,0.85,IF(Reservas!AJ259=$O$11,0.45,IF(Reservas!AJ259=$O$12,0.33,"")))),Reservas!AL259)</f>
        <v/>
      </c>
      <c r="CO254" t="str">
        <f>IFERROR('Prod y alimentación'!E312*IF($AN254=$R$10,VLOOKUP($AO254,Listas!$B$6:$C$106,2,),IF($AN254=$R$11,VLOOKUP($AO254,Listas!$E$6:$F$106,2,),IF($AN254=$R$12,VLOOKUP($AO254,Listas!$H$6:$I$106,2,),""))),"")</f>
        <v/>
      </c>
      <c r="CP254" t="str">
        <f>IFERROR('Prod y alimentación'!H312*IF($AN254=$R$10,VLOOKUP($AO254,Listas!$B$6:$C$106,2,),IF($AN254=$R$11,VLOOKUP($AO254,Listas!$E$6:$F$106,2,),IF($AN254=$R$12,VLOOKUP($AO254,Listas!$H$6:$I$106,2,),""))),"")</f>
        <v/>
      </c>
      <c r="CQ254" t="str">
        <f>IFERROR('Prod y alimentación'!K312*IF($AN254=$R$10,VLOOKUP($AO254,Listas!$B$6:$C$106,2,),IF($AN254=$R$11,VLOOKUP($AO254,Listas!$E$6:$F$106,2,),IF($AN254=$R$12,VLOOKUP($AO254,Listas!$H$6:$I$106,2,),""))),"")</f>
        <v/>
      </c>
      <c r="CR254" t="str">
        <f>IFERROR('Prod y alimentación'!N312*IF($AN254=$R$10,VLOOKUP($AO254,Listas!$B$6:$C$106,2,),IF($AN254=$R$11,VLOOKUP($AO254,Listas!$E$6:$F$106,2,),IF($AN254=$R$12,VLOOKUP($AO254,Listas!$H$6:$I$106,2,),""))),"")</f>
        <v/>
      </c>
      <c r="CS254" t="str">
        <f>IFERROR('Prod y alimentación'!Q312*IF($AN254=$R$10,VLOOKUP($AO254,Listas!$B$6:$C$106,2,),IF($AN254=$R$11,VLOOKUP($AO254,Listas!$E$6:$F$106,2,),IF($AN254=$R$12,VLOOKUP($AO254,Listas!$H$6:$I$106,2,),""))),"")</f>
        <v/>
      </c>
      <c r="CT254" t="str">
        <f>IFERROR('Prod y alimentación'!T312*IF($AN254=$R$10,VLOOKUP($AO254,Listas!$B$6:$C$106,2,),IF($AN254=$R$11,VLOOKUP($AO254,Listas!$E$6:$F$106,2,),IF($AN254=$R$12,VLOOKUP($AO254,Listas!$H$6:$I$106,2,),""))),"")</f>
        <v/>
      </c>
      <c r="CU254" t="str">
        <f>IFERROR('Prod y alimentación'!W312*IF($AN254=$R$10,VLOOKUP($AO254,Listas!$B$6:$C$106,2,),IF($AN254=$R$11,VLOOKUP($AO254,Listas!$E$6:$F$106,2,),IF($AN254=$R$12,VLOOKUP($AO254,Listas!$H$6:$I$106,2,),""))),"")</f>
        <v/>
      </c>
      <c r="CV254" t="str">
        <f>IFERROR('Prod y alimentación'!Z312*IF($AN254=$R$10,VLOOKUP($AO254,Listas!$B$6:$C$106,2,),IF($AN254=$R$11,VLOOKUP($AO254,Listas!$E$6:$F$106,2,),IF($AN254=$R$12,VLOOKUP($AO254,Listas!$H$6:$I$106,2,),""))),"")</f>
        <v/>
      </c>
      <c r="CW254" t="str">
        <f>IFERROR('Prod y alimentación'!AC312*IF($AN254=$R$10,VLOOKUP($AO254,Listas!$B$6:$C$106,2,),IF($AN254=$R$11,VLOOKUP($AO254,Listas!$E$6:$F$106,2,),IF($AN254=$R$12,VLOOKUP($AO254,Listas!$H$6:$I$106,2,),""))),"")</f>
        <v/>
      </c>
      <c r="CX254" t="str">
        <f>IFERROR('Prod y alimentación'!AF312*IF($AN254=$R$10,VLOOKUP($AO254,Listas!$B$6:$C$106,2,),IF($AN254=$R$11,VLOOKUP($AO254,Listas!$E$6:$F$106,2,),IF($AN254=$R$12,VLOOKUP($AO254,Listas!$H$6:$I$106,2,),""))),"")</f>
        <v/>
      </c>
      <c r="CY254" t="str">
        <f>IFERROR('Prod y alimentación'!AI312*IF($AN254=$R$10,VLOOKUP($AO254,Listas!$B$6:$C$106,2,),IF($AN254=$R$11,VLOOKUP($AO254,Listas!$E$6:$F$106,2,),IF($AN254=$R$12,VLOOKUP($AO254,Listas!$H$6:$I$106,2,),""))),"")</f>
        <v/>
      </c>
      <c r="CZ254" t="str">
        <f>IFERROR('Prod y alimentación'!AL312*IF($AN254=$R$10,VLOOKUP($AO254,Listas!$B$6:$C$106,2,),IF($AN254=$R$11,VLOOKUP($AO254,Listas!$E$6:$F$106,2,),IF($AN254=$R$12,VLOOKUP($AO254,Listas!$H$6:$I$106,2,),""))),"")</f>
        <v/>
      </c>
    </row>
    <row r="255" spans="80:104" x14ac:dyDescent="0.35">
      <c r="CB255" t="str">
        <f>IF(Reservas!E260="",IF(Reservas!D260="","",IF(Reservas!C260=$O$10,0.85,IF(Reservas!C260=$O$11,0.45,IF(Reservas!C260=$O$12,0.33,"")))),Reservas!E260)</f>
        <v/>
      </c>
      <c r="CC255" t="str">
        <f>IF(Reservas!H260="",IF(Reservas!G260="","",IF(Reservas!F260=$O$10,0.85,IF(Reservas!F260=$O$11,0.45,IF(Reservas!F260=$O$12,0.33,"")))),Reservas!H260)</f>
        <v/>
      </c>
      <c r="CD255" t="str">
        <f>IF(Reservas!K260="",IF(Reservas!J260="","",IF(Reservas!I260=$O$10,0.85,IF(Reservas!I260=$O$11,0.45,IF(Reservas!I260=$O$12,0.33,"")))),Reservas!K260)</f>
        <v/>
      </c>
      <c r="CE255" t="str">
        <f>IF(Reservas!N260="",IF(Reservas!M260="","",IF(Reservas!L260=$O$10,0.85,IF(Reservas!L260=$O$11,0.45,IF(Reservas!L260=$O$12,0.33,"")))),Reservas!N260)</f>
        <v/>
      </c>
      <c r="CF255" t="str">
        <f>IF(Reservas!Q260="",IF(Reservas!P260="","",IF(Reservas!O260=$O$10,0.85,IF(Reservas!O260=$O$11,0.45,IF(Reservas!O260=$O$12,0.33,"")))),Reservas!Q260)</f>
        <v/>
      </c>
      <c r="CG255" t="str">
        <f>IF(Reservas!T260="",IF(Reservas!S260="","",IF(Reservas!R260=$O$10,0.85,IF(Reservas!R260=$O$11,0.45,IF(Reservas!R260=$O$12,0.33,"")))),Reservas!T260)</f>
        <v/>
      </c>
      <c r="CH255" t="str">
        <f>IF(Reservas!W260="",IF(Reservas!V260="","",IF(Reservas!U260=$O$10,0.85,IF(Reservas!U260=$O$11,0.45,IF(Reservas!U260=$O$12,0.33,"")))),Reservas!W260)</f>
        <v/>
      </c>
      <c r="CI255" t="str">
        <f>IF(Reservas!Z260="",IF(Reservas!Y260="","",IF(Reservas!X260=$O$10,0.85,IF(Reservas!X260=$O$11,0.45,IF(Reservas!X260=$O$12,0.33,"")))),Reservas!Z260)</f>
        <v/>
      </c>
      <c r="CJ255" t="str">
        <f>IF(Reservas!AC260="",IF(Reservas!AB260="","",IF(Reservas!AA260=$O$10,0.85,IF(Reservas!AA260=$O$11,0.45,IF(Reservas!AA260=$O$12,0.33,"")))),Reservas!AC260)</f>
        <v/>
      </c>
      <c r="CK255" t="str">
        <f>IF(Reservas!AF260="",IF(Reservas!AE260="","",IF(Reservas!AD260=$O$10,0.85,IF(Reservas!AD260=$O$11,0.45,IF(Reservas!AD260=$O$12,0.33,"")))),Reservas!AF260)</f>
        <v/>
      </c>
      <c r="CL255" t="str">
        <f>IF(Reservas!AI260="",IF(Reservas!AH260="","",IF(Reservas!AG260=$O$10,0.85,IF(Reservas!AG260=$O$11,0.45,IF(Reservas!AG260=$O$12,0.33,"")))),Reservas!AI260)</f>
        <v/>
      </c>
      <c r="CM255" t="str">
        <f>IF(Reservas!AL260="",IF(Reservas!AK260="","",IF(Reservas!AJ260=$O$10,0.85,IF(Reservas!AJ260=$O$11,0.45,IF(Reservas!AJ260=$O$12,0.33,"")))),Reservas!AL260)</f>
        <v/>
      </c>
      <c r="CO255" t="str">
        <f>IFERROR('Prod y alimentación'!E313*IF($AN255=$R$10,VLOOKUP($AO255,Listas!$B$6:$C$106,2,),IF($AN255=$R$11,VLOOKUP($AO255,Listas!$E$6:$F$106,2,),IF($AN255=$R$12,VLOOKUP($AO255,Listas!$H$6:$I$106,2,),""))),"")</f>
        <v/>
      </c>
      <c r="CP255" t="str">
        <f>IFERROR('Prod y alimentación'!H313*IF($AN255=$R$10,VLOOKUP($AO255,Listas!$B$6:$C$106,2,),IF($AN255=$R$11,VLOOKUP($AO255,Listas!$E$6:$F$106,2,),IF($AN255=$R$12,VLOOKUP($AO255,Listas!$H$6:$I$106,2,),""))),"")</f>
        <v/>
      </c>
      <c r="CQ255" t="str">
        <f>IFERROR('Prod y alimentación'!K313*IF($AN255=$R$10,VLOOKUP($AO255,Listas!$B$6:$C$106,2,),IF($AN255=$R$11,VLOOKUP($AO255,Listas!$E$6:$F$106,2,),IF($AN255=$R$12,VLOOKUP($AO255,Listas!$H$6:$I$106,2,),""))),"")</f>
        <v/>
      </c>
      <c r="CR255" t="str">
        <f>IFERROR('Prod y alimentación'!N313*IF($AN255=$R$10,VLOOKUP($AO255,Listas!$B$6:$C$106,2,),IF($AN255=$R$11,VLOOKUP($AO255,Listas!$E$6:$F$106,2,),IF($AN255=$R$12,VLOOKUP($AO255,Listas!$H$6:$I$106,2,),""))),"")</f>
        <v/>
      </c>
      <c r="CS255" t="str">
        <f>IFERROR('Prod y alimentación'!Q313*IF($AN255=$R$10,VLOOKUP($AO255,Listas!$B$6:$C$106,2,),IF($AN255=$R$11,VLOOKUP($AO255,Listas!$E$6:$F$106,2,),IF($AN255=$R$12,VLOOKUP($AO255,Listas!$H$6:$I$106,2,),""))),"")</f>
        <v/>
      </c>
      <c r="CT255" t="str">
        <f>IFERROR('Prod y alimentación'!T313*IF($AN255=$R$10,VLOOKUP($AO255,Listas!$B$6:$C$106,2,),IF($AN255=$R$11,VLOOKUP($AO255,Listas!$E$6:$F$106,2,),IF($AN255=$R$12,VLOOKUP($AO255,Listas!$H$6:$I$106,2,),""))),"")</f>
        <v/>
      </c>
      <c r="CU255" t="str">
        <f>IFERROR('Prod y alimentación'!W313*IF($AN255=$R$10,VLOOKUP($AO255,Listas!$B$6:$C$106,2,),IF($AN255=$R$11,VLOOKUP($AO255,Listas!$E$6:$F$106,2,),IF($AN255=$R$12,VLOOKUP($AO255,Listas!$H$6:$I$106,2,),""))),"")</f>
        <v/>
      </c>
      <c r="CV255" t="str">
        <f>IFERROR('Prod y alimentación'!Z313*IF($AN255=$R$10,VLOOKUP($AO255,Listas!$B$6:$C$106,2,),IF($AN255=$R$11,VLOOKUP($AO255,Listas!$E$6:$F$106,2,),IF($AN255=$R$12,VLOOKUP($AO255,Listas!$H$6:$I$106,2,),""))),"")</f>
        <v/>
      </c>
      <c r="CW255" t="str">
        <f>IFERROR('Prod y alimentación'!AC313*IF($AN255=$R$10,VLOOKUP($AO255,Listas!$B$6:$C$106,2,),IF($AN255=$R$11,VLOOKUP($AO255,Listas!$E$6:$F$106,2,),IF($AN255=$R$12,VLOOKUP($AO255,Listas!$H$6:$I$106,2,),""))),"")</f>
        <v/>
      </c>
      <c r="CX255" t="str">
        <f>IFERROR('Prod y alimentación'!AF313*IF($AN255=$R$10,VLOOKUP($AO255,Listas!$B$6:$C$106,2,),IF($AN255=$R$11,VLOOKUP($AO255,Listas!$E$6:$F$106,2,),IF($AN255=$R$12,VLOOKUP($AO255,Listas!$H$6:$I$106,2,),""))),"")</f>
        <v/>
      </c>
      <c r="CY255" t="str">
        <f>IFERROR('Prod y alimentación'!AI313*IF($AN255=$R$10,VLOOKUP($AO255,Listas!$B$6:$C$106,2,),IF($AN255=$R$11,VLOOKUP($AO255,Listas!$E$6:$F$106,2,),IF($AN255=$R$12,VLOOKUP($AO255,Listas!$H$6:$I$106,2,),""))),"")</f>
        <v/>
      </c>
      <c r="CZ255" t="str">
        <f>IFERROR('Prod y alimentación'!AL313*IF($AN255=$R$10,VLOOKUP($AO255,Listas!$B$6:$C$106,2,),IF($AN255=$R$11,VLOOKUP($AO255,Listas!$E$6:$F$106,2,),IF($AN255=$R$12,VLOOKUP($AO255,Listas!$H$6:$I$106,2,),""))),"")</f>
        <v/>
      </c>
    </row>
    <row r="256" spans="80:104" x14ac:dyDescent="0.35">
      <c r="CB256" t="str">
        <f>IF(Reservas!E261="",IF(Reservas!D261="","",IF(Reservas!C261=$O$10,0.85,IF(Reservas!C261=$O$11,0.45,IF(Reservas!C261=$O$12,0.33,"")))),Reservas!E261)</f>
        <v/>
      </c>
      <c r="CC256" t="str">
        <f>IF(Reservas!H261="",IF(Reservas!G261="","",IF(Reservas!F261=$O$10,0.85,IF(Reservas!F261=$O$11,0.45,IF(Reservas!F261=$O$12,0.33,"")))),Reservas!H261)</f>
        <v/>
      </c>
      <c r="CD256" t="str">
        <f>IF(Reservas!K261="",IF(Reservas!J261="","",IF(Reservas!I261=$O$10,0.85,IF(Reservas!I261=$O$11,0.45,IF(Reservas!I261=$O$12,0.33,"")))),Reservas!K261)</f>
        <v/>
      </c>
      <c r="CE256" t="str">
        <f>IF(Reservas!N261="",IF(Reservas!M261="","",IF(Reservas!L261=$O$10,0.85,IF(Reservas!L261=$O$11,0.45,IF(Reservas!L261=$O$12,0.33,"")))),Reservas!N261)</f>
        <v/>
      </c>
      <c r="CF256" t="str">
        <f>IF(Reservas!Q261="",IF(Reservas!P261="","",IF(Reservas!O261=$O$10,0.85,IF(Reservas!O261=$O$11,0.45,IF(Reservas!O261=$O$12,0.33,"")))),Reservas!Q261)</f>
        <v/>
      </c>
      <c r="CG256" t="str">
        <f>IF(Reservas!T261="",IF(Reservas!S261="","",IF(Reservas!R261=$O$10,0.85,IF(Reservas!R261=$O$11,0.45,IF(Reservas!R261=$O$12,0.33,"")))),Reservas!T261)</f>
        <v/>
      </c>
      <c r="CH256" t="str">
        <f>IF(Reservas!W261="",IF(Reservas!V261="","",IF(Reservas!U261=$O$10,0.85,IF(Reservas!U261=$O$11,0.45,IF(Reservas!U261=$O$12,0.33,"")))),Reservas!W261)</f>
        <v/>
      </c>
      <c r="CI256" t="str">
        <f>IF(Reservas!Z261="",IF(Reservas!Y261="","",IF(Reservas!X261=$O$10,0.85,IF(Reservas!X261=$O$11,0.45,IF(Reservas!X261=$O$12,0.33,"")))),Reservas!Z261)</f>
        <v/>
      </c>
      <c r="CJ256" t="str">
        <f>IF(Reservas!AC261="",IF(Reservas!AB261="","",IF(Reservas!AA261=$O$10,0.85,IF(Reservas!AA261=$O$11,0.45,IF(Reservas!AA261=$O$12,0.33,"")))),Reservas!AC261)</f>
        <v/>
      </c>
      <c r="CK256" t="str">
        <f>IF(Reservas!AF261="",IF(Reservas!AE261="","",IF(Reservas!AD261=$O$10,0.85,IF(Reservas!AD261=$O$11,0.45,IF(Reservas!AD261=$O$12,0.33,"")))),Reservas!AF261)</f>
        <v/>
      </c>
      <c r="CL256" t="str">
        <f>IF(Reservas!AI261="",IF(Reservas!AH261="","",IF(Reservas!AG261=$O$10,0.85,IF(Reservas!AG261=$O$11,0.45,IF(Reservas!AG261=$O$12,0.33,"")))),Reservas!AI261)</f>
        <v/>
      </c>
      <c r="CM256" t="str">
        <f>IF(Reservas!AL261="",IF(Reservas!AK261="","",IF(Reservas!AJ261=$O$10,0.85,IF(Reservas!AJ261=$O$11,0.45,IF(Reservas!AJ261=$O$12,0.33,"")))),Reservas!AL261)</f>
        <v/>
      </c>
      <c r="CO256" t="str">
        <f>IFERROR('Prod y alimentación'!E314*IF($AN256=$R$10,VLOOKUP($AO256,Listas!$B$6:$C$106,2,),IF($AN256=$R$11,VLOOKUP($AO256,Listas!$E$6:$F$106,2,),IF($AN256=$R$12,VLOOKUP($AO256,Listas!$H$6:$I$106,2,),""))),"")</f>
        <v/>
      </c>
      <c r="CP256" t="str">
        <f>IFERROR('Prod y alimentación'!H314*IF($AN256=$R$10,VLOOKUP($AO256,Listas!$B$6:$C$106,2,),IF($AN256=$R$11,VLOOKUP($AO256,Listas!$E$6:$F$106,2,),IF($AN256=$R$12,VLOOKUP($AO256,Listas!$H$6:$I$106,2,),""))),"")</f>
        <v/>
      </c>
      <c r="CQ256" t="str">
        <f>IFERROR('Prod y alimentación'!K314*IF($AN256=$R$10,VLOOKUP($AO256,Listas!$B$6:$C$106,2,),IF($AN256=$R$11,VLOOKUP($AO256,Listas!$E$6:$F$106,2,),IF($AN256=$R$12,VLOOKUP($AO256,Listas!$H$6:$I$106,2,),""))),"")</f>
        <v/>
      </c>
      <c r="CR256" t="str">
        <f>IFERROR('Prod y alimentación'!N314*IF($AN256=$R$10,VLOOKUP($AO256,Listas!$B$6:$C$106,2,),IF($AN256=$R$11,VLOOKUP($AO256,Listas!$E$6:$F$106,2,),IF($AN256=$R$12,VLOOKUP($AO256,Listas!$H$6:$I$106,2,),""))),"")</f>
        <v/>
      </c>
      <c r="CS256" t="str">
        <f>IFERROR('Prod y alimentación'!Q314*IF($AN256=$R$10,VLOOKUP($AO256,Listas!$B$6:$C$106,2,),IF($AN256=$R$11,VLOOKUP($AO256,Listas!$E$6:$F$106,2,),IF($AN256=$R$12,VLOOKUP($AO256,Listas!$H$6:$I$106,2,),""))),"")</f>
        <v/>
      </c>
      <c r="CT256" t="str">
        <f>IFERROR('Prod y alimentación'!T314*IF($AN256=$R$10,VLOOKUP($AO256,Listas!$B$6:$C$106,2,),IF($AN256=$R$11,VLOOKUP($AO256,Listas!$E$6:$F$106,2,),IF($AN256=$R$12,VLOOKUP($AO256,Listas!$H$6:$I$106,2,),""))),"")</f>
        <v/>
      </c>
      <c r="CU256" t="str">
        <f>IFERROR('Prod y alimentación'!W314*IF($AN256=$R$10,VLOOKUP($AO256,Listas!$B$6:$C$106,2,),IF($AN256=$R$11,VLOOKUP($AO256,Listas!$E$6:$F$106,2,),IF($AN256=$R$12,VLOOKUP($AO256,Listas!$H$6:$I$106,2,),""))),"")</f>
        <v/>
      </c>
      <c r="CV256" t="str">
        <f>IFERROR('Prod y alimentación'!Z314*IF($AN256=$R$10,VLOOKUP($AO256,Listas!$B$6:$C$106,2,),IF($AN256=$R$11,VLOOKUP($AO256,Listas!$E$6:$F$106,2,),IF($AN256=$R$12,VLOOKUP($AO256,Listas!$H$6:$I$106,2,),""))),"")</f>
        <v/>
      </c>
      <c r="CW256" t="str">
        <f>IFERROR('Prod y alimentación'!AC314*IF($AN256=$R$10,VLOOKUP($AO256,Listas!$B$6:$C$106,2,),IF($AN256=$R$11,VLOOKUP($AO256,Listas!$E$6:$F$106,2,),IF($AN256=$R$12,VLOOKUP($AO256,Listas!$H$6:$I$106,2,),""))),"")</f>
        <v/>
      </c>
      <c r="CX256" t="str">
        <f>IFERROR('Prod y alimentación'!AF314*IF($AN256=$R$10,VLOOKUP($AO256,Listas!$B$6:$C$106,2,),IF($AN256=$R$11,VLOOKUP($AO256,Listas!$E$6:$F$106,2,),IF($AN256=$R$12,VLOOKUP($AO256,Listas!$H$6:$I$106,2,),""))),"")</f>
        <v/>
      </c>
      <c r="CY256" t="str">
        <f>IFERROR('Prod y alimentación'!AI314*IF($AN256=$R$10,VLOOKUP($AO256,Listas!$B$6:$C$106,2,),IF($AN256=$R$11,VLOOKUP($AO256,Listas!$E$6:$F$106,2,),IF($AN256=$R$12,VLOOKUP($AO256,Listas!$H$6:$I$106,2,),""))),"")</f>
        <v/>
      </c>
      <c r="CZ256" t="str">
        <f>IFERROR('Prod y alimentación'!AL314*IF($AN256=$R$10,VLOOKUP($AO256,Listas!$B$6:$C$106,2,),IF($AN256=$R$11,VLOOKUP($AO256,Listas!$E$6:$F$106,2,),IF($AN256=$R$12,VLOOKUP($AO256,Listas!$H$6:$I$106,2,),""))),"")</f>
        <v/>
      </c>
    </row>
    <row r="257" spans="80:104" x14ac:dyDescent="0.35">
      <c r="CB257" t="str">
        <f>IF(Reservas!E262="",IF(Reservas!D262="","",IF(Reservas!C262=$O$10,0.85,IF(Reservas!C262=$O$11,0.45,IF(Reservas!C262=$O$12,0.33,"")))),Reservas!E262)</f>
        <v/>
      </c>
      <c r="CC257" t="str">
        <f>IF(Reservas!H262="",IF(Reservas!G262="","",IF(Reservas!F262=$O$10,0.85,IF(Reservas!F262=$O$11,0.45,IF(Reservas!F262=$O$12,0.33,"")))),Reservas!H262)</f>
        <v/>
      </c>
      <c r="CD257" t="str">
        <f>IF(Reservas!K262="",IF(Reservas!J262="","",IF(Reservas!I262=$O$10,0.85,IF(Reservas!I262=$O$11,0.45,IF(Reservas!I262=$O$12,0.33,"")))),Reservas!K262)</f>
        <v/>
      </c>
      <c r="CE257" t="str">
        <f>IF(Reservas!N262="",IF(Reservas!M262="","",IF(Reservas!L262=$O$10,0.85,IF(Reservas!L262=$O$11,0.45,IF(Reservas!L262=$O$12,0.33,"")))),Reservas!N262)</f>
        <v/>
      </c>
      <c r="CF257" t="str">
        <f>IF(Reservas!Q262="",IF(Reservas!P262="","",IF(Reservas!O262=$O$10,0.85,IF(Reservas!O262=$O$11,0.45,IF(Reservas!O262=$O$12,0.33,"")))),Reservas!Q262)</f>
        <v/>
      </c>
      <c r="CG257" t="str">
        <f>IF(Reservas!T262="",IF(Reservas!S262="","",IF(Reservas!R262=$O$10,0.85,IF(Reservas!R262=$O$11,0.45,IF(Reservas!R262=$O$12,0.33,"")))),Reservas!T262)</f>
        <v/>
      </c>
      <c r="CH257" t="str">
        <f>IF(Reservas!W262="",IF(Reservas!V262="","",IF(Reservas!U262=$O$10,0.85,IF(Reservas!U262=$O$11,0.45,IF(Reservas!U262=$O$12,0.33,"")))),Reservas!W262)</f>
        <v/>
      </c>
      <c r="CI257" t="str">
        <f>IF(Reservas!Z262="",IF(Reservas!Y262="","",IF(Reservas!X262=$O$10,0.85,IF(Reservas!X262=$O$11,0.45,IF(Reservas!X262=$O$12,0.33,"")))),Reservas!Z262)</f>
        <v/>
      </c>
      <c r="CJ257" t="str">
        <f>IF(Reservas!AC262="",IF(Reservas!AB262="","",IF(Reservas!AA262=$O$10,0.85,IF(Reservas!AA262=$O$11,0.45,IF(Reservas!AA262=$O$12,0.33,"")))),Reservas!AC262)</f>
        <v/>
      </c>
      <c r="CK257" t="str">
        <f>IF(Reservas!AF262="",IF(Reservas!AE262="","",IF(Reservas!AD262=$O$10,0.85,IF(Reservas!AD262=$O$11,0.45,IF(Reservas!AD262=$O$12,0.33,"")))),Reservas!AF262)</f>
        <v/>
      </c>
      <c r="CL257" t="str">
        <f>IF(Reservas!AI262="",IF(Reservas!AH262="","",IF(Reservas!AG262=$O$10,0.85,IF(Reservas!AG262=$O$11,0.45,IF(Reservas!AG262=$O$12,0.33,"")))),Reservas!AI262)</f>
        <v/>
      </c>
      <c r="CM257" t="str">
        <f>IF(Reservas!AL262="",IF(Reservas!AK262="","",IF(Reservas!AJ262=$O$10,0.85,IF(Reservas!AJ262=$O$11,0.45,IF(Reservas!AJ262=$O$12,0.33,"")))),Reservas!AL262)</f>
        <v/>
      </c>
      <c r="CO257" t="str">
        <f>IFERROR('Prod y alimentación'!E315*IF($AN257=$R$10,VLOOKUP($AO257,Listas!$B$6:$C$106,2,),IF($AN257=$R$11,VLOOKUP($AO257,Listas!$E$6:$F$106,2,),IF($AN257=$R$12,VLOOKUP($AO257,Listas!$H$6:$I$106,2,),""))),"")</f>
        <v/>
      </c>
      <c r="CP257" t="str">
        <f>IFERROR('Prod y alimentación'!H315*IF($AN257=$R$10,VLOOKUP($AO257,Listas!$B$6:$C$106,2,),IF($AN257=$R$11,VLOOKUP($AO257,Listas!$E$6:$F$106,2,),IF($AN257=$R$12,VLOOKUP($AO257,Listas!$H$6:$I$106,2,),""))),"")</f>
        <v/>
      </c>
      <c r="CQ257" t="str">
        <f>IFERROR('Prod y alimentación'!K315*IF($AN257=$R$10,VLOOKUP($AO257,Listas!$B$6:$C$106,2,),IF($AN257=$R$11,VLOOKUP($AO257,Listas!$E$6:$F$106,2,),IF($AN257=$R$12,VLOOKUP($AO257,Listas!$H$6:$I$106,2,),""))),"")</f>
        <v/>
      </c>
      <c r="CR257" t="str">
        <f>IFERROR('Prod y alimentación'!N315*IF($AN257=$R$10,VLOOKUP($AO257,Listas!$B$6:$C$106,2,),IF($AN257=$R$11,VLOOKUP($AO257,Listas!$E$6:$F$106,2,),IF($AN257=$R$12,VLOOKUP($AO257,Listas!$H$6:$I$106,2,),""))),"")</f>
        <v/>
      </c>
      <c r="CS257" t="str">
        <f>IFERROR('Prod y alimentación'!Q315*IF($AN257=$R$10,VLOOKUP($AO257,Listas!$B$6:$C$106,2,),IF($AN257=$R$11,VLOOKUP($AO257,Listas!$E$6:$F$106,2,),IF($AN257=$R$12,VLOOKUP($AO257,Listas!$H$6:$I$106,2,),""))),"")</f>
        <v/>
      </c>
      <c r="CT257" t="str">
        <f>IFERROR('Prod y alimentación'!T315*IF($AN257=$R$10,VLOOKUP($AO257,Listas!$B$6:$C$106,2,),IF($AN257=$R$11,VLOOKUP($AO257,Listas!$E$6:$F$106,2,),IF($AN257=$R$12,VLOOKUP($AO257,Listas!$H$6:$I$106,2,),""))),"")</f>
        <v/>
      </c>
      <c r="CU257" t="str">
        <f>IFERROR('Prod y alimentación'!W315*IF($AN257=$R$10,VLOOKUP($AO257,Listas!$B$6:$C$106,2,),IF($AN257=$R$11,VLOOKUP($AO257,Listas!$E$6:$F$106,2,),IF($AN257=$R$12,VLOOKUP($AO257,Listas!$H$6:$I$106,2,),""))),"")</f>
        <v/>
      </c>
      <c r="CV257" t="str">
        <f>IFERROR('Prod y alimentación'!Z315*IF($AN257=$R$10,VLOOKUP($AO257,Listas!$B$6:$C$106,2,),IF($AN257=$R$11,VLOOKUP($AO257,Listas!$E$6:$F$106,2,),IF($AN257=$R$12,VLOOKUP($AO257,Listas!$H$6:$I$106,2,),""))),"")</f>
        <v/>
      </c>
      <c r="CW257" t="str">
        <f>IFERROR('Prod y alimentación'!AC315*IF($AN257=$R$10,VLOOKUP($AO257,Listas!$B$6:$C$106,2,),IF($AN257=$R$11,VLOOKUP($AO257,Listas!$E$6:$F$106,2,),IF($AN257=$R$12,VLOOKUP($AO257,Listas!$H$6:$I$106,2,),""))),"")</f>
        <v/>
      </c>
      <c r="CX257" t="str">
        <f>IFERROR('Prod y alimentación'!AF315*IF($AN257=$R$10,VLOOKUP($AO257,Listas!$B$6:$C$106,2,),IF($AN257=$R$11,VLOOKUP($AO257,Listas!$E$6:$F$106,2,),IF($AN257=$R$12,VLOOKUP($AO257,Listas!$H$6:$I$106,2,),""))),"")</f>
        <v/>
      </c>
      <c r="CY257" t="str">
        <f>IFERROR('Prod y alimentación'!AI315*IF($AN257=$R$10,VLOOKUP($AO257,Listas!$B$6:$C$106,2,),IF($AN257=$R$11,VLOOKUP($AO257,Listas!$E$6:$F$106,2,),IF($AN257=$R$12,VLOOKUP($AO257,Listas!$H$6:$I$106,2,),""))),"")</f>
        <v/>
      </c>
      <c r="CZ257" t="str">
        <f>IFERROR('Prod y alimentación'!AL315*IF($AN257=$R$10,VLOOKUP($AO257,Listas!$B$6:$C$106,2,),IF($AN257=$R$11,VLOOKUP($AO257,Listas!$E$6:$F$106,2,),IF($AN257=$R$12,VLOOKUP($AO257,Listas!$H$6:$I$106,2,),""))),"")</f>
        <v/>
      </c>
    </row>
    <row r="258" spans="80:104" x14ac:dyDescent="0.35">
      <c r="CB258" t="str">
        <f>IF(Reservas!E263="",IF(Reservas!D263="","",IF(Reservas!C263=$O$10,0.85,IF(Reservas!C263=$O$11,0.45,IF(Reservas!C263=$O$12,0.33,"")))),Reservas!E263)</f>
        <v/>
      </c>
      <c r="CC258" t="str">
        <f>IF(Reservas!H263="",IF(Reservas!G263="","",IF(Reservas!F263=$O$10,0.85,IF(Reservas!F263=$O$11,0.45,IF(Reservas!F263=$O$12,0.33,"")))),Reservas!H263)</f>
        <v/>
      </c>
      <c r="CD258" t="str">
        <f>IF(Reservas!K263="",IF(Reservas!J263="","",IF(Reservas!I263=$O$10,0.85,IF(Reservas!I263=$O$11,0.45,IF(Reservas!I263=$O$12,0.33,"")))),Reservas!K263)</f>
        <v/>
      </c>
      <c r="CE258" t="str">
        <f>IF(Reservas!N263="",IF(Reservas!M263="","",IF(Reservas!L263=$O$10,0.85,IF(Reservas!L263=$O$11,0.45,IF(Reservas!L263=$O$12,0.33,"")))),Reservas!N263)</f>
        <v/>
      </c>
      <c r="CF258" t="str">
        <f>IF(Reservas!Q263="",IF(Reservas!P263="","",IF(Reservas!O263=$O$10,0.85,IF(Reservas!O263=$O$11,0.45,IF(Reservas!O263=$O$12,0.33,"")))),Reservas!Q263)</f>
        <v/>
      </c>
      <c r="CG258" t="str">
        <f>IF(Reservas!T263="",IF(Reservas!S263="","",IF(Reservas!R263=$O$10,0.85,IF(Reservas!R263=$O$11,0.45,IF(Reservas!R263=$O$12,0.33,"")))),Reservas!T263)</f>
        <v/>
      </c>
      <c r="CH258" t="str">
        <f>IF(Reservas!W263="",IF(Reservas!V263="","",IF(Reservas!U263=$O$10,0.85,IF(Reservas!U263=$O$11,0.45,IF(Reservas!U263=$O$12,0.33,"")))),Reservas!W263)</f>
        <v/>
      </c>
      <c r="CI258" t="str">
        <f>IF(Reservas!Z263="",IF(Reservas!Y263="","",IF(Reservas!X263=$O$10,0.85,IF(Reservas!X263=$O$11,0.45,IF(Reservas!X263=$O$12,0.33,"")))),Reservas!Z263)</f>
        <v/>
      </c>
      <c r="CJ258" t="str">
        <f>IF(Reservas!AC263="",IF(Reservas!AB263="","",IF(Reservas!AA263=$O$10,0.85,IF(Reservas!AA263=$O$11,0.45,IF(Reservas!AA263=$O$12,0.33,"")))),Reservas!AC263)</f>
        <v/>
      </c>
      <c r="CK258" t="str">
        <f>IF(Reservas!AF263="",IF(Reservas!AE263="","",IF(Reservas!AD263=$O$10,0.85,IF(Reservas!AD263=$O$11,0.45,IF(Reservas!AD263=$O$12,0.33,"")))),Reservas!AF263)</f>
        <v/>
      </c>
      <c r="CL258" t="str">
        <f>IF(Reservas!AI263="",IF(Reservas!AH263="","",IF(Reservas!AG263=$O$10,0.85,IF(Reservas!AG263=$O$11,0.45,IF(Reservas!AG263=$O$12,0.33,"")))),Reservas!AI263)</f>
        <v/>
      </c>
      <c r="CM258" t="str">
        <f>IF(Reservas!AL263="",IF(Reservas!AK263="","",IF(Reservas!AJ263=$O$10,0.85,IF(Reservas!AJ263=$O$11,0.45,IF(Reservas!AJ263=$O$12,0.33,"")))),Reservas!AL263)</f>
        <v/>
      </c>
      <c r="CO258" t="str">
        <f>IFERROR('Prod y alimentación'!E316*IF($AN258=$R$10,VLOOKUP($AO258,Listas!$B$6:$C$106,2,),IF($AN258=$R$11,VLOOKUP($AO258,Listas!$E$6:$F$106,2,),IF($AN258=$R$12,VLOOKUP($AO258,Listas!$H$6:$I$106,2,),""))),"")</f>
        <v/>
      </c>
      <c r="CP258" t="str">
        <f>IFERROR('Prod y alimentación'!H316*IF($AN258=$R$10,VLOOKUP($AO258,Listas!$B$6:$C$106,2,),IF($AN258=$R$11,VLOOKUP($AO258,Listas!$E$6:$F$106,2,),IF($AN258=$R$12,VLOOKUP($AO258,Listas!$H$6:$I$106,2,),""))),"")</f>
        <v/>
      </c>
      <c r="CQ258" t="str">
        <f>IFERROR('Prod y alimentación'!K316*IF($AN258=$R$10,VLOOKUP($AO258,Listas!$B$6:$C$106,2,),IF($AN258=$R$11,VLOOKUP($AO258,Listas!$E$6:$F$106,2,),IF($AN258=$R$12,VLOOKUP($AO258,Listas!$H$6:$I$106,2,),""))),"")</f>
        <v/>
      </c>
      <c r="CR258" t="str">
        <f>IFERROR('Prod y alimentación'!N316*IF($AN258=$R$10,VLOOKUP($AO258,Listas!$B$6:$C$106,2,),IF($AN258=$R$11,VLOOKUP($AO258,Listas!$E$6:$F$106,2,),IF($AN258=$R$12,VLOOKUP($AO258,Listas!$H$6:$I$106,2,),""))),"")</f>
        <v/>
      </c>
      <c r="CS258" t="str">
        <f>IFERROR('Prod y alimentación'!Q316*IF($AN258=$R$10,VLOOKUP($AO258,Listas!$B$6:$C$106,2,),IF($AN258=$R$11,VLOOKUP($AO258,Listas!$E$6:$F$106,2,),IF($AN258=$R$12,VLOOKUP($AO258,Listas!$H$6:$I$106,2,),""))),"")</f>
        <v/>
      </c>
      <c r="CT258" t="str">
        <f>IFERROR('Prod y alimentación'!T316*IF($AN258=$R$10,VLOOKUP($AO258,Listas!$B$6:$C$106,2,),IF($AN258=$R$11,VLOOKUP($AO258,Listas!$E$6:$F$106,2,),IF($AN258=$R$12,VLOOKUP($AO258,Listas!$H$6:$I$106,2,),""))),"")</f>
        <v/>
      </c>
      <c r="CU258" t="str">
        <f>IFERROR('Prod y alimentación'!W316*IF($AN258=$R$10,VLOOKUP($AO258,Listas!$B$6:$C$106,2,),IF($AN258=$R$11,VLOOKUP($AO258,Listas!$E$6:$F$106,2,),IF($AN258=$R$12,VLOOKUP($AO258,Listas!$H$6:$I$106,2,),""))),"")</f>
        <v/>
      </c>
      <c r="CV258" t="str">
        <f>IFERROR('Prod y alimentación'!Z316*IF($AN258=$R$10,VLOOKUP($AO258,Listas!$B$6:$C$106,2,),IF($AN258=$R$11,VLOOKUP($AO258,Listas!$E$6:$F$106,2,),IF($AN258=$R$12,VLOOKUP($AO258,Listas!$H$6:$I$106,2,),""))),"")</f>
        <v/>
      </c>
      <c r="CW258" t="str">
        <f>IFERROR('Prod y alimentación'!AC316*IF($AN258=$R$10,VLOOKUP($AO258,Listas!$B$6:$C$106,2,),IF($AN258=$R$11,VLOOKUP($AO258,Listas!$E$6:$F$106,2,),IF($AN258=$R$12,VLOOKUP($AO258,Listas!$H$6:$I$106,2,),""))),"")</f>
        <v/>
      </c>
      <c r="CX258" t="str">
        <f>IFERROR('Prod y alimentación'!AF316*IF($AN258=$R$10,VLOOKUP($AO258,Listas!$B$6:$C$106,2,),IF($AN258=$R$11,VLOOKUP($AO258,Listas!$E$6:$F$106,2,),IF($AN258=$R$12,VLOOKUP($AO258,Listas!$H$6:$I$106,2,),""))),"")</f>
        <v/>
      </c>
      <c r="CY258" t="str">
        <f>IFERROR('Prod y alimentación'!AI316*IF($AN258=$R$10,VLOOKUP($AO258,Listas!$B$6:$C$106,2,),IF($AN258=$R$11,VLOOKUP($AO258,Listas!$E$6:$F$106,2,),IF($AN258=$R$12,VLOOKUP($AO258,Listas!$H$6:$I$106,2,),""))),"")</f>
        <v/>
      </c>
      <c r="CZ258" t="str">
        <f>IFERROR('Prod y alimentación'!AL316*IF($AN258=$R$10,VLOOKUP($AO258,Listas!$B$6:$C$106,2,),IF($AN258=$R$11,VLOOKUP($AO258,Listas!$E$6:$F$106,2,),IF($AN258=$R$12,VLOOKUP($AO258,Listas!$H$6:$I$106,2,),""))),"")</f>
        <v/>
      </c>
    </row>
    <row r="259" spans="80:104" x14ac:dyDescent="0.35">
      <c r="CB259" t="str">
        <f>IF(Reservas!E264="",IF(Reservas!D264="","",IF(Reservas!C264=$O$10,0.85,IF(Reservas!C264=$O$11,0.45,IF(Reservas!C264=$O$12,0.33,"")))),Reservas!E264)</f>
        <v/>
      </c>
      <c r="CC259" t="str">
        <f>IF(Reservas!H264="",IF(Reservas!G264="","",IF(Reservas!F264=$O$10,0.85,IF(Reservas!F264=$O$11,0.45,IF(Reservas!F264=$O$12,0.33,"")))),Reservas!H264)</f>
        <v/>
      </c>
      <c r="CD259" t="str">
        <f>IF(Reservas!K264="",IF(Reservas!J264="","",IF(Reservas!I264=$O$10,0.85,IF(Reservas!I264=$O$11,0.45,IF(Reservas!I264=$O$12,0.33,"")))),Reservas!K264)</f>
        <v/>
      </c>
      <c r="CE259" t="str">
        <f>IF(Reservas!N264="",IF(Reservas!M264="","",IF(Reservas!L264=$O$10,0.85,IF(Reservas!L264=$O$11,0.45,IF(Reservas!L264=$O$12,0.33,"")))),Reservas!N264)</f>
        <v/>
      </c>
      <c r="CF259" t="str">
        <f>IF(Reservas!Q264="",IF(Reservas!P264="","",IF(Reservas!O264=$O$10,0.85,IF(Reservas!O264=$O$11,0.45,IF(Reservas!O264=$O$12,0.33,"")))),Reservas!Q264)</f>
        <v/>
      </c>
      <c r="CG259" t="str">
        <f>IF(Reservas!T264="",IF(Reservas!S264="","",IF(Reservas!R264=$O$10,0.85,IF(Reservas!R264=$O$11,0.45,IF(Reservas!R264=$O$12,0.33,"")))),Reservas!T264)</f>
        <v/>
      </c>
      <c r="CH259" t="str">
        <f>IF(Reservas!W264="",IF(Reservas!V264="","",IF(Reservas!U264=$O$10,0.85,IF(Reservas!U264=$O$11,0.45,IF(Reservas!U264=$O$12,0.33,"")))),Reservas!W264)</f>
        <v/>
      </c>
      <c r="CI259" t="str">
        <f>IF(Reservas!Z264="",IF(Reservas!Y264="","",IF(Reservas!X264=$O$10,0.85,IF(Reservas!X264=$O$11,0.45,IF(Reservas!X264=$O$12,0.33,"")))),Reservas!Z264)</f>
        <v/>
      </c>
      <c r="CJ259" t="str">
        <f>IF(Reservas!AC264="",IF(Reservas!AB264="","",IF(Reservas!AA264=$O$10,0.85,IF(Reservas!AA264=$O$11,0.45,IF(Reservas!AA264=$O$12,0.33,"")))),Reservas!AC264)</f>
        <v/>
      </c>
      <c r="CK259" t="str">
        <f>IF(Reservas!AF264="",IF(Reservas!AE264="","",IF(Reservas!AD264=$O$10,0.85,IF(Reservas!AD264=$O$11,0.45,IF(Reservas!AD264=$O$12,0.33,"")))),Reservas!AF264)</f>
        <v/>
      </c>
      <c r="CL259" t="str">
        <f>IF(Reservas!AI264="",IF(Reservas!AH264="","",IF(Reservas!AG264=$O$10,0.85,IF(Reservas!AG264=$O$11,0.45,IF(Reservas!AG264=$O$12,0.33,"")))),Reservas!AI264)</f>
        <v/>
      </c>
      <c r="CM259" t="str">
        <f>IF(Reservas!AL264="",IF(Reservas!AK264="","",IF(Reservas!AJ264=$O$10,0.85,IF(Reservas!AJ264=$O$11,0.45,IF(Reservas!AJ264=$O$12,0.33,"")))),Reservas!AL264)</f>
        <v/>
      </c>
      <c r="CO259" t="str">
        <f>IFERROR('Prod y alimentación'!E317*IF($AN259=$R$10,VLOOKUP($AO259,Listas!$B$6:$C$106,2,),IF($AN259=$R$11,VLOOKUP($AO259,Listas!$E$6:$F$106,2,),IF($AN259=$R$12,VLOOKUP($AO259,Listas!$H$6:$I$106,2,),""))),"")</f>
        <v/>
      </c>
      <c r="CP259" t="str">
        <f>IFERROR('Prod y alimentación'!H317*IF($AN259=$R$10,VLOOKUP($AO259,Listas!$B$6:$C$106,2,),IF($AN259=$R$11,VLOOKUP($AO259,Listas!$E$6:$F$106,2,),IF($AN259=$R$12,VLOOKUP($AO259,Listas!$H$6:$I$106,2,),""))),"")</f>
        <v/>
      </c>
      <c r="CQ259" t="str">
        <f>IFERROR('Prod y alimentación'!K317*IF($AN259=$R$10,VLOOKUP($AO259,Listas!$B$6:$C$106,2,),IF($AN259=$R$11,VLOOKUP($AO259,Listas!$E$6:$F$106,2,),IF($AN259=$R$12,VLOOKUP($AO259,Listas!$H$6:$I$106,2,),""))),"")</f>
        <v/>
      </c>
      <c r="CR259" t="str">
        <f>IFERROR('Prod y alimentación'!N317*IF($AN259=$R$10,VLOOKUP($AO259,Listas!$B$6:$C$106,2,),IF($AN259=$R$11,VLOOKUP($AO259,Listas!$E$6:$F$106,2,),IF($AN259=$R$12,VLOOKUP($AO259,Listas!$H$6:$I$106,2,),""))),"")</f>
        <v/>
      </c>
      <c r="CS259" t="str">
        <f>IFERROR('Prod y alimentación'!Q317*IF($AN259=$R$10,VLOOKUP($AO259,Listas!$B$6:$C$106,2,),IF($AN259=$R$11,VLOOKUP($AO259,Listas!$E$6:$F$106,2,),IF($AN259=$R$12,VLOOKUP($AO259,Listas!$H$6:$I$106,2,),""))),"")</f>
        <v/>
      </c>
      <c r="CT259" t="str">
        <f>IFERROR('Prod y alimentación'!T317*IF($AN259=$R$10,VLOOKUP($AO259,Listas!$B$6:$C$106,2,),IF($AN259=$R$11,VLOOKUP($AO259,Listas!$E$6:$F$106,2,),IF($AN259=$R$12,VLOOKUP($AO259,Listas!$H$6:$I$106,2,),""))),"")</f>
        <v/>
      </c>
      <c r="CU259" t="str">
        <f>IFERROR('Prod y alimentación'!W317*IF($AN259=$R$10,VLOOKUP($AO259,Listas!$B$6:$C$106,2,),IF($AN259=$R$11,VLOOKUP($AO259,Listas!$E$6:$F$106,2,),IF($AN259=$R$12,VLOOKUP($AO259,Listas!$H$6:$I$106,2,),""))),"")</f>
        <v/>
      </c>
      <c r="CV259" t="str">
        <f>IFERROR('Prod y alimentación'!Z317*IF($AN259=$R$10,VLOOKUP($AO259,Listas!$B$6:$C$106,2,),IF($AN259=$R$11,VLOOKUP($AO259,Listas!$E$6:$F$106,2,),IF($AN259=$R$12,VLOOKUP($AO259,Listas!$H$6:$I$106,2,),""))),"")</f>
        <v/>
      </c>
      <c r="CW259" t="str">
        <f>IFERROR('Prod y alimentación'!AC317*IF($AN259=$R$10,VLOOKUP($AO259,Listas!$B$6:$C$106,2,),IF($AN259=$R$11,VLOOKUP($AO259,Listas!$E$6:$F$106,2,),IF($AN259=$R$12,VLOOKUP($AO259,Listas!$H$6:$I$106,2,),""))),"")</f>
        <v/>
      </c>
      <c r="CX259" t="str">
        <f>IFERROR('Prod y alimentación'!AF317*IF($AN259=$R$10,VLOOKUP($AO259,Listas!$B$6:$C$106,2,),IF($AN259=$R$11,VLOOKUP($AO259,Listas!$E$6:$F$106,2,),IF($AN259=$R$12,VLOOKUP($AO259,Listas!$H$6:$I$106,2,),""))),"")</f>
        <v/>
      </c>
      <c r="CY259" t="str">
        <f>IFERROR('Prod y alimentación'!AI317*IF($AN259=$R$10,VLOOKUP($AO259,Listas!$B$6:$C$106,2,),IF($AN259=$R$11,VLOOKUP($AO259,Listas!$E$6:$F$106,2,),IF($AN259=$R$12,VLOOKUP($AO259,Listas!$H$6:$I$106,2,),""))),"")</f>
        <v/>
      </c>
      <c r="CZ259" t="str">
        <f>IFERROR('Prod y alimentación'!AL317*IF($AN259=$R$10,VLOOKUP($AO259,Listas!$B$6:$C$106,2,),IF($AN259=$R$11,VLOOKUP($AO259,Listas!$E$6:$F$106,2,),IF($AN259=$R$12,VLOOKUP($AO259,Listas!$H$6:$I$106,2,),""))),"")</f>
        <v/>
      </c>
    </row>
    <row r="260" spans="80:104" x14ac:dyDescent="0.35">
      <c r="CB260" t="str">
        <f>IF(Reservas!E265="",IF(Reservas!D265="","",IF(Reservas!C265=$O$10,0.85,IF(Reservas!C265=$O$11,0.45,IF(Reservas!C265=$O$12,0.33,"")))),Reservas!E265)</f>
        <v/>
      </c>
      <c r="CC260" t="str">
        <f>IF(Reservas!H265="",IF(Reservas!G265="","",IF(Reservas!F265=$O$10,0.85,IF(Reservas!F265=$O$11,0.45,IF(Reservas!F265=$O$12,0.33,"")))),Reservas!H265)</f>
        <v/>
      </c>
      <c r="CD260" t="str">
        <f>IF(Reservas!K265="",IF(Reservas!J265="","",IF(Reservas!I265=$O$10,0.85,IF(Reservas!I265=$O$11,0.45,IF(Reservas!I265=$O$12,0.33,"")))),Reservas!K265)</f>
        <v/>
      </c>
      <c r="CE260" t="str">
        <f>IF(Reservas!N265="",IF(Reservas!M265="","",IF(Reservas!L265=$O$10,0.85,IF(Reservas!L265=$O$11,0.45,IF(Reservas!L265=$O$12,0.33,"")))),Reservas!N265)</f>
        <v/>
      </c>
      <c r="CF260" t="str">
        <f>IF(Reservas!Q265="",IF(Reservas!P265="","",IF(Reservas!O265=$O$10,0.85,IF(Reservas!O265=$O$11,0.45,IF(Reservas!O265=$O$12,0.33,"")))),Reservas!Q265)</f>
        <v/>
      </c>
      <c r="CG260" t="str">
        <f>IF(Reservas!T265="",IF(Reservas!S265="","",IF(Reservas!R265=$O$10,0.85,IF(Reservas!R265=$O$11,0.45,IF(Reservas!R265=$O$12,0.33,"")))),Reservas!T265)</f>
        <v/>
      </c>
      <c r="CH260" t="str">
        <f>IF(Reservas!W265="",IF(Reservas!V265="","",IF(Reservas!U265=$O$10,0.85,IF(Reservas!U265=$O$11,0.45,IF(Reservas!U265=$O$12,0.33,"")))),Reservas!W265)</f>
        <v/>
      </c>
      <c r="CI260" t="str">
        <f>IF(Reservas!Z265="",IF(Reservas!Y265="","",IF(Reservas!X265=$O$10,0.85,IF(Reservas!X265=$O$11,0.45,IF(Reservas!X265=$O$12,0.33,"")))),Reservas!Z265)</f>
        <v/>
      </c>
      <c r="CJ260" t="str">
        <f>IF(Reservas!AC265="",IF(Reservas!AB265="","",IF(Reservas!AA265=$O$10,0.85,IF(Reservas!AA265=$O$11,0.45,IF(Reservas!AA265=$O$12,0.33,"")))),Reservas!AC265)</f>
        <v/>
      </c>
      <c r="CK260" t="str">
        <f>IF(Reservas!AF265="",IF(Reservas!AE265="","",IF(Reservas!AD265=$O$10,0.85,IF(Reservas!AD265=$O$11,0.45,IF(Reservas!AD265=$O$12,0.33,"")))),Reservas!AF265)</f>
        <v/>
      </c>
      <c r="CL260" t="str">
        <f>IF(Reservas!AI265="",IF(Reservas!AH265="","",IF(Reservas!AG265=$O$10,0.85,IF(Reservas!AG265=$O$11,0.45,IF(Reservas!AG265=$O$12,0.33,"")))),Reservas!AI265)</f>
        <v/>
      </c>
      <c r="CM260" t="str">
        <f>IF(Reservas!AL265="",IF(Reservas!AK265="","",IF(Reservas!AJ265=$O$10,0.85,IF(Reservas!AJ265=$O$11,0.45,IF(Reservas!AJ265=$O$12,0.33,"")))),Reservas!AL265)</f>
        <v/>
      </c>
      <c r="CO260" t="str">
        <f>IFERROR('Prod y alimentación'!E318*IF($AN260=$R$10,VLOOKUP($AO260,Listas!$B$6:$C$106,2,),IF($AN260=$R$11,VLOOKUP($AO260,Listas!$E$6:$F$106,2,),IF($AN260=$R$12,VLOOKUP($AO260,Listas!$H$6:$I$106,2,),""))),"")</f>
        <v/>
      </c>
      <c r="CP260" t="str">
        <f>IFERROR('Prod y alimentación'!H318*IF($AN260=$R$10,VLOOKUP($AO260,Listas!$B$6:$C$106,2,),IF($AN260=$R$11,VLOOKUP($AO260,Listas!$E$6:$F$106,2,),IF($AN260=$R$12,VLOOKUP($AO260,Listas!$H$6:$I$106,2,),""))),"")</f>
        <v/>
      </c>
      <c r="CQ260" t="str">
        <f>IFERROR('Prod y alimentación'!K318*IF($AN260=$R$10,VLOOKUP($AO260,Listas!$B$6:$C$106,2,),IF($AN260=$R$11,VLOOKUP($AO260,Listas!$E$6:$F$106,2,),IF($AN260=$R$12,VLOOKUP($AO260,Listas!$H$6:$I$106,2,),""))),"")</f>
        <v/>
      </c>
      <c r="CR260" t="str">
        <f>IFERROR('Prod y alimentación'!N318*IF($AN260=$R$10,VLOOKUP($AO260,Listas!$B$6:$C$106,2,),IF($AN260=$R$11,VLOOKUP($AO260,Listas!$E$6:$F$106,2,),IF($AN260=$R$12,VLOOKUP($AO260,Listas!$H$6:$I$106,2,),""))),"")</f>
        <v/>
      </c>
      <c r="CS260" t="str">
        <f>IFERROR('Prod y alimentación'!Q318*IF($AN260=$R$10,VLOOKUP($AO260,Listas!$B$6:$C$106,2,),IF($AN260=$R$11,VLOOKUP($AO260,Listas!$E$6:$F$106,2,),IF($AN260=$R$12,VLOOKUP($AO260,Listas!$H$6:$I$106,2,),""))),"")</f>
        <v/>
      </c>
      <c r="CT260" t="str">
        <f>IFERROR('Prod y alimentación'!T318*IF($AN260=$R$10,VLOOKUP($AO260,Listas!$B$6:$C$106,2,),IF($AN260=$R$11,VLOOKUP($AO260,Listas!$E$6:$F$106,2,),IF($AN260=$R$12,VLOOKUP($AO260,Listas!$H$6:$I$106,2,),""))),"")</f>
        <v/>
      </c>
      <c r="CU260" t="str">
        <f>IFERROR('Prod y alimentación'!W318*IF($AN260=$R$10,VLOOKUP($AO260,Listas!$B$6:$C$106,2,),IF($AN260=$R$11,VLOOKUP($AO260,Listas!$E$6:$F$106,2,),IF($AN260=$R$12,VLOOKUP($AO260,Listas!$H$6:$I$106,2,),""))),"")</f>
        <v/>
      </c>
      <c r="CV260" t="str">
        <f>IFERROR('Prod y alimentación'!Z318*IF($AN260=$R$10,VLOOKUP($AO260,Listas!$B$6:$C$106,2,),IF($AN260=$R$11,VLOOKUP($AO260,Listas!$E$6:$F$106,2,),IF($AN260=$R$12,VLOOKUP($AO260,Listas!$H$6:$I$106,2,),""))),"")</f>
        <v/>
      </c>
      <c r="CW260" t="str">
        <f>IFERROR('Prod y alimentación'!AC318*IF($AN260=$R$10,VLOOKUP($AO260,Listas!$B$6:$C$106,2,),IF($AN260=$R$11,VLOOKUP($AO260,Listas!$E$6:$F$106,2,),IF($AN260=$R$12,VLOOKUP($AO260,Listas!$H$6:$I$106,2,),""))),"")</f>
        <v/>
      </c>
      <c r="CX260" t="str">
        <f>IFERROR('Prod y alimentación'!AF318*IF($AN260=$R$10,VLOOKUP($AO260,Listas!$B$6:$C$106,2,),IF($AN260=$R$11,VLOOKUP($AO260,Listas!$E$6:$F$106,2,),IF($AN260=$R$12,VLOOKUP($AO260,Listas!$H$6:$I$106,2,),""))),"")</f>
        <v/>
      </c>
      <c r="CY260" t="str">
        <f>IFERROR('Prod y alimentación'!AI318*IF($AN260=$R$10,VLOOKUP($AO260,Listas!$B$6:$C$106,2,),IF($AN260=$R$11,VLOOKUP($AO260,Listas!$E$6:$F$106,2,),IF($AN260=$R$12,VLOOKUP($AO260,Listas!$H$6:$I$106,2,),""))),"")</f>
        <v/>
      </c>
      <c r="CZ260" t="str">
        <f>IFERROR('Prod y alimentación'!AL318*IF($AN260=$R$10,VLOOKUP($AO260,Listas!$B$6:$C$106,2,),IF($AN260=$R$11,VLOOKUP($AO260,Listas!$E$6:$F$106,2,),IF($AN260=$R$12,VLOOKUP($AO260,Listas!$H$6:$I$106,2,),""))),"")</f>
        <v/>
      </c>
    </row>
    <row r="261" spans="80:104" x14ac:dyDescent="0.35">
      <c r="CB261" t="str">
        <f>IF(Reservas!E266="",IF(Reservas!D266="","",IF(Reservas!C266=$O$10,0.85,IF(Reservas!C266=$O$11,0.45,IF(Reservas!C266=$O$12,0.33,"")))),Reservas!E266)</f>
        <v/>
      </c>
      <c r="CC261" t="str">
        <f>IF(Reservas!H266="",IF(Reservas!G266="","",IF(Reservas!F266=$O$10,0.85,IF(Reservas!F266=$O$11,0.45,IF(Reservas!F266=$O$12,0.33,"")))),Reservas!H266)</f>
        <v/>
      </c>
      <c r="CD261" t="str">
        <f>IF(Reservas!K266="",IF(Reservas!J266="","",IF(Reservas!I266=$O$10,0.85,IF(Reservas!I266=$O$11,0.45,IF(Reservas!I266=$O$12,0.33,"")))),Reservas!K266)</f>
        <v/>
      </c>
      <c r="CE261" t="str">
        <f>IF(Reservas!N266="",IF(Reservas!M266="","",IF(Reservas!L266=$O$10,0.85,IF(Reservas!L266=$O$11,0.45,IF(Reservas!L266=$O$12,0.33,"")))),Reservas!N266)</f>
        <v/>
      </c>
      <c r="CF261" t="str">
        <f>IF(Reservas!Q266="",IF(Reservas!P266="","",IF(Reservas!O266=$O$10,0.85,IF(Reservas!O266=$O$11,0.45,IF(Reservas!O266=$O$12,0.33,"")))),Reservas!Q266)</f>
        <v/>
      </c>
      <c r="CG261" t="str">
        <f>IF(Reservas!T266="",IF(Reservas!S266="","",IF(Reservas!R266=$O$10,0.85,IF(Reservas!R266=$O$11,0.45,IF(Reservas!R266=$O$12,0.33,"")))),Reservas!T266)</f>
        <v/>
      </c>
      <c r="CH261" t="str">
        <f>IF(Reservas!W266="",IF(Reservas!V266="","",IF(Reservas!U266=$O$10,0.85,IF(Reservas!U266=$O$11,0.45,IF(Reservas!U266=$O$12,0.33,"")))),Reservas!W266)</f>
        <v/>
      </c>
      <c r="CI261" t="str">
        <f>IF(Reservas!Z266="",IF(Reservas!Y266="","",IF(Reservas!X266=$O$10,0.85,IF(Reservas!X266=$O$11,0.45,IF(Reservas!X266=$O$12,0.33,"")))),Reservas!Z266)</f>
        <v/>
      </c>
      <c r="CJ261" t="str">
        <f>IF(Reservas!AC266="",IF(Reservas!AB266="","",IF(Reservas!AA266=$O$10,0.85,IF(Reservas!AA266=$O$11,0.45,IF(Reservas!AA266=$O$12,0.33,"")))),Reservas!AC266)</f>
        <v/>
      </c>
      <c r="CK261" t="str">
        <f>IF(Reservas!AF266="",IF(Reservas!AE266="","",IF(Reservas!AD266=$O$10,0.85,IF(Reservas!AD266=$O$11,0.45,IF(Reservas!AD266=$O$12,0.33,"")))),Reservas!AF266)</f>
        <v/>
      </c>
      <c r="CL261" t="str">
        <f>IF(Reservas!AI266="",IF(Reservas!AH266="","",IF(Reservas!AG266=$O$10,0.85,IF(Reservas!AG266=$O$11,0.45,IF(Reservas!AG266=$O$12,0.33,"")))),Reservas!AI266)</f>
        <v/>
      </c>
      <c r="CM261" t="str">
        <f>IF(Reservas!AL266="",IF(Reservas!AK266="","",IF(Reservas!AJ266=$O$10,0.85,IF(Reservas!AJ266=$O$11,0.45,IF(Reservas!AJ266=$O$12,0.33,"")))),Reservas!AL266)</f>
        <v/>
      </c>
      <c r="CO261" t="str">
        <f>IFERROR('Prod y alimentación'!E319*IF($AN261=$R$10,VLOOKUP($AO261,Listas!$B$6:$C$106,2,),IF($AN261=$R$11,VLOOKUP($AO261,Listas!$E$6:$F$106,2,),IF($AN261=$R$12,VLOOKUP($AO261,Listas!$H$6:$I$106,2,),""))),"")</f>
        <v/>
      </c>
      <c r="CP261" t="str">
        <f>IFERROR('Prod y alimentación'!H319*IF($AN261=$R$10,VLOOKUP($AO261,Listas!$B$6:$C$106,2,),IF($AN261=$R$11,VLOOKUP($AO261,Listas!$E$6:$F$106,2,),IF($AN261=$R$12,VLOOKUP($AO261,Listas!$H$6:$I$106,2,),""))),"")</f>
        <v/>
      </c>
      <c r="CQ261" t="str">
        <f>IFERROR('Prod y alimentación'!K319*IF($AN261=$R$10,VLOOKUP($AO261,Listas!$B$6:$C$106,2,),IF($AN261=$R$11,VLOOKUP($AO261,Listas!$E$6:$F$106,2,),IF($AN261=$R$12,VLOOKUP($AO261,Listas!$H$6:$I$106,2,),""))),"")</f>
        <v/>
      </c>
      <c r="CR261" t="str">
        <f>IFERROR('Prod y alimentación'!N319*IF($AN261=$R$10,VLOOKUP($AO261,Listas!$B$6:$C$106,2,),IF($AN261=$R$11,VLOOKUP($AO261,Listas!$E$6:$F$106,2,),IF($AN261=$R$12,VLOOKUP($AO261,Listas!$H$6:$I$106,2,),""))),"")</f>
        <v/>
      </c>
      <c r="CS261" t="str">
        <f>IFERROR('Prod y alimentación'!Q319*IF($AN261=$R$10,VLOOKUP($AO261,Listas!$B$6:$C$106,2,),IF($AN261=$R$11,VLOOKUP($AO261,Listas!$E$6:$F$106,2,),IF($AN261=$R$12,VLOOKUP($AO261,Listas!$H$6:$I$106,2,),""))),"")</f>
        <v/>
      </c>
      <c r="CT261" t="str">
        <f>IFERROR('Prod y alimentación'!T319*IF($AN261=$R$10,VLOOKUP($AO261,Listas!$B$6:$C$106,2,),IF($AN261=$R$11,VLOOKUP($AO261,Listas!$E$6:$F$106,2,),IF($AN261=$R$12,VLOOKUP($AO261,Listas!$H$6:$I$106,2,),""))),"")</f>
        <v/>
      </c>
      <c r="CU261" t="str">
        <f>IFERROR('Prod y alimentación'!W319*IF($AN261=$R$10,VLOOKUP($AO261,Listas!$B$6:$C$106,2,),IF($AN261=$R$11,VLOOKUP($AO261,Listas!$E$6:$F$106,2,),IF($AN261=$R$12,VLOOKUP($AO261,Listas!$H$6:$I$106,2,),""))),"")</f>
        <v/>
      </c>
      <c r="CV261" t="str">
        <f>IFERROR('Prod y alimentación'!Z319*IF($AN261=$R$10,VLOOKUP($AO261,Listas!$B$6:$C$106,2,),IF($AN261=$R$11,VLOOKUP($AO261,Listas!$E$6:$F$106,2,),IF($AN261=$R$12,VLOOKUP($AO261,Listas!$H$6:$I$106,2,),""))),"")</f>
        <v/>
      </c>
      <c r="CW261" t="str">
        <f>IFERROR('Prod y alimentación'!AC319*IF($AN261=$R$10,VLOOKUP($AO261,Listas!$B$6:$C$106,2,),IF($AN261=$R$11,VLOOKUP($AO261,Listas!$E$6:$F$106,2,),IF($AN261=$R$12,VLOOKUP($AO261,Listas!$H$6:$I$106,2,),""))),"")</f>
        <v/>
      </c>
      <c r="CX261" t="str">
        <f>IFERROR('Prod y alimentación'!AF319*IF($AN261=$R$10,VLOOKUP($AO261,Listas!$B$6:$C$106,2,),IF($AN261=$R$11,VLOOKUP($AO261,Listas!$E$6:$F$106,2,),IF($AN261=$R$12,VLOOKUP($AO261,Listas!$H$6:$I$106,2,),""))),"")</f>
        <v/>
      </c>
      <c r="CY261" t="str">
        <f>IFERROR('Prod y alimentación'!AI319*IF($AN261=$R$10,VLOOKUP($AO261,Listas!$B$6:$C$106,2,),IF($AN261=$R$11,VLOOKUP($AO261,Listas!$E$6:$F$106,2,),IF($AN261=$R$12,VLOOKUP($AO261,Listas!$H$6:$I$106,2,),""))),"")</f>
        <v/>
      </c>
      <c r="CZ261" t="str">
        <f>IFERROR('Prod y alimentación'!AL319*IF($AN261=$R$10,VLOOKUP($AO261,Listas!$B$6:$C$106,2,),IF($AN261=$R$11,VLOOKUP($AO261,Listas!$E$6:$F$106,2,),IF($AN261=$R$12,VLOOKUP($AO261,Listas!$H$6:$I$106,2,),""))),"")</f>
        <v/>
      </c>
    </row>
    <row r="262" spans="80:104" x14ac:dyDescent="0.35">
      <c r="CB262" t="str">
        <f>IF(Reservas!E267="",IF(Reservas!D267="","",IF(Reservas!C267=$O$10,0.85,IF(Reservas!C267=$O$11,0.45,IF(Reservas!C267=$O$12,0.33,"")))),Reservas!E267)</f>
        <v/>
      </c>
      <c r="CC262" t="str">
        <f>IF(Reservas!H267="",IF(Reservas!G267="","",IF(Reservas!F267=$O$10,0.85,IF(Reservas!F267=$O$11,0.45,IF(Reservas!F267=$O$12,0.33,"")))),Reservas!H267)</f>
        <v/>
      </c>
      <c r="CD262" t="str">
        <f>IF(Reservas!K267="",IF(Reservas!J267="","",IF(Reservas!I267=$O$10,0.85,IF(Reservas!I267=$O$11,0.45,IF(Reservas!I267=$O$12,0.33,"")))),Reservas!K267)</f>
        <v/>
      </c>
      <c r="CE262" t="str">
        <f>IF(Reservas!N267="",IF(Reservas!M267="","",IF(Reservas!L267=$O$10,0.85,IF(Reservas!L267=$O$11,0.45,IF(Reservas!L267=$O$12,0.33,"")))),Reservas!N267)</f>
        <v/>
      </c>
      <c r="CF262" t="str">
        <f>IF(Reservas!Q267="",IF(Reservas!P267="","",IF(Reservas!O267=$O$10,0.85,IF(Reservas!O267=$O$11,0.45,IF(Reservas!O267=$O$12,0.33,"")))),Reservas!Q267)</f>
        <v/>
      </c>
      <c r="CG262" t="str">
        <f>IF(Reservas!T267="",IF(Reservas!S267="","",IF(Reservas!R267=$O$10,0.85,IF(Reservas!R267=$O$11,0.45,IF(Reservas!R267=$O$12,0.33,"")))),Reservas!T267)</f>
        <v/>
      </c>
      <c r="CH262" t="str">
        <f>IF(Reservas!W267="",IF(Reservas!V267="","",IF(Reservas!U267=$O$10,0.85,IF(Reservas!U267=$O$11,0.45,IF(Reservas!U267=$O$12,0.33,"")))),Reservas!W267)</f>
        <v/>
      </c>
      <c r="CI262" t="str">
        <f>IF(Reservas!Z267="",IF(Reservas!Y267="","",IF(Reservas!X267=$O$10,0.85,IF(Reservas!X267=$O$11,0.45,IF(Reservas!X267=$O$12,0.33,"")))),Reservas!Z267)</f>
        <v/>
      </c>
      <c r="CJ262" t="str">
        <f>IF(Reservas!AC267="",IF(Reservas!AB267="","",IF(Reservas!AA267=$O$10,0.85,IF(Reservas!AA267=$O$11,0.45,IF(Reservas!AA267=$O$12,0.33,"")))),Reservas!AC267)</f>
        <v/>
      </c>
      <c r="CK262" t="str">
        <f>IF(Reservas!AF267="",IF(Reservas!AE267="","",IF(Reservas!AD267=$O$10,0.85,IF(Reservas!AD267=$O$11,0.45,IF(Reservas!AD267=$O$12,0.33,"")))),Reservas!AF267)</f>
        <v/>
      </c>
      <c r="CL262" t="str">
        <f>IF(Reservas!AI267="",IF(Reservas!AH267="","",IF(Reservas!AG267=$O$10,0.85,IF(Reservas!AG267=$O$11,0.45,IF(Reservas!AG267=$O$12,0.33,"")))),Reservas!AI267)</f>
        <v/>
      </c>
      <c r="CM262" t="str">
        <f>IF(Reservas!AL267="",IF(Reservas!AK267="","",IF(Reservas!AJ267=$O$10,0.85,IF(Reservas!AJ267=$O$11,0.45,IF(Reservas!AJ267=$O$12,0.33,"")))),Reservas!AL267)</f>
        <v/>
      </c>
      <c r="CO262" t="str">
        <f>IFERROR('Prod y alimentación'!E320*IF($AN262=$R$10,VLOOKUP($AO262,Listas!$B$6:$C$106,2,),IF($AN262=$R$11,VLOOKUP($AO262,Listas!$E$6:$F$106,2,),IF($AN262=$R$12,VLOOKUP($AO262,Listas!$H$6:$I$106,2,),""))),"")</f>
        <v/>
      </c>
      <c r="CP262" t="str">
        <f>IFERROR('Prod y alimentación'!H320*IF($AN262=$R$10,VLOOKUP($AO262,Listas!$B$6:$C$106,2,),IF($AN262=$R$11,VLOOKUP($AO262,Listas!$E$6:$F$106,2,),IF($AN262=$R$12,VLOOKUP($AO262,Listas!$H$6:$I$106,2,),""))),"")</f>
        <v/>
      </c>
      <c r="CQ262" t="str">
        <f>IFERROR('Prod y alimentación'!K320*IF($AN262=$R$10,VLOOKUP($AO262,Listas!$B$6:$C$106,2,),IF($AN262=$R$11,VLOOKUP($AO262,Listas!$E$6:$F$106,2,),IF($AN262=$R$12,VLOOKUP($AO262,Listas!$H$6:$I$106,2,),""))),"")</f>
        <v/>
      </c>
      <c r="CR262" t="str">
        <f>IFERROR('Prod y alimentación'!N320*IF($AN262=$R$10,VLOOKUP($AO262,Listas!$B$6:$C$106,2,),IF($AN262=$R$11,VLOOKUP($AO262,Listas!$E$6:$F$106,2,),IF($AN262=$R$12,VLOOKUP($AO262,Listas!$H$6:$I$106,2,),""))),"")</f>
        <v/>
      </c>
      <c r="CS262" t="str">
        <f>IFERROR('Prod y alimentación'!Q320*IF($AN262=$R$10,VLOOKUP($AO262,Listas!$B$6:$C$106,2,),IF($AN262=$R$11,VLOOKUP($AO262,Listas!$E$6:$F$106,2,),IF($AN262=$R$12,VLOOKUP($AO262,Listas!$H$6:$I$106,2,),""))),"")</f>
        <v/>
      </c>
      <c r="CT262" t="str">
        <f>IFERROR('Prod y alimentación'!T320*IF($AN262=$R$10,VLOOKUP($AO262,Listas!$B$6:$C$106,2,),IF($AN262=$R$11,VLOOKUP($AO262,Listas!$E$6:$F$106,2,),IF($AN262=$R$12,VLOOKUP($AO262,Listas!$H$6:$I$106,2,),""))),"")</f>
        <v/>
      </c>
      <c r="CU262" t="str">
        <f>IFERROR('Prod y alimentación'!W320*IF($AN262=$R$10,VLOOKUP($AO262,Listas!$B$6:$C$106,2,),IF($AN262=$R$11,VLOOKUP($AO262,Listas!$E$6:$F$106,2,),IF($AN262=$R$12,VLOOKUP($AO262,Listas!$H$6:$I$106,2,),""))),"")</f>
        <v/>
      </c>
      <c r="CV262" t="str">
        <f>IFERROR('Prod y alimentación'!Z320*IF($AN262=$R$10,VLOOKUP($AO262,Listas!$B$6:$C$106,2,),IF($AN262=$R$11,VLOOKUP($AO262,Listas!$E$6:$F$106,2,),IF($AN262=$R$12,VLOOKUP($AO262,Listas!$H$6:$I$106,2,),""))),"")</f>
        <v/>
      </c>
      <c r="CW262" t="str">
        <f>IFERROR('Prod y alimentación'!AC320*IF($AN262=$R$10,VLOOKUP($AO262,Listas!$B$6:$C$106,2,),IF($AN262=$R$11,VLOOKUP($AO262,Listas!$E$6:$F$106,2,),IF($AN262=$R$12,VLOOKUP($AO262,Listas!$H$6:$I$106,2,),""))),"")</f>
        <v/>
      </c>
      <c r="CX262" t="str">
        <f>IFERROR('Prod y alimentación'!AF320*IF($AN262=$R$10,VLOOKUP($AO262,Listas!$B$6:$C$106,2,),IF($AN262=$R$11,VLOOKUP($AO262,Listas!$E$6:$F$106,2,),IF($AN262=$R$12,VLOOKUP($AO262,Listas!$H$6:$I$106,2,),""))),"")</f>
        <v/>
      </c>
      <c r="CY262" t="str">
        <f>IFERROR('Prod y alimentación'!AI320*IF($AN262=$R$10,VLOOKUP($AO262,Listas!$B$6:$C$106,2,),IF($AN262=$R$11,VLOOKUP($AO262,Listas!$E$6:$F$106,2,),IF($AN262=$R$12,VLOOKUP($AO262,Listas!$H$6:$I$106,2,),""))),"")</f>
        <v/>
      </c>
      <c r="CZ262" t="str">
        <f>IFERROR('Prod y alimentación'!AL320*IF($AN262=$R$10,VLOOKUP($AO262,Listas!$B$6:$C$106,2,),IF($AN262=$R$11,VLOOKUP($AO262,Listas!$E$6:$F$106,2,),IF($AN262=$R$12,VLOOKUP($AO262,Listas!$H$6:$I$106,2,),""))),"")</f>
        <v/>
      </c>
    </row>
    <row r="263" spans="80:104" x14ac:dyDescent="0.35">
      <c r="CB263" t="str">
        <f>IF(Reservas!E268="",IF(Reservas!D268="","",IF(Reservas!C268=$O$10,0.85,IF(Reservas!C268=$O$11,0.45,IF(Reservas!C268=$O$12,0.33,"")))),Reservas!E268)</f>
        <v/>
      </c>
      <c r="CC263" t="str">
        <f>IF(Reservas!H268="",IF(Reservas!G268="","",IF(Reservas!F268=$O$10,0.85,IF(Reservas!F268=$O$11,0.45,IF(Reservas!F268=$O$12,0.33,"")))),Reservas!H268)</f>
        <v/>
      </c>
      <c r="CD263" t="str">
        <f>IF(Reservas!K268="",IF(Reservas!J268="","",IF(Reservas!I268=$O$10,0.85,IF(Reservas!I268=$O$11,0.45,IF(Reservas!I268=$O$12,0.33,"")))),Reservas!K268)</f>
        <v/>
      </c>
      <c r="CE263" t="str">
        <f>IF(Reservas!N268="",IF(Reservas!M268="","",IF(Reservas!L268=$O$10,0.85,IF(Reservas!L268=$O$11,0.45,IF(Reservas!L268=$O$12,0.33,"")))),Reservas!N268)</f>
        <v/>
      </c>
      <c r="CF263" t="str">
        <f>IF(Reservas!Q268="",IF(Reservas!P268="","",IF(Reservas!O268=$O$10,0.85,IF(Reservas!O268=$O$11,0.45,IF(Reservas!O268=$O$12,0.33,"")))),Reservas!Q268)</f>
        <v/>
      </c>
      <c r="CG263" t="str">
        <f>IF(Reservas!T268="",IF(Reservas!S268="","",IF(Reservas!R268=$O$10,0.85,IF(Reservas!R268=$O$11,0.45,IF(Reservas!R268=$O$12,0.33,"")))),Reservas!T268)</f>
        <v/>
      </c>
      <c r="CH263" t="str">
        <f>IF(Reservas!W268="",IF(Reservas!V268="","",IF(Reservas!U268=$O$10,0.85,IF(Reservas!U268=$O$11,0.45,IF(Reservas!U268=$O$12,0.33,"")))),Reservas!W268)</f>
        <v/>
      </c>
      <c r="CI263" t="str">
        <f>IF(Reservas!Z268="",IF(Reservas!Y268="","",IF(Reservas!X268=$O$10,0.85,IF(Reservas!X268=$O$11,0.45,IF(Reservas!X268=$O$12,0.33,"")))),Reservas!Z268)</f>
        <v/>
      </c>
      <c r="CJ263" t="str">
        <f>IF(Reservas!AC268="",IF(Reservas!AB268="","",IF(Reservas!AA268=$O$10,0.85,IF(Reservas!AA268=$O$11,0.45,IF(Reservas!AA268=$O$12,0.33,"")))),Reservas!AC268)</f>
        <v/>
      </c>
      <c r="CK263" t="str">
        <f>IF(Reservas!AF268="",IF(Reservas!AE268="","",IF(Reservas!AD268=$O$10,0.85,IF(Reservas!AD268=$O$11,0.45,IF(Reservas!AD268=$O$12,0.33,"")))),Reservas!AF268)</f>
        <v/>
      </c>
      <c r="CL263" t="str">
        <f>IF(Reservas!AI268="",IF(Reservas!AH268="","",IF(Reservas!AG268=$O$10,0.85,IF(Reservas!AG268=$O$11,0.45,IF(Reservas!AG268=$O$12,0.33,"")))),Reservas!AI268)</f>
        <v/>
      </c>
      <c r="CM263" t="str">
        <f>IF(Reservas!AL268="",IF(Reservas!AK268="","",IF(Reservas!AJ268=$O$10,0.85,IF(Reservas!AJ268=$O$11,0.45,IF(Reservas!AJ268=$O$12,0.33,"")))),Reservas!AL268)</f>
        <v/>
      </c>
      <c r="CO263" t="str">
        <f>IFERROR('Prod y alimentación'!E321*IF($AN263=$R$10,VLOOKUP($AO263,Listas!$B$6:$C$106,2,),IF($AN263=$R$11,VLOOKUP($AO263,Listas!$E$6:$F$106,2,),IF($AN263=$R$12,VLOOKUP($AO263,Listas!$H$6:$I$106,2,),""))),"")</f>
        <v/>
      </c>
      <c r="CP263" t="str">
        <f>IFERROR('Prod y alimentación'!H321*IF($AN263=$R$10,VLOOKUP($AO263,Listas!$B$6:$C$106,2,),IF($AN263=$R$11,VLOOKUP($AO263,Listas!$E$6:$F$106,2,),IF($AN263=$R$12,VLOOKUP($AO263,Listas!$H$6:$I$106,2,),""))),"")</f>
        <v/>
      </c>
      <c r="CQ263" t="str">
        <f>IFERROR('Prod y alimentación'!K321*IF($AN263=$R$10,VLOOKUP($AO263,Listas!$B$6:$C$106,2,),IF($AN263=$R$11,VLOOKUP($AO263,Listas!$E$6:$F$106,2,),IF($AN263=$R$12,VLOOKUP($AO263,Listas!$H$6:$I$106,2,),""))),"")</f>
        <v/>
      </c>
      <c r="CR263" t="str">
        <f>IFERROR('Prod y alimentación'!N321*IF($AN263=$R$10,VLOOKUP($AO263,Listas!$B$6:$C$106,2,),IF($AN263=$R$11,VLOOKUP($AO263,Listas!$E$6:$F$106,2,),IF($AN263=$R$12,VLOOKUP($AO263,Listas!$H$6:$I$106,2,),""))),"")</f>
        <v/>
      </c>
      <c r="CS263" t="str">
        <f>IFERROR('Prod y alimentación'!Q321*IF($AN263=$R$10,VLOOKUP($AO263,Listas!$B$6:$C$106,2,),IF($AN263=$R$11,VLOOKUP($AO263,Listas!$E$6:$F$106,2,),IF($AN263=$R$12,VLOOKUP($AO263,Listas!$H$6:$I$106,2,),""))),"")</f>
        <v/>
      </c>
      <c r="CT263" t="str">
        <f>IFERROR('Prod y alimentación'!T321*IF($AN263=$R$10,VLOOKUP($AO263,Listas!$B$6:$C$106,2,),IF($AN263=$R$11,VLOOKUP($AO263,Listas!$E$6:$F$106,2,),IF($AN263=$R$12,VLOOKUP($AO263,Listas!$H$6:$I$106,2,),""))),"")</f>
        <v/>
      </c>
      <c r="CU263" t="str">
        <f>IFERROR('Prod y alimentación'!W321*IF($AN263=$R$10,VLOOKUP($AO263,Listas!$B$6:$C$106,2,),IF($AN263=$R$11,VLOOKUP($AO263,Listas!$E$6:$F$106,2,),IF($AN263=$R$12,VLOOKUP($AO263,Listas!$H$6:$I$106,2,),""))),"")</f>
        <v/>
      </c>
      <c r="CV263" t="str">
        <f>IFERROR('Prod y alimentación'!Z321*IF($AN263=$R$10,VLOOKUP($AO263,Listas!$B$6:$C$106,2,),IF($AN263=$R$11,VLOOKUP($AO263,Listas!$E$6:$F$106,2,),IF($AN263=$R$12,VLOOKUP($AO263,Listas!$H$6:$I$106,2,),""))),"")</f>
        <v/>
      </c>
      <c r="CW263" t="str">
        <f>IFERROR('Prod y alimentación'!AC321*IF($AN263=$R$10,VLOOKUP($AO263,Listas!$B$6:$C$106,2,),IF($AN263=$R$11,VLOOKUP($AO263,Listas!$E$6:$F$106,2,),IF($AN263=$R$12,VLOOKUP($AO263,Listas!$H$6:$I$106,2,),""))),"")</f>
        <v/>
      </c>
      <c r="CX263" t="str">
        <f>IFERROR('Prod y alimentación'!AF321*IF($AN263=$R$10,VLOOKUP($AO263,Listas!$B$6:$C$106,2,),IF($AN263=$R$11,VLOOKUP($AO263,Listas!$E$6:$F$106,2,),IF($AN263=$R$12,VLOOKUP($AO263,Listas!$H$6:$I$106,2,),""))),"")</f>
        <v/>
      </c>
      <c r="CY263" t="str">
        <f>IFERROR('Prod y alimentación'!AI321*IF($AN263=$R$10,VLOOKUP($AO263,Listas!$B$6:$C$106,2,),IF($AN263=$R$11,VLOOKUP($AO263,Listas!$E$6:$F$106,2,),IF($AN263=$R$12,VLOOKUP($AO263,Listas!$H$6:$I$106,2,),""))),"")</f>
        <v/>
      </c>
      <c r="CZ263" t="str">
        <f>IFERROR('Prod y alimentación'!AL321*IF($AN263=$R$10,VLOOKUP($AO263,Listas!$B$6:$C$106,2,),IF($AN263=$R$11,VLOOKUP($AO263,Listas!$E$6:$F$106,2,),IF($AN263=$R$12,VLOOKUP($AO263,Listas!$H$6:$I$106,2,),""))),"")</f>
        <v/>
      </c>
    </row>
    <row r="264" spans="80:104" x14ac:dyDescent="0.35">
      <c r="CB264" t="str">
        <f>IF(Reservas!E269="",IF(Reservas!D269="","",IF(Reservas!C269=$O$10,0.85,IF(Reservas!C269=$O$11,0.45,IF(Reservas!C269=$O$12,0.33,"")))),Reservas!E269)</f>
        <v/>
      </c>
      <c r="CC264" t="str">
        <f>IF(Reservas!H269="",IF(Reservas!G269="","",IF(Reservas!F269=$O$10,0.85,IF(Reservas!F269=$O$11,0.45,IF(Reservas!F269=$O$12,0.33,"")))),Reservas!H269)</f>
        <v/>
      </c>
      <c r="CD264" t="str">
        <f>IF(Reservas!K269="",IF(Reservas!J269="","",IF(Reservas!I269=$O$10,0.85,IF(Reservas!I269=$O$11,0.45,IF(Reservas!I269=$O$12,0.33,"")))),Reservas!K269)</f>
        <v/>
      </c>
      <c r="CE264" t="str">
        <f>IF(Reservas!N269="",IF(Reservas!M269="","",IF(Reservas!L269=$O$10,0.85,IF(Reservas!L269=$O$11,0.45,IF(Reservas!L269=$O$12,0.33,"")))),Reservas!N269)</f>
        <v/>
      </c>
      <c r="CF264" t="str">
        <f>IF(Reservas!Q269="",IF(Reservas!P269="","",IF(Reservas!O269=$O$10,0.85,IF(Reservas!O269=$O$11,0.45,IF(Reservas!O269=$O$12,0.33,"")))),Reservas!Q269)</f>
        <v/>
      </c>
      <c r="CG264" t="str">
        <f>IF(Reservas!T269="",IF(Reservas!S269="","",IF(Reservas!R269=$O$10,0.85,IF(Reservas!R269=$O$11,0.45,IF(Reservas!R269=$O$12,0.33,"")))),Reservas!T269)</f>
        <v/>
      </c>
      <c r="CH264" t="str">
        <f>IF(Reservas!W269="",IF(Reservas!V269="","",IF(Reservas!U269=$O$10,0.85,IF(Reservas!U269=$O$11,0.45,IF(Reservas!U269=$O$12,0.33,"")))),Reservas!W269)</f>
        <v/>
      </c>
      <c r="CI264" t="str">
        <f>IF(Reservas!Z269="",IF(Reservas!Y269="","",IF(Reservas!X269=$O$10,0.85,IF(Reservas!X269=$O$11,0.45,IF(Reservas!X269=$O$12,0.33,"")))),Reservas!Z269)</f>
        <v/>
      </c>
      <c r="CJ264" t="str">
        <f>IF(Reservas!AC269="",IF(Reservas!AB269="","",IF(Reservas!AA269=$O$10,0.85,IF(Reservas!AA269=$O$11,0.45,IF(Reservas!AA269=$O$12,0.33,"")))),Reservas!AC269)</f>
        <v/>
      </c>
      <c r="CK264" t="str">
        <f>IF(Reservas!AF269="",IF(Reservas!AE269="","",IF(Reservas!AD269=$O$10,0.85,IF(Reservas!AD269=$O$11,0.45,IF(Reservas!AD269=$O$12,0.33,"")))),Reservas!AF269)</f>
        <v/>
      </c>
      <c r="CL264" t="str">
        <f>IF(Reservas!AI269="",IF(Reservas!AH269="","",IF(Reservas!AG269=$O$10,0.85,IF(Reservas!AG269=$O$11,0.45,IF(Reservas!AG269=$O$12,0.33,"")))),Reservas!AI269)</f>
        <v/>
      </c>
      <c r="CM264" t="str">
        <f>IF(Reservas!AL269="",IF(Reservas!AK269="","",IF(Reservas!AJ269=$O$10,0.85,IF(Reservas!AJ269=$O$11,0.45,IF(Reservas!AJ269=$O$12,0.33,"")))),Reservas!AL269)</f>
        <v/>
      </c>
      <c r="CO264" t="str">
        <f>IFERROR('Prod y alimentación'!E322*IF($AN264=$R$10,VLOOKUP($AO264,Listas!$B$6:$C$106,2,),IF($AN264=$R$11,VLOOKUP($AO264,Listas!$E$6:$F$106,2,),IF($AN264=$R$12,VLOOKUP($AO264,Listas!$H$6:$I$106,2,),""))),"")</f>
        <v/>
      </c>
      <c r="CP264" t="str">
        <f>IFERROR('Prod y alimentación'!H322*IF($AN264=$R$10,VLOOKUP($AO264,Listas!$B$6:$C$106,2,),IF($AN264=$R$11,VLOOKUP($AO264,Listas!$E$6:$F$106,2,),IF($AN264=$R$12,VLOOKUP($AO264,Listas!$H$6:$I$106,2,),""))),"")</f>
        <v/>
      </c>
      <c r="CQ264" t="str">
        <f>IFERROR('Prod y alimentación'!K322*IF($AN264=$R$10,VLOOKUP($AO264,Listas!$B$6:$C$106,2,),IF($AN264=$R$11,VLOOKUP($AO264,Listas!$E$6:$F$106,2,),IF($AN264=$R$12,VLOOKUP($AO264,Listas!$H$6:$I$106,2,),""))),"")</f>
        <v/>
      </c>
      <c r="CR264" t="str">
        <f>IFERROR('Prod y alimentación'!N322*IF($AN264=$R$10,VLOOKUP($AO264,Listas!$B$6:$C$106,2,),IF($AN264=$R$11,VLOOKUP($AO264,Listas!$E$6:$F$106,2,),IF($AN264=$R$12,VLOOKUP($AO264,Listas!$H$6:$I$106,2,),""))),"")</f>
        <v/>
      </c>
      <c r="CS264" t="str">
        <f>IFERROR('Prod y alimentación'!Q322*IF($AN264=$R$10,VLOOKUP($AO264,Listas!$B$6:$C$106,2,),IF($AN264=$R$11,VLOOKUP($AO264,Listas!$E$6:$F$106,2,),IF($AN264=$R$12,VLOOKUP($AO264,Listas!$H$6:$I$106,2,),""))),"")</f>
        <v/>
      </c>
      <c r="CT264" t="str">
        <f>IFERROR('Prod y alimentación'!T322*IF($AN264=$R$10,VLOOKUP($AO264,Listas!$B$6:$C$106,2,),IF($AN264=$R$11,VLOOKUP($AO264,Listas!$E$6:$F$106,2,),IF($AN264=$R$12,VLOOKUP($AO264,Listas!$H$6:$I$106,2,),""))),"")</f>
        <v/>
      </c>
      <c r="CU264" t="str">
        <f>IFERROR('Prod y alimentación'!W322*IF($AN264=$R$10,VLOOKUP($AO264,Listas!$B$6:$C$106,2,),IF($AN264=$R$11,VLOOKUP($AO264,Listas!$E$6:$F$106,2,),IF($AN264=$R$12,VLOOKUP($AO264,Listas!$H$6:$I$106,2,),""))),"")</f>
        <v/>
      </c>
      <c r="CV264" t="str">
        <f>IFERROR('Prod y alimentación'!Z322*IF($AN264=$R$10,VLOOKUP($AO264,Listas!$B$6:$C$106,2,),IF($AN264=$R$11,VLOOKUP($AO264,Listas!$E$6:$F$106,2,),IF($AN264=$R$12,VLOOKUP($AO264,Listas!$H$6:$I$106,2,),""))),"")</f>
        <v/>
      </c>
      <c r="CW264" t="str">
        <f>IFERROR('Prod y alimentación'!AC322*IF($AN264=$R$10,VLOOKUP($AO264,Listas!$B$6:$C$106,2,),IF($AN264=$R$11,VLOOKUP($AO264,Listas!$E$6:$F$106,2,),IF($AN264=$R$12,VLOOKUP($AO264,Listas!$H$6:$I$106,2,),""))),"")</f>
        <v/>
      </c>
      <c r="CX264" t="str">
        <f>IFERROR('Prod y alimentación'!AF322*IF($AN264=$R$10,VLOOKUP($AO264,Listas!$B$6:$C$106,2,),IF($AN264=$R$11,VLOOKUP($AO264,Listas!$E$6:$F$106,2,),IF($AN264=$R$12,VLOOKUP($AO264,Listas!$H$6:$I$106,2,),""))),"")</f>
        <v/>
      </c>
      <c r="CY264" t="str">
        <f>IFERROR('Prod y alimentación'!AI322*IF($AN264=$R$10,VLOOKUP($AO264,Listas!$B$6:$C$106,2,),IF($AN264=$R$11,VLOOKUP($AO264,Listas!$E$6:$F$106,2,),IF($AN264=$R$12,VLOOKUP($AO264,Listas!$H$6:$I$106,2,),""))),"")</f>
        <v/>
      </c>
      <c r="CZ264" t="str">
        <f>IFERROR('Prod y alimentación'!AL322*IF($AN264=$R$10,VLOOKUP($AO264,Listas!$B$6:$C$106,2,),IF($AN264=$R$11,VLOOKUP($AO264,Listas!$E$6:$F$106,2,),IF($AN264=$R$12,VLOOKUP($AO264,Listas!$H$6:$I$106,2,),""))),"")</f>
        <v/>
      </c>
    </row>
    <row r="265" spans="80:104" x14ac:dyDescent="0.35">
      <c r="CB265" t="str">
        <f>IF(Reservas!E270="",IF(Reservas!D270="","",IF(Reservas!C270=$O$10,0.85,IF(Reservas!C270=$O$11,0.45,IF(Reservas!C270=$O$12,0.33,"")))),Reservas!E270)</f>
        <v/>
      </c>
      <c r="CC265" t="str">
        <f>IF(Reservas!H270="",IF(Reservas!G270="","",IF(Reservas!F270=$O$10,0.85,IF(Reservas!F270=$O$11,0.45,IF(Reservas!F270=$O$12,0.33,"")))),Reservas!H270)</f>
        <v/>
      </c>
      <c r="CD265" t="str">
        <f>IF(Reservas!K270="",IF(Reservas!J270="","",IF(Reservas!I270=$O$10,0.85,IF(Reservas!I270=$O$11,0.45,IF(Reservas!I270=$O$12,0.33,"")))),Reservas!K270)</f>
        <v/>
      </c>
      <c r="CE265" t="str">
        <f>IF(Reservas!N270="",IF(Reservas!M270="","",IF(Reservas!L270=$O$10,0.85,IF(Reservas!L270=$O$11,0.45,IF(Reservas!L270=$O$12,0.33,"")))),Reservas!N270)</f>
        <v/>
      </c>
      <c r="CF265" t="str">
        <f>IF(Reservas!Q270="",IF(Reservas!P270="","",IF(Reservas!O270=$O$10,0.85,IF(Reservas!O270=$O$11,0.45,IF(Reservas!O270=$O$12,0.33,"")))),Reservas!Q270)</f>
        <v/>
      </c>
      <c r="CG265" t="str">
        <f>IF(Reservas!T270="",IF(Reservas!S270="","",IF(Reservas!R270=$O$10,0.85,IF(Reservas!R270=$O$11,0.45,IF(Reservas!R270=$O$12,0.33,"")))),Reservas!T270)</f>
        <v/>
      </c>
      <c r="CH265" t="str">
        <f>IF(Reservas!W270="",IF(Reservas!V270="","",IF(Reservas!U270=$O$10,0.85,IF(Reservas!U270=$O$11,0.45,IF(Reservas!U270=$O$12,0.33,"")))),Reservas!W270)</f>
        <v/>
      </c>
      <c r="CI265" t="str">
        <f>IF(Reservas!Z270="",IF(Reservas!Y270="","",IF(Reservas!X270=$O$10,0.85,IF(Reservas!X270=$O$11,0.45,IF(Reservas!X270=$O$12,0.33,"")))),Reservas!Z270)</f>
        <v/>
      </c>
      <c r="CJ265" t="str">
        <f>IF(Reservas!AC270="",IF(Reservas!AB270="","",IF(Reservas!AA270=$O$10,0.85,IF(Reservas!AA270=$O$11,0.45,IF(Reservas!AA270=$O$12,0.33,"")))),Reservas!AC270)</f>
        <v/>
      </c>
      <c r="CK265" t="str">
        <f>IF(Reservas!AF270="",IF(Reservas!AE270="","",IF(Reservas!AD270=$O$10,0.85,IF(Reservas!AD270=$O$11,0.45,IF(Reservas!AD270=$O$12,0.33,"")))),Reservas!AF270)</f>
        <v/>
      </c>
      <c r="CL265" t="str">
        <f>IF(Reservas!AI270="",IF(Reservas!AH270="","",IF(Reservas!AG270=$O$10,0.85,IF(Reservas!AG270=$O$11,0.45,IF(Reservas!AG270=$O$12,0.33,"")))),Reservas!AI270)</f>
        <v/>
      </c>
      <c r="CM265" t="str">
        <f>IF(Reservas!AL270="",IF(Reservas!AK270="","",IF(Reservas!AJ270=$O$10,0.85,IF(Reservas!AJ270=$O$11,0.45,IF(Reservas!AJ270=$O$12,0.33,"")))),Reservas!AL270)</f>
        <v/>
      </c>
      <c r="CO265" t="str">
        <f>IFERROR('Prod y alimentación'!E323*IF($AN265=$R$10,VLOOKUP($AO265,Listas!$B$6:$C$106,2,),IF($AN265=$R$11,VLOOKUP($AO265,Listas!$E$6:$F$106,2,),IF($AN265=$R$12,VLOOKUP($AO265,Listas!$H$6:$I$106,2,),""))),"")</f>
        <v/>
      </c>
      <c r="CP265" t="str">
        <f>IFERROR('Prod y alimentación'!H323*IF($AN265=$R$10,VLOOKUP($AO265,Listas!$B$6:$C$106,2,),IF($AN265=$R$11,VLOOKUP($AO265,Listas!$E$6:$F$106,2,),IF($AN265=$R$12,VLOOKUP($AO265,Listas!$H$6:$I$106,2,),""))),"")</f>
        <v/>
      </c>
      <c r="CQ265" t="str">
        <f>IFERROR('Prod y alimentación'!K323*IF($AN265=$R$10,VLOOKUP($AO265,Listas!$B$6:$C$106,2,),IF($AN265=$R$11,VLOOKUP($AO265,Listas!$E$6:$F$106,2,),IF($AN265=$R$12,VLOOKUP($AO265,Listas!$H$6:$I$106,2,),""))),"")</f>
        <v/>
      </c>
      <c r="CR265" t="str">
        <f>IFERROR('Prod y alimentación'!N323*IF($AN265=$R$10,VLOOKUP($AO265,Listas!$B$6:$C$106,2,),IF($AN265=$R$11,VLOOKUP($AO265,Listas!$E$6:$F$106,2,),IF($AN265=$R$12,VLOOKUP($AO265,Listas!$H$6:$I$106,2,),""))),"")</f>
        <v/>
      </c>
      <c r="CS265" t="str">
        <f>IFERROR('Prod y alimentación'!Q323*IF($AN265=$R$10,VLOOKUP($AO265,Listas!$B$6:$C$106,2,),IF($AN265=$R$11,VLOOKUP($AO265,Listas!$E$6:$F$106,2,),IF($AN265=$R$12,VLOOKUP($AO265,Listas!$H$6:$I$106,2,),""))),"")</f>
        <v/>
      </c>
      <c r="CT265" t="str">
        <f>IFERROR('Prod y alimentación'!T323*IF($AN265=$R$10,VLOOKUP($AO265,Listas!$B$6:$C$106,2,),IF($AN265=$R$11,VLOOKUP($AO265,Listas!$E$6:$F$106,2,),IF($AN265=$R$12,VLOOKUP($AO265,Listas!$H$6:$I$106,2,),""))),"")</f>
        <v/>
      </c>
      <c r="CU265" t="str">
        <f>IFERROR('Prod y alimentación'!W323*IF($AN265=$R$10,VLOOKUP($AO265,Listas!$B$6:$C$106,2,),IF($AN265=$R$11,VLOOKUP($AO265,Listas!$E$6:$F$106,2,),IF($AN265=$R$12,VLOOKUP($AO265,Listas!$H$6:$I$106,2,),""))),"")</f>
        <v/>
      </c>
      <c r="CV265" t="str">
        <f>IFERROR('Prod y alimentación'!Z323*IF($AN265=$R$10,VLOOKUP($AO265,Listas!$B$6:$C$106,2,),IF($AN265=$R$11,VLOOKUP($AO265,Listas!$E$6:$F$106,2,),IF($AN265=$R$12,VLOOKUP($AO265,Listas!$H$6:$I$106,2,),""))),"")</f>
        <v/>
      </c>
      <c r="CW265" t="str">
        <f>IFERROR('Prod y alimentación'!AC323*IF($AN265=$R$10,VLOOKUP($AO265,Listas!$B$6:$C$106,2,),IF($AN265=$R$11,VLOOKUP($AO265,Listas!$E$6:$F$106,2,),IF($AN265=$R$12,VLOOKUP($AO265,Listas!$H$6:$I$106,2,),""))),"")</f>
        <v/>
      </c>
      <c r="CX265" t="str">
        <f>IFERROR('Prod y alimentación'!AF323*IF($AN265=$R$10,VLOOKUP($AO265,Listas!$B$6:$C$106,2,),IF($AN265=$R$11,VLOOKUP($AO265,Listas!$E$6:$F$106,2,),IF($AN265=$R$12,VLOOKUP($AO265,Listas!$H$6:$I$106,2,),""))),"")</f>
        <v/>
      </c>
      <c r="CY265" t="str">
        <f>IFERROR('Prod y alimentación'!AI323*IF($AN265=$R$10,VLOOKUP($AO265,Listas!$B$6:$C$106,2,),IF($AN265=$R$11,VLOOKUP($AO265,Listas!$E$6:$F$106,2,),IF($AN265=$R$12,VLOOKUP($AO265,Listas!$H$6:$I$106,2,),""))),"")</f>
        <v/>
      </c>
      <c r="CZ265" t="str">
        <f>IFERROR('Prod y alimentación'!AL323*IF($AN265=$R$10,VLOOKUP($AO265,Listas!$B$6:$C$106,2,),IF($AN265=$R$11,VLOOKUP($AO265,Listas!$E$6:$F$106,2,),IF($AN265=$R$12,VLOOKUP($AO265,Listas!$H$6:$I$106,2,),""))),"")</f>
        <v/>
      </c>
    </row>
    <row r="266" spans="80:104" x14ac:dyDescent="0.35">
      <c r="CB266" t="str">
        <f>IF(Reservas!E271="",IF(Reservas!D271="","",IF(Reservas!C271=$O$10,0.85,IF(Reservas!C271=$O$11,0.45,IF(Reservas!C271=$O$12,0.33,"")))),Reservas!E271)</f>
        <v/>
      </c>
      <c r="CC266" t="str">
        <f>IF(Reservas!H271="",IF(Reservas!G271="","",IF(Reservas!F271=$O$10,0.85,IF(Reservas!F271=$O$11,0.45,IF(Reservas!F271=$O$12,0.33,"")))),Reservas!H271)</f>
        <v/>
      </c>
      <c r="CD266" t="str">
        <f>IF(Reservas!K271="",IF(Reservas!J271="","",IF(Reservas!I271=$O$10,0.85,IF(Reservas!I271=$O$11,0.45,IF(Reservas!I271=$O$12,0.33,"")))),Reservas!K271)</f>
        <v/>
      </c>
      <c r="CE266" t="str">
        <f>IF(Reservas!N271="",IF(Reservas!M271="","",IF(Reservas!L271=$O$10,0.85,IF(Reservas!L271=$O$11,0.45,IF(Reservas!L271=$O$12,0.33,"")))),Reservas!N271)</f>
        <v/>
      </c>
      <c r="CF266" t="str">
        <f>IF(Reservas!Q271="",IF(Reservas!P271="","",IF(Reservas!O271=$O$10,0.85,IF(Reservas!O271=$O$11,0.45,IF(Reservas!O271=$O$12,0.33,"")))),Reservas!Q271)</f>
        <v/>
      </c>
      <c r="CG266" t="str">
        <f>IF(Reservas!T271="",IF(Reservas!S271="","",IF(Reservas!R271=$O$10,0.85,IF(Reservas!R271=$O$11,0.45,IF(Reservas!R271=$O$12,0.33,"")))),Reservas!T271)</f>
        <v/>
      </c>
      <c r="CH266" t="str">
        <f>IF(Reservas!W271="",IF(Reservas!V271="","",IF(Reservas!U271=$O$10,0.85,IF(Reservas!U271=$O$11,0.45,IF(Reservas!U271=$O$12,0.33,"")))),Reservas!W271)</f>
        <v/>
      </c>
      <c r="CI266" t="str">
        <f>IF(Reservas!Z271="",IF(Reservas!Y271="","",IF(Reservas!X271=$O$10,0.85,IF(Reservas!X271=$O$11,0.45,IF(Reservas!X271=$O$12,0.33,"")))),Reservas!Z271)</f>
        <v/>
      </c>
      <c r="CJ266" t="str">
        <f>IF(Reservas!AC271="",IF(Reservas!AB271="","",IF(Reservas!AA271=$O$10,0.85,IF(Reservas!AA271=$O$11,0.45,IF(Reservas!AA271=$O$12,0.33,"")))),Reservas!AC271)</f>
        <v/>
      </c>
      <c r="CK266" t="str">
        <f>IF(Reservas!AF271="",IF(Reservas!AE271="","",IF(Reservas!AD271=$O$10,0.85,IF(Reservas!AD271=$O$11,0.45,IF(Reservas!AD271=$O$12,0.33,"")))),Reservas!AF271)</f>
        <v/>
      </c>
      <c r="CL266" t="str">
        <f>IF(Reservas!AI271="",IF(Reservas!AH271="","",IF(Reservas!AG271=$O$10,0.85,IF(Reservas!AG271=$O$11,0.45,IF(Reservas!AG271=$O$12,0.33,"")))),Reservas!AI271)</f>
        <v/>
      </c>
      <c r="CM266" t="str">
        <f>IF(Reservas!AL271="",IF(Reservas!AK271="","",IF(Reservas!AJ271=$O$10,0.85,IF(Reservas!AJ271=$O$11,0.45,IF(Reservas!AJ271=$O$12,0.33,"")))),Reservas!AL271)</f>
        <v/>
      </c>
      <c r="CO266" t="str">
        <f>IFERROR('Prod y alimentación'!E324*IF($AN266=$R$10,VLOOKUP($AO266,Listas!$B$6:$C$106,2,),IF($AN266=$R$11,VLOOKUP($AO266,Listas!$E$6:$F$106,2,),IF($AN266=$R$12,VLOOKUP($AO266,Listas!$H$6:$I$106,2,),""))),"")</f>
        <v/>
      </c>
      <c r="CP266" t="str">
        <f>IFERROR('Prod y alimentación'!H324*IF($AN266=$R$10,VLOOKUP($AO266,Listas!$B$6:$C$106,2,),IF($AN266=$R$11,VLOOKUP($AO266,Listas!$E$6:$F$106,2,),IF($AN266=$R$12,VLOOKUP($AO266,Listas!$H$6:$I$106,2,),""))),"")</f>
        <v/>
      </c>
      <c r="CQ266" t="str">
        <f>IFERROR('Prod y alimentación'!K324*IF($AN266=$R$10,VLOOKUP($AO266,Listas!$B$6:$C$106,2,),IF($AN266=$R$11,VLOOKUP($AO266,Listas!$E$6:$F$106,2,),IF($AN266=$R$12,VLOOKUP($AO266,Listas!$H$6:$I$106,2,),""))),"")</f>
        <v/>
      </c>
      <c r="CR266" t="str">
        <f>IFERROR('Prod y alimentación'!N324*IF($AN266=$R$10,VLOOKUP($AO266,Listas!$B$6:$C$106,2,),IF($AN266=$R$11,VLOOKUP($AO266,Listas!$E$6:$F$106,2,),IF($AN266=$R$12,VLOOKUP($AO266,Listas!$H$6:$I$106,2,),""))),"")</f>
        <v/>
      </c>
      <c r="CS266" t="str">
        <f>IFERROR('Prod y alimentación'!Q324*IF($AN266=$R$10,VLOOKUP($AO266,Listas!$B$6:$C$106,2,),IF($AN266=$R$11,VLOOKUP($AO266,Listas!$E$6:$F$106,2,),IF($AN266=$R$12,VLOOKUP($AO266,Listas!$H$6:$I$106,2,),""))),"")</f>
        <v/>
      </c>
      <c r="CT266" t="str">
        <f>IFERROR('Prod y alimentación'!T324*IF($AN266=$R$10,VLOOKUP($AO266,Listas!$B$6:$C$106,2,),IF($AN266=$R$11,VLOOKUP($AO266,Listas!$E$6:$F$106,2,),IF($AN266=$R$12,VLOOKUP($AO266,Listas!$H$6:$I$106,2,),""))),"")</f>
        <v/>
      </c>
      <c r="CU266" t="str">
        <f>IFERROR('Prod y alimentación'!W324*IF($AN266=$R$10,VLOOKUP($AO266,Listas!$B$6:$C$106,2,),IF($AN266=$R$11,VLOOKUP($AO266,Listas!$E$6:$F$106,2,),IF($AN266=$R$12,VLOOKUP($AO266,Listas!$H$6:$I$106,2,),""))),"")</f>
        <v/>
      </c>
      <c r="CV266" t="str">
        <f>IFERROR('Prod y alimentación'!Z324*IF($AN266=$R$10,VLOOKUP($AO266,Listas!$B$6:$C$106,2,),IF($AN266=$R$11,VLOOKUP($AO266,Listas!$E$6:$F$106,2,),IF($AN266=$R$12,VLOOKUP($AO266,Listas!$H$6:$I$106,2,),""))),"")</f>
        <v/>
      </c>
      <c r="CW266" t="str">
        <f>IFERROR('Prod y alimentación'!AC324*IF($AN266=$R$10,VLOOKUP($AO266,Listas!$B$6:$C$106,2,),IF($AN266=$R$11,VLOOKUP($AO266,Listas!$E$6:$F$106,2,),IF($AN266=$R$12,VLOOKUP($AO266,Listas!$H$6:$I$106,2,),""))),"")</f>
        <v/>
      </c>
      <c r="CX266" t="str">
        <f>IFERROR('Prod y alimentación'!AF324*IF($AN266=$R$10,VLOOKUP($AO266,Listas!$B$6:$C$106,2,),IF($AN266=$R$11,VLOOKUP($AO266,Listas!$E$6:$F$106,2,),IF($AN266=$R$12,VLOOKUP($AO266,Listas!$H$6:$I$106,2,),""))),"")</f>
        <v/>
      </c>
      <c r="CY266" t="str">
        <f>IFERROR('Prod y alimentación'!AI324*IF($AN266=$R$10,VLOOKUP($AO266,Listas!$B$6:$C$106,2,),IF($AN266=$R$11,VLOOKUP($AO266,Listas!$E$6:$F$106,2,),IF($AN266=$R$12,VLOOKUP($AO266,Listas!$H$6:$I$106,2,),""))),"")</f>
        <v/>
      </c>
      <c r="CZ266" t="str">
        <f>IFERROR('Prod y alimentación'!AL324*IF($AN266=$R$10,VLOOKUP($AO266,Listas!$B$6:$C$106,2,),IF($AN266=$R$11,VLOOKUP($AO266,Listas!$E$6:$F$106,2,),IF($AN266=$R$12,VLOOKUP($AO266,Listas!$H$6:$I$106,2,),""))),"")</f>
        <v/>
      </c>
    </row>
    <row r="267" spans="80:104" x14ac:dyDescent="0.35">
      <c r="CB267" t="str">
        <f>IF(Reservas!E272="",IF(Reservas!D272="","",IF(Reservas!C272=$O$10,0.85,IF(Reservas!C272=$O$11,0.45,IF(Reservas!C272=$O$12,0.33,"")))),Reservas!E272)</f>
        <v/>
      </c>
      <c r="CC267" t="str">
        <f>IF(Reservas!H272="",IF(Reservas!G272="","",IF(Reservas!F272=$O$10,0.85,IF(Reservas!F272=$O$11,0.45,IF(Reservas!F272=$O$12,0.33,"")))),Reservas!H272)</f>
        <v/>
      </c>
      <c r="CD267" t="str">
        <f>IF(Reservas!K272="",IF(Reservas!J272="","",IF(Reservas!I272=$O$10,0.85,IF(Reservas!I272=$O$11,0.45,IF(Reservas!I272=$O$12,0.33,"")))),Reservas!K272)</f>
        <v/>
      </c>
      <c r="CE267" t="str">
        <f>IF(Reservas!N272="",IF(Reservas!M272="","",IF(Reservas!L272=$O$10,0.85,IF(Reservas!L272=$O$11,0.45,IF(Reservas!L272=$O$12,0.33,"")))),Reservas!N272)</f>
        <v/>
      </c>
      <c r="CF267" t="str">
        <f>IF(Reservas!Q272="",IF(Reservas!P272="","",IF(Reservas!O272=$O$10,0.85,IF(Reservas!O272=$O$11,0.45,IF(Reservas!O272=$O$12,0.33,"")))),Reservas!Q272)</f>
        <v/>
      </c>
      <c r="CG267" t="str">
        <f>IF(Reservas!T272="",IF(Reservas!S272="","",IF(Reservas!R272=$O$10,0.85,IF(Reservas!R272=$O$11,0.45,IF(Reservas!R272=$O$12,0.33,"")))),Reservas!T272)</f>
        <v/>
      </c>
      <c r="CH267" t="str">
        <f>IF(Reservas!W272="",IF(Reservas!V272="","",IF(Reservas!U272=$O$10,0.85,IF(Reservas!U272=$O$11,0.45,IF(Reservas!U272=$O$12,0.33,"")))),Reservas!W272)</f>
        <v/>
      </c>
      <c r="CI267" t="str">
        <f>IF(Reservas!Z272="",IF(Reservas!Y272="","",IF(Reservas!X272=$O$10,0.85,IF(Reservas!X272=$O$11,0.45,IF(Reservas!X272=$O$12,0.33,"")))),Reservas!Z272)</f>
        <v/>
      </c>
      <c r="CJ267" t="str">
        <f>IF(Reservas!AC272="",IF(Reservas!AB272="","",IF(Reservas!AA272=$O$10,0.85,IF(Reservas!AA272=$O$11,0.45,IF(Reservas!AA272=$O$12,0.33,"")))),Reservas!AC272)</f>
        <v/>
      </c>
      <c r="CK267" t="str">
        <f>IF(Reservas!AF272="",IF(Reservas!AE272="","",IF(Reservas!AD272=$O$10,0.85,IF(Reservas!AD272=$O$11,0.45,IF(Reservas!AD272=$O$12,0.33,"")))),Reservas!AF272)</f>
        <v/>
      </c>
      <c r="CL267" t="str">
        <f>IF(Reservas!AI272="",IF(Reservas!AH272="","",IF(Reservas!AG272=$O$10,0.85,IF(Reservas!AG272=$O$11,0.45,IF(Reservas!AG272=$O$12,0.33,"")))),Reservas!AI272)</f>
        <v/>
      </c>
      <c r="CM267" t="str">
        <f>IF(Reservas!AL272="",IF(Reservas!AK272="","",IF(Reservas!AJ272=$O$10,0.85,IF(Reservas!AJ272=$O$11,0.45,IF(Reservas!AJ272=$O$12,0.33,"")))),Reservas!AL272)</f>
        <v/>
      </c>
      <c r="CO267" t="str">
        <f>IFERROR('Prod y alimentación'!E325*IF($AN267=$R$10,VLOOKUP($AO267,Listas!$B$6:$C$106,2,),IF($AN267=$R$11,VLOOKUP($AO267,Listas!$E$6:$F$106,2,),IF($AN267=$R$12,VLOOKUP($AO267,Listas!$H$6:$I$106,2,),""))),"")</f>
        <v/>
      </c>
      <c r="CP267" t="str">
        <f>IFERROR('Prod y alimentación'!H325*IF($AN267=$R$10,VLOOKUP($AO267,Listas!$B$6:$C$106,2,),IF($AN267=$R$11,VLOOKUP($AO267,Listas!$E$6:$F$106,2,),IF($AN267=$R$12,VLOOKUP($AO267,Listas!$H$6:$I$106,2,),""))),"")</f>
        <v/>
      </c>
      <c r="CQ267" t="str">
        <f>IFERROR('Prod y alimentación'!K325*IF($AN267=$R$10,VLOOKUP($AO267,Listas!$B$6:$C$106,2,),IF($AN267=$R$11,VLOOKUP($AO267,Listas!$E$6:$F$106,2,),IF($AN267=$R$12,VLOOKUP($AO267,Listas!$H$6:$I$106,2,),""))),"")</f>
        <v/>
      </c>
      <c r="CR267" t="str">
        <f>IFERROR('Prod y alimentación'!N325*IF($AN267=$R$10,VLOOKUP($AO267,Listas!$B$6:$C$106,2,),IF($AN267=$R$11,VLOOKUP($AO267,Listas!$E$6:$F$106,2,),IF($AN267=$R$12,VLOOKUP($AO267,Listas!$H$6:$I$106,2,),""))),"")</f>
        <v/>
      </c>
      <c r="CS267" t="str">
        <f>IFERROR('Prod y alimentación'!Q325*IF($AN267=$R$10,VLOOKUP($AO267,Listas!$B$6:$C$106,2,),IF($AN267=$R$11,VLOOKUP($AO267,Listas!$E$6:$F$106,2,),IF($AN267=$R$12,VLOOKUP($AO267,Listas!$H$6:$I$106,2,),""))),"")</f>
        <v/>
      </c>
      <c r="CT267" t="str">
        <f>IFERROR('Prod y alimentación'!T325*IF($AN267=$R$10,VLOOKUP($AO267,Listas!$B$6:$C$106,2,),IF($AN267=$R$11,VLOOKUP($AO267,Listas!$E$6:$F$106,2,),IF($AN267=$R$12,VLOOKUP($AO267,Listas!$H$6:$I$106,2,),""))),"")</f>
        <v/>
      </c>
      <c r="CU267" t="str">
        <f>IFERROR('Prod y alimentación'!W325*IF($AN267=$R$10,VLOOKUP($AO267,Listas!$B$6:$C$106,2,),IF($AN267=$R$11,VLOOKUP($AO267,Listas!$E$6:$F$106,2,),IF($AN267=$R$12,VLOOKUP($AO267,Listas!$H$6:$I$106,2,),""))),"")</f>
        <v/>
      </c>
      <c r="CV267" t="str">
        <f>IFERROR('Prod y alimentación'!Z325*IF($AN267=$R$10,VLOOKUP($AO267,Listas!$B$6:$C$106,2,),IF($AN267=$R$11,VLOOKUP($AO267,Listas!$E$6:$F$106,2,),IF($AN267=$R$12,VLOOKUP($AO267,Listas!$H$6:$I$106,2,),""))),"")</f>
        <v/>
      </c>
      <c r="CW267" t="str">
        <f>IFERROR('Prod y alimentación'!AC325*IF($AN267=$R$10,VLOOKUP($AO267,Listas!$B$6:$C$106,2,),IF($AN267=$R$11,VLOOKUP($AO267,Listas!$E$6:$F$106,2,),IF($AN267=$R$12,VLOOKUP($AO267,Listas!$H$6:$I$106,2,),""))),"")</f>
        <v/>
      </c>
      <c r="CX267" t="str">
        <f>IFERROR('Prod y alimentación'!AF325*IF($AN267=$R$10,VLOOKUP($AO267,Listas!$B$6:$C$106,2,),IF($AN267=$R$11,VLOOKUP($AO267,Listas!$E$6:$F$106,2,),IF($AN267=$R$12,VLOOKUP($AO267,Listas!$H$6:$I$106,2,),""))),"")</f>
        <v/>
      </c>
      <c r="CY267" t="str">
        <f>IFERROR('Prod y alimentación'!AI325*IF($AN267=$R$10,VLOOKUP($AO267,Listas!$B$6:$C$106,2,),IF($AN267=$R$11,VLOOKUP($AO267,Listas!$E$6:$F$106,2,),IF($AN267=$R$12,VLOOKUP($AO267,Listas!$H$6:$I$106,2,),""))),"")</f>
        <v/>
      </c>
      <c r="CZ267" t="str">
        <f>IFERROR('Prod y alimentación'!AL325*IF($AN267=$R$10,VLOOKUP($AO267,Listas!$B$6:$C$106,2,),IF($AN267=$R$11,VLOOKUP($AO267,Listas!$E$6:$F$106,2,),IF($AN267=$R$12,VLOOKUP($AO267,Listas!$H$6:$I$106,2,),""))),"")</f>
        <v/>
      </c>
    </row>
    <row r="268" spans="80:104" x14ac:dyDescent="0.35">
      <c r="CB268" t="str">
        <f>IF(Reservas!E273="",IF(Reservas!D273="","",IF(Reservas!C273=$O$10,0.85,IF(Reservas!C273=$O$11,0.45,IF(Reservas!C273=$O$12,0.33,"")))),Reservas!E273)</f>
        <v/>
      </c>
      <c r="CC268" t="str">
        <f>IF(Reservas!H273="",IF(Reservas!G273="","",IF(Reservas!F273=$O$10,0.85,IF(Reservas!F273=$O$11,0.45,IF(Reservas!F273=$O$12,0.33,"")))),Reservas!H273)</f>
        <v/>
      </c>
      <c r="CD268" t="str">
        <f>IF(Reservas!K273="",IF(Reservas!J273="","",IF(Reservas!I273=$O$10,0.85,IF(Reservas!I273=$O$11,0.45,IF(Reservas!I273=$O$12,0.33,"")))),Reservas!K273)</f>
        <v/>
      </c>
      <c r="CE268" t="str">
        <f>IF(Reservas!N273="",IF(Reservas!M273="","",IF(Reservas!L273=$O$10,0.85,IF(Reservas!L273=$O$11,0.45,IF(Reservas!L273=$O$12,0.33,"")))),Reservas!N273)</f>
        <v/>
      </c>
      <c r="CF268" t="str">
        <f>IF(Reservas!Q273="",IF(Reservas!P273="","",IF(Reservas!O273=$O$10,0.85,IF(Reservas!O273=$O$11,0.45,IF(Reservas!O273=$O$12,0.33,"")))),Reservas!Q273)</f>
        <v/>
      </c>
      <c r="CG268" t="str">
        <f>IF(Reservas!T273="",IF(Reservas!S273="","",IF(Reservas!R273=$O$10,0.85,IF(Reservas!R273=$O$11,0.45,IF(Reservas!R273=$O$12,0.33,"")))),Reservas!T273)</f>
        <v/>
      </c>
      <c r="CH268" t="str">
        <f>IF(Reservas!W273="",IF(Reservas!V273="","",IF(Reservas!U273=$O$10,0.85,IF(Reservas!U273=$O$11,0.45,IF(Reservas!U273=$O$12,0.33,"")))),Reservas!W273)</f>
        <v/>
      </c>
      <c r="CI268" t="str">
        <f>IF(Reservas!Z273="",IF(Reservas!Y273="","",IF(Reservas!X273=$O$10,0.85,IF(Reservas!X273=$O$11,0.45,IF(Reservas!X273=$O$12,0.33,"")))),Reservas!Z273)</f>
        <v/>
      </c>
      <c r="CJ268" t="str">
        <f>IF(Reservas!AC273="",IF(Reservas!AB273="","",IF(Reservas!AA273=$O$10,0.85,IF(Reservas!AA273=$O$11,0.45,IF(Reservas!AA273=$O$12,0.33,"")))),Reservas!AC273)</f>
        <v/>
      </c>
      <c r="CK268" t="str">
        <f>IF(Reservas!AF273="",IF(Reservas!AE273="","",IF(Reservas!AD273=$O$10,0.85,IF(Reservas!AD273=$O$11,0.45,IF(Reservas!AD273=$O$12,0.33,"")))),Reservas!AF273)</f>
        <v/>
      </c>
      <c r="CL268" t="str">
        <f>IF(Reservas!AI273="",IF(Reservas!AH273="","",IF(Reservas!AG273=$O$10,0.85,IF(Reservas!AG273=$O$11,0.45,IF(Reservas!AG273=$O$12,0.33,"")))),Reservas!AI273)</f>
        <v/>
      </c>
      <c r="CM268" t="str">
        <f>IF(Reservas!AL273="",IF(Reservas!AK273="","",IF(Reservas!AJ273=$O$10,0.85,IF(Reservas!AJ273=$O$11,0.45,IF(Reservas!AJ273=$O$12,0.33,"")))),Reservas!AL273)</f>
        <v/>
      </c>
      <c r="CO268" t="str">
        <f>IFERROR('Prod y alimentación'!E326*IF($AN268=$R$10,VLOOKUP($AO268,Listas!$B$6:$C$106,2,),IF($AN268=$R$11,VLOOKUP($AO268,Listas!$E$6:$F$106,2,),IF($AN268=$R$12,VLOOKUP($AO268,Listas!$H$6:$I$106,2,),""))),"")</f>
        <v/>
      </c>
      <c r="CP268" t="str">
        <f>IFERROR('Prod y alimentación'!H326*IF($AN268=$R$10,VLOOKUP($AO268,Listas!$B$6:$C$106,2,),IF($AN268=$R$11,VLOOKUP($AO268,Listas!$E$6:$F$106,2,),IF($AN268=$R$12,VLOOKUP($AO268,Listas!$H$6:$I$106,2,),""))),"")</f>
        <v/>
      </c>
      <c r="CQ268" t="str">
        <f>IFERROR('Prod y alimentación'!K326*IF($AN268=$R$10,VLOOKUP($AO268,Listas!$B$6:$C$106,2,),IF($AN268=$R$11,VLOOKUP($AO268,Listas!$E$6:$F$106,2,),IF($AN268=$R$12,VLOOKUP($AO268,Listas!$H$6:$I$106,2,),""))),"")</f>
        <v/>
      </c>
      <c r="CR268" t="str">
        <f>IFERROR('Prod y alimentación'!N326*IF($AN268=$R$10,VLOOKUP($AO268,Listas!$B$6:$C$106,2,),IF($AN268=$R$11,VLOOKUP($AO268,Listas!$E$6:$F$106,2,),IF($AN268=$R$12,VLOOKUP($AO268,Listas!$H$6:$I$106,2,),""))),"")</f>
        <v/>
      </c>
      <c r="CS268" t="str">
        <f>IFERROR('Prod y alimentación'!Q326*IF($AN268=$R$10,VLOOKUP($AO268,Listas!$B$6:$C$106,2,),IF($AN268=$R$11,VLOOKUP($AO268,Listas!$E$6:$F$106,2,),IF($AN268=$R$12,VLOOKUP($AO268,Listas!$H$6:$I$106,2,),""))),"")</f>
        <v/>
      </c>
      <c r="CT268" t="str">
        <f>IFERROR('Prod y alimentación'!T326*IF($AN268=$R$10,VLOOKUP($AO268,Listas!$B$6:$C$106,2,),IF($AN268=$R$11,VLOOKUP($AO268,Listas!$E$6:$F$106,2,),IF($AN268=$R$12,VLOOKUP($AO268,Listas!$H$6:$I$106,2,),""))),"")</f>
        <v/>
      </c>
      <c r="CU268" t="str">
        <f>IFERROR('Prod y alimentación'!W326*IF($AN268=$R$10,VLOOKUP($AO268,Listas!$B$6:$C$106,2,),IF($AN268=$R$11,VLOOKUP($AO268,Listas!$E$6:$F$106,2,),IF($AN268=$R$12,VLOOKUP($AO268,Listas!$H$6:$I$106,2,),""))),"")</f>
        <v/>
      </c>
      <c r="CV268" t="str">
        <f>IFERROR('Prod y alimentación'!Z326*IF($AN268=$R$10,VLOOKUP($AO268,Listas!$B$6:$C$106,2,),IF($AN268=$R$11,VLOOKUP($AO268,Listas!$E$6:$F$106,2,),IF($AN268=$R$12,VLOOKUP($AO268,Listas!$H$6:$I$106,2,),""))),"")</f>
        <v/>
      </c>
      <c r="CW268" t="str">
        <f>IFERROR('Prod y alimentación'!AC326*IF($AN268=$R$10,VLOOKUP($AO268,Listas!$B$6:$C$106,2,),IF($AN268=$R$11,VLOOKUP($AO268,Listas!$E$6:$F$106,2,),IF($AN268=$R$12,VLOOKUP($AO268,Listas!$H$6:$I$106,2,),""))),"")</f>
        <v/>
      </c>
      <c r="CX268" t="str">
        <f>IFERROR('Prod y alimentación'!AF326*IF($AN268=$R$10,VLOOKUP($AO268,Listas!$B$6:$C$106,2,),IF($AN268=$R$11,VLOOKUP($AO268,Listas!$E$6:$F$106,2,),IF($AN268=$R$12,VLOOKUP($AO268,Listas!$H$6:$I$106,2,),""))),"")</f>
        <v/>
      </c>
      <c r="CY268" t="str">
        <f>IFERROR('Prod y alimentación'!AI326*IF($AN268=$R$10,VLOOKUP($AO268,Listas!$B$6:$C$106,2,),IF($AN268=$R$11,VLOOKUP($AO268,Listas!$E$6:$F$106,2,),IF($AN268=$R$12,VLOOKUP($AO268,Listas!$H$6:$I$106,2,),""))),"")</f>
        <v/>
      </c>
      <c r="CZ268" t="str">
        <f>IFERROR('Prod y alimentación'!AL326*IF($AN268=$R$10,VLOOKUP($AO268,Listas!$B$6:$C$106,2,),IF($AN268=$R$11,VLOOKUP($AO268,Listas!$E$6:$F$106,2,),IF($AN268=$R$12,VLOOKUP($AO268,Listas!$H$6:$I$106,2,),""))),"")</f>
        <v/>
      </c>
    </row>
    <row r="269" spans="80:104" x14ac:dyDescent="0.35">
      <c r="CB269" t="str">
        <f>IF(Reservas!E274="",IF(Reservas!D274="","",IF(Reservas!C274=$O$10,0.85,IF(Reservas!C274=$O$11,0.45,IF(Reservas!C274=$O$12,0.33,"")))),Reservas!E274)</f>
        <v/>
      </c>
      <c r="CC269" t="str">
        <f>IF(Reservas!H274="",IF(Reservas!G274="","",IF(Reservas!F274=$O$10,0.85,IF(Reservas!F274=$O$11,0.45,IF(Reservas!F274=$O$12,0.33,"")))),Reservas!H274)</f>
        <v/>
      </c>
      <c r="CD269" t="str">
        <f>IF(Reservas!K274="",IF(Reservas!J274="","",IF(Reservas!I274=$O$10,0.85,IF(Reservas!I274=$O$11,0.45,IF(Reservas!I274=$O$12,0.33,"")))),Reservas!K274)</f>
        <v/>
      </c>
      <c r="CE269" t="str">
        <f>IF(Reservas!N274="",IF(Reservas!M274="","",IF(Reservas!L274=$O$10,0.85,IF(Reservas!L274=$O$11,0.45,IF(Reservas!L274=$O$12,0.33,"")))),Reservas!N274)</f>
        <v/>
      </c>
      <c r="CF269" t="str">
        <f>IF(Reservas!Q274="",IF(Reservas!P274="","",IF(Reservas!O274=$O$10,0.85,IF(Reservas!O274=$O$11,0.45,IF(Reservas!O274=$O$12,0.33,"")))),Reservas!Q274)</f>
        <v/>
      </c>
      <c r="CG269" t="str">
        <f>IF(Reservas!T274="",IF(Reservas!S274="","",IF(Reservas!R274=$O$10,0.85,IF(Reservas!R274=$O$11,0.45,IF(Reservas!R274=$O$12,0.33,"")))),Reservas!T274)</f>
        <v/>
      </c>
      <c r="CH269" t="str">
        <f>IF(Reservas!W274="",IF(Reservas!V274="","",IF(Reservas!U274=$O$10,0.85,IF(Reservas!U274=$O$11,0.45,IF(Reservas!U274=$O$12,0.33,"")))),Reservas!W274)</f>
        <v/>
      </c>
      <c r="CI269" t="str">
        <f>IF(Reservas!Z274="",IF(Reservas!Y274="","",IF(Reservas!X274=$O$10,0.85,IF(Reservas!X274=$O$11,0.45,IF(Reservas!X274=$O$12,0.33,"")))),Reservas!Z274)</f>
        <v/>
      </c>
      <c r="CJ269" t="str">
        <f>IF(Reservas!AC274="",IF(Reservas!AB274="","",IF(Reservas!AA274=$O$10,0.85,IF(Reservas!AA274=$O$11,0.45,IF(Reservas!AA274=$O$12,0.33,"")))),Reservas!AC274)</f>
        <v/>
      </c>
      <c r="CK269" t="str">
        <f>IF(Reservas!AF274="",IF(Reservas!AE274="","",IF(Reservas!AD274=$O$10,0.85,IF(Reservas!AD274=$O$11,0.45,IF(Reservas!AD274=$O$12,0.33,"")))),Reservas!AF274)</f>
        <v/>
      </c>
      <c r="CL269" t="str">
        <f>IF(Reservas!AI274="",IF(Reservas!AH274="","",IF(Reservas!AG274=$O$10,0.85,IF(Reservas!AG274=$O$11,0.45,IF(Reservas!AG274=$O$12,0.33,"")))),Reservas!AI274)</f>
        <v/>
      </c>
      <c r="CM269" t="str">
        <f>IF(Reservas!AL274="",IF(Reservas!AK274="","",IF(Reservas!AJ274=$O$10,0.85,IF(Reservas!AJ274=$O$11,0.45,IF(Reservas!AJ274=$O$12,0.33,"")))),Reservas!AL274)</f>
        <v/>
      </c>
      <c r="CO269" t="str">
        <f>IFERROR('Prod y alimentación'!E327*IF($AN269=$R$10,VLOOKUP($AO269,Listas!$B$6:$C$106,2,),IF($AN269=$R$11,VLOOKUP($AO269,Listas!$E$6:$F$106,2,),IF($AN269=$R$12,VLOOKUP($AO269,Listas!$H$6:$I$106,2,),""))),"")</f>
        <v/>
      </c>
      <c r="CP269" t="str">
        <f>IFERROR('Prod y alimentación'!H327*IF($AN269=$R$10,VLOOKUP($AO269,Listas!$B$6:$C$106,2,),IF($AN269=$R$11,VLOOKUP($AO269,Listas!$E$6:$F$106,2,),IF($AN269=$R$12,VLOOKUP($AO269,Listas!$H$6:$I$106,2,),""))),"")</f>
        <v/>
      </c>
      <c r="CQ269" t="str">
        <f>IFERROR('Prod y alimentación'!K327*IF($AN269=$R$10,VLOOKUP($AO269,Listas!$B$6:$C$106,2,),IF($AN269=$R$11,VLOOKUP($AO269,Listas!$E$6:$F$106,2,),IF($AN269=$R$12,VLOOKUP($AO269,Listas!$H$6:$I$106,2,),""))),"")</f>
        <v/>
      </c>
      <c r="CR269" t="str">
        <f>IFERROR('Prod y alimentación'!N327*IF($AN269=$R$10,VLOOKUP($AO269,Listas!$B$6:$C$106,2,),IF($AN269=$R$11,VLOOKUP($AO269,Listas!$E$6:$F$106,2,),IF($AN269=$R$12,VLOOKUP($AO269,Listas!$H$6:$I$106,2,),""))),"")</f>
        <v/>
      </c>
      <c r="CS269" t="str">
        <f>IFERROR('Prod y alimentación'!Q327*IF($AN269=$R$10,VLOOKUP($AO269,Listas!$B$6:$C$106,2,),IF($AN269=$R$11,VLOOKUP($AO269,Listas!$E$6:$F$106,2,),IF($AN269=$R$12,VLOOKUP($AO269,Listas!$H$6:$I$106,2,),""))),"")</f>
        <v/>
      </c>
      <c r="CT269" t="str">
        <f>IFERROR('Prod y alimentación'!T327*IF($AN269=$R$10,VLOOKUP($AO269,Listas!$B$6:$C$106,2,),IF($AN269=$R$11,VLOOKUP($AO269,Listas!$E$6:$F$106,2,),IF($AN269=$R$12,VLOOKUP($AO269,Listas!$H$6:$I$106,2,),""))),"")</f>
        <v/>
      </c>
      <c r="CU269" t="str">
        <f>IFERROR('Prod y alimentación'!W327*IF($AN269=$R$10,VLOOKUP($AO269,Listas!$B$6:$C$106,2,),IF($AN269=$R$11,VLOOKUP($AO269,Listas!$E$6:$F$106,2,),IF($AN269=$R$12,VLOOKUP($AO269,Listas!$H$6:$I$106,2,),""))),"")</f>
        <v/>
      </c>
      <c r="CV269" t="str">
        <f>IFERROR('Prod y alimentación'!Z327*IF($AN269=$R$10,VLOOKUP($AO269,Listas!$B$6:$C$106,2,),IF($AN269=$R$11,VLOOKUP($AO269,Listas!$E$6:$F$106,2,),IF($AN269=$R$12,VLOOKUP($AO269,Listas!$H$6:$I$106,2,),""))),"")</f>
        <v/>
      </c>
      <c r="CW269" t="str">
        <f>IFERROR('Prod y alimentación'!AC327*IF($AN269=$R$10,VLOOKUP($AO269,Listas!$B$6:$C$106,2,),IF($AN269=$R$11,VLOOKUP($AO269,Listas!$E$6:$F$106,2,),IF($AN269=$R$12,VLOOKUP($AO269,Listas!$H$6:$I$106,2,),""))),"")</f>
        <v/>
      </c>
      <c r="CX269" t="str">
        <f>IFERROR('Prod y alimentación'!AF327*IF($AN269=$R$10,VLOOKUP($AO269,Listas!$B$6:$C$106,2,),IF($AN269=$R$11,VLOOKUP($AO269,Listas!$E$6:$F$106,2,),IF($AN269=$R$12,VLOOKUP($AO269,Listas!$H$6:$I$106,2,),""))),"")</f>
        <v/>
      </c>
      <c r="CY269" t="str">
        <f>IFERROR('Prod y alimentación'!AI327*IF($AN269=$R$10,VLOOKUP($AO269,Listas!$B$6:$C$106,2,),IF($AN269=$R$11,VLOOKUP($AO269,Listas!$E$6:$F$106,2,),IF($AN269=$R$12,VLOOKUP($AO269,Listas!$H$6:$I$106,2,),""))),"")</f>
        <v/>
      </c>
      <c r="CZ269" t="str">
        <f>IFERROR('Prod y alimentación'!AL327*IF($AN269=$R$10,VLOOKUP($AO269,Listas!$B$6:$C$106,2,),IF($AN269=$R$11,VLOOKUP($AO269,Listas!$E$6:$F$106,2,),IF($AN269=$R$12,VLOOKUP($AO269,Listas!$H$6:$I$106,2,),""))),"")</f>
        <v/>
      </c>
    </row>
    <row r="270" spans="80:104" x14ac:dyDescent="0.35">
      <c r="CB270" t="str">
        <f>IF(Reservas!E275="",IF(Reservas!D275="","",IF(Reservas!C275=$O$10,0.85,IF(Reservas!C275=$O$11,0.45,IF(Reservas!C275=$O$12,0.33,"")))),Reservas!E275)</f>
        <v/>
      </c>
      <c r="CC270" t="str">
        <f>IF(Reservas!H275="",IF(Reservas!G275="","",IF(Reservas!F275=$O$10,0.85,IF(Reservas!F275=$O$11,0.45,IF(Reservas!F275=$O$12,0.33,"")))),Reservas!H275)</f>
        <v/>
      </c>
      <c r="CD270" t="str">
        <f>IF(Reservas!K275="",IF(Reservas!J275="","",IF(Reservas!I275=$O$10,0.85,IF(Reservas!I275=$O$11,0.45,IF(Reservas!I275=$O$12,0.33,"")))),Reservas!K275)</f>
        <v/>
      </c>
      <c r="CE270" t="str">
        <f>IF(Reservas!N275="",IF(Reservas!M275="","",IF(Reservas!L275=$O$10,0.85,IF(Reservas!L275=$O$11,0.45,IF(Reservas!L275=$O$12,0.33,"")))),Reservas!N275)</f>
        <v/>
      </c>
      <c r="CF270" t="str">
        <f>IF(Reservas!Q275="",IF(Reservas!P275="","",IF(Reservas!O275=$O$10,0.85,IF(Reservas!O275=$O$11,0.45,IF(Reservas!O275=$O$12,0.33,"")))),Reservas!Q275)</f>
        <v/>
      </c>
      <c r="CG270" t="str">
        <f>IF(Reservas!T275="",IF(Reservas!S275="","",IF(Reservas!R275=$O$10,0.85,IF(Reservas!R275=$O$11,0.45,IF(Reservas!R275=$O$12,0.33,"")))),Reservas!T275)</f>
        <v/>
      </c>
      <c r="CH270" t="str">
        <f>IF(Reservas!W275="",IF(Reservas!V275="","",IF(Reservas!U275=$O$10,0.85,IF(Reservas!U275=$O$11,0.45,IF(Reservas!U275=$O$12,0.33,"")))),Reservas!W275)</f>
        <v/>
      </c>
      <c r="CI270" t="str">
        <f>IF(Reservas!Z275="",IF(Reservas!Y275="","",IF(Reservas!X275=$O$10,0.85,IF(Reservas!X275=$O$11,0.45,IF(Reservas!X275=$O$12,0.33,"")))),Reservas!Z275)</f>
        <v/>
      </c>
      <c r="CJ270" t="str">
        <f>IF(Reservas!AC275="",IF(Reservas!AB275="","",IF(Reservas!AA275=$O$10,0.85,IF(Reservas!AA275=$O$11,0.45,IF(Reservas!AA275=$O$12,0.33,"")))),Reservas!AC275)</f>
        <v/>
      </c>
      <c r="CK270" t="str">
        <f>IF(Reservas!AF275="",IF(Reservas!AE275="","",IF(Reservas!AD275=$O$10,0.85,IF(Reservas!AD275=$O$11,0.45,IF(Reservas!AD275=$O$12,0.33,"")))),Reservas!AF275)</f>
        <v/>
      </c>
      <c r="CL270" t="str">
        <f>IF(Reservas!AI275="",IF(Reservas!AH275="","",IF(Reservas!AG275=$O$10,0.85,IF(Reservas!AG275=$O$11,0.45,IF(Reservas!AG275=$O$12,0.33,"")))),Reservas!AI275)</f>
        <v/>
      </c>
      <c r="CM270" t="str">
        <f>IF(Reservas!AL275="",IF(Reservas!AK275="","",IF(Reservas!AJ275=$O$10,0.85,IF(Reservas!AJ275=$O$11,0.45,IF(Reservas!AJ275=$O$12,0.33,"")))),Reservas!AL275)</f>
        <v/>
      </c>
      <c r="CO270" t="str">
        <f>IFERROR('Prod y alimentación'!E328*IF($AN270=$R$10,VLOOKUP($AO270,Listas!$B$6:$C$106,2,),IF($AN270=$R$11,VLOOKUP($AO270,Listas!$E$6:$F$106,2,),IF($AN270=$R$12,VLOOKUP($AO270,Listas!$H$6:$I$106,2,),""))),"")</f>
        <v/>
      </c>
      <c r="CP270" t="str">
        <f>IFERROR('Prod y alimentación'!H328*IF($AN270=$R$10,VLOOKUP($AO270,Listas!$B$6:$C$106,2,),IF($AN270=$R$11,VLOOKUP($AO270,Listas!$E$6:$F$106,2,),IF($AN270=$R$12,VLOOKUP($AO270,Listas!$H$6:$I$106,2,),""))),"")</f>
        <v/>
      </c>
      <c r="CQ270" t="str">
        <f>IFERROR('Prod y alimentación'!K328*IF($AN270=$R$10,VLOOKUP($AO270,Listas!$B$6:$C$106,2,),IF($AN270=$R$11,VLOOKUP($AO270,Listas!$E$6:$F$106,2,),IF($AN270=$R$12,VLOOKUP($AO270,Listas!$H$6:$I$106,2,),""))),"")</f>
        <v/>
      </c>
      <c r="CR270" t="str">
        <f>IFERROR('Prod y alimentación'!N328*IF($AN270=$R$10,VLOOKUP($AO270,Listas!$B$6:$C$106,2,),IF($AN270=$R$11,VLOOKUP($AO270,Listas!$E$6:$F$106,2,),IF($AN270=$R$12,VLOOKUP($AO270,Listas!$H$6:$I$106,2,),""))),"")</f>
        <v/>
      </c>
      <c r="CS270" t="str">
        <f>IFERROR('Prod y alimentación'!Q328*IF($AN270=$R$10,VLOOKUP($AO270,Listas!$B$6:$C$106,2,),IF($AN270=$R$11,VLOOKUP($AO270,Listas!$E$6:$F$106,2,),IF($AN270=$R$12,VLOOKUP($AO270,Listas!$H$6:$I$106,2,),""))),"")</f>
        <v/>
      </c>
      <c r="CT270" t="str">
        <f>IFERROR('Prod y alimentación'!T328*IF($AN270=$R$10,VLOOKUP($AO270,Listas!$B$6:$C$106,2,),IF($AN270=$R$11,VLOOKUP($AO270,Listas!$E$6:$F$106,2,),IF($AN270=$R$12,VLOOKUP($AO270,Listas!$H$6:$I$106,2,),""))),"")</f>
        <v/>
      </c>
      <c r="CU270" t="str">
        <f>IFERROR('Prod y alimentación'!W328*IF($AN270=$R$10,VLOOKUP($AO270,Listas!$B$6:$C$106,2,),IF($AN270=$R$11,VLOOKUP($AO270,Listas!$E$6:$F$106,2,),IF($AN270=$R$12,VLOOKUP($AO270,Listas!$H$6:$I$106,2,),""))),"")</f>
        <v/>
      </c>
      <c r="CV270" t="str">
        <f>IFERROR('Prod y alimentación'!Z328*IF($AN270=$R$10,VLOOKUP($AO270,Listas!$B$6:$C$106,2,),IF($AN270=$R$11,VLOOKUP($AO270,Listas!$E$6:$F$106,2,),IF($AN270=$R$12,VLOOKUP($AO270,Listas!$H$6:$I$106,2,),""))),"")</f>
        <v/>
      </c>
      <c r="CW270" t="str">
        <f>IFERROR('Prod y alimentación'!AC328*IF($AN270=$R$10,VLOOKUP($AO270,Listas!$B$6:$C$106,2,),IF($AN270=$R$11,VLOOKUP($AO270,Listas!$E$6:$F$106,2,),IF($AN270=$R$12,VLOOKUP($AO270,Listas!$H$6:$I$106,2,),""))),"")</f>
        <v/>
      </c>
      <c r="CX270" t="str">
        <f>IFERROR('Prod y alimentación'!AF328*IF($AN270=$R$10,VLOOKUP($AO270,Listas!$B$6:$C$106,2,),IF($AN270=$R$11,VLOOKUP($AO270,Listas!$E$6:$F$106,2,),IF($AN270=$R$12,VLOOKUP($AO270,Listas!$H$6:$I$106,2,),""))),"")</f>
        <v/>
      </c>
      <c r="CY270" t="str">
        <f>IFERROR('Prod y alimentación'!AI328*IF($AN270=$R$10,VLOOKUP($AO270,Listas!$B$6:$C$106,2,),IF($AN270=$R$11,VLOOKUP($AO270,Listas!$E$6:$F$106,2,),IF($AN270=$R$12,VLOOKUP($AO270,Listas!$H$6:$I$106,2,),""))),"")</f>
        <v/>
      </c>
      <c r="CZ270" t="str">
        <f>IFERROR('Prod y alimentación'!AL328*IF($AN270=$R$10,VLOOKUP($AO270,Listas!$B$6:$C$106,2,),IF($AN270=$R$11,VLOOKUP($AO270,Listas!$E$6:$F$106,2,),IF($AN270=$R$12,VLOOKUP($AO270,Listas!$H$6:$I$106,2,),""))),"")</f>
        <v/>
      </c>
    </row>
    <row r="271" spans="80:104" x14ac:dyDescent="0.35">
      <c r="CB271" t="str">
        <f>IF(Reservas!E276="",IF(Reservas!D276="","",IF(Reservas!C276=$O$10,0.85,IF(Reservas!C276=$O$11,0.45,IF(Reservas!C276=$O$12,0.33,"")))),Reservas!E276)</f>
        <v/>
      </c>
      <c r="CC271" t="str">
        <f>IF(Reservas!H276="",IF(Reservas!G276="","",IF(Reservas!F276=$O$10,0.85,IF(Reservas!F276=$O$11,0.45,IF(Reservas!F276=$O$12,0.33,"")))),Reservas!H276)</f>
        <v/>
      </c>
      <c r="CD271" t="str">
        <f>IF(Reservas!K276="",IF(Reservas!J276="","",IF(Reservas!I276=$O$10,0.85,IF(Reservas!I276=$O$11,0.45,IF(Reservas!I276=$O$12,0.33,"")))),Reservas!K276)</f>
        <v/>
      </c>
      <c r="CE271" t="str">
        <f>IF(Reservas!N276="",IF(Reservas!M276="","",IF(Reservas!L276=$O$10,0.85,IF(Reservas!L276=$O$11,0.45,IF(Reservas!L276=$O$12,0.33,"")))),Reservas!N276)</f>
        <v/>
      </c>
      <c r="CF271" t="str">
        <f>IF(Reservas!Q276="",IF(Reservas!P276="","",IF(Reservas!O276=$O$10,0.85,IF(Reservas!O276=$O$11,0.45,IF(Reservas!O276=$O$12,0.33,"")))),Reservas!Q276)</f>
        <v/>
      </c>
      <c r="CG271" t="str">
        <f>IF(Reservas!T276="",IF(Reservas!S276="","",IF(Reservas!R276=$O$10,0.85,IF(Reservas!R276=$O$11,0.45,IF(Reservas!R276=$O$12,0.33,"")))),Reservas!T276)</f>
        <v/>
      </c>
      <c r="CH271" t="str">
        <f>IF(Reservas!W276="",IF(Reservas!V276="","",IF(Reservas!U276=$O$10,0.85,IF(Reservas!U276=$O$11,0.45,IF(Reservas!U276=$O$12,0.33,"")))),Reservas!W276)</f>
        <v/>
      </c>
      <c r="CI271" t="str">
        <f>IF(Reservas!Z276="",IF(Reservas!Y276="","",IF(Reservas!X276=$O$10,0.85,IF(Reservas!X276=$O$11,0.45,IF(Reservas!X276=$O$12,0.33,"")))),Reservas!Z276)</f>
        <v/>
      </c>
      <c r="CJ271" t="str">
        <f>IF(Reservas!AC276="",IF(Reservas!AB276="","",IF(Reservas!AA276=$O$10,0.85,IF(Reservas!AA276=$O$11,0.45,IF(Reservas!AA276=$O$12,0.33,"")))),Reservas!AC276)</f>
        <v/>
      </c>
      <c r="CK271" t="str">
        <f>IF(Reservas!AF276="",IF(Reservas!AE276="","",IF(Reservas!AD276=$O$10,0.85,IF(Reservas!AD276=$O$11,0.45,IF(Reservas!AD276=$O$12,0.33,"")))),Reservas!AF276)</f>
        <v/>
      </c>
      <c r="CL271" t="str">
        <f>IF(Reservas!AI276="",IF(Reservas!AH276="","",IF(Reservas!AG276=$O$10,0.85,IF(Reservas!AG276=$O$11,0.45,IF(Reservas!AG276=$O$12,0.33,"")))),Reservas!AI276)</f>
        <v/>
      </c>
      <c r="CM271" t="str">
        <f>IF(Reservas!AL276="",IF(Reservas!AK276="","",IF(Reservas!AJ276=$O$10,0.85,IF(Reservas!AJ276=$O$11,0.45,IF(Reservas!AJ276=$O$12,0.33,"")))),Reservas!AL276)</f>
        <v/>
      </c>
      <c r="CO271" t="str">
        <f>IFERROR('Prod y alimentación'!E329*IF($AN271=$R$10,VLOOKUP($AO271,Listas!$B$6:$C$106,2,),IF($AN271=$R$11,VLOOKUP($AO271,Listas!$E$6:$F$106,2,),IF($AN271=$R$12,VLOOKUP($AO271,Listas!$H$6:$I$106,2,),""))),"")</f>
        <v/>
      </c>
      <c r="CP271" t="str">
        <f>IFERROR('Prod y alimentación'!H329*IF($AN271=$R$10,VLOOKUP($AO271,Listas!$B$6:$C$106,2,),IF($AN271=$R$11,VLOOKUP($AO271,Listas!$E$6:$F$106,2,),IF($AN271=$R$12,VLOOKUP($AO271,Listas!$H$6:$I$106,2,),""))),"")</f>
        <v/>
      </c>
      <c r="CQ271" t="str">
        <f>IFERROR('Prod y alimentación'!K329*IF($AN271=$R$10,VLOOKUP($AO271,Listas!$B$6:$C$106,2,),IF($AN271=$R$11,VLOOKUP($AO271,Listas!$E$6:$F$106,2,),IF($AN271=$R$12,VLOOKUP($AO271,Listas!$H$6:$I$106,2,),""))),"")</f>
        <v/>
      </c>
      <c r="CR271" t="str">
        <f>IFERROR('Prod y alimentación'!N329*IF($AN271=$R$10,VLOOKUP($AO271,Listas!$B$6:$C$106,2,),IF($AN271=$R$11,VLOOKUP($AO271,Listas!$E$6:$F$106,2,),IF($AN271=$R$12,VLOOKUP($AO271,Listas!$H$6:$I$106,2,),""))),"")</f>
        <v/>
      </c>
      <c r="CS271" t="str">
        <f>IFERROR('Prod y alimentación'!Q329*IF($AN271=$R$10,VLOOKUP($AO271,Listas!$B$6:$C$106,2,),IF($AN271=$R$11,VLOOKUP($AO271,Listas!$E$6:$F$106,2,),IF($AN271=$R$12,VLOOKUP($AO271,Listas!$H$6:$I$106,2,),""))),"")</f>
        <v/>
      </c>
      <c r="CT271" t="str">
        <f>IFERROR('Prod y alimentación'!T329*IF($AN271=$R$10,VLOOKUP($AO271,Listas!$B$6:$C$106,2,),IF($AN271=$R$11,VLOOKUP($AO271,Listas!$E$6:$F$106,2,),IF($AN271=$R$12,VLOOKUP($AO271,Listas!$H$6:$I$106,2,),""))),"")</f>
        <v/>
      </c>
      <c r="CU271" t="str">
        <f>IFERROR('Prod y alimentación'!W329*IF($AN271=$R$10,VLOOKUP($AO271,Listas!$B$6:$C$106,2,),IF($AN271=$R$11,VLOOKUP($AO271,Listas!$E$6:$F$106,2,),IF($AN271=$R$12,VLOOKUP($AO271,Listas!$H$6:$I$106,2,),""))),"")</f>
        <v/>
      </c>
      <c r="CV271" t="str">
        <f>IFERROR('Prod y alimentación'!Z329*IF($AN271=$R$10,VLOOKUP($AO271,Listas!$B$6:$C$106,2,),IF($AN271=$R$11,VLOOKUP($AO271,Listas!$E$6:$F$106,2,),IF($AN271=$R$12,VLOOKUP($AO271,Listas!$H$6:$I$106,2,),""))),"")</f>
        <v/>
      </c>
      <c r="CW271" t="str">
        <f>IFERROR('Prod y alimentación'!AC329*IF($AN271=$R$10,VLOOKUP($AO271,Listas!$B$6:$C$106,2,),IF($AN271=$R$11,VLOOKUP($AO271,Listas!$E$6:$F$106,2,),IF($AN271=$R$12,VLOOKUP($AO271,Listas!$H$6:$I$106,2,),""))),"")</f>
        <v/>
      </c>
      <c r="CX271" t="str">
        <f>IFERROR('Prod y alimentación'!AF329*IF($AN271=$R$10,VLOOKUP($AO271,Listas!$B$6:$C$106,2,),IF($AN271=$R$11,VLOOKUP($AO271,Listas!$E$6:$F$106,2,),IF($AN271=$R$12,VLOOKUP($AO271,Listas!$H$6:$I$106,2,),""))),"")</f>
        <v/>
      </c>
      <c r="CY271" t="str">
        <f>IFERROR('Prod y alimentación'!AI329*IF($AN271=$R$10,VLOOKUP($AO271,Listas!$B$6:$C$106,2,),IF($AN271=$R$11,VLOOKUP($AO271,Listas!$E$6:$F$106,2,),IF($AN271=$R$12,VLOOKUP($AO271,Listas!$H$6:$I$106,2,),""))),"")</f>
        <v/>
      </c>
      <c r="CZ271" t="str">
        <f>IFERROR('Prod y alimentación'!AL329*IF($AN271=$R$10,VLOOKUP($AO271,Listas!$B$6:$C$106,2,),IF($AN271=$R$11,VLOOKUP($AO271,Listas!$E$6:$F$106,2,),IF($AN271=$R$12,VLOOKUP($AO271,Listas!$H$6:$I$106,2,),""))),"")</f>
        <v/>
      </c>
    </row>
    <row r="272" spans="80:104" x14ac:dyDescent="0.35">
      <c r="CB272" t="str">
        <f>IF(Reservas!E277="",IF(Reservas!D277="","",IF(Reservas!C277=$O$10,0.85,IF(Reservas!C277=$O$11,0.45,IF(Reservas!C277=$O$12,0.33,"")))),Reservas!E277)</f>
        <v/>
      </c>
      <c r="CC272" t="str">
        <f>IF(Reservas!H277="",IF(Reservas!G277="","",IF(Reservas!F277=$O$10,0.85,IF(Reservas!F277=$O$11,0.45,IF(Reservas!F277=$O$12,0.33,"")))),Reservas!H277)</f>
        <v/>
      </c>
      <c r="CD272" t="str">
        <f>IF(Reservas!K277="",IF(Reservas!J277="","",IF(Reservas!I277=$O$10,0.85,IF(Reservas!I277=$O$11,0.45,IF(Reservas!I277=$O$12,0.33,"")))),Reservas!K277)</f>
        <v/>
      </c>
      <c r="CE272" t="str">
        <f>IF(Reservas!N277="",IF(Reservas!M277="","",IF(Reservas!L277=$O$10,0.85,IF(Reservas!L277=$O$11,0.45,IF(Reservas!L277=$O$12,0.33,"")))),Reservas!N277)</f>
        <v/>
      </c>
      <c r="CF272" t="str">
        <f>IF(Reservas!Q277="",IF(Reservas!P277="","",IF(Reservas!O277=$O$10,0.85,IF(Reservas!O277=$O$11,0.45,IF(Reservas!O277=$O$12,0.33,"")))),Reservas!Q277)</f>
        <v/>
      </c>
      <c r="CG272" t="str">
        <f>IF(Reservas!T277="",IF(Reservas!S277="","",IF(Reservas!R277=$O$10,0.85,IF(Reservas!R277=$O$11,0.45,IF(Reservas!R277=$O$12,0.33,"")))),Reservas!T277)</f>
        <v/>
      </c>
      <c r="CH272" t="str">
        <f>IF(Reservas!W277="",IF(Reservas!V277="","",IF(Reservas!U277=$O$10,0.85,IF(Reservas!U277=$O$11,0.45,IF(Reservas!U277=$O$12,0.33,"")))),Reservas!W277)</f>
        <v/>
      </c>
      <c r="CI272" t="str">
        <f>IF(Reservas!Z277="",IF(Reservas!Y277="","",IF(Reservas!X277=$O$10,0.85,IF(Reservas!X277=$O$11,0.45,IF(Reservas!X277=$O$12,0.33,"")))),Reservas!Z277)</f>
        <v/>
      </c>
      <c r="CJ272" t="str">
        <f>IF(Reservas!AC277="",IF(Reservas!AB277="","",IF(Reservas!AA277=$O$10,0.85,IF(Reservas!AA277=$O$11,0.45,IF(Reservas!AA277=$O$12,0.33,"")))),Reservas!AC277)</f>
        <v/>
      </c>
      <c r="CK272" t="str">
        <f>IF(Reservas!AF277="",IF(Reservas!AE277="","",IF(Reservas!AD277=$O$10,0.85,IF(Reservas!AD277=$O$11,0.45,IF(Reservas!AD277=$O$12,0.33,"")))),Reservas!AF277)</f>
        <v/>
      </c>
      <c r="CL272" t="str">
        <f>IF(Reservas!AI277="",IF(Reservas!AH277="","",IF(Reservas!AG277=$O$10,0.85,IF(Reservas!AG277=$O$11,0.45,IF(Reservas!AG277=$O$12,0.33,"")))),Reservas!AI277)</f>
        <v/>
      </c>
      <c r="CM272" t="str">
        <f>IF(Reservas!AL277="",IF(Reservas!AK277="","",IF(Reservas!AJ277=$O$10,0.85,IF(Reservas!AJ277=$O$11,0.45,IF(Reservas!AJ277=$O$12,0.33,"")))),Reservas!AL277)</f>
        <v/>
      </c>
      <c r="CO272" t="str">
        <f>IFERROR('Prod y alimentación'!E330*IF($AN272=$R$10,VLOOKUP($AO272,Listas!$B$6:$C$106,2,),IF($AN272=$R$11,VLOOKUP($AO272,Listas!$E$6:$F$106,2,),IF($AN272=$R$12,VLOOKUP($AO272,Listas!$H$6:$I$106,2,),""))),"")</f>
        <v/>
      </c>
      <c r="CP272" t="str">
        <f>IFERROR('Prod y alimentación'!H330*IF($AN272=$R$10,VLOOKUP($AO272,Listas!$B$6:$C$106,2,),IF($AN272=$R$11,VLOOKUP($AO272,Listas!$E$6:$F$106,2,),IF($AN272=$R$12,VLOOKUP($AO272,Listas!$H$6:$I$106,2,),""))),"")</f>
        <v/>
      </c>
      <c r="CQ272" t="str">
        <f>IFERROR('Prod y alimentación'!K330*IF($AN272=$R$10,VLOOKUP($AO272,Listas!$B$6:$C$106,2,),IF($AN272=$R$11,VLOOKUP($AO272,Listas!$E$6:$F$106,2,),IF($AN272=$R$12,VLOOKUP($AO272,Listas!$H$6:$I$106,2,),""))),"")</f>
        <v/>
      </c>
      <c r="CR272" t="str">
        <f>IFERROR('Prod y alimentación'!N330*IF($AN272=$R$10,VLOOKUP($AO272,Listas!$B$6:$C$106,2,),IF($AN272=$R$11,VLOOKUP($AO272,Listas!$E$6:$F$106,2,),IF($AN272=$R$12,VLOOKUP($AO272,Listas!$H$6:$I$106,2,),""))),"")</f>
        <v/>
      </c>
      <c r="CS272" t="str">
        <f>IFERROR('Prod y alimentación'!Q330*IF($AN272=$R$10,VLOOKUP($AO272,Listas!$B$6:$C$106,2,),IF($AN272=$R$11,VLOOKUP($AO272,Listas!$E$6:$F$106,2,),IF($AN272=$R$12,VLOOKUP($AO272,Listas!$H$6:$I$106,2,),""))),"")</f>
        <v/>
      </c>
      <c r="CT272" t="str">
        <f>IFERROR('Prod y alimentación'!T330*IF($AN272=$R$10,VLOOKUP($AO272,Listas!$B$6:$C$106,2,),IF($AN272=$R$11,VLOOKUP($AO272,Listas!$E$6:$F$106,2,),IF($AN272=$R$12,VLOOKUP($AO272,Listas!$H$6:$I$106,2,),""))),"")</f>
        <v/>
      </c>
      <c r="CU272" t="str">
        <f>IFERROR('Prod y alimentación'!W330*IF($AN272=$R$10,VLOOKUP($AO272,Listas!$B$6:$C$106,2,),IF($AN272=$R$11,VLOOKUP($AO272,Listas!$E$6:$F$106,2,),IF($AN272=$R$12,VLOOKUP($AO272,Listas!$H$6:$I$106,2,),""))),"")</f>
        <v/>
      </c>
      <c r="CV272" t="str">
        <f>IFERROR('Prod y alimentación'!Z330*IF($AN272=$R$10,VLOOKUP($AO272,Listas!$B$6:$C$106,2,),IF($AN272=$R$11,VLOOKUP($AO272,Listas!$E$6:$F$106,2,),IF($AN272=$R$12,VLOOKUP($AO272,Listas!$H$6:$I$106,2,),""))),"")</f>
        <v/>
      </c>
      <c r="CW272" t="str">
        <f>IFERROR('Prod y alimentación'!AC330*IF($AN272=$R$10,VLOOKUP($AO272,Listas!$B$6:$C$106,2,),IF($AN272=$R$11,VLOOKUP($AO272,Listas!$E$6:$F$106,2,),IF($AN272=$R$12,VLOOKUP($AO272,Listas!$H$6:$I$106,2,),""))),"")</f>
        <v/>
      </c>
      <c r="CX272" t="str">
        <f>IFERROR('Prod y alimentación'!AF330*IF($AN272=$R$10,VLOOKUP($AO272,Listas!$B$6:$C$106,2,),IF($AN272=$R$11,VLOOKUP($AO272,Listas!$E$6:$F$106,2,),IF($AN272=$R$12,VLOOKUP($AO272,Listas!$H$6:$I$106,2,),""))),"")</f>
        <v/>
      </c>
      <c r="CY272" t="str">
        <f>IFERROR('Prod y alimentación'!AI330*IF($AN272=$R$10,VLOOKUP($AO272,Listas!$B$6:$C$106,2,),IF($AN272=$R$11,VLOOKUP($AO272,Listas!$E$6:$F$106,2,),IF($AN272=$R$12,VLOOKUP($AO272,Listas!$H$6:$I$106,2,),""))),"")</f>
        <v/>
      </c>
      <c r="CZ272" t="str">
        <f>IFERROR('Prod y alimentación'!AL330*IF($AN272=$R$10,VLOOKUP($AO272,Listas!$B$6:$C$106,2,),IF($AN272=$R$11,VLOOKUP($AO272,Listas!$E$6:$F$106,2,),IF($AN272=$R$12,VLOOKUP($AO272,Listas!$H$6:$I$106,2,),""))),"")</f>
        <v/>
      </c>
    </row>
    <row r="273" spans="80:104" x14ac:dyDescent="0.35">
      <c r="CB273" t="str">
        <f>IF(Reservas!E278="",IF(Reservas!D278="","",IF(Reservas!C278=$O$10,0.85,IF(Reservas!C278=$O$11,0.45,IF(Reservas!C278=$O$12,0.33,"")))),Reservas!E278)</f>
        <v/>
      </c>
      <c r="CC273" t="str">
        <f>IF(Reservas!H278="",IF(Reservas!G278="","",IF(Reservas!F278=$O$10,0.85,IF(Reservas!F278=$O$11,0.45,IF(Reservas!F278=$O$12,0.33,"")))),Reservas!H278)</f>
        <v/>
      </c>
      <c r="CD273" t="str">
        <f>IF(Reservas!K278="",IF(Reservas!J278="","",IF(Reservas!I278=$O$10,0.85,IF(Reservas!I278=$O$11,0.45,IF(Reservas!I278=$O$12,0.33,"")))),Reservas!K278)</f>
        <v/>
      </c>
      <c r="CE273" t="str">
        <f>IF(Reservas!N278="",IF(Reservas!M278="","",IF(Reservas!L278=$O$10,0.85,IF(Reservas!L278=$O$11,0.45,IF(Reservas!L278=$O$12,0.33,"")))),Reservas!N278)</f>
        <v/>
      </c>
      <c r="CF273" t="str">
        <f>IF(Reservas!Q278="",IF(Reservas!P278="","",IF(Reservas!O278=$O$10,0.85,IF(Reservas!O278=$O$11,0.45,IF(Reservas!O278=$O$12,0.33,"")))),Reservas!Q278)</f>
        <v/>
      </c>
      <c r="CG273" t="str">
        <f>IF(Reservas!T278="",IF(Reservas!S278="","",IF(Reservas!R278=$O$10,0.85,IF(Reservas!R278=$O$11,0.45,IF(Reservas!R278=$O$12,0.33,"")))),Reservas!T278)</f>
        <v/>
      </c>
      <c r="CH273" t="str">
        <f>IF(Reservas!W278="",IF(Reservas!V278="","",IF(Reservas!U278=$O$10,0.85,IF(Reservas!U278=$O$11,0.45,IF(Reservas!U278=$O$12,0.33,"")))),Reservas!W278)</f>
        <v/>
      </c>
      <c r="CI273" t="str">
        <f>IF(Reservas!Z278="",IF(Reservas!Y278="","",IF(Reservas!X278=$O$10,0.85,IF(Reservas!X278=$O$11,0.45,IF(Reservas!X278=$O$12,0.33,"")))),Reservas!Z278)</f>
        <v/>
      </c>
      <c r="CJ273" t="str">
        <f>IF(Reservas!AC278="",IF(Reservas!AB278="","",IF(Reservas!AA278=$O$10,0.85,IF(Reservas!AA278=$O$11,0.45,IF(Reservas!AA278=$O$12,0.33,"")))),Reservas!AC278)</f>
        <v/>
      </c>
      <c r="CK273" t="str">
        <f>IF(Reservas!AF278="",IF(Reservas!AE278="","",IF(Reservas!AD278=$O$10,0.85,IF(Reservas!AD278=$O$11,0.45,IF(Reservas!AD278=$O$12,0.33,"")))),Reservas!AF278)</f>
        <v/>
      </c>
      <c r="CL273" t="str">
        <f>IF(Reservas!AI278="",IF(Reservas!AH278="","",IF(Reservas!AG278=$O$10,0.85,IF(Reservas!AG278=$O$11,0.45,IF(Reservas!AG278=$O$12,0.33,"")))),Reservas!AI278)</f>
        <v/>
      </c>
      <c r="CM273" t="str">
        <f>IF(Reservas!AL278="",IF(Reservas!AK278="","",IF(Reservas!AJ278=$O$10,0.85,IF(Reservas!AJ278=$O$11,0.45,IF(Reservas!AJ278=$O$12,0.33,"")))),Reservas!AL278)</f>
        <v/>
      </c>
      <c r="CO273" t="str">
        <f>IFERROR('Prod y alimentación'!E331*IF($AN273=$R$10,VLOOKUP($AO273,Listas!$B$6:$C$106,2,),IF($AN273=$R$11,VLOOKUP($AO273,Listas!$E$6:$F$106,2,),IF($AN273=$R$12,VLOOKUP($AO273,Listas!$H$6:$I$106,2,),""))),"")</f>
        <v/>
      </c>
      <c r="CP273" t="str">
        <f>IFERROR('Prod y alimentación'!H331*IF($AN273=$R$10,VLOOKUP($AO273,Listas!$B$6:$C$106,2,),IF($AN273=$R$11,VLOOKUP($AO273,Listas!$E$6:$F$106,2,),IF($AN273=$R$12,VLOOKUP($AO273,Listas!$H$6:$I$106,2,),""))),"")</f>
        <v/>
      </c>
      <c r="CQ273" t="str">
        <f>IFERROR('Prod y alimentación'!K331*IF($AN273=$R$10,VLOOKUP($AO273,Listas!$B$6:$C$106,2,),IF($AN273=$R$11,VLOOKUP($AO273,Listas!$E$6:$F$106,2,),IF($AN273=$R$12,VLOOKUP($AO273,Listas!$H$6:$I$106,2,),""))),"")</f>
        <v/>
      </c>
      <c r="CR273" t="str">
        <f>IFERROR('Prod y alimentación'!N331*IF($AN273=$R$10,VLOOKUP($AO273,Listas!$B$6:$C$106,2,),IF($AN273=$R$11,VLOOKUP($AO273,Listas!$E$6:$F$106,2,),IF($AN273=$R$12,VLOOKUP($AO273,Listas!$H$6:$I$106,2,),""))),"")</f>
        <v/>
      </c>
      <c r="CS273" t="str">
        <f>IFERROR('Prod y alimentación'!Q331*IF($AN273=$R$10,VLOOKUP($AO273,Listas!$B$6:$C$106,2,),IF($AN273=$R$11,VLOOKUP($AO273,Listas!$E$6:$F$106,2,),IF($AN273=$R$12,VLOOKUP($AO273,Listas!$H$6:$I$106,2,),""))),"")</f>
        <v/>
      </c>
      <c r="CT273" t="str">
        <f>IFERROR('Prod y alimentación'!T331*IF($AN273=$R$10,VLOOKUP($AO273,Listas!$B$6:$C$106,2,),IF($AN273=$R$11,VLOOKUP($AO273,Listas!$E$6:$F$106,2,),IF($AN273=$R$12,VLOOKUP($AO273,Listas!$H$6:$I$106,2,),""))),"")</f>
        <v/>
      </c>
      <c r="CU273" t="str">
        <f>IFERROR('Prod y alimentación'!W331*IF($AN273=$R$10,VLOOKUP($AO273,Listas!$B$6:$C$106,2,),IF($AN273=$R$11,VLOOKUP($AO273,Listas!$E$6:$F$106,2,),IF($AN273=$R$12,VLOOKUP($AO273,Listas!$H$6:$I$106,2,),""))),"")</f>
        <v/>
      </c>
      <c r="CV273" t="str">
        <f>IFERROR('Prod y alimentación'!Z331*IF($AN273=$R$10,VLOOKUP($AO273,Listas!$B$6:$C$106,2,),IF($AN273=$R$11,VLOOKUP($AO273,Listas!$E$6:$F$106,2,),IF($AN273=$R$12,VLOOKUP($AO273,Listas!$H$6:$I$106,2,),""))),"")</f>
        <v/>
      </c>
      <c r="CW273" t="str">
        <f>IFERROR('Prod y alimentación'!AC331*IF($AN273=$R$10,VLOOKUP($AO273,Listas!$B$6:$C$106,2,),IF($AN273=$R$11,VLOOKUP($AO273,Listas!$E$6:$F$106,2,),IF($AN273=$R$12,VLOOKUP($AO273,Listas!$H$6:$I$106,2,),""))),"")</f>
        <v/>
      </c>
      <c r="CX273" t="str">
        <f>IFERROR('Prod y alimentación'!AF331*IF($AN273=$R$10,VLOOKUP($AO273,Listas!$B$6:$C$106,2,),IF($AN273=$R$11,VLOOKUP($AO273,Listas!$E$6:$F$106,2,),IF($AN273=$R$12,VLOOKUP($AO273,Listas!$H$6:$I$106,2,),""))),"")</f>
        <v/>
      </c>
      <c r="CY273" t="str">
        <f>IFERROR('Prod y alimentación'!AI331*IF($AN273=$R$10,VLOOKUP($AO273,Listas!$B$6:$C$106,2,),IF($AN273=$R$11,VLOOKUP($AO273,Listas!$E$6:$F$106,2,),IF($AN273=$R$12,VLOOKUP($AO273,Listas!$H$6:$I$106,2,),""))),"")</f>
        <v/>
      </c>
      <c r="CZ273" t="str">
        <f>IFERROR('Prod y alimentación'!AL331*IF($AN273=$R$10,VLOOKUP($AO273,Listas!$B$6:$C$106,2,),IF($AN273=$R$11,VLOOKUP($AO273,Listas!$E$6:$F$106,2,),IF($AN273=$R$12,VLOOKUP($AO273,Listas!$H$6:$I$106,2,),""))),"")</f>
        <v/>
      </c>
    </row>
    <row r="274" spans="80:104" x14ac:dyDescent="0.35">
      <c r="CB274" t="str">
        <f>IF(Reservas!E279="",IF(Reservas!D279="","",IF(Reservas!C279=$O$10,0.85,IF(Reservas!C279=$O$11,0.45,IF(Reservas!C279=$O$12,0.33,"")))),Reservas!E279)</f>
        <v/>
      </c>
      <c r="CC274" t="str">
        <f>IF(Reservas!H279="",IF(Reservas!G279="","",IF(Reservas!F279=$O$10,0.85,IF(Reservas!F279=$O$11,0.45,IF(Reservas!F279=$O$12,0.33,"")))),Reservas!H279)</f>
        <v/>
      </c>
      <c r="CD274" t="str">
        <f>IF(Reservas!K279="",IF(Reservas!J279="","",IF(Reservas!I279=$O$10,0.85,IF(Reservas!I279=$O$11,0.45,IF(Reservas!I279=$O$12,0.33,"")))),Reservas!K279)</f>
        <v/>
      </c>
      <c r="CE274" t="str">
        <f>IF(Reservas!N279="",IF(Reservas!M279="","",IF(Reservas!L279=$O$10,0.85,IF(Reservas!L279=$O$11,0.45,IF(Reservas!L279=$O$12,0.33,"")))),Reservas!N279)</f>
        <v/>
      </c>
      <c r="CF274" t="str">
        <f>IF(Reservas!Q279="",IF(Reservas!P279="","",IF(Reservas!O279=$O$10,0.85,IF(Reservas!O279=$O$11,0.45,IF(Reservas!O279=$O$12,0.33,"")))),Reservas!Q279)</f>
        <v/>
      </c>
      <c r="CG274" t="str">
        <f>IF(Reservas!T279="",IF(Reservas!S279="","",IF(Reservas!R279=$O$10,0.85,IF(Reservas!R279=$O$11,0.45,IF(Reservas!R279=$O$12,0.33,"")))),Reservas!T279)</f>
        <v/>
      </c>
      <c r="CH274" t="str">
        <f>IF(Reservas!W279="",IF(Reservas!V279="","",IF(Reservas!U279=$O$10,0.85,IF(Reservas!U279=$O$11,0.45,IF(Reservas!U279=$O$12,0.33,"")))),Reservas!W279)</f>
        <v/>
      </c>
      <c r="CI274" t="str">
        <f>IF(Reservas!Z279="",IF(Reservas!Y279="","",IF(Reservas!X279=$O$10,0.85,IF(Reservas!X279=$O$11,0.45,IF(Reservas!X279=$O$12,0.33,"")))),Reservas!Z279)</f>
        <v/>
      </c>
      <c r="CJ274" t="str">
        <f>IF(Reservas!AC279="",IF(Reservas!AB279="","",IF(Reservas!AA279=$O$10,0.85,IF(Reservas!AA279=$O$11,0.45,IF(Reservas!AA279=$O$12,0.33,"")))),Reservas!AC279)</f>
        <v/>
      </c>
      <c r="CK274" t="str">
        <f>IF(Reservas!AF279="",IF(Reservas!AE279="","",IF(Reservas!AD279=$O$10,0.85,IF(Reservas!AD279=$O$11,0.45,IF(Reservas!AD279=$O$12,0.33,"")))),Reservas!AF279)</f>
        <v/>
      </c>
      <c r="CL274" t="str">
        <f>IF(Reservas!AI279="",IF(Reservas!AH279="","",IF(Reservas!AG279=$O$10,0.85,IF(Reservas!AG279=$O$11,0.45,IF(Reservas!AG279=$O$12,0.33,"")))),Reservas!AI279)</f>
        <v/>
      </c>
      <c r="CM274" t="str">
        <f>IF(Reservas!AL279="",IF(Reservas!AK279="","",IF(Reservas!AJ279=$O$10,0.85,IF(Reservas!AJ279=$O$11,0.45,IF(Reservas!AJ279=$O$12,0.33,"")))),Reservas!AL279)</f>
        <v/>
      </c>
      <c r="CO274" t="str">
        <f>IFERROR('Prod y alimentación'!E332*IF($AN274=$R$10,VLOOKUP($AO274,Listas!$B$6:$C$106,2,),IF($AN274=$R$11,VLOOKUP($AO274,Listas!$E$6:$F$106,2,),IF($AN274=$R$12,VLOOKUP($AO274,Listas!$H$6:$I$106,2,),""))),"")</f>
        <v/>
      </c>
      <c r="CP274" t="str">
        <f>IFERROR('Prod y alimentación'!H332*IF($AN274=$R$10,VLOOKUP($AO274,Listas!$B$6:$C$106,2,),IF($AN274=$R$11,VLOOKUP($AO274,Listas!$E$6:$F$106,2,),IF($AN274=$R$12,VLOOKUP($AO274,Listas!$H$6:$I$106,2,),""))),"")</f>
        <v/>
      </c>
      <c r="CQ274" t="str">
        <f>IFERROR('Prod y alimentación'!K332*IF($AN274=$R$10,VLOOKUP($AO274,Listas!$B$6:$C$106,2,),IF($AN274=$R$11,VLOOKUP($AO274,Listas!$E$6:$F$106,2,),IF($AN274=$R$12,VLOOKUP($AO274,Listas!$H$6:$I$106,2,),""))),"")</f>
        <v/>
      </c>
      <c r="CR274" t="str">
        <f>IFERROR('Prod y alimentación'!N332*IF($AN274=$R$10,VLOOKUP($AO274,Listas!$B$6:$C$106,2,),IF($AN274=$R$11,VLOOKUP($AO274,Listas!$E$6:$F$106,2,),IF($AN274=$R$12,VLOOKUP($AO274,Listas!$H$6:$I$106,2,),""))),"")</f>
        <v/>
      </c>
      <c r="CS274" t="str">
        <f>IFERROR('Prod y alimentación'!Q332*IF($AN274=$R$10,VLOOKUP($AO274,Listas!$B$6:$C$106,2,),IF($AN274=$R$11,VLOOKUP($AO274,Listas!$E$6:$F$106,2,),IF($AN274=$R$12,VLOOKUP($AO274,Listas!$H$6:$I$106,2,),""))),"")</f>
        <v/>
      </c>
      <c r="CT274" t="str">
        <f>IFERROR('Prod y alimentación'!T332*IF($AN274=$R$10,VLOOKUP($AO274,Listas!$B$6:$C$106,2,),IF($AN274=$R$11,VLOOKUP($AO274,Listas!$E$6:$F$106,2,),IF($AN274=$R$12,VLOOKUP($AO274,Listas!$H$6:$I$106,2,),""))),"")</f>
        <v/>
      </c>
      <c r="CU274" t="str">
        <f>IFERROR('Prod y alimentación'!W332*IF($AN274=$R$10,VLOOKUP($AO274,Listas!$B$6:$C$106,2,),IF($AN274=$R$11,VLOOKUP($AO274,Listas!$E$6:$F$106,2,),IF($AN274=$R$12,VLOOKUP($AO274,Listas!$H$6:$I$106,2,),""))),"")</f>
        <v/>
      </c>
      <c r="CV274" t="str">
        <f>IFERROR('Prod y alimentación'!Z332*IF($AN274=$R$10,VLOOKUP($AO274,Listas!$B$6:$C$106,2,),IF($AN274=$R$11,VLOOKUP($AO274,Listas!$E$6:$F$106,2,),IF($AN274=$R$12,VLOOKUP($AO274,Listas!$H$6:$I$106,2,),""))),"")</f>
        <v/>
      </c>
      <c r="CW274" t="str">
        <f>IFERROR('Prod y alimentación'!AC332*IF($AN274=$R$10,VLOOKUP($AO274,Listas!$B$6:$C$106,2,),IF($AN274=$R$11,VLOOKUP($AO274,Listas!$E$6:$F$106,2,),IF($AN274=$R$12,VLOOKUP($AO274,Listas!$H$6:$I$106,2,),""))),"")</f>
        <v/>
      </c>
      <c r="CX274" t="str">
        <f>IFERROR('Prod y alimentación'!AF332*IF($AN274=$R$10,VLOOKUP($AO274,Listas!$B$6:$C$106,2,),IF($AN274=$R$11,VLOOKUP($AO274,Listas!$E$6:$F$106,2,),IF($AN274=$R$12,VLOOKUP($AO274,Listas!$H$6:$I$106,2,),""))),"")</f>
        <v/>
      </c>
      <c r="CY274" t="str">
        <f>IFERROR('Prod y alimentación'!AI332*IF($AN274=$R$10,VLOOKUP($AO274,Listas!$B$6:$C$106,2,),IF($AN274=$R$11,VLOOKUP($AO274,Listas!$E$6:$F$106,2,),IF($AN274=$R$12,VLOOKUP($AO274,Listas!$H$6:$I$106,2,),""))),"")</f>
        <v/>
      </c>
      <c r="CZ274" t="str">
        <f>IFERROR('Prod y alimentación'!AL332*IF($AN274=$R$10,VLOOKUP($AO274,Listas!$B$6:$C$106,2,),IF($AN274=$R$11,VLOOKUP($AO274,Listas!$E$6:$F$106,2,),IF($AN274=$R$12,VLOOKUP($AO274,Listas!$H$6:$I$106,2,),""))),"")</f>
        <v/>
      </c>
    </row>
    <row r="275" spans="80:104" x14ac:dyDescent="0.35">
      <c r="CB275" t="str">
        <f>IF(Reservas!E280="",IF(Reservas!D280="","",IF(Reservas!C280=$O$10,0.85,IF(Reservas!C280=$O$11,0.45,IF(Reservas!C280=$O$12,0.33,"")))),Reservas!E280)</f>
        <v/>
      </c>
      <c r="CC275" t="str">
        <f>IF(Reservas!H280="",IF(Reservas!G280="","",IF(Reservas!F280=$O$10,0.85,IF(Reservas!F280=$O$11,0.45,IF(Reservas!F280=$O$12,0.33,"")))),Reservas!H280)</f>
        <v/>
      </c>
      <c r="CD275" t="str">
        <f>IF(Reservas!K280="",IF(Reservas!J280="","",IF(Reservas!I280=$O$10,0.85,IF(Reservas!I280=$O$11,0.45,IF(Reservas!I280=$O$12,0.33,"")))),Reservas!K280)</f>
        <v/>
      </c>
      <c r="CE275" t="str">
        <f>IF(Reservas!N280="",IF(Reservas!M280="","",IF(Reservas!L280=$O$10,0.85,IF(Reservas!L280=$O$11,0.45,IF(Reservas!L280=$O$12,0.33,"")))),Reservas!N280)</f>
        <v/>
      </c>
      <c r="CF275" t="str">
        <f>IF(Reservas!Q280="",IF(Reservas!P280="","",IF(Reservas!O280=$O$10,0.85,IF(Reservas!O280=$O$11,0.45,IF(Reservas!O280=$O$12,0.33,"")))),Reservas!Q280)</f>
        <v/>
      </c>
      <c r="CG275" t="str">
        <f>IF(Reservas!T280="",IF(Reservas!S280="","",IF(Reservas!R280=$O$10,0.85,IF(Reservas!R280=$O$11,0.45,IF(Reservas!R280=$O$12,0.33,"")))),Reservas!T280)</f>
        <v/>
      </c>
      <c r="CH275" t="str">
        <f>IF(Reservas!W280="",IF(Reservas!V280="","",IF(Reservas!U280=$O$10,0.85,IF(Reservas!U280=$O$11,0.45,IF(Reservas!U280=$O$12,0.33,"")))),Reservas!W280)</f>
        <v/>
      </c>
      <c r="CI275" t="str">
        <f>IF(Reservas!Z280="",IF(Reservas!Y280="","",IF(Reservas!X280=$O$10,0.85,IF(Reservas!X280=$O$11,0.45,IF(Reservas!X280=$O$12,0.33,"")))),Reservas!Z280)</f>
        <v/>
      </c>
      <c r="CJ275" t="str">
        <f>IF(Reservas!AC280="",IF(Reservas!AB280="","",IF(Reservas!AA280=$O$10,0.85,IF(Reservas!AA280=$O$11,0.45,IF(Reservas!AA280=$O$12,0.33,"")))),Reservas!AC280)</f>
        <v/>
      </c>
      <c r="CK275" t="str">
        <f>IF(Reservas!AF280="",IF(Reservas!AE280="","",IF(Reservas!AD280=$O$10,0.85,IF(Reservas!AD280=$O$11,0.45,IF(Reservas!AD280=$O$12,0.33,"")))),Reservas!AF280)</f>
        <v/>
      </c>
      <c r="CL275" t="str">
        <f>IF(Reservas!AI280="",IF(Reservas!AH280="","",IF(Reservas!AG280=$O$10,0.85,IF(Reservas!AG280=$O$11,0.45,IF(Reservas!AG280=$O$12,0.33,"")))),Reservas!AI280)</f>
        <v/>
      </c>
      <c r="CM275" t="str">
        <f>IF(Reservas!AL280="",IF(Reservas!AK280="","",IF(Reservas!AJ280=$O$10,0.85,IF(Reservas!AJ280=$O$11,0.45,IF(Reservas!AJ280=$O$12,0.33,"")))),Reservas!AL280)</f>
        <v/>
      </c>
      <c r="CO275" t="str">
        <f>IFERROR('Prod y alimentación'!E333*IF($AN275=$R$10,VLOOKUP($AO275,Listas!$B$6:$C$106,2,),IF($AN275=$R$11,VLOOKUP($AO275,Listas!$E$6:$F$106,2,),IF($AN275=$R$12,VLOOKUP($AO275,Listas!$H$6:$I$106,2,),""))),"")</f>
        <v/>
      </c>
      <c r="CP275" t="str">
        <f>IFERROR('Prod y alimentación'!H333*IF($AN275=$R$10,VLOOKUP($AO275,Listas!$B$6:$C$106,2,),IF($AN275=$R$11,VLOOKUP($AO275,Listas!$E$6:$F$106,2,),IF($AN275=$R$12,VLOOKUP($AO275,Listas!$H$6:$I$106,2,),""))),"")</f>
        <v/>
      </c>
      <c r="CQ275" t="str">
        <f>IFERROR('Prod y alimentación'!K333*IF($AN275=$R$10,VLOOKUP($AO275,Listas!$B$6:$C$106,2,),IF($AN275=$R$11,VLOOKUP($AO275,Listas!$E$6:$F$106,2,),IF($AN275=$R$12,VLOOKUP($AO275,Listas!$H$6:$I$106,2,),""))),"")</f>
        <v/>
      </c>
      <c r="CR275" t="str">
        <f>IFERROR('Prod y alimentación'!N333*IF($AN275=$R$10,VLOOKUP($AO275,Listas!$B$6:$C$106,2,),IF($AN275=$R$11,VLOOKUP($AO275,Listas!$E$6:$F$106,2,),IF($AN275=$R$12,VLOOKUP($AO275,Listas!$H$6:$I$106,2,),""))),"")</f>
        <v/>
      </c>
      <c r="CS275" t="str">
        <f>IFERROR('Prod y alimentación'!Q333*IF($AN275=$R$10,VLOOKUP($AO275,Listas!$B$6:$C$106,2,),IF($AN275=$R$11,VLOOKUP($AO275,Listas!$E$6:$F$106,2,),IF($AN275=$R$12,VLOOKUP($AO275,Listas!$H$6:$I$106,2,),""))),"")</f>
        <v/>
      </c>
      <c r="CT275" t="str">
        <f>IFERROR('Prod y alimentación'!T333*IF($AN275=$R$10,VLOOKUP($AO275,Listas!$B$6:$C$106,2,),IF($AN275=$R$11,VLOOKUP($AO275,Listas!$E$6:$F$106,2,),IF($AN275=$R$12,VLOOKUP($AO275,Listas!$H$6:$I$106,2,),""))),"")</f>
        <v/>
      </c>
      <c r="CU275" t="str">
        <f>IFERROR('Prod y alimentación'!W333*IF($AN275=$R$10,VLOOKUP($AO275,Listas!$B$6:$C$106,2,),IF($AN275=$R$11,VLOOKUP($AO275,Listas!$E$6:$F$106,2,),IF($AN275=$R$12,VLOOKUP($AO275,Listas!$H$6:$I$106,2,),""))),"")</f>
        <v/>
      </c>
      <c r="CV275" t="str">
        <f>IFERROR('Prod y alimentación'!Z333*IF($AN275=$R$10,VLOOKUP($AO275,Listas!$B$6:$C$106,2,),IF($AN275=$R$11,VLOOKUP($AO275,Listas!$E$6:$F$106,2,),IF($AN275=$R$12,VLOOKUP($AO275,Listas!$H$6:$I$106,2,),""))),"")</f>
        <v/>
      </c>
      <c r="CW275" t="str">
        <f>IFERROR('Prod y alimentación'!AC333*IF($AN275=$R$10,VLOOKUP($AO275,Listas!$B$6:$C$106,2,),IF($AN275=$R$11,VLOOKUP($AO275,Listas!$E$6:$F$106,2,),IF($AN275=$R$12,VLOOKUP($AO275,Listas!$H$6:$I$106,2,),""))),"")</f>
        <v/>
      </c>
      <c r="CX275" t="str">
        <f>IFERROR('Prod y alimentación'!AF333*IF($AN275=$R$10,VLOOKUP($AO275,Listas!$B$6:$C$106,2,),IF($AN275=$R$11,VLOOKUP($AO275,Listas!$E$6:$F$106,2,),IF($AN275=$R$12,VLOOKUP($AO275,Listas!$H$6:$I$106,2,),""))),"")</f>
        <v/>
      </c>
      <c r="CY275" t="str">
        <f>IFERROR('Prod y alimentación'!AI333*IF($AN275=$R$10,VLOOKUP($AO275,Listas!$B$6:$C$106,2,),IF($AN275=$R$11,VLOOKUP($AO275,Listas!$E$6:$F$106,2,),IF($AN275=$R$12,VLOOKUP($AO275,Listas!$H$6:$I$106,2,),""))),"")</f>
        <v/>
      </c>
      <c r="CZ275" t="str">
        <f>IFERROR('Prod y alimentación'!AL333*IF($AN275=$R$10,VLOOKUP($AO275,Listas!$B$6:$C$106,2,),IF($AN275=$R$11,VLOOKUP($AO275,Listas!$E$6:$F$106,2,),IF($AN275=$R$12,VLOOKUP($AO275,Listas!$H$6:$I$106,2,),""))),"")</f>
        <v/>
      </c>
    </row>
    <row r="276" spans="80:104" x14ac:dyDescent="0.35">
      <c r="CB276" t="str">
        <f>IF(Reservas!E281="",IF(Reservas!D281="","",IF(Reservas!C281=$O$10,0.85,IF(Reservas!C281=$O$11,0.45,IF(Reservas!C281=$O$12,0.33,"")))),Reservas!E281)</f>
        <v/>
      </c>
      <c r="CC276" t="str">
        <f>IF(Reservas!H281="",IF(Reservas!G281="","",IF(Reservas!F281=$O$10,0.85,IF(Reservas!F281=$O$11,0.45,IF(Reservas!F281=$O$12,0.33,"")))),Reservas!H281)</f>
        <v/>
      </c>
      <c r="CD276" t="str">
        <f>IF(Reservas!K281="",IF(Reservas!J281="","",IF(Reservas!I281=$O$10,0.85,IF(Reservas!I281=$O$11,0.45,IF(Reservas!I281=$O$12,0.33,"")))),Reservas!K281)</f>
        <v/>
      </c>
      <c r="CE276" t="str">
        <f>IF(Reservas!N281="",IF(Reservas!M281="","",IF(Reservas!L281=$O$10,0.85,IF(Reservas!L281=$O$11,0.45,IF(Reservas!L281=$O$12,0.33,"")))),Reservas!N281)</f>
        <v/>
      </c>
      <c r="CF276" t="str">
        <f>IF(Reservas!Q281="",IF(Reservas!P281="","",IF(Reservas!O281=$O$10,0.85,IF(Reservas!O281=$O$11,0.45,IF(Reservas!O281=$O$12,0.33,"")))),Reservas!Q281)</f>
        <v/>
      </c>
      <c r="CG276" t="str">
        <f>IF(Reservas!T281="",IF(Reservas!S281="","",IF(Reservas!R281=$O$10,0.85,IF(Reservas!R281=$O$11,0.45,IF(Reservas!R281=$O$12,0.33,"")))),Reservas!T281)</f>
        <v/>
      </c>
      <c r="CH276" t="str">
        <f>IF(Reservas!W281="",IF(Reservas!V281="","",IF(Reservas!U281=$O$10,0.85,IF(Reservas!U281=$O$11,0.45,IF(Reservas!U281=$O$12,0.33,"")))),Reservas!W281)</f>
        <v/>
      </c>
      <c r="CI276" t="str">
        <f>IF(Reservas!Z281="",IF(Reservas!Y281="","",IF(Reservas!X281=$O$10,0.85,IF(Reservas!X281=$O$11,0.45,IF(Reservas!X281=$O$12,0.33,"")))),Reservas!Z281)</f>
        <v/>
      </c>
      <c r="CJ276" t="str">
        <f>IF(Reservas!AC281="",IF(Reservas!AB281="","",IF(Reservas!AA281=$O$10,0.85,IF(Reservas!AA281=$O$11,0.45,IF(Reservas!AA281=$O$12,0.33,"")))),Reservas!AC281)</f>
        <v/>
      </c>
      <c r="CK276" t="str">
        <f>IF(Reservas!AF281="",IF(Reservas!AE281="","",IF(Reservas!AD281=$O$10,0.85,IF(Reservas!AD281=$O$11,0.45,IF(Reservas!AD281=$O$12,0.33,"")))),Reservas!AF281)</f>
        <v/>
      </c>
      <c r="CL276" t="str">
        <f>IF(Reservas!AI281="",IF(Reservas!AH281="","",IF(Reservas!AG281=$O$10,0.85,IF(Reservas!AG281=$O$11,0.45,IF(Reservas!AG281=$O$12,0.33,"")))),Reservas!AI281)</f>
        <v/>
      </c>
      <c r="CM276" t="str">
        <f>IF(Reservas!AL281="",IF(Reservas!AK281="","",IF(Reservas!AJ281=$O$10,0.85,IF(Reservas!AJ281=$O$11,0.45,IF(Reservas!AJ281=$O$12,0.33,"")))),Reservas!AL281)</f>
        <v/>
      </c>
      <c r="CO276" t="str">
        <f>IFERROR('Prod y alimentación'!E334*IF($AN276=$R$10,VLOOKUP($AO276,Listas!$B$6:$C$106,2,),IF($AN276=$R$11,VLOOKUP($AO276,Listas!$E$6:$F$106,2,),IF($AN276=$R$12,VLOOKUP($AO276,Listas!$H$6:$I$106,2,),""))),"")</f>
        <v/>
      </c>
      <c r="CP276" t="str">
        <f>IFERROR('Prod y alimentación'!H334*IF($AN276=$R$10,VLOOKUP($AO276,Listas!$B$6:$C$106,2,),IF($AN276=$R$11,VLOOKUP($AO276,Listas!$E$6:$F$106,2,),IF($AN276=$R$12,VLOOKUP($AO276,Listas!$H$6:$I$106,2,),""))),"")</f>
        <v/>
      </c>
      <c r="CQ276" t="str">
        <f>IFERROR('Prod y alimentación'!K334*IF($AN276=$R$10,VLOOKUP($AO276,Listas!$B$6:$C$106,2,),IF($AN276=$R$11,VLOOKUP($AO276,Listas!$E$6:$F$106,2,),IF($AN276=$R$12,VLOOKUP($AO276,Listas!$H$6:$I$106,2,),""))),"")</f>
        <v/>
      </c>
      <c r="CR276" t="str">
        <f>IFERROR('Prod y alimentación'!N334*IF($AN276=$R$10,VLOOKUP($AO276,Listas!$B$6:$C$106,2,),IF($AN276=$R$11,VLOOKUP($AO276,Listas!$E$6:$F$106,2,),IF($AN276=$R$12,VLOOKUP($AO276,Listas!$H$6:$I$106,2,),""))),"")</f>
        <v/>
      </c>
      <c r="CS276" t="str">
        <f>IFERROR('Prod y alimentación'!Q334*IF($AN276=$R$10,VLOOKUP($AO276,Listas!$B$6:$C$106,2,),IF($AN276=$R$11,VLOOKUP($AO276,Listas!$E$6:$F$106,2,),IF($AN276=$R$12,VLOOKUP($AO276,Listas!$H$6:$I$106,2,),""))),"")</f>
        <v/>
      </c>
      <c r="CT276" t="str">
        <f>IFERROR('Prod y alimentación'!T334*IF($AN276=$R$10,VLOOKUP($AO276,Listas!$B$6:$C$106,2,),IF($AN276=$R$11,VLOOKUP($AO276,Listas!$E$6:$F$106,2,),IF($AN276=$R$12,VLOOKUP($AO276,Listas!$H$6:$I$106,2,),""))),"")</f>
        <v/>
      </c>
      <c r="CU276" t="str">
        <f>IFERROR('Prod y alimentación'!W334*IF($AN276=$R$10,VLOOKUP($AO276,Listas!$B$6:$C$106,2,),IF($AN276=$R$11,VLOOKUP($AO276,Listas!$E$6:$F$106,2,),IF($AN276=$R$12,VLOOKUP($AO276,Listas!$H$6:$I$106,2,),""))),"")</f>
        <v/>
      </c>
      <c r="CV276" t="str">
        <f>IFERROR('Prod y alimentación'!Z334*IF($AN276=$R$10,VLOOKUP($AO276,Listas!$B$6:$C$106,2,),IF($AN276=$R$11,VLOOKUP($AO276,Listas!$E$6:$F$106,2,),IF($AN276=$R$12,VLOOKUP($AO276,Listas!$H$6:$I$106,2,),""))),"")</f>
        <v/>
      </c>
      <c r="CW276" t="str">
        <f>IFERROR('Prod y alimentación'!AC334*IF($AN276=$R$10,VLOOKUP($AO276,Listas!$B$6:$C$106,2,),IF($AN276=$R$11,VLOOKUP($AO276,Listas!$E$6:$F$106,2,),IF($AN276=$R$12,VLOOKUP($AO276,Listas!$H$6:$I$106,2,),""))),"")</f>
        <v/>
      </c>
      <c r="CX276" t="str">
        <f>IFERROR('Prod y alimentación'!AF334*IF($AN276=$R$10,VLOOKUP($AO276,Listas!$B$6:$C$106,2,),IF($AN276=$R$11,VLOOKUP($AO276,Listas!$E$6:$F$106,2,),IF($AN276=$R$12,VLOOKUP($AO276,Listas!$H$6:$I$106,2,),""))),"")</f>
        <v/>
      </c>
      <c r="CY276" t="str">
        <f>IFERROR('Prod y alimentación'!AI334*IF($AN276=$R$10,VLOOKUP($AO276,Listas!$B$6:$C$106,2,),IF($AN276=$R$11,VLOOKUP($AO276,Listas!$E$6:$F$106,2,),IF($AN276=$R$12,VLOOKUP($AO276,Listas!$H$6:$I$106,2,),""))),"")</f>
        <v/>
      </c>
      <c r="CZ276" t="str">
        <f>IFERROR('Prod y alimentación'!AL334*IF($AN276=$R$10,VLOOKUP($AO276,Listas!$B$6:$C$106,2,),IF($AN276=$R$11,VLOOKUP($AO276,Listas!$E$6:$F$106,2,),IF($AN276=$R$12,VLOOKUP($AO276,Listas!$H$6:$I$106,2,),""))),"")</f>
        <v/>
      </c>
    </row>
    <row r="277" spans="80:104" x14ac:dyDescent="0.35">
      <c r="CB277" t="str">
        <f>IF(Reservas!E282="",IF(Reservas!D282="","",IF(Reservas!C282=$O$10,0.85,IF(Reservas!C282=$O$11,0.45,IF(Reservas!C282=$O$12,0.33,"")))),Reservas!E282)</f>
        <v/>
      </c>
      <c r="CC277" t="str">
        <f>IF(Reservas!H282="",IF(Reservas!G282="","",IF(Reservas!F282=$O$10,0.85,IF(Reservas!F282=$O$11,0.45,IF(Reservas!F282=$O$12,0.33,"")))),Reservas!H282)</f>
        <v/>
      </c>
      <c r="CD277" t="str">
        <f>IF(Reservas!K282="",IF(Reservas!J282="","",IF(Reservas!I282=$O$10,0.85,IF(Reservas!I282=$O$11,0.45,IF(Reservas!I282=$O$12,0.33,"")))),Reservas!K282)</f>
        <v/>
      </c>
      <c r="CE277" t="str">
        <f>IF(Reservas!N282="",IF(Reservas!M282="","",IF(Reservas!L282=$O$10,0.85,IF(Reservas!L282=$O$11,0.45,IF(Reservas!L282=$O$12,0.33,"")))),Reservas!N282)</f>
        <v/>
      </c>
      <c r="CF277" t="str">
        <f>IF(Reservas!Q282="",IF(Reservas!P282="","",IF(Reservas!O282=$O$10,0.85,IF(Reservas!O282=$O$11,0.45,IF(Reservas!O282=$O$12,0.33,"")))),Reservas!Q282)</f>
        <v/>
      </c>
      <c r="CG277" t="str">
        <f>IF(Reservas!T282="",IF(Reservas!S282="","",IF(Reservas!R282=$O$10,0.85,IF(Reservas!R282=$O$11,0.45,IF(Reservas!R282=$O$12,0.33,"")))),Reservas!T282)</f>
        <v/>
      </c>
      <c r="CH277" t="str">
        <f>IF(Reservas!W282="",IF(Reservas!V282="","",IF(Reservas!U282=$O$10,0.85,IF(Reservas!U282=$O$11,0.45,IF(Reservas!U282=$O$12,0.33,"")))),Reservas!W282)</f>
        <v/>
      </c>
      <c r="CI277" t="str">
        <f>IF(Reservas!Z282="",IF(Reservas!Y282="","",IF(Reservas!X282=$O$10,0.85,IF(Reservas!X282=$O$11,0.45,IF(Reservas!X282=$O$12,0.33,"")))),Reservas!Z282)</f>
        <v/>
      </c>
      <c r="CJ277" t="str">
        <f>IF(Reservas!AC282="",IF(Reservas!AB282="","",IF(Reservas!AA282=$O$10,0.85,IF(Reservas!AA282=$O$11,0.45,IF(Reservas!AA282=$O$12,0.33,"")))),Reservas!AC282)</f>
        <v/>
      </c>
      <c r="CK277" t="str">
        <f>IF(Reservas!AF282="",IF(Reservas!AE282="","",IF(Reservas!AD282=$O$10,0.85,IF(Reservas!AD282=$O$11,0.45,IF(Reservas!AD282=$O$12,0.33,"")))),Reservas!AF282)</f>
        <v/>
      </c>
      <c r="CL277" t="str">
        <f>IF(Reservas!AI282="",IF(Reservas!AH282="","",IF(Reservas!AG282=$O$10,0.85,IF(Reservas!AG282=$O$11,0.45,IF(Reservas!AG282=$O$12,0.33,"")))),Reservas!AI282)</f>
        <v/>
      </c>
      <c r="CM277" t="str">
        <f>IF(Reservas!AL282="",IF(Reservas!AK282="","",IF(Reservas!AJ282=$O$10,0.85,IF(Reservas!AJ282=$O$11,0.45,IF(Reservas!AJ282=$O$12,0.33,"")))),Reservas!AL282)</f>
        <v/>
      </c>
      <c r="CO277" t="str">
        <f>IFERROR('Prod y alimentación'!E335*IF($AN277=$R$10,VLOOKUP($AO277,Listas!$B$6:$C$106,2,),IF($AN277=$R$11,VLOOKUP($AO277,Listas!$E$6:$F$106,2,),IF($AN277=$R$12,VLOOKUP($AO277,Listas!$H$6:$I$106,2,),""))),"")</f>
        <v/>
      </c>
      <c r="CP277" t="str">
        <f>IFERROR('Prod y alimentación'!H335*IF($AN277=$R$10,VLOOKUP($AO277,Listas!$B$6:$C$106,2,),IF($AN277=$R$11,VLOOKUP($AO277,Listas!$E$6:$F$106,2,),IF($AN277=$R$12,VLOOKUP($AO277,Listas!$H$6:$I$106,2,),""))),"")</f>
        <v/>
      </c>
      <c r="CQ277" t="str">
        <f>IFERROR('Prod y alimentación'!K335*IF($AN277=$R$10,VLOOKUP($AO277,Listas!$B$6:$C$106,2,),IF($AN277=$R$11,VLOOKUP($AO277,Listas!$E$6:$F$106,2,),IF($AN277=$R$12,VLOOKUP($AO277,Listas!$H$6:$I$106,2,),""))),"")</f>
        <v/>
      </c>
      <c r="CR277" t="str">
        <f>IFERROR('Prod y alimentación'!N335*IF($AN277=$R$10,VLOOKUP($AO277,Listas!$B$6:$C$106,2,),IF($AN277=$R$11,VLOOKUP($AO277,Listas!$E$6:$F$106,2,),IF($AN277=$R$12,VLOOKUP($AO277,Listas!$H$6:$I$106,2,),""))),"")</f>
        <v/>
      </c>
      <c r="CS277" t="str">
        <f>IFERROR('Prod y alimentación'!Q335*IF($AN277=$R$10,VLOOKUP($AO277,Listas!$B$6:$C$106,2,),IF($AN277=$R$11,VLOOKUP($AO277,Listas!$E$6:$F$106,2,),IF($AN277=$R$12,VLOOKUP($AO277,Listas!$H$6:$I$106,2,),""))),"")</f>
        <v/>
      </c>
      <c r="CT277" t="str">
        <f>IFERROR('Prod y alimentación'!T335*IF($AN277=$R$10,VLOOKUP($AO277,Listas!$B$6:$C$106,2,),IF($AN277=$R$11,VLOOKUP($AO277,Listas!$E$6:$F$106,2,),IF($AN277=$R$12,VLOOKUP($AO277,Listas!$H$6:$I$106,2,),""))),"")</f>
        <v/>
      </c>
      <c r="CU277" t="str">
        <f>IFERROR('Prod y alimentación'!W335*IF($AN277=$R$10,VLOOKUP($AO277,Listas!$B$6:$C$106,2,),IF($AN277=$R$11,VLOOKUP($AO277,Listas!$E$6:$F$106,2,),IF($AN277=$R$12,VLOOKUP($AO277,Listas!$H$6:$I$106,2,),""))),"")</f>
        <v/>
      </c>
      <c r="CV277" t="str">
        <f>IFERROR('Prod y alimentación'!Z335*IF($AN277=$R$10,VLOOKUP($AO277,Listas!$B$6:$C$106,2,),IF($AN277=$R$11,VLOOKUP($AO277,Listas!$E$6:$F$106,2,),IF($AN277=$R$12,VLOOKUP($AO277,Listas!$H$6:$I$106,2,),""))),"")</f>
        <v/>
      </c>
      <c r="CW277" t="str">
        <f>IFERROR('Prod y alimentación'!AC335*IF($AN277=$R$10,VLOOKUP($AO277,Listas!$B$6:$C$106,2,),IF($AN277=$R$11,VLOOKUP($AO277,Listas!$E$6:$F$106,2,),IF($AN277=$R$12,VLOOKUP($AO277,Listas!$H$6:$I$106,2,),""))),"")</f>
        <v/>
      </c>
      <c r="CX277" t="str">
        <f>IFERROR('Prod y alimentación'!AF335*IF($AN277=$R$10,VLOOKUP($AO277,Listas!$B$6:$C$106,2,),IF($AN277=$R$11,VLOOKUP($AO277,Listas!$E$6:$F$106,2,),IF($AN277=$R$12,VLOOKUP($AO277,Listas!$H$6:$I$106,2,),""))),"")</f>
        <v/>
      </c>
      <c r="CY277" t="str">
        <f>IFERROR('Prod y alimentación'!AI335*IF($AN277=$R$10,VLOOKUP($AO277,Listas!$B$6:$C$106,2,),IF($AN277=$R$11,VLOOKUP($AO277,Listas!$E$6:$F$106,2,),IF($AN277=$R$12,VLOOKUP($AO277,Listas!$H$6:$I$106,2,),""))),"")</f>
        <v/>
      </c>
      <c r="CZ277" t="str">
        <f>IFERROR('Prod y alimentación'!AL335*IF($AN277=$R$10,VLOOKUP($AO277,Listas!$B$6:$C$106,2,),IF($AN277=$R$11,VLOOKUP($AO277,Listas!$E$6:$F$106,2,),IF($AN277=$R$12,VLOOKUP($AO277,Listas!$H$6:$I$106,2,),""))),"")</f>
        <v/>
      </c>
    </row>
    <row r="278" spans="80:104" x14ac:dyDescent="0.35">
      <c r="CB278" t="str">
        <f>IF(Reservas!E283="",IF(Reservas!D283="","",IF(Reservas!C283=$O$10,0.85,IF(Reservas!C283=$O$11,0.45,IF(Reservas!C283=$O$12,0.33,"")))),Reservas!E283)</f>
        <v/>
      </c>
      <c r="CC278" t="str">
        <f>IF(Reservas!H283="",IF(Reservas!G283="","",IF(Reservas!F283=$O$10,0.85,IF(Reservas!F283=$O$11,0.45,IF(Reservas!F283=$O$12,0.33,"")))),Reservas!H283)</f>
        <v/>
      </c>
      <c r="CD278" t="str">
        <f>IF(Reservas!K283="",IF(Reservas!J283="","",IF(Reservas!I283=$O$10,0.85,IF(Reservas!I283=$O$11,0.45,IF(Reservas!I283=$O$12,0.33,"")))),Reservas!K283)</f>
        <v/>
      </c>
      <c r="CE278" t="str">
        <f>IF(Reservas!N283="",IF(Reservas!M283="","",IF(Reservas!L283=$O$10,0.85,IF(Reservas!L283=$O$11,0.45,IF(Reservas!L283=$O$12,0.33,"")))),Reservas!N283)</f>
        <v/>
      </c>
      <c r="CF278" t="str">
        <f>IF(Reservas!Q283="",IF(Reservas!P283="","",IF(Reservas!O283=$O$10,0.85,IF(Reservas!O283=$O$11,0.45,IF(Reservas!O283=$O$12,0.33,"")))),Reservas!Q283)</f>
        <v/>
      </c>
      <c r="CG278" t="str">
        <f>IF(Reservas!T283="",IF(Reservas!S283="","",IF(Reservas!R283=$O$10,0.85,IF(Reservas!R283=$O$11,0.45,IF(Reservas!R283=$O$12,0.33,"")))),Reservas!T283)</f>
        <v/>
      </c>
      <c r="CH278" t="str">
        <f>IF(Reservas!W283="",IF(Reservas!V283="","",IF(Reservas!U283=$O$10,0.85,IF(Reservas!U283=$O$11,0.45,IF(Reservas!U283=$O$12,0.33,"")))),Reservas!W283)</f>
        <v/>
      </c>
      <c r="CI278" t="str">
        <f>IF(Reservas!Z283="",IF(Reservas!Y283="","",IF(Reservas!X283=$O$10,0.85,IF(Reservas!X283=$O$11,0.45,IF(Reservas!X283=$O$12,0.33,"")))),Reservas!Z283)</f>
        <v/>
      </c>
      <c r="CJ278" t="str">
        <f>IF(Reservas!AC283="",IF(Reservas!AB283="","",IF(Reservas!AA283=$O$10,0.85,IF(Reservas!AA283=$O$11,0.45,IF(Reservas!AA283=$O$12,0.33,"")))),Reservas!AC283)</f>
        <v/>
      </c>
      <c r="CK278" t="str">
        <f>IF(Reservas!AF283="",IF(Reservas!AE283="","",IF(Reservas!AD283=$O$10,0.85,IF(Reservas!AD283=$O$11,0.45,IF(Reservas!AD283=$O$12,0.33,"")))),Reservas!AF283)</f>
        <v/>
      </c>
      <c r="CL278" t="str">
        <f>IF(Reservas!AI283="",IF(Reservas!AH283="","",IF(Reservas!AG283=$O$10,0.85,IF(Reservas!AG283=$O$11,0.45,IF(Reservas!AG283=$O$12,0.33,"")))),Reservas!AI283)</f>
        <v/>
      </c>
      <c r="CM278" t="str">
        <f>IF(Reservas!AL283="",IF(Reservas!AK283="","",IF(Reservas!AJ283=$O$10,0.85,IF(Reservas!AJ283=$O$11,0.45,IF(Reservas!AJ283=$O$12,0.33,"")))),Reservas!AL283)</f>
        <v/>
      </c>
      <c r="CO278" t="str">
        <f>IFERROR('Prod y alimentación'!E336*IF($AN278=$R$10,VLOOKUP($AO278,Listas!$B$6:$C$106,2,),IF($AN278=$R$11,VLOOKUP($AO278,Listas!$E$6:$F$106,2,),IF($AN278=$R$12,VLOOKUP($AO278,Listas!$H$6:$I$106,2,),""))),"")</f>
        <v/>
      </c>
      <c r="CP278" t="str">
        <f>IFERROR('Prod y alimentación'!H336*IF($AN278=$R$10,VLOOKUP($AO278,Listas!$B$6:$C$106,2,),IF($AN278=$R$11,VLOOKUP($AO278,Listas!$E$6:$F$106,2,),IF($AN278=$R$12,VLOOKUP($AO278,Listas!$H$6:$I$106,2,),""))),"")</f>
        <v/>
      </c>
      <c r="CQ278" t="str">
        <f>IFERROR('Prod y alimentación'!K336*IF($AN278=$R$10,VLOOKUP($AO278,Listas!$B$6:$C$106,2,),IF($AN278=$R$11,VLOOKUP($AO278,Listas!$E$6:$F$106,2,),IF($AN278=$R$12,VLOOKUP($AO278,Listas!$H$6:$I$106,2,),""))),"")</f>
        <v/>
      </c>
      <c r="CR278" t="str">
        <f>IFERROR('Prod y alimentación'!N336*IF($AN278=$R$10,VLOOKUP($AO278,Listas!$B$6:$C$106,2,),IF($AN278=$R$11,VLOOKUP($AO278,Listas!$E$6:$F$106,2,),IF($AN278=$R$12,VLOOKUP($AO278,Listas!$H$6:$I$106,2,),""))),"")</f>
        <v/>
      </c>
      <c r="CS278" t="str">
        <f>IFERROR('Prod y alimentación'!Q336*IF($AN278=$R$10,VLOOKUP($AO278,Listas!$B$6:$C$106,2,),IF($AN278=$R$11,VLOOKUP($AO278,Listas!$E$6:$F$106,2,),IF($AN278=$R$12,VLOOKUP($AO278,Listas!$H$6:$I$106,2,),""))),"")</f>
        <v/>
      </c>
      <c r="CT278" t="str">
        <f>IFERROR('Prod y alimentación'!T336*IF($AN278=$R$10,VLOOKUP($AO278,Listas!$B$6:$C$106,2,),IF($AN278=$R$11,VLOOKUP($AO278,Listas!$E$6:$F$106,2,),IF($AN278=$R$12,VLOOKUP($AO278,Listas!$H$6:$I$106,2,),""))),"")</f>
        <v/>
      </c>
      <c r="CU278" t="str">
        <f>IFERROR('Prod y alimentación'!W336*IF($AN278=$R$10,VLOOKUP($AO278,Listas!$B$6:$C$106,2,),IF($AN278=$R$11,VLOOKUP($AO278,Listas!$E$6:$F$106,2,),IF($AN278=$R$12,VLOOKUP($AO278,Listas!$H$6:$I$106,2,),""))),"")</f>
        <v/>
      </c>
      <c r="CV278" t="str">
        <f>IFERROR('Prod y alimentación'!Z336*IF($AN278=$R$10,VLOOKUP($AO278,Listas!$B$6:$C$106,2,),IF($AN278=$R$11,VLOOKUP($AO278,Listas!$E$6:$F$106,2,),IF($AN278=$R$12,VLOOKUP($AO278,Listas!$H$6:$I$106,2,),""))),"")</f>
        <v/>
      </c>
      <c r="CW278" t="str">
        <f>IFERROR('Prod y alimentación'!AC336*IF($AN278=$R$10,VLOOKUP($AO278,Listas!$B$6:$C$106,2,),IF($AN278=$R$11,VLOOKUP($AO278,Listas!$E$6:$F$106,2,),IF($AN278=$R$12,VLOOKUP($AO278,Listas!$H$6:$I$106,2,),""))),"")</f>
        <v/>
      </c>
      <c r="CX278" t="str">
        <f>IFERROR('Prod y alimentación'!AF336*IF($AN278=$R$10,VLOOKUP($AO278,Listas!$B$6:$C$106,2,),IF($AN278=$R$11,VLOOKUP($AO278,Listas!$E$6:$F$106,2,),IF($AN278=$R$12,VLOOKUP($AO278,Listas!$H$6:$I$106,2,),""))),"")</f>
        <v/>
      </c>
      <c r="CY278" t="str">
        <f>IFERROR('Prod y alimentación'!AI336*IF($AN278=$R$10,VLOOKUP($AO278,Listas!$B$6:$C$106,2,),IF($AN278=$R$11,VLOOKUP($AO278,Listas!$E$6:$F$106,2,),IF($AN278=$R$12,VLOOKUP($AO278,Listas!$H$6:$I$106,2,),""))),"")</f>
        <v/>
      </c>
      <c r="CZ278" t="str">
        <f>IFERROR('Prod y alimentación'!AL336*IF($AN278=$R$10,VLOOKUP($AO278,Listas!$B$6:$C$106,2,),IF($AN278=$R$11,VLOOKUP($AO278,Listas!$E$6:$F$106,2,),IF($AN278=$R$12,VLOOKUP($AO278,Listas!$H$6:$I$106,2,),""))),"")</f>
        <v/>
      </c>
    </row>
    <row r="279" spans="80:104" x14ac:dyDescent="0.35">
      <c r="CB279" t="str">
        <f>IF(Reservas!E284="",IF(Reservas!D284="","",IF(Reservas!C284=$O$10,0.85,IF(Reservas!C284=$O$11,0.45,IF(Reservas!C284=$O$12,0.33,"")))),Reservas!E284)</f>
        <v/>
      </c>
      <c r="CC279" t="str">
        <f>IF(Reservas!H284="",IF(Reservas!G284="","",IF(Reservas!F284=$O$10,0.85,IF(Reservas!F284=$O$11,0.45,IF(Reservas!F284=$O$12,0.33,"")))),Reservas!H284)</f>
        <v/>
      </c>
      <c r="CD279" t="str">
        <f>IF(Reservas!K284="",IF(Reservas!J284="","",IF(Reservas!I284=$O$10,0.85,IF(Reservas!I284=$O$11,0.45,IF(Reservas!I284=$O$12,0.33,"")))),Reservas!K284)</f>
        <v/>
      </c>
      <c r="CE279" t="str">
        <f>IF(Reservas!N284="",IF(Reservas!M284="","",IF(Reservas!L284=$O$10,0.85,IF(Reservas!L284=$O$11,0.45,IF(Reservas!L284=$O$12,0.33,"")))),Reservas!N284)</f>
        <v/>
      </c>
      <c r="CF279" t="str">
        <f>IF(Reservas!Q284="",IF(Reservas!P284="","",IF(Reservas!O284=$O$10,0.85,IF(Reservas!O284=$O$11,0.45,IF(Reservas!O284=$O$12,0.33,"")))),Reservas!Q284)</f>
        <v/>
      </c>
      <c r="CG279" t="str">
        <f>IF(Reservas!T284="",IF(Reservas!S284="","",IF(Reservas!R284=$O$10,0.85,IF(Reservas!R284=$O$11,0.45,IF(Reservas!R284=$O$12,0.33,"")))),Reservas!T284)</f>
        <v/>
      </c>
      <c r="CH279" t="str">
        <f>IF(Reservas!W284="",IF(Reservas!V284="","",IF(Reservas!U284=$O$10,0.85,IF(Reservas!U284=$O$11,0.45,IF(Reservas!U284=$O$12,0.33,"")))),Reservas!W284)</f>
        <v/>
      </c>
      <c r="CI279" t="str">
        <f>IF(Reservas!Z284="",IF(Reservas!Y284="","",IF(Reservas!X284=$O$10,0.85,IF(Reservas!X284=$O$11,0.45,IF(Reservas!X284=$O$12,0.33,"")))),Reservas!Z284)</f>
        <v/>
      </c>
      <c r="CJ279" t="str">
        <f>IF(Reservas!AC284="",IF(Reservas!AB284="","",IF(Reservas!AA284=$O$10,0.85,IF(Reservas!AA284=$O$11,0.45,IF(Reservas!AA284=$O$12,0.33,"")))),Reservas!AC284)</f>
        <v/>
      </c>
      <c r="CK279" t="str">
        <f>IF(Reservas!AF284="",IF(Reservas!AE284="","",IF(Reservas!AD284=$O$10,0.85,IF(Reservas!AD284=$O$11,0.45,IF(Reservas!AD284=$O$12,0.33,"")))),Reservas!AF284)</f>
        <v/>
      </c>
      <c r="CL279" t="str">
        <f>IF(Reservas!AI284="",IF(Reservas!AH284="","",IF(Reservas!AG284=$O$10,0.85,IF(Reservas!AG284=$O$11,0.45,IF(Reservas!AG284=$O$12,0.33,"")))),Reservas!AI284)</f>
        <v/>
      </c>
      <c r="CM279" t="str">
        <f>IF(Reservas!AL284="",IF(Reservas!AK284="","",IF(Reservas!AJ284=$O$10,0.85,IF(Reservas!AJ284=$O$11,0.45,IF(Reservas!AJ284=$O$12,0.33,"")))),Reservas!AL284)</f>
        <v/>
      </c>
      <c r="CO279" t="str">
        <f>IFERROR('Prod y alimentación'!E337*IF($AN279=$R$10,VLOOKUP($AO279,Listas!$B$6:$C$106,2,),IF($AN279=$R$11,VLOOKUP($AO279,Listas!$E$6:$F$106,2,),IF($AN279=$R$12,VLOOKUP($AO279,Listas!$H$6:$I$106,2,),""))),"")</f>
        <v/>
      </c>
      <c r="CP279" t="str">
        <f>IFERROR('Prod y alimentación'!H337*IF($AN279=$R$10,VLOOKUP($AO279,Listas!$B$6:$C$106,2,),IF($AN279=$R$11,VLOOKUP($AO279,Listas!$E$6:$F$106,2,),IF($AN279=$R$12,VLOOKUP($AO279,Listas!$H$6:$I$106,2,),""))),"")</f>
        <v/>
      </c>
      <c r="CQ279" t="str">
        <f>IFERROR('Prod y alimentación'!K337*IF($AN279=$R$10,VLOOKUP($AO279,Listas!$B$6:$C$106,2,),IF($AN279=$R$11,VLOOKUP($AO279,Listas!$E$6:$F$106,2,),IF($AN279=$R$12,VLOOKUP($AO279,Listas!$H$6:$I$106,2,),""))),"")</f>
        <v/>
      </c>
      <c r="CR279" t="str">
        <f>IFERROR('Prod y alimentación'!N337*IF($AN279=$R$10,VLOOKUP($AO279,Listas!$B$6:$C$106,2,),IF($AN279=$R$11,VLOOKUP($AO279,Listas!$E$6:$F$106,2,),IF($AN279=$R$12,VLOOKUP($AO279,Listas!$H$6:$I$106,2,),""))),"")</f>
        <v/>
      </c>
      <c r="CS279" t="str">
        <f>IFERROR('Prod y alimentación'!Q337*IF($AN279=$R$10,VLOOKUP($AO279,Listas!$B$6:$C$106,2,),IF($AN279=$R$11,VLOOKUP($AO279,Listas!$E$6:$F$106,2,),IF($AN279=$R$12,VLOOKUP($AO279,Listas!$H$6:$I$106,2,),""))),"")</f>
        <v/>
      </c>
      <c r="CT279" t="str">
        <f>IFERROR('Prod y alimentación'!T337*IF($AN279=$R$10,VLOOKUP($AO279,Listas!$B$6:$C$106,2,),IF($AN279=$R$11,VLOOKUP($AO279,Listas!$E$6:$F$106,2,),IF($AN279=$R$12,VLOOKUP($AO279,Listas!$H$6:$I$106,2,),""))),"")</f>
        <v/>
      </c>
      <c r="CU279" t="str">
        <f>IFERROR('Prod y alimentación'!W337*IF($AN279=$R$10,VLOOKUP($AO279,Listas!$B$6:$C$106,2,),IF($AN279=$R$11,VLOOKUP($AO279,Listas!$E$6:$F$106,2,),IF($AN279=$R$12,VLOOKUP($AO279,Listas!$H$6:$I$106,2,),""))),"")</f>
        <v/>
      </c>
      <c r="CV279" t="str">
        <f>IFERROR('Prod y alimentación'!Z337*IF($AN279=$R$10,VLOOKUP($AO279,Listas!$B$6:$C$106,2,),IF($AN279=$R$11,VLOOKUP($AO279,Listas!$E$6:$F$106,2,),IF($AN279=$R$12,VLOOKUP($AO279,Listas!$H$6:$I$106,2,),""))),"")</f>
        <v/>
      </c>
      <c r="CW279" t="str">
        <f>IFERROR('Prod y alimentación'!AC337*IF($AN279=$R$10,VLOOKUP($AO279,Listas!$B$6:$C$106,2,),IF($AN279=$R$11,VLOOKUP($AO279,Listas!$E$6:$F$106,2,),IF($AN279=$R$12,VLOOKUP($AO279,Listas!$H$6:$I$106,2,),""))),"")</f>
        <v/>
      </c>
      <c r="CX279" t="str">
        <f>IFERROR('Prod y alimentación'!AF337*IF($AN279=$R$10,VLOOKUP($AO279,Listas!$B$6:$C$106,2,),IF($AN279=$R$11,VLOOKUP($AO279,Listas!$E$6:$F$106,2,),IF($AN279=$R$12,VLOOKUP($AO279,Listas!$H$6:$I$106,2,),""))),"")</f>
        <v/>
      </c>
      <c r="CY279" t="str">
        <f>IFERROR('Prod y alimentación'!AI337*IF($AN279=$R$10,VLOOKUP($AO279,Listas!$B$6:$C$106,2,),IF($AN279=$R$11,VLOOKUP($AO279,Listas!$E$6:$F$106,2,),IF($AN279=$R$12,VLOOKUP($AO279,Listas!$H$6:$I$106,2,),""))),"")</f>
        <v/>
      </c>
      <c r="CZ279" t="str">
        <f>IFERROR('Prod y alimentación'!AL337*IF($AN279=$R$10,VLOOKUP($AO279,Listas!$B$6:$C$106,2,),IF($AN279=$R$11,VLOOKUP($AO279,Listas!$E$6:$F$106,2,),IF($AN279=$R$12,VLOOKUP($AO279,Listas!$H$6:$I$106,2,),""))),"")</f>
        <v/>
      </c>
    </row>
    <row r="280" spans="80:104" x14ac:dyDescent="0.35">
      <c r="CB280" t="str">
        <f>IF(Reservas!E285="",IF(Reservas!D285="","",IF(Reservas!C285=$O$10,0.85,IF(Reservas!C285=$O$11,0.45,IF(Reservas!C285=$O$12,0.33,"")))),Reservas!E285)</f>
        <v/>
      </c>
      <c r="CC280" t="str">
        <f>IF(Reservas!H285="",IF(Reservas!G285="","",IF(Reservas!F285=$O$10,0.85,IF(Reservas!F285=$O$11,0.45,IF(Reservas!F285=$O$12,0.33,"")))),Reservas!H285)</f>
        <v/>
      </c>
      <c r="CD280" t="str">
        <f>IF(Reservas!K285="",IF(Reservas!J285="","",IF(Reservas!I285=$O$10,0.85,IF(Reservas!I285=$O$11,0.45,IF(Reservas!I285=$O$12,0.33,"")))),Reservas!K285)</f>
        <v/>
      </c>
      <c r="CE280" t="str">
        <f>IF(Reservas!N285="",IF(Reservas!M285="","",IF(Reservas!L285=$O$10,0.85,IF(Reservas!L285=$O$11,0.45,IF(Reservas!L285=$O$12,0.33,"")))),Reservas!N285)</f>
        <v/>
      </c>
      <c r="CF280" t="str">
        <f>IF(Reservas!Q285="",IF(Reservas!P285="","",IF(Reservas!O285=$O$10,0.85,IF(Reservas!O285=$O$11,0.45,IF(Reservas!O285=$O$12,0.33,"")))),Reservas!Q285)</f>
        <v/>
      </c>
      <c r="CG280" t="str">
        <f>IF(Reservas!T285="",IF(Reservas!S285="","",IF(Reservas!R285=$O$10,0.85,IF(Reservas!R285=$O$11,0.45,IF(Reservas!R285=$O$12,0.33,"")))),Reservas!T285)</f>
        <v/>
      </c>
      <c r="CH280" t="str">
        <f>IF(Reservas!W285="",IF(Reservas!V285="","",IF(Reservas!U285=$O$10,0.85,IF(Reservas!U285=$O$11,0.45,IF(Reservas!U285=$O$12,0.33,"")))),Reservas!W285)</f>
        <v/>
      </c>
      <c r="CI280" t="str">
        <f>IF(Reservas!Z285="",IF(Reservas!Y285="","",IF(Reservas!X285=$O$10,0.85,IF(Reservas!X285=$O$11,0.45,IF(Reservas!X285=$O$12,0.33,"")))),Reservas!Z285)</f>
        <v/>
      </c>
      <c r="CJ280" t="str">
        <f>IF(Reservas!AC285="",IF(Reservas!AB285="","",IF(Reservas!AA285=$O$10,0.85,IF(Reservas!AA285=$O$11,0.45,IF(Reservas!AA285=$O$12,0.33,"")))),Reservas!AC285)</f>
        <v/>
      </c>
      <c r="CK280" t="str">
        <f>IF(Reservas!AF285="",IF(Reservas!AE285="","",IF(Reservas!AD285=$O$10,0.85,IF(Reservas!AD285=$O$11,0.45,IF(Reservas!AD285=$O$12,0.33,"")))),Reservas!AF285)</f>
        <v/>
      </c>
      <c r="CL280" t="str">
        <f>IF(Reservas!AI285="",IF(Reservas!AH285="","",IF(Reservas!AG285=$O$10,0.85,IF(Reservas!AG285=$O$11,0.45,IF(Reservas!AG285=$O$12,0.33,"")))),Reservas!AI285)</f>
        <v/>
      </c>
      <c r="CM280" t="str">
        <f>IF(Reservas!AL285="",IF(Reservas!AK285="","",IF(Reservas!AJ285=$O$10,0.85,IF(Reservas!AJ285=$O$11,0.45,IF(Reservas!AJ285=$O$12,0.33,"")))),Reservas!AL285)</f>
        <v/>
      </c>
      <c r="CO280" t="str">
        <f>IFERROR('Prod y alimentación'!E338*IF($AN280=$R$10,VLOOKUP($AO280,Listas!$B$6:$C$106,2,),IF($AN280=$R$11,VLOOKUP($AO280,Listas!$E$6:$F$106,2,),IF($AN280=$R$12,VLOOKUP($AO280,Listas!$H$6:$I$106,2,),""))),"")</f>
        <v/>
      </c>
      <c r="CP280" t="str">
        <f>IFERROR('Prod y alimentación'!H338*IF($AN280=$R$10,VLOOKUP($AO280,Listas!$B$6:$C$106,2,),IF($AN280=$R$11,VLOOKUP($AO280,Listas!$E$6:$F$106,2,),IF($AN280=$R$12,VLOOKUP($AO280,Listas!$H$6:$I$106,2,),""))),"")</f>
        <v/>
      </c>
      <c r="CQ280" t="str">
        <f>IFERROR('Prod y alimentación'!K338*IF($AN280=$R$10,VLOOKUP($AO280,Listas!$B$6:$C$106,2,),IF($AN280=$R$11,VLOOKUP($AO280,Listas!$E$6:$F$106,2,),IF($AN280=$R$12,VLOOKUP($AO280,Listas!$H$6:$I$106,2,),""))),"")</f>
        <v/>
      </c>
      <c r="CR280" t="str">
        <f>IFERROR('Prod y alimentación'!N338*IF($AN280=$R$10,VLOOKUP($AO280,Listas!$B$6:$C$106,2,),IF($AN280=$R$11,VLOOKUP($AO280,Listas!$E$6:$F$106,2,),IF($AN280=$R$12,VLOOKUP($AO280,Listas!$H$6:$I$106,2,),""))),"")</f>
        <v/>
      </c>
      <c r="CS280" t="str">
        <f>IFERROR('Prod y alimentación'!Q338*IF($AN280=$R$10,VLOOKUP($AO280,Listas!$B$6:$C$106,2,),IF($AN280=$R$11,VLOOKUP($AO280,Listas!$E$6:$F$106,2,),IF($AN280=$R$12,VLOOKUP($AO280,Listas!$H$6:$I$106,2,),""))),"")</f>
        <v/>
      </c>
      <c r="CT280" t="str">
        <f>IFERROR('Prod y alimentación'!T338*IF($AN280=$R$10,VLOOKUP($AO280,Listas!$B$6:$C$106,2,),IF($AN280=$R$11,VLOOKUP($AO280,Listas!$E$6:$F$106,2,),IF($AN280=$R$12,VLOOKUP($AO280,Listas!$H$6:$I$106,2,),""))),"")</f>
        <v/>
      </c>
      <c r="CU280" t="str">
        <f>IFERROR('Prod y alimentación'!W338*IF($AN280=$R$10,VLOOKUP($AO280,Listas!$B$6:$C$106,2,),IF($AN280=$R$11,VLOOKUP($AO280,Listas!$E$6:$F$106,2,),IF($AN280=$R$12,VLOOKUP($AO280,Listas!$H$6:$I$106,2,),""))),"")</f>
        <v/>
      </c>
      <c r="CV280" t="str">
        <f>IFERROR('Prod y alimentación'!Z338*IF($AN280=$R$10,VLOOKUP($AO280,Listas!$B$6:$C$106,2,),IF($AN280=$R$11,VLOOKUP($AO280,Listas!$E$6:$F$106,2,),IF($AN280=$R$12,VLOOKUP($AO280,Listas!$H$6:$I$106,2,),""))),"")</f>
        <v/>
      </c>
      <c r="CW280" t="str">
        <f>IFERROR('Prod y alimentación'!AC338*IF($AN280=$R$10,VLOOKUP($AO280,Listas!$B$6:$C$106,2,),IF($AN280=$R$11,VLOOKUP($AO280,Listas!$E$6:$F$106,2,),IF($AN280=$R$12,VLOOKUP($AO280,Listas!$H$6:$I$106,2,),""))),"")</f>
        <v/>
      </c>
      <c r="CX280" t="str">
        <f>IFERROR('Prod y alimentación'!AF338*IF($AN280=$R$10,VLOOKUP($AO280,Listas!$B$6:$C$106,2,),IF($AN280=$R$11,VLOOKUP($AO280,Listas!$E$6:$F$106,2,),IF($AN280=$R$12,VLOOKUP($AO280,Listas!$H$6:$I$106,2,),""))),"")</f>
        <v/>
      </c>
      <c r="CY280" t="str">
        <f>IFERROR('Prod y alimentación'!AI338*IF($AN280=$R$10,VLOOKUP($AO280,Listas!$B$6:$C$106,2,),IF($AN280=$R$11,VLOOKUP($AO280,Listas!$E$6:$F$106,2,),IF($AN280=$R$12,VLOOKUP($AO280,Listas!$H$6:$I$106,2,),""))),"")</f>
        <v/>
      </c>
      <c r="CZ280" t="str">
        <f>IFERROR('Prod y alimentación'!AL338*IF($AN280=$R$10,VLOOKUP($AO280,Listas!$B$6:$C$106,2,),IF($AN280=$R$11,VLOOKUP($AO280,Listas!$E$6:$F$106,2,),IF($AN280=$R$12,VLOOKUP($AO280,Listas!$H$6:$I$106,2,),""))),"")</f>
        <v/>
      </c>
    </row>
    <row r="281" spans="80:104" x14ac:dyDescent="0.35">
      <c r="CB281" t="str">
        <f>IF(Reservas!E286="",IF(Reservas!D286="","",IF(Reservas!C286=$O$10,0.85,IF(Reservas!C286=$O$11,0.45,IF(Reservas!C286=$O$12,0.33,"")))),Reservas!E286)</f>
        <v/>
      </c>
      <c r="CC281" t="str">
        <f>IF(Reservas!H286="",IF(Reservas!G286="","",IF(Reservas!F286=$O$10,0.85,IF(Reservas!F286=$O$11,0.45,IF(Reservas!F286=$O$12,0.33,"")))),Reservas!H286)</f>
        <v/>
      </c>
      <c r="CD281" t="str">
        <f>IF(Reservas!K286="",IF(Reservas!J286="","",IF(Reservas!I286=$O$10,0.85,IF(Reservas!I286=$O$11,0.45,IF(Reservas!I286=$O$12,0.33,"")))),Reservas!K286)</f>
        <v/>
      </c>
      <c r="CE281" t="str">
        <f>IF(Reservas!N286="",IF(Reservas!M286="","",IF(Reservas!L286=$O$10,0.85,IF(Reservas!L286=$O$11,0.45,IF(Reservas!L286=$O$12,0.33,"")))),Reservas!N286)</f>
        <v/>
      </c>
      <c r="CF281" t="str">
        <f>IF(Reservas!Q286="",IF(Reservas!P286="","",IF(Reservas!O286=$O$10,0.85,IF(Reservas!O286=$O$11,0.45,IF(Reservas!O286=$O$12,0.33,"")))),Reservas!Q286)</f>
        <v/>
      </c>
      <c r="CG281" t="str">
        <f>IF(Reservas!T286="",IF(Reservas!S286="","",IF(Reservas!R286=$O$10,0.85,IF(Reservas!R286=$O$11,0.45,IF(Reservas!R286=$O$12,0.33,"")))),Reservas!T286)</f>
        <v/>
      </c>
      <c r="CH281" t="str">
        <f>IF(Reservas!W286="",IF(Reservas!V286="","",IF(Reservas!U286=$O$10,0.85,IF(Reservas!U286=$O$11,0.45,IF(Reservas!U286=$O$12,0.33,"")))),Reservas!W286)</f>
        <v/>
      </c>
      <c r="CI281" t="str">
        <f>IF(Reservas!Z286="",IF(Reservas!Y286="","",IF(Reservas!X286=$O$10,0.85,IF(Reservas!X286=$O$11,0.45,IF(Reservas!X286=$O$12,0.33,"")))),Reservas!Z286)</f>
        <v/>
      </c>
      <c r="CJ281" t="str">
        <f>IF(Reservas!AC286="",IF(Reservas!AB286="","",IF(Reservas!AA286=$O$10,0.85,IF(Reservas!AA286=$O$11,0.45,IF(Reservas!AA286=$O$12,0.33,"")))),Reservas!AC286)</f>
        <v/>
      </c>
      <c r="CK281" t="str">
        <f>IF(Reservas!AF286="",IF(Reservas!AE286="","",IF(Reservas!AD286=$O$10,0.85,IF(Reservas!AD286=$O$11,0.45,IF(Reservas!AD286=$O$12,0.33,"")))),Reservas!AF286)</f>
        <v/>
      </c>
      <c r="CL281" t="str">
        <f>IF(Reservas!AI286="",IF(Reservas!AH286="","",IF(Reservas!AG286=$O$10,0.85,IF(Reservas!AG286=$O$11,0.45,IF(Reservas!AG286=$O$12,0.33,"")))),Reservas!AI286)</f>
        <v/>
      </c>
      <c r="CM281" t="str">
        <f>IF(Reservas!AL286="",IF(Reservas!AK286="","",IF(Reservas!AJ286=$O$10,0.85,IF(Reservas!AJ286=$O$11,0.45,IF(Reservas!AJ286=$O$12,0.33,"")))),Reservas!AL286)</f>
        <v/>
      </c>
      <c r="CO281" t="str">
        <f>IFERROR('Prod y alimentación'!E339*IF($AN281=$R$10,VLOOKUP($AO281,Listas!$B$6:$C$106,2,),IF($AN281=$R$11,VLOOKUP($AO281,Listas!$E$6:$F$106,2,),IF($AN281=$R$12,VLOOKUP($AO281,Listas!$H$6:$I$106,2,),""))),"")</f>
        <v/>
      </c>
      <c r="CP281" t="str">
        <f>IFERROR('Prod y alimentación'!H339*IF($AN281=$R$10,VLOOKUP($AO281,Listas!$B$6:$C$106,2,),IF($AN281=$R$11,VLOOKUP($AO281,Listas!$E$6:$F$106,2,),IF($AN281=$R$12,VLOOKUP($AO281,Listas!$H$6:$I$106,2,),""))),"")</f>
        <v/>
      </c>
      <c r="CQ281" t="str">
        <f>IFERROR('Prod y alimentación'!K339*IF($AN281=$R$10,VLOOKUP($AO281,Listas!$B$6:$C$106,2,),IF($AN281=$R$11,VLOOKUP($AO281,Listas!$E$6:$F$106,2,),IF($AN281=$R$12,VLOOKUP($AO281,Listas!$H$6:$I$106,2,),""))),"")</f>
        <v/>
      </c>
      <c r="CR281" t="str">
        <f>IFERROR('Prod y alimentación'!N339*IF($AN281=$R$10,VLOOKUP($AO281,Listas!$B$6:$C$106,2,),IF($AN281=$R$11,VLOOKUP($AO281,Listas!$E$6:$F$106,2,),IF($AN281=$R$12,VLOOKUP($AO281,Listas!$H$6:$I$106,2,),""))),"")</f>
        <v/>
      </c>
      <c r="CS281" t="str">
        <f>IFERROR('Prod y alimentación'!Q339*IF($AN281=$R$10,VLOOKUP($AO281,Listas!$B$6:$C$106,2,),IF($AN281=$R$11,VLOOKUP($AO281,Listas!$E$6:$F$106,2,),IF($AN281=$R$12,VLOOKUP($AO281,Listas!$H$6:$I$106,2,),""))),"")</f>
        <v/>
      </c>
      <c r="CT281" t="str">
        <f>IFERROR('Prod y alimentación'!T339*IF($AN281=$R$10,VLOOKUP($AO281,Listas!$B$6:$C$106,2,),IF($AN281=$R$11,VLOOKUP($AO281,Listas!$E$6:$F$106,2,),IF($AN281=$R$12,VLOOKUP($AO281,Listas!$H$6:$I$106,2,),""))),"")</f>
        <v/>
      </c>
      <c r="CU281" t="str">
        <f>IFERROR('Prod y alimentación'!W339*IF($AN281=$R$10,VLOOKUP($AO281,Listas!$B$6:$C$106,2,),IF($AN281=$R$11,VLOOKUP($AO281,Listas!$E$6:$F$106,2,),IF($AN281=$R$12,VLOOKUP($AO281,Listas!$H$6:$I$106,2,),""))),"")</f>
        <v/>
      </c>
      <c r="CV281" t="str">
        <f>IFERROR('Prod y alimentación'!Z339*IF($AN281=$R$10,VLOOKUP($AO281,Listas!$B$6:$C$106,2,),IF($AN281=$R$11,VLOOKUP($AO281,Listas!$E$6:$F$106,2,),IF($AN281=$R$12,VLOOKUP($AO281,Listas!$H$6:$I$106,2,),""))),"")</f>
        <v/>
      </c>
      <c r="CW281" t="str">
        <f>IFERROR('Prod y alimentación'!AC339*IF($AN281=$R$10,VLOOKUP($AO281,Listas!$B$6:$C$106,2,),IF($AN281=$R$11,VLOOKUP($AO281,Listas!$E$6:$F$106,2,),IF($AN281=$R$12,VLOOKUP($AO281,Listas!$H$6:$I$106,2,),""))),"")</f>
        <v/>
      </c>
      <c r="CX281" t="str">
        <f>IFERROR('Prod y alimentación'!AF339*IF($AN281=$R$10,VLOOKUP($AO281,Listas!$B$6:$C$106,2,),IF($AN281=$R$11,VLOOKUP($AO281,Listas!$E$6:$F$106,2,),IF($AN281=$R$12,VLOOKUP($AO281,Listas!$H$6:$I$106,2,),""))),"")</f>
        <v/>
      </c>
      <c r="CY281" t="str">
        <f>IFERROR('Prod y alimentación'!AI339*IF($AN281=$R$10,VLOOKUP($AO281,Listas!$B$6:$C$106,2,),IF($AN281=$R$11,VLOOKUP($AO281,Listas!$E$6:$F$106,2,),IF($AN281=$R$12,VLOOKUP($AO281,Listas!$H$6:$I$106,2,),""))),"")</f>
        <v/>
      </c>
      <c r="CZ281" t="str">
        <f>IFERROR('Prod y alimentación'!AL339*IF($AN281=$R$10,VLOOKUP($AO281,Listas!$B$6:$C$106,2,),IF($AN281=$R$11,VLOOKUP($AO281,Listas!$E$6:$F$106,2,),IF($AN281=$R$12,VLOOKUP($AO281,Listas!$H$6:$I$106,2,),""))),"")</f>
        <v/>
      </c>
    </row>
    <row r="282" spans="80:104" x14ac:dyDescent="0.35">
      <c r="CB282" t="str">
        <f>IF(Reservas!E287="",IF(Reservas!D287="","",IF(Reservas!C287=$O$10,0.85,IF(Reservas!C287=$O$11,0.45,IF(Reservas!C287=$O$12,0.33,"")))),Reservas!E287)</f>
        <v/>
      </c>
      <c r="CC282" t="str">
        <f>IF(Reservas!H287="",IF(Reservas!G287="","",IF(Reservas!F287=$O$10,0.85,IF(Reservas!F287=$O$11,0.45,IF(Reservas!F287=$O$12,0.33,"")))),Reservas!H287)</f>
        <v/>
      </c>
      <c r="CD282" t="str">
        <f>IF(Reservas!K287="",IF(Reservas!J287="","",IF(Reservas!I287=$O$10,0.85,IF(Reservas!I287=$O$11,0.45,IF(Reservas!I287=$O$12,0.33,"")))),Reservas!K287)</f>
        <v/>
      </c>
      <c r="CE282" t="str">
        <f>IF(Reservas!N287="",IF(Reservas!M287="","",IF(Reservas!L287=$O$10,0.85,IF(Reservas!L287=$O$11,0.45,IF(Reservas!L287=$O$12,0.33,"")))),Reservas!N287)</f>
        <v/>
      </c>
      <c r="CF282" t="str">
        <f>IF(Reservas!Q287="",IF(Reservas!P287="","",IF(Reservas!O287=$O$10,0.85,IF(Reservas!O287=$O$11,0.45,IF(Reservas!O287=$O$12,0.33,"")))),Reservas!Q287)</f>
        <v/>
      </c>
      <c r="CG282" t="str">
        <f>IF(Reservas!T287="",IF(Reservas!S287="","",IF(Reservas!R287=$O$10,0.85,IF(Reservas!R287=$O$11,0.45,IF(Reservas!R287=$O$12,0.33,"")))),Reservas!T287)</f>
        <v/>
      </c>
      <c r="CH282" t="str">
        <f>IF(Reservas!W287="",IF(Reservas!V287="","",IF(Reservas!U287=$O$10,0.85,IF(Reservas!U287=$O$11,0.45,IF(Reservas!U287=$O$12,0.33,"")))),Reservas!W287)</f>
        <v/>
      </c>
      <c r="CI282" t="str">
        <f>IF(Reservas!Z287="",IF(Reservas!Y287="","",IF(Reservas!X287=$O$10,0.85,IF(Reservas!X287=$O$11,0.45,IF(Reservas!X287=$O$12,0.33,"")))),Reservas!Z287)</f>
        <v/>
      </c>
      <c r="CJ282" t="str">
        <f>IF(Reservas!AC287="",IF(Reservas!AB287="","",IF(Reservas!AA287=$O$10,0.85,IF(Reservas!AA287=$O$11,0.45,IF(Reservas!AA287=$O$12,0.33,"")))),Reservas!AC287)</f>
        <v/>
      </c>
      <c r="CK282" t="str">
        <f>IF(Reservas!AF287="",IF(Reservas!AE287="","",IF(Reservas!AD287=$O$10,0.85,IF(Reservas!AD287=$O$11,0.45,IF(Reservas!AD287=$O$12,0.33,"")))),Reservas!AF287)</f>
        <v/>
      </c>
      <c r="CL282" t="str">
        <f>IF(Reservas!AI287="",IF(Reservas!AH287="","",IF(Reservas!AG287=$O$10,0.85,IF(Reservas!AG287=$O$11,0.45,IF(Reservas!AG287=$O$12,0.33,"")))),Reservas!AI287)</f>
        <v/>
      </c>
      <c r="CM282" t="str">
        <f>IF(Reservas!AL287="",IF(Reservas!AK287="","",IF(Reservas!AJ287=$O$10,0.85,IF(Reservas!AJ287=$O$11,0.45,IF(Reservas!AJ287=$O$12,0.33,"")))),Reservas!AL287)</f>
        <v/>
      </c>
      <c r="CO282" t="str">
        <f>IFERROR('Prod y alimentación'!E340*IF($AN282=$R$10,VLOOKUP($AO282,Listas!$B$6:$C$106,2,),IF($AN282=$R$11,VLOOKUP($AO282,Listas!$E$6:$F$106,2,),IF($AN282=$R$12,VLOOKUP($AO282,Listas!$H$6:$I$106,2,),""))),"")</f>
        <v/>
      </c>
      <c r="CP282" t="str">
        <f>IFERROR('Prod y alimentación'!H340*IF($AN282=$R$10,VLOOKUP($AO282,Listas!$B$6:$C$106,2,),IF($AN282=$R$11,VLOOKUP($AO282,Listas!$E$6:$F$106,2,),IF($AN282=$R$12,VLOOKUP($AO282,Listas!$H$6:$I$106,2,),""))),"")</f>
        <v/>
      </c>
      <c r="CQ282" t="str">
        <f>IFERROR('Prod y alimentación'!K340*IF($AN282=$R$10,VLOOKUP($AO282,Listas!$B$6:$C$106,2,),IF($AN282=$R$11,VLOOKUP($AO282,Listas!$E$6:$F$106,2,),IF($AN282=$R$12,VLOOKUP($AO282,Listas!$H$6:$I$106,2,),""))),"")</f>
        <v/>
      </c>
      <c r="CR282" t="str">
        <f>IFERROR('Prod y alimentación'!N340*IF($AN282=$R$10,VLOOKUP($AO282,Listas!$B$6:$C$106,2,),IF($AN282=$R$11,VLOOKUP($AO282,Listas!$E$6:$F$106,2,),IF($AN282=$R$12,VLOOKUP($AO282,Listas!$H$6:$I$106,2,),""))),"")</f>
        <v/>
      </c>
      <c r="CS282" t="str">
        <f>IFERROR('Prod y alimentación'!Q340*IF($AN282=$R$10,VLOOKUP($AO282,Listas!$B$6:$C$106,2,),IF($AN282=$R$11,VLOOKUP($AO282,Listas!$E$6:$F$106,2,),IF($AN282=$R$12,VLOOKUP($AO282,Listas!$H$6:$I$106,2,),""))),"")</f>
        <v/>
      </c>
      <c r="CT282" t="str">
        <f>IFERROR('Prod y alimentación'!T340*IF($AN282=$R$10,VLOOKUP($AO282,Listas!$B$6:$C$106,2,),IF($AN282=$R$11,VLOOKUP($AO282,Listas!$E$6:$F$106,2,),IF($AN282=$R$12,VLOOKUP($AO282,Listas!$H$6:$I$106,2,),""))),"")</f>
        <v/>
      </c>
      <c r="CU282" t="str">
        <f>IFERROR('Prod y alimentación'!W340*IF($AN282=$R$10,VLOOKUP($AO282,Listas!$B$6:$C$106,2,),IF($AN282=$R$11,VLOOKUP($AO282,Listas!$E$6:$F$106,2,),IF($AN282=$R$12,VLOOKUP($AO282,Listas!$H$6:$I$106,2,),""))),"")</f>
        <v/>
      </c>
      <c r="CV282" t="str">
        <f>IFERROR('Prod y alimentación'!Z340*IF($AN282=$R$10,VLOOKUP($AO282,Listas!$B$6:$C$106,2,),IF($AN282=$R$11,VLOOKUP($AO282,Listas!$E$6:$F$106,2,),IF($AN282=$R$12,VLOOKUP($AO282,Listas!$H$6:$I$106,2,),""))),"")</f>
        <v/>
      </c>
      <c r="CW282" t="str">
        <f>IFERROR('Prod y alimentación'!AC340*IF($AN282=$R$10,VLOOKUP($AO282,Listas!$B$6:$C$106,2,),IF($AN282=$R$11,VLOOKUP($AO282,Listas!$E$6:$F$106,2,),IF($AN282=$R$12,VLOOKUP($AO282,Listas!$H$6:$I$106,2,),""))),"")</f>
        <v/>
      </c>
      <c r="CX282" t="str">
        <f>IFERROR('Prod y alimentación'!AF340*IF($AN282=$R$10,VLOOKUP($AO282,Listas!$B$6:$C$106,2,),IF($AN282=$R$11,VLOOKUP($AO282,Listas!$E$6:$F$106,2,),IF($AN282=$R$12,VLOOKUP($AO282,Listas!$H$6:$I$106,2,),""))),"")</f>
        <v/>
      </c>
      <c r="CY282" t="str">
        <f>IFERROR('Prod y alimentación'!AI340*IF($AN282=$R$10,VLOOKUP($AO282,Listas!$B$6:$C$106,2,),IF($AN282=$R$11,VLOOKUP($AO282,Listas!$E$6:$F$106,2,),IF($AN282=$R$12,VLOOKUP($AO282,Listas!$H$6:$I$106,2,),""))),"")</f>
        <v/>
      </c>
      <c r="CZ282" t="str">
        <f>IFERROR('Prod y alimentación'!AL340*IF($AN282=$R$10,VLOOKUP($AO282,Listas!$B$6:$C$106,2,),IF($AN282=$R$11,VLOOKUP($AO282,Listas!$E$6:$F$106,2,),IF($AN282=$R$12,VLOOKUP($AO282,Listas!$H$6:$I$106,2,),""))),"")</f>
        <v/>
      </c>
    </row>
    <row r="283" spans="80:104" x14ac:dyDescent="0.35">
      <c r="CB283" t="str">
        <f>IF(Reservas!E288="",IF(Reservas!D288="","",IF(Reservas!C288=$O$10,0.85,IF(Reservas!C288=$O$11,0.45,IF(Reservas!C288=$O$12,0.33,"")))),Reservas!E288)</f>
        <v/>
      </c>
      <c r="CC283" t="str">
        <f>IF(Reservas!H288="",IF(Reservas!G288="","",IF(Reservas!F288=$O$10,0.85,IF(Reservas!F288=$O$11,0.45,IF(Reservas!F288=$O$12,0.33,"")))),Reservas!H288)</f>
        <v/>
      </c>
      <c r="CD283" t="str">
        <f>IF(Reservas!K288="",IF(Reservas!J288="","",IF(Reservas!I288=$O$10,0.85,IF(Reservas!I288=$O$11,0.45,IF(Reservas!I288=$O$12,0.33,"")))),Reservas!K288)</f>
        <v/>
      </c>
      <c r="CE283" t="str">
        <f>IF(Reservas!N288="",IF(Reservas!M288="","",IF(Reservas!L288=$O$10,0.85,IF(Reservas!L288=$O$11,0.45,IF(Reservas!L288=$O$12,0.33,"")))),Reservas!N288)</f>
        <v/>
      </c>
      <c r="CF283" t="str">
        <f>IF(Reservas!Q288="",IF(Reservas!P288="","",IF(Reservas!O288=$O$10,0.85,IF(Reservas!O288=$O$11,0.45,IF(Reservas!O288=$O$12,0.33,"")))),Reservas!Q288)</f>
        <v/>
      </c>
      <c r="CG283" t="str">
        <f>IF(Reservas!T288="",IF(Reservas!S288="","",IF(Reservas!R288=$O$10,0.85,IF(Reservas!R288=$O$11,0.45,IF(Reservas!R288=$O$12,0.33,"")))),Reservas!T288)</f>
        <v/>
      </c>
      <c r="CH283" t="str">
        <f>IF(Reservas!W288="",IF(Reservas!V288="","",IF(Reservas!U288=$O$10,0.85,IF(Reservas!U288=$O$11,0.45,IF(Reservas!U288=$O$12,0.33,"")))),Reservas!W288)</f>
        <v/>
      </c>
      <c r="CI283" t="str">
        <f>IF(Reservas!Z288="",IF(Reservas!Y288="","",IF(Reservas!X288=$O$10,0.85,IF(Reservas!X288=$O$11,0.45,IF(Reservas!X288=$O$12,0.33,"")))),Reservas!Z288)</f>
        <v/>
      </c>
      <c r="CJ283" t="str">
        <f>IF(Reservas!AC288="",IF(Reservas!AB288="","",IF(Reservas!AA288=$O$10,0.85,IF(Reservas!AA288=$O$11,0.45,IF(Reservas!AA288=$O$12,0.33,"")))),Reservas!AC288)</f>
        <v/>
      </c>
      <c r="CK283" t="str">
        <f>IF(Reservas!AF288="",IF(Reservas!AE288="","",IF(Reservas!AD288=$O$10,0.85,IF(Reservas!AD288=$O$11,0.45,IF(Reservas!AD288=$O$12,0.33,"")))),Reservas!AF288)</f>
        <v/>
      </c>
      <c r="CL283" t="str">
        <f>IF(Reservas!AI288="",IF(Reservas!AH288="","",IF(Reservas!AG288=$O$10,0.85,IF(Reservas!AG288=$O$11,0.45,IF(Reservas!AG288=$O$12,0.33,"")))),Reservas!AI288)</f>
        <v/>
      </c>
      <c r="CM283" t="str">
        <f>IF(Reservas!AL288="",IF(Reservas!AK288="","",IF(Reservas!AJ288=$O$10,0.85,IF(Reservas!AJ288=$O$11,0.45,IF(Reservas!AJ288=$O$12,0.33,"")))),Reservas!AL288)</f>
        <v/>
      </c>
      <c r="CO283" t="str">
        <f>IFERROR('Prod y alimentación'!E341*IF($AN283=$R$10,VLOOKUP($AO283,Listas!$B$6:$C$106,2,),IF($AN283=$R$11,VLOOKUP($AO283,Listas!$E$6:$F$106,2,),IF($AN283=$R$12,VLOOKUP($AO283,Listas!$H$6:$I$106,2,),""))),"")</f>
        <v/>
      </c>
      <c r="CP283" t="str">
        <f>IFERROR('Prod y alimentación'!H341*IF($AN283=$R$10,VLOOKUP($AO283,Listas!$B$6:$C$106,2,),IF($AN283=$R$11,VLOOKUP($AO283,Listas!$E$6:$F$106,2,),IF($AN283=$R$12,VLOOKUP($AO283,Listas!$H$6:$I$106,2,),""))),"")</f>
        <v/>
      </c>
      <c r="CQ283" t="str">
        <f>IFERROR('Prod y alimentación'!K341*IF($AN283=$R$10,VLOOKUP($AO283,Listas!$B$6:$C$106,2,),IF($AN283=$R$11,VLOOKUP($AO283,Listas!$E$6:$F$106,2,),IF($AN283=$R$12,VLOOKUP($AO283,Listas!$H$6:$I$106,2,),""))),"")</f>
        <v/>
      </c>
      <c r="CR283" t="str">
        <f>IFERROR('Prod y alimentación'!N341*IF($AN283=$R$10,VLOOKUP($AO283,Listas!$B$6:$C$106,2,),IF($AN283=$R$11,VLOOKUP($AO283,Listas!$E$6:$F$106,2,),IF($AN283=$R$12,VLOOKUP($AO283,Listas!$H$6:$I$106,2,),""))),"")</f>
        <v/>
      </c>
      <c r="CS283" t="str">
        <f>IFERROR('Prod y alimentación'!Q341*IF($AN283=$R$10,VLOOKUP($AO283,Listas!$B$6:$C$106,2,),IF($AN283=$R$11,VLOOKUP($AO283,Listas!$E$6:$F$106,2,),IF($AN283=$R$12,VLOOKUP($AO283,Listas!$H$6:$I$106,2,),""))),"")</f>
        <v/>
      </c>
      <c r="CT283" t="str">
        <f>IFERROR('Prod y alimentación'!T341*IF($AN283=$R$10,VLOOKUP($AO283,Listas!$B$6:$C$106,2,),IF($AN283=$R$11,VLOOKUP($AO283,Listas!$E$6:$F$106,2,),IF($AN283=$R$12,VLOOKUP($AO283,Listas!$H$6:$I$106,2,),""))),"")</f>
        <v/>
      </c>
      <c r="CU283" t="str">
        <f>IFERROR('Prod y alimentación'!W341*IF($AN283=$R$10,VLOOKUP($AO283,Listas!$B$6:$C$106,2,),IF($AN283=$R$11,VLOOKUP($AO283,Listas!$E$6:$F$106,2,),IF($AN283=$R$12,VLOOKUP($AO283,Listas!$H$6:$I$106,2,),""))),"")</f>
        <v/>
      </c>
      <c r="CV283" t="str">
        <f>IFERROR('Prod y alimentación'!Z341*IF($AN283=$R$10,VLOOKUP($AO283,Listas!$B$6:$C$106,2,),IF($AN283=$R$11,VLOOKUP($AO283,Listas!$E$6:$F$106,2,),IF($AN283=$R$12,VLOOKUP($AO283,Listas!$H$6:$I$106,2,),""))),"")</f>
        <v/>
      </c>
      <c r="CW283" t="str">
        <f>IFERROR('Prod y alimentación'!AC341*IF($AN283=$R$10,VLOOKUP($AO283,Listas!$B$6:$C$106,2,),IF($AN283=$R$11,VLOOKUP($AO283,Listas!$E$6:$F$106,2,),IF($AN283=$R$12,VLOOKUP($AO283,Listas!$H$6:$I$106,2,),""))),"")</f>
        <v/>
      </c>
      <c r="CX283" t="str">
        <f>IFERROR('Prod y alimentación'!AF341*IF($AN283=$R$10,VLOOKUP($AO283,Listas!$B$6:$C$106,2,),IF($AN283=$R$11,VLOOKUP($AO283,Listas!$E$6:$F$106,2,),IF($AN283=$R$12,VLOOKUP($AO283,Listas!$H$6:$I$106,2,),""))),"")</f>
        <v/>
      </c>
      <c r="CY283" t="str">
        <f>IFERROR('Prod y alimentación'!AI341*IF($AN283=$R$10,VLOOKUP($AO283,Listas!$B$6:$C$106,2,),IF($AN283=$R$11,VLOOKUP($AO283,Listas!$E$6:$F$106,2,),IF($AN283=$R$12,VLOOKUP($AO283,Listas!$H$6:$I$106,2,),""))),"")</f>
        <v/>
      </c>
      <c r="CZ283" t="str">
        <f>IFERROR('Prod y alimentación'!AL341*IF($AN283=$R$10,VLOOKUP($AO283,Listas!$B$6:$C$106,2,),IF($AN283=$R$11,VLOOKUP($AO283,Listas!$E$6:$F$106,2,),IF($AN283=$R$12,VLOOKUP($AO283,Listas!$H$6:$I$106,2,),""))),"")</f>
        <v/>
      </c>
    </row>
    <row r="284" spans="80:104" x14ac:dyDescent="0.35">
      <c r="CB284" t="str">
        <f>IF(Reservas!E289="",IF(Reservas!D289="","",IF(Reservas!C289=$O$10,0.85,IF(Reservas!C289=$O$11,0.45,IF(Reservas!C289=$O$12,0.33,"")))),Reservas!E289)</f>
        <v/>
      </c>
      <c r="CC284" t="str">
        <f>IF(Reservas!H289="",IF(Reservas!G289="","",IF(Reservas!F289=$O$10,0.85,IF(Reservas!F289=$O$11,0.45,IF(Reservas!F289=$O$12,0.33,"")))),Reservas!H289)</f>
        <v/>
      </c>
      <c r="CD284" t="str">
        <f>IF(Reservas!K289="",IF(Reservas!J289="","",IF(Reservas!I289=$O$10,0.85,IF(Reservas!I289=$O$11,0.45,IF(Reservas!I289=$O$12,0.33,"")))),Reservas!K289)</f>
        <v/>
      </c>
      <c r="CE284" t="str">
        <f>IF(Reservas!N289="",IF(Reservas!M289="","",IF(Reservas!L289=$O$10,0.85,IF(Reservas!L289=$O$11,0.45,IF(Reservas!L289=$O$12,0.33,"")))),Reservas!N289)</f>
        <v/>
      </c>
      <c r="CF284" t="str">
        <f>IF(Reservas!Q289="",IF(Reservas!P289="","",IF(Reservas!O289=$O$10,0.85,IF(Reservas!O289=$O$11,0.45,IF(Reservas!O289=$O$12,0.33,"")))),Reservas!Q289)</f>
        <v/>
      </c>
      <c r="CG284" t="str">
        <f>IF(Reservas!T289="",IF(Reservas!S289="","",IF(Reservas!R289=$O$10,0.85,IF(Reservas!R289=$O$11,0.45,IF(Reservas!R289=$O$12,0.33,"")))),Reservas!T289)</f>
        <v/>
      </c>
      <c r="CH284" t="str">
        <f>IF(Reservas!W289="",IF(Reservas!V289="","",IF(Reservas!U289=$O$10,0.85,IF(Reservas!U289=$O$11,0.45,IF(Reservas!U289=$O$12,0.33,"")))),Reservas!W289)</f>
        <v/>
      </c>
      <c r="CI284" t="str">
        <f>IF(Reservas!Z289="",IF(Reservas!Y289="","",IF(Reservas!X289=$O$10,0.85,IF(Reservas!X289=$O$11,0.45,IF(Reservas!X289=$O$12,0.33,"")))),Reservas!Z289)</f>
        <v/>
      </c>
      <c r="CJ284" t="str">
        <f>IF(Reservas!AC289="",IF(Reservas!AB289="","",IF(Reservas!AA289=$O$10,0.85,IF(Reservas!AA289=$O$11,0.45,IF(Reservas!AA289=$O$12,0.33,"")))),Reservas!AC289)</f>
        <v/>
      </c>
      <c r="CK284" t="str">
        <f>IF(Reservas!AF289="",IF(Reservas!AE289="","",IF(Reservas!AD289=$O$10,0.85,IF(Reservas!AD289=$O$11,0.45,IF(Reservas!AD289=$O$12,0.33,"")))),Reservas!AF289)</f>
        <v/>
      </c>
      <c r="CL284" t="str">
        <f>IF(Reservas!AI289="",IF(Reservas!AH289="","",IF(Reservas!AG289=$O$10,0.85,IF(Reservas!AG289=$O$11,0.45,IF(Reservas!AG289=$O$12,0.33,"")))),Reservas!AI289)</f>
        <v/>
      </c>
      <c r="CM284" t="str">
        <f>IF(Reservas!AL289="",IF(Reservas!AK289="","",IF(Reservas!AJ289=$O$10,0.85,IF(Reservas!AJ289=$O$11,0.45,IF(Reservas!AJ289=$O$12,0.33,"")))),Reservas!AL289)</f>
        <v/>
      </c>
      <c r="CO284" t="str">
        <f>IFERROR('Prod y alimentación'!E342*IF($AN284=$R$10,VLOOKUP($AO284,Listas!$B$6:$C$106,2,),IF($AN284=$R$11,VLOOKUP($AO284,Listas!$E$6:$F$106,2,),IF($AN284=$R$12,VLOOKUP($AO284,Listas!$H$6:$I$106,2,),""))),"")</f>
        <v/>
      </c>
      <c r="CP284" t="str">
        <f>IFERROR('Prod y alimentación'!H342*IF($AN284=$R$10,VLOOKUP($AO284,Listas!$B$6:$C$106,2,),IF($AN284=$R$11,VLOOKUP($AO284,Listas!$E$6:$F$106,2,),IF($AN284=$R$12,VLOOKUP($AO284,Listas!$H$6:$I$106,2,),""))),"")</f>
        <v/>
      </c>
      <c r="CQ284" t="str">
        <f>IFERROR('Prod y alimentación'!K342*IF($AN284=$R$10,VLOOKUP($AO284,Listas!$B$6:$C$106,2,),IF($AN284=$R$11,VLOOKUP($AO284,Listas!$E$6:$F$106,2,),IF($AN284=$R$12,VLOOKUP($AO284,Listas!$H$6:$I$106,2,),""))),"")</f>
        <v/>
      </c>
      <c r="CR284" t="str">
        <f>IFERROR('Prod y alimentación'!N342*IF($AN284=$R$10,VLOOKUP($AO284,Listas!$B$6:$C$106,2,),IF($AN284=$R$11,VLOOKUP($AO284,Listas!$E$6:$F$106,2,),IF($AN284=$R$12,VLOOKUP($AO284,Listas!$H$6:$I$106,2,),""))),"")</f>
        <v/>
      </c>
      <c r="CS284" t="str">
        <f>IFERROR('Prod y alimentación'!Q342*IF($AN284=$R$10,VLOOKUP($AO284,Listas!$B$6:$C$106,2,),IF($AN284=$R$11,VLOOKUP($AO284,Listas!$E$6:$F$106,2,),IF($AN284=$R$12,VLOOKUP($AO284,Listas!$H$6:$I$106,2,),""))),"")</f>
        <v/>
      </c>
      <c r="CT284" t="str">
        <f>IFERROR('Prod y alimentación'!T342*IF($AN284=$R$10,VLOOKUP($AO284,Listas!$B$6:$C$106,2,),IF($AN284=$R$11,VLOOKUP($AO284,Listas!$E$6:$F$106,2,),IF($AN284=$R$12,VLOOKUP($AO284,Listas!$H$6:$I$106,2,),""))),"")</f>
        <v/>
      </c>
      <c r="CU284" t="str">
        <f>IFERROR('Prod y alimentación'!W342*IF($AN284=$R$10,VLOOKUP($AO284,Listas!$B$6:$C$106,2,),IF($AN284=$R$11,VLOOKUP($AO284,Listas!$E$6:$F$106,2,),IF($AN284=$R$12,VLOOKUP($AO284,Listas!$H$6:$I$106,2,),""))),"")</f>
        <v/>
      </c>
      <c r="CV284" t="str">
        <f>IFERROR('Prod y alimentación'!Z342*IF($AN284=$R$10,VLOOKUP($AO284,Listas!$B$6:$C$106,2,),IF($AN284=$R$11,VLOOKUP($AO284,Listas!$E$6:$F$106,2,),IF($AN284=$R$12,VLOOKUP($AO284,Listas!$H$6:$I$106,2,),""))),"")</f>
        <v/>
      </c>
      <c r="CW284" t="str">
        <f>IFERROR('Prod y alimentación'!AC342*IF($AN284=$R$10,VLOOKUP($AO284,Listas!$B$6:$C$106,2,),IF($AN284=$R$11,VLOOKUP($AO284,Listas!$E$6:$F$106,2,),IF($AN284=$R$12,VLOOKUP($AO284,Listas!$H$6:$I$106,2,),""))),"")</f>
        <v/>
      </c>
      <c r="CX284" t="str">
        <f>IFERROR('Prod y alimentación'!AF342*IF($AN284=$R$10,VLOOKUP($AO284,Listas!$B$6:$C$106,2,),IF($AN284=$R$11,VLOOKUP($AO284,Listas!$E$6:$F$106,2,),IF($AN284=$R$12,VLOOKUP($AO284,Listas!$H$6:$I$106,2,),""))),"")</f>
        <v/>
      </c>
      <c r="CY284" t="str">
        <f>IFERROR('Prod y alimentación'!AI342*IF($AN284=$R$10,VLOOKUP($AO284,Listas!$B$6:$C$106,2,),IF($AN284=$R$11,VLOOKUP($AO284,Listas!$E$6:$F$106,2,),IF($AN284=$R$12,VLOOKUP($AO284,Listas!$H$6:$I$106,2,),""))),"")</f>
        <v/>
      </c>
      <c r="CZ284" t="str">
        <f>IFERROR('Prod y alimentación'!AL342*IF($AN284=$R$10,VLOOKUP($AO284,Listas!$B$6:$C$106,2,),IF($AN284=$R$11,VLOOKUP($AO284,Listas!$E$6:$F$106,2,),IF($AN284=$R$12,VLOOKUP($AO284,Listas!$H$6:$I$106,2,),""))),"")</f>
        <v/>
      </c>
    </row>
    <row r="285" spans="80:104" x14ac:dyDescent="0.35">
      <c r="CB285" t="str">
        <f>IF(Reservas!E290="",IF(Reservas!D290="","",IF(Reservas!C290=$O$10,0.85,IF(Reservas!C290=$O$11,0.45,IF(Reservas!C290=$O$12,0.33,"")))),Reservas!E290)</f>
        <v/>
      </c>
      <c r="CC285" t="str">
        <f>IF(Reservas!H290="",IF(Reservas!G290="","",IF(Reservas!F290=$O$10,0.85,IF(Reservas!F290=$O$11,0.45,IF(Reservas!F290=$O$12,0.33,"")))),Reservas!H290)</f>
        <v/>
      </c>
      <c r="CD285" t="str">
        <f>IF(Reservas!K290="",IF(Reservas!J290="","",IF(Reservas!I290=$O$10,0.85,IF(Reservas!I290=$O$11,0.45,IF(Reservas!I290=$O$12,0.33,"")))),Reservas!K290)</f>
        <v/>
      </c>
      <c r="CE285" t="str">
        <f>IF(Reservas!N290="",IF(Reservas!M290="","",IF(Reservas!L290=$O$10,0.85,IF(Reservas!L290=$O$11,0.45,IF(Reservas!L290=$O$12,0.33,"")))),Reservas!N290)</f>
        <v/>
      </c>
      <c r="CF285" t="str">
        <f>IF(Reservas!Q290="",IF(Reservas!P290="","",IF(Reservas!O290=$O$10,0.85,IF(Reservas!O290=$O$11,0.45,IF(Reservas!O290=$O$12,0.33,"")))),Reservas!Q290)</f>
        <v/>
      </c>
      <c r="CG285" t="str">
        <f>IF(Reservas!T290="",IF(Reservas!S290="","",IF(Reservas!R290=$O$10,0.85,IF(Reservas!R290=$O$11,0.45,IF(Reservas!R290=$O$12,0.33,"")))),Reservas!T290)</f>
        <v/>
      </c>
      <c r="CH285" t="str">
        <f>IF(Reservas!W290="",IF(Reservas!V290="","",IF(Reservas!U290=$O$10,0.85,IF(Reservas!U290=$O$11,0.45,IF(Reservas!U290=$O$12,0.33,"")))),Reservas!W290)</f>
        <v/>
      </c>
      <c r="CI285" t="str">
        <f>IF(Reservas!Z290="",IF(Reservas!Y290="","",IF(Reservas!X290=$O$10,0.85,IF(Reservas!X290=$O$11,0.45,IF(Reservas!X290=$O$12,0.33,"")))),Reservas!Z290)</f>
        <v/>
      </c>
      <c r="CJ285" t="str">
        <f>IF(Reservas!AC290="",IF(Reservas!AB290="","",IF(Reservas!AA290=$O$10,0.85,IF(Reservas!AA290=$O$11,0.45,IF(Reservas!AA290=$O$12,0.33,"")))),Reservas!AC290)</f>
        <v/>
      </c>
      <c r="CK285" t="str">
        <f>IF(Reservas!AF290="",IF(Reservas!AE290="","",IF(Reservas!AD290=$O$10,0.85,IF(Reservas!AD290=$O$11,0.45,IF(Reservas!AD290=$O$12,0.33,"")))),Reservas!AF290)</f>
        <v/>
      </c>
      <c r="CL285" t="str">
        <f>IF(Reservas!AI290="",IF(Reservas!AH290="","",IF(Reservas!AG290=$O$10,0.85,IF(Reservas!AG290=$O$11,0.45,IF(Reservas!AG290=$O$12,0.33,"")))),Reservas!AI290)</f>
        <v/>
      </c>
      <c r="CM285" t="str">
        <f>IF(Reservas!AL290="",IF(Reservas!AK290="","",IF(Reservas!AJ290=$O$10,0.85,IF(Reservas!AJ290=$O$11,0.45,IF(Reservas!AJ290=$O$12,0.33,"")))),Reservas!AL290)</f>
        <v/>
      </c>
      <c r="CO285" t="str">
        <f>IFERROR('Prod y alimentación'!E343*IF($AN285=$R$10,VLOOKUP($AO285,Listas!$B$6:$C$106,2,),IF($AN285=$R$11,VLOOKUP($AO285,Listas!$E$6:$F$106,2,),IF($AN285=$R$12,VLOOKUP($AO285,Listas!$H$6:$I$106,2,),""))),"")</f>
        <v/>
      </c>
      <c r="CP285" t="str">
        <f>IFERROR('Prod y alimentación'!H343*IF($AN285=$R$10,VLOOKUP($AO285,Listas!$B$6:$C$106,2,),IF($AN285=$R$11,VLOOKUP($AO285,Listas!$E$6:$F$106,2,),IF($AN285=$R$12,VLOOKUP($AO285,Listas!$H$6:$I$106,2,),""))),"")</f>
        <v/>
      </c>
      <c r="CQ285" t="str">
        <f>IFERROR('Prod y alimentación'!K343*IF($AN285=$R$10,VLOOKUP($AO285,Listas!$B$6:$C$106,2,),IF($AN285=$R$11,VLOOKUP($AO285,Listas!$E$6:$F$106,2,),IF($AN285=$R$12,VLOOKUP($AO285,Listas!$H$6:$I$106,2,),""))),"")</f>
        <v/>
      </c>
      <c r="CR285" t="str">
        <f>IFERROR('Prod y alimentación'!N343*IF($AN285=$R$10,VLOOKUP($AO285,Listas!$B$6:$C$106,2,),IF($AN285=$R$11,VLOOKUP($AO285,Listas!$E$6:$F$106,2,),IF($AN285=$R$12,VLOOKUP($AO285,Listas!$H$6:$I$106,2,),""))),"")</f>
        <v/>
      </c>
      <c r="CS285" t="str">
        <f>IFERROR('Prod y alimentación'!Q343*IF($AN285=$R$10,VLOOKUP($AO285,Listas!$B$6:$C$106,2,),IF($AN285=$R$11,VLOOKUP($AO285,Listas!$E$6:$F$106,2,),IF($AN285=$R$12,VLOOKUP($AO285,Listas!$H$6:$I$106,2,),""))),"")</f>
        <v/>
      </c>
      <c r="CT285" t="str">
        <f>IFERROR('Prod y alimentación'!T343*IF($AN285=$R$10,VLOOKUP($AO285,Listas!$B$6:$C$106,2,),IF($AN285=$R$11,VLOOKUP($AO285,Listas!$E$6:$F$106,2,),IF($AN285=$R$12,VLOOKUP($AO285,Listas!$H$6:$I$106,2,),""))),"")</f>
        <v/>
      </c>
      <c r="CU285" t="str">
        <f>IFERROR('Prod y alimentación'!W343*IF($AN285=$R$10,VLOOKUP($AO285,Listas!$B$6:$C$106,2,),IF($AN285=$R$11,VLOOKUP($AO285,Listas!$E$6:$F$106,2,),IF($AN285=$R$12,VLOOKUP($AO285,Listas!$H$6:$I$106,2,),""))),"")</f>
        <v/>
      </c>
      <c r="CV285" t="str">
        <f>IFERROR('Prod y alimentación'!Z343*IF($AN285=$R$10,VLOOKUP($AO285,Listas!$B$6:$C$106,2,),IF($AN285=$R$11,VLOOKUP($AO285,Listas!$E$6:$F$106,2,),IF($AN285=$R$12,VLOOKUP($AO285,Listas!$H$6:$I$106,2,),""))),"")</f>
        <v/>
      </c>
      <c r="CW285" t="str">
        <f>IFERROR('Prod y alimentación'!AC343*IF($AN285=$R$10,VLOOKUP($AO285,Listas!$B$6:$C$106,2,),IF($AN285=$R$11,VLOOKUP($AO285,Listas!$E$6:$F$106,2,),IF($AN285=$R$12,VLOOKUP($AO285,Listas!$H$6:$I$106,2,),""))),"")</f>
        <v/>
      </c>
      <c r="CX285" t="str">
        <f>IFERROR('Prod y alimentación'!AF343*IF($AN285=$R$10,VLOOKUP($AO285,Listas!$B$6:$C$106,2,),IF($AN285=$R$11,VLOOKUP($AO285,Listas!$E$6:$F$106,2,),IF($AN285=$R$12,VLOOKUP($AO285,Listas!$H$6:$I$106,2,),""))),"")</f>
        <v/>
      </c>
      <c r="CY285" t="str">
        <f>IFERROR('Prod y alimentación'!AI343*IF($AN285=$R$10,VLOOKUP($AO285,Listas!$B$6:$C$106,2,),IF($AN285=$R$11,VLOOKUP($AO285,Listas!$E$6:$F$106,2,),IF($AN285=$R$12,VLOOKUP($AO285,Listas!$H$6:$I$106,2,),""))),"")</f>
        <v/>
      </c>
      <c r="CZ285" t="str">
        <f>IFERROR('Prod y alimentación'!AL343*IF($AN285=$R$10,VLOOKUP($AO285,Listas!$B$6:$C$106,2,),IF($AN285=$R$11,VLOOKUP($AO285,Listas!$E$6:$F$106,2,),IF($AN285=$R$12,VLOOKUP($AO285,Listas!$H$6:$I$106,2,),""))),"")</f>
        <v/>
      </c>
    </row>
    <row r="286" spans="80:104" x14ac:dyDescent="0.35">
      <c r="CB286" t="str">
        <f>IF(Reservas!E291="",IF(Reservas!D291="","",IF(Reservas!C291=$O$10,0.85,IF(Reservas!C291=$O$11,0.45,IF(Reservas!C291=$O$12,0.33,"")))),Reservas!E291)</f>
        <v/>
      </c>
      <c r="CC286" t="str">
        <f>IF(Reservas!H291="",IF(Reservas!G291="","",IF(Reservas!F291=$O$10,0.85,IF(Reservas!F291=$O$11,0.45,IF(Reservas!F291=$O$12,0.33,"")))),Reservas!H291)</f>
        <v/>
      </c>
      <c r="CD286" t="str">
        <f>IF(Reservas!K291="",IF(Reservas!J291="","",IF(Reservas!I291=$O$10,0.85,IF(Reservas!I291=$O$11,0.45,IF(Reservas!I291=$O$12,0.33,"")))),Reservas!K291)</f>
        <v/>
      </c>
      <c r="CE286" t="str">
        <f>IF(Reservas!N291="",IF(Reservas!M291="","",IF(Reservas!L291=$O$10,0.85,IF(Reservas!L291=$O$11,0.45,IF(Reservas!L291=$O$12,0.33,"")))),Reservas!N291)</f>
        <v/>
      </c>
      <c r="CF286" t="str">
        <f>IF(Reservas!Q291="",IF(Reservas!P291="","",IF(Reservas!O291=$O$10,0.85,IF(Reservas!O291=$O$11,0.45,IF(Reservas!O291=$O$12,0.33,"")))),Reservas!Q291)</f>
        <v/>
      </c>
      <c r="CG286" t="str">
        <f>IF(Reservas!T291="",IF(Reservas!S291="","",IF(Reservas!R291=$O$10,0.85,IF(Reservas!R291=$O$11,0.45,IF(Reservas!R291=$O$12,0.33,"")))),Reservas!T291)</f>
        <v/>
      </c>
      <c r="CH286" t="str">
        <f>IF(Reservas!W291="",IF(Reservas!V291="","",IF(Reservas!U291=$O$10,0.85,IF(Reservas!U291=$O$11,0.45,IF(Reservas!U291=$O$12,0.33,"")))),Reservas!W291)</f>
        <v/>
      </c>
      <c r="CI286" t="str">
        <f>IF(Reservas!Z291="",IF(Reservas!Y291="","",IF(Reservas!X291=$O$10,0.85,IF(Reservas!X291=$O$11,0.45,IF(Reservas!X291=$O$12,0.33,"")))),Reservas!Z291)</f>
        <v/>
      </c>
      <c r="CJ286" t="str">
        <f>IF(Reservas!AC291="",IF(Reservas!AB291="","",IF(Reservas!AA291=$O$10,0.85,IF(Reservas!AA291=$O$11,0.45,IF(Reservas!AA291=$O$12,0.33,"")))),Reservas!AC291)</f>
        <v/>
      </c>
      <c r="CK286" t="str">
        <f>IF(Reservas!AF291="",IF(Reservas!AE291="","",IF(Reservas!AD291=$O$10,0.85,IF(Reservas!AD291=$O$11,0.45,IF(Reservas!AD291=$O$12,0.33,"")))),Reservas!AF291)</f>
        <v/>
      </c>
      <c r="CL286" t="str">
        <f>IF(Reservas!AI291="",IF(Reservas!AH291="","",IF(Reservas!AG291=$O$10,0.85,IF(Reservas!AG291=$O$11,0.45,IF(Reservas!AG291=$O$12,0.33,"")))),Reservas!AI291)</f>
        <v/>
      </c>
      <c r="CM286" t="str">
        <f>IF(Reservas!AL291="",IF(Reservas!AK291="","",IF(Reservas!AJ291=$O$10,0.85,IF(Reservas!AJ291=$O$11,0.45,IF(Reservas!AJ291=$O$12,0.33,"")))),Reservas!AL291)</f>
        <v/>
      </c>
      <c r="CO286" t="str">
        <f>IFERROR('Prod y alimentación'!E344*IF($AN286=$R$10,VLOOKUP($AO286,Listas!$B$6:$C$106,2,),IF($AN286=$R$11,VLOOKUP($AO286,Listas!$E$6:$F$106,2,),IF($AN286=$R$12,VLOOKUP($AO286,Listas!$H$6:$I$106,2,),""))),"")</f>
        <v/>
      </c>
      <c r="CP286" t="str">
        <f>IFERROR('Prod y alimentación'!H344*IF($AN286=$R$10,VLOOKUP($AO286,Listas!$B$6:$C$106,2,),IF($AN286=$R$11,VLOOKUP($AO286,Listas!$E$6:$F$106,2,),IF($AN286=$R$12,VLOOKUP($AO286,Listas!$H$6:$I$106,2,),""))),"")</f>
        <v/>
      </c>
      <c r="CQ286" t="str">
        <f>IFERROR('Prod y alimentación'!K344*IF($AN286=$R$10,VLOOKUP($AO286,Listas!$B$6:$C$106,2,),IF($AN286=$R$11,VLOOKUP($AO286,Listas!$E$6:$F$106,2,),IF($AN286=$R$12,VLOOKUP($AO286,Listas!$H$6:$I$106,2,),""))),"")</f>
        <v/>
      </c>
      <c r="CR286" t="str">
        <f>IFERROR('Prod y alimentación'!N344*IF($AN286=$R$10,VLOOKUP($AO286,Listas!$B$6:$C$106,2,),IF($AN286=$R$11,VLOOKUP($AO286,Listas!$E$6:$F$106,2,),IF($AN286=$R$12,VLOOKUP($AO286,Listas!$H$6:$I$106,2,),""))),"")</f>
        <v/>
      </c>
      <c r="CS286" t="str">
        <f>IFERROR('Prod y alimentación'!Q344*IF($AN286=$R$10,VLOOKUP($AO286,Listas!$B$6:$C$106,2,),IF($AN286=$R$11,VLOOKUP($AO286,Listas!$E$6:$F$106,2,),IF($AN286=$R$12,VLOOKUP($AO286,Listas!$H$6:$I$106,2,),""))),"")</f>
        <v/>
      </c>
      <c r="CT286" t="str">
        <f>IFERROR('Prod y alimentación'!T344*IF($AN286=$R$10,VLOOKUP($AO286,Listas!$B$6:$C$106,2,),IF($AN286=$R$11,VLOOKUP($AO286,Listas!$E$6:$F$106,2,),IF($AN286=$R$12,VLOOKUP($AO286,Listas!$H$6:$I$106,2,),""))),"")</f>
        <v/>
      </c>
      <c r="CU286" t="str">
        <f>IFERROR('Prod y alimentación'!W344*IF($AN286=$R$10,VLOOKUP($AO286,Listas!$B$6:$C$106,2,),IF($AN286=$R$11,VLOOKUP($AO286,Listas!$E$6:$F$106,2,),IF($AN286=$R$12,VLOOKUP($AO286,Listas!$H$6:$I$106,2,),""))),"")</f>
        <v/>
      </c>
      <c r="CV286" t="str">
        <f>IFERROR('Prod y alimentación'!Z344*IF($AN286=$R$10,VLOOKUP($AO286,Listas!$B$6:$C$106,2,),IF($AN286=$R$11,VLOOKUP($AO286,Listas!$E$6:$F$106,2,),IF($AN286=$R$12,VLOOKUP($AO286,Listas!$H$6:$I$106,2,),""))),"")</f>
        <v/>
      </c>
      <c r="CW286" t="str">
        <f>IFERROR('Prod y alimentación'!AC344*IF($AN286=$R$10,VLOOKUP($AO286,Listas!$B$6:$C$106,2,),IF($AN286=$R$11,VLOOKUP($AO286,Listas!$E$6:$F$106,2,),IF($AN286=$R$12,VLOOKUP($AO286,Listas!$H$6:$I$106,2,),""))),"")</f>
        <v/>
      </c>
      <c r="CX286" t="str">
        <f>IFERROR('Prod y alimentación'!AF344*IF($AN286=$R$10,VLOOKUP($AO286,Listas!$B$6:$C$106,2,),IF($AN286=$R$11,VLOOKUP($AO286,Listas!$E$6:$F$106,2,),IF($AN286=$R$12,VLOOKUP($AO286,Listas!$H$6:$I$106,2,),""))),"")</f>
        <v/>
      </c>
      <c r="CY286" t="str">
        <f>IFERROR('Prod y alimentación'!AI344*IF($AN286=$R$10,VLOOKUP($AO286,Listas!$B$6:$C$106,2,),IF($AN286=$R$11,VLOOKUP($AO286,Listas!$E$6:$F$106,2,),IF($AN286=$R$12,VLOOKUP($AO286,Listas!$H$6:$I$106,2,),""))),"")</f>
        <v/>
      </c>
      <c r="CZ286" t="str">
        <f>IFERROR('Prod y alimentación'!AL344*IF($AN286=$R$10,VLOOKUP($AO286,Listas!$B$6:$C$106,2,),IF($AN286=$R$11,VLOOKUP($AO286,Listas!$E$6:$F$106,2,),IF($AN286=$R$12,VLOOKUP($AO286,Listas!$H$6:$I$106,2,),""))),"")</f>
        <v/>
      </c>
    </row>
    <row r="287" spans="80:104" x14ac:dyDescent="0.35">
      <c r="CB287" t="str">
        <f>IF(Reservas!E292="",IF(Reservas!D292="","",IF(Reservas!C292=$O$10,0.85,IF(Reservas!C292=$O$11,0.45,IF(Reservas!C292=$O$12,0.33,"")))),Reservas!E292)</f>
        <v/>
      </c>
      <c r="CC287" t="str">
        <f>IF(Reservas!H292="",IF(Reservas!G292="","",IF(Reservas!F292=$O$10,0.85,IF(Reservas!F292=$O$11,0.45,IF(Reservas!F292=$O$12,0.33,"")))),Reservas!H292)</f>
        <v/>
      </c>
      <c r="CD287" t="str">
        <f>IF(Reservas!K292="",IF(Reservas!J292="","",IF(Reservas!I292=$O$10,0.85,IF(Reservas!I292=$O$11,0.45,IF(Reservas!I292=$O$12,0.33,"")))),Reservas!K292)</f>
        <v/>
      </c>
      <c r="CE287" t="str">
        <f>IF(Reservas!N292="",IF(Reservas!M292="","",IF(Reservas!L292=$O$10,0.85,IF(Reservas!L292=$O$11,0.45,IF(Reservas!L292=$O$12,0.33,"")))),Reservas!N292)</f>
        <v/>
      </c>
      <c r="CF287" t="str">
        <f>IF(Reservas!Q292="",IF(Reservas!P292="","",IF(Reservas!O292=$O$10,0.85,IF(Reservas!O292=$O$11,0.45,IF(Reservas!O292=$O$12,0.33,"")))),Reservas!Q292)</f>
        <v/>
      </c>
      <c r="CG287" t="str">
        <f>IF(Reservas!T292="",IF(Reservas!S292="","",IF(Reservas!R292=$O$10,0.85,IF(Reservas!R292=$O$11,0.45,IF(Reservas!R292=$O$12,0.33,"")))),Reservas!T292)</f>
        <v/>
      </c>
      <c r="CH287" t="str">
        <f>IF(Reservas!W292="",IF(Reservas!V292="","",IF(Reservas!U292=$O$10,0.85,IF(Reservas!U292=$O$11,0.45,IF(Reservas!U292=$O$12,0.33,"")))),Reservas!W292)</f>
        <v/>
      </c>
      <c r="CI287" t="str">
        <f>IF(Reservas!Z292="",IF(Reservas!Y292="","",IF(Reservas!X292=$O$10,0.85,IF(Reservas!X292=$O$11,0.45,IF(Reservas!X292=$O$12,0.33,"")))),Reservas!Z292)</f>
        <v/>
      </c>
      <c r="CJ287" t="str">
        <f>IF(Reservas!AC292="",IF(Reservas!AB292="","",IF(Reservas!AA292=$O$10,0.85,IF(Reservas!AA292=$O$11,0.45,IF(Reservas!AA292=$O$12,0.33,"")))),Reservas!AC292)</f>
        <v/>
      </c>
      <c r="CK287" t="str">
        <f>IF(Reservas!AF292="",IF(Reservas!AE292="","",IF(Reservas!AD292=$O$10,0.85,IF(Reservas!AD292=$O$11,0.45,IF(Reservas!AD292=$O$12,0.33,"")))),Reservas!AF292)</f>
        <v/>
      </c>
      <c r="CL287" t="str">
        <f>IF(Reservas!AI292="",IF(Reservas!AH292="","",IF(Reservas!AG292=$O$10,0.85,IF(Reservas!AG292=$O$11,0.45,IF(Reservas!AG292=$O$12,0.33,"")))),Reservas!AI292)</f>
        <v/>
      </c>
      <c r="CM287" t="str">
        <f>IF(Reservas!AL292="",IF(Reservas!AK292="","",IF(Reservas!AJ292=$O$10,0.85,IF(Reservas!AJ292=$O$11,0.45,IF(Reservas!AJ292=$O$12,0.33,"")))),Reservas!AL292)</f>
        <v/>
      </c>
      <c r="CO287" t="str">
        <f>IFERROR('Prod y alimentación'!E345*IF($AN287=$R$10,VLOOKUP($AO287,Listas!$B$6:$C$106,2,),IF($AN287=$R$11,VLOOKUP($AO287,Listas!$E$6:$F$106,2,),IF($AN287=$R$12,VLOOKUP($AO287,Listas!$H$6:$I$106,2,),""))),"")</f>
        <v/>
      </c>
      <c r="CP287" t="str">
        <f>IFERROR('Prod y alimentación'!H345*IF($AN287=$R$10,VLOOKUP($AO287,Listas!$B$6:$C$106,2,),IF($AN287=$R$11,VLOOKUP($AO287,Listas!$E$6:$F$106,2,),IF($AN287=$R$12,VLOOKUP($AO287,Listas!$H$6:$I$106,2,),""))),"")</f>
        <v/>
      </c>
      <c r="CQ287" t="str">
        <f>IFERROR('Prod y alimentación'!K345*IF($AN287=$R$10,VLOOKUP($AO287,Listas!$B$6:$C$106,2,),IF($AN287=$R$11,VLOOKUP($AO287,Listas!$E$6:$F$106,2,),IF($AN287=$R$12,VLOOKUP($AO287,Listas!$H$6:$I$106,2,),""))),"")</f>
        <v/>
      </c>
      <c r="CR287" t="str">
        <f>IFERROR('Prod y alimentación'!N345*IF($AN287=$R$10,VLOOKUP($AO287,Listas!$B$6:$C$106,2,),IF($AN287=$R$11,VLOOKUP($AO287,Listas!$E$6:$F$106,2,),IF($AN287=$R$12,VLOOKUP($AO287,Listas!$H$6:$I$106,2,),""))),"")</f>
        <v/>
      </c>
      <c r="CS287" t="str">
        <f>IFERROR('Prod y alimentación'!Q345*IF($AN287=$R$10,VLOOKUP($AO287,Listas!$B$6:$C$106,2,),IF($AN287=$R$11,VLOOKUP($AO287,Listas!$E$6:$F$106,2,),IF($AN287=$R$12,VLOOKUP($AO287,Listas!$H$6:$I$106,2,),""))),"")</f>
        <v/>
      </c>
      <c r="CT287" t="str">
        <f>IFERROR('Prod y alimentación'!T345*IF($AN287=$R$10,VLOOKUP($AO287,Listas!$B$6:$C$106,2,),IF($AN287=$R$11,VLOOKUP($AO287,Listas!$E$6:$F$106,2,),IF($AN287=$R$12,VLOOKUP($AO287,Listas!$H$6:$I$106,2,),""))),"")</f>
        <v/>
      </c>
      <c r="CU287" t="str">
        <f>IFERROR('Prod y alimentación'!W345*IF($AN287=$R$10,VLOOKUP($AO287,Listas!$B$6:$C$106,2,),IF($AN287=$R$11,VLOOKUP($AO287,Listas!$E$6:$F$106,2,),IF($AN287=$R$12,VLOOKUP($AO287,Listas!$H$6:$I$106,2,),""))),"")</f>
        <v/>
      </c>
      <c r="CV287" t="str">
        <f>IFERROR('Prod y alimentación'!Z345*IF($AN287=$R$10,VLOOKUP($AO287,Listas!$B$6:$C$106,2,),IF($AN287=$R$11,VLOOKUP($AO287,Listas!$E$6:$F$106,2,),IF($AN287=$R$12,VLOOKUP($AO287,Listas!$H$6:$I$106,2,),""))),"")</f>
        <v/>
      </c>
      <c r="CW287" t="str">
        <f>IFERROR('Prod y alimentación'!AC345*IF($AN287=$R$10,VLOOKUP($AO287,Listas!$B$6:$C$106,2,),IF($AN287=$R$11,VLOOKUP($AO287,Listas!$E$6:$F$106,2,),IF($AN287=$R$12,VLOOKUP($AO287,Listas!$H$6:$I$106,2,),""))),"")</f>
        <v/>
      </c>
      <c r="CX287" t="str">
        <f>IFERROR('Prod y alimentación'!AF345*IF($AN287=$R$10,VLOOKUP($AO287,Listas!$B$6:$C$106,2,),IF($AN287=$R$11,VLOOKUP($AO287,Listas!$E$6:$F$106,2,),IF($AN287=$R$12,VLOOKUP($AO287,Listas!$H$6:$I$106,2,),""))),"")</f>
        <v/>
      </c>
      <c r="CY287" t="str">
        <f>IFERROR('Prod y alimentación'!AI345*IF($AN287=$R$10,VLOOKUP($AO287,Listas!$B$6:$C$106,2,),IF($AN287=$R$11,VLOOKUP($AO287,Listas!$E$6:$F$106,2,),IF($AN287=$R$12,VLOOKUP($AO287,Listas!$H$6:$I$106,2,),""))),"")</f>
        <v/>
      </c>
      <c r="CZ287" t="str">
        <f>IFERROR('Prod y alimentación'!AL345*IF($AN287=$R$10,VLOOKUP($AO287,Listas!$B$6:$C$106,2,),IF($AN287=$R$11,VLOOKUP($AO287,Listas!$E$6:$F$106,2,),IF($AN287=$R$12,VLOOKUP($AO287,Listas!$H$6:$I$106,2,),""))),"")</f>
        <v/>
      </c>
    </row>
    <row r="288" spans="80:104" x14ac:dyDescent="0.35">
      <c r="CB288" t="str">
        <f>IF(Reservas!E293="",IF(Reservas!D293="","",IF(Reservas!C293=$O$10,0.85,IF(Reservas!C293=$O$11,0.45,IF(Reservas!C293=$O$12,0.33,"")))),Reservas!E293)</f>
        <v/>
      </c>
      <c r="CC288" t="str">
        <f>IF(Reservas!H293="",IF(Reservas!G293="","",IF(Reservas!F293=$O$10,0.85,IF(Reservas!F293=$O$11,0.45,IF(Reservas!F293=$O$12,0.33,"")))),Reservas!H293)</f>
        <v/>
      </c>
      <c r="CD288" t="str">
        <f>IF(Reservas!K293="",IF(Reservas!J293="","",IF(Reservas!I293=$O$10,0.85,IF(Reservas!I293=$O$11,0.45,IF(Reservas!I293=$O$12,0.33,"")))),Reservas!K293)</f>
        <v/>
      </c>
      <c r="CE288" t="str">
        <f>IF(Reservas!N293="",IF(Reservas!M293="","",IF(Reservas!L293=$O$10,0.85,IF(Reservas!L293=$O$11,0.45,IF(Reservas!L293=$O$12,0.33,"")))),Reservas!N293)</f>
        <v/>
      </c>
      <c r="CF288" t="str">
        <f>IF(Reservas!Q293="",IF(Reservas!P293="","",IF(Reservas!O293=$O$10,0.85,IF(Reservas!O293=$O$11,0.45,IF(Reservas!O293=$O$12,0.33,"")))),Reservas!Q293)</f>
        <v/>
      </c>
      <c r="CG288" t="str">
        <f>IF(Reservas!T293="",IF(Reservas!S293="","",IF(Reservas!R293=$O$10,0.85,IF(Reservas!R293=$O$11,0.45,IF(Reservas!R293=$O$12,0.33,"")))),Reservas!T293)</f>
        <v/>
      </c>
      <c r="CH288" t="str">
        <f>IF(Reservas!W293="",IF(Reservas!V293="","",IF(Reservas!U293=$O$10,0.85,IF(Reservas!U293=$O$11,0.45,IF(Reservas!U293=$O$12,0.33,"")))),Reservas!W293)</f>
        <v/>
      </c>
      <c r="CI288" t="str">
        <f>IF(Reservas!Z293="",IF(Reservas!Y293="","",IF(Reservas!X293=$O$10,0.85,IF(Reservas!X293=$O$11,0.45,IF(Reservas!X293=$O$12,0.33,"")))),Reservas!Z293)</f>
        <v/>
      </c>
      <c r="CJ288" t="str">
        <f>IF(Reservas!AC293="",IF(Reservas!AB293="","",IF(Reservas!AA293=$O$10,0.85,IF(Reservas!AA293=$O$11,0.45,IF(Reservas!AA293=$O$12,0.33,"")))),Reservas!AC293)</f>
        <v/>
      </c>
      <c r="CK288" t="str">
        <f>IF(Reservas!AF293="",IF(Reservas!AE293="","",IF(Reservas!AD293=$O$10,0.85,IF(Reservas!AD293=$O$11,0.45,IF(Reservas!AD293=$O$12,0.33,"")))),Reservas!AF293)</f>
        <v/>
      </c>
      <c r="CL288" t="str">
        <f>IF(Reservas!AI293="",IF(Reservas!AH293="","",IF(Reservas!AG293=$O$10,0.85,IF(Reservas!AG293=$O$11,0.45,IF(Reservas!AG293=$O$12,0.33,"")))),Reservas!AI293)</f>
        <v/>
      </c>
      <c r="CM288" t="str">
        <f>IF(Reservas!AL293="",IF(Reservas!AK293="","",IF(Reservas!AJ293=$O$10,0.85,IF(Reservas!AJ293=$O$11,0.45,IF(Reservas!AJ293=$O$12,0.33,"")))),Reservas!AL293)</f>
        <v/>
      </c>
      <c r="CO288" t="str">
        <f>IFERROR('Prod y alimentación'!E346*IF($AN288=$R$10,VLOOKUP($AO288,Listas!$B$6:$C$106,2,),IF($AN288=$R$11,VLOOKUP($AO288,Listas!$E$6:$F$106,2,),IF($AN288=$R$12,VLOOKUP($AO288,Listas!$H$6:$I$106,2,),""))),"")</f>
        <v/>
      </c>
      <c r="CP288" t="str">
        <f>IFERROR('Prod y alimentación'!H346*IF($AN288=$R$10,VLOOKUP($AO288,Listas!$B$6:$C$106,2,),IF($AN288=$R$11,VLOOKUP($AO288,Listas!$E$6:$F$106,2,),IF($AN288=$R$12,VLOOKUP($AO288,Listas!$H$6:$I$106,2,),""))),"")</f>
        <v/>
      </c>
      <c r="CQ288" t="str">
        <f>IFERROR('Prod y alimentación'!K346*IF($AN288=$R$10,VLOOKUP($AO288,Listas!$B$6:$C$106,2,),IF($AN288=$R$11,VLOOKUP($AO288,Listas!$E$6:$F$106,2,),IF($AN288=$R$12,VLOOKUP($AO288,Listas!$H$6:$I$106,2,),""))),"")</f>
        <v/>
      </c>
      <c r="CR288" t="str">
        <f>IFERROR('Prod y alimentación'!N346*IF($AN288=$R$10,VLOOKUP($AO288,Listas!$B$6:$C$106,2,),IF($AN288=$R$11,VLOOKUP($AO288,Listas!$E$6:$F$106,2,),IF($AN288=$R$12,VLOOKUP($AO288,Listas!$H$6:$I$106,2,),""))),"")</f>
        <v/>
      </c>
      <c r="CS288" t="str">
        <f>IFERROR('Prod y alimentación'!Q346*IF($AN288=$R$10,VLOOKUP($AO288,Listas!$B$6:$C$106,2,),IF($AN288=$R$11,VLOOKUP($AO288,Listas!$E$6:$F$106,2,),IF($AN288=$R$12,VLOOKUP($AO288,Listas!$H$6:$I$106,2,),""))),"")</f>
        <v/>
      </c>
      <c r="CT288" t="str">
        <f>IFERROR('Prod y alimentación'!T346*IF($AN288=$R$10,VLOOKUP($AO288,Listas!$B$6:$C$106,2,),IF($AN288=$R$11,VLOOKUP($AO288,Listas!$E$6:$F$106,2,),IF($AN288=$R$12,VLOOKUP($AO288,Listas!$H$6:$I$106,2,),""))),"")</f>
        <v/>
      </c>
      <c r="CU288" t="str">
        <f>IFERROR('Prod y alimentación'!W346*IF($AN288=$R$10,VLOOKUP($AO288,Listas!$B$6:$C$106,2,),IF($AN288=$R$11,VLOOKUP($AO288,Listas!$E$6:$F$106,2,),IF($AN288=$R$12,VLOOKUP($AO288,Listas!$H$6:$I$106,2,),""))),"")</f>
        <v/>
      </c>
      <c r="CV288" t="str">
        <f>IFERROR('Prod y alimentación'!Z346*IF($AN288=$R$10,VLOOKUP($AO288,Listas!$B$6:$C$106,2,),IF($AN288=$R$11,VLOOKUP($AO288,Listas!$E$6:$F$106,2,),IF($AN288=$R$12,VLOOKUP($AO288,Listas!$H$6:$I$106,2,),""))),"")</f>
        <v/>
      </c>
      <c r="CW288" t="str">
        <f>IFERROR('Prod y alimentación'!AC346*IF($AN288=$R$10,VLOOKUP($AO288,Listas!$B$6:$C$106,2,),IF($AN288=$R$11,VLOOKUP($AO288,Listas!$E$6:$F$106,2,),IF($AN288=$R$12,VLOOKUP($AO288,Listas!$H$6:$I$106,2,),""))),"")</f>
        <v/>
      </c>
      <c r="CX288" t="str">
        <f>IFERROR('Prod y alimentación'!AF346*IF($AN288=$R$10,VLOOKUP($AO288,Listas!$B$6:$C$106,2,),IF($AN288=$R$11,VLOOKUP($AO288,Listas!$E$6:$F$106,2,),IF($AN288=$R$12,VLOOKUP($AO288,Listas!$H$6:$I$106,2,),""))),"")</f>
        <v/>
      </c>
      <c r="CY288" t="str">
        <f>IFERROR('Prod y alimentación'!AI346*IF($AN288=$R$10,VLOOKUP($AO288,Listas!$B$6:$C$106,2,),IF($AN288=$R$11,VLOOKUP($AO288,Listas!$E$6:$F$106,2,),IF($AN288=$R$12,VLOOKUP($AO288,Listas!$H$6:$I$106,2,),""))),"")</f>
        <v/>
      </c>
      <c r="CZ288" t="str">
        <f>IFERROR('Prod y alimentación'!AL346*IF($AN288=$R$10,VLOOKUP($AO288,Listas!$B$6:$C$106,2,),IF($AN288=$R$11,VLOOKUP($AO288,Listas!$E$6:$F$106,2,),IF($AN288=$R$12,VLOOKUP($AO288,Listas!$H$6:$I$106,2,),""))),"")</f>
        <v/>
      </c>
    </row>
    <row r="289" spans="80:104" x14ac:dyDescent="0.35">
      <c r="CB289" t="str">
        <f>IF(Reservas!E294="",IF(Reservas!D294="","",IF(Reservas!C294=$O$10,0.85,IF(Reservas!C294=$O$11,0.45,IF(Reservas!C294=$O$12,0.33,"")))),Reservas!E294)</f>
        <v/>
      </c>
      <c r="CC289" t="str">
        <f>IF(Reservas!H294="",IF(Reservas!G294="","",IF(Reservas!F294=$O$10,0.85,IF(Reservas!F294=$O$11,0.45,IF(Reservas!F294=$O$12,0.33,"")))),Reservas!H294)</f>
        <v/>
      </c>
      <c r="CD289" t="str">
        <f>IF(Reservas!K294="",IF(Reservas!J294="","",IF(Reservas!I294=$O$10,0.85,IF(Reservas!I294=$O$11,0.45,IF(Reservas!I294=$O$12,0.33,"")))),Reservas!K294)</f>
        <v/>
      </c>
      <c r="CE289" t="str">
        <f>IF(Reservas!N294="",IF(Reservas!M294="","",IF(Reservas!L294=$O$10,0.85,IF(Reservas!L294=$O$11,0.45,IF(Reservas!L294=$O$12,0.33,"")))),Reservas!N294)</f>
        <v/>
      </c>
      <c r="CF289" t="str">
        <f>IF(Reservas!Q294="",IF(Reservas!P294="","",IF(Reservas!O294=$O$10,0.85,IF(Reservas!O294=$O$11,0.45,IF(Reservas!O294=$O$12,0.33,"")))),Reservas!Q294)</f>
        <v/>
      </c>
      <c r="CG289" t="str">
        <f>IF(Reservas!T294="",IF(Reservas!S294="","",IF(Reservas!R294=$O$10,0.85,IF(Reservas!R294=$O$11,0.45,IF(Reservas!R294=$O$12,0.33,"")))),Reservas!T294)</f>
        <v/>
      </c>
      <c r="CH289" t="str">
        <f>IF(Reservas!W294="",IF(Reservas!V294="","",IF(Reservas!U294=$O$10,0.85,IF(Reservas!U294=$O$11,0.45,IF(Reservas!U294=$O$12,0.33,"")))),Reservas!W294)</f>
        <v/>
      </c>
      <c r="CI289" t="str">
        <f>IF(Reservas!Z294="",IF(Reservas!Y294="","",IF(Reservas!X294=$O$10,0.85,IF(Reservas!X294=$O$11,0.45,IF(Reservas!X294=$O$12,0.33,"")))),Reservas!Z294)</f>
        <v/>
      </c>
      <c r="CJ289" t="str">
        <f>IF(Reservas!AC294="",IF(Reservas!AB294="","",IF(Reservas!AA294=$O$10,0.85,IF(Reservas!AA294=$O$11,0.45,IF(Reservas!AA294=$O$12,0.33,"")))),Reservas!AC294)</f>
        <v/>
      </c>
      <c r="CK289" t="str">
        <f>IF(Reservas!AF294="",IF(Reservas!AE294="","",IF(Reservas!AD294=$O$10,0.85,IF(Reservas!AD294=$O$11,0.45,IF(Reservas!AD294=$O$12,0.33,"")))),Reservas!AF294)</f>
        <v/>
      </c>
      <c r="CL289" t="str">
        <f>IF(Reservas!AI294="",IF(Reservas!AH294="","",IF(Reservas!AG294=$O$10,0.85,IF(Reservas!AG294=$O$11,0.45,IF(Reservas!AG294=$O$12,0.33,"")))),Reservas!AI294)</f>
        <v/>
      </c>
      <c r="CM289" t="str">
        <f>IF(Reservas!AL294="",IF(Reservas!AK294="","",IF(Reservas!AJ294=$O$10,0.85,IF(Reservas!AJ294=$O$11,0.45,IF(Reservas!AJ294=$O$12,0.33,"")))),Reservas!AL294)</f>
        <v/>
      </c>
      <c r="CO289" t="str">
        <f>IFERROR('Prod y alimentación'!E347*IF($AN289=$R$10,VLOOKUP($AO289,Listas!$B$6:$C$106,2,),IF($AN289=$R$11,VLOOKUP($AO289,Listas!$E$6:$F$106,2,),IF($AN289=$R$12,VLOOKUP($AO289,Listas!$H$6:$I$106,2,),""))),"")</f>
        <v/>
      </c>
      <c r="CP289" t="str">
        <f>IFERROR('Prod y alimentación'!H347*IF($AN289=$R$10,VLOOKUP($AO289,Listas!$B$6:$C$106,2,),IF($AN289=$R$11,VLOOKUP($AO289,Listas!$E$6:$F$106,2,),IF($AN289=$R$12,VLOOKUP($AO289,Listas!$H$6:$I$106,2,),""))),"")</f>
        <v/>
      </c>
      <c r="CQ289" t="str">
        <f>IFERROR('Prod y alimentación'!K347*IF($AN289=$R$10,VLOOKUP($AO289,Listas!$B$6:$C$106,2,),IF($AN289=$R$11,VLOOKUP($AO289,Listas!$E$6:$F$106,2,),IF($AN289=$R$12,VLOOKUP($AO289,Listas!$H$6:$I$106,2,),""))),"")</f>
        <v/>
      </c>
      <c r="CR289" t="str">
        <f>IFERROR('Prod y alimentación'!N347*IF($AN289=$R$10,VLOOKUP($AO289,Listas!$B$6:$C$106,2,),IF($AN289=$R$11,VLOOKUP($AO289,Listas!$E$6:$F$106,2,),IF($AN289=$R$12,VLOOKUP($AO289,Listas!$H$6:$I$106,2,),""))),"")</f>
        <v/>
      </c>
      <c r="CS289" t="str">
        <f>IFERROR('Prod y alimentación'!Q347*IF($AN289=$R$10,VLOOKUP($AO289,Listas!$B$6:$C$106,2,),IF($AN289=$R$11,VLOOKUP($AO289,Listas!$E$6:$F$106,2,),IF($AN289=$R$12,VLOOKUP($AO289,Listas!$H$6:$I$106,2,),""))),"")</f>
        <v/>
      </c>
      <c r="CT289" t="str">
        <f>IFERROR('Prod y alimentación'!T347*IF($AN289=$R$10,VLOOKUP($AO289,Listas!$B$6:$C$106,2,),IF($AN289=$R$11,VLOOKUP($AO289,Listas!$E$6:$F$106,2,),IF($AN289=$R$12,VLOOKUP($AO289,Listas!$H$6:$I$106,2,),""))),"")</f>
        <v/>
      </c>
      <c r="CU289" t="str">
        <f>IFERROR('Prod y alimentación'!W347*IF($AN289=$R$10,VLOOKUP($AO289,Listas!$B$6:$C$106,2,),IF($AN289=$R$11,VLOOKUP($AO289,Listas!$E$6:$F$106,2,),IF($AN289=$R$12,VLOOKUP($AO289,Listas!$H$6:$I$106,2,),""))),"")</f>
        <v/>
      </c>
      <c r="CV289" t="str">
        <f>IFERROR('Prod y alimentación'!Z347*IF($AN289=$R$10,VLOOKUP($AO289,Listas!$B$6:$C$106,2,),IF($AN289=$R$11,VLOOKUP($AO289,Listas!$E$6:$F$106,2,),IF($AN289=$R$12,VLOOKUP($AO289,Listas!$H$6:$I$106,2,),""))),"")</f>
        <v/>
      </c>
      <c r="CW289" t="str">
        <f>IFERROR('Prod y alimentación'!AC347*IF($AN289=$R$10,VLOOKUP($AO289,Listas!$B$6:$C$106,2,),IF($AN289=$R$11,VLOOKUP($AO289,Listas!$E$6:$F$106,2,),IF($AN289=$R$12,VLOOKUP($AO289,Listas!$H$6:$I$106,2,),""))),"")</f>
        <v/>
      </c>
      <c r="CX289" t="str">
        <f>IFERROR('Prod y alimentación'!AF347*IF($AN289=$R$10,VLOOKUP($AO289,Listas!$B$6:$C$106,2,),IF($AN289=$R$11,VLOOKUP($AO289,Listas!$E$6:$F$106,2,),IF($AN289=$R$12,VLOOKUP($AO289,Listas!$H$6:$I$106,2,),""))),"")</f>
        <v/>
      </c>
      <c r="CY289" t="str">
        <f>IFERROR('Prod y alimentación'!AI347*IF($AN289=$R$10,VLOOKUP($AO289,Listas!$B$6:$C$106,2,),IF($AN289=$R$11,VLOOKUP($AO289,Listas!$E$6:$F$106,2,),IF($AN289=$R$12,VLOOKUP($AO289,Listas!$H$6:$I$106,2,),""))),"")</f>
        <v/>
      </c>
      <c r="CZ289" t="str">
        <f>IFERROR('Prod y alimentación'!AL347*IF($AN289=$R$10,VLOOKUP($AO289,Listas!$B$6:$C$106,2,),IF($AN289=$R$11,VLOOKUP($AO289,Listas!$E$6:$F$106,2,),IF($AN289=$R$12,VLOOKUP($AO289,Listas!$H$6:$I$106,2,),""))),"")</f>
        <v/>
      </c>
    </row>
    <row r="290" spans="80:104" x14ac:dyDescent="0.35">
      <c r="CB290" t="str">
        <f>IF(Reservas!E295="",IF(Reservas!D295="","",IF(Reservas!C295=$O$10,0.85,IF(Reservas!C295=$O$11,0.45,IF(Reservas!C295=$O$12,0.33,"")))),Reservas!E295)</f>
        <v/>
      </c>
      <c r="CC290" t="str">
        <f>IF(Reservas!H295="",IF(Reservas!G295="","",IF(Reservas!F295=$O$10,0.85,IF(Reservas!F295=$O$11,0.45,IF(Reservas!F295=$O$12,0.33,"")))),Reservas!H295)</f>
        <v/>
      </c>
      <c r="CD290" t="str">
        <f>IF(Reservas!K295="",IF(Reservas!J295="","",IF(Reservas!I295=$O$10,0.85,IF(Reservas!I295=$O$11,0.45,IF(Reservas!I295=$O$12,0.33,"")))),Reservas!K295)</f>
        <v/>
      </c>
      <c r="CE290" t="str">
        <f>IF(Reservas!N295="",IF(Reservas!M295="","",IF(Reservas!L295=$O$10,0.85,IF(Reservas!L295=$O$11,0.45,IF(Reservas!L295=$O$12,0.33,"")))),Reservas!N295)</f>
        <v/>
      </c>
      <c r="CF290" t="str">
        <f>IF(Reservas!Q295="",IF(Reservas!P295="","",IF(Reservas!O295=$O$10,0.85,IF(Reservas!O295=$O$11,0.45,IF(Reservas!O295=$O$12,0.33,"")))),Reservas!Q295)</f>
        <v/>
      </c>
      <c r="CG290" t="str">
        <f>IF(Reservas!T295="",IF(Reservas!S295="","",IF(Reservas!R295=$O$10,0.85,IF(Reservas!R295=$O$11,0.45,IF(Reservas!R295=$O$12,0.33,"")))),Reservas!T295)</f>
        <v/>
      </c>
      <c r="CH290" t="str">
        <f>IF(Reservas!W295="",IF(Reservas!V295="","",IF(Reservas!U295=$O$10,0.85,IF(Reservas!U295=$O$11,0.45,IF(Reservas!U295=$O$12,0.33,"")))),Reservas!W295)</f>
        <v/>
      </c>
      <c r="CI290" t="str">
        <f>IF(Reservas!Z295="",IF(Reservas!Y295="","",IF(Reservas!X295=$O$10,0.85,IF(Reservas!X295=$O$11,0.45,IF(Reservas!X295=$O$12,0.33,"")))),Reservas!Z295)</f>
        <v/>
      </c>
      <c r="CJ290" t="str">
        <f>IF(Reservas!AC295="",IF(Reservas!AB295="","",IF(Reservas!AA295=$O$10,0.85,IF(Reservas!AA295=$O$11,0.45,IF(Reservas!AA295=$O$12,0.33,"")))),Reservas!AC295)</f>
        <v/>
      </c>
      <c r="CK290" t="str">
        <f>IF(Reservas!AF295="",IF(Reservas!AE295="","",IF(Reservas!AD295=$O$10,0.85,IF(Reservas!AD295=$O$11,0.45,IF(Reservas!AD295=$O$12,0.33,"")))),Reservas!AF295)</f>
        <v/>
      </c>
      <c r="CL290" t="str">
        <f>IF(Reservas!AI295="",IF(Reservas!AH295="","",IF(Reservas!AG295=$O$10,0.85,IF(Reservas!AG295=$O$11,0.45,IF(Reservas!AG295=$O$12,0.33,"")))),Reservas!AI295)</f>
        <v/>
      </c>
      <c r="CM290" t="str">
        <f>IF(Reservas!AL295="",IF(Reservas!AK295="","",IF(Reservas!AJ295=$O$10,0.85,IF(Reservas!AJ295=$O$11,0.45,IF(Reservas!AJ295=$O$12,0.33,"")))),Reservas!AL295)</f>
        <v/>
      </c>
      <c r="CO290" t="str">
        <f>IFERROR('Prod y alimentación'!E348*IF($AN290=$R$10,VLOOKUP($AO290,Listas!$B$6:$C$106,2,),IF($AN290=$R$11,VLOOKUP($AO290,Listas!$E$6:$F$106,2,),IF($AN290=$R$12,VLOOKUP($AO290,Listas!$H$6:$I$106,2,),""))),"")</f>
        <v/>
      </c>
      <c r="CP290" t="str">
        <f>IFERROR('Prod y alimentación'!H348*IF($AN290=$R$10,VLOOKUP($AO290,Listas!$B$6:$C$106,2,),IF($AN290=$R$11,VLOOKUP($AO290,Listas!$E$6:$F$106,2,),IF($AN290=$R$12,VLOOKUP($AO290,Listas!$H$6:$I$106,2,),""))),"")</f>
        <v/>
      </c>
      <c r="CQ290" t="str">
        <f>IFERROR('Prod y alimentación'!K348*IF($AN290=$R$10,VLOOKUP($AO290,Listas!$B$6:$C$106,2,),IF($AN290=$R$11,VLOOKUP($AO290,Listas!$E$6:$F$106,2,),IF($AN290=$R$12,VLOOKUP($AO290,Listas!$H$6:$I$106,2,),""))),"")</f>
        <v/>
      </c>
      <c r="CR290" t="str">
        <f>IFERROR('Prod y alimentación'!N348*IF($AN290=$R$10,VLOOKUP($AO290,Listas!$B$6:$C$106,2,),IF($AN290=$R$11,VLOOKUP($AO290,Listas!$E$6:$F$106,2,),IF($AN290=$R$12,VLOOKUP($AO290,Listas!$H$6:$I$106,2,),""))),"")</f>
        <v/>
      </c>
      <c r="CS290" t="str">
        <f>IFERROR('Prod y alimentación'!Q348*IF($AN290=$R$10,VLOOKUP($AO290,Listas!$B$6:$C$106,2,),IF($AN290=$R$11,VLOOKUP($AO290,Listas!$E$6:$F$106,2,),IF($AN290=$R$12,VLOOKUP($AO290,Listas!$H$6:$I$106,2,),""))),"")</f>
        <v/>
      </c>
      <c r="CT290" t="str">
        <f>IFERROR('Prod y alimentación'!T348*IF($AN290=$R$10,VLOOKUP($AO290,Listas!$B$6:$C$106,2,),IF($AN290=$R$11,VLOOKUP($AO290,Listas!$E$6:$F$106,2,),IF($AN290=$R$12,VLOOKUP($AO290,Listas!$H$6:$I$106,2,),""))),"")</f>
        <v/>
      </c>
      <c r="CU290" t="str">
        <f>IFERROR('Prod y alimentación'!W348*IF($AN290=$R$10,VLOOKUP($AO290,Listas!$B$6:$C$106,2,),IF($AN290=$R$11,VLOOKUP($AO290,Listas!$E$6:$F$106,2,),IF($AN290=$R$12,VLOOKUP($AO290,Listas!$H$6:$I$106,2,),""))),"")</f>
        <v/>
      </c>
      <c r="CV290" t="str">
        <f>IFERROR('Prod y alimentación'!Z348*IF($AN290=$R$10,VLOOKUP($AO290,Listas!$B$6:$C$106,2,),IF($AN290=$R$11,VLOOKUP($AO290,Listas!$E$6:$F$106,2,),IF($AN290=$R$12,VLOOKUP($AO290,Listas!$H$6:$I$106,2,),""))),"")</f>
        <v/>
      </c>
      <c r="CW290" t="str">
        <f>IFERROR('Prod y alimentación'!AC348*IF($AN290=$R$10,VLOOKUP($AO290,Listas!$B$6:$C$106,2,),IF($AN290=$R$11,VLOOKUP($AO290,Listas!$E$6:$F$106,2,),IF($AN290=$R$12,VLOOKUP($AO290,Listas!$H$6:$I$106,2,),""))),"")</f>
        <v/>
      </c>
      <c r="CX290" t="str">
        <f>IFERROR('Prod y alimentación'!AF348*IF($AN290=$R$10,VLOOKUP($AO290,Listas!$B$6:$C$106,2,),IF($AN290=$R$11,VLOOKUP($AO290,Listas!$E$6:$F$106,2,),IF($AN290=$R$12,VLOOKUP($AO290,Listas!$H$6:$I$106,2,),""))),"")</f>
        <v/>
      </c>
      <c r="CY290" t="str">
        <f>IFERROR('Prod y alimentación'!AI348*IF($AN290=$R$10,VLOOKUP($AO290,Listas!$B$6:$C$106,2,),IF($AN290=$R$11,VLOOKUP($AO290,Listas!$E$6:$F$106,2,),IF($AN290=$R$12,VLOOKUP($AO290,Listas!$H$6:$I$106,2,),""))),"")</f>
        <v/>
      </c>
      <c r="CZ290" t="str">
        <f>IFERROR('Prod y alimentación'!AL348*IF($AN290=$R$10,VLOOKUP($AO290,Listas!$B$6:$C$106,2,),IF($AN290=$R$11,VLOOKUP($AO290,Listas!$E$6:$F$106,2,),IF($AN290=$R$12,VLOOKUP($AO290,Listas!$H$6:$I$106,2,),""))),"")</f>
        <v/>
      </c>
    </row>
    <row r="291" spans="80:104" x14ac:dyDescent="0.35">
      <c r="CB291" t="str">
        <f>IF(Reservas!E296="",IF(Reservas!D296="","",IF(Reservas!C296=$O$10,0.85,IF(Reservas!C296=$O$11,0.45,IF(Reservas!C296=$O$12,0.33,"")))),Reservas!E296)</f>
        <v/>
      </c>
      <c r="CC291" t="str">
        <f>IF(Reservas!H296="",IF(Reservas!G296="","",IF(Reservas!F296=$O$10,0.85,IF(Reservas!F296=$O$11,0.45,IF(Reservas!F296=$O$12,0.33,"")))),Reservas!H296)</f>
        <v/>
      </c>
      <c r="CD291" t="str">
        <f>IF(Reservas!K296="",IF(Reservas!J296="","",IF(Reservas!I296=$O$10,0.85,IF(Reservas!I296=$O$11,0.45,IF(Reservas!I296=$O$12,0.33,"")))),Reservas!K296)</f>
        <v/>
      </c>
      <c r="CE291" t="str">
        <f>IF(Reservas!N296="",IF(Reservas!M296="","",IF(Reservas!L296=$O$10,0.85,IF(Reservas!L296=$O$11,0.45,IF(Reservas!L296=$O$12,0.33,"")))),Reservas!N296)</f>
        <v/>
      </c>
      <c r="CF291" t="str">
        <f>IF(Reservas!Q296="",IF(Reservas!P296="","",IF(Reservas!O296=$O$10,0.85,IF(Reservas!O296=$O$11,0.45,IF(Reservas!O296=$O$12,0.33,"")))),Reservas!Q296)</f>
        <v/>
      </c>
      <c r="CG291" t="str">
        <f>IF(Reservas!T296="",IF(Reservas!S296="","",IF(Reservas!R296=$O$10,0.85,IF(Reservas!R296=$O$11,0.45,IF(Reservas!R296=$O$12,0.33,"")))),Reservas!T296)</f>
        <v/>
      </c>
      <c r="CH291" t="str">
        <f>IF(Reservas!W296="",IF(Reservas!V296="","",IF(Reservas!U296=$O$10,0.85,IF(Reservas!U296=$O$11,0.45,IF(Reservas!U296=$O$12,0.33,"")))),Reservas!W296)</f>
        <v/>
      </c>
      <c r="CI291" t="str">
        <f>IF(Reservas!Z296="",IF(Reservas!Y296="","",IF(Reservas!X296=$O$10,0.85,IF(Reservas!X296=$O$11,0.45,IF(Reservas!X296=$O$12,0.33,"")))),Reservas!Z296)</f>
        <v/>
      </c>
      <c r="CJ291" t="str">
        <f>IF(Reservas!AC296="",IF(Reservas!AB296="","",IF(Reservas!AA296=$O$10,0.85,IF(Reservas!AA296=$O$11,0.45,IF(Reservas!AA296=$O$12,0.33,"")))),Reservas!AC296)</f>
        <v/>
      </c>
      <c r="CK291" t="str">
        <f>IF(Reservas!AF296="",IF(Reservas!AE296="","",IF(Reservas!AD296=$O$10,0.85,IF(Reservas!AD296=$O$11,0.45,IF(Reservas!AD296=$O$12,0.33,"")))),Reservas!AF296)</f>
        <v/>
      </c>
      <c r="CL291" t="str">
        <f>IF(Reservas!AI296="",IF(Reservas!AH296="","",IF(Reservas!AG296=$O$10,0.85,IF(Reservas!AG296=$O$11,0.45,IF(Reservas!AG296=$O$12,0.33,"")))),Reservas!AI296)</f>
        <v/>
      </c>
      <c r="CM291" t="str">
        <f>IF(Reservas!AL296="",IF(Reservas!AK296="","",IF(Reservas!AJ296=$O$10,0.85,IF(Reservas!AJ296=$O$11,0.45,IF(Reservas!AJ296=$O$12,0.33,"")))),Reservas!AL296)</f>
        <v/>
      </c>
      <c r="CO291" t="str">
        <f>IFERROR('Prod y alimentación'!E349*IF($AN291=$R$10,VLOOKUP($AO291,Listas!$B$6:$C$106,2,),IF($AN291=$R$11,VLOOKUP($AO291,Listas!$E$6:$F$106,2,),IF($AN291=$R$12,VLOOKUP($AO291,Listas!$H$6:$I$106,2,),""))),"")</f>
        <v/>
      </c>
      <c r="CP291" t="str">
        <f>IFERROR('Prod y alimentación'!H349*IF($AN291=$R$10,VLOOKUP($AO291,Listas!$B$6:$C$106,2,),IF($AN291=$R$11,VLOOKUP($AO291,Listas!$E$6:$F$106,2,),IF($AN291=$R$12,VLOOKUP($AO291,Listas!$H$6:$I$106,2,),""))),"")</f>
        <v/>
      </c>
      <c r="CQ291" t="str">
        <f>IFERROR('Prod y alimentación'!K349*IF($AN291=$R$10,VLOOKUP($AO291,Listas!$B$6:$C$106,2,),IF($AN291=$R$11,VLOOKUP($AO291,Listas!$E$6:$F$106,2,),IF($AN291=$R$12,VLOOKUP($AO291,Listas!$H$6:$I$106,2,),""))),"")</f>
        <v/>
      </c>
      <c r="CR291" t="str">
        <f>IFERROR('Prod y alimentación'!N349*IF($AN291=$R$10,VLOOKUP($AO291,Listas!$B$6:$C$106,2,),IF($AN291=$R$11,VLOOKUP($AO291,Listas!$E$6:$F$106,2,),IF($AN291=$R$12,VLOOKUP($AO291,Listas!$H$6:$I$106,2,),""))),"")</f>
        <v/>
      </c>
      <c r="CS291" t="str">
        <f>IFERROR('Prod y alimentación'!Q349*IF($AN291=$R$10,VLOOKUP($AO291,Listas!$B$6:$C$106,2,),IF($AN291=$R$11,VLOOKUP($AO291,Listas!$E$6:$F$106,2,),IF($AN291=$R$12,VLOOKUP($AO291,Listas!$H$6:$I$106,2,),""))),"")</f>
        <v/>
      </c>
      <c r="CT291" t="str">
        <f>IFERROR('Prod y alimentación'!T349*IF($AN291=$R$10,VLOOKUP($AO291,Listas!$B$6:$C$106,2,),IF($AN291=$R$11,VLOOKUP($AO291,Listas!$E$6:$F$106,2,),IF($AN291=$R$12,VLOOKUP($AO291,Listas!$H$6:$I$106,2,),""))),"")</f>
        <v/>
      </c>
      <c r="CU291" t="str">
        <f>IFERROR('Prod y alimentación'!W349*IF($AN291=$R$10,VLOOKUP($AO291,Listas!$B$6:$C$106,2,),IF($AN291=$R$11,VLOOKUP($AO291,Listas!$E$6:$F$106,2,),IF($AN291=$R$12,VLOOKUP($AO291,Listas!$H$6:$I$106,2,),""))),"")</f>
        <v/>
      </c>
      <c r="CV291" t="str">
        <f>IFERROR('Prod y alimentación'!Z349*IF($AN291=$R$10,VLOOKUP($AO291,Listas!$B$6:$C$106,2,),IF($AN291=$R$11,VLOOKUP($AO291,Listas!$E$6:$F$106,2,),IF($AN291=$R$12,VLOOKUP($AO291,Listas!$H$6:$I$106,2,),""))),"")</f>
        <v/>
      </c>
      <c r="CW291" t="str">
        <f>IFERROR('Prod y alimentación'!AC349*IF($AN291=$R$10,VLOOKUP($AO291,Listas!$B$6:$C$106,2,),IF($AN291=$R$11,VLOOKUP($AO291,Listas!$E$6:$F$106,2,),IF($AN291=$R$12,VLOOKUP($AO291,Listas!$H$6:$I$106,2,),""))),"")</f>
        <v/>
      </c>
      <c r="CX291" t="str">
        <f>IFERROR('Prod y alimentación'!AF349*IF($AN291=$R$10,VLOOKUP($AO291,Listas!$B$6:$C$106,2,),IF($AN291=$R$11,VLOOKUP($AO291,Listas!$E$6:$F$106,2,),IF($AN291=$R$12,VLOOKUP($AO291,Listas!$H$6:$I$106,2,),""))),"")</f>
        <v/>
      </c>
      <c r="CY291" t="str">
        <f>IFERROR('Prod y alimentación'!AI349*IF($AN291=$R$10,VLOOKUP($AO291,Listas!$B$6:$C$106,2,),IF($AN291=$R$11,VLOOKUP($AO291,Listas!$E$6:$F$106,2,),IF($AN291=$R$12,VLOOKUP($AO291,Listas!$H$6:$I$106,2,),""))),"")</f>
        <v/>
      </c>
      <c r="CZ291" t="str">
        <f>IFERROR('Prod y alimentación'!AL349*IF($AN291=$R$10,VLOOKUP($AO291,Listas!$B$6:$C$106,2,),IF($AN291=$R$11,VLOOKUP($AO291,Listas!$E$6:$F$106,2,),IF($AN291=$R$12,VLOOKUP($AO291,Listas!$H$6:$I$106,2,),""))),"")</f>
        <v/>
      </c>
    </row>
    <row r="292" spans="80:104" x14ac:dyDescent="0.35">
      <c r="CB292" t="str">
        <f>IF(Reservas!E297="",IF(Reservas!D297="","",IF(Reservas!C297=$O$10,0.85,IF(Reservas!C297=$O$11,0.45,IF(Reservas!C297=$O$12,0.33,"")))),Reservas!E297)</f>
        <v/>
      </c>
      <c r="CC292" t="str">
        <f>IF(Reservas!H297="",IF(Reservas!G297="","",IF(Reservas!F297=$O$10,0.85,IF(Reservas!F297=$O$11,0.45,IF(Reservas!F297=$O$12,0.33,"")))),Reservas!H297)</f>
        <v/>
      </c>
      <c r="CD292" t="str">
        <f>IF(Reservas!K297="",IF(Reservas!J297="","",IF(Reservas!I297=$O$10,0.85,IF(Reservas!I297=$O$11,0.45,IF(Reservas!I297=$O$12,0.33,"")))),Reservas!K297)</f>
        <v/>
      </c>
      <c r="CE292" t="str">
        <f>IF(Reservas!N297="",IF(Reservas!M297="","",IF(Reservas!L297=$O$10,0.85,IF(Reservas!L297=$O$11,0.45,IF(Reservas!L297=$O$12,0.33,"")))),Reservas!N297)</f>
        <v/>
      </c>
      <c r="CF292" t="str">
        <f>IF(Reservas!Q297="",IF(Reservas!P297="","",IF(Reservas!O297=$O$10,0.85,IF(Reservas!O297=$O$11,0.45,IF(Reservas!O297=$O$12,0.33,"")))),Reservas!Q297)</f>
        <v/>
      </c>
      <c r="CG292" t="str">
        <f>IF(Reservas!T297="",IF(Reservas!S297="","",IF(Reservas!R297=$O$10,0.85,IF(Reservas!R297=$O$11,0.45,IF(Reservas!R297=$O$12,0.33,"")))),Reservas!T297)</f>
        <v/>
      </c>
      <c r="CH292" t="str">
        <f>IF(Reservas!W297="",IF(Reservas!V297="","",IF(Reservas!U297=$O$10,0.85,IF(Reservas!U297=$O$11,0.45,IF(Reservas!U297=$O$12,0.33,"")))),Reservas!W297)</f>
        <v/>
      </c>
      <c r="CI292" t="str">
        <f>IF(Reservas!Z297="",IF(Reservas!Y297="","",IF(Reservas!X297=$O$10,0.85,IF(Reservas!X297=$O$11,0.45,IF(Reservas!X297=$O$12,0.33,"")))),Reservas!Z297)</f>
        <v/>
      </c>
      <c r="CJ292" t="str">
        <f>IF(Reservas!AC297="",IF(Reservas!AB297="","",IF(Reservas!AA297=$O$10,0.85,IF(Reservas!AA297=$O$11,0.45,IF(Reservas!AA297=$O$12,0.33,"")))),Reservas!AC297)</f>
        <v/>
      </c>
      <c r="CK292" t="str">
        <f>IF(Reservas!AF297="",IF(Reservas!AE297="","",IF(Reservas!AD297=$O$10,0.85,IF(Reservas!AD297=$O$11,0.45,IF(Reservas!AD297=$O$12,0.33,"")))),Reservas!AF297)</f>
        <v/>
      </c>
      <c r="CL292" t="str">
        <f>IF(Reservas!AI297="",IF(Reservas!AH297="","",IF(Reservas!AG297=$O$10,0.85,IF(Reservas!AG297=$O$11,0.45,IF(Reservas!AG297=$O$12,0.33,"")))),Reservas!AI297)</f>
        <v/>
      </c>
      <c r="CM292" t="str">
        <f>IF(Reservas!AL297="",IF(Reservas!AK297="","",IF(Reservas!AJ297=$O$10,0.85,IF(Reservas!AJ297=$O$11,0.45,IF(Reservas!AJ297=$O$12,0.33,"")))),Reservas!AL297)</f>
        <v/>
      </c>
      <c r="CO292" t="str">
        <f>IFERROR('Prod y alimentación'!E350*IF($AN292=$R$10,VLOOKUP($AO292,Listas!$B$6:$C$106,2,),IF($AN292=$R$11,VLOOKUP($AO292,Listas!$E$6:$F$106,2,),IF($AN292=$R$12,VLOOKUP($AO292,Listas!$H$6:$I$106,2,),""))),"")</f>
        <v/>
      </c>
      <c r="CP292" t="str">
        <f>IFERROR('Prod y alimentación'!H350*IF($AN292=$R$10,VLOOKUP($AO292,Listas!$B$6:$C$106,2,),IF($AN292=$R$11,VLOOKUP($AO292,Listas!$E$6:$F$106,2,),IF($AN292=$R$12,VLOOKUP($AO292,Listas!$H$6:$I$106,2,),""))),"")</f>
        <v/>
      </c>
      <c r="CQ292" t="str">
        <f>IFERROR('Prod y alimentación'!K350*IF($AN292=$R$10,VLOOKUP($AO292,Listas!$B$6:$C$106,2,),IF($AN292=$R$11,VLOOKUP($AO292,Listas!$E$6:$F$106,2,),IF($AN292=$R$12,VLOOKUP($AO292,Listas!$H$6:$I$106,2,),""))),"")</f>
        <v/>
      </c>
      <c r="CR292" t="str">
        <f>IFERROR('Prod y alimentación'!N350*IF($AN292=$R$10,VLOOKUP($AO292,Listas!$B$6:$C$106,2,),IF($AN292=$R$11,VLOOKUP($AO292,Listas!$E$6:$F$106,2,),IF($AN292=$R$12,VLOOKUP($AO292,Listas!$H$6:$I$106,2,),""))),"")</f>
        <v/>
      </c>
      <c r="CS292" t="str">
        <f>IFERROR('Prod y alimentación'!Q350*IF($AN292=$R$10,VLOOKUP($AO292,Listas!$B$6:$C$106,2,),IF($AN292=$R$11,VLOOKUP($AO292,Listas!$E$6:$F$106,2,),IF($AN292=$R$12,VLOOKUP($AO292,Listas!$H$6:$I$106,2,),""))),"")</f>
        <v/>
      </c>
      <c r="CT292" t="str">
        <f>IFERROR('Prod y alimentación'!T350*IF($AN292=$R$10,VLOOKUP($AO292,Listas!$B$6:$C$106,2,),IF($AN292=$R$11,VLOOKUP($AO292,Listas!$E$6:$F$106,2,),IF($AN292=$R$12,VLOOKUP($AO292,Listas!$H$6:$I$106,2,),""))),"")</f>
        <v/>
      </c>
      <c r="CU292" t="str">
        <f>IFERROR('Prod y alimentación'!W350*IF($AN292=$R$10,VLOOKUP($AO292,Listas!$B$6:$C$106,2,),IF($AN292=$R$11,VLOOKUP($AO292,Listas!$E$6:$F$106,2,),IF($AN292=$R$12,VLOOKUP($AO292,Listas!$H$6:$I$106,2,),""))),"")</f>
        <v/>
      </c>
      <c r="CV292" t="str">
        <f>IFERROR('Prod y alimentación'!Z350*IF($AN292=$R$10,VLOOKUP($AO292,Listas!$B$6:$C$106,2,),IF($AN292=$R$11,VLOOKUP($AO292,Listas!$E$6:$F$106,2,),IF($AN292=$R$12,VLOOKUP($AO292,Listas!$H$6:$I$106,2,),""))),"")</f>
        <v/>
      </c>
      <c r="CW292" t="str">
        <f>IFERROR('Prod y alimentación'!AC350*IF($AN292=$R$10,VLOOKUP($AO292,Listas!$B$6:$C$106,2,),IF($AN292=$R$11,VLOOKUP($AO292,Listas!$E$6:$F$106,2,),IF($AN292=$R$12,VLOOKUP($AO292,Listas!$H$6:$I$106,2,),""))),"")</f>
        <v/>
      </c>
      <c r="CX292" t="str">
        <f>IFERROR('Prod y alimentación'!AF350*IF($AN292=$R$10,VLOOKUP($AO292,Listas!$B$6:$C$106,2,),IF($AN292=$R$11,VLOOKUP($AO292,Listas!$E$6:$F$106,2,),IF($AN292=$R$12,VLOOKUP($AO292,Listas!$H$6:$I$106,2,),""))),"")</f>
        <v/>
      </c>
      <c r="CY292" t="str">
        <f>IFERROR('Prod y alimentación'!AI350*IF($AN292=$R$10,VLOOKUP($AO292,Listas!$B$6:$C$106,2,),IF($AN292=$R$11,VLOOKUP($AO292,Listas!$E$6:$F$106,2,),IF($AN292=$R$12,VLOOKUP($AO292,Listas!$H$6:$I$106,2,),""))),"")</f>
        <v/>
      </c>
      <c r="CZ292" t="str">
        <f>IFERROR('Prod y alimentación'!AL350*IF($AN292=$R$10,VLOOKUP($AO292,Listas!$B$6:$C$106,2,),IF($AN292=$R$11,VLOOKUP($AO292,Listas!$E$6:$F$106,2,),IF($AN292=$R$12,VLOOKUP($AO292,Listas!$H$6:$I$106,2,),""))),"")</f>
        <v/>
      </c>
    </row>
    <row r="293" spans="80:104" x14ac:dyDescent="0.35">
      <c r="CB293" t="str">
        <f>IF(Reservas!E298="",IF(Reservas!D298="","",IF(Reservas!C298=$O$10,0.85,IF(Reservas!C298=$O$11,0.45,IF(Reservas!C298=$O$12,0.33,"")))),Reservas!E298)</f>
        <v/>
      </c>
      <c r="CC293" t="str">
        <f>IF(Reservas!H298="",IF(Reservas!G298="","",IF(Reservas!F298=$O$10,0.85,IF(Reservas!F298=$O$11,0.45,IF(Reservas!F298=$O$12,0.33,"")))),Reservas!H298)</f>
        <v/>
      </c>
      <c r="CD293" t="str">
        <f>IF(Reservas!K298="",IF(Reservas!J298="","",IF(Reservas!I298=$O$10,0.85,IF(Reservas!I298=$O$11,0.45,IF(Reservas!I298=$O$12,0.33,"")))),Reservas!K298)</f>
        <v/>
      </c>
      <c r="CE293" t="str">
        <f>IF(Reservas!N298="",IF(Reservas!M298="","",IF(Reservas!L298=$O$10,0.85,IF(Reservas!L298=$O$11,0.45,IF(Reservas!L298=$O$12,0.33,"")))),Reservas!N298)</f>
        <v/>
      </c>
      <c r="CF293" t="str">
        <f>IF(Reservas!Q298="",IF(Reservas!P298="","",IF(Reservas!O298=$O$10,0.85,IF(Reservas!O298=$O$11,0.45,IF(Reservas!O298=$O$12,0.33,"")))),Reservas!Q298)</f>
        <v/>
      </c>
      <c r="CG293" t="str">
        <f>IF(Reservas!T298="",IF(Reservas!S298="","",IF(Reservas!R298=$O$10,0.85,IF(Reservas!R298=$O$11,0.45,IF(Reservas!R298=$O$12,0.33,"")))),Reservas!T298)</f>
        <v/>
      </c>
      <c r="CH293" t="str">
        <f>IF(Reservas!W298="",IF(Reservas!V298="","",IF(Reservas!U298=$O$10,0.85,IF(Reservas!U298=$O$11,0.45,IF(Reservas!U298=$O$12,0.33,"")))),Reservas!W298)</f>
        <v/>
      </c>
      <c r="CI293" t="str">
        <f>IF(Reservas!Z298="",IF(Reservas!Y298="","",IF(Reservas!X298=$O$10,0.85,IF(Reservas!X298=$O$11,0.45,IF(Reservas!X298=$O$12,0.33,"")))),Reservas!Z298)</f>
        <v/>
      </c>
      <c r="CJ293" t="str">
        <f>IF(Reservas!AC298="",IF(Reservas!AB298="","",IF(Reservas!AA298=$O$10,0.85,IF(Reservas!AA298=$O$11,0.45,IF(Reservas!AA298=$O$12,0.33,"")))),Reservas!AC298)</f>
        <v/>
      </c>
      <c r="CK293" t="str">
        <f>IF(Reservas!AF298="",IF(Reservas!AE298="","",IF(Reservas!AD298=$O$10,0.85,IF(Reservas!AD298=$O$11,0.45,IF(Reservas!AD298=$O$12,0.33,"")))),Reservas!AF298)</f>
        <v/>
      </c>
      <c r="CL293" t="str">
        <f>IF(Reservas!AI298="",IF(Reservas!AH298="","",IF(Reservas!AG298=$O$10,0.85,IF(Reservas!AG298=$O$11,0.45,IF(Reservas!AG298=$O$12,0.33,"")))),Reservas!AI298)</f>
        <v/>
      </c>
      <c r="CM293" t="str">
        <f>IF(Reservas!AL298="",IF(Reservas!AK298="","",IF(Reservas!AJ298=$O$10,0.85,IF(Reservas!AJ298=$O$11,0.45,IF(Reservas!AJ298=$O$12,0.33,"")))),Reservas!AL298)</f>
        <v/>
      </c>
      <c r="CO293" t="str">
        <f>IFERROR('Prod y alimentación'!E351*IF($AN293=$R$10,VLOOKUP($AO293,Listas!$B$6:$C$106,2,),IF($AN293=$R$11,VLOOKUP($AO293,Listas!$E$6:$F$106,2,),IF($AN293=$R$12,VLOOKUP($AO293,Listas!$H$6:$I$106,2,),""))),"")</f>
        <v/>
      </c>
      <c r="CP293" t="str">
        <f>IFERROR('Prod y alimentación'!H351*IF($AN293=$R$10,VLOOKUP($AO293,Listas!$B$6:$C$106,2,),IF($AN293=$R$11,VLOOKUP($AO293,Listas!$E$6:$F$106,2,),IF($AN293=$R$12,VLOOKUP($AO293,Listas!$H$6:$I$106,2,),""))),"")</f>
        <v/>
      </c>
      <c r="CQ293" t="str">
        <f>IFERROR('Prod y alimentación'!K351*IF($AN293=$R$10,VLOOKUP($AO293,Listas!$B$6:$C$106,2,),IF($AN293=$R$11,VLOOKUP($AO293,Listas!$E$6:$F$106,2,),IF($AN293=$R$12,VLOOKUP($AO293,Listas!$H$6:$I$106,2,),""))),"")</f>
        <v/>
      </c>
      <c r="CR293" t="str">
        <f>IFERROR('Prod y alimentación'!N351*IF($AN293=$R$10,VLOOKUP($AO293,Listas!$B$6:$C$106,2,),IF($AN293=$R$11,VLOOKUP($AO293,Listas!$E$6:$F$106,2,),IF($AN293=$R$12,VLOOKUP($AO293,Listas!$H$6:$I$106,2,),""))),"")</f>
        <v/>
      </c>
      <c r="CS293" t="str">
        <f>IFERROR('Prod y alimentación'!Q351*IF($AN293=$R$10,VLOOKUP($AO293,Listas!$B$6:$C$106,2,),IF($AN293=$R$11,VLOOKUP($AO293,Listas!$E$6:$F$106,2,),IF($AN293=$R$12,VLOOKUP($AO293,Listas!$H$6:$I$106,2,),""))),"")</f>
        <v/>
      </c>
      <c r="CT293" t="str">
        <f>IFERROR('Prod y alimentación'!T351*IF($AN293=$R$10,VLOOKUP($AO293,Listas!$B$6:$C$106,2,),IF($AN293=$R$11,VLOOKUP($AO293,Listas!$E$6:$F$106,2,),IF($AN293=$R$12,VLOOKUP($AO293,Listas!$H$6:$I$106,2,),""))),"")</f>
        <v/>
      </c>
      <c r="CU293" t="str">
        <f>IFERROR('Prod y alimentación'!W351*IF($AN293=$R$10,VLOOKUP($AO293,Listas!$B$6:$C$106,2,),IF($AN293=$R$11,VLOOKUP($AO293,Listas!$E$6:$F$106,2,),IF($AN293=$R$12,VLOOKUP($AO293,Listas!$H$6:$I$106,2,),""))),"")</f>
        <v/>
      </c>
      <c r="CV293" t="str">
        <f>IFERROR('Prod y alimentación'!Z351*IF($AN293=$R$10,VLOOKUP($AO293,Listas!$B$6:$C$106,2,),IF($AN293=$R$11,VLOOKUP($AO293,Listas!$E$6:$F$106,2,),IF($AN293=$R$12,VLOOKUP($AO293,Listas!$H$6:$I$106,2,),""))),"")</f>
        <v/>
      </c>
      <c r="CW293" t="str">
        <f>IFERROR('Prod y alimentación'!AC351*IF($AN293=$R$10,VLOOKUP($AO293,Listas!$B$6:$C$106,2,),IF($AN293=$R$11,VLOOKUP($AO293,Listas!$E$6:$F$106,2,),IF($AN293=$R$12,VLOOKUP($AO293,Listas!$H$6:$I$106,2,),""))),"")</f>
        <v/>
      </c>
      <c r="CX293" t="str">
        <f>IFERROR('Prod y alimentación'!AF351*IF($AN293=$R$10,VLOOKUP($AO293,Listas!$B$6:$C$106,2,),IF($AN293=$R$11,VLOOKUP($AO293,Listas!$E$6:$F$106,2,),IF($AN293=$R$12,VLOOKUP($AO293,Listas!$H$6:$I$106,2,),""))),"")</f>
        <v/>
      </c>
      <c r="CY293" t="str">
        <f>IFERROR('Prod y alimentación'!AI351*IF($AN293=$R$10,VLOOKUP($AO293,Listas!$B$6:$C$106,2,),IF($AN293=$R$11,VLOOKUP($AO293,Listas!$E$6:$F$106,2,),IF($AN293=$R$12,VLOOKUP($AO293,Listas!$H$6:$I$106,2,),""))),"")</f>
        <v/>
      </c>
      <c r="CZ293" t="str">
        <f>IFERROR('Prod y alimentación'!AL351*IF($AN293=$R$10,VLOOKUP($AO293,Listas!$B$6:$C$106,2,),IF($AN293=$R$11,VLOOKUP($AO293,Listas!$E$6:$F$106,2,),IF($AN293=$R$12,VLOOKUP($AO293,Listas!$H$6:$I$106,2,),""))),"")</f>
        <v/>
      </c>
    </row>
    <row r="294" spans="80:104" x14ac:dyDescent="0.35">
      <c r="CB294" t="str">
        <f>IF(Reservas!E299="",IF(Reservas!D299="","",IF(Reservas!C299=$O$10,0.85,IF(Reservas!C299=$O$11,0.45,IF(Reservas!C299=$O$12,0.33,"")))),Reservas!E299)</f>
        <v/>
      </c>
      <c r="CC294" t="str">
        <f>IF(Reservas!H299="",IF(Reservas!G299="","",IF(Reservas!F299=$O$10,0.85,IF(Reservas!F299=$O$11,0.45,IF(Reservas!F299=$O$12,0.33,"")))),Reservas!H299)</f>
        <v/>
      </c>
      <c r="CD294" t="str">
        <f>IF(Reservas!K299="",IF(Reservas!J299="","",IF(Reservas!I299=$O$10,0.85,IF(Reservas!I299=$O$11,0.45,IF(Reservas!I299=$O$12,0.33,"")))),Reservas!K299)</f>
        <v/>
      </c>
      <c r="CE294" t="str">
        <f>IF(Reservas!N299="",IF(Reservas!M299="","",IF(Reservas!L299=$O$10,0.85,IF(Reservas!L299=$O$11,0.45,IF(Reservas!L299=$O$12,0.33,"")))),Reservas!N299)</f>
        <v/>
      </c>
      <c r="CF294" t="str">
        <f>IF(Reservas!Q299="",IF(Reservas!P299="","",IF(Reservas!O299=$O$10,0.85,IF(Reservas!O299=$O$11,0.45,IF(Reservas!O299=$O$12,0.33,"")))),Reservas!Q299)</f>
        <v/>
      </c>
      <c r="CG294" t="str">
        <f>IF(Reservas!T299="",IF(Reservas!S299="","",IF(Reservas!R299=$O$10,0.85,IF(Reservas!R299=$O$11,0.45,IF(Reservas!R299=$O$12,0.33,"")))),Reservas!T299)</f>
        <v/>
      </c>
      <c r="CH294" t="str">
        <f>IF(Reservas!W299="",IF(Reservas!V299="","",IF(Reservas!U299=$O$10,0.85,IF(Reservas!U299=$O$11,0.45,IF(Reservas!U299=$O$12,0.33,"")))),Reservas!W299)</f>
        <v/>
      </c>
      <c r="CI294" t="str">
        <f>IF(Reservas!Z299="",IF(Reservas!Y299="","",IF(Reservas!X299=$O$10,0.85,IF(Reservas!X299=$O$11,0.45,IF(Reservas!X299=$O$12,0.33,"")))),Reservas!Z299)</f>
        <v/>
      </c>
      <c r="CJ294" t="str">
        <f>IF(Reservas!AC299="",IF(Reservas!AB299="","",IF(Reservas!AA299=$O$10,0.85,IF(Reservas!AA299=$O$11,0.45,IF(Reservas!AA299=$O$12,0.33,"")))),Reservas!AC299)</f>
        <v/>
      </c>
      <c r="CK294" t="str">
        <f>IF(Reservas!AF299="",IF(Reservas!AE299="","",IF(Reservas!AD299=$O$10,0.85,IF(Reservas!AD299=$O$11,0.45,IF(Reservas!AD299=$O$12,0.33,"")))),Reservas!AF299)</f>
        <v/>
      </c>
      <c r="CL294" t="str">
        <f>IF(Reservas!AI299="",IF(Reservas!AH299="","",IF(Reservas!AG299=$O$10,0.85,IF(Reservas!AG299=$O$11,0.45,IF(Reservas!AG299=$O$12,0.33,"")))),Reservas!AI299)</f>
        <v/>
      </c>
      <c r="CM294" t="str">
        <f>IF(Reservas!AL299="",IF(Reservas!AK299="","",IF(Reservas!AJ299=$O$10,0.85,IF(Reservas!AJ299=$O$11,0.45,IF(Reservas!AJ299=$O$12,0.33,"")))),Reservas!AL299)</f>
        <v/>
      </c>
      <c r="CO294" t="str">
        <f>IFERROR('Prod y alimentación'!E352*IF($AN294=$R$10,VLOOKUP($AO294,Listas!$B$6:$C$106,2,),IF($AN294=$R$11,VLOOKUP($AO294,Listas!$E$6:$F$106,2,),IF($AN294=$R$12,VLOOKUP($AO294,Listas!$H$6:$I$106,2,),""))),"")</f>
        <v/>
      </c>
      <c r="CP294" t="str">
        <f>IFERROR('Prod y alimentación'!H352*IF($AN294=$R$10,VLOOKUP($AO294,Listas!$B$6:$C$106,2,),IF($AN294=$R$11,VLOOKUP($AO294,Listas!$E$6:$F$106,2,),IF($AN294=$R$12,VLOOKUP($AO294,Listas!$H$6:$I$106,2,),""))),"")</f>
        <v/>
      </c>
      <c r="CQ294" t="str">
        <f>IFERROR('Prod y alimentación'!K352*IF($AN294=$R$10,VLOOKUP($AO294,Listas!$B$6:$C$106,2,),IF($AN294=$R$11,VLOOKUP($AO294,Listas!$E$6:$F$106,2,),IF($AN294=$R$12,VLOOKUP($AO294,Listas!$H$6:$I$106,2,),""))),"")</f>
        <v/>
      </c>
      <c r="CR294" t="str">
        <f>IFERROR('Prod y alimentación'!N352*IF($AN294=$R$10,VLOOKUP($AO294,Listas!$B$6:$C$106,2,),IF($AN294=$R$11,VLOOKUP($AO294,Listas!$E$6:$F$106,2,),IF($AN294=$R$12,VLOOKUP($AO294,Listas!$H$6:$I$106,2,),""))),"")</f>
        <v/>
      </c>
      <c r="CS294" t="str">
        <f>IFERROR('Prod y alimentación'!Q352*IF($AN294=$R$10,VLOOKUP($AO294,Listas!$B$6:$C$106,2,),IF($AN294=$R$11,VLOOKUP($AO294,Listas!$E$6:$F$106,2,),IF($AN294=$R$12,VLOOKUP($AO294,Listas!$H$6:$I$106,2,),""))),"")</f>
        <v/>
      </c>
      <c r="CT294" t="str">
        <f>IFERROR('Prod y alimentación'!T352*IF($AN294=$R$10,VLOOKUP($AO294,Listas!$B$6:$C$106,2,),IF($AN294=$R$11,VLOOKUP($AO294,Listas!$E$6:$F$106,2,),IF($AN294=$R$12,VLOOKUP($AO294,Listas!$H$6:$I$106,2,),""))),"")</f>
        <v/>
      </c>
      <c r="CU294" t="str">
        <f>IFERROR('Prod y alimentación'!W352*IF($AN294=$R$10,VLOOKUP($AO294,Listas!$B$6:$C$106,2,),IF($AN294=$R$11,VLOOKUP($AO294,Listas!$E$6:$F$106,2,),IF($AN294=$R$12,VLOOKUP($AO294,Listas!$H$6:$I$106,2,),""))),"")</f>
        <v/>
      </c>
      <c r="CV294" t="str">
        <f>IFERROR('Prod y alimentación'!Z352*IF($AN294=$R$10,VLOOKUP($AO294,Listas!$B$6:$C$106,2,),IF($AN294=$R$11,VLOOKUP($AO294,Listas!$E$6:$F$106,2,),IF($AN294=$R$12,VLOOKUP($AO294,Listas!$H$6:$I$106,2,),""))),"")</f>
        <v/>
      </c>
      <c r="CW294" t="str">
        <f>IFERROR('Prod y alimentación'!AC352*IF($AN294=$R$10,VLOOKUP($AO294,Listas!$B$6:$C$106,2,),IF($AN294=$R$11,VLOOKUP($AO294,Listas!$E$6:$F$106,2,),IF($AN294=$R$12,VLOOKUP($AO294,Listas!$H$6:$I$106,2,),""))),"")</f>
        <v/>
      </c>
      <c r="CX294" t="str">
        <f>IFERROR('Prod y alimentación'!AF352*IF($AN294=$R$10,VLOOKUP($AO294,Listas!$B$6:$C$106,2,),IF($AN294=$R$11,VLOOKUP($AO294,Listas!$E$6:$F$106,2,),IF($AN294=$R$12,VLOOKUP($AO294,Listas!$H$6:$I$106,2,),""))),"")</f>
        <v/>
      </c>
      <c r="CY294" t="str">
        <f>IFERROR('Prod y alimentación'!AI352*IF($AN294=$R$10,VLOOKUP($AO294,Listas!$B$6:$C$106,2,),IF($AN294=$R$11,VLOOKUP($AO294,Listas!$E$6:$F$106,2,),IF($AN294=$R$12,VLOOKUP($AO294,Listas!$H$6:$I$106,2,),""))),"")</f>
        <v/>
      </c>
      <c r="CZ294" t="str">
        <f>IFERROR('Prod y alimentación'!AL352*IF($AN294=$R$10,VLOOKUP($AO294,Listas!$B$6:$C$106,2,),IF($AN294=$R$11,VLOOKUP($AO294,Listas!$E$6:$F$106,2,),IF($AN294=$R$12,VLOOKUP($AO294,Listas!$H$6:$I$106,2,),""))),"")</f>
        <v/>
      </c>
    </row>
    <row r="295" spans="80:104" x14ac:dyDescent="0.35">
      <c r="CB295" t="str">
        <f>IF(Reservas!E300="",IF(Reservas!D300="","",IF(Reservas!C300=$O$10,0.85,IF(Reservas!C300=$O$11,0.45,IF(Reservas!C300=$O$12,0.33,"")))),Reservas!E300)</f>
        <v/>
      </c>
      <c r="CC295" t="str">
        <f>IF(Reservas!H300="",IF(Reservas!G300="","",IF(Reservas!F300=$O$10,0.85,IF(Reservas!F300=$O$11,0.45,IF(Reservas!F300=$O$12,0.33,"")))),Reservas!H300)</f>
        <v/>
      </c>
      <c r="CD295" t="str">
        <f>IF(Reservas!K300="",IF(Reservas!J300="","",IF(Reservas!I300=$O$10,0.85,IF(Reservas!I300=$O$11,0.45,IF(Reservas!I300=$O$12,0.33,"")))),Reservas!K300)</f>
        <v/>
      </c>
      <c r="CE295" t="str">
        <f>IF(Reservas!N300="",IF(Reservas!M300="","",IF(Reservas!L300=$O$10,0.85,IF(Reservas!L300=$O$11,0.45,IF(Reservas!L300=$O$12,0.33,"")))),Reservas!N300)</f>
        <v/>
      </c>
      <c r="CF295" t="str">
        <f>IF(Reservas!Q300="",IF(Reservas!P300="","",IF(Reservas!O300=$O$10,0.85,IF(Reservas!O300=$O$11,0.45,IF(Reservas!O300=$O$12,0.33,"")))),Reservas!Q300)</f>
        <v/>
      </c>
      <c r="CG295" t="str">
        <f>IF(Reservas!T300="",IF(Reservas!S300="","",IF(Reservas!R300=$O$10,0.85,IF(Reservas!R300=$O$11,0.45,IF(Reservas!R300=$O$12,0.33,"")))),Reservas!T300)</f>
        <v/>
      </c>
      <c r="CH295" t="str">
        <f>IF(Reservas!W300="",IF(Reservas!V300="","",IF(Reservas!U300=$O$10,0.85,IF(Reservas!U300=$O$11,0.45,IF(Reservas!U300=$O$12,0.33,"")))),Reservas!W300)</f>
        <v/>
      </c>
      <c r="CI295" t="str">
        <f>IF(Reservas!Z300="",IF(Reservas!Y300="","",IF(Reservas!X300=$O$10,0.85,IF(Reservas!X300=$O$11,0.45,IF(Reservas!X300=$O$12,0.33,"")))),Reservas!Z300)</f>
        <v/>
      </c>
      <c r="CJ295" t="str">
        <f>IF(Reservas!AC300="",IF(Reservas!AB300="","",IF(Reservas!AA300=$O$10,0.85,IF(Reservas!AA300=$O$11,0.45,IF(Reservas!AA300=$O$12,0.33,"")))),Reservas!AC300)</f>
        <v/>
      </c>
      <c r="CK295" t="str">
        <f>IF(Reservas!AF300="",IF(Reservas!AE300="","",IF(Reservas!AD300=$O$10,0.85,IF(Reservas!AD300=$O$11,0.45,IF(Reservas!AD300=$O$12,0.33,"")))),Reservas!AF300)</f>
        <v/>
      </c>
      <c r="CL295" t="str">
        <f>IF(Reservas!AI300="",IF(Reservas!AH300="","",IF(Reservas!AG300=$O$10,0.85,IF(Reservas!AG300=$O$11,0.45,IF(Reservas!AG300=$O$12,0.33,"")))),Reservas!AI300)</f>
        <v/>
      </c>
      <c r="CM295" t="str">
        <f>IF(Reservas!AL300="",IF(Reservas!AK300="","",IF(Reservas!AJ300=$O$10,0.85,IF(Reservas!AJ300=$O$11,0.45,IF(Reservas!AJ300=$O$12,0.33,"")))),Reservas!AL300)</f>
        <v/>
      </c>
      <c r="CO295" t="str">
        <f>IFERROR('Prod y alimentación'!E353*IF($AN295=$R$10,VLOOKUP($AO295,Listas!$B$6:$C$106,2,),IF($AN295=$R$11,VLOOKUP($AO295,Listas!$E$6:$F$106,2,),IF($AN295=$R$12,VLOOKUP($AO295,Listas!$H$6:$I$106,2,),""))),"")</f>
        <v/>
      </c>
      <c r="CP295" t="str">
        <f>IFERROR('Prod y alimentación'!H353*IF($AN295=$R$10,VLOOKUP($AO295,Listas!$B$6:$C$106,2,),IF($AN295=$R$11,VLOOKUP($AO295,Listas!$E$6:$F$106,2,),IF($AN295=$R$12,VLOOKUP($AO295,Listas!$H$6:$I$106,2,),""))),"")</f>
        <v/>
      </c>
      <c r="CQ295" t="str">
        <f>IFERROR('Prod y alimentación'!K353*IF($AN295=$R$10,VLOOKUP($AO295,Listas!$B$6:$C$106,2,),IF($AN295=$R$11,VLOOKUP($AO295,Listas!$E$6:$F$106,2,),IF($AN295=$R$12,VLOOKUP($AO295,Listas!$H$6:$I$106,2,),""))),"")</f>
        <v/>
      </c>
      <c r="CR295" t="str">
        <f>IFERROR('Prod y alimentación'!N353*IF($AN295=$R$10,VLOOKUP($AO295,Listas!$B$6:$C$106,2,),IF($AN295=$R$11,VLOOKUP($AO295,Listas!$E$6:$F$106,2,),IF($AN295=$R$12,VLOOKUP($AO295,Listas!$H$6:$I$106,2,),""))),"")</f>
        <v/>
      </c>
      <c r="CS295" t="str">
        <f>IFERROR('Prod y alimentación'!Q353*IF($AN295=$R$10,VLOOKUP($AO295,Listas!$B$6:$C$106,2,),IF($AN295=$R$11,VLOOKUP($AO295,Listas!$E$6:$F$106,2,),IF($AN295=$R$12,VLOOKUP($AO295,Listas!$H$6:$I$106,2,),""))),"")</f>
        <v/>
      </c>
      <c r="CT295" t="str">
        <f>IFERROR('Prod y alimentación'!T353*IF($AN295=$R$10,VLOOKUP($AO295,Listas!$B$6:$C$106,2,),IF($AN295=$R$11,VLOOKUP($AO295,Listas!$E$6:$F$106,2,),IF($AN295=$R$12,VLOOKUP($AO295,Listas!$H$6:$I$106,2,),""))),"")</f>
        <v/>
      </c>
      <c r="CU295" t="str">
        <f>IFERROR('Prod y alimentación'!W353*IF($AN295=$R$10,VLOOKUP($AO295,Listas!$B$6:$C$106,2,),IF($AN295=$R$11,VLOOKUP($AO295,Listas!$E$6:$F$106,2,),IF($AN295=$R$12,VLOOKUP($AO295,Listas!$H$6:$I$106,2,),""))),"")</f>
        <v/>
      </c>
      <c r="CV295" t="str">
        <f>IFERROR('Prod y alimentación'!Z353*IF($AN295=$R$10,VLOOKUP($AO295,Listas!$B$6:$C$106,2,),IF($AN295=$R$11,VLOOKUP($AO295,Listas!$E$6:$F$106,2,),IF($AN295=$R$12,VLOOKUP($AO295,Listas!$H$6:$I$106,2,),""))),"")</f>
        <v/>
      </c>
      <c r="CW295" t="str">
        <f>IFERROR('Prod y alimentación'!AC353*IF($AN295=$R$10,VLOOKUP($AO295,Listas!$B$6:$C$106,2,),IF($AN295=$R$11,VLOOKUP($AO295,Listas!$E$6:$F$106,2,),IF($AN295=$R$12,VLOOKUP($AO295,Listas!$H$6:$I$106,2,),""))),"")</f>
        <v/>
      </c>
      <c r="CX295" t="str">
        <f>IFERROR('Prod y alimentación'!AF353*IF($AN295=$R$10,VLOOKUP($AO295,Listas!$B$6:$C$106,2,),IF($AN295=$R$11,VLOOKUP($AO295,Listas!$E$6:$F$106,2,),IF($AN295=$R$12,VLOOKUP($AO295,Listas!$H$6:$I$106,2,),""))),"")</f>
        <v/>
      </c>
      <c r="CY295" t="str">
        <f>IFERROR('Prod y alimentación'!AI353*IF($AN295=$R$10,VLOOKUP($AO295,Listas!$B$6:$C$106,2,),IF($AN295=$R$11,VLOOKUP($AO295,Listas!$E$6:$F$106,2,),IF($AN295=$R$12,VLOOKUP($AO295,Listas!$H$6:$I$106,2,),""))),"")</f>
        <v/>
      </c>
      <c r="CZ295" t="str">
        <f>IFERROR('Prod y alimentación'!AL353*IF($AN295=$R$10,VLOOKUP($AO295,Listas!$B$6:$C$106,2,),IF($AN295=$R$11,VLOOKUP($AO295,Listas!$E$6:$F$106,2,),IF($AN295=$R$12,VLOOKUP($AO295,Listas!$H$6:$I$106,2,),""))),"")</f>
        <v/>
      </c>
    </row>
    <row r="296" spans="80:104" x14ac:dyDescent="0.35">
      <c r="CB296" t="str">
        <f>IF(Reservas!E301="",IF(Reservas!D301="","",IF(Reservas!C301=$O$10,0.85,IF(Reservas!C301=$O$11,0.45,IF(Reservas!C301=$O$12,0.33,"")))),Reservas!E301)</f>
        <v/>
      </c>
      <c r="CC296" t="str">
        <f>IF(Reservas!H301="",IF(Reservas!G301="","",IF(Reservas!F301=$O$10,0.85,IF(Reservas!F301=$O$11,0.45,IF(Reservas!F301=$O$12,0.33,"")))),Reservas!H301)</f>
        <v/>
      </c>
      <c r="CD296" t="str">
        <f>IF(Reservas!K301="",IF(Reservas!J301="","",IF(Reservas!I301=$O$10,0.85,IF(Reservas!I301=$O$11,0.45,IF(Reservas!I301=$O$12,0.33,"")))),Reservas!K301)</f>
        <v/>
      </c>
      <c r="CE296" t="str">
        <f>IF(Reservas!N301="",IF(Reservas!M301="","",IF(Reservas!L301=$O$10,0.85,IF(Reservas!L301=$O$11,0.45,IF(Reservas!L301=$O$12,0.33,"")))),Reservas!N301)</f>
        <v/>
      </c>
      <c r="CF296" t="str">
        <f>IF(Reservas!Q301="",IF(Reservas!P301="","",IF(Reservas!O301=$O$10,0.85,IF(Reservas!O301=$O$11,0.45,IF(Reservas!O301=$O$12,0.33,"")))),Reservas!Q301)</f>
        <v/>
      </c>
      <c r="CG296" t="str">
        <f>IF(Reservas!T301="",IF(Reservas!S301="","",IF(Reservas!R301=$O$10,0.85,IF(Reservas!R301=$O$11,0.45,IF(Reservas!R301=$O$12,0.33,"")))),Reservas!T301)</f>
        <v/>
      </c>
      <c r="CH296" t="str">
        <f>IF(Reservas!W301="",IF(Reservas!V301="","",IF(Reservas!U301=$O$10,0.85,IF(Reservas!U301=$O$11,0.45,IF(Reservas!U301=$O$12,0.33,"")))),Reservas!W301)</f>
        <v/>
      </c>
      <c r="CI296" t="str">
        <f>IF(Reservas!Z301="",IF(Reservas!Y301="","",IF(Reservas!X301=$O$10,0.85,IF(Reservas!X301=$O$11,0.45,IF(Reservas!X301=$O$12,0.33,"")))),Reservas!Z301)</f>
        <v/>
      </c>
      <c r="CJ296" t="str">
        <f>IF(Reservas!AC301="",IF(Reservas!AB301="","",IF(Reservas!AA301=$O$10,0.85,IF(Reservas!AA301=$O$11,0.45,IF(Reservas!AA301=$O$12,0.33,"")))),Reservas!AC301)</f>
        <v/>
      </c>
      <c r="CK296" t="str">
        <f>IF(Reservas!AF301="",IF(Reservas!AE301="","",IF(Reservas!AD301=$O$10,0.85,IF(Reservas!AD301=$O$11,0.45,IF(Reservas!AD301=$O$12,0.33,"")))),Reservas!AF301)</f>
        <v/>
      </c>
      <c r="CL296" t="str">
        <f>IF(Reservas!AI301="",IF(Reservas!AH301="","",IF(Reservas!AG301=$O$10,0.85,IF(Reservas!AG301=$O$11,0.45,IF(Reservas!AG301=$O$12,0.33,"")))),Reservas!AI301)</f>
        <v/>
      </c>
      <c r="CM296" t="str">
        <f>IF(Reservas!AL301="",IF(Reservas!AK301="","",IF(Reservas!AJ301=$O$10,0.85,IF(Reservas!AJ301=$O$11,0.45,IF(Reservas!AJ301=$O$12,0.33,"")))),Reservas!AL301)</f>
        <v/>
      </c>
      <c r="CO296" t="str">
        <f>IFERROR('Prod y alimentación'!E354*IF($AN296=$R$10,VLOOKUP($AO296,Listas!$B$6:$C$106,2,),IF($AN296=$R$11,VLOOKUP($AO296,Listas!$E$6:$F$106,2,),IF($AN296=$R$12,VLOOKUP($AO296,Listas!$H$6:$I$106,2,),""))),"")</f>
        <v/>
      </c>
      <c r="CP296" t="str">
        <f>IFERROR('Prod y alimentación'!H354*IF($AN296=$R$10,VLOOKUP($AO296,Listas!$B$6:$C$106,2,),IF($AN296=$R$11,VLOOKUP($AO296,Listas!$E$6:$F$106,2,),IF($AN296=$R$12,VLOOKUP($AO296,Listas!$H$6:$I$106,2,),""))),"")</f>
        <v/>
      </c>
      <c r="CQ296" t="str">
        <f>IFERROR('Prod y alimentación'!K354*IF($AN296=$R$10,VLOOKUP($AO296,Listas!$B$6:$C$106,2,),IF($AN296=$R$11,VLOOKUP($AO296,Listas!$E$6:$F$106,2,),IF($AN296=$R$12,VLOOKUP($AO296,Listas!$H$6:$I$106,2,),""))),"")</f>
        <v/>
      </c>
      <c r="CR296" t="str">
        <f>IFERROR('Prod y alimentación'!N354*IF($AN296=$R$10,VLOOKUP($AO296,Listas!$B$6:$C$106,2,),IF($AN296=$R$11,VLOOKUP($AO296,Listas!$E$6:$F$106,2,),IF($AN296=$R$12,VLOOKUP($AO296,Listas!$H$6:$I$106,2,),""))),"")</f>
        <v/>
      </c>
      <c r="CS296" t="str">
        <f>IFERROR('Prod y alimentación'!Q354*IF($AN296=$R$10,VLOOKUP($AO296,Listas!$B$6:$C$106,2,),IF($AN296=$R$11,VLOOKUP($AO296,Listas!$E$6:$F$106,2,),IF($AN296=$R$12,VLOOKUP($AO296,Listas!$H$6:$I$106,2,),""))),"")</f>
        <v/>
      </c>
      <c r="CT296" t="str">
        <f>IFERROR('Prod y alimentación'!T354*IF($AN296=$R$10,VLOOKUP($AO296,Listas!$B$6:$C$106,2,),IF($AN296=$R$11,VLOOKUP($AO296,Listas!$E$6:$F$106,2,),IF($AN296=$R$12,VLOOKUP($AO296,Listas!$H$6:$I$106,2,),""))),"")</f>
        <v/>
      </c>
      <c r="CU296" t="str">
        <f>IFERROR('Prod y alimentación'!W354*IF($AN296=$R$10,VLOOKUP($AO296,Listas!$B$6:$C$106,2,),IF($AN296=$R$11,VLOOKUP($AO296,Listas!$E$6:$F$106,2,),IF($AN296=$R$12,VLOOKUP($AO296,Listas!$H$6:$I$106,2,),""))),"")</f>
        <v/>
      </c>
      <c r="CV296" t="str">
        <f>IFERROR('Prod y alimentación'!Z354*IF($AN296=$R$10,VLOOKUP($AO296,Listas!$B$6:$C$106,2,),IF($AN296=$R$11,VLOOKUP($AO296,Listas!$E$6:$F$106,2,),IF($AN296=$R$12,VLOOKUP($AO296,Listas!$H$6:$I$106,2,),""))),"")</f>
        <v/>
      </c>
      <c r="CW296" t="str">
        <f>IFERROR('Prod y alimentación'!AC354*IF($AN296=$R$10,VLOOKUP($AO296,Listas!$B$6:$C$106,2,),IF($AN296=$R$11,VLOOKUP($AO296,Listas!$E$6:$F$106,2,),IF($AN296=$R$12,VLOOKUP($AO296,Listas!$H$6:$I$106,2,),""))),"")</f>
        <v/>
      </c>
      <c r="CX296" t="str">
        <f>IFERROR('Prod y alimentación'!AF354*IF($AN296=$R$10,VLOOKUP($AO296,Listas!$B$6:$C$106,2,),IF($AN296=$R$11,VLOOKUP($AO296,Listas!$E$6:$F$106,2,),IF($AN296=$R$12,VLOOKUP($AO296,Listas!$H$6:$I$106,2,),""))),"")</f>
        <v/>
      </c>
      <c r="CY296" t="str">
        <f>IFERROR('Prod y alimentación'!AI354*IF($AN296=$R$10,VLOOKUP($AO296,Listas!$B$6:$C$106,2,),IF($AN296=$R$11,VLOOKUP($AO296,Listas!$E$6:$F$106,2,),IF($AN296=$R$12,VLOOKUP($AO296,Listas!$H$6:$I$106,2,),""))),"")</f>
        <v/>
      </c>
      <c r="CZ296" t="str">
        <f>IFERROR('Prod y alimentación'!AL354*IF($AN296=$R$10,VLOOKUP($AO296,Listas!$B$6:$C$106,2,),IF($AN296=$R$11,VLOOKUP($AO296,Listas!$E$6:$F$106,2,),IF($AN296=$R$12,VLOOKUP($AO296,Listas!$H$6:$I$106,2,),""))),"")</f>
        <v/>
      </c>
    </row>
    <row r="297" spans="80:104" x14ac:dyDescent="0.35">
      <c r="CB297" t="str">
        <f>IF(Reservas!E302="",IF(Reservas!D302="","",IF(Reservas!C302=$O$10,0.85,IF(Reservas!C302=$O$11,0.45,IF(Reservas!C302=$O$12,0.33,"")))),Reservas!E302)</f>
        <v/>
      </c>
      <c r="CC297" t="str">
        <f>IF(Reservas!H302="",IF(Reservas!G302="","",IF(Reservas!F302=$O$10,0.85,IF(Reservas!F302=$O$11,0.45,IF(Reservas!F302=$O$12,0.33,"")))),Reservas!H302)</f>
        <v/>
      </c>
      <c r="CD297" t="str">
        <f>IF(Reservas!K302="",IF(Reservas!J302="","",IF(Reservas!I302=$O$10,0.85,IF(Reservas!I302=$O$11,0.45,IF(Reservas!I302=$O$12,0.33,"")))),Reservas!K302)</f>
        <v/>
      </c>
      <c r="CE297" t="str">
        <f>IF(Reservas!N302="",IF(Reservas!M302="","",IF(Reservas!L302=$O$10,0.85,IF(Reservas!L302=$O$11,0.45,IF(Reservas!L302=$O$12,0.33,"")))),Reservas!N302)</f>
        <v/>
      </c>
      <c r="CF297" t="str">
        <f>IF(Reservas!Q302="",IF(Reservas!P302="","",IF(Reservas!O302=$O$10,0.85,IF(Reservas!O302=$O$11,0.45,IF(Reservas!O302=$O$12,0.33,"")))),Reservas!Q302)</f>
        <v/>
      </c>
      <c r="CG297" t="str">
        <f>IF(Reservas!T302="",IF(Reservas!S302="","",IF(Reservas!R302=$O$10,0.85,IF(Reservas!R302=$O$11,0.45,IF(Reservas!R302=$O$12,0.33,"")))),Reservas!T302)</f>
        <v/>
      </c>
      <c r="CH297" t="str">
        <f>IF(Reservas!W302="",IF(Reservas!V302="","",IF(Reservas!U302=$O$10,0.85,IF(Reservas!U302=$O$11,0.45,IF(Reservas!U302=$O$12,0.33,"")))),Reservas!W302)</f>
        <v/>
      </c>
      <c r="CI297" t="str">
        <f>IF(Reservas!Z302="",IF(Reservas!Y302="","",IF(Reservas!X302=$O$10,0.85,IF(Reservas!X302=$O$11,0.45,IF(Reservas!X302=$O$12,0.33,"")))),Reservas!Z302)</f>
        <v/>
      </c>
      <c r="CJ297" t="str">
        <f>IF(Reservas!AC302="",IF(Reservas!AB302="","",IF(Reservas!AA302=$O$10,0.85,IF(Reservas!AA302=$O$11,0.45,IF(Reservas!AA302=$O$12,0.33,"")))),Reservas!AC302)</f>
        <v/>
      </c>
      <c r="CK297" t="str">
        <f>IF(Reservas!AF302="",IF(Reservas!AE302="","",IF(Reservas!AD302=$O$10,0.85,IF(Reservas!AD302=$O$11,0.45,IF(Reservas!AD302=$O$12,0.33,"")))),Reservas!AF302)</f>
        <v/>
      </c>
      <c r="CL297" t="str">
        <f>IF(Reservas!AI302="",IF(Reservas!AH302="","",IF(Reservas!AG302=$O$10,0.85,IF(Reservas!AG302=$O$11,0.45,IF(Reservas!AG302=$O$12,0.33,"")))),Reservas!AI302)</f>
        <v/>
      </c>
      <c r="CM297" t="str">
        <f>IF(Reservas!AL302="",IF(Reservas!AK302="","",IF(Reservas!AJ302=$O$10,0.85,IF(Reservas!AJ302=$O$11,0.45,IF(Reservas!AJ302=$O$12,0.33,"")))),Reservas!AL302)</f>
        <v/>
      </c>
      <c r="CO297" t="str">
        <f>IFERROR('Prod y alimentación'!E355*IF($AN297=$R$10,VLOOKUP($AO297,Listas!$B$6:$C$106,2,),IF($AN297=$R$11,VLOOKUP($AO297,Listas!$E$6:$F$106,2,),IF($AN297=$R$12,VLOOKUP($AO297,Listas!$H$6:$I$106,2,),""))),"")</f>
        <v/>
      </c>
      <c r="CP297" t="str">
        <f>IFERROR('Prod y alimentación'!H355*IF($AN297=$R$10,VLOOKUP($AO297,Listas!$B$6:$C$106,2,),IF($AN297=$R$11,VLOOKUP($AO297,Listas!$E$6:$F$106,2,),IF($AN297=$R$12,VLOOKUP($AO297,Listas!$H$6:$I$106,2,),""))),"")</f>
        <v/>
      </c>
      <c r="CQ297" t="str">
        <f>IFERROR('Prod y alimentación'!K355*IF($AN297=$R$10,VLOOKUP($AO297,Listas!$B$6:$C$106,2,),IF($AN297=$R$11,VLOOKUP($AO297,Listas!$E$6:$F$106,2,),IF($AN297=$R$12,VLOOKUP($AO297,Listas!$H$6:$I$106,2,),""))),"")</f>
        <v/>
      </c>
      <c r="CR297" t="str">
        <f>IFERROR('Prod y alimentación'!N355*IF($AN297=$R$10,VLOOKUP($AO297,Listas!$B$6:$C$106,2,),IF($AN297=$R$11,VLOOKUP($AO297,Listas!$E$6:$F$106,2,),IF($AN297=$R$12,VLOOKUP($AO297,Listas!$H$6:$I$106,2,),""))),"")</f>
        <v/>
      </c>
      <c r="CS297" t="str">
        <f>IFERROR('Prod y alimentación'!Q355*IF($AN297=$R$10,VLOOKUP($AO297,Listas!$B$6:$C$106,2,),IF($AN297=$R$11,VLOOKUP($AO297,Listas!$E$6:$F$106,2,),IF($AN297=$R$12,VLOOKUP($AO297,Listas!$H$6:$I$106,2,),""))),"")</f>
        <v/>
      </c>
      <c r="CT297" t="str">
        <f>IFERROR('Prod y alimentación'!T355*IF($AN297=$R$10,VLOOKUP($AO297,Listas!$B$6:$C$106,2,),IF($AN297=$R$11,VLOOKUP($AO297,Listas!$E$6:$F$106,2,),IF($AN297=$R$12,VLOOKUP($AO297,Listas!$H$6:$I$106,2,),""))),"")</f>
        <v/>
      </c>
      <c r="CU297" t="str">
        <f>IFERROR('Prod y alimentación'!W355*IF($AN297=$R$10,VLOOKUP($AO297,Listas!$B$6:$C$106,2,),IF($AN297=$R$11,VLOOKUP($AO297,Listas!$E$6:$F$106,2,),IF($AN297=$R$12,VLOOKUP($AO297,Listas!$H$6:$I$106,2,),""))),"")</f>
        <v/>
      </c>
      <c r="CV297" t="str">
        <f>IFERROR('Prod y alimentación'!Z355*IF($AN297=$R$10,VLOOKUP($AO297,Listas!$B$6:$C$106,2,),IF($AN297=$R$11,VLOOKUP($AO297,Listas!$E$6:$F$106,2,),IF($AN297=$R$12,VLOOKUP($AO297,Listas!$H$6:$I$106,2,),""))),"")</f>
        <v/>
      </c>
      <c r="CW297" t="str">
        <f>IFERROR('Prod y alimentación'!AC355*IF($AN297=$R$10,VLOOKUP($AO297,Listas!$B$6:$C$106,2,),IF($AN297=$R$11,VLOOKUP($AO297,Listas!$E$6:$F$106,2,),IF($AN297=$R$12,VLOOKUP($AO297,Listas!$H$6:$I$106,2,),""))),"")</f>
        <v/>
      </c>
      <c r="CX297" t="str">
        <f>IFERROR('Prod y alimentación'!AF355*IF($AN297=$R$10,VLOOKUP($AO297,Listas!$B$6:$C$106,2,),IF($AN297=$R$11,VLOOKUP($AO297,Listas!$E$6:$F$106,2,),IF($AN297=$R$12,VLOOKUP($AO297,Listas!$H$6:$I$106,2,),""))),"")</f>
        <v/>
      </c>
      <c r="CY297" t="str">
        <f>IFERROR('Prod y alimentación'!AI355*IF($AN297=$R$10,VLOOKUP($AO297,Listas!$B$6:$C$106,2,),IF($AN297=$R$11,VLOOKUP($AO297,Listas!$E$6:$F$106,2,),IF($AN297=$R$12,VLOOKUP($AO297,Listas!$H$6:$I$106,2,),""))),"")</f>
        <v/>
      </c>
      <c r="CZ297" t="str">
        <f>IFERROR('Prod y alimentación'!AL355*IF($AN297=$R$10,VLOOKUP($AO297,Listas!$B$6:$C$106,2,),IF($AN297=$R$11,VLOOKUP($AO297,Listas!$E$6:$F$106,2,),IF($AN297=$R$12,VLOOKUP($AO297,Listas!$H$6:$I$106,2,),""))),"")</f>
        <v/>
      </c>
    </row>
    <row r="298" spans="80:104" x14ac:dyDescent="0.35">
      <c r="CB298" t="str">
        <f>IF(Reservas!E303="",IF(Reservas!D303="","",IF(Reservas!C303=$O$10,0.85,IF(Reservas!C303=$O$11,0.45,IF(Reservas!C303=$O$12,0.33,"")))),Reservas!E303)</f>
        <v/>
      </c>
      <c r="CC298" t="str">
        <f>IF(Reservas!H303="",IF(Reservas!G303="","",IF(Reservas!F303=$O$10,0.85,IF(Reservas!F303=$O$11,0.45,IF(Reservas!F303=$O$12,0.33,"")))),Reservas!H303)</f>
        <v/>
      </c>
      <c r="CD298" t="str">
        <f>IF(Reservas!K303="",IF(Reservas!J303="","",IF(Reservas!I303=$O$10,0.85,IF(Reservas!I303=$O$11,0.45,IF(Reservas!I303=$O$12,0.33,"")))),Reservas!K303)</f>
        <v/>
      </c>
      <c r="CE298" t="str">
        <f>IF(Reservas!N303="",IF(Reservas!M303="","",IF(Reservas!L303=$O$10,0.85,IF(Reservas!L303=$O$11,0.45,IF(Reservas!L303=$O$12,0.33,"")))),Reservas!N303)</f>
        <v/>
      </c>
      <c r="CF298" t="str">
        <f>IF(Reservas!Q303="",IF(Reservas!P303="","",IF(Reservas!O303=$O$10,0.85,IF(Reservas!O303=$O$11,0.45,IF(Reservas!O303=$O$12,0.33,"")))),Reservas!Q303)</f>
        <v/>
      </c>
      <c r="CG298" t="str">
        <f>IF(Reservas!T303="",IF(Reservas!S303="","",IF(Reservas!R303=$O$10,0.85,IF(Reservas!R303=$O$11,0.45,IF(Reservas!R303=$O$12,0.33,"")))),Reservas!T303)</f>
        <v/>
      </c>
      <c r="CH298" t="str">
        <f>IF(Reservas!W303="",IF(Reservas!V303="","",IF(Reservas!U303=$O$10,0.85,IF(Reservas!U303=$O$11,0.45,IF(Reservas!U303=$O$12,0.33,"")))),Reservas!W303)</f>
        <v/>
      </c>
      <c r="CI298" t="str">
        <f>IF(Reservas!Z303="",IF(Reservas!Y303="","",IF(Reservas!X303=$O$10,0.85,IF(Reservas!X303=$O$11,0.45,IF(Reservas!X303=$O$12,0.33,"")))),Reservas!Z303)</f>
        <v/>
      </c>
      <c r="CJ298" t="str">
        <f>IF(Reservas!AC303="",IF(Reservas!AB303="","",IF(Reservas!AA303=$O$10,0.85,IF(Reservas!AA303=$O$11,0.45,IF(Reservas!AA303=$O$12,0.33,"")))),Reservas!AC303)</f>
        <v/>
      </c>
      <c r="CK298" t="str">
        <f>IF(Reservas!AF303="",IF(Reservas!AE303="","",IF(Reservas!AD303=$O$10,0.85,IF(Reservas!AD303=$O$11,0.45,IF(Reservas!AD303=$O$12,0.33,"")))),Reservas!AF303)</f>
        <v/>
      </c>
      <c r="CL298" t="str">
        <f>IF(Reservas!AI303="",IF(Reservas!AH303="","",IF(Reservas!AG303=$O$10,0.85,IF(Reservas!AG303=$O$11,0.45,IF(Reservas!AG303=$O$12,0.33,"")))),Reservas!AI303)</f>
        <v/>
      </c>
      <c r="CM298" t="str">
        <f>IF(Reservas!AL303="",IF(Reservas!AK303="","",IF(Reservas!AJ303=$O$10,0.85,IF(Reservas!AJ303=$O$11,0.45,IF(Reservas!AJ303=$O$12,0.33,"")))),Reservas!AL303)</f>
        <v/>
      </c>
      <c r="CO298" t="str">
        <f>IFERROR('Prod y alimentación'!E356*IF($AN298=$R$10,VLOOKUP($AO298,Listas!$B$6:$C$106,2,),IF($AN298=$R$11,VLOOKUP($AO298,Listas!$E$6:$F$106,2,),IF($AN298=$R$12,VLOOKUP($AO298,Listas!$H$6:$I$106,2,),""))),"")</f>
        <v/>
      </c>
      <c r="CP298" t="str">
        <f>IFERROR('Prod y alimentación'!H356*IF($AN298=$R$10,VLOOKUP($AO298,Listas!$B$6:$C$106,2,),IF($AN298=$R$11,VLOOKUP($AO298,Listas!$E$6:$F$106,2,),IF($AN298=$R$12,VLOOKUP($AO298,Listas!$H$6:$I$106,2,),""))),"")</f>
        <v/>
      </c>
      <c r="CQ298" t="str">
        <f>IFERROR('Prod y alimentación'!K356*IF($AN298=$R$10,VLOOKUP($AO298,Listas!$B$6:$C$106,2,),IF($AN298=$R$11,VLOOKUP($AO298,Listas!$E$6:$F$106,2,),IF($AN298=$R$12,VLOOKUP($AO298,Listas!$H$6:$I$106,2,),""))),"")</f>
        <v/>
      </c>
      <c r="CR298" t="str">
        <f>IFERROR('Prod y alimentación'!N356*IF($AN298=$R$10,VLOOKUP($AO298,Listas!$B$6:$C$106,2,),IF($AN298=$R$11,VLOOKUP($AO298,Listas!$E$6:$F$106,2,),IF($AN298=$R$12,VLOOKUP($AO298,Listas!$H$6:$I$106,2,),""))),"")</f>
        <v/>
      </c>
      <c r="CS298" t="str">
        <f>IFERROR('Prod y alimentación'!Q356*IF($AN298=$R$10,VLOOKUP($AO298,Listas!$B$6:$C$106,2,),IF($AN298=$R$11,VLOOKUP($AO298,Listas!$E$6:$F$106,2,),IF($AN298=$R$12,VLOOKUP($AO298,Listas!$H$6:$I$106,2,),""))),"")</f>
        <v/>
      </c>
      <c r="CT298" t="str">
        <f>IFERROR('Prod y alimentación'!T356*IF($AN298=$R$10,VLOOKUP($AO298,Listas!$B$6:$C$106,2,),IF($AN298=$R$11,VLOOKUP($AO298,Listas!$E$6:$F$106,2,),IF($AN298=$R$12,VLOOKUP($AO298,Listas!$H$6:$I$106,2,),""))),"")</f>
        <v/>
      </c>
      <c r="CU298" t="str">
        <f>IFERROR('Prod y alimentación'!W356*IF($AN298=$R$10,VLOOKUP($AO298,Listas!$B$6:$C$106,2,),IF($AN298=$R$11,VLOOKUP($AO298,Listas!$E$6:$F$106,2,),IF($AN298=$R$12,VLOOKUP($AO298,Listas!$H$6:$I$106,2,),""))),"")</f>
        <v/>
      </c>
      <c r="CV298" t="str">
        <f>IFERROR('Prod y alimentación'!Z356*IF($AN298=$R$10,VLOOKUP($AO298,Listas!$B$6:$C$106,2,),IF($AN298=$R$11,VLOOKUP($AO298,Listas!$E$6:$F$106,2,),IF($AN298=$R$12,VLOOKUP($AO298,Listas!$H$6:$I$106,2,),""))),"")</f>
        <v/>
      </c>
      <c r="CW298" t="str">
        <f>IFERROR('Prod y alimentación'!AC356*IF($AN298=$R$10,VLOOKUP($AO298,Listas!$B$6:$C$106,2,),IF($AN298=$R$11,VLOOKUP($AO298,Listas!$E$6:$F$106,2,),IF($AN298=$R$12,VLOOKUP($AO298,Listas!$H$6:$I$106,2,),""))),"")</f>
        <v/>
      </c>
      <c r="CX298" t="str">
        <f>IFERROR('Prod y alimentación'!AF356*IF($AN298=$R$10,VLOOKUP($AO298,Listas!$B$6:$C$106,2,),IF($AN298=$R$11,VLOOKUP($AO298,Listas!$E$6:$F$106,2,),IF($AN298=$R$12,VLOOKUP($AO298,Listas!$H$6:$I$106,2,),""))),"")</f>
        <v/>
      </c>
      <c r="CY298" t="str">
        <f>IFERROR('Prod y alimentación'!AI356*IF($AN298=$R$10,VLOOKUP($AO298,Listas!$B$6:$C$106,2,),IF($AN298=$R$11,VLOOKUP($AO298,Listas!$E$6:$F$106,2,),IF($AN298=$R$12,VLOOKUP($AO298,Listas!$H$6:$I$106,2,),""))),"")</f>
        <v/>
      </c>
      <c r="CZ298" t="str">
        <f>IFERROR('Prod y alimentación'!AL356*IF($AN298=$R$10,VLOOKUP($AO298,Listas!$B$6:$C$106,2,),IF($AN298=$R$11,VLOOKUP($AO298,Listas!$E$6:$F$106,2,),IF($AN298=$R$12,VLOOKUP($AO298,Listas!$H$6:$I$106,2,),""))),"")</f>
        <v/>
      </c>
    </row>
    <row r="299" spans="80:104" x14ac:dyDescent="0.35">
      <c r="CB299" t="str">
        <f>IF(Reservas!E304="",IF(Reservas!D304="","",IF(Reservas!C304=$O$10,0.85,IF(Reservas!C304=$O$11,0.45,IF(Reservas!C304=$O$12,0.33,"")))),Reservas!E304)</f>
        <v/>
      </c>
      <c r="CC299" t="str">
        <f>IF(Reservas!H304="",IF(Reservas!G304="","",IF(Reservas!F304=$O$10,0.85,IF(Reservas!F304=$O$11,0.45,IF(Reservas!F304=$O$12,0.33,"")))),Reservas!H304)</f>
        <v/>
      </c>
      <c r="CD299" t="str">
        <f>IF(Reservas!K304="",IF(Reservas!J304="","",IF(Reservas!I304=$O$10,0.85,IF(Reservas!I304=$O$11,0.45,IF(Reservas!I304=$O$12,0.33,"")))),Reservas!K304)</f>
        <v/>
      </c>
      <c r="CE299" t="str">
        <f>IF(Reservas!N304="",IF(Reservas!M304="","",IF(Reservas!L304=$O$10,0.85,IF(Reservas!L304=$O$11,0.45,IF(Reservas!L304=$O$12,0.33,"")))),Reservas!N304)</f>
        <v/>
      </c>
      <c r="CF299" t="str">
        <f>IF(Reservas!Q304="",IF(Reservas!P304="","",IF(Reservas!O304=$O$10,0.85,IF(Reservas!O304=$O$11,0.45,IF(Reservas!O304=$O$12,0.33,"")))),Reservas!Q304)</f>
        <v/>
      </c>
      <c r="CG299" t="str">
        <f>IF(Reservas!T304="",IF(Reservas!S304="","",IF(Reservas!R304=$O$10,0.85,IF(Reservas!R304=$O$11,0.45,IF(Reservas!R304=$O$12,0.33,"")))),Reservas!T304)</f>
        <v/>
      </c>
      <c r="CH299" t="str">
        <f>IF(Reservas!W304="",IF(Reservas!V304="","",IF(Reservas!U304=$O$10,0.85,IF(Reservas!U304=$O$11,0.45,IF(Reservas!U304=$O$12,0.33,"")))),Reservas!W304)</f>
        <v/>
      </c>
      <c r="CI299" t="str">
        <f>IF(Reservas!Z304="",IF(Reservas!Y304="","",IF(Reservas!X304=$O$10,0.85,IF(Reservas!X304=$O$11,0.45,IF(Reservas!X304=$O$12,0.33,"")))),Reservas!Z304)</f>
        <v/>
      </c>
      <c r="CJ299" t="str">
        <f>IF(Reservas!AC304="",IF(Reservas!AB304="","",IF(Reservas!AA304=$O$10,0.85,IF(Reservas!AA304=$O$11,0.45,IF(Reservas!AA304=$O$12,0.33,"")))),Reservas!AC304)</f>
        <v/>
      </c>
      <c r="CK299" t="str">
        <f>IF(Reservas!AF304="",IF(Reservas!AE304="","",IF(Reservas!AD304=$O$10,0.85,IF(Reservas!AD304=$O$11,0.45,IF(Reservas!AD304=$O$12,0.33,"")))),Reservas!AF304)</f>
        <v/>
      </c>
      <c r="CL299" t="str">
        <f>IF(Reservas!AI304="",IF(Reservas!AH304="","",IF(Reservas!AG304=$O$10,0.85,IF(Reservas!AG304=$O$11,0.45,IF(Reservas!AG304=$O$12,0.33,"")))),Reservas!AI304)</f>
        <v/>
      </c>
      <c r="CM299" t="str">
        <f>IF(Reservas!AL304="",IF(Reservas!AK304="","",IF(Reservas!AJ304=$O$10,0.85,IF(Reservas!AJ304=$O$11,0.45,IF(Reservas!AJ304=$O$12,0.33,"")))),Reservas!AL304)</f>
        <v/>
      </c>
      <c r="CO299" t="str">
        <f>IFERROR('Prod y alimentación'!E357*IF($AN299=$R$10,VLOOKUP($AO299,Listas!$B$6:$C$106,2,),IF($AN299=$R$11,VLOOKUP($AO299,Listas!$E$6:$F$106,2,),IF($AN299=$R$12,VLOOKUP($AO299,Listas!$H$6:$I$106,2,),""))),"")</f>
        <v/>
      </c>
      <c r="CP299" t="str">
        <f>IFERROR('Prod y alimentación'!H357*IF($AN299=$R$10,VLOOKUP($AO299,Listas!$B$6:$C$106,2,),IF($AN299=$R$11,VLOOKUP($AO299,Listas!$E$6:$F$106,2,),IF($AN299=$R$12,VLOOKUP($AO299,Listas!$H$6:$I$106,2,),""))),"")</f>
        <v/>
      </c>
      <c r="CQ299" t="str">
        <f>IFERROR('Prod y alimentación'!K357*IF($AN299=$R$10,VLOOKUP($AO299,Listas!$B$6:$C$106,2,),IF($AN299=$R$11,VLOOKUP($AO299,Listas!$E$6:$F$106,2,),IF($AN299=$R$12,VLOOKUP($AO299,Listas!$H$6:$I$106,2,),""))),"")</f>
        <v/>
      </c>
      <c r="CR299" t="str">
        <f>IFERROR('Prod y alimentación'!N357*IF($AN299=$R$10,VLOOKUP($AO299,Listas!$B$6:$C$106,2,),IF($AN299=$R$11,VLOOKUP($AO299,Listas!$E$6:$F$106,2,),IF($AN299=$R$12,VLOOKUP($AO299,Listas!$H$6:$I$106,2,),""))),"")</f>
        <v/>
      </c>
      <c r="CS299" t="str">
        <f>IFERROR('Prod y alimentación'!Q357*IF($AN299=$R$10,VLOOKUP($AO299,Listas!$B$6:$C$106,2,),IF($AN299=$R$11,VLOOKUP($AO299,Listas!$E$6:$F$106,2,),IF($AN299=$R$12,VLOOKUP($AO299,Listas!$H$6:$I$106,2,),""))),"")</f>
        <v/>
      </c>
      <c r="CT299" t="str">
        <f>IFERROR('Prod y alimentación'!T357*IF($AN299=$R$10,VLOOKUP($AO299,Listas!$B$6:$C$106,2,),IF($AN299=$R$11,VLOOKUP($AO299,Listas!$E$6:$F$106,2,),IF($AN299=$R$12,VLOOKUP($AO299,Listas!$H$6:$I$106,2,),""))),"")</f>
        <v/>
      </c>
      <c r="CU299" t="str">
        <f>IFERROR('Prod y alimentación'!W357*IF($AN299=$R$10,VLOOKUP($AO299,Listas!$B$6:$C$106,2,),IF($AN299=$R$11,VLOOKUP($AO299,Listas!$E$6:$F$106,2,),IF($AN299=$R$12,VLOOKUP($AO299,Listas!$H$6:$I$106,2,),""))),"")</f>
        <v/>
      </c>
      <c r="CV299" t="str">
        <f>IFERROR('Prod y alimentación'!Z357*IF($AN299=$R$10,VLOOKUP($AO299,Listas!$B$6:$C$106,2,),IF($AN299=$R$11,VLOOKUP($AO299,Listas!$E$6:$F$106,2,),IF($AN299=$R$12,VLOOKUP($AO299,Listas!$H$6:$I$106,2,),""))),"")</f>
        <v/>
      </c>
      <c r="CW299" t="str">
        <f>IFERROR('Prod y alimentación'!AC357*IF($AN299=$R$10,VLOOKUP($AO299,Listas!$B$6:$C$106,2,),IF($AN299=$R$11,VLOOKUP($AO299,Listas!$E$6:$F$106,2,),IF($AN299=$R$12,VLOOKUP($AO299,Listas!$H$6:$I$106,2,),""))),"")</f>
        <v/>
      </c>
      <c r="CX299" t="str">
        <f>IFERROR('Prod y alimentación'!AF357*IF($AN299=$R$10,VLOOKUP($AO299,Listas!$B$6:$C$106,2,),IF($AN299=$R$11,VLOOKUP($AO299,Listas!$E$6:$F$106,2,),IF($AN299=$R$12,VLOOKUP($AO299,Listas!$H$6:$I$106,2,),""))),"")</f>
        <v/>
      </c>
      <c r="CY299" t="str">
        <f>IFERROR('Prod y alimentación'!AI357*IF($AN299=$R$10,VLOOKUP($AO299,Listas!$B$6:$C$106,2,),IF($AN299=$R$11,VLOOKUP($AO299,Listas!$E$6:$F$106,2,),IF($AN299=$R$12,VLOOKUP($AO299,Listas!$H$6:$I$106,2,),""))),"")</f>
        <v/>
      </c>
      <c r="CZ299" t="str">
        <f>IFERROR('Prod y alimentación'!AL357*IF($AN299=$R$10,VLOOKUP($AO299,Listas!$B$6:$C$106,2,),IF($AN299=$R$11,VLOOKUP($AO299,Listas!$E$6:$F$106,2,),IF($AN299=$R$12,VLOOKUP($AO299,Listas!$H$6:$I$106,2,),""))),"")</f>
        <v/>
      </c>
    </row>
    <row r="300" spans="80:104" x14ac:dyDescent="0.35">
      <c r="CB300" t="str">
        <f>IF(Reservas!E305="",IF(Reservas!D305="","",IF(Reservas!C305=$O$10,0.85,IF(Reservas!C305=$O$11,0.45,IF(Reservas!C305=$O$12,0.33,"")))),Reservas!E305)</f>
        <v/>
      </c>
      <c r="CC300" t="str">
        <f>IF(Reservas!H305="",IF(Reservas!G305="","",IF(Reservas!F305=$O$10,0.85,IF(Reservas!F305=$O$11,0.45,IF(Reservas!F305=$O$12,0.33,"")))),Reservas!H305)</f>
        <v/>
      </c>
      <c r="CD300" t="str">
        <f>IF(Reservas!K305="",IF(Reservas!J305="","",IF(Reservas!I305=$O$10,0.85,IF(Reservas!I305=$O$11,0.45,IF(Reservas!I305=$O$12,0.33,"")))),Reservas!K305)</f>
        <v/>
      </c>
      <c r="CE300" t="str">
        <f>IF(Reservas!N305="",IF(Reservas!M305="","",IF(Reservas!L305=$O$10,0.85,IF(Reservas!L305=$O$11,0.45,IF(Reservas!L305=$O$12,0.33,"")))),Reservas!N305)</f>
        <v/>
      </c>
      <c r="CF300" t="str">
        <f>IF(Reservas!Q305="",IF(Reservas!P305="","",IF(Reservas!O305=$O$10,0.85,IF(Reservas!O305=$O$11,0.45,IF(Reservas!O305=$O$12,0.33,"")))),Reservas!Q305)</f>
        <v/>
      </c>
      <c r="CG300" t="str">
        <f>IF(Reservas!T305="",IF(Reservas!S305="","",IF(Reservas!R305=$O$10,0.85,IF(Reservas!R305=$O$11,0.45,IF(Reservas!R305=$O$12,0.33,"")))),Reservas!T305)</f>
        <v/>
      </c>
      <c r="CH300" t="str">
        <f>IF(Reservas!W305="",IF(Reservas!V305="","",IF(Reservas!U305=$O$10,0.85,IF(Reservas!U305=$O$11,0.45,IF(Reservas!U305=$O$12,0.33,"")))),Reservas!W305)</f>
        <v/>
      </c>
      <c r="CI300" t="str">
        <f>IF(Reservas!Z305="",IF(Reservas!Y305="","",IF(Reservas!X305=$O$10,0.85,IF(Reservas!X305=$O$11,0.45,IF(Reservas!X305=$O$12,0.33,"")))),Reservas!Z305)</f>
        <v/>
      </c>
      <c r="CJ300" t="str">
        <f>IF(Reservas!AC305="",IF(Reservas!AB305="","",IF(Reservas!AA305=$O$10,0.85,IF(Reservas!AA305=$O$11,0.45,IF(Reservas!AA305=$O$12,0.33,"")))),Reservas!AC305)</f>
        <v/>
      </c>
      <c r="CK300" t="str">
        <f>IF(Reservas!AF305="",IF(Reservas!AE305="","",IF(Reservas!AD305=$O$10,0.85,IF(Reservas!AD305=$O$11,0.45,IF(Reservas!AD305=$O$12,0.33,"")))),Reservas!AF305)</f>
        <v/>
      </c>
      <c r="CL300" t="str">
        <f>IF(Reservas!AI305="",IF(Reservas!AH305="","",IF(Reservas!AG305=$O$10,0.85,IF(Reservas!AG305=$O$11,0.45,IF(Reservas!AG305=$O$12,0.33,"")))),Reservas!AI305)</f>
        <v/>
      </c>
      <c r="CM300" t="str">
        <f>IF(Reservas!AL305="",IF(Reservas!AK305="","",IF(Reservas!AJ305=$O$10,0.85,IF(Reservas!AJ305=$O$11,0.45,IF(Reservas!AJ305=$O$12,0.33,"")))),Reservas!AL305)</f>
        <v/>
      </c>
      <c r="CO300" t="str">
        <f>IFERROR('Prod y alimentación'!E358*IF($AN300=$R$10,VLOOKUP($AO300,Listas!$B$6:$C$106,2,),IF($AN300=$R$11,VLOOKUP($AO300,Listas!$E$6:$F$106,2,),IF($AN300=$R$12,VLOOKUP($AO300,Listas!$H$6:$I$106,2,),""))),"")</f>
        <v/>
      </c>
      <c r="CP300" t="str">
        <f>IFERROR('Prod y alimentación'!H358*IF($AN300=$R$10,VLOOKUP($AO300,Listas!$B$6:$C$106,2,),IF($AN300=$R$11,VLOOKUP($AO300,Listas!$E$6:$F$106,2,),IF($AN300=$R$12,VLOOKUP($AO300,Listas!$H$6:$I$106,2,),""))),"")</f>
        <v/>
      </c>
      <c r="CQ300" t="str">
        <f>IFERROR('Prod y alimentación'!K358*IF($AN300=$R$10,VLOOKUP($AO300,Listas!$B$6:$C$106,2,),IF($AN300=$R$11,VLOOKUP($AO300,Listas!$E$6:$F$106,2,),IF($AN300=$R$12,VLOOKUP($AO300,Listas!$H$6:$I$106,2,),""))),"")</f>
        <v/>
      </c>
      <c r="CR300" t="str">
        <f>IFERROR('Prod y alimentación'!N358*IF($AN300=$R$10,VLOOKUP($AO300,Listas!$B$6:$C$106,2,),IF($AN300=$R$11,VLOOKUP($AO300,Listas!$E$6:$F$106,2,),IF($AN300=$R$12,VLOOKUP($AO300,Listas!$H$6:$I$106,2,),""))),"")</f>
        <v/>
      </c>
      <c r="CS300" t="str">
        <f>IFERROR('Prod y alimentación'!Q358*IF($AN300=$R$10,VLOOKUP($AO300,Listas!$B$6:$C$106,2,),IF($AN300=$R$11,VLOOKUP($AO300,Listas!$E$6:$F$106,2,),IF($AN300=$R$12,VLOOKUP($AO300,Listas!$H$6:$I$106,2,),""))),"")</f>
        <v/>
      </c>
      <c r="CT300" t="str">
        <f>IFERROR('Prod y alimentación'!T358*IF($AN300=$R$10,VLOOKUP($AO300,Listas!$B$6:$C$106,2,),IF($AN300=$R$11,VLOOKUP($AO300,Listas!$E$6:$F$106,2,),IF($AN300=$R$12,VLOOKUP($AO300,Listas!$H$6:$I$106,2,),""))),"")</f>
        <v/>
      </c>
      <c r="CU300" t="str">
        <f>IFERROR('Prod y alimentación'!W358*IF($AN300=$R$10,VLOOKUP($AO300,Listas!$B$6:$C$106,2,),IF($AN300=$R$11,VLOOKUP($AO300,Listas!$E$6:$F$106,2,),IF($AN300=$R$12,VLOOKUP($AO300,Listas!$H$6:$I$106,2,),""))),"")</f>
        <v/>
      </c>
      <c r="CV300" t="str">
        <f>IFERROR('Prod y alimentación'!Z358*IF($AN300=$R$10,VLOOKUP($AO300,Listas!$B$6:$C$106,2,),IF($AN300=$R$11,VLOOKUP($AO300,Listas!$E$6:$F$106,2,),IF($AN300=$R$12,VLOOKUP($AO300,Listas!$H$6:$I$106,2,),""))),"")</f>
        <v/>
      </c>
      <c r="CW300" t="str">
        <f>IFERROR('Prod y alimentación'!AC358*IF($AN300=$R$10,VLOOKUP($AO300,Listas!$B$6:$C$106,2,),IF($AN300=$R$11,VLOOKUP($AO300,Listas!$E$6:$F$106,2,),IF($AN300=$R$12,VLOOKUP($AO300,Listas!$H$6:$I$106,2,),""))),"")</f>
        <v/>
      </c>
      <c r="CX300" t="str">
        <f>IFERROR('Prod y alimentación'!AF358*IF($AN300=$R$10,VLOOKUP($AO300,Listas!$B$6:$C$106,2,),IF($AN300=$R$11,VLOOKUP($AO300,Listas!$E$6:$F$106,2,),IF($AN300=$R$12,VLOOKUP($AO300,Listas!$H$6:$I$106,2,),""))),"")</f>
        <v/>
      </c>
      <c r="CY300" t="str">
        <f>IFERROR('Prod y alimentación'!AI358*IF($AN300=$R$10,VLOOKUP($AO300,Listas!$B$6:$C$106,2,),IF($AN300=$R$11,VLOOKUP($AO300,Listas!$E$6:$F$106,2,),IF($AN300=$R$12,VLOOKUP($AO300,Listas!$H$6:$I$106,2,),""))),"")</f>
        <v/>
      </c>
      <c r="CZ300" t="str">
        <f>IFERROR('Prod y alimentación'!AL358*IF($AN300=$R$10,VLOOKUP($AO300,Listas!$B$6:$C$106,2,),IF($AN300=$R$11,VLOOKUP($AO300,Listas!$E$6:$F$106,2,),IF($AN300=$R$12,VLOOKUP($AO300,Listas!$H$6:$I$106,2,),""))),"")</f>
        <v/>
      </c>
    </row>
    <row r="301" spans="80:104" x14ac:dyDescent="0.35">
      <c r="CB301" t="str">
        <f>IF(Reservas!E306="",IF(Reservas!D306="","",IF(Reservas!C306=$O$10,0.85,IF(Reservas!C306=$O$11,0.45,IF(Reservas!C306=$O$12,0.33,"")))),Reservas!E306)</f>
        <v/>
      </c>
      <c r="CC301" t="str">
        <f>IF(Reservas!H306="",IF(Reservas!G306="","",IF(Reservas!F306=$O$10,0.85,IF(Reservas!F306=$O$11,0.45,IF(Reservas!F306=$O$12,0.33,"")))),Reservas!H306)</f>
        <v/>
      </c>
      <c r="CD301" t="str">
        <f>IF(Reservas!K306="",IF(Reservas!J306="","",IF(Reservas!I306=$O$10,0.85,IF(Reservas!I306=$O$11,0.45,IF(Reservas!I306=$O$12,0.33,"")))),Reservas!K306)</f>
        <v/>
      </c>
      <c r="CE301" t="str">
        <f>IF(Reservas!N306="",IF(Reservas!M306="","",IF(Reservas!L306=$O$10,0.85,IF(Reservas!L306=$O$11,0.45,IF(Reservas!L306=$O$12,0.33,"")))),Reservas!N306)</f>
        <v/>
      </c>
      <c r="CF301" t="str">
        <f>IF(Reservas!Q306="",IF(Reservas!P306="","",IF(Reservas!O306=$O$10,0.85,IF(Reservas!O306=$O$11,0.45,IF(Reservas!O306=$O$12,0.33,"")))),Reservas!Q306)</f>
        <v/>
      </c>
      <c r="CG301" t="str">
        <f>IF(Reservas!T306="",IF(Reservas!S306="","",IF(Reservas!R306=$O$10,0.85,IF(Reservas!R306=$O$11,0.45,IF(Reservas!R306=$O$12,0.33,"")))),Reservas!T306)</f>
        <v/>
      </c>
      <c r="CH301" t="str">
        <f>IF(Reservas!W306="",IF(Reservas!V306="","",IF(Reservas!U306=$O$10,0.85,IF(Reservas!U306=$O$11,0.45,IF(Reservas!U306=$O$12,0.33,"")))),Reservas!W306)</f>
        <v/>
      </c>
      <c r="CI301" t="str">
        <f>IF(Reservas!Z306="",IF(Reservas!Y306="","",IF(Reservas!X306=$O$10,0.85,IF(Reservas!X306=$O$11,0.45,IF(Reservas!X306=$O$12,0.33,"")))),Reservas!Z306)</f>
        <v/>
      </c>
      <c r="CJ301" t="str">
        <f>IF(Reservas!AC306="",IF(Reservas!AB306="","",IF(Reservas!AA306=$O$10,0.85,IF(Reservas!AA306=$O$11,0.45,IF(Reservas!AA306=$O$12,0.33,"")))),Reservas!AC306)</f>
        <v/>
      </c>
      <c r="CK301" t="str">
        <f>IF(Reservas!AF306="",IF(Reservas!AE306="","",IF(Reservas!AD306=$O$10,0.85,IF(Reservas!AD306=$O$11,0.45,IF(Reservas!AD306=$O$12,0.33,"")))),Reservas!AF306)</f>
        <v/>
      </c>
      <c r="CL301" t="str">
        <f>IF(Reservas!AI306="",IF(Reservas!AH306="","",IF(Reservas!AG306=$O$10,0.85,IF(Reservas!AG306=$O$11,0.45,IF(Reservas!AG306=$O$12,0.33,"")))),Reservas!AI306)</f>
        <v/>
      </c>
      <c r="CM301" t="str">
        <f>IF(Reservas!AL306="",IF(Reservas!AK306="","",IF(Reservas!AJ306=$O$10,0.85,IF(Reservas!AJ306=$O$11,0.45,IF(Reservas!AJ306=$O$12,0.33,"")))),Reservas!AL306)</f>
        <v/>
      </c>
      <c r="CO301" t="str">
        <f>IFERROR('Prod y alimentación'!E359*IF($AN301=$R$10,VLOOKUP($AO301,Listas!$B$6:$C$106,2,),IF($AN301=$R$11,VLOOKUP($AO301,Listas!$E$6:$F$106,2,),IF($AN301=$R$12,VLOOKUP($AO301,Listas!$H$6:$I$106,2,),""))),"")</f>
        <v/>
      </c>
      <c r="CP301" t="str">
        <f>IFERROR('Prod y alimentación'!H359*IF($AN301=$R$10,VLOOKUP($AO301,Listas!$B$6:$C$106,2,),IF($AN301=$R$11,VLOOKUP($AO301,Listas!$E$6:$F$106,2,),IF($AN301=$R$12,VLOOKUP($AO301,Listas!$H$6:$I$106,2,),""))),"")</f>
        <v/>
      </c>
      <c r="CQ301" t="str">
        <f>IFERROR('Prod y alimentación'!K359*IF($AN301=$R$10,VLOOKUP($AO301,Listas!$B$6:$C$106,2,),IF($AN301=$R$11,VLOOKUP($AO301,Listas!$E$6:$F$106,2,),IF($AN301=$R$12,VLOOKUP($AO301,Listas!$H$6:$I$106,2,),""))),"")</f>
        <v/>
      </c>
      <c r="CR301" t="str">
        <f>IFERROR('Prod y alimentación'!N359*IF($AN301=$R$10,VLOOKUP($AO301,Listas!$B$6:$C$106,2,),IF($AN301=$R$11,VLOOKUP($AO301,Listas!$E$6:$F$106,2,),IF($AN301=$R$12,VLOOKUP($AO301,Listas!$H$6:$I$106,2,),""))),"")</f>
        <v/>
      </c>
      <c r="CS301" t="str">
        <f>IFERROR('Prod y alimentación'!Q359*IF($AN301=$R$10,VLOOKUP($AO301,Listas!$B$6:$C$106,2,),IF($AN301=$R$11,VLOOKUP($AO301,Listas!$E$6:$F$106,2,),IF($AN301=$R$12,VLOOKUP($AO301,Listas!$H$6:$I$106,2,),""))),"")</f>
        <v/>
      </c>
      <c r="CT301" t="str">
        <f>IFERROR('Prod y alimentación'!T359*IF($AN301=$R$10,VLOOKUP($AO301,Listas!$B$6:$C$106,2,),IF($AN301=$R$11,VLOOKUP($AO301,Listas!$E$6:$F$106,2,),IF($AN301=$R$12,VLOOKUP($AO301,Listas!$H$6:$I$106,2,),""))),"")</f>
        <v/>
      </c>
      <c r="CU301" t="str">
        <f>IFERROR('Prod y alimentación'!W359*IF($AN301=$R$10,VLOOKUP($AO301,Listas!$B$6:$C$106,2,),IF($AN301=$R$11,VLOOKUP($AO301,Listas!$E$6:$F$106,2,),IF($AN301=$R$12,VLOOKUP($AO301,Listas!$H$6:$I$106,2,),""))),"")</f>
        <v/>
      </c>
      <c r="CV301" t="str">
        <f>IFERROR('Prod y alimentación'!Z359*IF($AN301=$R$10,VLOOKUP($AO301,Listas!$B$6:$C$106,2,),IF($AN301=$R$11,VLOOKUP($AO301,Listas!$E$6:$F$106,2,),IF($AN301=$R$12,VLOOKUP($AO301,Listas!$H$6:$I$106,2,),""))),"")</f>
        <v/>
      </c>
      <c r="CW301" t="str">
        <f>IFERROR('Prod y alimentación'!AC359*IF($AN301=$R$10,VLOOKUP($AO301,Listas!$B$6:$C$106,2,),IF($AN301=$R$11,VLOOKUP($AO301,Listas!$E$6:$F$106,2,),IF($AN301=$R$12,VLOOKUP($AO301,Listas!$H$6:$I$106,2,),""))),"")</f>
        <v/>
      </c>
      <c r="CX301" t="str">
        <f>IFERROR('Prod y alimentación'!AF359*IF($AN301=$R$10,VLOOKUP($AO301,Listas!$B$6:$C$106,2,),IF($AN301=$R$11,VLOOKUP($AO301,Listas!$E$6:$F$106,2,),IF($AN301=$R$12,VLOOKUP($AO301,Listas!$H$6:$I$106,2,),""))),"")</f>
        <v/>
      </c>
      <c r="CY301" t="str">
        <f>IFERROR('Prod y alimentación'!AI359*IF($AN301=$R$10,VLOOKUP($AO301,Listas!$B$6:$C$106,2,),IF($AN301=$R$11,VLOOKUP($AO301,Listas!$E$6:$F$106,2,),IF($AN301=$R$12,VLOOKUP($AO301,Listas!$H$6:$I$106,2,),""))),"")</f>
        <v/>
      </c>
      <c r="CZ301" t="str">
        <f>IFERROR('Prod y alimentación'!AL359*IF($AN301=$R$10,VLOOKUP($AO301,Listas!$B$6:$C$106,2,),IF($AN301=$R$11,VLOOKUP($AO301,Listas!$E$6:$F$106,2,),IF($AN301=$R$12,VLOOKUP($AO301,Listas!$H$6:$I$106,2,),""))),"")</f>
        <v/>
      </c>
    </row>
    <row r="302" spans="80:104" x14ac:dyDescent="0.35">
      <c r="CB302" t="str">
        <f>IF(Reservas!E307="",IF(Reservas!D307="","",IF(Reservas!C307=$O$10,0.85,IF(Reservas!C307=$O$11,0.45,IF(Reservas!C307=$O$12,0.33,"")))),Reservas!E307)</f>
        <v/>
      </c>
      <c r="CC302" t="str">
        <f>IF(Reservas!H307="",IF(Reservas!G307="","",IF(Reservas!F307=$O$10,0.85,IF(Reservas!F307=$O$11,0.45,IF(Reservas!F307=$O$12,0.33,"")))),Reservas!H307)</f>
        <v/>
      </c>
      <c r="CD302" t="str">
        <f>IF(Reservas!K307="",IF(Reservas!J307="","",IF(Reservas!I307=$O$10,0.85,IF(Reservas!I307=$O$11,0.45,IF(Reservas!I307=$O$12,0.33,"")))),Reservas!K307)</f>
        <v/>
      </c>
      <c r="CE302" t="str">
        <f>IF(Reservas!N307="",IF(Reservas!M307="","",IF(Reservas!L307=$O$10,0.85,IF(Reservas!L307=$O$11,0.45,IF(Reservas!L307=$O$12,0.33,"")))),Reservas!N307)</f>
        <v/>
      </c>
      <c r="CF302" t="str">
        <f>IF(Reservas!Q307="",IF(Reservas!P307="","",IF(Reservas!O307=$O$10,0.85,IF(Reservas!O307=$O$11,0.45,IF(Reservas!O307=$O$12,0.33,"")))),Reservas!Q307)</f>
        <v/>
      </c>
      <c r="CG302" t="str">
        <f>IF(Reservas!T307="",IF(Reservas!S307="","",IF(Reservas!R307=$O$10,0.85,IF(Reservas!R307=$O$11,0.45,IF(Reservas!R307=$O$12,0.33,"")))),Reservas!T307)</f>
        <v/>
      </c>
      <c r="CH302" t="str">
        <f>IF(Reservas!W307="",IF(Reservas!V307="","",IF(Reservas!U307=$O$10,0.85,IF(Reservas!U307=$O$11,0.45,IF(Reservas!U307=$O$12,0.33,"")))),Reservas!W307)</f>
        <v/>
      </c>
      <c r="CI302" t="str">
        <f>IF(Reservas!Z307="",IF(Reservas!Y307="","",IF(Reservas!X307=$O$10,0.85,IF(Reservas!X307=$O$11,0.45,IF(Reservas!X307=$O$12,0.33,"")))),Reservas!Z307)</f>
        <v/>
      </c>
      <c r="CJ302" t="str">
        <f>IF(Reservas!AC307="",IF(Reservas!AB307="","",IF(Reservas!AA307=$O$10,0.85,IF(Reservas!AA307=$O$11,0.45,IF(Reservas!AA307=$O$12,0.33,"")))),Reservas!AC307)</f>
        <v/>
      </c>
      <c r="CK302" t="str">
        <f>IF(Reservas!AF307="",IF(Reservas!AE307="","",IF(Reservas!AD307=$O$10,0.85,IF(Reservas!AD307=$O$11,0.45,IF(Reservas!AD307=$O$12,0.33,"")))),Reservas!AF307)</f>
        <v/>
      </c>
      <c r="CL302" t="str">
        <f>IF(Reservas!AI307="",IF(Reservas!AH307="","",IF(Reservas!AG307=$O$10,0.85,IF(Reservas!AG307=$O$11,0.45,IF(Reservas!AG307=$O$12,0.33,"")))),Reservas!AI307)</f>
        <v/>
      </c>
      <c r="CM302" t="str">
        <f>IF(Reservas!AL307="",IF(Reservas!AK307="","",IF(Reservas!AJ307=$O$10,0.85,IF(Reservas!AJ307=$O$11,0.45,IF(Reservas!AJ307=$O$12,0.33,"")))),Reservas!AL307)</f>
        <v/>
      </c>
      <c r="CO302" t="str">
        <f>IFERROR('Prod y alimentación'!E360*IF($AN302=$R$10,VLOOKUP($AO302,Listas!$B$6:$C$106,2,),IF($AN302=$R$11,VLOOKUP($AO302,Listas!$E$6:$F$106,2,),IF($AN302=$R$12,VLOOKUP($AO302,Listas!$H$6:$I$106,2,),""))),"")</f>
        <v/>
      </c>
      <c r="CP302" t="str">
        <f>IFERROR('Prod y alimentación'!H360*IF($AN302=$R$10,VLOOKUP($AO302,Listas!$B$6:$C$106,2,),IF($AN302=$R$11,VLOOKUP($AO302,Listas!$E$6:$F$106,2,),IF($AN302=$R$12,VLOOKUP($AO302,Listas!$H$6:$I$106,2,),""))),"")</f>
        <v/>
      </c>
      <c r="CQ302" t="str">
        <f>IFERROR('Prod y alimentación'!K360*IF($AN302=$R$10,VLOOKUP($AO302,Listas!$B$6:$C$106,2,),IF($AN302=$R$11,VLOOKUP($AO302,Listas!$E$6:$F$106,2,),IF($AN302=$R$12,VLOOKUP($AO302,Listas!$H$6:$I$106,2,),""))),"")</f>
        <v/>
      </c>
      <c r="CR302" t="str">
        <f>IFERROR('Prod y alimentación'!N360*IF($AN302=$R$10,VLOOKUP($AO302,Listas!$B$6:$C$106,2,),IF($AN302=$R$11,VLOOKUP($AO302,Listas!$E$6:$F$106,2,),IF($AN302=$R$12,VLOOKUP($AO302,Listas!$H$6:$I$106,2,),""))),"")</f>
        <v/>
      </c>
      <c r="CS302" t="str">
        <f>IFERROR('Prod y alimentación'!Q360*IF($AN302=$R$10,VLOOKUP($AO302,Listas!$B$6:$C$106,2,),IF($AN302=$R$11,VLOOKUP($AO302,Listas!$E$6:$F$106,2,),IF($AN302=$R$12,VLOOKUP($AO302,Listas!$H$6:$I$106,2,),""))),"")</f>
        <v/>
      </c>
      <c r="CT302" t="str">
        <f>IFERROR('Prod y alimentación'!T360*IF($AN302=$R$10,VLOOKUP($AO302,Listas!$B$6:$C$106,2,),IF($AN302=$R$11,VLOOKUP($AO302,Listas!$E$6:$F$106,2,),IF($AN302=$R$12,VLOOKUP($AO302,Listas!$H$6:$I$106,2,),""))),"")</f>
        <v/>
      </c>
      <c r="CU302" t="str">
        <f>IFERROR('Prod y alimentación'!W360*IF($AN302=$R$10,VLOOKUP($AO302,Listas!$B$6:$C$106,2,),IF($AN302=$R$11,VLOOKUP($AO302,Listas!$E$6:$F$106,2,),IF($AN302=$R$12,VLOOKUP($AO302,Listas!$H$6:$I$106,2,),""))),"")</f>
        <v/>
      </c>
      <c r="CV302" t="str">
        <f>IFERROR('Prod y alimentación'!Z360*IF($AN302=$R$10,VLOOKUP($AO302,Listas!$B$6:$C$106,2,),IF($AN302=$R$11,VLOOKUP($AO302,Listas!$E$6:$F$106,2,),IF($AN302=$R$12,VLOOKUP($AO302,Listas!$H$6:$I$106,2,),""))),"")</f>
        <v/>
      </c>
      <c r="CW302" t="str">
        <f>IFERROR('Prod y alimentación'!AC360*IF($AN302=$R$10,VLOOKUP($AO302,Listas!$B$6:$C$106,2,),IF($AN302=$R$11,VLOOKUP($AO302,Listas!$E$6:$F$106,2,),IF($AN302=$R$12,VLOOKUP($AO302,Listas!$H$6:$I$106,2,),""))),"")</f>
        <v/>
      </c>
      <c r="CX302" t="str">
        <f>IFERROR('Prod y alimentación'!AF360*IF($AN302=$R$10,VLOOKUP($AO302,Listas!$B$6:$C$106,2,),IF($AN302=$R$11,VLOOKUP($AO302,Listas!$E$6:$F$106,2,),IF($AN302=$R$12,VLOOKUP($AO302,Listas!$H$6:$I$106,2,),""))),"")</f>
        <v/>
      </c>
      <c r="CY302" t="str">
        <f>IFERROR('Prod y alimentación'!AI360*IF($AN302=$R$10,VLOOKUP($AO302,Listas!$B$6:$C$106,2,),IF($AN302=$R$11,VLOOKUP($AO302,Listas!$E$6:$F$106,2,),IF($AN302=$R$12,VLOOKUP($AO302,Listas!$H$6:$I$106,2,),""))),"")</f>
        <v/>
      </c>
      <c r="CZ302" t="str">
        <f>IFERROR('Prod y alimentación'!AL360*IF($AN302=$R$10,VLOOKUP($AO302,Listas!$B$6:$C$106,2,),IF($AN302=$R$11,VLOOKUP($AO302,Listas!$E$6:$F$106,2,),IF($AN302=$R$12,VLOOKUP($AO302,Listas!$H$6:$I$106,2,),""))),"")</f>
        <v/>
      </c>
    </row>
    <row r="303" spans="80:104" x14ac:dyDescent="0.35">
      <c r="CB303" t="str">
        <f>IF(Reservas!E308="",IF(Reservas!D308="","",IF(Reservas!C308=$O$10,0.85,IF(Reservas!C308=$O$11,0.45,IF(Reservas!C308=$O$12,0.33,"")))),Reservas!E308)</f>
        <v/>
      </c>
      <c r="CC303" t="str">
        <f>IF(Reservas!H308="",IF(Reservas!G308="","",IF(Reservas!F308=$O$10,0.85,IF(Reservas!F308=$O$11,0.45,IF(Reservas!F308=$O$12,0.33,"")))),Reservas!H308)</f>
        <v/>
      </c>
      <c r="CD303" t="str">
        <f>IF(Reservas!K308="",IF(Reservas!J308="","",IF(Reservas!I308=$O$10,0.85,IF(Reservas!I308=$O$11,0.45,IF(Reservas!I308=$O$12,0.33,"")))),Reservas!K308)</f>
        <v/>
      </c>
      <c r="CE303" t="str">
        <f>IF(Reservas!N308="",IF(Reservas!M308="","",IF(Reservas!L308=$O$10,0.85,IF(Reservas!L308=$O$11,0.45,IF(Reservas!L308=$O$12,0.33,"")))),Reservas!N308)</f>
        <v/>
      </c>
      <c r="CF303" t="str">
        <f>IF(Reservas!Q308="",IF(Reservas!P308="","",IF(Reservas!O308=$O$10,0.85,IF(Reservas!O308=$O$11,0.45,IF(Reservas!O308=$O$12,0.33,"")))),Reservas!Q308)</f>
        <v/>
      </c>
      <c r="CG303" t="str">
        <f>IF(Reservas!T308="",IF(Reservas!S308="","",IF(Reservas!R308=$O$10,0.85,IF(Reservas!R308=$O$11,0.45,IF(Reservas!R308=$O$12,0.33,"")))),Reservas!T308)</f>
        <v/>
      </c>
      <c r="CH303" t="str">
        <f>IF(Reservas!W308="",IF(Reservas!V308="","",IF(Reservas!U308=$O$10,0.85,IF(Reservas!U308=$O$11,0.45,IF(Reservas!U308=$O$12,0.33,"")))),Reservas!W308)</f>
        <v/>
      </c>
      <c r="CI303" t="str">
        <f>IF(Reservas!Z308="",IF(Reservas!Y308="","",IF(Reservas!X308=$O$10,0.85,IF(Reservas!X308=$O$11,0.45,IF(Reservas!X308=$O$12,0.33,"")))),Reservas!Z308)</f>
        <v/>
      </c>
      <c r="CJ303" t="str">
        <f>IF(Reservas!AC308="",IF(Reservas!AB308="","",IF(Reservas!AA308=$O$10,0.85,IF(Reservas!AA308=$O$11,0.45,IF(Reservas!AA308=$O$12,0.33,"")))),Reservas!AC308)</f>
        <v/>
      </c>
      <c r="CK303" t="str">
        <f>IF(Reservas!AF308="",IF(Reservas!AE308="","",IF(Reservas!AD308=$O$10,0.85,IF(Reservas!AD308=$O$11,0.45,IF(Reservas!AD308=$O$12,0.33,"")))),Reservas!AF308)</f>
        <v/>
      </c>
      <c r="CL303" t="str">
        <f>IF(Reservas!AI308="",IF(Reservas!AH308="","",IF(Reservas!AG308=$O$10,0.85,IF(Reservas!AG308=$O$11,0.45,IF(Reservas!AG308=$O$12,0.33,"")))),Reservas!AI308)</f>
        <v/>
      </c>
      <c r="CM303" t="str">
        <f>IF(Reservas!AL308="",IF(Reservas!AK308="","",IF(Reservas!AJ308=$O$10,0.85,IF(Reservas!AJ308=$O$11,0.45,IF(Reservas!AJ308=$O$12,0.33,"")))),Reservas!AL308)</f>
        <v/>
      </c>
      <c r="CO303" t="str">
        <f>IFERROR('Prod y alimentación'!E361*IF($AN303=$R$10,VLOOKUP($AO303,Listas!$B$6:$C$106,2,),IF($AN303=$R$11,VLOOKUP($AO303,Listas!$E$6:$F$106,2,),IF($AN303=$R$12,VLOOKUP($AO303,Listas!$H$6:$I$106,2,),""))),"")</f>
        <v/>
      </c>
      <c r="CP303" t="str">
        <f>IFERROR('Prod y alimentación'!H361*IF($AN303=$R$10,VLOOKUP($AO303,Listas!$B$6:$C$106,2,),IF($AN303=$R$11,VLOOKUP($AO303,Listas!$E$6:$F$106,2,),IF($AN303=$R$12,VLOOKUP($AO303,Listas!$H$6:$I$106,2,),""))),"")</f>
        <v/>
      </c>
      <c r="CQ303" t="str">
        <f>IFERROR('Prod y alimentación'!K361*IF($AN303=$R$10,VLOOKUP($AO303,Listas!$B$6:$C$106,2,),IF($AN303=$R$11,VLOOKUP($AO303,Listas!$E$6:$F$106,2,),IF($AN303=$R$12,VLOOKUP($AO303,Listas!$H$6:$I$106,2,),""))),"")</f>
        <v/>
      </c>
      <c r="CR303" t="str">
        <f>IFERROR('Prod y alimentación'!N361*IF($AN303=$R$10,VLOOKUP($AO303,Listas!$B$6:$C$106,2,),IF($AN303=$R$11,VLOOKUP($AO303,Listas!$E$6:$F$106,2,),IF($AN303=$R$12,VLOOKUP($AO303,Listas!$H$6:$I$106,2,),""))),"")</f>
        <v/>
      </c>
      <c r="CS303" t="str">
        <f>IFERROR('Prod y alimentación'!Q361*IF($AN303=$R$10,VLOOKUP($AO303,Listas!$B$6:$C$106,2,),IF($AN303=$R$11,VLOOKUP($AO303,Listas!$E$6:$F$106,2,),IF($AN303=$R$12,VLOOKUP($AO303,Listas!$H$6:$I$106,2,),""))),"")</f>
        <v/>
      </c>
      <c r="CT303" t="str">
        <f>IFERROR('Prod y alimentación'!T361*IF($AN303=$R$10,VLOOKUP($AO303,Listas!$B$6:$C$106,2,),IF($AN303=$R$11,VLOOKUP($AO303,Listas!$E$6:$F$106,2,),IF($AN303=$R$12,VLOOKUP($AO303,Listas!$H$6:$I$106,2,),""))),"")</f>
        <v/>
      </c>
      <c r="CU303" t="str">
        <f>IFERROR('Prod y alimentación'!W361*IF($AN303=$R$10,VLOOKUP($AO303,Listas!$B$6:$C$106,2,),IF($AN303=$R$11,VLOOKUP($AO303,Listas!$E$6:$F$106,2,),IF($AN303=$R$12,VLOOKUP($AO303,Listas!$H$6:$I$106,2,),""))),"")</f>
        <v/>
      </c>
      <c r="CV303" t="str">
        <f>IFERROR('Prod y alimentación'!Z361*IF($AN303=$R$10,VLOOKUP($AO303,Listas!$B$6:$C$106,2,),IF($AN303=$R$11,VLOOKUP($AO303,Listas!$E$6:$F$106,2,),IF($AN303=$R$12,VLOOKUP($AO303,Listas!$H$6:$I$106,2,),""))),"")</f>
        <v/>
      </c>
      <c r="CW303" t="str">
        <f>IFERROR('Prod y alimentación'!AC361*IF($AN303=$R$10,VLOOKUP($AO303,Listas!$B$6:$C$106,2,),IF($AN303=$R$11,VLOOKUP($AO303,Listas!$E$6:$F$106,2,),IF($AN303=$R$12,VLOOKUP($AO303,Listas!$H$6:$I$106,2,),""))),"")</f>
        <v/>
      </c>
      <c r="CX303" t="str">
        <f>IFERROR('Prod y alimentación'!AF361*IF($AN303=$R$10,VLOOKUP($AO303,Listas!$B$6:$C$106,2,),IF($AN303=$R$11,VLOOKUP($AO303,Listas!$E$6:$F$106,2,),IF($AN303=$R$12,VLOOKUP($AO303,Listas!$H$6:$I$106,2,),""))),"")</f>
        <v/>
      </c>
      <c r="CY303" t="str">
        <f>IFERROR('Prod y alimentación'!AI361*IF($AN303=$R$10,VLOOKUP($AO303,Listas!$B$6:$C$106,2,),IF($AN303=$R$11,VLOOKUP($AO303,Listas!$E$6:$F$106,2,),IF($AN303=$R$12,VLOOKUP($AO303,Listas!$H$6:$I$106,2,),""))),"")</f>
        <v/>
      </c>
      <c r="CZ303" t="str">
        <f>IFERROR('Prod y alimentación'!AL361*IF($AN303=$R$10,VLOOKUP($AO303,Listas!$B$6:$C$106,2,),IF($AN303=$R$11,VLOOKUP($AO303,Listas!$E$6:$F$106,2,),IF($AN303=$R$12,VLOOKUP($AO303,Listas!$H$6:$I$106,2,),""))),"")</f>
        <v/>
      </c>
    </row>
    <row r="304" spans="80:104" x14ac:dyDescent="0.35">
      <c r="CB304" t="str">
        <f>IF(Reservas!E309="",IF(Reservas!D309="","",IF(Reservas!C309=$O$10,0.85,IF(Reservas!C309=$O$11,0.45,IF(Reservas!C309=$O$12,0.33,"")))),Reservas!E309)</f>
        <v/>
      </c>
      <c r="CC304" t="str">
        <f>IF(Reservas!H309="",IF(Reservas!G309="","",IF(Reservas!F309=$O$10,0.85,IF(Reservas!F309=$O$11,0.45,IF(Reservas!F309=$O$12,0.33,"")))),Reservas!H309)</f>
        <v/>
      </c>
      <c r="CD304" t="str">
        <f>IF(Reservas!K309="",IF(Reservas!J309="","",IF(Reservas!I309=$O$10,0.85,IF(Reservas!I309=$O$11,0.45,IF(Reservas!I309=$O$12,0.33,"")))),Reservas!K309)</f>
        <v/>
      </c>
      <c r="CE304" t="str">
        <f>IF(Reservas!N309="",IF(Reservas!M309="","",IF(Reservas!L309=$O$10,0.85,IF(Reservas!L309=$O$11,0.45,IF(Reservas!L309=$O$12,0.33,"")))),Reservas!N309)</f>
        <v/>
      </c>
      <c r="CF304" t="str">
        <f>IF(Reservas!Q309="",IF(Reservas!P309="","",IF(Reservas!O309=$O$10,0.85,IF(Reservas!O309=$O$11,0.45,IF(Reservas!O309=$O$12,0.33,"")))),Reservas!Q309)</f>
        <v/>
      </c>
      <c r="CG304" t="str">
        <f>IF(Reservas!T309="",IF(Reservas!S309="","",IF(Reservas!R309=$O$10,0.85,IF(Reservas!R309=$O$11,0.45,IF(Reservas!R309=$O$12,0.33,"")))),Reservas!T309)</f>
        <v/>
      </c>
      <c r="CH304" t="str">
        <f>IF(Reservas!W309="",IF(Reservas!V309="","",IF(Reservas!U309=$O$10,0.85,IF(Reservas!U309=$O$11,0.45,IF(Reservas!U309=$O$12,0.33,"")))),Reservas!W309)</f>
        <v/>
      </c>
      <c r="CI304" t="str">
        <f>IF(Reservas!Z309="",IF(Reservas!Y309="","",IF(Reservas!X309=$O$10,0.85,IF(Reservas!X309=$O$11,0.45,IF(Reservas!X309=$O$12,0.33,"")))),Reservas!Z309)</f>
        <v/>
      </c>
      <c r="CJ304" t="str">
        <f>IF(Reservas!AC309="",IF(Reservas!AB309="","",IF(Reservas!AA309=$O$10,0.85,IF(Reservas!AA309=$O$11,0.45,IF(Reservas!AA309=$O$12,0.33,"")))),Reservas!AC309)</f>
        <v/>
      </c>
      <c r="CK304" t="str">
        <f>IF(Reservas!AF309="",IF(Reservas!AE309="","",IF(Reservas!AD309=$O$10,0.85,IF(Reservas!AD309=$O$11,0.45,IF(Reservas!AD309=$O$12,0.33,"")))),Reservas!AF309)</f>
        <v/>
      </c>
      <c r="CL304" t="str">
        <f>IF(Reservas!AI309="",IF(Reservas!AH309="","",IF(Reservas!AG309=$O$10,0.85,IF(Reservas!AG309=$O$11,0.45,IF(Reservas!AG309=$O$12,0.33,"")))),Reservas!AI309)</f>
        <v/>
      </c>
      <c r="CM304" t="str">
        <f>IF(Reservas!AL309="",IF(Reservas!AK309="","",IF(Reservas!AJ309=$O$10,0.85,IF(Reservas!AJ309=$O$11,0.45,IF(Reservas!AJ309=$O$12,0.33,"")))),Reservas!AL309)</f>
        <v/>
      </c>
      <c r="CO304" t="str">
        <f>IFERROR('Prod y alimentación'!E362*IF($AN304=$R$10,VLOOKUP($AO304,Listas!$B$6:$C$106,2,),IF($AN304=$R$11,VLOOKUP($AO304,Listas!$E$6:$F$106,2,),IF($AN304=$R$12,VLOOKUP($AO304,Listas!$H$6:$I$106,2,),""))),"")</f>
        <v/>
      </c>
      <c r="CP304" t="str">
        <f>IFERROR('Prod y alimentación'!H362*IF($AN304=$R$10,VLOOKUP($AO304,Listas!$B$6:$C$106,2,),IF($AN304=$R$11,VLOOKUP($AO304,Listas!$E$6:$F$106,2,),IF($AN304=$R$12,VLOOKUP($AO304,Listas!$H$6:$I$106,2,),""))),"")</f>
        <v/>
      </c>
      <c r="CQ304" t="str">
        <f>IFERROR('Prod y alimentación'!K362*IF($AN304=$R$10,VLOOKUP($AO304,Listas!$B$6:$C$106,2,),IF($AN304=$R$11,VLOOKUP($AO304,Listas!$E$6:$F$106,2,),IF($AN304=$R$12,VLOOKUP($AO304,Listas!$H$6:$I$106,2,),""))),"")</f>
        <v/>
      </c>
      <c r="CR304" t="str">
        <f>IFERROR('Prod y alimentación'!N362*IF($AN304=$R$10,VLOOKUP($AO304,Listas!$B$6:$C$106,2,),IF($AN304=$R$11,VLOOKUP($AO304,Listas!$E$6:$F$106,2,),IF($AN304=$R$12,VLOOKUP($AO304,Listas!$H$6:$I$106,2,),""))),"")</f>
        <v/>
      </c>
      <c r="CS304" t="str">
        <f>IFERROR('Prod y alimentación'!Q362*IF($AN304=$R$10,VLOOKUP($AO304,Listas!$B$6:$C$106,2,),IF($AN304=$R$11,VLOOKUP($AO304,Listas!$E$6:$F$106,2,),IF($AN304=$R$12,VLOOKUP($AO304,Listas!$H$6:$I$106,2,),""))),"")</f>
        <v/>
      </c>
      <c r="CT304" t="str">
        <f>IFERROR('Prod y alimentación'!T362*IF($AN304=$R$10,VLOOKUP($AO304,Listas!$B$6:$C$106,2,),IF($AN304=$R$11,VLOOKUP($AO304,Listas!$E$6:$F$106,2,),IF($AN304=$R$12,VLOOKUP($AO304,Listas!$H$6:$I$106,2,),""))),"")</f>
        <v/>
      </c>
      <c r="CU304" t="str">
        <f>IFERROR('Prod y alimentación'!W362*IF($AN304=$R$10,VLOOKUP($AO304,Listas!$B$6:$C$106,2,),IF($AN304=$R$11,VLOOKUP($AO304,Listas!$E$6:$F$106,2,),IF($AN304=$R$12,VLOOKUP($AO304,Listas!$H$6:$I$106,2,),""))),"")</f>
        <v/>
      </c>
      <c r="CV304" t="str">
        <f>IFERROR('Prod y alimentación'!Z362*IF($AN304=$R$10,VLOOKUP($AO304,Listas!$B$6:$C$106,2,),IF($AN304=$R$11,VLOOKUP($AO304,Listas!$E$6:$F$106,2,),IF($AN304=$R$12,VLOOKUP($AO304,Listas!$H$6:$I$106,2,),""))),"")</f>
        <v/>
      </c>
      <c r="CW304" t="str">
        <f>IFERROR('Prod y alimentación'!AC362*IF($AN304=$R$10,VLOOKUP($AO304,Listas!$B$6:$C$106,2,),IF($AN304=$R$11,VLOOKUP($AO304,Listas!$E$6:$F$106,2,),IF($AN304=$R$12,VLOOKUP($AO304,Listas!$H$6:$I$106,2,),""))),"")</f>
        <v/>
      </c>
      <c r="CX304" t="str">
        <f>IFERROR('Prod y alimentación'!AF362*IF($AN304=$R$10,VLOOKUP($AO304,Listas!$B$6:$C$106,2,),IF($AN304=$R$11,VLOOKUP($AO304,Listas!$E$6:$F$106,2,),IF($AN304=$R$12,VLOOKUP($AO304,Listas!$H$6:$I$106,2,),""))),"")</f>
        <v/>
      </c>
      <c r="CY304" t="str">
        <f>IFERROR('Prod y alimentación'!AI362*IF($AN304=$R$10,VLOOKUP($AO304,Listas!$B$6:$C$106,2,),IF($AN304=$R$11,VLOOKUP($AO304,Listas!$E$6:$F$106,2,),IF($AN304=$R$12,VLOOKUP($AO304,Listas!$H$6:$I$106,2,),""))),"")</f>
        <v/>
      </c>
      <c r="CZ304" t="str">
        <f>IFERROR('Prod y alimentación'!AL362*IF($AN304=$R$10,VLOOKUP($AO304,Listas!$B$6:$C$106,2,),IF($AN304=$R$11,VLOOKUP($AO304,Listas!$E$6:$F$106,2,),IF($AN304=$R$12,VLOOKUP($AO304,Listas!$H$6:$I$106,2,),""))),"")</f>
        <v/>
      </c>
    </row>
    <row r="305" spans="80:104" x14ac:dyDescent="0.35">
      <c r="CB305" t="str">
        <f>IF(Reservas!E310="",IF(Reservas!D310="","",IF(Reservas!C310=$O$10,0.85,IF(Reservas!C310=$O$11,0.45,IF(Reservas!C310=$O$12,0.33,"")))),Reservas!E310)</f>
        <v/>
      </c>
      <c r="CC305" t="str">
        <f>IF(Reservas!H310="",IF(Reservas!G310="","",IF(Reservas!F310=$O$10,0.85,IF(Reservas!F310=$O$11,0.45,IF(Reservas!F310=$O$12,0.33,"")))),Reservas!H310)</f>
        <v/>
      </c>
      <c r="CD305" t="str">
        <f>IF(Reservas!K310="",IF(Reservas!J310="","",IF(Reservas!I310=$O$10,0.85,IF(Reservas!I310=$O$11,0.45,IF(Reservas!I310=$O$12,0.33,"")))),Reservas!K310)</f>
        <v/>
      </c>
      <c r="CE305" t="str">
        <f>IF(Reservas!N310="",IF(Reservas!M310="","",IF(Reservas!L310=$O$10,0.85,IF(Reservas!L310=$O$11,0.45,IF(Reservas!L310=$O$12,0.33,"")))),Reservas!N310)</f>
        <v/>
      </c>
      <c r="CF305" t="str">
        <f>IF(Reservas!Q310="",IF(Reservas!P310="","",IF(Reservas!O310=$O$10,0.85,IF(Reservas!O310=$O$11,0.45,IF(Reservas!O310=$O$12,0.33,"")))),Reservas!Q310)</f>
        <v/>
      </c>
      <c r="CG305" t="str">
        <f>IF(Reservas!T310="",IF(Reservas!S310="","",IF(Reservas!R310=$O$10,0.85,IF(Reservas!R310=$O$11,0.45,IF(Reservas!R310=$O$12,0.33,"")))),Reservas!T310)</f>
        <v/>
      </c>
      <c r="CH305" t="str">
        <f>IF(Reservas!W310="",IF(Reservas!V310="","",IF(Reservas!U310=$O$10,0.85,IF(Reservas!U310=$O$11,0.45,IF(Reservas!U310=$O$12,0.33,"")))),Reservas!W310)</f>
        <v/>
      </c>
      <c r="CI305" t="str">
        <f>IF(Reservas!Z310="",IF(Reservas!Y310="","",IF(Reservas!X310=$O$10,0.85,IF(Reservas!X310=$O$11,0.45,IF(Reservas!X310=$O$12,0.33,"")))),Reservas!Z310)</f>
        <v/>
      </c>
      <c r="CJ305" t="str">
        <f>IF(Reservas!AC310="",IF(Reservas!AB310="","",IF(Reservas!AA310=$O$10,0.85,IF(Reservas!AA310=$O$11,0.45,IF(Reservas!AA310=$O$12,0.33,"")))),Reservas!AC310)</f>
        <v/>
      </c>
      <c r="CK305" t="str">
        <f>IF(Reservas!AF310="",IF(Reservas!AE310="","",IF(Reservas!AD310=$O$10,0.85,IF(Reservas!AD310=$O$11,0.45,IF(Reservas!AD310=$O$12,0.33,"")))),Reservas!AF310)</f>
        <v/>
      </c>
      <c r="CL305" t="str">
        <f>IF(Reservas!AI310="",IF(Reservas!AH310="","",IF(Reservas!AG310=$O$10,0.85,IF(Reservas!AG310=$O$11,0.45,IF(Reservas!AG310=$O$12,0.33,"")))),Reservas!AI310)</f>
        <v/>
      </c>
      <c r="CM305" t="str">
        <f>IF(Reservas!AL310="",IF(Reservas!AK310="","",IF(Reservas!AJ310=$O$10,0.85,IF(Reservas!AJ310=$O$11,0.45,IF(Reservas!AJ310=$O$12,0.33,"")))),Reservas!AL310)</f>
        <v/>
      </c>
      <c r="CO305" t="str">
        <f>IFERROR('Prod y alimentación'!E363*IF($AN305=$R$10,VLOOKUP($AO305,Listas!$B$6:$C$106,2,),IF($AN305=$R$11,VLOOKUP($AO305,Listas!$E$6:$F$106,2,),IF($AN305=$R$12,VLOOKUP($AO305,Listas!$H$6:$I$106,2,),""))),"")</f>
        <v/>
      </c>
      <c r="CP305" t="str">
        <f>IFERROR('Prod y alimentación'!H363*IF($AN305=$R$10,VLOOKUP($AO305,Listas!$B$6:$C$106,2,),IF($AN305=$R$11,VLOOKUP($AO305,Listas!$E$6:$F$106,2,),IF($AN305=$R$12,VLOOKUP($AO305,Listas!$H$6:$I$106,2,),""))),"")</f>
        <v/>
      </c>
      <c r="CQ305" t="str">
        <f>IFERROR('Prod y alimentación'!K363*IF($AN305=$R$10,VLOOKUP($AO305,Listas!$B$6:$C$106,2,),IF($AN305=$R$11,VLOOKUP($AO305,Listas!$E$6:$F$106,2,),IF($AN305=$R$12,VLOOKUP($AO305,Listas!$H$6:$I$106,2,),""))),"")</f>
        <v/>
      </c>
      <c r="CR305" t="str">
        <f>IFERROR('Prod y alimentación'!N363*IF($AN305=$R$10,VLOOKUP($AO305,Listas!$B$6:$C$106,2,),IF($AN305=$R$11,VLOOKUP($AO305,Listas!$E$6:$F$106,2,),IF($AN305=$R$12,VLOOKUP($AO305,Listas!$H$6:$I$106,2,),""))),"")</f>
        <v/>
      </c>
      <c r="CS305" t="str">
        <f>IFERROR('Prod y alimentación'!Q363*IF($AN305=$R$10,VLOOKUP($AO305,Listas!$B$6:$C$106,2,),IF($AN305=$R$11,VLOOKUP($AO305,Listas!$E$6:$F$106,2,),IF($AN305=$R$12,VLOOKUP($AO305,Listas!$H$6:$I$106,2,),""))),"")</f>
        <v/>
      </c>
      <c r="CT305" t="str">
        <f>IFERROR('Prod y alimentación'!T363*IF($AN305=$R$10,VLOOKUP($AO305,Listas!$B$6:$C$106,2,),IF($AN305=$R$11,VLOOKUP($AO305,Listas!$E$6:$F$106,2,),IF($AN305=$R$12,VLOOKUP($AO305,Listas!$H$6:$I$106,2,),""))),"")</f>
        <v/>
      </c>
      <c r="CU305" t="str">
        <f>IFERROR('Prod y alimentación'!W363*IF($AN305=$R$10,VLOOKUP($AO305,Listas!$B$6:$C$106,2,),IF($AN305=$R$11,VLOOKUP($AO305,Listas!$E$6:$F$106,2,),IF($AN305=$R$12,VLOOKUP($AO305,Listas!$H$6:$I$106,2,),""))),"")</f>
        <v/>
      </c>
      <c r="CV305" t="str">
        <f>IFERROR('Prod y alimentación'!Z363*IF($AN305=$R$10,VLOOKUP($AO305,Listas!$B$6:$C$106,2,),IF($AN305=$R$11,VLOOKUP($AO305,Listas!$E$6:$F$106,2,),IF($AN305=$R$12,VLOOKUP($AO305,Listas!$H$6:$I$106,2,),""))),"")</f>
        <v/>
      </c>
      <c r="CW305" t="str">
        <f>IFERROR('Prod y alimentación'!AC363*IF($AN305=$R$10,VLOOKUP($AO305,Listas!$B$6:$C$106,2,),IF($AN305=$R$11,VLOOKUP($AO305,Listas!$E$6:$F$106,2,),IF($AN305=$R$12,VLOOKUP($AO305,Listas!$H$6:$I$106,2,),""))),"")</f>
        <v/>
      </c>
      <c r="CX305" t="str">
        <f>IFERROR('Prod y alimentación'!AF363*IF($AN305=$R$10,VLOOKUP($AO305,Listas!$B$6:$C$106,2,),IF($AN305=$R$11,VLOOKUP($AO305,Listas!$E$6:$F$106,2,),IF($AN305=$R$12,VLOOKUP($AO305,Listas!$H$6:$I$106,2,),""))),"")</f>
        <v/>
      </c>
      <c r="CY305" t="str">
        <f>IFERROR('Prod y alimentación'!AI363*IF($AN305=$R$10,VLOOKUP($AO305,Listas!$B$6:$C$106,2,),IF($AN305=$R$11,VLOOKUP($AO305,Listas!$E$6:$F$106,2,),IF($AN305=$R$12,VLOOKUP($AO305,Listas!$H$6:$I$106,2,),""))),"")</f>
        <v/>
      </c>
      <c r="CZ305" t="str">
        <f>IFERROR('Prod y alimentación'!AL363*IF($AN305=$R$10,VLOOKUP($AO305,Listas!$B$6:$C$106,2,),IF($AN305=$R$11,VLOOKUP($AO305,Listas!$E$6:$F$106,2,),IF($AN305=$R$12,VLOOKUP($AO305,Listas!$H$6:$I$106,2,),""))),"")</f>
        <v/>
      </c>
    </row>
    <row r="306" spans="80:104" x14ac:dyDescent="0.35">
      <c r="CB306" t="str">
        <f>IF(Reservas!E311="",IF(Reservas!D311="","",IF(Reservas!C311=$O$10,0.85,IF(Reservas!C311=$O$11,0.45,IF(Reservas!C311=$O$12,0.33,"")))),Reservas!E311)</f>
        <v/>
      </c>
      <c r="CC306" t="str">
        <f>IF(Reservas!H311="",IF(Reservas!G311="","",IF(Reservas!F311=$O$10,0.85,IF(Reservas!F311=$O$11,0.45,IF(Reservas!F311=$O$12,0.33,"")))),Reservas!H311)</f>
        <v/>
      </c>
      <c r="CD306" t="str">
        <f>IF(Reservas!K311="",IF(Reservas!J311="","",IF(Reservas!I311=$O$10,0.85,IF(Reservas!I311=$O$11,0.45,IF(Reservas!I311=$O$12,0.33,"")))),Reservas!K311)</f>
        <v/>
      </c>
      <c r="CE306" t="str">
        <f>IF(Reservas!N311="",IF(Reservas!M311="","",IF(Reservas!L311=$O$10,0.85,IF(Reservas!L311=$O$11,0.45,IF(Reservas!L311=$O$12,0.33,"")))),Reservas!N311)</f>
        <v/>
      </c>
      <c r="CF306" t="str">
        <f>IF(Reservas!Q311="",IF(Reservas!P311="","",IF(Reservas!O311=$O$10,0.85,IF(Reservas!O311=$O$11,0.45,IF(Reservas!O311=$O$12,0.33,"")))),Reservas!Q311)</f>
        <v/>
      </c>
      <c r="CG306" t="str">
        <f>IF(Reservas!T311="",IF(Reservas!S311="","",IF(Reservas!R311=$O$10,0.85,IF(Reservas!R311=$O$11,0.45,IF(Reservas!R311=$O$12,0.33,"")))),Reservas!T311)</f>
        <v/>
      </c>
      <c r="CH306" t="str">
        <f>IF(Reservas!W311="",IF(Reservas!V311="","",IF(Reservas!U311=$O$10,0.85,IF(Reservas!U311=$O$11,0.45,IF(Reservas!U311=$O$12,0.33,"")))),Reservas!W311)</f>
        <v/>
      </c>
      <c r="CI306" t="str">
        <f>IF(Reservas!Z311="",IF(Reservas!Y311="","",IF(Reservas!X311=$O$10,0.85,IF(Reservas!X311=$O$11,0.45,IF(Reservas!X311=$O$12,0.33,"")))),Reservas!Z311)</f>
        <v/>
      </c>
      <c r="CJ306" t="str">
        <f>IF(Reservas!AC311="",IF(Reservas!AB311="","",IF(Reservas!AA311=$O$10,0.85,IF(Reservas!AA311=$O$11,0.45,IF(Reservas!AA311=$O$12,0.33,"")))),Reservas!AC311)</f>
        <v/>
      </c>
      <c r="CK306" t="str">
        <f>IF(Reservas!AF311="",IF(Reservas!AE311="","",IF(Reservas!AD311=$O$10,0.85,IF(Reservas!AD311=$O$11,0.45,IF(Reservas!AD311=$O$12,0.33,"")))),Reservas!AF311)</f>
        <v/>
      </c>
      <c r="CL306" t="str">
        <f>IF(Reservas!AI311="",IF(Reservas!AH311="","",IF(Reservas!AG311=$O$10,0.85,IF(Reservas!AG311=$O$11,0.45,IF(Reservas!AG311=$O$12,0.33,"")))),Reservas!AI311)</f>
        <v/>
      </c>
      <c r="CM306" t="str">
        <f>IF(Reservas!AL311="",IF(Reservas!AK311="","",IF(Reservas!AJ311=$O$10,0.85,IF(Reservas!AJ311=$O$11,0.45,IF(Reservas!AJ311=$O$12,0.33,"")))),Reservas!AL311)</f>
        <v/>
      </c>
      <c r="CO306" t="str">
        <f>IFERROR('Prod y alimentación'!E364*IF($AN306=$R$10,VLOOKUP($AO306,Listas!$B$6:$C$106,2,),IF($AN306=$R$11,VLOOKUP($AO306,Listas!$E$6:$F$106,2,),IF($AN306=$R$12,VLOOKUP($AO306,Listas!$H$6:$I$106,2,),""))),"")</f>
        <v/>
      </c>
      <c r="CP306" t="str">
        <f>IFERROR('Prod y alimentación'!H364*IF($AN306=$R$10,VLOOKUP($AO306,Listas!$B$6:$C$106,2,),IF($AN306=$R$11,VLOOKUP($AO306,Listas!$E$6:$F$106,2,),IF($AN306=$R$12,VLOOKUP($AO306,Listas!$H$6:$I$106,2,),""))),"")</f>
        <v/>
      </c>
      <c r="CQ306" t="str">
        <f>IFERROR('Prod y alimentación'!K364*IF($AN306=$R$10,VLOOKUP($AO306,Listas!$B$6:$C$106,2,),IF($AN306=$R$11,VLOOKUP($AO306,Listas!$E$6:$F$106,2,),IF($AN306=$R$12,VLOOKUP($AO306,Listas!$H$6:$I$106,2,),""))),"")</f>
        <v/>
      </c>
      <c r="CR306" t="str">
        <f>IFERROR('Prod y alimentación'!N364*IF($AN306=$R$10,VLOOKUP($AO306,Listas!$B$6:$C$106,2,),IF($AN306=$R$11,VLOOKUP($AO306,Listas!$E$6:$F$106,2,),IF($AN306=$R$12,VLOOKUP($AO306,Listas!$H$6:$I$106,2,),""))),"")</f>
        <v/>
      </c>
      <c r="CS306" t="str">
        <f>IFERROR('Prod y alimentación'!Q364*IF($AN306=$R$10,VLOOKUP($AO306,Listas!$B$6:$C$106,2,),IF($AN306=$R$11,VLOOKUP($AO306,Listas!$E$6:$F$106,2,),IF($AN306=$R$12,VLOOKUP($AO306,Listas!$H$6:$I$106,2,),""))),"")</f>
        <v/>
      </c>
      <c r="CT306" t="str">
        <f>IFERROR('Prod y alimentación'!T364*IF($AN306=$R$10,VLOOKUP($AO306,Listas!$B$6:$C$106,2,),IF($AN306=$R$11,VLOOKUP($AO306,Listas!$E$6:$F$106,2,),IF($AN306=$R$12,VLOOKUP($AO306,Listas!$H$6:$I$106,2,),""))),"")</f>
        <v/>
      </c>
      <c r="CU306" t="str">
        <f>IFERROR('Prod y alimentación'!W364*IF($AN306=$R$10,VLOOKUP($AO306,Listas!$B$6:$C$106,2,),IF($AN306=$R$11,VLOOKUP($AO306,Listas!$E$6:$F$106,2,),IF($AN306=$R$12,VLOOKUP($AO306,Listas!$H$6:$I$106,2,),""))),"")</f>
        <v/>
      </c>
      <c r="CV306" t="str">
        <f>IFERROR('Prod y alimentación'!Z364*IF($AN306=$R$10,VLOOKUP($AO306,Listas!$B$6:$C$106,2,),IF($AN306=$R$11,VLOOKUP($AO306,Listas!$E$6:$F$106,2,),IF($AN306=$R$12,VLOOKUP($AO306,Listas!$H$6:$I$106,2,),""))),"")</f>
        <v/>
      </c>
      <c r="CW306" t="str">
        <f>IFERROR('Prod y alimentación'!AC364*IF($AN306=$R$10,VLOOKUP($AO306,Listas!$B$6:$C$106,2,),IF($AN306=$R$11,VLOOKUP($AO306,Listas!$E$6:$F$106,2,),IF($AN306=$R$12,VLOOKUP($AO306,Listas!$H$6:$I$106,2,),""))),"")</f>
        <v/>
      </c>
      <c r="CX306" t="str">
        <f>IFERROR('Prod y alimentación'!AF364*IF($AN306=$R$10,VLOOKUP($AO306,Listas!$B$6:$C$106,2,),IF($AN306=$R$11,VLOOKUP($AO306,Listas!$E$6:$F$106,2,),IF($AN306=$R$12,VLOOKUP($AO306,Listas!$H$6:$I$106,2,),""))),"")</f>
        <v/>
      </c>
      <c r="CY306" t="str">
        <f>IFERROR('Prod y alimentación'!AI364*IF($AN306=$R$10,VLOOKUP($AO306,Listas!$B$6:$C$106,2,),IF($AN306=$R$11,VLOOKUP($AO306,Listas!$E$6:$F$106,2,),IF($AN306=$R$12,VLOOKUP($AO306,Listas!$H$6:$I$106,2,),""))),"")</f>
        <v/>
      </c>
      <c r="CZ306" t="str">
        <f>IFERROR('Prod y alimentación'!AL364*IF($AN306=$R$10,VLOOKUP($AO306,Listas!$B$6:$C$106,2,),IF($AN306=$R$11,VLOOKUP($AO306,Listas!$E$6:$F$106,2,),IF($AN306=$R$12,VLOOKUP($AO306,Listas!$H$6:$I$106,2,),""))),"")</f>
        <v/>
      </c>
    </row>
    <row r="307" spans="80:104" x14ac:dyDescent="0.35">
      <c r="CB307" t="str">
        <f>IF(Reservas!E312="",IF(Reservas!D312="","",IF(Reservas!C312=$O$10,0.85,IF(Reservas!C312=$O$11,0.45,IF(Reservas!C312=$O$12,0.33,"")))),Reservas!E312)</f>
        <v/>
      </c>
      <c r="CC307" t="str">
        <f>IF(Reservas!H312="",IF(Reservas!G312="","",IF(Reservas!F312=$O$10,0.85,IF(Reservas!F312=$O$11,0.45,IF(Reservas!F312=$O$12,0.33,"")))),Reservas!H312)</f>
        <v/>
      </c>
      <c r="CD307" t="str">
        <f>IF(Reservas!K312="",IF(Reservas!J312="","",IF(Reservas!I312=$O$10,0.85,IF(Reservas!I312=$O$11,0.45,IF(Reservas!I312=$O$12,0.33,"")))),Reservas!K312)</f>
        <v/>
      </c>
      <c r="CE307" t="str">
        <f>IF(Reservas!N312="",IF(Reservas!M312="","",IF(Reservas!L312=$O$10,0.85,IF(Reservas!L312=$O$11,0.45,IF(Reservas!L312=$O$12,0.33,"")))),Reservas!N312)</f>
        <v/>
      </c>
      <c r="CF307" t="str">
        <f>IF(Reservas!Q312="",IF(Reservas!P312="","",IF(Reservas!O312=$O$10,0.85,IF(Reservas!O312=$O$11,0.45,IF(Reservas!O312=$O$12,0.33,"")))),Reservas!Q312)</f>
        <v/>
      </c>
      <c r="CG307" t="str">
        <f>IF(Reservas!T312="",IF(Reservas!S312="","",IF(Reservas!R312=$O$10,0.85,IF(Reservas!R312=$O$11,0.45,IF(Reservas!R312=$O$12,0.33,"")))),Reservas!T312)</f>
        <v/>
      </c>
      <c r="CH307" t="str">
        <f>IF(Reservas!W312="",IF(Reservas!V312="","",IF(Reservas!U312=$O$10,0.85,IF(Reservas!U312=$O$11,0.45,IF(Reservas!U312=$O$12,0.33,"")))),Reservas!W312)</f>
        <v/>
      </c>
      <c r="CI307" t="str">
        <f>IF(Reservas!Z312="",IF(Reservas!Y312="","",IF(Reservas!X312=$O$10,0.85,IF(Reservas!X312=$O$11,0.45,IF(Reservas!X312=$O$12,0.33,"")))),Reservas!Z312)</f>
        <v/>
      </c>
      <c r="CJ307" t="str">
        <f>IF(Reservas!AC312="",IF(Reservas!AB312="","",IF(Reservas!AA312=$O$10,0.85,IF(Reservas!AA312=$O$11,0.45,IF(Reservas!AA312=$O$12,0.33,"")))),Reservas!AC312)</f>
        <v/>
      </c>
      <c r="CK307" t="str">
        <f>IF(Reservas!AF312="",IF(Reservas!AE312="","",IF(Reservas!AD312=$O$10,0.85,IF(Reservas!AD312=$O$11,0.45,IF(Reservas!AD312=$O$12,0.33,"")))),Reservas!AF312)</f>
        <v/>
      </c>
      <c r="CL307" t="str">
        <f>IF(Reservas!AI312="",IF(Reservas!AH312="","",IF(Reservas!AG312=$O$10,0.85,IF(Reservas!AG312=$O$11,0.45,IF(Reservas!AG312=$O$12,0.33,"")))),Reservas!AI312)</f>
        <v/>
      </c>
      <c r="CM307" t="str">
        <f>IF(Reservas!AL312="",IF(Reservas!AK312="","",IF(Reservas!AJ312=$O$10,0.85,IF(Reservas!AJ312=$O$11,0.45,IF(Reservas!AJ312=$O$12,0.33,"")))),Reservas!AL312)</f>
        <v/>
      </c>
      <c r="CO307" t="str">
        <f>IFERROR('Prod y alimentación'!E365*IF($AN307=$R$10,VLOOKUP($AO307,Listas!$B$6:$C$106,2,),IF($AN307=$R$11,VLOOKUP($AO307,Listas!$E$6:$F$106,2,),IF($AN307=$R$12,VLOOKUP($AO307,Listas!$H$6:$I$106,2,),""))),"")</f>
        <v/>
      </c>
      <c r="CP307" t="str">
        <f>IFERROR('Prod y alimentación'!H365*IF($AN307=$R$10,VLOOKUP($AO307,Listas!$B$6:$C$106,2,),IF($AN307=$R$11,VLOOKUP($AO307,Listas!$E$6:$F$106,2,),IF($AN307=$R$12,VLOOKUP($AO307,Listas!$H$6:$I$106,2,),""))),"")</f>
        <v/>
      </c>
      <c r="CQ307" t="str">
        <f>IFERROR('Prod y alimentación'!K365*IF($AN307=$R$10,VLOOKUP($AO307,Listas!$B$6:$C$106,2,),IF($AN307=$R$11,VLOOKUP($AO307,Listas!$E$6:$F$106,2,),IF($AN307=$R$12,VLOOKUP($AO307,Listas!$H$6:$I$106,2,),""))),"")</f>
        <v/>
      </c>
      <c r="CR307" t="str">
        <f>IFERROR('Prod y alimentación'!N365*IF($AN307=$R$10,VLOOKUP($AO307,Listas!$B$6:$C$106,2,),IF($AN307=$R$11,VLOOKUP($AO307,Listas!$E$6:$F$106,2,),IF($AN307=$R$12,VLOOKUP($AO307,Listas!$H$6:$I$106,2,),""))),"")</f>
        <v/>
      </c>
      <c r="CS307" t="str">
        <f>IFERROR('Prod y alimentación'!Q365*IF($AN307=$R$10,VLOOKUP($AO307,Listas!$B$6:$C$106,2,),IF($AN307=$R$11,VLOOKUP($AO307,Listas!$E$6:$F$106,2,),IF($AN307=$R$12,VLOOKUP($AO307,Listas!$H$6:$I$106,2,),""))),"")</f>
        <v/>
      </c>
      <c r="CT307" t="str">
        <f>IFERROR('Prod y alimentación'!T365*IF($AN307=$R$10,VLOOKUP($AO307,Listas!$B$6:$C$106,2,),IF($AN307=$R$11,VLOOKUP($AO307,Listas!$E$6:$F$106,2,),IF($AN307=$R$12,VLOOKUP($AO307,Listas!$H$6:$I$106,2,),""))),"")</f>
        <v/>
      </c>
      <c r="CU307" t="str">
        <f>IFERROR('Prod y alimentación'!W365*IF($AN307=$R$10,VLOOKUP($AO307,Listas!$B$6:$C$106,2,),IF($AN307=$R$11,VLOOKUP($AO307,Listas!$E$6:$F$106,2,),IF($AN307=$R$12,VLOOKUP($AO307,Listas!$H$6:$I$106,2,),""))),"")</f>
        <v/>
      </c>
      <c r="CV307" t="str">
        <f>IFERROR('Prod y alimentación'!Z365*IF($AN307=$R$10,VLOOKUP($AO307,Listas!$B$6:$C$106,2,),IF($AN307=$R$11,VLOOKUP($AO307,Listas!$E$6:$F$106,2,),IF($AN307=$R$12,VLOOKUP($AO307,Listas!$H$6:$I$106,2,),""))),"")</f>
        <v/>
      </c>
      <c r="CW307" t="str">
        <f>IFERROR('Prod y alimentación'!AC365*IF($AN307=$R$10,VLOOKUP($AO307,Listas!$B$6:$C$106,2,),IF($AN307=$R$11,VLOOKUP($AO307,Listas!$E$6:$F$106,2,),IF($AN307=$R$12,VLOOKUP($AO307,Listas!$H$6:$I$106,2,),""))),"")</f>
        <v/>
      </c>
      <c r="CX307" t="str">
        <f>IFERROR('Prod y alimentación'!AF365*IF($AN307=$R$10,VLOOKUP($AO307,Listas!$B$6:$C$106,2,),IF($AN307=$R$11,VLOOKUP($AO307,Listas!$E$6:$F$106,2,),IF($AN307=$R$12,VLOOKUP($AO307,Listas!$H$6:$I$106,2,),""))),"")</f>
        <v/>
      </c>
      <c r="CY307" t="str">
        <f>IFERROR('Prod y alimentación'!AI365*IF($AN307=$R$10,VLOOKUP($AO307,Listas!$B$6:$C$106,2,),IF($AN307=$R$11,VLOOKUP($AO307,Listas!$E$6:$F$106,2,),IF($AN307=$R$12,VLOOKUP($AO307,Listas!$H$6:$I$106,2,),""))),"")</f>
        <v/>
      </c>
      <c r="CZ307" t="str">
        <f>IFERROR('Prod y alimentación'!AL365*IF($AN307=$R$10,VLOOKUP($AO307,Listas!$B$6:$C$106,2,),IF($AN307=$R$11,VLOOKUP($AO307,Listas!$E$6:$F$106,2,),IF($AN307=$R$12,VLOOKUP($AO307,Listas!$H$6:$I$106,2,),""))),"")</f>
        <v/>
      </c>
    </row>
    <row r="308" spans="80:104" x14ac:dyDescent="0.35">
      <c r="CB308" t="str">
        <f>IF(Reservas!E313="",IF(Reservas!D313="","",IF(Reservas!C313=$O$10,0.85,IF(Reservas!C313=$O$11,0.45,IF(Reservas!C313=$O$12,0.33,"")))),Reservas!E313)</f>
        <v/>
      </c>
      <c r="CC308" t="str">
        <f>IF(Reservas!H313="",IF(Reservas!G313="","",IF(Reservas!F313=$O$10,0.85,IF(Reservas!F313=$O$11,0.45,IF(Reservas!F313=$O$12,0.33,"")))),Reservas!H313)</f>
        <v/>
      </c>
      <c r="CD308" t="str">
        <f>IF(Reservas!K313="",IF(Reservas!J313="","",IF(Reservas!I313=$O$10,0.85,IF(Reservas!I313=$O$11,0.45,IF(Reservas!I313=$O$12,0.33,"")))),Reservas!K313)</f>
        <v/>
      </c>
      <c r="CE308" t="str">
        <f>IF(Reservas!N313="",IF(Reservas!M313="","",IF(Reservas!L313=$O$10,0.85,IF(Reservas!L313=$O$11,0.45,IF(Reservas!L313=$O$12,0.33,"")))),Reservas!N313)</f>
        <v/>
      </c>
      <c r="CF308" t="str">
        <f>IF(Reservas!Q313="",IF(Reservas!P313="","",IF(Reservas!O313=$O$10,0.85,IF(Reservas!O313=$O$11,0.45,IF(Reservas!O313=$O$12,0.33,"")))),Reservas!Q313)</f>
        <v/>
      </c>
      <c r="CG308" t="str">
        <f>IF(Reservas!T313="",IF(Reservas!S313="","",IF(Reservas!R313=$O$10,0.85,IF(Reservas!R313=$O$11,0.45,IF(Reservas!R313=$O$12,0.33,"")))),Reservas!T313)</f>
        <v/>
      </c>
      <c r="CH308" t="str">
        <f>IF(Reservas!W313="",IF(Reservas!V313="","",IF(Reservas!U313=$O$10,0.85,IF(Reservas!U313=$O$11,0.45,IF(Reservas!U313=$O$12,0.33,"")))),Reservas!W313)</f>
        <v/>
      </c>
      <c r="CI308" t="str">
        <f>IF(Reservas!Z313="",IF(Reservas!Y313="","",IF(Reservas!X313=$O$10,0.85,IF(Reservas!X313=$O$11,0.45,IF(Reservas!X313=$O$12,0.33,"")))),Reservas!Z313)</f>
        <v/>
      </c>
      <c r="CJ308" t="str">
        <f>IF(Reservas!AC313="",IF(Reservas!AB313="","",IF(Reservas!AA313=$O$10,0.85,IF(Reservas!AA313=$O$11,0.45,IF(Reservas!AA313=$O$12,0.33,"")))),Reservas!AC313)</f>
        <v/>
      </c>
      <c r="CK308" t="str">
        <f>IF(Reservas!AF313="",IF(Reservas!AE313="","",IF(Reservas!AD313=$O$10,0.85,IF(Reservas!AD313=$O$11,0.45,IF(Reservas!AD313=$O$12,0.33,"")))),Reservas!AF313)</f>
        <v/>
      </c>
      <c r="CL308" t="str">
        <f>IF(Reservas!AI313="",IF(Reservas!AH313="","",IF(Reservas!AG313=$O$10,0.85,IF(Reservas!AG313=$O$11,0.45,IF(Reservas!AG313=$O$12,0.33,"")))),Reservas!AI313)</f>
        <v/>
      </c>
      <c r="CM308" t="str">
        <f>IF(Reservas!AL313="",IF(Reservas!AK313="","",IF(Reservas!AJ313=$O$10,0.85,IF(Reservas!AJ313=$O$11,0.45,IF(Reservas!AJ313=$O$12,0.33,"")))),Reservas!AL313)</f>
        <v/>
      </c>
      <c r="CO308" t="str">
        <f>IFERROR('Prod y alimentación'!E366*IF($AN308=$R$10,VLOOKUP($AO308,Listas!$B$6:$C$106,2,),IF($AN308=$R$11,VLOOKUP($AO308,Listas!$E$6:$F$106,2,),IF($AN308=$R$12,VLOOKUP($AO308,Listas!$H$6:$I$106,2,),""))),"")</f>
        <v/>
      </c>
      <c r="CP308" t="str">
        <f>IFERROR('Prod y alimentación'!H366*IF($AN308=$R$10,VLOOKUP($AO308,Listas!$B$6:$C$106,2,),IF($AN308=$R$11,VLOOKUP($AO308,Listas!$E$6:$F$106,2,),IF($AN308=$R$12,VLOOKUP($AO308,Listas!$H$6:$I$106,2,),""))),"")</f>
        <v/>
      </c>
      <c r="CQ308" t="str">
        <f>IFERROR('Prod y alimentación'!K366*IF($AN308=$R$10,VLOOKUP($AO308,Listas!$B$6:$C$106,2,),IF($AN308=$R$11,VLOOKUP($AO308,Listas!$E$6:$F$106,2,),IF($AN308=$R$12,VLOOKUP($AO308,Listas!$H$6:$I$106,2,),""))),"")</f>
        <v/>
      </c>
      <c r="CR308" t="str">
        <f>IFERROR('Prod y alimentación'!N366*IF($AN308=$R$10,VLOOKUP($AO308,Listas!$B$6:$C$106,2,),IF($AN308=$R$11,VLOOKUP($AO308,Listas!$E$6:$F$106,2,),IF($AN308=$R$12,VLOOKUP($AO308,Listas!$H$6:$I$106,2,),""))),"")</f>
        <v/>
      </c>
      <c r="CS308" t="str">
        <f>IFERROR('Prod y alimentación'!Q366*IF($AN308=$R$10,VLOOKUP($AO308,Listas!$B$6:$C$106,2,),IF($AN308=$R$11,VLOOKUP($AO308,Listas!$E$6:$F$106,2,),IF($AN308=$R$12,VLOOKUP($AO308,Listas!$H$6:$I$106,2,),""))),"")</f>
        <v/>
      </c>
      <c r="CT308" t="str">
        <f>IFERROR('Prod y alimentación'!T366*IF($AN308=$R$10,VLOOKUP($AO308,Listas!$B$6:$C$106,2,),IF($AN308=$R$11,VLOOKUP($AO308,Listas!$E$6:$F$106,2,),IF($AN308=$R$12,VLOOKUP($AO308,Listas!$H$6:$I$106,2,),""))),"")</f>
        <v/>
      </c>
      <c r="CU308" t="str">
        <f>IFERROR('Prod y alimentación'!W366*IF($AN308=$R$10,VLOOKUP($AO308,Listas!$B$6:$C$106,2,),IF($AN308=$R$11,VLOOKUP($AO308,Listas!$E$6:$F$106,2,),IF($AN308=$R$12,VLOOKUP($AO308,Listas!$H$6:$I$106,2,),""))),"")</f>
        <v/>
      </c>
      <c r="CV308" t="str">
        <f>IFERROR('Prod y alimentación'!Z366*IF($AN308=$R$10,VLOOKUP($AO308,Listas!$B$6:$C$106,2,),IF($AN308=$R$11,VLOOKUP($AO308,Listas!$E$6:$F$106,2,),IF($AN308=$R$12,VLOOKUP($AO308,Listas!$H$6:$I$106,2,),""))),"")</f>
        <v/>
      </c>
      <c r="CW308" t="str">
        <f>IFERROR('Prod y alimentación'!AC366*IF($AN308=$R$10,VLOOKUP($AO308,Listas!$B$6:$C$106,2,),IF($AN308=$R$11,VLOOKUP($AO308,Listas!$E$6:$F$106,2,),IF($AN308=$R$12,VLOOKUP($AO308,Listas!$H$6:$I$106,2,),""))),"")</f>
        <v/>
      </c>
      <c r="CX308" t="str">
        <f>IFERROR('Prod y alimentación'!AF366*IF($AN308=$R$10,VLOOKUP($AO308,Listas!$B$6:$C$106,2,),IF($AN308=$R$11,VLOOKUP($AO308,Listas!$E$6:$F$106,2,),IF($AN308=$R$12,VLOOKUP($AO308,Listas!$H$6:$I$106,2,),""))),"")</f>
        <v/>
      </c>
      <c r="CY308" t="str">
        <f>IFERROR('Prod y alimentación'!AI366*IF($AN308=$R$10,VLOOKUP($AO308,Listas!$B$6:$C$106,2,),IF($AN308=$R$11,VLOOKUP($AO308,Listas!$E$6:$F$106,2,),IF($AN308=$R$12,VLOOKUP($AO308,Listas!$H$6:$I$106,2,),""))),"")</f>
        <v/>
      </c>
      <c r="CZ308" t="str">
        <f>IFERROR('Prod y alimentación'!AL366*IF($AN308=$R$10,VLOOKUP($AO308,Listas!$B$6:$C$106,2,),IF($AN308=$R$11,VLOOKUP($AO308,Listas!$E$6:$F$106,2,),IF($AN308=$R$12,VLOOKUP($AO308,Listas!$H$6:$I$106,2,),""))),"")</f>
        <v/>
      </c>
    </row>
    <row r="309" spans="80:104" x14ac:dyDescent="0.35">
      <c r="CB309" t="str">
        <f>IF(Reservas!E314="",IF(Reservas!D314="","",IF(Reservas!C314=$O$10,0.85,IF(Reservas!C314=$O$11,0.45,IF(Reservas!C314=$O$12,0.33,"")))),Reservas!E314)</f>
        <v/>
      </c>
      <c r="CC309" t="str">
        <f>IF(Reservas!H314="",IF(Reservas!G314="","",IF(Reservas!F314=$O$10,0.85,IF(Reservas!F314=$O$11,0.45,IF(Reservas!F314=$O$12,0.33,"")))),Reservas!H314)</f>
        <v/>
      </c>
      <c r="CD309" t="str">
        <f>IF(Reservas!K314="",IF(Reservas!J314="","",IF(Reservas!I314=$O$10,0.85,IF(Reservas!I314=$O$11,0.45,IF(Reservas!I314=$O$12,0.33,"")))),Reservas!K314)</f>
        <v/>
      </c>
      <c r="CE309" t="str">
        <f>IF(Reservas!N314="",IF(Reservas!M314="","",IF(Reservas!L314=$O$10,0.85,IF(Reservas!L314=$O$11,0.45,IF(Reservas!L314=$O$12,0.33,"")))),Reservas!N314)</f>
        <v/>
      </c>
      <c r="CF309" t="str">
        <f>IF(Reservas!Q314="",IF(Reservas!P314="","",IF(Reservas!O314=$O$10,0.85,IF(Reservas!O314=$O$11,0.45,IF(Reservas!O314=$O$12,0.33,"")))),Reservas!Q314)</f>
        <v/>
      </c>
      <c r="CG309" t="str">
        <f>IF(Reservas!T314="",IF(Reservas!S314="","",IF(Reservas!R314=$O$10,0.85,IF(Reservas!R314=$O$11,0.45,IF(Reservas!R314=$O$12,0.33,"")))),Reservas!T314)</f>
        <v/>
      </c>
      <c r="CH309" t="str">
        <f>IF(Reservas!W314="",IF(Reservas!V314="","",IF(Reservas!U314=$O$10,0.85,IF(Reservas!U314=$O$11,0.45,IF(Reservas!U314=$O$12,0.33,"")))),Reservas!W314)</f>
        <v/>
      </c>
      <c r="CI309" t="str">
        <f>IF(Reservas!Z314="",IF(Reservas!Y314="","",IF(Reservas!X314=$O$10,0.85,IF(Reservas!X314=$O$11,0.45,IF(Reservas!X314=$O$12,0.33,"")))),Reservas!Z314)</f>
        <v/>
      </c>
      <c r="CJ309" t="str">
        <f>IF(Reservas!AC314="",IF(Reservas!AB314="","",IF(Reservas!AA314=$O$10,0.85,IF(Reservas!AA314=$O$11,0.45,IF(Reservas!AA314=$O$12,0.33,"")))),Reservas!AC314)</f>
        <v/>
      </c>
      <c r="CK309" t="str">
        <f>IF(Reservas!AF314="",IF(Reservas!AE314="","",IF(Reservas!AD314=$O$10,0.85,IF(Reservas!AD314=$O$11,0.45,IF(Reservas!AD314=$O$12,0.33,"")))),Reservas!AF314)</f>
        <v/>
      </c>
      <c r="CL309" t="str">
        <f>IF(Reservas!AI314="",IF(Reservas!AH314="","",IF(Reservas!AG314=$O$10,0.85,IF(Reservas!AG314=$O$11,0.45,IF(Reservas!AG314=$O$12,0.33,"")))),Reservas!AI314)</f>
        <v/>
      </c>
      <c r="CM309" t="str">
        <f>IF(Reservas!AL314="",IF(Reservas!AK314="","",IF(Reservas!AJ314=$O$10,0.85,IF(Reservas!AJ314=$O$11,0.45,IF(Reservas!AJ314=$O$12,0.33,"")))),Reservas!AL314)</f>
        <v/>
      </c>
      <c r="CO309" t="str">
        <f>IFERROR('Prod y alimentación'!E367*IF($AN309=$R$10,VLOOKUP($AO309,Listas!$B$6:$C$106,2,),IF($AN309=$R$11,VLOOKUP($AO309,Listas!$E$6:$F$106,2,),IF($AN309=$R$12,VLOOKUP($AO309,Listas!$H$6:$I$106,2,),""))),"")</f>
        <v/>
      </c>
      <c r="CP309" t="str">
        <f>IFERROR('Prod y alimentación'!H367*IF($AN309=$R$10,VLOOKUP($AO309,Listas!$B$6:$C$106,2,),IF($AN309=$R$11,VLOOKUP($AO309,Listas!$E$6:$F$106,2,),IF($AN309=$R$12,VLOOKUP($AO309,Listas!$H$6:$I$106,2,),""))),"")</f>
        <v/>
      </c>
      <c r="CQ309" t="str">
        <f>IFERROR('Prod y alimentación'!K367*IF($AN309=$R$10,VLOOKUP($AO309,Listas!$B$6:$C$106,2,),IF($AN309=$R$11,VLOOKUP($AO309,Listas!$E$6:$F$106,2,),IF($AN309=$R$12,VLOOKUP($AO309,Listas!$H$6:$I$106,2,),""))),"")</f>
        <v/>
      </c>
      <c r="CR309" t="str">
        <f>IFERROR('Prod y alimentación'!N367*IF($AN309=$R$10,VLOOKUP($AO309,Listas!$B$6:$C$106,2,),IF($AN309=$R$11,VLOOKUP($AO309,Listas!$E$6:$F$106,2,),IF($AN309=$R$12,VLOOKUP($AO309,Listas!$H$6:$I$106,2,),""))),"")</f>
        <v/>
      </c>
      <c r="CS309" t="str">
        <f>IFERROR('Prod y alimentación'!Q367*IF($AN309=$R$10,VLOOKUP($AO309,Listas!$B$6:$C$106,2,),IF($AN309=$R$11,VLOOKUP($AO309,Listas!$E$6:$F$106,2,),IF($AN309=$R$12,VLOOKUP($AO309,Listas!$H$6:$I$106,2,),""))),"")</f>
        <v/>
      </c>
      <c r="CT309" t="str">
        <f>IFERROR('Prod y alimentación'!T367*IF($AN309=$R$10,VLOOKUP($AO309,Listas!$B$6:$C$106,2,),IF($AN309=$R$11,VLOOKUP($AO309,Listas!$E$6:$F$106,2,),IF($AN309=$R$12,VLOOKUP($AO309,Listas!$H$6:$I$106,2,),""))),"")</f>
        <v/>
      </c>
      <c r="CU309" t="str">
        <f>IFERROR('Prod y alimentación'!W367*IF($AN309=$R$10,VLOOKUP($AO309,Listas!$B$6:$C$106,2,),IF($AN309=$R$11,VLOOKUP($AO309,Listas!$E$6:$F$106,2,),IF($AN309=$R$12,VLOOKUP($AO309,Listas!$H$6:$I$106,2,),""))),"")</f>
        <v/>
      </c>
      <c r="CV309" t="str">
        <f>IFERROR('Prod y alimentación'!Z367*IF($AN309=$R$10,VLOOKUP($AO309,Listas!$B$6:$C$106,2,),IF($AN309=$R$11,VLOOKUP($AO309,Listas!$E$6:$F$106,2,),IF($AN309=$R$12,VLOOKUP($AO309,Listas!$H$6:$I$106,2,),""))),"")</f>
        <v/>
      </c>
      <c r="CW309" t="str">
        <f>IFERROR('Prod y alimentación'!AC367*IF($AN309=$R$10,VLOOKUP($AO309,Listas!$B$6:$C$106,2,),IF($AN309=$R$11,VLOOKUP($AO309,Listas!$E$6:$F$106,2,),IF($AN309=$R$12,VLOOKUP($AO309,Listas!$H$6:$I$106,2,),""))),"")</f>
        <v/>
      </c>
      <c r="CX309" t="str">
        <f>IFERROR('Prod y alimentación'!AF367*IF($AN309=$R$10,VLOOKUP($AO309,Listas!$B$6:$C$106,2,),IF($AN309=$R$11,VLOOKUP($AO309,Listas!$E$6:$F$106,2,),IF($AN309=$R$12,VLOOKUP($AO309,Listas!$H$6:$I$106,2,),""))),"")</f>
        <v/>
      </c>
      <c r="CY309" t="str">
        <f>IFERROR('Prod y alimentación'!AI367*IF($AN309=$R$10,VLOOKUP($AO309,Listas!$B$6:$C$106,2,),IF($AN309=$R$11,VLOOKUP($AO309,Listas!$E$6:$F$106,2,),IF($AN309=$R$12,VLOOKUP($AO309,Listas!$H$6:$I$106,2,),""))),"")</f>
        <v/>
      </c>
      <c r="CZ309" t="str">
        <f>IFERROR('Prod y alimentación'!AL367*IF($AN309=$R$10,VLOOKUP($AO309,Listas!$B$6:$C$106,2,),IF($AN309=$R$11,VLOOKUP($AO309,Listas!$E$6:$F$106,2,),IF($AN309=$R$12,VLOOKUP($AO309,Listas!$H$6:$I$106,2,),""))),"")</f>
        <v/>
      </c>
    </row>
    <row r="310" spans="80:104" x14ac:dyDescent="0.35">
      <c r="CB310" t="str">
        <f>IF(Reservas!E315="",IF(Reservas!D315="","",IF(Reservas!C315=$O$10,0.85,IF(Reservas!C315=$O$11,0.45,IF(Reservas!C315=$O$12,0.33,"")))),Reservas!E315)</f>
        <v/>
      </c>
      <c r="CC310" t="str">
        <f>IF(Reservas!H315="",IF(Reservas!G315="","",IF(Reservas!F315=$O$10,0.85,IF(Reservas!F315=$O$11,0.45,IF(Reservas!F315=$O$12,0.33,"")))),Reservas!H315)</f>
        <v/>
      </c>
      <c r="CD310" t="str">
        <f>IF(Reservas!K315="",IF(Reservas!J315="","",IF(Reservas!I315=$O$10,0.85,IF(Reservas!I315=$O$11,0.45,IF(Reservas!I315=$O$12,0.33,"")))),Reservas!K315)</f>
        <v/>
      </c>
      <c r="CE310" t="str">
        <f>IF(Reservas!N315="",IF(Reservas!M315="","",IF(Reservas!L315=$O$10,0.85,IF(Reservas!L315=$O$11,0.45,IF(Reservas!L315=$O$12,0.33,"")))),Reservas!N315)</f>
        <v/>
      </c>
      <c r="CF310" t="str">
        <f>IF(Reservas!Q315="",IF(Reservas!P315="","",IF(Reservas!O315=$O$10,0.85,IF(Reservas!O315=$O$11,0.45,IF(Reservas!O315=$O$12,0.33,"")))),Reservas!Q315)</f>
        <v/>
      </c>
      <c r="CG310" t="str">
        <f>IF(Reservas!T315="",IF(Reservas!S315="","",IF(Reservas!R315=$O$10,0.85,IF(Reservas!R315=$O$11,0.45,IF(Reservas!R315=$O$12,0.33,"")))),Reservas!T315)</f>
        <v/>
      </c>
      <c r="CH310" t="str">
        <f>IF(Reservas!W315="",IF(Reservas!V315="","",IF(Reservas!U315=$O$10,0.85,IF(Reservas!U315=$O$11,0.45,IF(Reservas!U315=$O$12,0.33,"")))),Reservas!W315)</f>
        <v/>
      </c>
      <c r="CI310" t="str">
        <f>IF(Reservas!Z315="",IF(Reservas!Y315="","",IF(Reservas!X315=$O$10,0.85,IF(Reservas!X315=$O$11,0.45,IF(Reservas!X315=$O$12,0.33,"")))),Reservas!Z315)</f>
        <v/>
      </c>
      <c r="CJ310" t="str">
        <f>IF(Reservas!AC315="",IF(Reservas!AB315="","",IF(Reservas!AA315=$O$10,0.85,IF(Reservas!AA315=$O$11,0.45,IF(Reservas!AA315=$O$12,0.33,"")))),Reservas!AC315)</f>
        <v/>
      </c>
      <c r="CK310" t="str">
        <f>IF(Reservas!AF315="",IF(Reservas!AE315="","",IF(Reservas!AD315=$O$10,0.85,IF(Reservas!AD315=$O$11,0.45,IF(Reservas!AD315=$O$12,0.33,"")))),Reservas!AF315)</f>
        <v/>
      </c>
      <c r="CL310" t="str">
        <f>IF(Reservas!AI315="",IF(Reservas!AH315="","",IF(Reservas!AG315=$O$10,0.85,IF(Reservas!AG315=$O$11,0.45,IF(Reservas!AG315=$O$12,0.33,"")))),Reservas!AI315)</f>
        <v/>
      </c>
      <c r="CM310" t="str">
        <f>IF(Reservas!AL315="",IF(Reservas!AK315="","",IF(Reservas!AJ315=$O$10,0.85,IF(Reservas!AJ315=$O$11,0.45,IF(Reservas!AJ315=$O$12,0.33,"")))),Reservas!AL315)</f>
        <v/>
      </c>
      <c r="CO310" t="str">
        <f>IFERROR('Prod y alimentación'!E368*IF($AN310=$R$10,VLOOKUP($AO310,Listas!$B$6:$C$106,2,),IF($AN310=$R$11,VLOOKUP($AO310,Listas!$E$6:$F$106,2,),IF($AN310=$R$12,VLOOKUP($AO310,Listas!$H$6:$I$106,2,),""))),"")</f>
        <v/>
      </c>
      <c r="CP310" t="str">
        <f>IFERROR('Prod y alimentación'!H368*IF($AN310=$R$10,VLOOKUP($AO310,Listas!$B$6:$C$106,2,),IF($AN310=$R$11,VLOOKUP($AO310,Listas!$E$6:$F$106,2,),IF($AN310=$R$12,VLOOKUP($AO310,Listas!$H$6:$I$106,2,),""))),"")</f>
        <v/>
      </c>
      <c r="CQ310" t="str">
        <f>IFERROR('Prod y alimentación'!K368*IF($AN310=$R$10,VLOOKUP($AO310,Listas!$B$6:$C$106,2,),IF($AN310=$R$11,VLOOKUP($AO310,Listas!$E$6:$F$106,2,),IF($AN310=$R$12,VLOOKUP($AO310,Listas!$H$6:$I$106,2,),""))),"")</f>
        <v/>
      </c>
      <c r="CR310" t="str">
        <f>IFERROR('Prod y alimentación'!N368*IF($AN310=$R$10,VLOOKUP($AO310,Listas!$B$6:$C$106,2,),IF($AN310=$R$11,VLOOKUP($AO310,Listas!$E$6:$F$106,2,),IF($AN310=$R$12,VLOOKUP($AO310,Listas!$H$6:$I$106,2,),""))),"")</f>
        <v/>
      </c>
      <c r="CS310" t="str">
        <f>IFERROR('Prod y alimentación'!Q368*IF($AN310=$R$10,VLOOKUP($AO310,Listas!$B$6:$C$106,2,),IF($AN310=$R$11,VLOOKUP($AO310,Listas!$E$6:$F$106,2,),IF($AN310=$R$12,VLOOKUP($AO310,Listas!$H$6:$I$106,2,),""))),"")</f>
        <v/>
      </c>
      <c r="CT310" t="str">
        <f>IFERROR('Prod y alimentación'!T368*IF($AN310=$R$10,VLOOKUP($AO310,Listas!$B$6:$C$106,2,),IF($AN310=$R$11,VLOOKUP($AO310,Listas!$E$6:$F$106,2,),IF($AN310=$R$12,VLOOKUP($AO310,Listas!$H$6:$I$106,2,),""))),"")</f>
        <v/>
      </c>
      <c r="CU310" t="str">
        <f>IFERROR('Prod y alimentación'!W368*IF($AN310=$R$10,VLOOKUP($AO310,Listas!$B$6:$C$106,2,),IF($AN310=$R$11,VLOOKUP($AO310,Listas!$E$6:$F$106,2,),IF($AN310=$R$12,VLOOKUP($AO310,Listas!$H$6:$I$106,2,),""))),"")</f>
        <v/>
      </c>
      <c r="CV310" t="str">
        <f>IFERROR('Prod y alimentación'!Z368*IF($AN310=$R$10,VLOOKUP($AO310,Listas!$B$6:$C$106,2,),IF($AN310=$R$11,VLOOKUP($AO310,Listas!$E$6:$F$106,2,),IF($AN310=$R$12,VLOOKUP($AO310,Listas!$H$6:$I$106,2,),""))),"")</f>
        <v/>
      </c>
      <c r="CW310" t="str">
        <f>IFERROR('Prod y alimentación'!AC368*IF($AN310=$R$10,VLOOKUP($AO310,Listas!$B$6:$C$106,2,),IF($AN310=$R$11,VLOOKUP($AO310,Listas!$E$6:$F$106,2,),IF($AN310=$R$12,VLOOKUP($AO310,Listas!$H$6:$I$106,2,),""))),"")</f>
        <v/>
      </c>
      <c r="CX310" t="str">
        <f>IFERROR('Prod y alimentación'!AF368*IF($AN310=$R$10,VLOOKUP($AO310,Listas!$B$6:$C$106,2,),IF($AN310=$R$11,VLOOKUP($AO310,Listas!$E$6:$F$106,2,),IF($AN310=$R$12,VLOOKUP($AO310,Listas!$H$6:$I$106,2,),""))),"")</f>
        <v/>
      </c>
      <c r="CY310" t="str">
        <f>IFERROR('Prod y alimentación'!AI368*IF($AN310=$R$10,VLOOKUP($AO310,Listas!$B$6:$C$106,2,),IF($AN310=$R$11,VLOOKUP($AO310,Listas!$E$6:$F$106,2,),IF($AN310=$R$12,VLOOKUP($AO310,Listas!$H$6:$I$106,2,),""))),"")</f>
        <v/>
      </c>
      <c r="CZ310" t="str">
        <f>IFERROR('Prod y alimentación'!AL368*IF($AN310=$R$10,VLOOKUP($AO310,Listas!$B$6:$C$106,2,),IF($AN310=$R$11,VLOOKUP($AO310,Listas!$E$6:$F$106,2,),IF($AN310=$R$12,VLOOKUP($AO310,Listas!$H$6:$I$106,2,),""))),"")</f>
        <v/>
      </c>
    </row>
    <row r="311" spans="80:104" x14ac:dyDescent="0.35">
      <c r="CB311" t="str">
        <f>IF(Reservas!E316="",IF(Reservas!D316="","",IF(Reservas!C316=$O$10,0.85,IF(Reservas!C316=$O$11,0.45,IF(Reservas!C316=$O$12,0.33,"")))),Reservas!E316)</f>
        <v/>
      </c>
      <c r="CC311" t="str">
        <f>IF(Reservas!H316="",IF(Reservas!G316="","",IF(Reservas!F316=$O$10,0.85,IF(Reservas!F316=$O$11,0.45,IF(Reservas!F316=$O$12,0.33,"")))),Reservas!H316)</f>
        <v/>
      </c>
      <c r="CD311" t="str">
        <f>IF(Reservas!K316="",IF(Reservas!J316="","",IF(Reservas!I316=$O$10,0.85,IF(Reservas!I316=$O$11,0.45,IF(Reservas!I316=$O$12,0.33,"")))),Reservas!K316)</f>
        <v/>
      </c>
      <c r="CE311" t="str">
        <f>IF(Reservas!N316="",IF(Reservas!M316="","",IF(Reservas!L316=$O$10,0.85,IF(Reservas!L316=$O$11,0.45,IF(Reservas!L316=$O$12,0.33,"")))),Reservas!N316)</f>
        <v/>
      </c>
      <c r="CF311" t="str">
        <f>IF(Reservas!Q316="",IF(Reservas!P316="","",IF(Reservas!O316=$O$10,0.85,IF(Reservas!O316=$O$11,0.45,IF(Reservas!O316=$O$12,0.33,"")))),Reservas!Q316)</f>
        <v/>
      </c>
      <c r="CG311" t="str">
        <f>IF(Reservas!T316="",IF(Reservas!S316="","",IF(Reservas!R316=$O$10,0.85,IF(Reservas!R316=$O$11,0.45,IF(Reservas!R316=$O$12,0.33,"")))),Reservas!T316)</f>
        <v/>
      </c>
      <c r="CH311" t="str">
        <f>IF(Reservas!W316="",IF(Reservas!V316="","",IF(Reservas!U316=$O$10,0.85,IF(Reservas!U316=$O$11,0.45,IF(Reservas!U316=$O$12,0.33,"")))),Reservas!W316)</f>
        <v/>
      </c>
      <c r="CI311" t="str">
        <f>IF(Reservas!Z316="",IF(Reservas!Y316="","",IF(Reservas!X316=$O$10,0.85,IF(Reservas!X316=$O$11,0.45,IF(Reservas!X316=$O$12,0.33,"")))),Reservas!Z316)</f>
        <v/>
      </c>
      <c r="CJ311" t="str">
        <f>IF(Reservas!AC316="",IF(Reservas!AB316="","",IF(Reservas!AA316=$O$10,0.85,IF(Reservas!AA316=$O$11,0.45,IF(Reservas!AA316=$O$12,0.33,"")))),Reservas!AC316)</f>
        <v/>
      </c>
      <c r="CK311" t="str">
        <f>IF(Reservas!AF316="",IF(Reservas!AE316="","",IF(Reservas!AD316=$O$10,0.85,IF(Reservas!AD316=$O$11,0.45,IF(Reservas!AD316=$O$12,0.33,"")))),Reservas!AF316)</f>
        <v/>
      </c>
      <c r="CL311" t="str">
        <f>IF(Reservas!AI316="",IF(Reservas!AH316="","",IF(Reservas!AG316=$O$10,0.85,IF(Reservas!AG316=$O$11,0.45,IF(Reservas!AG316=$O$12,0.33,"")))),Reservas!AI316)</f>
        <v/>
      </c>
      <c r="CM311" t="str">
        <f>IF(Reservas!AL316="",IF(Reservas!AK316="","",IF(Reservas!AJ316=$O$10,0.85,IF(Reservas!AJ316=$O$11,0.45,IF(Reservas!AJ316=$O$12,0.33,"")))),Reservas!AL316)</f>
        <v/>
      </c>
      <c r="CO311" t="str">
        <f>IFERROR('Prod y alimentación'!E369*IF($AN311=$R$10,VLOOKUP($AO311,Listas!$B$6:$C$106,2,),IF($AN311=$R$11,VLOOKUP($AO311,Listas!$E$6:$F$106,2,),IF($AN311=$R$12,VLOOKUP($AO311,Listas!$H$6:$I$106,2,),""))),"")</f>
        <v/>
      </c>
      <c r="CP311" t="str">
        <f>IFERROR('Prod y alimentación'!H369*IF($AN311=$R$10,VLOOKUP($AO311,Listas!$B$6:$C$106,2,),IF($AN311=$R$11,VLOOKUP($AO311,Listas!$E$6:$F$106,2,),IF($AN311=$R$12,VLOOKUP($AO311,Listas!$H$6:$I$106,2,),""))),"")</f>
        <v/>
      </c>
      <c r="CQ311" t="str">
        <f>IFERROR('Prod y alimentación'!K369*IF($AN311=$R$10,VLOOKUP($AO311,Listas!$B$6:$C$106,2,),IF($AN311=$R$11,VLOOKUP($AO311,Listas!$E$6:$F$106,2,),IF($AN311=$R$12,VLOOKUP($AO311,Listas!$H$6:$I$106,2,),""))),"")</f>
        <v/>
      </c>
      <c r="CR311" t="str">
        <f>IFERROR('Prod y alimentación'!N369*IF($AN311=$R$10,VLOOKUP($AO311,Listas!$B$6:$C$106,2,),IF($AN311=$R$11,VLOOKUP($AO311,Listas!$E$6:$F$106,2,),IF($AN311=$R$12,VLOOKUP($AO311,Listas!$H$6:$I$106,2,),""))),"")</f>
        <v/>
      </c>
      <c r="CS311" t="str">
        <f>IFERROR('Prod y alimentación'!Q369*IF($AN311=$R$10,VLOOKUP($AO311,Listas!$B$6:$C$106,2,),IF($AN311=$R$11,VLOOKUP($AO311,Listas!$E$6:$F$106,2,),IF($AN311=$R$12,VLOOKUP($AO311,Listas!$H$6:$I$106,2,),""))),"")</f>
        <v/>
      </c>
      <c r="CT311" t="str">
        <f>IFERROR('Prod y alimentación'!T369*IF($AN311=$R$10,VLOOKUP($AO311,Listas!$B$6:$C$106,2,),IF($AN311=$R$11,VLOOKUP($AO311,Listas!$E$6:$F$106,2,),IF($AN311=$R$12,VLOOKUP($AO311,Listas!$H$6:$I$106,2,),""))),"")</f>
        <v/>
      </c>
      <c r="CU311" t="str">
        <f>IFERROR('Prod y alimentación'!W369*IF($AN311=$R$10,VLOOKUP($AO311,Listas!$B$6:$C$106,2,),IF($AN311=$R$11,VLOOKUP($AO311,Listas!$E$6:$F$106,2,),IF($AN311=$R$12,VLOOKUP($AO311,Listas!$H$6:$I$106,2,),""))),"")</f>
        <v/>
      </c>
      <c r="CV311" t="str">
        <f>IFERROR('Prod y alimentación'!Z369*IF($AN311=$R$10,VLOOKUP($AO311,Listas!$B$6:$C$106,2,),IF($AN311=$R$11,VLOOKUP($AO311,Listas!$E$6:$F$106,2,),IF($AN311=$R$12,VLOOKUP($AO311,Listas!$H$6:$I$106,2,),""))),"")</f>
        <v/>
      </c>
      <c r="CW311" t="str">
        <f>IFERROR('Prod y alimentación'!AC369*IF($AN311=$R$10,VLOOKUP($AO311,Listas!$B$6:$C$106,2,),IF($AN311=$R$11,VLOOKUP($AO311,Listas!$E$6:$F$106,2,),IF($AN311=$R$12,VLOOKUP($AO311,Listas!$H$6:$I$106,2,),""))),"")</f>
        <v/>
      </c>
      <c r="CX311" t="str">
        <f>IFERROR('Prod y alimentación'!AF369*IF($AN311=$R$10,VLOOKUP($AO311,Listas!$B$6:$C$106,2,),IF($AN311=$R$11,VLOOKUP($AO311,Listas!$E$6:$F$106,2,),IF($AN311=$R$12,VLOOKUP($AO311,Listas!$H$6:$I$106,2,),""))),"")</f>
        <v/>
      </c>
      <c r="CY311" t="str">
        <f>IFERROR('Prod y alimentación'!AI369*IF($AN311=$R$10,VLOOKUP($AO311,Listas!$B$6:$C$106,2,),IF($AN311=$R$11,VLOOKUP($AO311,Listas!$E$6:$F$106,2,),IF($AN311=$R$12,VLOOKUP($AO311,Listas!$H$6:$I$106,2,),""))),"")</f>
        <v/>
      </c>
      <c r="CZ311" t="str">
        <f>IFERROR('Prod y alimentación'!AL369*IF($AN311=$R$10,VLOOKUP($AO311,Listas!$B$6:$C$106,2,),IF($AN311=$R$11,VLOOKUP($AO311,Listas!$E$6:$F$106,2,),IF($AN311=$R$12,VLOOKUP($AO311,Listas!$H$6:$I$106,2,),""))),"")</f>
        <v/>
      </c>
    </row>
    <row r="312" spans="80:104" x14ac:dyDescent="0.35">
      <c r="CB312" t="str">
        <f>IF(Reservas!E317="",IF(Reservas!D317="","",IF(Reservas!C317=$O$10,0.85,IF(Reservas!C317=$O$11,0.45,IF(Reservas!C317=$O$12,0.33,"")))),Reservas!E317)</f>
        <v/>
      </c>
      <c r="CC312" t="str">
        <f>IF(Reservas!H317="",IF(Reservas!G317="","",IF(Reservas!F317=$O$10,0.85,IF(Reservas!F317=$O$11,0.45,IF(Reservas!F317=$O$12,0.33,"")))),Reservas!H317)</f>
        <v/>
      </c>
      <c r="CD312" t="str">
        <f>IF(Reservas!K317="",IF(Reservas!J317="","",IF(Reservas!I317=$O$10,0.85,IF(Reservas!I317=$O$11,0.45,IF(Reservas!I317=$O$12,0.33,"")))),Reservas!K317)</f>
        <v/>
      </c>
      <c r="CE312" t="str">
        <f>IF(Reservas!N317="",IF(Reservas!M317="","",IF(Reservas!L317=$O$10,0.85,IF(Reservas!L317=$O$11,0.45,IF(Reservas!L317=$O$12,0.33,"")))),Reservas!N317)</f>
        <v/>
      </c>
      <c r="CF312" t="str">
        <f>IF(Reservas!Q317="",IF(Reservas!P317="","",IF(Reservas!O317=$O$10,0.85,IF(Reservas!O317=$O$11,0.45,IF(Reservas!O317=$O$12,0.33,"")))),Reservas!Q317)</f>
        <v/>
      </c>
      <c r="CG312" t="str">
        <f>IF(Reservas!T317="",IF(Reservas!S317="","",IF(Reservas!R317=$O$10,0.85,IF(Reservas!R317=$O$11,0.45,IF(Reservas!R317=$O$12,0.33,"")))),Reservas!T317)</f>
        <v/>
      </c>
      <c r="CH312" t="str">
        <f>IF(Reservas!W317="",IF(Reservas!V317="","",IF(Reservas!U317=$O$10,0.85,IF(Reservas!U317=$O$11,0.45,IF(Reservas!U317=$O$12,0.33,"")))),Reservas!W317)</f>
        <v/>
      </c>
      <c r="CI312" t="str">
        <f>IF(Reservas!Z317="",IF(Reservas!Y317="","",IF(Reservas!X317=$O$10,0.85,IF(Reservas!X317=$O$11,0.45,IF(Reservas!X317=$O$12,0.33,"")))),Reservas!Z317)</f>
        <v/>
      </c>
      <c r="CJ312" t="str">
        <f>IF(Reservas!AC317="",IF(Reservas!AB317="","",IF(Reservas!AA317=$O$10,0.85,IF(Reservas!AA317=$O$11,0.45,IF(Reservas!AA317=$O$12,0.33,"")))),Reservas!AC317)</f>
        <v/>
      </c>
      <c r="CK312" t="str">
        <f>IF(Reservas!AF317="",IF(Reservas!AE317="","",IF(Reservas!AD317=$O$10,0.85,IF(Reservas!AD317=$O$11,0.45,IF(Reservas!AD317=$O$12,0.33,"")))),Reservas!AF317)</f>
        <v/>
      </c>
      <c r="CL312" t="str">
        <f>IF(Reservas!AI317="",IF(Reservas!AH317="","",IF(Reservas!AG317=$O$10,0.85,IF(Reservas!AG317=$O$11,0.45,IF(Reservas!AG317=$O$12,0.33,"")))),Reservas!AI317)</f>
        <v/>
      </c>
      <c r="CM312" t="str">
        <f>IF(Reservas!AL317="",IF(Reservas!AK317="","",IF(Reservas!AJ317=$O$10,0.85,IF(Reservas!AJ317=$O$11,0.45,IF(Reservas!AJ317=$O$12,0.33,"")))),Reservas!AL317)</f>
        <v/>
      </c>
      <c r="CO312" t="str">
        <f>IFERROR('Prod y alimentación'!E370*IF($AN312=$R$10,VLOOKUP($AO312,Listas!$B$6:$C$106,2,),IF($AN312=$R$11,VLOOKUP($AO312,Listas!$E$6:$F$106,2,),IF($AN312=$R$12,VLOOKUP($AO312,Listas!$H$6:$I$106,2,),""))),"")</f>
        <v/>
      </c>
      <c r="CP312" t="str">
        <f>IFERROR('Prod y alimentación'!H370*IF($AN312=$R$10,VLOOKUP($AO312,Listas!$B$6:$C$106,2,),IF($AN312=$R$11,VLOOKUP($AO312,Listas!$E$6:$F$106,2,),IF($AN312=$R$12,VLOOKUP($AO312,Listas!$H$6:$I$106,2,),""))),"")</f>
        <v/>
      </c>
      <c r="CQ312" t="str">
        <f>IFERROR('Prod y alimentación'!K370*IF($AN312=$R$10,VLOOKUP($AO312,Listas!$B$6:$C$106,2,),IF($AN312=$R$11,VLOOKUP($AO312,Listas!$E$6:$F$106,2,),IF($AN312=$R$12,VLOOKUP($AO312,Listas!$H$6:$I$106,2,),""))),"")</f>
        <v/>
      </c>
      <c r="CR312" t="str">
        <f>IFERROR('Prod y alimentación'!N370*IF($AN312=$R$10,VLOOKUP($AO312,Listas!$B$6:$C$106,2,),IF($AN312=$R$11,VLOOKUP($AO312,Listas!$E$6:$F$106,2,),IF($AN312=$R$12,VLOOKUP($AO312,Listas!$H$6:$I$106,2,),""))),"")</f>
        <v/>
      </c>
      <c r="CS312" t="str">
        <f>IFERROR('Prod y alimentación'!Q370*IF($AN312=$R$10,VLOOKUP($AO312,Listas!$B$6:$C$106,2,),IF($AN312=$R$11,VLOOKUP($AO312,Listas!$E$6:$F$106,2,),IF($AN312=$R$12,VLOOKUP($AO312,Listas!$H$6:$I$106,2,),""))),"")</f>
        <v/>
      </c>
      <c r="CT312" t="str">
        <f>IFERROR('Prod y alimentación'!T370*IF($AN312=$R$10,VLOOKUP($AO312,Listas!$B$6:$C$106,2,),IF($AN312=$R$11,VLOOKUP($AO312,Listas!$E$6:$F$106,2,),IF($AN312=$R$12,VLOOKUP($AO312,Listas!$H$6:$I$106,2,),""))),"")</f>
        <v/>
      </c>
      <c r="CU312" t="str">
        <f>IFERROR('Prod y alimentación'!W370*IF($AN312=$R$10,VLOOKUP($AO312,Listas!$B$6:$C$106,2,),IF($AN312=$R$11,VLOOKUP($AO312,Listas!$E$6:$F$106,2,),IF($AN312=$R$12,VLOOKUP($AO312,Listas!$H$6:$I$106,2,),""))),"")</f>
        <v/>
      </c>
      <c r="CV312" t="str">
        <f>IFERROR('Prod y alimentación'!Z370*IF($AN312=$R$10,VLOOKUP($AO312,Listas!$B$6:$C$106,2,),IF($AN312=$R$11,VLOOKUP($AO312,Listas!$E$6:$F$106,2,),IF($AN312=$R$12,VLOOKUP($AO312,Listas!$H$6:$I$106,2,),""))),"")</f>
        <v/>
      </c>
      <c r="CW312" t="str">
        <f>IFERROR('Prod y alimentación'!AC370*IF($AN312=$R$10,VLOOKUP($AO312,Listas!$B$6:$C$106,2,),IF($AN312=$R$11,VLOOKUP($AO312,Listas!$E$6:$F$106,2,),IF($AN312=$R$12,VLOOKUP($AO312,Listas!$H$6:$I$106,2,),""))),"")</f>
        <v/>
      </c>
      <c r="CX312" t="str">
        <f>IFERROR('Prod y alimentación'!AF370*IF($AN312=$R$10,VLOOKUP($AO312,Listas!$B$6:$C$106,2,),IF($AN312=$R$11,VLOOKUP($AO312,Listas!$E$6:$F$106,2,),IF($AN312=$R$12,VLOOKUP($AO312,Listas!$H$6:$I$106,2,),""))),"")</f>
        <v/>
      </c>
      <c r="CY312" t="str">
        <f>IFERROR('Prod y alimentación'!AI370*IF($AN312=$R$10,VLOOKUP($AO312,Listas!$B$6:$C$106,2,),IF($AN312=$R$11,VLOOKUP($AO312,Listas!$E$6:$F$106,2,),IF($AN312=$R$12,VLOOKUP($AO312,Listas!$H$6:$I$106,2,),""))),"")</f>
        <v/>
      </c>
      <c r="CZ312" t="str">
        <f>IFERROR('Prod y alimentación'!AL370*IF($AN312=$R$10,VLOOKUP($AO312,Listas!$B$6:$C$106,2,),IF($AN312=$R$11,VLOOKUP($AO312,Listas!$E$6:$F$106,2,),IF($AN312=$R$12,VLOOKUP($AO312,Listas!$H$6:$I$106,2,),""))),"")</f>
        <v/>
      </c>
    </row>
    <row r="313" spans="80:104" x14ac:dyDescent="0.35">
      <c r="CB313" t="str">
        <f>IF(Reservas!E318="",IF(Reservas!D318="","",IF(Reservas!C318=$O$10,0.85,IF(Reservas!C318=$O$11,0.45,IF(Reservas!C318=$O$12,0.33,"")))),Reservas!E318)</f>
        <v/>
      </c>
      <c r="CC313" t="str">
        <f>IF(Reservas!H318="",IF(Reservas!G318="","",IF(Reservas!F318=$O$10,0.85,IF(Reservas!F318=$O$11,0.45,IF(Reservas!F318=$O$12,0.33,"")))),Reservas!H318)</f>
        <v/>
      </c>
      <c r="CD313" t="str">
        <f>IF(Reservas!K318="",IF(Reservas!J318="","",IF(Reservas!I318=$O$10,0.85,IF(Reservas!I318=$O$11,0.45,IF(Reservas!I318=$O$12,0.33,"")))),Reservas!K318)</f>
        <v/>
      </c>
      <c r="CE313" t="str">
        <f>IF(Reservas!N318="",IF(Reservas!M318="","",IF(Reservas!L318=$O$10,0.85,IF(Reservas!L318=$O$11,0.45,IF(Reservas!L318=$O$12,0.33,"")))),Reservas!N318)</f>
        <v/>
      </c>
      <c r="CF313" t="str">
        <f>IF(Reservas!Q318="",IF(Reservas!P318="","",IF(Reservas!O318=$O$10,0.85,IF(Reservas!O318=$O$11,0.45,IF(Reservas!O318=$O$12,0.33,"")))),Reservas!Q318)</f>
        <v/>
      </c>
      <c r="CG313" t="str">
        <f>IF(Reservas!T318="",IF(Reservas!S318="","",IF(Reservas!R318=$O$10,0.85,IF(Reservas!R318=$O$11,0.45,IF(Reservas!R318=$O$12,0.33,"")))),Reservas!T318)</f>
        <v/>
      </c>
      <c r="CH313" t="str">
        <f>IF(Reservas!W318="",IF(Reservas!V318="","",IF(Reservas!U318=$O$10,0.85,IF(Reservas!U318=$O$11,0.45,IF(Reservas!U318=$O$12,0.33,"")))),Reservas!W318)</f>
        <v/>
      </c>
      <c r="CI313" t="str">
        <f>IF(Reservas!Z318="",IF(Reservas!Y318="","",IF(Reservas!X318=$O$10,0.85,IF(Reservas!X318=$O$11,0.45,IF(Reservas!X318=$O$12,0.33,"")))),Reservas!Z318)</f>
        <v/>
      </c>
      <c r="CJ313" t="str">
        <f>IF(Reservas!AC318="",IF(Reservas!AB318="","",IF(Reservas!AA318=$O$10,0.85,IF(Reservas!AA318=$O$11,0.45,IF(Reservas!AA318=$O$12,0.33,"")))),Reservas!AC318)</f>
        <v/>
      </c>
      <c r="CK313" t="str">
        <f>IF(Reservas!AF318="",IF(Reservas!AE318="","",IF(Reservas!AD318=$O$10,0.85,IF(Reservas!AD318=$O$11,0.45,IF(Reservas!AD318=$O$12,0.33,"")))),Reservas!AF318)</f>
        <v/>
      </c>
      <c r="CL313" t="str">
        <f>IF(Reservas!AI318="",IF(Reservas!AH318="","",IF(Reservas!AG318=$O$10,0.85,IF(Reservas!AG318=$O$11,0.45,IF(Reservas!AG318=$O$12,0.33,"")))),Reservas!AI318)</f>
        <v/>
      </c>
      <c r="CM313" t="str">
        <f>IF(Reservas!AL318="",IF(Reservas!AK318="","",IF(Reservas!AJ318=$O$10,0.85,IF(Reservas!AJ318=$O$11,0.45,IF(Reservas!AJ318=$O$12,0.33,"")))),Reservas!AL318)</f>
        <v/>
      </c>
      <c r="CO313" t="str">
        <f>IFERROR('Prod y alimentación'!E371*IF($AN313=$R$10,VLOOKUP($AO313,Listas!$B$6:$C$106,2,),IF($AN313=$R$11,VLOOKUP($AO313,Listas!$E$6:$F$106,2,),IF($AN313=$R$12,VLOOKUP($AO313,Listas!$H$6:$I$106,2,),""))),"")</f>
        <v/>
      </c>
      <c r="CP313" t="str">
        <f>IFERROR('Prod y alimentación'!H371*IF($AN313=$R$10,VLOOKUP($AO313,Listas!$B$6:$C$106,2,),IF($AN313=$R$11,VLOOKUP($AO313,Listas!$E$6:$F$106,2,),IF($AN313=$R$12,VLOOKUP($AO313,Listas!$H$6:$I$106,2,),""))),"")</f>
        <v/>
      </c>
      <c r="CQ313" t="str">
        <f>IFERROR('Prod y alimentación'!K371*IF($AN313=$R$10,VLOOKUP($AO313,Listas!$B$6:$C$106,2,),IF($AN313=$R$11,VLOOKUP($AO313,Listas!$E$6:$F$106,2,),IF($AN313=$R$12,VLOOKUP($AO313,Listas!$H$6:$I$106,2,),""))),"")</f>
        <v/>
      </c>
      <c r="CR313" t="str">
        <f>IFERROR('Prod y alimentación'!N371*IF($AN313=$R$10,VLOOKUP($AO313,Listas!$B$6:$C$106,2,),IF($AN313=$R$11,VLOOKUP($AO313,Listas!$E$6:$F$106,2,),IF($AN313=$R$12,VLOOKUP($AO313,Listas!$H$6:$I$106,2,),""))),"")</f>
        <v/>
      </c>
      <c r="CS313" t="str">
        <f>IFERROR('Prod y alimentación'!Q371*IF($AN313=$R$10,VLOOKUP($AO313,Listas!$B$6:$C$106,2,),IF($AN313=$R$11,VLOOKUP($AO313,Listas!$E$6:$F$106,2,),IF($AN313=$R$12,VLOOKUP($AO313,Listas!$H$6:$I$106,2,),""))),"")</f>
        <v/>
      </c>
      <c r="CT313" t="str">
        <f>IFERROR('Prod y alimentación'!T371*IF($AN313=$R$10,VLOOKUP($AO313,Listas!$B$6:$C$106,2,),IF($AN313=$R$11,VLOOKUP($AO313,Listas!$E$6:$F$106,2,),IF($AN313=$R$12,VLOOKUP($AO313,Listas!$H$6:$I$106,2,),""))),"")</f>
        <v/>
      </c>
      <c r="CU313" t="str">
        <f>IFERROR('Prod y alimentación'!W371*IF($AN313=$R$10,VLOOKUP($AO313,Listas!$B$6:$C$106,2,),IF($AN313=$R$11,VLOOKUP($AO313,Listas!$E$6:$F$106,2,),IF($AN313=$R$12,VLOOKUP($AO313,Listas!$H$6:$I$106,2,),""))),"")</f>
        <v/>
      </c>
      <c r="CV313" t="str">
        <f>IFERROR('Prod y alimentación'!Z371*IF($AN313=$R$10,VLOOKUP($AO313,Listas!$B$6:$C$106,2,),IF($AN313=$R$11,VLOOKUP($AO313,Listas!$E$6:$F$106,2,),IF($AN313=$R$12,VLOOKUP($AO313,Listas!$H$6:$I$106,2,),""))),"")</f>
        <v/>
      </c>
      <c r="CW313" t="str">
        <f>IFERROR('Prod y alimentación'!AC371*IF($AN313=$R$10,VLOOKUP($AO313,Listas!$B$6:$C$106,2,),IF($AN313=$R$11,VLOOKUP($AO313,Listas!$E$6:$F$106,2,),IF($AN313=$R$12,VLOOKUP($AO313,Listas!$H$6:$I$106,2,),""))),"")</f>
        <v/>
      </c>
      <c r="CX313" t="str">
        <f>IFERROR('Prod y alimentación'!AF371*IF($AN313=$R$10,VLOOKUP($AO313,Listas!$B$6:$C$106,2,),IF($AN313=$R$11,VLOOKUP($AO313,Listas!$E$6:$F$106,2,),IF($AN313=$R$12,VLOOKUP($AO313,Listas!$H$6:$I$106,2,),""))),"")</f>
        <v/>
      </c>
      <c r="CY313" t="str">
        <f>IFERROR('Prod y alimentación'!AI371*IF($AN313=$R$10,VLOOKUP($AO313,Listas!$B$6:$C$106,2,),IF($AN313=$R$11,VLOOKUP($AO313,Listas!$E$6:$F$106,2,),IF($AN313=$R$12,VLOOKUP($AO313,Listas!$H$6:$I$106,2,),""))),"")</f>
        <v/>
      </c>
      <c r="CZ313" t="str">
        <f>IFERROR('Prod y alimentación'!AL371*IF($AN313=$R$10,VLOOKUP($AO313,Listas!$B$6:$C$106,2,),IF($AN313=$R$11,VLOOKUP($AO313,Listas!$E$6:$F$106,2,),IF($AN313=$R$12,VLOOKUP($AO313,Listas!$H$6:$I$106,2,),""))),"")</f>
        <v/>
      </c>
    </row>
    <row r="314" spans="80:104" x14ac:dyDescent="0.35">
      <c r="CB314" t="str">
        <f>IF(Reservas!E319="",IF(Reservas!D319="","",IF(Reservas!C319=$O$10,0.85,IF(Reservas!C319=$O$11,0.45,IF(Reservas!C319=$O$12,0.33,"")))),Reservas!E319)</f>
        <v/>
      </c>
      <c r="CC314" t="str">
        <f>IF(Reservas!H319="",IF(Reservas!G319="","",IF(Reservas!F319=$O$10,0.85,IF(Reservas!F319=$O$11,0.45,IF(Reservas!F319=$O$12,0.33,"")))),Reservas!H319)</f>
        <v/>
      </c>
      <c r="CD314" t="str">
        <f>IF(Reservas!K319="",IF(Reservas!J319="","",IF(Reservas!I319=$O$10,0.85,IF(Reservas!I319=$O$11,0.45,IF(Reservas!I319=$O$12,0.33,"")))),Reservas!K319)</f>
        <v/>
      </c>
      <c r="CE314" t="str">
        <f>IF(Reservas!N319="",IF(Reservas!M319="","",IF(Reservas!L319=$O$10,0.85,IF(Reservas!L319=$O$11,0.45,IF(Reservas!L319=$O$12,0.33,"")))),Reservas!N319)</f>
        <v/>
      </c>
      <c r="CF314" t="str">
        <f>IF(Reservas!Q319="",IF(Reservas!P319="","",IF(Reservas!O319=$O$10,0.85,IF(Reservas!O319=$O$11,0.45,IF(Reservas!O319=$O$12,0.33,"")))),Reservas!Q319)</f>
        <v/>
      </c>
      <c r="CG314" t="str">
        <f>IF(Reservas!T319="",IF(Reservas!S319="","",IF(Reservas!R319=$O$10,0.85,IF(Reservas!R319=$O$11,0.45,IF(Reservas!R319=$O$12,0.33,"")))),Reservas!T319)</f>
        <v/>
      </c>
      <c r="CH314" t="str">
        <f>IF(Reservas!W319="",IF(Reservas!V319="","",IF(Reservas!U319=$O$10,0.85,IF(Reservas!U319=$O$11,0.45,IF(Reservas!U319=$O$12,0.33,"")))),Reservas!W319)</f>
        <v/>
      </c>
      <c r="CI314" t="str">
        <f>IF(Reservas!Z319="",IF(Reservas!Y319="","",IF(Reservas!X319=$O$10,0.85,IF(Reservas!X319=$O$11,0.45,IF(Reservas!X319=$O$12,0.33,"")))),Reservas!Z319)</f>
        <v/>
      </c>
      <c r="CJ314" t="str">
        <f>IF(Reservas!AC319="",IF(Reservas!AB319="","",IF(Reservas!AA319=$O$10,0.85,IF(Reservas!AA319=$O$11,0.45,IF(Reservas!AA319=$O$12,0.33,"")))),Reservas!AC319)</f>
        <v/>
      </c>
      <c r="CK314" t="str">
        <f>IF(Reservas!AF319="",IF(Reservas!AE319="","",IF(Reservas!AD319=$O$10,0.85,IF(Reservas!AD319=$O$11,0.45,IF(Reservas!AD319=$O$12,0.33,"")))),Reservas!AF319)</f>
        <v/>
      </c>
      <c r="CL314" t="str">
        <f>IF(Reservas!AI319="",IF(Reservas!AH319="","",IF(Reservas!AG319=$O$10,0.85,IF(Reservas!AG319=$O$11,0.45,IF(Reservas!AG319=$O$12,0.33,"")))),Reservas!AI319)</f>
        <v/>
      </c>
      <c r="CM314" t="str">
        <f>IF(Reservas!AL319="",IF(Reservas!AK319="","",IF(Reservas!AJ319=$O$10,0.85,IF(Reservas!AJ319=$O$11,0.45,IF(Reservas!AJ319=$O$12,0.33,"")))),Reservas!AL319)</f>
        <v/>
      </c>
      <c r="CO314" t="str">
        <f>IFERROR('Prod y alimentación'!E372*IF($AN314=$R$10,VLOOKUP($AO314,Listas!$B$6:$C$106,2,),IF($AN314=$R$11,VLOOKUP($AO314,Listas!$E$6:$F$106,2,),IF($AN314=$R$12,VLOOKUP($AO314,Listas!$H$6:$I$106,2,),""))),"")</f>
        <v/>
      </c>
      <c r="CP314" t="str">
        <f>IFERROR('Prod y alimentación'!H372*IF($AN314=$R$10,VLOOKUP($AO314,Listas!$B$6:$C$106,2,),IF($AN314=$R$11,VLOOKUP($AO314,Listas!$E$6:$F$106,2,),IF($AN314=$R$12,VLOOKUP($AO314,Listas!$H$6:$I$106,2,),""))),"")</f>
        <v/>
      </c>
      <c r="CQ314" t="str">
        <f>IFERROR('Prod y alimentación'!K372*IF($AN314=$R$10,VLOOKUP($AO314,Listas!$B$6:$C$106,2,),IF($AN314=$R$11,VLOOKUP($AO314,Listas!$E$6:$F$106,2,),IF($AN314=$R$12,VLOOKUP($AO314,Listas!$H$6:$I$106,2,),""))),"")</f>
        <v/>
      </c>
      <c r="CR314" t="str">
        <f>IFERROR('Prod y alimentación'!N372*IF($AN314=$R$10,VLOOKUP($AO314,Listas!$B$6:$C$106,2,),IF($AN314=$R$11,VLOOKUP($AO314,Listas!$E$6:$F$106,2,),IF($AN314=$R$12,VLOOKUP($AO314,Listas!$H$6:$I$106,2,),""))),"")</f>
        <v/>
      </c>
      <c r="CS314" t="str">
        <f>IFERROR('Prod y alimentación'!Q372*IF($AN314=$R$10,VLOOKUP($AO314,Listas!$B$6:$C$106,2,),IF($AN314=$R$11,VLOOKUP($AO314,Listas!$E$6:$F$106,2,),IF($AN314=$R$12,VLOOKUP($AO314,Listas!$H$6:$I$106,2,),""))),"")</f>
        <v/>
      </c>
      <c r="CT314" t="str">
        <f>IFERROR('Prod y alimentación'!T372*IF($AN314=$R$10,VLOOKUP($AO314,Listas!$B$6:$C$106,2,),IF($AN314=$R$11,VLOOKUP($AO314,Listas!$E$6:$F$106,2,),IF($AN314=$R$12,VLOOKUP($AO314,Listas!$H$6:$I$106,2,),""))),"")</f>
        <v/>
      </c>
      <c r="CU314" t="str">
        <f>IFERROR('Prod y alimentación'!W372*IF($AN314=$R$10,VLOOKUP($AO314,Listas!$B$6:$C$106,2,),IF($AN314=$R$11,VLOOKUP($AO314,Listas!$E$6:$F$106,2,),IF($AN314=$R$12,VLOOKUP($AO314,Listas!$H$6:$I$106,2,),""))),"")</f>
        <v/>
      </c>
      <c r="CV314" t="str">
        <f>IFERROR('Prod y alimentación'!Z372*IF($AN314=$R$10,VLOOKUP($AO314,Listas!$B$6:$C$106,2,),IF($AN314=$R$11,VLOOKUP($AO314,Listas!$E$6:$F$106,2,),IF($AN314=$R$12,VLOOKUP($AO314,Listas!$H$6:$I$106,2,),""))),"")</f>
        <v/>
      </c>
      <c r="CW314" t="str">
        <f>IFERROR('Prod y alimentación'!AC372*IF($AN314=$R$10,VLOOKUP($AO314,Listas!$B$6:$C$106,2,),IF($AN314=$R$11,VLOOKUP($AO314,Listas!$E$6:$F$106,2,),IF($AN314=$R$12,VLOOKUP($AO314,Listas!$H$6:$I$106,2,),""))),"")</f>
        <v/>
      </c>
      <c r="CX314" t="str">
        <f>IFERROR('Prod y alimentación'!AF372*IF($AN314=$R$10,VLOOKUP($AO314,Listas!$B$6:$C$106,2,),IF($AN314=$R$11,VLOOKUP($AO314,Listas!$E$6:$F$106,2,),IF($AN314=$R$12,VLOOKUP($AO314,Listas!$H$6:$I$106,2,),""))),"")</f>
        <v/>
      </c>
      <c r="CY314" t="str">
        <f>IFERROR('Prod y alimentación'!AI372*IF($AN314=$R$10,VLOOKUP($AO314,Listas!$B$6:$C$106,2,),IF($AN314=$R$11,VLOOKUP($AO314,Listas!$E$6:$F$106,2,),IF($AN314=$R$12,VLOOKUP($AO314,Listas!$H$6:$I$106,2,),""))),"")</f>
        <v/>
      </c>
      <c r="CZ314" t="str">
        <f>IFERROR('Prod y alimentación'!AL372*IF($AN314=$R$10,VLOOKUP($AO314,Listas!$B$6:$C$106,2,),IF($AN314=$R$11,VLOOKUP($AO314,Listas!$E$6:$F$106,2,),IF($AN314=$R$12,VLOOKUP($AO314,Listas!$H$6:$I$106,2,),""))),"")</f>
        <v/>
      </c>
    </row>
    <row r="315" spans="80:104" x14ac:dyDescent="0.35">
      <c r="CB315" t="str">
        <f>IF(Reservas!E320="",IF(Reservas!D320="","",IF(Reservas!C320=$O$10,0.85,IF(Reservas!C320=$O$11,0.45,IF(Reservas!C320=$O$12,0.33,"")))),Reservas!E320)</f>
        <v/>
      </c>
      <c r="CC315" t="str">
        <f>IF(Reservas!H320="",IF(Reservas!G320="","",IF(Reservas!F320=$O$10,0.85,IF(Reservas!F320=$O$11,0.45,IF(Reservas!F320=$O$12,0.33,"")))),Reservas!H320)</f>
        <v/>
      </c>
      <c r="CD315" t="str">
        <f>IF(Reservas!K320="",IF(Reservas!J320="","",IF(Reservas!I320=$O$10,0.85,IF(Reservas!I320=$O$11,0.45,IF(Reservas!I320=$O$12,0.33,"")))),Reservas!K320)</f>
        <v/>
      </c>
      <c r="CE315" t="str">
        <f>IF(Reservas!N320="",IF(Reservas!M320="","",IF(Reservas!L320=$O$10,0.85,IF(Reservas!L320=$O$11,0.45,IF(Reservas!L320=$O$12,0.33,"")))),Reservas!N320)</f>
        <v/>
      </c>
      <c r="CF315" t="str">
        <f>IF(Reservas!Q320="",IF(Reservas!P320="","",IF(Reservas!O320=$O$10,0.85,IF(Reservas!O320=$O$11,0.45,IF(Reservas!O320=$O$12,0.33,"")))),Reservas!Q320)</f>
        <v/>
      </c>
      <c r="CG315" t="str">
        <f>IF(Reservas!T320="",IF(Reservas!S320="","",IF(Reservas!R320=$O$10,0.85,IF(Reservas!R320=$O$11,0.45,IF(Reservas!R320=$O$12,0.33,"")))),Reservas!T320)</f>
        <v/>
      </c>
      <c r="CH315" t="str">
        <f>IF(Reservas!W320="",IF(Reservas!V320="","",IF(Reservas!U320=$O$10,0.85,IF(Reservas!U320=$O$11,0.45,IF(Reservas!U320=$O$12,0.33,"")))),Reservas!W320)</f>
        <v/>
      </c>
      <c r="CI315" t="str">
        <f>IF(Reservas!Z320="",IF(Reservas!Y320="","",IF(Reservas!X320=$O$10,0.85,IF(Reservas!X320=$O$11,0.45,IF(Reservas!X320=$O$12,0.33,"")))),Reservas!Z320)</f>
        <v/>
      </c>
      <c r="CJ315" t="str">
        <f>IF(Reservas!AC320="",IF(Reservas!AB320="","",IF(Reservas!AA320=$O$10,0.85,IF(Reservas!AA320=$O$11,0.45,IF(Reservas!AA320=$O$12,0.33,"")))),Reservas!AC320)</f>
        <v/>
      </c>
      <c r="CK315" t="str">
        <f>IF(Reservas!AF320="",IF(Reservas!AE320="","",IF(Reservas!AD320=$O$10,0.85,IF(Reservas!AD320=$O$11,0.45,IF(Reservas!AD320=$O$12,0.33,"")))),Reservas!AF320)</f>
        <v/>
      </c>
      <c r="CL315" t="str">
        <f>IF(Reservas!AI320="",IF(Reservas!AH320="","",IF(Reservas!AG320=$O$10,0.85,IF(Reservas!AG320=$O$11,0.45,IF(Reservas!AG320=$O$12,0.33,"")))),Reservas!AI320)</f>
        <v/>
      </c>
      <c r="CM315" t="str">
        <f>IF(Reservas!AL320="",IF(Reservas!AK320="","",IF(Reservas!AJ320=$O$10,0.85,IF(Reservas!AJ320=$O$11,0.45,IF(Reservas!AJ320=$O$12,0.33,"")))),Reservas!AL320)</f>
        <v/>
      </c>
      <c r="CO315" t="str">
        <f>IFERROR('Prod y alimentación'!E373*IF($AN315=$R$10,VLOOKUP($AO315,Listas!$B$6:$C$106,2,),IF($AN315=$R$11,VLOOKUP($AO315,Listas!$E$6:$F$106,2,),IF($AN315=$R$12,VLOOKUP($AO315,Listas!$H$6:$I$106,2,),""))),"")</f>
        <v/>
      </c>
      <c r="CP315" t="str">
        <f>IFERROR('Prod y alimentación'!H373*IF($AN315=$R$10,VLOOKUP($AO315,Listas!$B$6:$C$106,2,),IF($AN315=$R$11,VLOOKUP($AO315,Listas!$E$6:$F$106,2,),IF($AN315=$R$12,VLOOKUP($AO315,Listas!$H$6:$I$106,2,),""))),"")</f>
        <v/>
      </c>
      <c r="CQ315" t="str">
        <f>IFERROR('Prod y alimentación'!K373*IF($AN315=$R$10,VLOOKUP($AO315,Listas!$B$6:$C$106,2,),IF($AN315=$R$11,VLOOKUP($AO315,Listas!$E$6:$F$106,2,),IF($AN315=$R$12,VLOOKUP($AO315,Listas!$H$6:$I$106,2,),""))),"")</f>
        <v/>
      </c>
      <c r="CR315" t="str">
        <f>IFERROR('Prod y alimentación'!N373*IF($AN315=$R$10,VLOOKUP($AO315,Listas!$B$6:$C$106,2,),IF($AN315=$R$11,VLOOKUP($AO315,Listas!$E$6:$F$106,2,),IF($AN315=$R$12,VLOOKUP($AO315,Listas!$H$6:$I$106,2,),""))),"")</f>
        <v/>
      </c>
      <c r="CS315" t="str">
        <f>IFERROR('Prod y alimentación'!Q373*IF($AN315=$R$10,VLOOKUP($AO315,Listas!$B$6:$C$106,2,),IF($AN315=$R$11,VLOOKUP($AO315,Listas!$E$6:$F$106,2,),IF($AN315=$R$12,VLOOKUP($AO315,Listas!$H$6:$I$106,2,),""))),"")</f>
        <v/>
      </c>
      <c r="CT315" t="str">
        <f>IFERROR('Prod y alimentación'!T373*IF($AN315=$R$10,VLOOKUP($AO315,Listas!$B$6:$C$106,2,),IF($AN315=$R$11,VLOOKUP($AO315,Listas!$E$6:$F$106,2,),IF($AN315=$R$12,VLOOKUP($AO315,Listas!$H$6:$I$106,2,),""))),"")</f>
        <v/>
      </c>
      <c r="CU315" t="str">
        <f>IFERROR('Prod y alimentación'!W373*IF($AN315=$R$10,VLOOKUP($AO315,Listas!$B$6:$C$106,2,),IF($AN315=$R$11,VLOOKUP($AO315,Listas!$E$6:$F$106,2,),IF($AN315=$R$12,VLOOKUP($AO315,Listas!$H$6:$I$106,2,),""))),"")</f>
        <v/>
      </c>
      <c r="CV315" t="str">
        <f>IFERROR('Prod y alimentación'!Z373*IF($AN315=$R$10,VLOOKUP($AO315,Listas!$B$6:$C$106,2,),IF($AN315=$R$11,VLOOKUP($AO315,Listas!$E$6:$F$106,2,),IF($AN315=$R$12,VLOOKUP($AO315,Listas!$H$6:$I$106,2,),""))),"")</f>
        <v/>
      </c>
      <c r="CW315" t="str">
        <f>IFERROR('Prod y alimentación'!AC373*IF($AN315=$R$10,VLOOKUP($AO315,Listas!$B$6:$C$106,2,),IF($AN315=$R$11,VLOOKUP($AO315,Listas!$E$6:$F$106,2,),IF($AN315=$R$12,VLOOKUP($AO315,Listas!$H$6:$I$106,2,),""))),"")</f>
        <v/>
      </c>
      <c r="CX315" t="str">
        <f>IFERROR('Prod y alimentación'!AF373*IF($AN315=$R$10,VLOOKUP($AO315,Listas!$B$6:$C$106,2,),IF($AN315=$R$11,VLOOKUP($AO315,Listas!$E$6:$F$106,2,),IF($AN315=$R$12,VLOOKUP($AO315,Listas!$H$6:$I$106,2,),""))),"")</f>
        <v/>
      </c>
      <c r="CY315" t="str">
        <f>IFERROR('Prod y alimentación'!AI373*IF($AN315=$R$10,VLOOKUP($AO315,Listas!$B$6:$C$106,2,),IF($AN315=$R$11,VLOOKUP($AO315,Listas!$E$6:$F$106,2,),IF($AN315=$R$12,VLOOKUP($AO315,Listas!$H$6:$I$106,2,),""))),"")</f>
        <v/>
      </c>
      <c r="CZ315" t="str">
        <f>IFERROR('Prod y alimentación'!AL373*IF($AN315=$R$10,VLOOKUP($AO315,Listas!$B$6:$C$106,2,),IF($AN315=$R$11,VLOOKUP($AO315,Listas!$E$6:$F$106,2,),IF($AN315=$R$12,VLOOKUP($AO315,Listas!$H$6:$I$106,2,),""))),"")</f>
        <v/>
      </c>
    </row>
    <row r="316" spans="80:104" x14ac:dyDescent="0.35">
      <c r="CB316" t="str">
        <f>IF(Reservas!E321="",IF(Reservas!D321="","",IF(Reservas!C321=$O$10,0.85,IF(Reservas!C321=$O$11,0.45,IF(Reservas!C321=$O$12,0.33,"")))),Reservas!E321)</f>
        <v/>
      </c>
      <c r="CC316" t="str">
        <f>IF(Reservas!H321="",IF(Reservas!G321="","",IF(Reservas!F321=$O$10,0.85,IF(Reservas!F321=$O$11,0.45,IF(Reservas!F321=$O$12,0.33,"")))),Reservas!H321)</f>
        <v/>
      </c>
      <c r="CD316" t="str">
        <f>IF(Reservas!K321="",IF(Reservas!J321="","",IF(Reservas!I321=$O$10,0.85,IF(Reservas!I321=$O$11,0.45,IF(Reservas!I321=$O$12,0.33,"")))),Reservas!K321)</f>
        <v/>
      </c>
      <c r="CE316" t="str">
        <f>IF(Reservas!N321="",IF(Reservas!M321="","",IF(Reservas!L321=$O$10,0.85,IF(Reservas!L321=$O$11,0.45,IF(Reservas!L321=$O$12,0.33,"")))),Reservas!N321)</f>
        <v/>
      </c>
      <c r="CF316" t="str">
        <f>IF(Reservas!Q321="",IF(Reservas!P321="","",IF(Reservas!O321=$O$10,0.85,IF(Reservas!O321=$O$11,0.45,IF(Reservas!O321=$O$12,0.33,"")))),Reservas!Q321)</f>
        <v/>
      </c>
      <c r="CG316" t="str">
        <f>IF(Reservas!T321="",IF(Reservas!S321="","",IF(Reservas!R321=$O$10,0.85,IF(Reservas!R321=$O$11,0.45,IF(Reservas!R321=$O$12,0.33,"")))),Reservas!T321)</f>
        <v/>
      </c>
      <c r="CH316" t="str">
        <f>IF(Reservas!W321="",IF(Reservas!V321="","",IF(Reservas!U321=$O$10,0.85,IF(Reservas!U321=$O$11,0.45,IF(Reservas!U321=$O$12,0.33,"")))),Reservas!W321)</f>
        <v/>
      </c>
      <c r="CI316" t="str">
        <f>IF(Reservas!Z321="",IF(Reservas!Y321="","",IF(Reservas!X321=$O$10,0.85,IF(Reservas!X321=$O$11,0.45,IF(Reservas!X321=$O$12,0.33,"")))),Reservas!Z321)</f>
        <v/>
      </c>
      <c r="CJ316" t="str">
        <f>IF(Reservas!AC321="",IF(Reservas!AB321="","",IF(Reservas!AA321=$O$10,0.85,IF(Reservas!AA321=$O$11,0.45,IF(Reservas!AA321=$O$12,0.33,"")))),Reservas!AC321)</f>
        <v/>
      </c>
      <c r="CK316" t="str">
        <f>IF(Reservas!AF321="",IF(Reservas!AE321="","",IF(Reservas!AD321=$O$10,0.85,IF(Reservas!AD321=$O$11,0.45,IF(Reservas!AD321=$O$12,0.33,"")))),Reservas!AF321)</f>
        <v/>
      </c>
      <c r="CL316" t="str">
        <f>IF(Reservas!AI321="",IF(Reservas!AH321="","",IF(Reservas!AG321=$O$10,0.85,IF(Reservas!AG321=$O$11,0.45,IF(Reservas!AG321=$O$12,0.33,"")))),Reservas!AI321)</f>
        <v/>
      </c>
      <c r="CM316" t="str">
        <f>IF(Reservas!AL321="",IF(Reservas!AK321="","",IF(Reservas!AJ321=$O$10,0.85,IF(Reservas!AJ321=$O$11,0.45,IF(Reservas!AJ321=$O$12,0.33,"")))),Reservas!AL321)</f>
        <v/>
      </c>
      <c r="CO316" t="str">
        <f>IFERROR('Prod y alimentación'!E374*IF($AN316=$R$10,VLOOKUP($AO316,Listas!$B$6:$C$106,2,),IF($AN316=$R$11,VLOOKUP($AO316,Listas!$E$6:$F$106,2,),IF($AN316=$R$12,VLOOKUP($AO316,Listas!$H$6:$I$106,2,),""))),"")</f>
        <v/>
      </c>
      <c r="CP316" t="str">
        <f>IFERROR('Prod y alimentación'!H374*IF($AN316=$R$10,VLOOKUP($AO316,Listas!$B$6:$C$106,2,),IF($AN316=$R$11,VLOOKUP($AO316,Listas!$E$6:$F$106,2,),IF($AN316=$R$12,VLOOKUP($AO316,Listas!$H$6:$I$106,2,),""))),"")</f>
        <v/>
      </c>
      <c r="CQ316" t="str">
        <f>IFERROR('Prod y alimentación'!K374*IF($AN316=$R$10,VLOOKUP($AO316,Listas!$B$6:$C$106,2,),IF($AN316=$R$11,VLOOKUP($AO316,Listas!$E$6:$F$106,2,),IF($AN316=$R$12,VLOOKUP($AO316,Listas!$H$6:$I$106,2,),""))),"")</f>
        <v/>
      </c>
      <c r="CR316" t="str">
        <f>IFERROR('Prod y alimentación'!N374*IF($AN316=$R$10,VLOOKUP($AO316,Listas!$B$6:$C$106,2,),IF($AN316=$R$11,VLOOKUP($AO316,Listas!$E$6:$F$106,2,),IF($AN316=$R$12,VLOOKUP($AO316,Listas!$H$6:$I$106,2,),""))),"")</f>
        <v/>
      </c>
      <c r="CS316" t="str">
        <f>IFERROR('Prod y alimentación'!Q374*IF($AN316=$R$10,VLOOKUP($AO316,Listas!$B$6:$C$106,2,),IF($AN316=$R$11,VLOOKUP($AO316,Listas!$E$6:$F$106,2,),IF($AN316=$R$12,VLOOKUP($AO316,Listas!$H$6:$I$106,2,),""))),"")</f>
        <v/>
      </c>
      <c r="CT316" t="str">
        <f>IFERROR('Prod y alimentación'!T374*IF($AN316=$R$10,VLOOKUP($AO316,Listas!$B$6:$C$106,2,),IF($AN316=$R$11,VLOOKUP($AO316,Listas!$E$6:$F$106,2,),IF($AN316=$R$12,VLOOKUP($AO316,Listas!$H$6:$I$106,2,),""))),"")</f>
        <v/>
      </c>
      <c r="CU316" t="str">
        <f>IFERROR('Prod y alimentación'!W374*IF($AN316=$R$10,VLOOKUP($AO316,Listas!$B$6:$C$106,2,),IF($AN316=$R$11,VLOOKUP($AO316,Listas!$E$6:$F$106,2,),IF($AN316=$R$12,VLOOKUP($AO316,Listas!$H$6:$I$106,2,),""))),"")</f>
        <v/>
      </c>
      <c r="CV316" t="str">
        <f>IFERROR('Prod y alimentación'!Z374*IF($AN316=$R$10,VLOOKUP($AO316,Listas!$B$6:$C$106,2,),IF($AN316=$R$11,VLOOKUP($AO316,Listas!$E$6:$F$106,2,),IF($AN316=$R$12,VLOOKUP($AO316,Listas!$H$6:$I$106,2,),""))),"")</f>
        <v/>
      </c>
      <c r="CW316" t="str">
        <f>IFERROR('Prod y alimentación'!AC374*IF($AN316=$R$10,VLOOKUP($AO316,Listas!$B$6:$C$106,2,),IF($AN316=$R$11,VLOOKUP($AO316,Listas!$E$6:$F$106,2,),IF($AN316=$R$12,VLOOKUP($AO316,Listas!$H$6:$I$106,2,),""))),"")</f>
        <v/>
      </c>
      <c r="CX316" t="str">
        <f>IFERROR('Prod y alimentación'!AF374*IF($AN316=$R$10,VLOOKUP($AO316,Listas!$B$6:$C$106,2,),IF($AN316=$R$11,VLOOKUP($AO316,Listas!$E$6:$F$106,2,),IF($AN316=$R$12,VLOOKUP($AO316,Listas!$H$6:$I$106,2,),""))),"")</f>
        <v/>
      </c>
      <c r="CY316" t="str">
        <f>IFERROR('Prod y alimentación'!AI374*IF($AN316=$R$10,VLOOKUP($AO316,Listas!$B$6:$C$106,2,),IF($AN316=$R$11,VLOOKUP($AO316,Listas!$E$6:$F$106,2,),IF($AN316=$R$12,VLOOKUP($AO316,Listas!$H$6:$I$106,2,),""))),"")</f>
        <v/>
      </c>
      <c r="CZ316" t="str">
        <f>IFERROR('Prod y alimentación'!AL374*IF($AN316=$R$10,VLOOKUP($AO316,Listas!$B$6:$C$106,2,),IF($AN316=$R$11,VLOOKUP($AO316,Listas!$E$6:$F$106,2,),IF($AN316=$R$12,VLOOKUP($AO316,Listas!$H$6:$I$106,2,),""))),"")</f>
        <v/>
      </c>
    </row>
    <row r="317" spans="80:104" x14ac:dyDescent="0.35">
      <c r="CB317" t="str">
        <f>IF(Reservas!E322="",IF(Reservas!D322="","",IF(Reservas!C322=$O$10,0.85,IF(Reservas!C322=$O$11,0.45,IF(Reservas!C322=$O$12,0.33,"")))),Reservas!E322)</f>
        <v/>
      </c>
      <c r="CC317" t="str">
        <f>IF(Reservas!H322="",IF(Reservas!G322="","",IF(Reservas!F322=$O$10,0.85,IF(Reservas!F322=$O$11,0.45,IF(Reservas!F322=$O$12,0.33,"")))),Reservas!H322)</f>
        <v/>
      </c>
      <c r="CD317" t="str">
        <f>IF(Reservas!K322="",IF(Reservas!J322="","",IF(Reservas!I322=$O$10,0.85,IF(Reservas!I322=$O$11,0.45,IF(Reservas!I322=$O$12,0.33,"")))),Reservas!K322)</f>
        <v/>
      </c>
      <c r="CE317" t="str">
        <f>IF(Reservas!N322="",IF(Reservas!M322="","",IF(Reservas!L322=$O$10,0.85,IF(Reservas!L322=$O$11,0.45,IF(Reservas!L322=$O$12,0.33,"")))),Reservas!N322)</f>
        <v/>
      </c>
      <c r="CF317" t="str">
        <f>IF(Reservas!Q322="",IF(Reservas!P322="","",IF(Reservas!O322=$O$10,0.85,IF(Reservas!O322=$O$11,0.45,IF(Reservas!O322=$O$12,0.33,"")))),Reservas!Q322)</f>
        <v/>
      </c>
      <c r="CG317" t="str">
        <f>IF(Reservas!T322="",IF(Reservas!S322="","",IF(Reservas!R322=$O$10,0.85,IF(Reservas!R322=$O$11,0.45,IF(Reservas!R322=$O$12,0.33,"")))),Reservas!T322)</f>
        <v/>
      </c>
      <c r="CH317" t="str">
        <f>IF(Reservas!W322="",IF(Reservas!V322="","",IF(Reservas!U322=$O$10,0.85,IF(Reservas!U322=$O$11,0.45,IF(Reservas!U322=$O$12,0.33,"")))),Reservas!W322)</f>
        <v/>
      </c>
      <c r="CI317" t="str">
        <f>IF(Reservas!Z322="",IF(Reservas!Y322="","",IF(Reservas!X322=$O$10,0.85,IF(Reservas!X322=$O$11,0.45,IF(Reservas!X322=$O$12,0.33,"")))),Reservas!Z322)</f>
        <v/>
      </c>
      <c r="CJ317" t="str">
        <f>IF(Reservas!AC322="",IF(Reservas!AB322="","",IF(Reservas!AA322=$O$10,0.85,IF(Reservas!AA322=$O$11,0.45,IF(Reservas!AA322=$O$12,0.33,"")))),Reservas!AC322)</f>
        <v/>
      </c>
      <c r="CK317" t="str">
        <f>IF(Reservas!AF322="",IF(Reservas!AE322="","",IF(Reservas!AD322=$O$10,0.85,IF(Reservas!AD322=$O$11,0.45,IF(Reservas!AD322=$O$12,0.33,"")))),Reservas!AF322)</f>
        <v/>
      </c>
      <c r="CL317" t="str">
        <f>IF(Reservas!AI322="",IF(Reservas!AH322="","",IF(Reservas!AG322=$O$10,0.85,IF(Reservas!AG322=$O$11,0.45,IF(Reservas!AG322=$O$12,0.33,"")))),Reservas!AI322)</f>
        <v/>
      </c>
      <c r="CM317" t="str">
        <f>IF(Reservas!AL322="",IF(Reservas!AK322="","",IF(Reservas!AJ322=$O$10,0.85,IF(Reservas!AJ322=$O$11,0.45,IF(Reservas!AJ322=$O$12,0.33,"")))),Reservas!AL322)</f>
        <v/>
      </c>
      <c r="CO317" t="str">
        <f>IFERROR('Prod y alimentación'!E375*IF($AN317=$R$10,VLOOKUP($AO317,Listas!$B$6:$C$106,2,),IF($AN317=$R$11,VLOOKUP($AO317,Listas!$E$6:$F$106,2,),IF($AN317=$R$12,VLOOKUP($AO317,Listas!$H$6:$I$106,2,),""))),"")</f>
        <v/>
      </c>
      <c r="CP317" t="str">
        <f>IFERROR('Prod y alimentación'!H375*IF($AN317=$R$10,VLOOKUP($AO317,Listas!$B$6:$C$106,2,),IF($AN317=$R$11,VLOOKUP($AO317,Listas!$E$6:$F$106,2,),IF($AN317=$R$12,VLOOKUP($AO317,Listas!$H$6:$I$106,2,),""))),"")</f>
        <v/>
      </c>
      <c r="CQ317" t="str">
        <f>IFERROR('Prod y alimentación'!K375*IF($AN317=$R$10,VLOOKUP($AO317,Listas!$B$6:$C$106,2,),IF($AN317=$R$11,VLOOKUP($AO317,Listas!$E$6:$F$106,2,),IF($AN317=$R$12,VLOOKUP($AO317,Listas!$H$6:$I$106,2,),""))),"")</f>
        <v/>
      </c>
      <c r="CR317" t="str">
        <f>IFERROR('Prod y alimentación'!N375*IF($AN317=$R$10,VLOOKUP($AO317,Listas!$B$6:$C$106,2,),IF($AN317=$R$11,VLOOKUP($AO317,Listas!$E$6:$F$106,2,),IF($AN317=$R$12,VLOOKUP($AO317,Listas!$H$6:$I$106,2,),""))),"")</f>
        <v/>
      </c>
      <c r="CS317" t="str">
        <f>IFERROR('Prod y alimentación'!Q375*IF($AN317=$R$10,VLOOKUP($AO317,Listas!$B$6:$C$106,2,),IF($AN317=$R$11,VLOOKUP($AO317,Listas!$E$6:$F$106,2,),IF($AN317=$R$12,VLOOKUP($AO317,Listas!$H$6:$I$106,2,),""))),"")</f>
        <v/>
      </c>
      <c r="CT317" t="str">
        <f>IFERROR('Prod y alimentación'!T375*IF($AN317=$R$10,VLOOKUP($AO317,Listas!$B$6:$C$106,2,),IF($AN317=$R$11,VLOOKUP($AO317,Listas!$E$6:$F$106,2,),IF($AN317=$R$12,VLOOKUP($AO317,Listas!$H$6:$I$106,2,),""))),"")</f>
        <v/>
      </c>
      <c r="CU317" t="str">
        <f>IFERROR('Prod y alimentación'!W375*IF($AN317=$R$10,VLOOKUP($AO317,Listas!$B$6:$C$106,2,),IF($AN317=$R$11,VLOOKUP($AO317,Listas!$E$6:$F$106,2,),IF($AN317=$R$12,VLOOKUP($AO317,Listas!$H$6:$I$106,2,),""))),"")</f>
        <v/>
      </c>
      <c r="CV317" t="str">
        <f>IFERROR('Prod y alimentación'!Z375*IF($AN317=$R$10,VLOOKUP($AO317,Listas!$B$6:$C$106,2,),IF($AN317=$R$11,VLOOKUP($AO317,Listas!$E$6:$F$106,2,),IF($AN317=$R$12,VLOOKUP($AO317,Listas!$H$6:$I$106,2,),""))),"")</f>
        <v/>
      </c>
      <c r="CW317" t="str">
        <f>IFERROR('Prod y alimentación'!AC375*IF($AN317=$R$10,VLOOKUP($AO317,Listas!$B$6:$C$106,2,),IF($AN317=$R$11,VLOOKUP($AO317,Listas!$E$6:$F$106,2,),IF($AN317=$R$12,VLOOKUP($AO317,Listas!$H$6:$I$106,2,),""))),"")</f>
        <v/>
      </c>
      <c r="CX317" t="str">
        <f>IFERROR('Prod y alimentación'!AF375*IF($AN317=$R$10,VLOOKUP($AO317,Listas!$B$6:$C$106,2,),IF($AN317=$R$11,VLOOKUP($AO317,Listas!$E$6:$F$106,2,),IF($AN317=$R$12,VLOOKUP($AO317,Listas!$H$6:$I$106,2,),""))),"")</f>
        <v/>
      </c>
      <c r="CY317" t="str">
        <f>IFERROR('Prod y alimentación'!AI375*IF($AN317=$R$10,VLOOKUP($AO317,Listas!$B$6:$C$106,2,),IF($AN317=$R$11,VLOOKUP($AO317,Listas!$E$6:$F$106,2,),IF($AN317=$R$12,VLOOKUP($AO317,Listas!$H$6:$I$106,2,),""))),"")</f>
        <v/>
      </c>
      <c r="CZ317" t="str">
        <f>IFERROR('Prod y alimentación'!AL375*IF($AN317=$R$10,VLOOKUP($AO317,Listas!$B$6:$C$106,2,),IF($AN317=$R$11,VLOOKUP($AO317,Listas!$E$6:$F$106,2,),IF($AN317=$R$12,VLOOKUP($AO317,Listas!$H$6:$I$106,2,),""))),"")</f>
        <v/>
      </c>
    </row>
    <row r="318" spans="80:104" x14ac:dyDescent="0.35">
      <c r="CB318" t="str">
        <f>IF(Reservas!E323="",IF(Reservas!D323="","",IF(Reservas!C323=$O$10,0.85,IF(Reservas!C323=$O$11,0.45,IF(Reservas!C323=$O$12,0.33,"")))),Reservas!E323)</f>
        <v/>
      </c>
      <c r="CC318" t="str">
        <f>IF(Reservas!H323="",IF(Reservas!G323="","",IF(Reservas!F323=$O$10,0.85,IF(Reservas!F323=$O$11,0.45,IF(Reservas!F323=$O$12,0.33,"")))),Reservas!H323)</f>
        <v/>
      </c>
      <c r="CD318" t="str">
        <f>IF(Reservas!K323="",IF(Reservas!J323="","",IF(Reservas!I323=$O$10,0.85,IF(Reservas!I323=$O$11,0.45,IF(Reservas!I323=$O$12,0.33,"")))),Reservas!K323)</f>
        <v/>
      </c>
      <c r="CE318" t="str">
        <f>IF(Reservas!N323="",IF(Reservas!M323="","",IF(Reservas!L323=$O$10,0.85,IF(Reservas!L323=$O$11,0.45,IF(Reservas!L323=$O$12,0.33,"")))),Reservas!N323)</f>
        <v/>
      </c>
      <c r="CF318" t="str">
        <f>IF(Reservas!Q323="",IF(Reservas!P323="","",IF(Reservas!O323=$O$10,0.85,IF(Reservas!O323=$O$11,0.45,IF(Reservas!O323=$O$12,0.33,"")))),Reservas!Q323)</f>
        <v/>
      </c>
      <c r="CG318" t="str">
        <f>IF(Reservas!T323="",IF(Reservas!S323="","",IF(Reservas!R323=$O$10,0.85,IF(Reservas!R323=$O$11,0.45,IF(Reservas!R323=$O$12,0.33,"")))),Reservas!T323)</f>
        <v/>
      </c>
      <c r="CH318" t="str">
        <f>IF(Reservas!W323="",IF(Reservas!V323="","",IF(Reservas!U323=$O$10,0.85,IF(Reservas!U323=$O$11,0.45,IF(Reservas!U323=$O$12,0.33,"")))),Reservas!W323)</f>
        <v/>
      </c>
      <c r="CI318" t="str">
        <f>IF(Reservas!Z323="",IF(Reservas!Y323="","",IF(Reservas!X323=$O$10,0.85,IF(Reservas!X323=$O$11,0.45,IF(Reservas!X323=$O$12,0.33,"")))),Reservas!Z323)</f>
        <v/>
      </c>
      <c r="CJ318" t="str">
        <f>IF(Reservas!AC323="",IF(Reservas!AB323="","",IF(Reservas!AA323=$O$10,0.85,IF(Reservas!AA323=$O$11,0.45,IF(Reservas!AA323=$O$12,0.33,"")))),Reservas!AC323)</f>
        <v/>
      </c>
      <c r="CK318" t="str">
        <f>IF(Reservas!AF323="",IF(Reservas!AE323="","",IF(Reservas!AD323=$O$10,0.85,IF(Reservas!AD323=$O$11,0.45,IF(Reservas!AD323=$O$12,0.33,"")))),Reservas!AF323)</f>
        <v/>
      </c>
      <c r="CL318" t="str">
        <f>IF(Reservas!AI323="",IF(Reservas!AH323="","",IF(Reservas!AG323=$O$10,0.85,IF(Reservas!AG323=$O$11,0.45,IF(Reservas!AG323=$O$12,0.33,"")))),Reservas!AI323)</f>
        <v/>
      </c>
      <c r="CM318" t="str">
        <f>IF(Reservas!AL323="",IF(Reservas!AK323="","",IF(Reservas!AJ323=$O$10,0.85,IF(Reservas!AJ323=$O$11,0.45,IF(Reservas!AJ323=$O$12,0.33,"")))),Reservas!AL323)</f>
        <v/>
      </c>
      <c r="CO318" t="str">
        <f>IFERROR('Prod y alimentación'!E376*IF($AN318=$R$10,VLOOKUP($AO318,Listas!$B$6:$C$106,2,),IF($AN318=$R$11,VLOOKUP($AO318,Listas!$E$6:$F$106,2,),IF($AN318=$R$12,VLOOKUP($AO318,Listas!$H$6:$I$106,2,),""))),"")</f>
        <v/>
      </c>
      <c r="CP318" t="str">
        <f>IFERROR('Prod y alimentación'!H376*IF($AN318=$R$10,VLOOKUP($AO318,Listas!$B$6:$C$106,2,),IF($AN318=$R$11,VLOOKUP($AO318,Listas!$E$6:$F$106,2,),IF($AN318=$R$12,VLOOKUP($AO318,Listas!$H$6:$I$106,2,),""))),"")</f>
        <v/>
      </c>
      <c r="CQ318" t="str">
        <f>IFERROR('Prod y alimentación'!K376*IF($AN318=$R$10,VLOOKUP($AO318,Listas!$B$6:$C$106,2,),IF($AN318=$R$11,VLOOKUP($AO318,Listas!$E$6:$F$106,2,),IF($AN318=$R$12,VLOOKUP($AO318,Listas!$H$6:$I$106,2,),""))),"")</f>
        <v/>
      </c>
      <c r="CR318" t="str">
        <f>IFERROR('Prod y alimentación'!N376*IF($AN318=$R$10,VLOOKUP($AO318,Listas!$B$6:$C$106,2,),IF($AN318=$R$11,VLOOKUP($AO318,Listas!$E$6:$F$106,2,),IF($AN318=$R$12,VLOOKUP($AO318,Listas!$H$6:$I$106,2,),""))),"")</f>
        <v/>
      </c>
      <c r="CS318" t="str">
        <f>IFERROR('Prod y alimentación'!Q376*IF($AN318=$R$10,VLOOKUP($AO318,Listas!$B$6:$C$106,2,),IF($AN318=$R$11,VLOOKUP($AO318,Listas!$E$6:$F$106,2,),IF($AN318=$R$12,VLOOKUP($AO318,Listas!$H$6:$I$106,2,),""))),"")</f>
        <v/>
      </c>
      <c r="CT318" t="str">
        <f>IFERROR('Prod y alimentación'!T376*IF($AN318=$R$10,VLOOKUP($AO318,Listas!$B$6:$C$106,2,),IF($AN318=$R$11,VLOOKUP($AO318,Listas!$E$6:$F$106,2,),IF($AN318=$R$12,VLOOKUP($AO318,Listas!$H$6:$I$106,2,),""))),"")</f>
        <v/>
      </c>
      <c r="CU318" t="str">
        <f>IFERROR('Prod y alimentación'!W376*IF($AN318=$R$10,VLOOKUP($AO318,Listas!$B$6:$C$106,2,),IF($AN318=$R$11,VLOOKUP($AO318,Listas!$E$6:$F$106,2,),IF($AN318=$R$12,VLOOKUP($AO318,Listas!$H$6:$I$106,2,),""))),"")</f>
        <v/>
      </c>
      <c r="CV318" t="str">
        <f>IFERROR('Prod y alimentación'!Z376*IF($AN318=$R$10,VLOOKUP($AO318,Listas!$B$6:$C$106,2,),IF($AN318=$R$11,VLOOKUP($AO318,Listas!$E$6:$F$106,2,),IF($AN318=$R$12,VLOOKUP($AO318,Listas!$H$6:$I$106,2,),""))),"")</f>
        <v/>
      </c>
      <c r="CW318" t="str">
        <f>IFERROR('Prod y alimentación'!AC376*IF($AN318=$R$10,VLOOKUP($AO318,Listas!$B$6:$C$106,2,),IF($AN318=$R$11,VLOOKUP($AO318,Listas!$E$6:$F$106,2,),IF($AN318=$R$12,VLOOKUP($AO318,Listas!$H$6:$I$106,2,),""))),"")</f>
        <v/>
      </c>
      <c r="CX318" t="str">
        <f>IFERROR('Prod y alimentación'!AF376*IF($AN318=$R$10,VLOOKUP($AO318,Listas!$B$6:$C$106,2,),IF($AN318=$R$11,VLOOKUP($AO318,Listas!$E$6:$F$106,2,),IF($AN318=$R$12,VLOOKUP($AO318,Listas!$H$6:$I$106,2,),""))),"")</f>
        <v/>
      </c>
      <c r="CY318" t="str">
        <f>IFERROR('Prod y alimentación'!AI376*IF($AN318=$R$10,VLOOKUP($AO318,Listas!$B$6:$C$106,2,),IF($AN318=$R$11,VLOOKUP($AO318,Listas!$E$6:$F$106,2,),IF($AN318=$R$12,VLOOKUP($AO318,Listas!$H$6:$I$106,2,),""))),"")</f>
        <v/>
      </c>
      <c r="CZ318" t="str">
        <f>IFERROR('Prod y alimentación'!AL376*IF($AN318=$R$10,VLOOKUP($AO318,Listas!$B$6:$C$106,2,),IF($AN318=$R$11,VLOOKUP($AO318,Listas!$E$6:$F$106,2,),IF($AN318=$R$12,VLOOKUP($AO318,Listas!$H$6:$I$106,2,),""))),"")</f>
        <v/>
      </c>
    </row>
    <row r="319" spans="80:104" x14ac:dyDescent="0.35">
      <c r="CB319" t="str">
        <f>IF(Reservas!E324="",IF(Reservas!D324="","",IF(Reservas!C324=$O$10,0.85,IF(Reservas!C324=$O$11,0.45,IF(Reservas!C324=$O$12,0.33,"")))),Reservas!E324)</f>
        <v/>
      </c>
      <c r="CC319" t="str">
        <f>IF(Reservas!H324="",IF(Reservas!G324="","",IF(Reservas!F324=$O$10,0.85,IF(Reservas!F324=$O$11,0.45,IF(Reservas!F324=$O$12,0.33,"")))),Reservas!H324)</f>
        <v/>
      </c>
      <c r="CD319" t="str">
        <f>IF(Reservas!K324="",IF(Reservas!J324="","",IF(Reservas!I324=$O$10,0.85,IF(Reservas!I324=$O$11,0.45,IF(Reservas!I324=$O$12,0.33,"")))),Reservas!K324)</f>
        <v/>
      </c>
      <c r="CE319" t="str">
        <f>IF(Reservas!N324="",IF(Reservas!M324="","",IF(Reservas!L324=$O$10,0.85,IF(Reservas!L324=$O$11,0.45,IF(Reservas!L324=$O$12,0.33,"")))),Reservas!N324)</f>
        <v/>
      </c>
      <c r="CF319" t="str">
        <f>IF(Reservas!Q324="",IF(Reservas!P324="","",IF(Reservas!O324=$O$10,0.85,IF(Reservas!O324=$O$11,0.45,IF(Reservas!O324=$O$12,0.33,"")))),Reservas!Q324)</f>
        <v/>
      </c>
      <c r="CG319" t="str">
        <f>IF(Reservas!T324="",IF(Reservas!S324="","",IF(Reservas!R324=$O$10,0.85,IF(Reservas!R324=$O$11,0.45,IF(Reservas!R324=$O$12,0.33,"")))),Reservas!T324)</f>
        <v/>
      </c>
      <c r="CH319" t="str">
        <f>IF(Reservas!W324="",IF(Reservas!V324="","",IF(Reservas!U324=$O$10,0.85,IF(Reservas!U324=$O$11,0.45,IF(Reservas!U324=$O$12,0.33,"")))),Reservas!W324)</f>
        <v/>
      </c>
      <c r="CI319" t="str">
        <f>IF(Reservas!Z324="",IF(Reservas!Y324="","",IF(Reservas!X324=$O$10,0.85,IF(Reservas!X324=$O$11,0.45,IF(Reservas!X324=$O$12,0.33,"")))),Reservas!Z324)</f>
        <v/>
      </c>
      <c r="CJ319" t="str">
        <f>IF(Reservas!AC324="",IF(Reservas!AB324="","",IF(Reservas!AA324=$O$10,0.85,IF(Reservas!AA324=$O$11,0.45,IF(Reservas!AA324=$O$12,0.33,"")))),Reservas!AC324)</f>
        <v/>
      </c>
      <c r="CK319" t="str">
        <f>IF(Reservas!AF324="",IF(Reservas!AE324="","",IF(Reservas!AD324=$O$10,0.85,IF(Reservas!AD324=$O$11,0.45,IF(Reservas!AD324=$O$12,0.33,"")))),Reservas!AF324)</f>
        <v/>
      </c>
      <c r="CL319" t="str">
        <f>IF(Reservas!AI324="",IF(Reservas!AH324="","",IF(Reservas!AG324=$O$10,0.85,IF(Reservas!AG324=$O$11,0.45,IF(Reservas!AG324=$O$12,0.33,"")))),Reservas!AI324)</f>
        <v/>
      </c>
      <c r="CM319" t="str">
        <f>IF(Reservas!AL324="",IF(Reservas!AK324="","",IF(Reservas!AJ324=$O$10,0.85,IF(Reservas!AJ324=$O$11,0.45,IF(Reservas!AJ324=$O$12,0.33,"")))),Reservas!AL324)</f>
        <v/>
      </c>
      <c r="CO319" t="str">
        <f>IFERROR('Prod y alimentación'!E377*IF($AN319=$R$10,VLOOKUP($AO319,Listas!$B$6:$C$106,2,),IF($AN319=$R$11,VLOOKUP($AO319,Listas!$E$6:$F$106,2,),IF($AN319=$R$12,VLOOKUP($AO319,Listas!$H$6:$I$106,2,),""))),"")</f>
        <v/>
      </c>
      <c r="CP319" t="str">
        <f>IFERROR('Prod y alimentación'!H377*IF($AN319=$R$10,VLOOKUP($AO319,Listas!$B$6:$C$106,2,),IF($AN319=$R$11,VLOOKUP($AO319,Listas!$E$6:$F$106,2,),IF($AN319=$R$12,VLOOKUP($AO319,Listas!$H$6:$I$106,2,),""))),"")</f>
        <v/>
      </c>
      <c r="CQ319" t="str">
        <f>IFERROR('Prod y alimentación'!K377*IF($AN319=$R$10,VLOOKUP($AO319,Listas!$B$6:$C$106,2,),IF($AN319=$R$11,VLOOKUP($AO319,Listas!$E$6:$F$106,2,),IF($AN319=$R$12,VLOOKUP($AO319,Listas!$H$6:$I$106,2,),""))),"")</f>
        <v/>
      </c>
      <c r="CR319" t="str">
        <f>IFERROR('Prod y alimentación'!N377*IF($AN319=$R$10,VLOOKUP($AO319,Listas!$B$6:$C$106,2,),IF($AN319=$R$11,VLOOKUP($AO319,Listas!$E$6:$F$106,2,),IF($AN319=$R$12,VLOOKUP($AO319,Listas!$H$6:$I$106,2,),""))),"")</f>
        <v/>
      </c>
      <c r="CS319" t="str">
        <f>IFERROR('Prod y alimentación'!Q377*IF($AN319=$R$10,VLOOKUP($AO319,Listas!$B$6:$C$106,2,),IF($AN319=$R$11,VLOOKUP($AO319,Listas!$E$6:$F$106,2,),IF($AN319=$R$12,VLOOKUP($AO319,Listas!$H$6:$I$106,2,),""))),"")</f>
        <v/>
      </c>
      <c r="CT319" t="str">
        <f>IFERROR('Prod y alimentación'!T377*IF($AN319=$R$10,VLOOKUP($AO319,Listas!$B$6:$C$106,2,),IF($AN319=$R$11,VLOOKUP($AO319,Listas!$E$6:$F$106,2,),IF($AN319=$R$12,VLOOKUP($AO319,Listas!$H$6:$I$106,2,),""))),"")</f>
        <v/>
      </c>
      <c r="CU319" t="str">
        <f>IFERROR('Prod y alimentación'!W377*IF($AN319=$R$10,VLOOKUP($AO319,Listas!$B$6:$C$106,2,),IF($AN319=$R$11,VLOOKUP($AO319,Listas!$E$6:$F$106,2,),IF($AN319=$R$12,VLOOKUP($AO319,Listas!$H$6:$I$106,2,),""))),"")</f>
        <v/>
      </c>
      <c r="CV319" t="str">
        <f>IFERROR('Prod y alimentación'!Z377*IF($AN319=$R$10,VLOOKUP($AO319,Listas!$B$6:$C$106,2,),IF($AN319=$R$11,VLOOKUP($AO319,Listas!$E$6:$F$106,2,),IF($AN319=$R$12,VLOOKUP($AO319,Listas!$H$6:$I$106,2,),""))),"")</f>
        <v/>
      </c>
      <c r="CW319" t="str">
        <f>IFERROR('Prod y alimentación'!AC377*IF($AN319=$R$10,VLOOKUP($AO319,Listas!$B$6:$C$106,2,),IF($AN319=$R$11,VLOOKUP($AO319,Listas!$E$6:$F$106,2,),IF($AN319=$R$12,VLOOKUP($AO319,Listas!$H$6:$I$106,2,),""))),"")</f>
        <v/>
      </c>
      <c r="CX319" t="str">
        <f>IFERROR('Prod y alimentación'!AF377*IF($AN319=$R$10,VLOOKUP($AO319,Listas!$B$6:$C$106,2,),IF($AN319=$R$11,VLOOKUP($AO319,Listas!$E$6:$F$106,2,),IF($AN319=$R$12,VLOOKUP($AO319,Listas!$H$6:$I$106,2,),""))),"")</f>
        <v/>
      </c>
      <c r="CY319" t="str">
        <f>IFERROR('Prod y alimentación'!AI377*IF($AN319=$R$10,VLOOKUP($AO319,Listas!$B$6:$C$106,2,),IF($AN319=$R$11,VLOOKUP($AO319,Listas!$E$6:$F$106,2,),IF($AN319=$R$12,VLOOKUP($AO319,Listas!$H$6:$I$106,2,),""))),"")</f>
        <v/>
      </c>
      <c r="CZ319" t="str">
        <f>IFERROR('Prod y alimentación'!AL377*IF($AN319=$R$10,VLOOKUP($AO319,Listas!$B$6:$C$106,2,),IF($AN319=$R$11,VLOOKUP($AO319,Listas!$E$6:$F$106,2,),IF($AN319=$R$12,VLOOKUP($AO319,Listas!$H$6:$I$106,2,),""))),"")</f>
        <v/>
      </c>
    </row>
    <row r="320" spans="80:104" x14ac:dyDescent="0.35">
      <c r="CB320" t="str">
        <f>IF(Reservas!E325="",IF(Reservas!D325="","",IF(Reservas!C325=$O$10,0.85,IF(Reservas!C325=$O$11,0.45,IF(Reservas!C325=$O$12,0.33,"")))),Reservas!E325)</f>
        <v/>
      </c>
      <c r="CC320" t="str">
        <f>IF(Reservas!H325="",IF(Reservas!G325="","",IF(Reservas!F325=$O$10,0.85,IF(Reservas!F325=$O$11,0.45,IF(Reservas!F325=$O$12,0.33,"")))),Reservas!H325)</f>
        <v/>
      </c>
      <c r="CD320" t="str">
        <f>IF(Reservas!K325="",IF(Reservas!J325="","",IF(Reservas!I325=$O$10,0.85,IF(Reservas!I325=$O$11,0.45,IF(Reservas!I325=$O$12,0.33,"")))),Reservas!K325)</f>
        <v/>
      </c>
      <c r="CE320" t="str">
        <f>IF(Reservas!N325="",IF(Reservas!M325="","",IF(Reservas!L325=$O$10,0.85,IF(Reservas!L325=$O$11,0.45,IF(Reservas!L325=$O$12,0.33,"")))),Reservas!N325)</f>
        <v/>
      </c>
      <c r="CF320" t="str">
        <f>IF(Reservas!Q325="",IF(Reservas!P325="","",IF(Reservas!O325=$O$10,0.85,IF(Reservas!O325=$O$11,0.45,IF(Reservas!O325=$O$12,0.33,"")))),Reservas!Q325)</f>
        <v/>
      </c>
      <c r="CG320" t="str">
        <f>IF(Reservas!T325="",IF(Reservas!S325="","",IF(Reservas!R325=$O$10,0.85,IF(Reservas!R325=$O$11,0.45,IF(Reservas!R325=$O$12,0.33,"")))),Reservas!T325)</f>
        <v/>
      </c>
      <c r="CH320" t="str">
        <f>IF(Reservas!W325="",IF(Reservas!V325="","",IF(Reservas!U325=$O$10,0.85,IF(Reservas!U325=$O$11,0.45,IF(Reservas!U325=$O$12,0.33,"")))),Reservas!W325)</f>
        <v/>
      </c>
      <c r="CI320" t="str">
        <f>IF(Reservas!Z325="",IF(Reservas!Y325="","",IF(Reservas!X325=$O$10,0.85,IF(Reservas!X325=$O$11,0.45,IF(Reservas!X325=$O$12,0.33,"")))),Reservas!Z325)</f>
        <v/>
      </c>
      <c r="CJ320" t="str">
        <f>IF(Reservas!AC325="",IF(Reservas!AB325="","",IF(Reservas!AA325=$O$10,0.85,IF(Reservas!AA325=$O$11,0.45,IF(Reservas!AA325=$O$12,0.33,"")))),Reservas!AC325)</f>
        <v/>
      </c>
      <c r="CK320" t="str">
        <f>IF(Reservas!AF325="",IF(Reservas!AE325="","",IF(Reservas!AD325=$O$10,0.85,IF(Reservas!AD325=$O$11,0.45,IF(Reservas!AD325=$O$12,0.33,"")))),Reservas!AF325)</f>
        <v/>
      </c>
      <c r="CL320" t="str">
        <f>IF(Reservas!AI325="",IF(Reservas!AH325="","",IF(Reservas!AG325=$O$10,0.85,IF(Reservas!AG325=$O$11,0.45,IF(Reservas!AG325=$O$12,0.33,"")))),Reservas!AI325)</f>
        <v/>
      </c>
      <c r="CM320" t="str">
        <f>IF(Reservas!AL325="",IF(Reservas!AK325="","",IF(Reservas!AJ325=$O$10,0.85,IF(Reservas!AJ325=$O$11,0.45,IF(Reservas!AJ325=$O$12,0.33,"")))),Reservas!AL325)</f>
        <v/>
      </c>
      <c r="CO320" t="str">
        <f>IFERROR('Prod y alimentación'!E378*IF($AN320=$R$10,VLOOKUP($AO320,Listas!$B$6:$C$106,2,),IF($AN320=$R$11,VLOOKUP($AO320,Listas!$E$6:$F$106,2,),IF($AN320=$R$12,VLOOKUP($AO320,Listas!$H$6:$I$106,2,),""))),"")</f>
        <v/>
      </c>
      <c r="CP320" t="str">
        <f>IFERROR('Prod y alimentación'!H378*IF($AN320=$R$10,VLOOKUP($AO320,Listas!$B$6:$C$106,2,),IF($AN320=$R$11,VLOOKUP($AO320,Listas!$E$6:$F$106,2,),IF($AN320=$R$12,VLOOKUP($AO320,Listas!$H$6:$I$106,2,),""))),"")</f>
        <v/>
      </c>
      <c r="CQ320" t="str">
        <f>IFERROR('Prod y alimentación'!K378*IF($AN320=$R$10,VLOOKUP($AO320,Listas!$B$6:$C$106,2,),IF($AN320=$R$11,VLOOKUP($AO320,Listas!$E$6:$F$106,2,),IF($AN320=$R$12,VLOOKUP($AO320,Listas!$H$6:$I$106,2,),""))),"")</f>
        <v/>
      </c>
      <c r="CR320" t="str">
        <f>IFERROR('Prod y alimentación'!N378*IF($AN320=$R$10,VLOOKUP($AO320,Listas!$B$6:$C$106,2,),IF($AN320=$R$11,VLOOKUP($AO320,Listas!$E$6:$F$106,2,),IF($AN320=$R$12,VLOOKUP($AO320,Listas!$H$6:$I$106,2,),""))),"")</f>
        <v/>
      </c>
      <c r="CS320" t="str">
        <f>IFERROR('Prod y alimentación'!Q378*IF($AN320=$R$10,VLOOKUP($AO320,Listas!$B$6:$C$106,2,),IF($AN320=$R$11,VLOOKUP($AO320,Listas!$E$6:$F$106,2,),IF($AN320=$R$12,VLOOKUP($AO320,Listas!$H$6:$I$106,2,),""))),"")</f>
        <v/>
      </c>
      <c r="CT320" t="str">
        <f>IFERROR('Prod y alimentación'!T378*IF($AN320=$R$10,VLOOKUP($AO320,Listas!$B$6:$C$106,2,),IF($AN320=$R$11,VLOOKUP($AO320,Listas!$E$6:$F$106,2,),IF($AN320=$R$12,VLOOKUP($AO320,Listas!$H$6:$I$106,2,),""))),"")</f>
        <v/>
      </c>
      <c r="CU320" t="str">
        <f>IFERROR('Prod y alimentación'!W378*IF($AN320=$R$10,VLOOKUP($AO320,Listas!$B$6:$C$106,2,),IF($AN320=$R$11,VLOOKUP($AO320,Listas!$E$6:$F$106,2,),IF($AN320=$R$12,VLOOKUP($AO320,Listas!$H$6:$I$106,2,),""))),"")</f>
        <v/>
      </c>
      <c r="CV320" t="str">
        <f>IFERROR('Prod y alimentación'!Z378*IF($AN320=$R$10,VLOOKUP($AO320,Listas!$B$6:$C$106,2,),IF($AN320=$R$11,VLOOKUP($AO320,Listas!$E$6:$F$106,2,),IF($AN320=$R$12,VLOOKUP($AO320,Listas!$H$6:$I$106,2,),""))),"")</f>
        <v/>
      </c>
      <c r="CW320" t="str">
        <f>IFERROR('Prod y alimentación'!AC378*IF($AN320=$R$10,VLOOKUP($AO320,Listas!$B$6:$C$106,2,),IF($AN320=$R$11,VLOOKUP($AO320,Listas!$E$6:$F$106,2,),IF($AN320=$R$12,VLOOKUP($AO320,Listas!$H$6:$I$106,2,),""))),"")</f>
        <v/>
      </c>
      <c r="CX320" t="str">
        <f>IFERROR('Prod y alimentación'!AF378*IF($AN320=$R$10,VLOOKUP($AO320,Listas!$B$6:$C$106,2,),IF($AN320=$R$11,VLOOKUP($AO320,Listas!$E$6:$F$106,2,),IF($AN320=$R$12,VLOOKUP($AO320,Listas!$H$6:$I$106,2,),""))),"")</f>
        <v/>
      </c>
      <c r="CY320" t="str">
        <f>IFERROR('Prod y alimentación'!AI378*IF($AN320=$R$10,VLOOKUP($AO320,Listas!$B$6:$C$106,2,),IF($AN320=$R$11,VLOOKUP($AO320,Listas!$E$6:$F$106,2,),IF($AN320=$R$12,VLOOKUP($AO320,Listas!$H$6:$I$106,2,),""))),"")</f>
        <v/>
      </c>
      <c r="CZ320" t="str">
        <f>IFERROR('Prod y alimentación'!AL378*IF($AN320=$R$10,VLOOKUP($AO320,Listas!$B$6:$C$106,2,),IF($AN320=$R$11,VLOOKUP($AO320,Listas!$E$6:$F$106,2,),IF($AN320=$R$12,VLOOKUP($AO320,Listas!$H$6:$I$106,2,),""))),"")</f>
        <v/>
      </c>
    </row>
    <row r="321" spans="80:104" x14ac:dyDescent="0.35">
      <c r="CB321" t="str">
        <f>IF(Reservas!E326="",IF(Reservas!D326="","",IF(Reservas!C326=$O$10,0.85,IF(Reservas!C326=$O$11,0.45,IF(Reservas!C326=$O$12,0.33,"")))),Reservas!E326)</f>
        <v/>
      </c>
      <c r="CC321" t="str">
        <f>IF(Reservas!H326="",IF(Reservas!G326="","",IF(Reservas!F326=$O$10,0.85,IF(Reservas!F326=$O$11,0.45,IF(Reservas!F326=$O$12,0.33,"")))),Reservas!H326)</f>
        <v/>
      </c>
      <c r="CD321" t="str">
        <f>IF(Reservas!K326="",IF(Reservas!J326="","",IF(Reservas!I326=$O$10,0.85,IF(Reservas!I326=$O$11,0.45,IF(Reservas!I326=$O$12,0.33,"")))),Reservas!K326)</f>
        <v/>
      </c>
      <c r="CE321" t="str">
        <f>IF(Reservas!N326="",IF(Reservas!M326="","",IF(Reservas!L326=$O$10,0.85,IF(Reservas!L326=$O$11,0.45,IF(Reservas!L326=$O$12,0.33,"")))),Reservas!N326)</f>
        <v/>
      </c>
      <c r="CF321" t="str">
        <f>IF(Reservas!Q326="",IF(Reservas!P326="","",IF(Reservas!O326=$O$10,0.85,IF(Reservas!O326=$O$11,0.45,IF(Reservas!O326=$O$12,0.33,"")))),Reservas!Q326)</f>
        <v/>
      </c>
      <c r="CG321" t="str">
        <f>IF(Reservas!T326="",IF(Reservas!S326="","",IF(Reservas!R326=$O$10,0.85,IF(Reservas!R326=$O$11,0.45,IF(Reservas!R326=$O$12,0.33,"")))),Reservas!T326)</f>
        <v/>
      </c>
      <c r="CH321" t="str">
        <f>IF(Reservas!W326="",IF(Reservas!V326="","",IF(Reservas!U326=$O$10,0.85,IF(Reservas!U326=$O$11,0.45,IF(Reservas!U326=$O$12,0.33,"")))),Reservas!W326)</f>
        <v/>
      </c>
      <c r="CI321" t="str">
        <f>IF(Reservas!Z326="",IF(Reservas!Y326="","",IF(Reservas!X326=$O$10,0.85,IF(Reservas!X326=$O$11,0.45,IF(Reservas!X326=$O$12,0.33,"")))),Reservas!Z326)</f>
        <v/>
      </c>
      <c r="CJ321" t="str">
        <f>IF(Reservas!AC326="",IF(Reservas!AB326="","",IF(Reservas!AA326=$O$10,0.85,IF(Reservas!AA326=$O$11,0.45,IF(Reservas!AA326=$O$12,0.33,"")))),Reservas!AC326)</f>
        <v/>
      </c>
      <c r="CK321" t="str">
        <f>IF(Reservas!AF326="",IF(Reservas!AE326="","",IF(Reservas!AD326=$O$10,0.85,IF(Reservas!AD326=$O$11,0.45,IF(Reservas!AD326=$O$12,0.33,"")))),Reservas!AF326)</f>
        <v/>
      </c>
      <c r="CL321" t="str">
        <f>IF(Reservas!AI326="",IF(Reservas!AH326="","",IF(Reservas!AG326=$O$10,0.85,IF(Reservas!AG326=$O$11,0.45,IF(Reservas!AG326=$O$12,0.33,"")))),Reservas!AI326)</f>
        <v/>
      </c>
      <c r="CM321" t="str">
        <f>IF(Reservas!AL326="",IF(Reservas!AK326="","",IF(Reservas!AJ326=$O$10,0.85,IF(Reservas!AJ326=$O$11,0.45,IF(Reservas!AJ326=$O$12,0.33,"")))),Reservas!AL326)</f>
        <v/>
      </c>
      <c r="CO321" t="str">
        <f>IFERROR('Prod y alimentación'!E379*IF($AN321=$R$10,VLOOKUP($AO321,Listas!$B$6:$C$106,2,),IF($AN321=$R$11,VLOOKUP($AO321,Listas!$E$6:$F$106,2,),IF($AN321=$R$12,VLOOKUP($AO321,Listas!$H$6:$I$106,2,),""))),"")</f>
        <v/>
      </c>
      <c r="CP321" t="str">
        <f>IFERROR('Prod y alimentación'!H379*IF($AN321=$R$10,VLOOKUP($AO321,Listas!$B$6:$C$106,2,),IF($AN321=$R$11,VLOOKUP($AO321,Listas!$E$6:$F$106,2,),IF($AN321=$R$12,VLOOKUP($AO321,Listas!$H$6:$I$106,2,),""))),"")</f>
        <v/>
      </c>
      <c r="CQ321" t="str">
        <f>IFERROR('Prod y alimentación'!K379*IF($AN321=$R$10,VLOOKUP($AO321,Listas!$B$6:$C$106,2,),IF($AN321=$R$11,VLOOKUP($AO321,Listas!$E$6:$F$106,2,),IF($AN321=$R$12,VLOOKUP($AO321,Listas!$H$6:$I$106,2,),""))),"")</f>
        <v/>
      </c>
      <c r="CR321" t="str">
        <f>IFERROR('Prod y alimentación'!N379*IF($AN321=$R$10,VLOOKUP($AO321,Listas!$B$6:$C$106,2,),IF($AN321=$R$11,VLOOKUP($AO321,Listas!$E$6:$F$106,2,),IF($AN321=$R$12,VLOOKUP($AO321,Listas!$H$6:$I$106,2,),""))),"")</f>
        <v/>
      </c>
      <c r="CS321" t="str">
        <f>IFERROR('Prod y alimentación'!Q379*IF($AN321=$R$10,VLOOKUP($AO321,Listas!$B$6:$C$106,2,),IF($AN321=$R$11,VLOOKUP($AO321,Listas!$E$6:$F$106,2,),IF($AN321=$R$12,VLOOKUP($AO321,Listas!$H$6:$I$106,2,),""))),"")</f>
        <v/>
      </c>
      <c r="CT321" t="str">
        <f>IFERROR('Prod y alimentación'!T379*IF($AN321=$R$10,VLOOKUP($AO321,Listas!$B$6:$C$106,2,),IF($AN321=$R$11,VLOOKUP($AO321,Listas!$E$6:$F$106,2,),IF($AN321=$R$12,VLOOKUP($AO321,Listas!$H$6:$I$106,2,),""))),"")</f>
        <v/>
      </c>
      <c r="CU321" t="str">
        <f>IFERROR('Prod y alimentación'!W379*IF($AN321=$R$10,VLOOKUP($AO321,Listas!$B$6:$C$106,2,),IF($AN321=$R$11,VLOOKUP($AO321,Listas!$E$6:$F$106,2,),IF($AN321=$R$12,VLOOKUP($AO321,Listas!$H$6:$I$106,2,),""))),"")</f>
        <v/>
      </c>
      <c r="CV321" t="str">
        <f>IFERROR('Prod y alimentación'!Z379*IF($AN321=$R$10,VLOOKUP($AO321,Listas!$B$6:$C$106,2,),IF($AN321=$R$11,VLOOKUP($AO321,Listas!$E$6:$F$106,2,),IF($AN321=$R$12,VLOOKUP($AO321,Listas!$H$6:$I$106,2,),""))),"")</f>
        <v/>
      </c>
      <c r="CW321" t="str">
        <f>IFERROR('Prod y alimentación'!AC379*IF($AN321=$R$10,VLOOKUP($AO321,Listas!$B$6:$C$106,2,),IF($AN321=$R$11,VLOOKUP($AO321,Listas!$E$6:$F$106,2,),IF($AN321=$R$12,VLOOKUP($AO321,Listas!$H$6:$I$106,2,),""))),"")</f>
        <v/>
      </c>
      <c r="CX321" t="str">
        <f>IFERROR('Prod y alimentación'!AF379*IF($AN321=$R$10,VLOOKUP($AO321,Listas!$B$6:$C$106,2,),IF($AN321=$R$11,VLOOKUP($AO321,Listas!$E$6:$F$106,2,),IF($AN321=$R$12,VLOOKUP($AO321,Listas!$H$6:$I$106,2,),""))),"")</f>
        <v/>
      </c>
      <c r="CY321" t="str">
        <f>IFERROR('Prod y alimentación'!AI379*IF($AN321=$R$10,VLOOKUP($AO321,Listas!$B$6:$C$106,2,),IF($AN321=$R$11,VLOOKUP($AO321,Listas!$E$6:$F$106,2,),IF($AN321=$R$12,VLOOKUP($AO321,Listas!$H$6:$I$106,2,),""))),"")</f>
        <v/>
      </c>
      <c r="CZ321" t="str">
        <f>IFERROR('Prod y alimentación'!AL379*IF($AN321=$R$10,VLOOKUP($AO321,Listas!$B$6:$C$106,2,),IF($AN321=$R$11,VLOOKUP($AO321,Listas!$E$6:$F$106,2,),IF($AN321=$R$12,VLOOKUP($AO321,Listas!$H$6:$I$106,2,),""))),"")</f>
        <v/>
      </c>
    </row>
    <row r="322" spans="80:104" x14ac:dyDescent="0.35">
      <c r="CB322" t="str">
        <f>IF(Reservas!E327="",IF(Reservas!D327="","",IF(Reservas!C327=$O$10,0.85,IF(Reservas!C327=$O$11,0.45,IF(Reservas!C327=$O$12,0.33,"")))),Reservas!E327)</f>
        <v/>
      </c>
      <c r="CC322" t="str">
        <f>IF(Reservas!H327="",IF(Reservas!G327="","",IF(Reservas!F327=$O$10,0.85,IF(Reservas!F327=$O$11,0.45,IF(Reservas!F327=$O$12,0.33,"")))),Reservas!H327)</f>
        <v/>
      </c>
      <c r="CD322" t="str">
        <f>IF(Reservas!K327="",IF(Reservas!J327="","",IF(Reservas!I327=$O$10,0.85,IF(Reservas!I327=$O$11,0.45,IF(Reservas!I327=$O$12,0.33,"")))),Reservas!K327)</f>
        <v/>
      </c>
      <c r="CE322" t="str">
        <f>IF(Reservas!N327="",IF(Reservas!M327="","",IF(Reservas!L327=$O$10,0.85,IF(Reservas!L327=$O$11,0.45,IF(Reservas!L327=$O$12,0.33,"")))),Reservas!N327)</f>
        <v/>
      </c>
      <c r="CF322" t="str">
        <f>IF(Reservas!Q327="",IF(Reservas!P327="","",IF(Reservas!O327=$O$10,0.85,IF(Reservas!O327=$O$11,0.45,IF(Reservas!O327=$O$12,0.33,"")))),Reservas!Q327)</f>
        <v/>
      </c>
      <c r="CG322" t="str">
        <f>IF(Reservas!T327="",IF(Reservas!S327="","",IF(Reservas!R327=$O$10,0.85,IF(Reservas!R327=$O$11,0.45,IF(Reservas!R327=$O$12,0.33,"")))),Reservas!T327)</f>
        <v/>
      </c>
      <c r="CH322" t="str">
        <f>IF(Reservas!W327="",IF(Reservas!V327="","",IF(Reservas!U327=$O$10,0.85,IF(Reservas!U327=$O$11,0.45,IF(Reservas!U327=$O$12,0.33,"")))),Reservas!W327)</f>
        <v/>
      </c>
      <c r="CI322" t="str">
        <f>IF(Reservas!Z327="",IF(Reservas!Y327="","",IF(Reservas!X327=$O$10,0.85,IF(Reservas!X327=$O$11,0.45,IF(Reservas!X327=$O$12,0.33,"")))),Reservas!Z327)</f>
        <v/>
      </c>
      <c r="CJ322" t="str">
        <f>IF(Reservas!AC327="",IF(Reservas!AB327="","",IF(Reservas!AA327=$O$10,0.85,IF(Reservas!AA327=$O$11,0.45,IF(Reservas!AA327=$O$12,0.33,"")))),Reservas!AC327)</f>
        <v/>
      </c>
      <c r="CK322" t="str">
        <f>IF(Reservas!AF327="",IF(Reservas!AE327="","",IF(Reservas!AD327=$O$10,0.85,IF(Reservas!AD327=$O$11,0.45,IF(Reservas!AD327=$O$12,0.33,"")))),Reservas!AF327)</f>
        <v/>
      </c>
      <c r="CL322" t="str">
        <f>IF(Reservas!AI327="",IF(Reservas!AH327="","",IF(Reservas!AG327=$O$10,0.85,IF(Reservas!AG327=$O$11,0.45,IF(Reservas!AG327=$O$12,0.33,"")))),Reservas!AI327)</f>
        <v/>
      </c>
      <c r="CM322" t="str">
        <f>IF(Reservas!AL327="",IF(Reservas!AK327="","",IF(Reservas!AJ327=$O$10,0.85,IF(Reservas!AJ327=$O$11,0.45,IF(Reservas!AJ327=$O$12,0.33,"")))),Reservas!AL327)</f>
        <v/>
      </c>
      <c r="CO322" t="str">
        <f>IFERROR('Prod y alimentación'!E380*IF($AN322=$R$10,VLOOKUP($AO322,Listas!$B$6:$C$106,2,),IF($AN322=$R$11,VLOOKUP($AO322,Listas!$E$6:$F$106,2,),IF($AN322=$R$12,VLOOKUP($AO322,Listas!$H$6:$I$106,2,),""))),"")</f>
        <v/>
      </c>
      <c r="CP322" t="str">
        <f>IFERROR('Prod y alimentación'!H380*IF($AN322=$R$10,VLOOKUP($AO322,Listas!$B$6:$C$106,2,),IF($AN322=$R$11,VLOOKUP($AO322,Listas!$E$6:$F$106,2,),IF($AN322=$R$12,VLOOKUP($AO322,Listas!$H$6:$I$106,2,),""))),"")</f>
        <v/>
      </c>
      <c r="CQ322" t="str">
        <f>IFERROR('Prod y alimentación'!K380*IF($AN322=$R$10,VLOOKUP($AO322,Listas!$B$6:$C$106,2,),IF($AN322=$R$11,VLOOKUP($AO322,Listas!$E$6:$F$106,2,),IF($AN322=$R$12,VLOOKUP($AO322,Listas!$H$6:$I$106,2,),""))),"")</f>
        <v/>
      </c>
      <c r="CR322" t="str">
        <f>IFERROR('Prod y alimentación'!N380*IF($AN322=$R$10,VLOOKUP($AO322,Listas!$B$6:$C$106,2,),IF($AN322=$R$11,VLOOKUP($AO322,Listas!$E$6:$F$106,2,),IF($AN322=$R$12,VLOOKUP($AO322,Listas!$H$6:$I$106,2,),""))),"")</f>
        <v/>
      </c>
      <c r="CS322" t="str">
        <f>IFERROR('Prod y alimentación'!Q380*IF($AN322=$R$10,VLOOKUP($AO322,Listas!$B$6:$C$106,2,),IF($AN322=$R$11,VLOOKUP($AO322,Listas!$E$6:$F$106,2,),IF($AN322=$R$12,VLOOKUP($AO322,Listas!$H$6:$I$106,2,),""))),"")</f>
        <v/>
      </c>
      <c r="CT322" t="str">
        <f>IFERROR('Prod y alimentación'!T380*IF($AN322=$R$10,VLOOKUP($AO322,Listas!$B$6:$C$106,2,),IF($AN322=$R$11,VLOOKUP($AO322,Listas!$E$6:$F$106,2,),IF($AN322=$R$12,VLOOKUP($AO322,Listas!$H$6:$I$106,2,),""))),"")</f>
        <v/>
      </c>
      <c r="CU322" t="str">
        <f>IFERROR('Prod y alimentación'!W380*IF($AN322=$R$10,VLOOKUP($AO322,Listas!$B$6:$C$106,2,),IF($AN322=$R$11,VLOOKUP($AO322,Listas!$E$6:$F$106,2,),IF($AN322=$R$12,VLOOKUP($AO322,Listas!$H$6:$I$106,2,),""))),"")</f>
        <v/>
      </c>
      <c r="CV322" t="str">
        <f>IFERROR('Prod y alimentación'!Z380*IF($AN322=$R$10,VLOOKUP($AO322,Listas!$B$6:$C$106,2,),IF($AN322=$R$11,VLOOKUP($AO322,Listas!$E$6:$F$106,2,),IF($AN322=$R$12,VLOOKUP($AO322,Listas!$H$6:$I$106,2,),""))),"")</f>
        <v/>
      </c>
      <c r="CW322" t="str">
        <f>IFERROR('Prod y alimentación'!AC380*IF($AN322=$R$10,VLOOKUP($AO322,Listas!$B$6:$C$106,2,),IF($AN322=$R$11,VLOOKUP($AO322,Listas!$E$6:$F$106,2,),IF($AN322=$R$12,VLOOKUP($AO322,Listas!$H$6:$I$106,2,),""))),"")</f>
        <v/>
      </c>
      <c r="CX322" t="str">
        <f>IFERROR('Prod y alimentación'!AF380*IF($AN322=$R$10,VLOOKUP($AO322,Listas!$B$6:$C$106,2,),IF($AN322=$R$11,VLOOKUP($AO322,Listas!$E$6:$F$106,2,),IF($AN322=$R$12,VLOOKUP($AO322,Listas!$H$6:$I$106,2,),""))),"")</f>
        <v/>
      </c>
      <c r="CY322" t="str">
        <f>IFERROR('Prod y alimentación'!AI380*IF($AN322=$R$10,VLOOKUP($AO322,Listas!$B$6:$C$106,2,),IF($AN322=$R$11,VLOOKUP($AO322,Listas!$E$6:$F$106,2,),IF($AN322=$R$12,VLOOKUP($AO322,Listas!$H$6:$I$106,2,),""))),"")</f>
        <v/>
      </c>
      <c r="CZ322" t="str">
        <f>IFERROR('Prod y alimentación'!AL380*IF($AN322=$R$10,VLOOKUP($AO322,Listas!$B$6:$C$106,2,),IF($AN322=$R$11,VLOOKUP($AO322,Listas!$E$6:$F$106,2,),IF($AN322=$R$12,VLOOKUP($AO322,Listas!$H$6:$I$106,2,),""))),"")</f>
        <v/>
      </c>
    </row>
    <row r="323" spans="80:104" x14ac:dyDescent="0.35">
      <c r="CB323" t="str">
        <f>IF(Reservas!E328="",IF(Reservas!D328="","",IF(Reservas!C328=$O$10,0.85,IF(Reservas!C328=$O$11,0.45,IF(Reservas!C328=$O$12,0.33,"")))),Reservas!E328)</f>
        <v/>
      </c>
      <c r="CC323" t="str">
        <f>IF(Reservas!H328="",IF(Reservas!G328="","",IF(Reservas!F328=$O$10,0.85,IF(Reservas!F328=$O$11,0.45,IF(Reservas!F328=$O$12,0.33,"")))),Reservas!H328)</f>
        <v/>
      </c>
      <c r="CD323" t="str">
        <f>IF(Reservas!K328="",IF(Reservas!J328="","",IF(Reservas!I328=$O$10,0.85,IF(Reservas!I328=$O$11,0.45,IF(Reservas!I328=$O$12,0.33,"")))),Reservas!K328)</f>
        <v/>
      </c>
      <c r="CE323" t="str">
        <f>IF(Reservas!N328="",IF(Reservas!M328="","",IF(Reservas!L328=$O$10,0.85,IF(Reservas!L328=$O$11,0.45,IF(Reservas!L328=$O$12,0.33,"")))),Reservas!N328)</f>
        <v/>
      </c>
      <c r="CF323" t="str">
        <f>IF(Reservas!Q328="",IF(Reservas!P328="","",IF(Reservas!O328=$O$10,0.85,IF(Reservas!O328=$O$11,0.45,IF(Reservas!O328=$O$12,0.33,"")))),Reservas!Q328)</f>
        <v/>
      </c>
      <c r="CG323" t="str">
        <f>IF(Reservas!T328="",IF(Reservas!S328="","",IF(Reservas!R328=$O$10,0.85,IF(Reservas!R328=$O$11,0.45,IF(Reservas!R328=$O$12,0.33,"")))),Reservas!T328)</f>
        <v/>
      </c>
      <c r="CH323" t="str">
        <f>IF(Reservas!W328="",IF(Reservas!V328="","",IF(Reservas!U328=$O$10,0.85,IF(Reservas!U328=$O$11,0.45,IF(Reservas!U328=$O$12,0.33,"")))),Reservas!W328)</f>
        <v/>
      </c>
      <c r="CI323" t="str">
        <f>IF(Reservas!Z328="",IF(Reservas!Y328="","",IF(Reservas!X328=$O$10,0.85,IF(Reservas!X328=$O$11,0.45,IF(Reservas!X328=$O$12,0.33,"")))),Reservas!Z328)</f>
        <v/>
      </c>
      <c r="CJ323" t="str">
        <f>IF(Reservas!AC328="",IF(Reservas!AB328="","",IF(Reservas!AA328=$O$10,0.85,IF(Reservas!AA328=$O$11,0.45,IF(Reservas!AA328=$O$12,0.33,"")))),Reservas!AC328)</f>
        <v/>
      </c>
      <c r="CK323" t="str">
        <f>IF(Reservas!AF328="",IF(Reservas!AE328="","",IF(Reservas!AD328=$O$10,0.85,IF(Reservas!AD328=$O$11,0.45,IF(Reservas!AD328=$O$12,0.33,"")))),Reservas!AF328)</f>
        <v/>
      </c>
      <c r="CL323" t="str">
        <f>IF(Reservas!AI328="",IF(Reservas!AH328="","",IF(Reservas!AG328=$O$10,0.85,IF(Reservas!AG328=$O$11,0.45,IF(Reservas!AG328=$O$12,0.33,"")))),Reservas!AI328)</f>
        <v/>
      </c>
      <c r="CM323" t="str">
        <f>IF(Reservas!AL328="",IF(Reservas!AK328="","",IF(Reservas!AJ328=$O$10,0.85,IF(Reservas!AJ328=$O$11,0.45,IF(Reservas!AJ328=$O$12,0.33,"")))),Reservas!AL328)</f>
        <v/>
      </c>
      <c r="CO323" t="str">
        <f>IFERROR('Prod y alimentación'!E381*IF($AN323=$R$10,VLOOKUP($AO323,Listas!$B$6:$C$106,2,),IF($AN323=$R$11,VLOOKUP($AO323,Listas!$E$6:$F$106,2,),IF($AN323=$R$12,VLOOKUP($AO323,Listas!$H$6:$I$106,2,),""))),"")</f>
        <v/>
      </c>
      <c r="CP323" t="str">
        <f>IFERROR('Prod y alimentación'!H381*IF($AN323=$R$10,VLOOKUP($AO323,Listas!$B$6:$C$106,2,),IF($AN323=$R$11,VLOOKUP($AO323,Listas!$E$6:$F$106,2,),IF($AN323=$R$12,VLOOKUP($AO323,Listas!$H$6:$I$106,2,),""))),"")</f>
        <v/>
      </c>
      <c r="CQ323" t="str">
        <f>IFERROR('Prod y alimentación'!K381*IF($AN323=$R$10,VLOOKUP($AO323,Listas!$B$6:$C$106,2,),IF($AN323=$R$11,VLOOKUP($AO323,Listas!$E$6:$F$106,2,),IF($AN323=$R$12,VLOOKUP($AO323,Listas!$H$6:$I$106,2,),""))),"")</f>
        <v/>
      </c>
      <c r="CR323" t="str">
        <f>IFERROR('Prod y alimentación'!N381*IF($AN323=$R$10,VLOOKUP($AO323,Listas!$B$6:$C$106,2,),IF($AN323=$R$11,VLOOKUP($AO323,Listas!$E$6:$F$106,2,),IF($AN323=$R$12,VLOOKUP($AO323,Listas!$H$6:$I$106,2,),""))),"")</f>
        <v/>
      </c>
      <c r="CS323" t="str">
        <f>IFERROR('Prod y alimentación'!Q381*IF($AN323=$R$10,VLOOKUP($AO323,Listas!$B$6:$C$106,2,),IF($AN323=$R$11,VLOOKUP($AO323,Listas!$E$6:$F$106,2,),IF($AN323=$R$12,VLOOKUP($AO323,Listas!$H$6:$I$106,2,),""))),"")</f>
        <v/>
      </c>
      <c r="CT323" t="str">
        <f>IFERROR('Prod y alimentación'!T381*IF($AN323=$R$10,VLOOKUP($AO323,Listas!$B$6:$C$106,2,),IF($AN323=$R$11,VLOOKUP($AO323,Listas!$E$6:$F$106,2,),IF($AN323=$R$12,VLOOKUP($AO323,Listas!$H$6:$I$106,2,),""))),"")</f>
        <v/>
      </c>
      <c r="CU323" t="str">
        <f>IFERROR('Prod y alimentación'!W381*IF($AN323=$R$10,VLOOKUP($AO323,Listas!$B$6:$C$106,2,),IF($AN323=$R$11,VLOOKUP($AO323,Listas!$E$6:$F$106,2,),IF($AN323=$R$12,VLOOKUP($AO323,Listas!$H$6:$I$106,2,),""))),"")</f>
        <v/>
      </c>
      <c r="CV323" t="str">
        <f>IFERROR('Prod y alimentación'!Z381*IF($AN323=$R$10,VLOOKUP($AO323,Listas!$B$6:$C$106,2,),IF($AN323=$R$11,VLOOKUP($AO323,Listas!$E$6:$F$106,2,),IF($AN323=$R$12,VLOOKUP($AO323,Listas!$H$6:$I$106,2,),""))),"")</f>
        <v/>
      </c>
      <c r="CW323" t="str">
        <f>IFERROR('Prod y alimentación'!AC381*IF($AN323=$R$10,VLOOKUP($AO323,Listas!$B$6:$C$106,2,),IF($AN323=$R$11,VLOOKUP($AO323,Listas!$E$6:$F$106,2,),IF($AN323=$R$12,VLOOKUP($AO323,Listas!$H$6:$I$106,2,),""))),"")</f>
        <v/>
      </c>
      <c r="CX323" t="str">
        <f>IFERROR('Prod y alimentación'!AF381*IF($AN323=$R$10,VLOOKUP($AO323,Listas!$B$6:$C$106,2,),IF($AN323=$R$11,VLOOKUP($AO323,Listas!$E$6:$F$106,2,),IF($AN323=$R$12,VLOOKUP($AO323,Listas!$H$6:$I$106,2,),""))),"")</f>
        <v/>
      </c>
      <c r="CY323" t="str">
        <f>IFERROR('Prod y alimentación'!AI381*IF($AN323=$R$10,VLOOKUP($AO323,Listas!$B$6:$C$106,2,),IF($AN323=$R$11,VLOOKUP($AO323,Listas!$E$6:$F$106,2,),IF($AN323=$R$12,VLOOKUP($AO323,Listas!$H$6:$I$106,2,),""))),"")</f>
        <v/>
      </c>
      <c r="CZ323" t="str">
        <f>IFERROR('Prod y alimentación'!AL381*IF($AN323=$R$10,VLOOKUP($AO323,Listas!$B$6:$C$106,2,),IF($AN323=$R$11,VLOOKUP($AO323,Listas!$E$6:$F$106,2,),IF($AN323=$R$12,VLOOKUP($AO323,Listas!$H$6:$I$106,2,),""))),"")</f>
        <v/>
      </c>
    </row>
    <row r="324" spans="80:104" x14ac:dyDescent="0.35">
      <c r="CB324" t="str">
        <f>IF(Reservas!E329="",IF(Reservas!D329="","",IF(Reservas!C329=$O$10,0.85,IF(Reservas!C329=$O$11,0.45,IF(Reservas!C329=$O$12,0.33,"")))),Reservas!E329)</f>
        <v/>
      </c>
      <c r="CC324" t="str">
        <f>IF(Reservas!H329="",IF(Reservas!G329="","",IF(Reservas!F329=$O$10,0.85,IF(Reservas!F329=$O$11,0.45,IF(Reservas!F329=$O$12,0.33,"")))),Reservas!H329)</f>
        <v/>
      </c>
      <c r="CD324" t="str">
        <f>IF(Reservas!K329="",IF(Reservas!J329="","",IF(Reservas!I329=$O$10,0.85,IF(Reservas!I329=$O$11,0.45,IF(Reservas!I329=$O$12,0.33,"")))),Reservas!K329)</f>
        <v/>
      </c>
      <c r="CE324" t="str">
        <f>IF(Reservas!N329="",IF(Reservas!M329="","",IF(Reservas!L329=$O$10,0.85,IF(Reservas!L329=$O$11,0.45,IF(Reservas!L329=$O$12,0.33,"")))),Reservas!N329)</f>
        <v/>
      </c>
      <c r="CF324" t="str">
        <f>IF(Reservas!Q329="",IF(Reservas!P329="","",IF(Reservas!O329=$O$10,0.85,IF(Reservas!O329=$O$11,0.45,IF(Reservas!O329=$O$12,0.33,"")))),Reservas!Q329)</f>
        <v/>
      </c>
      <c r="CG324" t="str">
        <f>IF(Reservas!T329="",IF(Reservas!S329="","",IF(Reservas!R329=$O$10,0.85,IF(Reservas!R329=$O$11,0.45,IF(Reservas!R329=$O$12,0.33,"")))),Reservas!T329)</f>
        <v/>
      </c>
      <c r="CH324" t="str">
        <f>IF(Reservas!W329="",IF(Reservas!V329="","",IF(Reservas!U329=$O$10,0.85,IF(Reservas!U329=$O$11,0.45,IF(Reservas!U329=$O$12,0.33,"")))),Reservas!W329)</f>
        <v/>
      </c>
      <c r="CI324" t="str">
        <f>IF(Reservas!Z329="",IF(Reservas!Y329="","",IF(Reservas!X329=$O$10,0.85,IF(Reservas!X329=$O$11,0.45,IF(Reservas!X329=$O$12,0.33,"")))),Reservas!Z329)</f>
        <v/>
      </c>
      <c r="CJ324" t="str">
        <f>IF(Reservas!AC329="",IF(Reservas!AB329="","",IF(Reservas!AA329=$O$10,0.85,IF(Reservas!AA329=$O$11,0.45,IF(Reservas!AA329=$O$12,0.33,"")))),Reservas!AC329)</f>
        <v/>
      </c>
      <c r="CK324" t="str">
        <f>IF(Reservas!AF329="",IF(Reservas!AE329="","",IF(Reservas!AD329=$O$10,0.85,IF(Reservas!AD329=$O$11,0.45,IF(Reservas!AD329=$O$12,0.33,"")))),Reservas!AF329)</f>
        <v/>
      </c>
      <c r="CL324" t="str">
        <f>IF(Reservas!AI329="",IF(Reservas!AH329="","",IF(Reservas!AG329=$O$10,0.85,IF(Reservas!AG329=$O$11,0.45,IF(Reservas!AG329=$O$12,0.33,"")))),Reservas!AI329)</f>
        <v/>
      </c>
      <c r="CM324" t="str">
        <f>IF(Reservas!AL329="",IF(Reservas!AK329="","",IF(Reservas!AJ329=$O$10,0.85,IF(Reservas!AJ329=$O$11,0.45,IF(Reservas!AJ329=$O$12,0.33,"")))),Reservas!AL329)</f>
        <v/>
      </c>
      <c r="CO324" t="str">
        <f>IFERROR('Prod y alimentación'!E382*IF($AN324=$R$10,VLOOKUP($AO324,Listas!$B$6:$C$106,2,),IF($AN324=$R$11,VLOOKUP($AO324,Listas!$E$6:$F$106,2,),IF($AN324=$R$12,VLOOKUP($AO324,Listas!$H$6:$I$106,2,),""))),"")</f>
        <v/>
      </c>
      <c r="CP324" t="str">
        <f>IFERROR('Prod y alimentación'!H382*IF($AN324=$R$10,VLOOKUP($AO324,Listas!$B$6:$C$106,2,),IF($AN324=$R$11,VLOOKUP($AO324,Listas!$E$6:$F$106,2,),IF($AN324=$R$12,VLOOKUP($AO324,Listas!$H$6:$I$106,2,),""))),"")</f>
        <v/>
      </c>
      <c r="CQ324" t="str">
        <f>IFERROR('Prod y alimentación'!K382*IF($AN324=$R$10,VLOOKUP($AO324,Listas!$B$6:$C$106,2,),IF($AN324=$R$11,VLOOKUP($AO324,Listas!$E$6:$F$106,2,),IF($AN324=$R$12,VLOOKUP($AO324,Listas!$H$6:$I$106,2,),""))),"")</f>
        <v/>
      </c>
      <c r="CR324" t="str">
        <f>IFERROR('Prod y alimentación'!N382*IF($AN324=$R$10,VLOOKUP($AO324,Listas!$B$6:$C$106,2,),IF($AN324=$R$11,VLOOKUP($AO324,Listas!$E$6:$F$106,2,),IF($AN324=$R$12,VLOOKUP($AO324,Listas!$H$6:$I$106,2,),""))),"")</f>
        <v/>
      </c>
      <c r="CS324" t="str">
        <f>IFERROR('Prod y alimentación'!Q382*IF($AN324=$R$10,VLOOKUP($AO324,Listas!$B$6:$C$106,2,),IF($AN324=$R$11,VLOOKUP($AO324,Listas!$E$6:$F$106,2,),IF($AN324=$R$12,VLOOKUP($AO324,Listas!$H$6:$I$106,2,),""))),"")</f>
        <v/>
      </c>
      <c r="CT324" t="str">
        <f>IFERROR('Prod y alimentación'!T382*IF($AN324=$R$10,VLOOKUP($AO324,Listas!$B$6:$C$106,2,),IF($AN324=$R$11,VLOOKUP($AO324,Listas!$E$6:$F$106,2,),IF($AN324=$R$12,VLOOKUP($AO324,Listas!$H$6:$I$106,2,),""))),"")</f>
        <v/>
      </c>
      <c r="CU324" t="str">
        <f>IFERROR('Prod y alimentación'!W382*IF($AN324=$R$10,VLOOKUP($AO324,Listas!$B$6:$C$106,2,),IF($AN324=$R$11,VLOOKUP($AO324,Listas!$E$6:$F$106,2,),IF($AN324=$R$12,VLOOKUP($AO324,Listas!$H$6:$I$106,2,),""))),"")</f>
        <v/>
      </c>
      <c r="CV324" t="str">
        <f>IFERROR('Prod y alimentación'!Z382*IF($AN324=$R$10,VLOOKUP($AO324,Listas!$B$6:$C$106,2,),IF($AN324=$R$11,VLOOKUP($AO324,Listas!$E$6:$F$106,2,),IF($AN324=$R$12,VLOOKUP($AO324,Listas!$H$6:$I$106,2,),""))),"")</f>
        <v/>
      </c>
      <c r="CW324" t="str">
        <f>IFERROR('Prod y alimentación'!AC382*IF($AN324=$R$10,VLOOKUP($AO324,Listas!$B$6:$C$106,2,),IF($AN324=$R$11,VLOOKUP($AO324,Listas!$E$6:$F$106,2,),IF($AN324=$R$12,VLOOKUP($AO324,Listas!$H$6:$I$106,2,),""))),"")</f>
        <v/>
      </c>
      <c r="CX324" t="str">
        <f>IFERROR('Prod y alimentación'!AF382*IF($AN324=$R$10,VLOOKUP($AO324,Listas!$B$6:$C$106,2,),IF($AN324=$R$11,VLOOKUP($AO324,Listas!$E$6:$F$106,2,),IF($AN324=$R$12,VLOOKUP($AO324,Listas!$H$6:$I$106,2,),""))),"")</f>
        <v/>
      </c>
      <c r="CY324" t="str">
        <f>IFERROR('Prod y alimentación'!AI382*IF($AN324=$R$10,VLOOKUP($AO324,Listas!$B$6:$C$106,2,),IF($AN324=$R$11,VLOOKUP($AO324,Listas!$E$6:$F$106,2,),IF($AN324=$R$12,VLOOKUP($AO324,Listas!$H$6:$I$106,2,),""))),"")</f>
        <v/>
      </c>
      <c r="CZ324" t="str">
        <f>IFERROR('Prod y alimentación'!AL382*IF($AN324=$R$10,VLOOKUP($AO324,Listas!$B$6:$C$106,2,),IF($AN324=$R$11,VLOOKUP($AO324,Listas!$E$6:$F$106,2,),IF($AN324=$R$12,VLOOKUP($AO324,Listas!$H$6:$I$106,2,),""))),"")</f>
        <v/>
      </c>
    </row>
    <row r="325" spans="80:104" x14ac:dyDescent="0.35">
      <c r="CB325" t="str">
        <f>IF(Reservas!E330="",IF(Reservas!D330="","",IF(Reservas!C330=$O$10,0.85,IF(Reservas!C330=$O$11,0.45,IF(Reservas!C330=$O$12,0.33,"")))),Reservas!E330)</f>
        <v/>
      </c>
      <c r="CC325" t="str">
        <f>IF(Reservas!H330="",IF(Reservas!G330="","",IF(Reservas!F330=$O$10,0.85,IF(Reservas!F330=$O$11,0.45,IF(Reservas!F330=$O$12,0.33,"")))),Reservas!H330)</f>
        <v/>
      </c>
      <c r="CD325" t="str">
        <f>IF(Reservas!K330="",IF(Reservas!J330="","",IF(Reservas!I330=$O$10,0.85,IF(Reservas!I330=$O$11,0.45,IF(Reservas!I330=$O$12,0.33,"")))),Reservas!K330)</f>
        <v/>
      </c>
      <c r="CE325" t="str">
        <f>IF(Reservas!N330="",IF(Reservas!M330="","",IF(Reservas!L330=$O$10,0.85,IF(Reservas!L330=$O$11,0.45,IF(Reservas!L330=$O$12,0.33,"")))),Reservas!N330)</f>
        <v/>
      </c>
      <c r="CF325" t="str">
        <f>IF(Reservas!Q330="",IF(Reservas!P330="","",IF(Reservas!O330=$O$10,0.85,IF(Reservas!O330=$O$11,0.45,IF(Reservas!O330=$O$12,0.33,"")))),Reservas!Q330)</f>
        <v/>
      </c>
      <c r="CG325" t="str">
        <f>IF(Reservas!T330="",IF(Reservas!S330="","",IF(Reservas!R330=$O$10,0.85,IF(Reservas!R330=$O$11,0.45,IF(Reservas!R330=$O$12,0.33,"")))),Reservas!T330)</f>
        <v/>
      </c>
      <c r="CH325" t="str">
        <f>IF(Reservas!W330="",IF(Reservas!V330="","",IF(Reservas!U330=$O$10,0.85,IF(Reservas!U330=$O$11,0.45,IF(Reservas!U330=$O$12,0.33,"")))),Reservas!W330)</f>
        <v/>
      </c>
      <c r="CI325" t="str">
        <f>IF(Reservas!Z330="",IF(Reservas!Y330="","",IF(Reservas!X330=$O$10,0.85,IF(Reservas!X330=$O$11,0.45,IF(Reservas!X330=$O$12,0.33,"")))),Reservas!Z330)</f>
        <v/>
      </c>
      <c r="CJ325" t="str">
        <f>IF(Reservas!AC330="",IF(Reservas!AB330="","",IF(Reservas!AA330=$O$10,0.85,IF(Reservas!AA330=$O$11,0.45,IF(Reservas!AA330=$O$12,0.33,"")))),Reservas!AC330)</f>
        <v/>
      </c>
      <c r="CK325" t="str">
        <f>IF(Reservas!AF330="",IF(Reservas!AE330="","",IF(Reservas!AD330=$O$10,0.85,IF(Reservas!AD330=$O$11,0.45,IF(Reservas!AD330=$O$12,0.33,"")))),Reservas!AF330)</f>
        <v/>
      </c>
      <c r="CL325" t="str">
        <f>IF(Reservas!AI330="",IF(Reservas!AH330="","",IF(Reservas!AG330=$O$10,0.85,IF(Reservas!AG330=$O$11,0.45,IF(Reservas!AG330=$O$12,0.33,"")))),Reservas!AI330)</f>
        <v/>
      </c>
      <c r="CM325" t="str">
        <f>IF(Reservas!AL330="",IF(Reservas!AK330="","",IF(Reservas!AJ330=$O$10,0.85,IF(Reservas!AJ330=$O$11,0.45,IF(Reservas!AJ330=$O$12,0.33,"")))),Reservas!AL330)</f>
        <v/>
      </c>
      <c r="CO325" t="str">
        <f>IFERROR('Prod y alimentación'!E383*IF($AN325=$R$10,VLOOKUP($AO325,Listas!$B$6:$C$106,2,),IF($AN325=$R$11,VLOOKUP($AO325,Listas!$E$6:$F$106,2,),IF($AN325=$R$12,VLOOKUP($AO325,Listas!$H$6:$I$106,2,),""))),"")</f>
        <v/>
      </c>
      <c r="CP325" t="str">
        <f>IFERROR('Prod y alimentación'!H383*IF($AN325=$R$10,VLOOKUP($AO325,Listas!$B$6:$C$106,2,),IF($AN325=$R$11,VLOOKUP($AO325,Listas!$E$6:$F$106,2,),IF($AN325=$R$12,VLOOKUP($AO325,Listas!$H$6:$I$106,2,),""))),"")</f>
        <v/>
      </c>
      <c r="CQ325" t="str">
        <f>IFERROR('Prod y alimentación'!K383*IF($AN325=$R$10,VLOOKUP($AO325,Listas!$B$6:$C$106,2,),IF($AN325=$R$11,VLOOKUP($AO325,Listas!$E$6:$F$106,2,),IF($AN325=$R$12,VLOOKUP($AO325,Listas!$H$6:$I$106,2,),""))),"")</f>
        <v/>
      </c>
      <c r="CR325" t="str">
        <f>IFERROR('Prod y alimentación'!N383*IF($AN325=$R$10,VLOOKUP($AO325,Listas!$B$6:$C$106,2,),IF($AN325=$R$11,VLOOKUP($AO325,Listas!$E$6:$F$106,2,),IF($AN325=$R$12,VLOOKUP($AO325,Listas!$H$6:$I$106,2,),""))),"")</f>
        <v/>
      </c>
      <c r="CS325" t="str">
        <f>IFERROR('Prod y alimentación'!Q383*IF($AN325=$R$10,VLOOKUP($AO325,Listas!$B$6:$C$106,2,),IF($AN325=$R$11,VLOOKUP($AO325,Listas!$E$6:$F$106,2,),IF($AN325=$R$12,VLOOKUP($AO325,Listas!$H$6:$I$106,2,),""))),"")</f>
        <v/>
      </c>
      <c r="CT325" t="str">
        <f>IFERROR('Prod y alimentación'!T383*IF($AN325=$R$10,VLOOKUP($AO325,Listas!$B$6:$C$106,2,),IF($AN325=$R$11,VLOOKUP($AO325,Listas!$E$6:$F$106,2,),IF($AN325=$R$12,VLOOKUP($AO325,Listas!$H$6:$I$106,2,),""))),"")</f>
        <v/>
      </c>
      <c r="CU325" t="str">
        <f>IFERROR('Prod y alimentación'!W383*IF($AN325=$R$10,VLOOKUP($AO325,Listas!$B$6:$C$106,2,),IF($AN325=$R$11,VLOOKUP($AO325,Listas!$E$6:$F$106,2,),IF($AN325=$R$12,VLOOKUP($AO325,Listas!$H$6:$I$106,2,),""))),"")</f>
        <v/>
      </c>
      <c r="CV325" t="str">
        <f>IFERROR('Prod y alimentación'!Z383*IF($AN325=$R$10,VLOOKUP($AO325,Listas!$B$6:$C$106,2,),IF($AN325=$R$11,VLOOKUP($AO325,Listas!$E$6:$F$106,2,),IF($AN325=$R$12,VLOOKUP($AO325,Listas!$H$6:$I$106,2,),""))),"")</f>
        <v/>
      </c>
      <c r="CW325" t="str">
        <f>IFERROR('Prod y alimentación'!AC383*IF($AN325=$R$10,VLOOKUP($AO325,Listas!$B$6:$C$106,2,),IF($AN325=$R$11,VLOOKUP($AO325,Listas!$E$6:$F$106,2,),IF($AN325=$R$12,VLOOKUP($AO325,Listas!$H$6:$I$106,2,),""))),"")</f>
        <v/>
      </c>
      <c r="CX325" t="str">
        <f>IFERROR('Prod y alimentación'!AF383*IF($AN325=$R$10,VLOOKUP($AO325,Listas!$B$6:$C$106,2,),IF($AN325=$R$11,VLOOKUP($AO325,Listas!$E$6:$F$106,2,),IF($AN325=$R$12,VLOOKUP($AO325,Listas!$H$6:$I$106,2,),""))),"")</f>
        <v/>
      </c>
      <c r="CY325" t="str">
        <f>IFERROR('Prod y alimentación'!AI383*IF($AN325=$R$10,VLOOKUP($AO325,Listas!$B$6:$C$106,2,),IF($AN325=$R$11,VLOOKUP($AO325,Listas!$E$6:$F$106,2,),IF($AN325=$R$12,VLOOKUP($AO325,Listas!$H$6:$I$106,2,),""))),"")</f>
        <v/>
      </c>
      <c r="CZ325" t="str">
        <f>IFERROR('Prod y alimentación'!AL383*IF($AN325=$R$10,VLOOKUP($AO325,Listas!$B$6:$C$106,2,),IF($AN325=$R$11,VLOOKUP($AO325,Listas!$E$6:$F$106,2,),IF($AN325=$R$12,VLOOKUP($AO325,Listas!$H$6:$I$106,2,),""))),"")</f>
        <v/>
      </c>
    </row>
    <row r="326" spans="80:104" x14ac:dyDescent="0.35">
      <c r="CB326" t="str">
        <f>IF(Reservas!E331="",IF(Reservas!D331="","",IF(Reservas!C331=$O$10,0.85,IF(Reservas!C331=$O$11,0.45,IF(Reservas!C331=$O$12,0.33,"")))),Reservas!E331)</f>
        <v/>
      </c>
      <c r="CC326" t="str">
        <f>IF(Reservas!H331="",IF(Reservas!G331="","",IF(Reservas!F331=$O$10,0.85,IF(Reservas!F331=$O$11,0.45,IF(Reservas!F331=$O$12,0.33,"")))),Reservas!H331)</f>
        <v/>
      </c>
      <c r="CD326" t="str">
        <f>IF(Reservas!K331="",IF(Reservas!J331="","",IF(Reservas!I331=$O$10,0.85,IF(Reservas!I331=$O$11,0.45,IF(Reservas!I331=$O$12,0.33,"")))),Reservas!K331)</f>
        <v/>
      </c>
      <c r="CE326" t="str">
        <f>IF(Reservas!N331="",IF(Reservas!M331="","",IF(Reservas!L331=$O$10,0.85,IF(Reservas!L331=$O$11,0.45,IF(Reservas!L331=$O$12,0.33,"")))),Reservas!N331)</f>
        <v/>
      </c>
      <c r="CF326" t="str">
        <f>IF(Reservas!Q331="",IF(Reservas!P331="","",IF(Reservas!O331=$O$10,0.85,IF(Reservas!O331=$O$11,0.45,IF(Reservas!O331=$O$12,0.33,"")))),Reservas!Q331)</f>
        <v/>
      </c>
      <c r="CG326" t="str">
        <f>IF(Reservas!T331="",IF(Reservas!S331="","",IF(Reservas!R331=$O$10,0.85,IF(Reservas!R331=$O$11,0.45,IF(Reservas!R331=$O$12,0.33,"")))),Reservas!T331)</f>
        <v/>
      </c>
      <c r="CH326" t="str">
        <f>IF(Reservas!W331="",IF(Reservas!V331="","",IF(Reservas!U331=$O$10,0.85,IF(Reservas!U331=$O$11,0.45,IF(Reservas!U331=$O$12,0.33,"")))),Reservas!W331)</f>
        <v/>
      </c>
      <c r="CI326" t="str">
        <f>IF(Reservas!Z331="",IF(Reservas!Y331="","",IF(Reservas!X331=$O$10,0.85,IF(Reservas!X331=$O$11,0.45,IF(Reservas!X331=$O$12,0.33,"")))),Reservas!Z331)</f>
        <v/>
      </c>
      <c r="CJ326" t="str">
        <f>IF(Reservas!AC331="",IF(Reservas!AB331="","",IF(Reservas!AA331=$O$10,0.85,IF(Reservas!AA331=$O$11,0.45,IF(Reservas!AA331=$O$12,0.33,"")))),Reservas!AC331)</f>
        <v/>
      </c>
      <c r="CK326" t="str">
        <f>IF(Reservas!AF331="",IF(Reservas!AE331="","",IF(Reservas!AD331=$O$10,0.85,IF(Reservas!AD331=$O$11,0.45,IF(Reservas!AD331=$O$12,0.33,"")))),Reservas!AF331)</f>
        <v/>
      </c>
      <c r="CL326" t="str">
        <f>IF(Reservas!AI331="",IF(Reservas!AH331="","",IF(Reservas!AG331=$O$10,0.85,IF(Reservas!AG331=$O$11,0.45,IF(Reservas!AG331=$O$12,0.33,"")))),Reservas!AI331)</f>
        <v/>
      </c>
      <c r="CM326" t="str">
        <f>IF(Reservas!AL331="",IF(Reservas!AK331="","",IF(Reservas!AJ331=$O$10,0.85,IF(Reservas!AJ331=$O$11,0.45,IF(Reservas!AJ331=$O$12,0.33,"")))),Reservas!AL331)</f>
        <v/>
      </c>
      <c r="CO326" t="str">
        <f>IFERROR('Prod y alimentación'!E384*IF($AN326=$R$10,VLOOKUP($AO326,Listas!$B$6:$C$106,2,),IF($AN326=$R$11,VLOOKUP($AO326,Listas!$E$6:$F$106,2,),IF($AN326=$R$12,VLOOKUP($AO326,Listas!$H$6:$I$106,2,),""))),"")</f>
        <v/>
      </c>
      <c r="CP326" t="str">
        <f>IFERROR('Prod y alimentación'!H384*IF($AN326=$R$10,VLOOKUP($AO326,Listas!$B$6:$C$106,2,),IF($AN326=$R$11,VLOOKUP($AO326,Listas!$E$6:$F$106,2,),IF($AN326=$R$12,VLOOKUP($AO326,Listas!$H$6:$I$106,2,),""))),"")</f>
        <v/>
      </c>
      <c r="CQ326" t="str">
        <f>IFERROR('Prod y alimentación'!K384*IF($AN326=$R$10,VLOOKUP($AO326,Listas!$B$6:$C$106,2,),IF($AN326=$R$11,VLOOKUP($AO326,Listas!$E$6:$F$106,2,),IF($AN326=$R$12,VLOOKUP($AO326,Listas!$H$6:$I$106,2,),""))),"")</f>
        <v/>
      </c>
      <c r="CR326" t="str">
        <f>IFERROR('Prod y alimentación'!N384*IF($AN326=$R$10,VLOOKUP($AO326,Listas!$B$6:$C$106,2,),IF($AN326=$R$11,VLOOKUP($AO326,Listas!$E$6:$F$106,2,),IF($AN326=$R$12,VLOOKUP($AO326,Listas!$H$6:$I$106,2,),""))),"")</f>
        <v/>
      </c>
      <c r="CS326" t="str">
        <f>IFERROR('Prod y alimentación'!Q384*IF($AN326=$R$10,VLOOKUP($AO326,Listas!$B$6:$C$106,2,),IF($AN326=$R$11,VLOOKUP($AO326,Listas!$E$6:$F$106,2,),IF($AN326=$R$12,VLOOKUP($AO326,Listas!$H$6:$I$106,2,),""))),"")</f>
        <v/>
      </c>
      <c r="CT326" t="str">
        <f>IFERROR('Prod y alimentación'!T384*IF($AN326=$R$10,VLOOKUP($AO326,Listas!$B$6:$C$106,2,),IF($AN326=$R$11,VLOOKUP($AO326,Listas!$E$6:$F$106,2,),IF($AN326=$R$12,VLOOKUP($AO326,Listas!$H$6:$I$106,2,),""))),"")</f>
        <v/>
      </c>
      <c r="CU326" t="str">
        <f>IFERROR('Prod y alimentación'!W384*IF($AN326=$R$10,VLOOKUP($AO326,Listas!$B$6:$C$106,2,),IF($AN326=$R$11,VLOOKUP($AO326,Listas!$E$6:$F$106,2,),IF($AN326=$R$12,VLOOKUP($AO326,Listas!$H$6:$I$106,2,),""))),"")</f>
        <v/>
      </c>
      <c r="CV326" t="str">
        <f>IFERROR('Prod y alimentación'!Z384*IF($AN326=$R$10,VLOOKUP($AO326,Listas!$B$6:$C$106,2,),IF($AN326=$R$11,VLOOKUP($AO326,Listas!$E$6:$F$106,2,),IF($AN326=$R$12,VLOOKUP($AO326,Listas!$H$6:$I$106,2,),""))),"")</f>
        <v/>
      </c>
      <c r="CW326" t="str">
        <f>IFERROR('Prod y alimentación'!AC384*IF($AN326=$R$10,VLOOKUP($AO326,Listas!$B$6:$C$106,2,),IF($AN326=$R$11,VLOOKUP($AO326,Listas!$E$6:$F$106,2,),IF($AN326=$R$12,VLOOKUP($AO326,Listas!$H$6:$I$106,2,),""))),"")</f>
        <v/>
      </c>
      <c r="CX326" t="str">
        <f>IFERROR('Prod y alimentación'!AF384*IF($AN326=$R$10,VLOOKUP($AO326,Listas!$B$6:$C$106,2,),IF($AN326=$R$11,VLOOKUP($AO326,Listas!$E$6:$F$106,2,),IF($AN326=$R$12,VLOOKUP($AO326,Listas!$H$6:$I$106,2,),""))),"")</f>
        <v/>
      </c>
      <c r="CY326" t="str">
        <f>IFERROR('Prod y alimentación'!AI384*IF($AN326=$R$10,VLOOKUP($AO326,Listas!$B$6:$C$106,2,),IF($AN326=$R$11,VLOOKUP($AO326,Listas!$E$6:$F$106,2,),IF($AN326=$R$12,VLOOKUP($AO326,Listas!$H$6:$I$106,2,),""))),"")</f>
        <v/>
      </c>
      <c r="CZ326" t="str">
        <f>IFERROR('Prod y alimentación'!AL384*IF($AN326=$R$10,VLOOKUP($AO326,Listas!$B$6:$C$106,2,),IF($AN326=$R$11,VLOOKUP($AO326,Listas!$E$6:$F$106,2,),IF($AN326=$R$12,VLOOKUP($AO326,Listas!$H$6:$I$106,2,),""))),"")</f>
        <v/>
      </c>
    </row>
    <row r="327" spans="80:104" x14ac:dyDescent="0.35">
      <c r="CB327" t="str">
        <f>IF(Reservas!E332="",IF(Reservas!D332="","",IF(Reservas!C332=$O$10,0.85,IF(Reservas!C332=$O$11,0.45,IF(Reservas!C332=$O$12,0.33,"")))),Reservas!E332)</f>
        <v/>
      </c>
      <c r="CC327" t="str">
        <f>IF(Reservas!H332="",IF(Reservas!G332="","",IF(Reservas!F332=$O$10,0.85,IF(Reservas!F332=$O$11,0.45,IF(Reservas!F332=$O$12,0.33,"")))),Reservas!H332)</f>
        <v/>
      </c>
      <c r="CD327" t="str">
        <f>IF(Reservas!K332="",IF(Reservas!J332="","",IF(Reservas!I332=$O$10,0.85,IF(Reservas!I332=$O$11,0.45,IF(Reservas!I332=$O$12,0.33,"")))),Reservas!K332)</f>
        <v/>
      </c>
      <c r="CE327" t="str">
        <f>IF(Reservas!N332="",IF(Reservas!M332="","",IF(Reservas!L332=$O$10,0.85,IF(Reservas!L332=$O$11,0.45,IF(Reservas!L332=$O$12,0.33,"")))),Reservas!N332)</f>
        <v/>
      </c>
      <c r="CF327" t="str">
        <f>IF(Reservas!Q332="",IF(Reservas!P332="","",IF(Reservas!O332=$O$10,0.85,IF(Reservas!O332=$O$11,0.45,IF(Reservas!O332=$O$12,0.33,"")))),Reservas!Q332)</f>
        <v/>
      </c>
      <c r="CG327" t="str">
        <f>IF(Reservas!T332="",IF(Reservas!S332="","",IF(Reservas!R332=$O$10,0.85,IF(Reservas!R332=$O$11,0.45,IF(Reservas!R332=$O$12,0.33,"")))),Reservas!T332)</f>
        <v/>
      </c>
      <c r="CH327" t="str">
        <f>IF(Reservas!W332="",IF(Reservas!V332="","",IF(Reservas!U332=$O$10,0.85,IF(Reservas!U332=$O$11,0.45,IF(Reservas!U332=$O$12,0.33,"")))),Reservas!W332)</f>
        <v/>
      </c>
      <c r="CI327" t="str">
        <f>IF(Reservas!Z332="",IF(Reservas!Y332="","",IF(Reservas!X332=$O$10,0.85,IF(Reservas!X332=$O$11,0.45,IF(Reservas!X332=$O$12,0.33,"")))),Reservas!Z332)</f>
        <v/>
      </c>
      <c r="CJ327" t="str">
        <f>IF(Reservas!AC332="",IF(Reservas!AB332="","",IF(Reservas!AA332=$O$10,0.85,IF(Reservas!AA332=$O$11,0.45,IF(Reservas!AA332=$O$12,0.33,"")))),Reservas!AC332)</f>
        <v/>
      </c>
      <c r="CK327" t="str">
        <f>IF(Reservas!AF332="",IF(Reservas!AE332="","",IF(Reservas!AD332=$O$10,0.85,IF(Reservas!AD332=$O$11,0.45,IF(Reservas!AD332=$O$12,0.33,"")))),Reservas!AF332)</f>
        <v/>
      </c>
      <c r="CL327" t="str">
        <f>IF(Reservas!AI332="",IF(Reservas!AH332="","",IF(Reservas!AG332=$O$10,0.85,IF(Reservas!AG332=$O$11,0.45,IF(Reservas!AG332=$O$12,0.33,"")))),Reservas!AI332)</f>
        <v/>
      </c>
      <c r="CM327" t="str">
        <f>IF(Reservas!AL332="",IF(Reservas!AK332="","",IF(Reservas!AJ332=$O$10,0.85,IF(Reservas!AJ332=$O$11,0.45,IF(Reservas!AJ332=$O$12,0.33,"")))),Reservas!AL332)</f>
        <v/>
      </c>
      <c r="CO327" t="str">
        <f>IFERROR('Prod y alimentación'!E385*IF($AN327=$R$10,VLOOKUP($AO327,Listas!$B$6:$C$106,2,),IF($AN327=$R$11,VLOOKUP($AO327,Listas!$E$6:$F$106,2,),IF($AN327=$R$12,VLOOKUP($AO327,Listas!$H$6:$I$106,2,),""))),"")</f>
        <v/>
      </c>
      <c r="CP327" t="str">
        <f>IFERROR('Prod y alimentación'!H385*IF($AN327=$R$10,VLOOKUP($AO327,Listas!$B$6:$C$106,2,),IF($AN327=$R$11,VLOOKUP($AO327,Listas!$E$6:$F$106,2,),IF($AN327=$R$12,VLOOKUP($AO327,Listas!$H$6:$I$106,2,),""))),"")</f>
        <v/>
      </c>
      <c r="CQ327" t="str">
        <f>IFERROR('Prod y alimentación'!K385*IF($AN327=$R$10,VLOOKUP($AO327,Listas!$B$6:$C$106,2,),IF($AN327=$R$11,VLOOKUP($AO327,Listas!$E$6:$F$106,2,),IF($AN327=$R$12,VLOOKUP($AO327,Listas!$H$6:$I$106,2,),""))),"")</f>
        <v/>
      </c>
      <c r="CR327" t="str">
        <f>IFERROR('Prod y alimentación'!N385*IF($AN327=$R$10,VLOOKUP($AO327,Listas!$B$6:$C$106,2,),IF($AN327=$R$11,VLOOKUP($AO327,Listas!$E$6:$F$106,2,),IF($AN327=$R$12,VLOOKUP($AO327,Listas!$H$6:$I$106,2,),""))),"")</f>
        <v/>
      </c>
      <c r="CS327" t="str">
        <f>IFERROR('Prod y alimentación'!Q385*IF($AN327=$R$10,VLOOKUP($AO327,Listas!$B$6:$C$106,2,),IF($AN327=$R$11,VLOOKUP($AO327,Listas!$E$6:$F$106,2,),IF($AN327=$R$12,VLOOKUP($AO327,Listas!$H$6:$I$106,2,),""))),"")</f>
        <v/>
      </c>
      <c r="CT327" t="str">
        <f>IFERROR('Prod y alimentación'!T385*IF($AN327=$R$10,VLOOKUP($AO327,Listas!$B$6:$C$106,2,),IF($AN327=$R$11,VLOOKUP($AO327,Listas!$E$6:$F$106,2,),IF($AN327=$R$12,VLOOKUP($AO327,Listas!$H$6:$I$106,2,),""))),"")</f>
        <v/>
      </c>
      <c r="CU327" t="str">
        <f>IFERROR('Prod y alimentación'!W385*IF($AN327=$R$10,VLOOKUP($AO327,Listas!$B$6:$C$106,2,),IF($AN327=$R$11,VLOOKUP($AO327,Listas!$E$6:$F$106,2,),IF($AN327=$R$12,VLOOKUP($AO327,Listas!$H$6:$I$106,2,),""))),"")</f>
        <v/>
      </c>
      <c r="CV327" t="str">
        <f>IFERROR('Prod y alimentación'!Z385*IF($AN327=$R$10,VLOOKUP($AO327,Listas!$B$6:$C$106,2,),IF($AN327=$R$11,VLOOKUP($AO327,Listas!$E$6:$F$106,2,),IF($AN327=$R$12,VLOOKUP($AO327,Listas!$H$6:$I$106,2,),""))),"")</f>
        <v/>
      </c>
      <c r="CW327" t="str">
        <f>IFERROR('Prod y alimentación'!AC385*IF($AN327=$R$10,VLOOKUP($AO327,Listas!$B$6:$C$106,2,),IF($AN327=$R$11,VLOOKUP($AO327,Listas!$E$6:$F$106,2,),IF($AN327=$R$12,VLOOKUP($AO327,Listas!$H$6:$I$106,2,),""))),"")</f>
        <v/>
      </c>
      <c r="CX327" t="str">
        <f>IFERROR('Prod y alimentación'!AF385*IF($AN327=$R$10,VLOOKUP($AO327,Listas!$B$6:$C$106,2,),IF($AN327=$R$11,VLOOKUP($AO327,Listas!$E$6:$F$106,2,),IF($AN327=$R$12,VLOOKUP($AO327,Listas!$H$6:$I$106,2,),""))),"")</f>
        <v/>
      </c>
      <c r="CY327" t="str">
        <f>IFERROR('Prod y alimentación'!AI385*IF($AN327=$R$10,VLOOKUP($AO327,Listas!$B$6:$C$106,2,),IF($AN327=$R$11,VLOOKUP($AO327,Listas!$E$6:$F$106,2,),IF($AN327=$R$12,VLOOKUP($AO327,Listas!$H$6:$I$106,2,),""))),"")</f>
        <v/>
      </c>
      <c r="CZ327" t="str">
        <f>IFERROR('Prod y alimentación'!AL385*IF($AN327=$R$10,VLOOKUP($AO327,Listas!$B$6:$C$106,2,),IF($AN327=$R$11,VLOOKUP($AO327,Listas!$E$6:$F$106,2,),IF($AN327=$R$12,VLOOKUP($AO327,Listas!$H$6:$I$106,2,),""))),"")</f>
        <v/>
      </c>
    </row>
    <row r="328" spans="80:104" x14ac:dyDescent="0.35">
      <c r="CB328" t="str">
        <f>IF(Reservas!E333="",IF(Reservas!D333="","",IF(Reservas!C333=$O$10,0.85,IF(Reservas!C333=$O$11,0.45,IF(Reservas!C333=$O$12,0.33,"")))),Reservas!E333)</f>
        <v/>
      </c>
      <c r="CC328" t="str">
        <f>IF(Reservas!H333="",IF(Reservas!G333="","",IF(Reservas!F333=$O$10,0.85,IF(Reservas!F333=$O$11,0.45,IF(Reservas!F333=$O$12,0.33,"")))),Reservas!H333)</f>
        <v/>
      </c>
      <c r="CD328" t="str">
        <f>IF(Reservas!K333="",IF(Reservas!J333="","",IF(Reservas!I333=$O$10,0.85,IF(Reservas!I333=$O$11,0.45,IF(Reservas!I333=$O$12,0.33,"")))),Reservas!K333)</f>
        <v/>
      </c>
      <c r="CE328" t="str">
        <f>IF(Reservas!N333="",IF(Reservas!M333="","",IF(Reservas!L333=$O$10,0.85,IF(Reservas!L333=$O$11,0.45,IF(Reservas!L333=$O$12,0.33,"")))),Reservas!N333)</f>
        <v/>
      </c>
      <c r="CF328" t="str">
        <f>IF(Reservas!Q333="",IF(Reservas!P333="","",IF(Reservas!O333=$O$10,0.85,IF(Reservas!O333=$O$11,0.45,IF(Reservas!O333=$O$12,0.33,"")))),Reservas!Q333)</f>
        <v/>
      </c>
      <c r="CG328" t="str">
        <f>IF(Reservas!T333="",IF(Reservas!S333="","",IF(Reservas!R333=$O$10,0.85,IF(Reservas!R333=$O$11,0.45,IF(Reservas!R333=$O$12,0.33,"")))),Reservas!T333)</f>
        <v/>
      </c>
      <c r="CH328" t="str">
        <f>IF(Reservas!W333="",IF(Reservas!V333="","",IF(Reservas!U333=$O$10,0.85,IF(Reservas!U333=$O$11,0.45,IF(Reservas!U333=$O$12,0.33,"")))),Reservas!W333)</f>
        <v/>
      </c>
      <c r="CI328" t="str">
        <f>IF(Reservas!Z333="",IF(Reservas!Y333="","",IF(Reservas!X333=$O$10,0.85,IF(Reservas!X333=$O$11,0.45,IF(Reservas!X333=$O$12,0.33,"")))),Reservas!Z333)</f>
        <v/>
      </c>
      <c r="CJ328" t="str">
        <f>IF(Reservas!AC333="",IF(Reservas!AB333="","",IF(Reservas!AA333=$O$10,0.85,IF(Reservas!AA333=$O$11,0.45,IF(Reservas!AA333=$O$12,0.33,"")))),Reservas!AC333)</f>
        <v/>
      </c>
      <c r="CK328" t="str">
        <f>IF(Reservas!AF333="",IF(Reservas!AE333="","",IF(Reservas!AD333=$O$10,0.85,IF(Reservas!AD333=$O$11,0.45,IF(Reservas!AD333=$O$12,0.33,"")))),Reservas!AF333)</f>
        <v/>
      </c>
      <c r="CL328" t="str">
        <f>IF(Reservas!AI333="",IF(Reservas!AH333="","",IF(Reservas!AG333=$O$10,0.85,IF(Reservas!AG333=$O$11,0.45,IF(Reservas!AG333=$O$12,0.33,"")))),Reservas!AI333)</f>
        <v/>
      </c>
      <c r="CM328" t="str">
        <f>IF(Reservas!AL333="",IF(Reservas!AK333="","",IF(Reservas!AJ333=$O$10,0.85,IF(Reservas!AJ333=$O$11,0.45,IF(Reservas!AJ333=$O$12,0.33,"")))),Reservas!AL333)</f>
        <v/>
      </c>
      <c r="CO328" t="str">
        <f>IFERROR('Prod y alimentación'!E386*IF($AN328=$R$10,VLOOKUP($AO328,Listas!$B$6:$C$106,2,),IF($AN328=$R$11,VLOOKUP($AO328,Listas!$E$6:$F$106,2,),IF($AN328=$R$12,VLOOKUP($AO328,Listas!$H$6:$I$106,2,),""))),"")</f>
        <v/>
      </c>
      <c r="CP328" t="str">
        <f>IFERROR('Prod y alimentación'!H386*IF($AN328=$R$10,VLOOKUP($AO328,Listas!$B$6:$C$106,2,),IF($AN328=$R$11,VLOOKUP($AO328,Listas!$E$6:$F$106,2,),IF($AN328=$R$12,VLOOKUP($AO328,Listas!$H$6:$I$106,2,),""))),"")</f>
        <v/>
      </c>
      <c r="CQ328" t="str">
        <f>IFERROR('Prod y alimentación'!K386*IF($AN328=$R$10,VLOOKUP($AO328,Listas!$B$6:$C$106,2,),IF($AN328=$R$11,VLOOKUP($AO328,Listas!$E$6:$F$106,2,),IF($AN328=$R$12,VLOOKUP($AO328,Listas!$H$6:$I$106,2,),""))),"")</f>
        <v/>
      </c>
      <c r="CR328" t="str">
        <f>IFERROR('Prod y alimentación'!N386*IF($AN328=$R$10,VLOOKUP($AO328,Listas!$B$6:$C$106,2,),IF($AN328=$R$11,VLOOKUP($AO328,Listas!$E$6:$F$106,2,),IF($AN328=$R$12,VLOOKUP($AO328,Listas!$H$6:$I$106,2,),""))),"")</f>
        <v/>
      </c>
      <c r="CS328" t="str">
        <f>IFERROR('Prod y alimentación'!Q386*IF($AN328=$R$10,VLOOKUP($AO328,Listas!$B$6:$C$106,2,),IF($AN328=$R$11,VLOOKUP($AO328,Listas!$E$6:$F$106,2,),IF($AN328=$R$12,VLOOKUP($AO328,Listas!$H$6:$I$106,2,),""))),"")</f>
        <v/>
      </c>
      <c r="CT328" t="str">
        <f>IFERROR('Prod y alimentación'!T386*IF($AN328=$R$10,VLOOKUP($AO328,Listas!$B$6:$C$106,2,),IF($AN328=$R$11,VLOOKUP($AO328,Listas!$E$6:$F$106,2,),IF($AN328=$R$12,VLOOKUP($AO328,Listas!$H$6:$I$106,2,),""))),"")</f>
        <v/>
      </c>
      <c r="CU328" t="str">
        <f>IFERROR('Prod y alimentación'!W386*IF($AN328=$R$10,VLOOKUP($AO328,Listas!$B$6:$C$106,2,),IF($AN328=$R$11,VLOOKUP($AO328,Listas!$E$6:$F$106,2,),IF($AN328=$R$12,VLOOKUP($AO328,Listas!$H$6:$I$106,2,),""))),"")</f>
        <v/>
      </c>
      <c r="CV328" t="str">
        <f>IFERROR('Prod y alimentación'!Z386*IF($AN328=$R$10,VLOOKUP($AO328,Listas!$B$6:$C$106,2,),IF($AN328=$R$11,VLOOKUP($AO328,Listas!$E$6:$F$106,2,),IF($AN328=$R$12,VLOOKUP($AO328,Listas!$H$6:$I$106,2,),""))),"")</f>
        <v/>
      </c>
      <c r="CW328" t="str">
        <f>IFERROR('Prod y alimentación'!AC386*IF($AN328=$R$10,VLOOKUP($AO328,Listas!$B$6:$C$106,2,),IF($AN328=$R$11,VLOOKUP($AO328,Listas!$E$6:$F$106,2,),IF($AN328=$R$12,VLOOKUP($AO328,Listas!$H$6:$I$106,2,),""))),"")</f>
        <v/>
      </c>
      <c r="CX328" t="str">
        <f>IFERROR('Prod y alimentación'!AF386*IF($AN328=$R$10,VLOOKUP($AO328,Listas!$B$6:$C$106,2,),IF($AN328=$R$11,VLOOKUP($AO328,Listas!$E$6:$F$106,2,),IF($AN328=$R$12,VLOOKUP($AO328,Listas!$H$6:$I$106,2,),""))),"")</f>
        <v/>
      </c>
      <c r="CY328" t="str">
        <f>IFERROR('Prod y alimentación'!AI386*IF($AN328=$R$10,VLOOKUP($AO328,Listas!$B$6:$C$106,2,),IF($AN328=$R$11,VLOOKUP($AO328,Listas!$E$6:$F$106,2,),IF($AN328=$R$12,VLOOKUP($AO328,Listas!$H$6:$I$106,2,),""))),"")</f>
        <v/>
      </c>
      <c r="CZ328" t="str">
        <f>IFERROR('Prod y alimentación'!AL386*IF($AN328=$R$10,VLOOKUP($AO328,Listas!$B$6:$C$106,2,),IF($AN328=$R$11,VLOOKUP($AO328,Listas!$E$6:$F$106,2,),IF($AN328=$R$12,VLOOKUP($AO328,Listas!$H$6:$I$106,2,),""))),"")</f>
        <v/>
      </c>
    </row>
    <row r="329" spans="80:104" x14ac:dyDescent="0.35">
      <c r="CB329" t="str">
        <f>IF(Reservas!E334="",IF(Reservas!D334="","",IF(Reservas!C334=$O$10,0.85,IF(Reservas!C334=$O$11,0.45,IF(Reservas!C334=$O$12,0.33,"")))),Reservas!E334)</f>
        <v/>
      </c>
      <c r="CC329" t="str">
        <f>IF(Reservas!H334="",IF(Reservas!G334="","",IF(Reservas!F334=$O$10,0.85,IF(Reservas!F334=$O$11,0.45,IF(Reservas!F334=$O$12,0.33,"")))),Reservas!H334)</f>
        <v/>
      </c>
      <c r="CD329" t="str">
        <f>IF(Reservas!K334="",IF(Reservas!J334="","",IF(Reservas!I334=$O$10,0.85,IF(Reservas!I334=$O$11,0.45,IF(Reservas!I334=$O$12,0.33,"")))),Reservas!K334)</f>
        <v/>
      </c>
      <c r="CE329" t="str">
        <f>IF(Reservas!N334="",IF(Reservas!M334="","",IF(Reservas!L334=$O$10,0.85,IF(Reservas!L334=$O$11,0.45,IF(Reservas!L334=$O$12,0.33,"")))),Reservas!N334)</f>
        <v/>
      </c>
      <c r="CF329" t="str">
        <f>IF(Reservas!Q334="",IF(Reservas!P334="","",IF(Reservas!O334=$O$10,0.85,IF(Reservas!O334=$O$11,0.45,IF(Reservas!O334=$O$12,0.33,"")))),Reservas!Q334)</f>
        <v/>
      </c>
      <c r="CG329" t="str">
        <f>IF(Reservas!T334="",IF(Reservas!S334="","",IF(Reservas!R334=$O$10,0.85,IF(Reservas!R334=$O$11,0.45,IF(Reservas!R334=$O$12,0.33,"")))),Reservas!T334)</f>
        <v/>
      </c>
      <c r="CH329" t="str">
        <f>IF(Reservas!W334="",IF(Reservas!V334="","",IF(Reservas!U334=$O$10,0.85,IF(Reservas!U334=$O$11,0.45,IF(Reservas!U334=$O$12,0.33,"")))),Reservas!W334)</f>
        <v/>
      </c>
      <c r="CI329" t="str">
        <f>IF(Reservas!Z334="",IF(Reservas!Y334="","",IF(Reservas!X334=$O$10,0.85,IF(Reservas!X334=$O$11,0.45,IF(Reservas!X334=$O$12,0.33,"")))),Reservas!Z334)</f>
        <v/>
      </c>
      <c r="CJ329" t="str">
        <f>IF(Reservas!AC334="",IF(Reservas!AB334="","",IF(Reservas!AA334=$O$10,0.85,IF(Reservas!AA334=$O$11,0.45,IF(Reservas!AA334=$O$12,0.33,"")))),Reservas!AC334)</f>
        <v/>
      </c>
      <c r="CK329" t="str">
        <f>IF(Reservas!AF334="",IF(Reservas!AE334="","",IF(Reservas!AD334=$O$10,0.85,IF(Reservas!AD334=$O$11,0.45,IF(Reservas!AD334=$O$12,0.33,"")))),Reservas!AF334)</f>
        <v/>
      </c>
      <c r="CL329" t="str">
        <f>IF(Reservas!AI334="",IF(Reservas!AH334="","",IF(Reservas!AG334=$O$10,0.85,IF(Reservas!AG334=$O$11,0.45,IF(Reservas!AG334=$O$12,0.33,"")))),Reservas!AI334)</f>
        <v/>
      </c>
      <c r="CM329" t="str">
        <f>IF(Reservas!AL334="",IF(Reservas!AK334="","",IF(Reservas!AJ334=$O$10,0.85,IF(Reservas!AJ334=$O$11,0.45,IF(Reservas!AJ334=$O$12,0.33,"")))),Reservas!AL334)</f>
        <v/>
      </c>
      <c r="CO329" t="str">
        <f>IFERROR('Prod y alimentación'!E387*IF($AN329=$R$10,VLOOKUP($AO329,Listas!$B$6:$C$106,2,),IF($AN329=$R$11,VLOOKUP($AO329,Listas!$E$6:$F$106,2,),IF($AN329=$R$12,VLOOKUP($AO329,Listas!$H$6:$I$106,2,),""))),"")</f>
        <v/>
      </c>
      <c r="CP329" t="str">
        <f>IFERROR('Prod y alimentación'!H387*IF($AN329=$R$10,VLOOKUP($AO329,Listas!$B$6:$C$106,2,),IF($AN329=$R$11,VLOOKUP($AO329,Listas!$E$6:$F$106,2,),IF($AN329=$R$12,VLOOKUP($AO329,Listas!$H$6:$I$106,2,),""))),"")</f>
        <v/>
      </c>
      <c r="CQ329" t="str">
        <f>IFERROR('Prod y alimentación'!K387*IF($AN329=$R$10,VLOOKUP($AO329,Listas!$B$6:$C$106,2,),IF($AN329=$R$11,VLOOKUP($AO329,Listas!$E$6:$F$106,2,),IF($AN329=$R$12,VLOOKUP($AO329,Listas!$H$6:$I$106,2,),""))),"")</f>
        <v/>
      </c>
      <c r="CR329" t="str">
        <f>IFERROR('Prod y alimentación'!N387*IF($AN329=$R$10,VLOOKUP($AO329,Listas!$B$6:$C$106,2,),IF($AN329=$R$11,VLOOKUP($AO329,Listas!$E$6:$F$106,2,),IF($AN329=$R$12,VLOOKUP($AO329,Listas!$H$6:$I$106,2,),""))),"")</f>
        <v/>
      </c>
      <c r="CS329" t="str">
        <f>IFERROR('Prod y alimentación'!Q387*IF($AN329=$R$10,VLOOKUP($AO329,Listas!$B$6:$C$106,2,),IF($AN329=$R$11,VLOOKUP($AO329,Listas!$E$6:$F$106,2,),IF($AN329=$R$12,VLOOKUP($AO329,Listas!$H$6:$I$106,2,),""))),"")</f>
        <v/>
      </c>
      <c r="CT329" t="str">
        <f>IFERROR('Prod y alimentación'!T387*IF($AN329=$R$10,VLOOKUP($AO329,Listas!$B$6:$C$106,2,),IF($AN329=$R$11,VLOOKUP($AO329,Listas!$E$6:$F$106,2,),IF($AN329=$R$12,VLOOKUP($AO329,Listas!$H$6:$I$106,2,),""))),"")</f>
        <v/>
      </c>
      <c r="CU329" t="str">
        <f>IFERROR('Prod y alimentación'!W387*IF($AN329=$R$10,VLOOKUP($AO329,Listas!$B$6:$C$106,2,),IF($AN329=$R$11,VLOOKUP($AO329,Listas!$E$6:$F$106,2,),IF($AN329=$R$12,VLOOKUP($AO329,Listas!$H$6:$I$106,2,),""))),"")</f>
        <v/>
      </c>
      <c r="CV329" t="str">
        <f>IFERROR('Prod y alimentación'!Z387*IF($AN329=$R$10,VLOOKUP($AO329,Listas!$B$6:$C$106,2,),IF($AN329=$R$11,VLOOKUP($AO329,Listas!$E$6:$F$106,2,),IF($AN329=$R$12,VLOOKUP($AO329,Listas!$H$6:$I$106,2,),""))),"")</f>
        <v/>
      </c>
      <c r="CW329" t="str">
        <f>IFERROR('Prod y alimentación'!AC387*IF($AN329=$R$10,VLOOKUP($AO329,Listas!$B$6:$C$106,2,),IF($AN329=$R$11,VLOOKUP($AO329,Listas!$E$6:$F$106,2,),IF($AN329=$R$12,VLOOKUP($AO329,Listas!$H$6:$I$106,2,),""))),"")</f>
        <v/>
      </c>
      <c r="CX329" t="str">
        <f>IFERROR('Prod y alimentación'!AF387*IF($AN329=$R$10,VLOOKUP($AO329,Listas!$B$6:$C$106,2,),IF($AN329=$R$11,VLOOKUP($AO329,Listas!$E$6:$F$106,2,),IF($AN329=$R$12,VLOOKUP($AO329,Listas!$H$6:$I$106,2,),""))),"")</f>
        <v/>
      </c>
      <c r="CY329" t="str">
        <f>IFERROR('Prod y alimentación'!AI387*IF($AN329=$R$10,VLOOKUP($AO329,Listas!$B$6:$C$106,2,),IF($AN329=$R$11,VLOOKUP($AO329,Listas!$E$6:$F$106,2,),IF($AN329=$R$12,VLOOKUP($AO329,Listas!$H$6:$I$106,2,),""))),"")</f>
        <v/>
      </c>
      <c r="CZ329" t="str">
        <f>IFERROR('Prod y alimentación'!AL387*IF($AN329=$R$10,VLOOKUP($AO329,Listas!$B$6:$C$106,2,),IF($AN329=$R$11,VLOOKUP($AO329,Listas!$E$6:$F$106,2,),IF($AN329=$R$12,VLOOKUP($AO329,Listas!$H$6:$I$106,2,),""))),"")</f>
        <v/>
      </c>
    </row>
    <row r="330" spans="80:104" x14ac:dyDescent="0.35">
      <c r="CB330" t="str">
        <f>IF(Reservas!E335="",IF(Reservas!D335="","",IF(Reservas!C335=$O$10,0.85,IF(Reservas!C335=$O$11,0.45,IF(Reservas!C335=$O$12,0.33,"")))),Reservas!E335)</f>
        <v/>
      </c>
      <c r="CC330" t="str">
        <f>IF(Reservas!H335="",IF(Reservas!G335="","",IF(Reservas!F335=$O$10,0.85,IF(Reservas!F335=$O$11,0.45,IF(Reservas!F335=$O$12,0.33,"")))),Reservas!H335)</f>
        <v/>
      </c>
      <c r="CD330" t="str">
        <f>IF(Reservas!K335="",IF(Reservas!J335="","",IF(Reservas!I335=$O$10,0.85,IF(Reservas!I335=$O$11,0.45,IF(Reservas!I335=$O$12,0.33,"")))),Reservas!K335)</f>
        <v/>
      </c>
      <c r="CE330" t="str">
        <f>IF(Reservas!N335="",IF(Reservas!M335="","",IF(Reservas!L335=$O$10,0.85,IF(Reservas!L335=$O$11,0.45,IF(Reservas!L335=$O$12,0.33,"")))),Reservas!N335)</f>
        <v/>
      </c>
      <c r="CF330" t="str">
        <f>IF(Reservas!Q335="",IF(Reservas!P335="","",IF(Reservas!O335=$O$10,0.85,IF(Reservas!O335=$O$11,0.45,IF(Reservas!O335=$O$12,0.33,"")))),Reservas!Q335)</f>
        <v/>
      </c>
      <c r="CG330" t="str">
        <f>IF(Reservas!T335="",IF(Reservas!S335="","",IF(Reservas!R335=$O$10,0.85,IF(Reservas!R335=$O$11,0.45,IF(Reservas!R335=$O$12,0.33,"")))),Reservas!T335)</f>
        <v/>
      </c>
      <c r="CH330" t="str">
        <f>IF(Reservas!W335="",IF(Reservas!V335="","",IF(Reservas!U335=$O$10,0.85,IF(Reservas!U335=$O$11,0.45,IF(Reservas!U335=$O$12,0.33,"")))),Reservas!W335)</f>
        <v/>
      </c>
      <c r="CI330" t="str">
        <f>IF(Reservas!Z335="",IF(Reservas!Y335="","",IF(Reservas!X335=$O$10,0.85,IF(Reservas!X335=$O$11,0.45,IF(Reservas!X335=$O$12,0.33,"")))),Reservas!Z335)</f>
        <v/>
      </c>
      <c r="CJ330" t="str">
        <f>IF(Reservas!AC335="",IF(Reservas!AB335="","",IF(Reservas!AA335=$O$10,0.85,IF(Reservas!AA335=$O$11,0.45,IF(Reservas!AA335=$O$12,0.33,"")))),Reservas!AC335)</f>
        <v/>
      </c>
      <c r="CK330" t="str">
        <f>IF(Reservas!AF335="",IF(Reservas!AE335="","",IF(Reservas!AD335=$O$10,0.85,IF(Reservas!AD335=$O$11,0.45,IF(Reservas!AD335=$O$12,0.33,"")))),Reservas!AF335)</f>
        <v/>
      </c>
      <c r="CL330" t="str">
        <f>IF(Reservas!AI335="",IF(Reservas!AH335="","",IF(Reservas!AG335=$O$10,0.85,IF(Reservas!AG335=$O$11,0.45,IF(Reservas!AG335=$O$12,0.33,"")))),Reservas!AI335)</f>
        <v/>
      </c>
      <c r="CM330" t="str">
        <f>IF(Reservas!AL335="",IF(Reservas!AK335="","",IF(Reservas!AJ335=$O$10,0.85,IF(Reservas!AJ335=$O$11,0.45,IF(Reservas!AJ335=$O$12,0.33,"")))),Reservas!AL335)</f>
        <v/>
      </c>
      <c r="CO330" t="str">
        <f>IFERROR('Prod y alimentación'!E388*IF($AN330=$R$10,VLOOKUP($AO330,Listas!$B$6:$C$106,2,),IF($AN330=$R$11,VLOOKUP($AO330,Listas!$E$6:$F$106,2,),IF($AN330=$R$12,VLOOKUP($AO330,Listas!$H$6:$I$106,2,),""))),"")</f>
        <v/>
      </c>
      <c r="CP330" t="str">
        <f>IFERROR('Prod y alimentación'!H388*IF($AN330=$R$10,VLOOKUP($AO330,Listas!$B$6:$C$106,2,),IF($AN330=$R$11,VLOOKUP($AO330,Listas!$E$6:$F$106,2,),IF($AN330=$R$12,VLOOKUP($AO330,Listas!$H$6:$I$106,2,),""))),"")</f>
        <v/>
      </c>
      <c r="CQ330" t="str">
        <f>IFERROR('Prod y alimentación'!K388*IF($AN330=$R$10,VLOOKUP($AO330,Listas!$B$6:$C$106,2,),IF($AN330=$R$11,VLOOKUP($AO330,Listas!$E$6:$F$106,2,),IF($AN330=$R$12,VLOOKUP($AO330,Listas!$H$6:$I$106,2,),""))),"")</f>
        <v/>
      </c>
      <c r="CR330" t="str">
        <f>IFERROR('Prod y alimentación'!N388*IF($AN330=$R$10,VLOOKUP($AO330,Listas!$B$6:$C$106,2,),IF($AN330=$R$11,VLOOKUP($AO330,Listas!$E$6:$F$106,2,),IF($AN330=$R$12,VLOOKUP($AO330,Listas!$H$6:$I$106,2,),""))),"")</f>
        <v/>
      </c>
      <c r="CS330" t="str">
        <f>IFERROR('Prod y alimentación'!Q388*IF($AN330=$R$10,VLOOKUP($AO330,Listas!$B$6:$C$106,2,),IF($AN330=$R$11,VLOOKUP($AO330,Listas!$E$6:$F$106,2,),IF($AN330=$R$12,VLOOKUP($AO330,Listas!$H$6:$I$106,2,),""))),"")</f>
        <v/>
      </c>
      <c r="CT330" t="str">
        <f>IFERROR('Prod y alimentación'!T388*IF($AN330=$R$10,VLOOKUP($AO330,Listas!$B$6:$C$106,2,),IF($AN330=$R$11,VLOOKUP($AO330,Listas!$E$6:$F$106,2,),IF($AN330=$R$12,VLOOKUP($AO330,Listas!$H$6:$I$106,2,),""))),"")</f>
        <v/>
      </c>
      <c r="CU330" t="str">
        <f>IFERROR('Prod y alimentación'!W388*IF($AN330=$R$10,VLOOKUP($AO330,Listas!$B$6:$C$106,2,),IF($AN330=$R$11,VLOOKUP($AO330,Listas!$E$6:$F$106,2,),IF($AN330=$R$12,VLOOKUP($AO330,Listas!$H$6:$I$106,2,),""))),"")</f>
        <v/>
      </c>
      <c r="CV330" t="str">
        <f>IFERROR('Prod y alimentación'!Z388*IF($AN330=$R$10,VLOOKUP($AO330,Listas!$B$6:$C$106,2,),IF($AN330=$R$11,VLOOKUP($AO330,Listas!$E$6:$F$106,2,),IF($AN330=$R$12,VLOOKUP($AO330,Listas!$H$6:$I$106,2,),""))),"")</f>
        <v/>
      </c>
      <c r="CW330" t="str">
        <f>IFERROR('Prod y alimentación'!AC388*IF($AN330=$R$10,VLOOKUP($AO330,Listas!$B$6:$C$106,2,),IF($AN330=$R$11,VLOOKUP($AO330,Listas!$E$6:$F$106,2,),IF($AN330=$R$12,VLOOKUP($AO330,Listas!$H$6:$I$106,2,),""))),"")</f>
        <v/>
      </c>
      <c r="CX330" t="str">
        <f>IFERROR('Prod y alimentación'!AF388*IF($AN330=$R$10,VLOOKUP($AO330,Listas!$B$6:$C$106,2,),IF($AN330=$R$11,VLOOKUP($AO330,Listas!$E$6:$F$106,2,),IF($AN330=$R$12,VLOOKUP($AO330,Listas!$H$6:$I$106,2,),""))),"")</f>
        <v/>
      </c>
      <c r="CY330" t="str">
        <f>IFERROR('Prod y alimentación'!AI388*IF($AN330=$R$10,VLOOKUP($AO330,Listas!$B$6:$C$106,2,),IF($AN330=$R$11,VLOOKUP($AO330,Listas!$E$6:$F$106,2,),IF($AN330=$R$12,VLOOKUP($AO330,Listas!$H$6:$I$106,2,),""))),"")</f>
        <v/>
      </c>
      <c r="CZ330" t="str">
        <f>IFERROR('Prod y alimentación'!AL388*IF($AN330=$R$10,VLOOKUP($AO330,Listas!$B$6:$C$106,2,),IF($AN330=$R$11,VLOOKUP($AO330,Listas!$E$6:$F$106,2,),IF($AN330=$R$12,VLOOKUP($AO330,Listas!$H$6:$I$106,2,),""))),"")</f>
        <v/>
      </c>
    </row>
    <row r="331" spans="80:104" x14ac:dyDescent="0.35">
      <c r="CB331" t="str">
        <f>IF(Reservas!E336="",IF(Reservas!D336="","",IF(Reservas!C336=$O$10,0.85,IF(Reservas!C336=$O$11,0.45,IF(Reservas!C336=$O$12,0.33,"")))),Reservas!E336)</f>
        <v/>
      </c>
      <c r="CC331" t="str">
        <f>IF(Reservas!H336="",IF(Reservas!G336="","",IF(Reservas!F336=$O$10,0.85,IF(Reservas!F336=$O$11,0.45,IF(Reservas!F336=$O$12,0.33,"")))),Reservas!H336)</f>
        <v/>
      </c>
      <c r="CD331" t="str">
        <f>IF(Reservas!K336="",IF(Reservas!J336="","",IF(Reservas!I336=$O$10,0.85,IF(Reservas!I336=$O$11,0.45,IF(Reservas!I336=$O$12,0.33,"")))),Reservas!K336)</f>
        <v/>
      </c>
      <c r="CE331" t="str">
        <f>IF(Reservas!N336="",IF(Reservas!M336="","",IF(Reservas!L336=$O$10,0.85,IF(Reservas!L336=$O$11,0.45,IF(Reservas!L336=$O$12,0.33,"")))),Reservas!N336)</f>
        <v/>
      </c>
      <c r="CF331" t="str">
        <f>IF(Reservas!Q336="",IF(Reservas!P336="","",IF(Reservas!O336=$O$10,0.85,IF(Reservas!O336=$O$11,0.45,IF(Reservas!O336=$O$12,0.33,"")))),Reservas!Q336)</f>
        <v/>
      </c>
      <c r="CG331" t="str">
        <f>IF(Reservas!T336="",IF(Reservas!S336="","",IF(Reservas!R336=$O$10,0.85,IF(Reservas!R336=$O$11,0.45,IF(Reservas!R336=$O$12,0.33,"")))),Reservas!T336)</f>
        <v/>
      </c>
      <c r="CH331" t="str">
        <f>IF(Reservas!W336="",IF(Reservas!V336="","",IF(Reservas!U336=$O$10,0.85,IF(Reservas!U336=$O$11,0.45,IF(Reservas!U336=$O$12,0.33,"")))),Reservas!W336)</f>
        <v/>
      </c>
      <c r="CI331" t="str">
        <f>IF(Reservas!Z336="",IF(Reservas!Y336="","",IF(Reservas!X336=$O$10,0.85,IF(Reservas!X336=$O$11,0.45,IF(Reservas!X336=$O$12,0.33,"")))),Reservas!Z336)</f>
        <v/>
      </c>
      <c r="CJ331" t="str">
        <f>IF(Reservas!AC336="",IF(Reservas!AB336="","",IF(Reservas!AA336=$O$10,0.85,IF(Reservas!AA336=$O$11,0.45,IF(Reservas!AA336=$O$12,0.33,"")))),Reservas!AC336)</f>
        <v/>
      </c>
      <c r="CK331" t="str">
        <f>IF(Reservas!AF336="",IF(Reservas!AE336="","",IF(Reservas!AD336=$O$10,0.85,IF(Reservas!AD336=$O$11,0.45,IF(Reservas!AD336=$O$12,0.33,"")))),Reservas!AF336)</f>
        <v/>
      </c>
      <c r="CL331" t="str">
        <f>IF(Reservas!AI336="",IF(Reservas!AH336="","",IF(Reservas!AG336=$O$10,0.85,IF(Reservas!AG336=$O$11,0.45,IF(Reservas!AG336=$O$12,0.33,"")))),Reservas!AI336)</f>
        <v/>
      </c>
      <c r="CM331" t="str">
        <f>IF(Reservas!AL336="",IF(Reservas!AK336="","",IF(Reservas!AJ336=$O$10,0.85,IF(Reservas!AJ336=$O$11,0.45,IF(Reservas!AJ336=$O$12,0.33,"")))),Reservas!AL336)</f>
        <v/>
      </c>
      <c r="CO331" t="str">
        <f>IFERROR('Prod y alimentación'!E389*IF($AN331=$R$10,VLOOKUP($AO331,Listas!$B$6:$C$106,2,),IF($AN331=$R$11,VLOOKUP($AO331,Listas!$E$6:$F$106,2,),IF($AN331=$R$12,VLOOKUP($AO331,Listas!$H$6:$I$106,2,),""))),"")</f>
        <v/>
      </c>
      <c r="CP331" t="str">
        <f>IFERROR('Prod y alimentación'!H389*IF($AN331=$R$10,VLOOKUP($AO331,Listas!$B$6:$C$106,2,),IF($AN331=$R$11,VLOOKUP($AO331,Listas!$E$6:$F$106,2,),IF($AN331=$R$12,VLOOKUP($AO331,Listas!$H$6:$I$106,2,),""))),"")</f>
        <v/>
      </c>
      <c r="CQ331" t="str">
        <f>IFERROR('Prod y alimentación'!K389*IF($AN331=$R$10,VLOOKUP($AO331,Listas!$B$6:$C$106,2,),IF($AN331=$R$11,VLOOKUP($AO331,Listas!$E$6:$F$106,2,),IF($AN331=$R$12,VLOOKUP($AO331,Listas!$H$6:$I$106,2,),""))),"")</f>
        <v/>
      </c>
      <c r="CR331" t="str">
        <f>IFERROR('Prod y alimentación'!N389*IF($AN331=$R$10,VLOOKUP($AO331,Listas!$B$6:$C$106,2,),IF($AN331=$R$11,VLOOKUP($AO331,Listas!$E$6:$F$106,2,),IF($AN331=$R$12,VLOOKUP($AO331,Listas!$H$6:$I$106,2,),""))),"")</f>
        <v/>
      </c>
      <c r="CS331" t="str">
        <f>IFERROR('Prod y alimentación'!Q389*IF($AN331=$R$10,VLOOKUP($AO331,Listas!$B$6:$C$106,2,),IF($AN331=$R$11,VLOOKUP($AO331,Listas!$E$6:$F$106,2,),IF($AN331=$R$12,VLOOKUP($AO331,Listas!$H$6:$I$106,2,),""))),"")</f>
        <v/>
      </c>
      <c r="CT331" t="str">
        <f>IFERROR('Prod y alimentación'!T389*IF($AN331=$R$10,VLOOKUP($AO331,Listas!$B$6:$C$106,2,),IF($AN331=$R$11,VLOOKUP($AO331,Listas!$E$6:$F$106,2,),IF($AN331=$R$12,VLOOKUP($AO331,Listas!$H$6:$I$106,2,),""))),"")</f>
        <v/>
      </c>
      <c r="CU331" t="str">
        <f>IFERROR('Prod y alimentación'!W389*IF($AN331=$R$10,VLOOKUP($AO331,Listas!$B$6:$C$106,2,),IF($AN331=$R$11,VLOOKUP($AO331,Listas!$E$6:$F$106,2,),IF($AN331=$R$12,VLOOKUP($AO331,Listas!$H$6:$I$106,2,),""))),"")</f>
        <v/>
      </c>
      <c r="CV331" t="str">
        <f>IFERROR('Prod y alimentación'!Z389*IF($AN331=$R$10,VLOOKUP($AO331,Listas!$B$6:$C$106,2,),IF($AN331=$R$11,VLOOKUP($AO331,Listas!$E$6:$F$106,2,),IF($AN331=$R$12,VLOOKUP($AO331,Listas!$H$6:$I$106,2,),""))),"")</f>
        <v/>
      </c>
      <c r="CW331" t="str">
        <f>IFERROR('Prod y alimentación'!AC389*IF($AN331=$R$10,VLOOKUP($AO331,Listas!$B$6:$C$106,2,),IF($AN331=$R$11,VLOOKUP($AO331,Listas!$E$6:$F$106,2,),IF($AN331=$R$12,VLOOKUP($AO331,Listas!$H$6:$I$106,2,),""))),"")</f>
        <v/>
      </c>
      <c r="CX331" t="str">
        <f>IFERROR('Prod y alimentación'!AF389*IF($AN331=$R$10,VLOOKUP($AO331,Listas!$B$6:$C$106,2,),IF($AN331=$R$11,VLOOKUP($AO331,Listas!$E$6:$F$106,2,),IF($AN331=$R$12,VLOOKUP($AO331,Listas!$H$6:$I$106,2,),""))),"")</f>
        <v/>
      </c>
      <c r="CY331" t="str">
        <f>IFERROR('Prod y alimentación'!AI389*IF($AN331=$R$10,VLOOKUP($AO331,Listas!$B$6:$C$106,2,),IF($AN331=$R$11,VLOOKUP($AO331,Listas!$E$6:$F$106,2,),IF($AN331=$R$12,VLOOKUP($AO331,Listas!$H$6:$I$106,2,),""))),"")</f>
        <v/>
      </c>
      <c r="CZ331" t="str">
        <f>IFERROR('Prod y alimentación'!AL389*IF($AN331=$R$10,VLOOKUP($AO331,Listas!$B$6:$C$106,2,),IF($AN331=$R$11,VLOOKUP($AO331,Listas!$E$6:$F$106,2,),IF($AN331=$R$12,VLOOKUP($AO331,Listas!$H$6:$I$106,2,),""))),"")</f>
        <v/>
      </c>
    </row>
    <row r="332" spans="80:104" x14ac:dyDescent="0.35">
      <c r="CB332" t="str">
        <f>IF(Reservas!E337="",IF(Reservas!D337="","",IF(Reservas!C337=$O$10,0.85,IF(Reservas!C337=$O$11,0.45,IF(Reservas!C337=$O$12,0.33,"")))),Reservas!E337)</f>
        <v/>
      </c>
      <c r="CC332" t="str">
        <f>IF(Reservas!H337="",IF(Reservas!G337="","",IF(Reservas!F337=$O$10,0.85,IF(Reservas!F337=$O$11,0.45,IF(Reservas!F337=$O$12,0.33,"")))),Reservas!H337)</f>
        <v/>
      </c>
      <c r="CD332" t="str">
        <f>IF(Reservas!K337="",IF(Reservas!J337="","",IF(Reservas!I337=$O$10,0.85,IF(Reservas!I337=$O$11,0.45,IF(Reservas!I337=$O$12,0.33,"")))),Reservas!K337)</f>
        <v/>
      </c>
      <c r="CE332" t="str">
        <f>IF(Reservas!N337="",IF(Reservas!M337="","",IF(Reservas!L337=$O$10,0.85,IF(Reservas!L337=$O$11,0.45,IF(Reservas!L337=$O$12,0.33,"")))),Reservas!N337)</f>
        <v/>
      </c>
      <c r="CF332" t="str">
        <f>IF(Reservas!Q337="",IF(Reservas!P337="","",IF(Reservas!O337=$O$10,0.85,IF(Reservas!O337=$O$11,0.45,IF(Reservas!O337=$O$12,0.33,"")))),Reservas!Q337)</f>
        <v/>
      </c>
      <c r="CG332" t="str">
        <f>IF(Reservas!T337="",IF(Reservas!S337="","",IF(Reservas!R337=$O$10,0.85,IF(Reservas!R337=$O$11,0.45,IF(Reservas!R337=$O$12,0.33,"")))),Reservas!T337)</f>
        <v/>
      </c>
      <c r="CH332" t="str">
        <f>IF(Reservas!W337="",IF(Reservas!V337="","",IF(Reservas!U337=$O$10,0.85,IF(Reservas!U337=$O$11,0.45,IF(Reservas!U337=$O$12,0.33,"")))),Reservas!W337)</f>
        <v/>
      </c>
      <c r="CI332" t="str">
        <f>IF(Reservas!Z337="",IF(Reservas!Y337="","",IF(Reservas!X337=$O$10,0.85,IF(Reservas!X337=$O$11,0.45,IF(Reservas!X337=$O$12,0.33,"")))),Reservas!Z337)</f>
        <v/>
      </c>
      <c r="CJ332" t="str">
        <f>IF(Reservas!AC337="",IF(Reservas!AB337="","",IF(Reservas!AA337=$O$10,0.85,IF(Reservas!AA337=$O$11,0.45,IF(Reservas!AA337=$O$12,0.33,"")))),Reservas!AC337)</f>
        <v/>
      </c>
      <c r="CK332" t="str">
        <f>IF(Reservas!AF337="",IF(Reservas!AE337="","",IF(Reservas!AD337=$O$10,0.85,IF(Reservas!AD337=$O$11,0.45,IF(Reservas!AD337=$O$12,0.33,"")))),Reservas!AF337)</f>
        <v/>
      </c>
      <c r="CL332" t="str">
        <f>IF(Reservas!AI337="",IF(Reservas!AH337="","",IF(Reservas!AG337=$O$10,0.85,IF(Reservas!AG337=$O$11,0.45,IF(Reservas!AG337=$O$12,0.33,"")))),Reservas!AI337)</f>
        <v/>
      </c>
      <c r="CM332" t="str">
        <f>IF(Reservas!AL337="",IF(Reservas!AK337="","",IF(Reservas!AJ337=$O$10,0.85,IF(Reservas!AJ337=$O$11,0.45,IF(Reservas!AJ337=$O$12,0.33,"")))),Reservas!AL337)</f>
        <v/>
      </c>
      <c r="CO332" t="str">
        <f>IFERROR('Prod y alimentación'!E390*IF($AN332=$R$10,VLOOKUP($AO332,Listas!$B$6:$C$106,2,),IF($AN332=$R$11,VLOOKUP($AO332,Listas!$E$6:$F$106,2,),IF($AN332=$R$12,VLOOKUP($AO332,Listas!$H$6:$I$106,2,),""))),"")</f>
        <v/>
      </c>
      <c r="CP332" t="str">
        <f>IFERROR('Prod y alimentación'!H390*IF($AN332=$R$10,VLOOKUP($AO332,Listas!$B$6:$C$106,2,),IF($AN332=$R$11,VLOOKUP($AO332,Listas!$E$6:$F$106,2,),IF($AN332=$R$12,VLOOKUP($AO332,Listas!$H$6:$I$106,2,),""))),"")</f>
        <v/>
      </c>
      <c r="CQ332" t="str">
        <f>IFERROR('Prod y alimentación'!K390*IF($AN332=$R$10,VLOOKUP($AO332,Listas!$B$6:$C$106,2,),IF($AN332=$R$11,VLOOKUP($AO332,Listas!$E$6:$F$106,2,),IF($AN332=$R$12,VLOOKUP($AO332,Listas!$H$6:$I$106,2,),""))),"")</f>
        <v/>
      </c>
      <c r="CR332" t="str">
        <f>IFERROR('Prod y alimentación'!N390*IF($AN332=$R$10,VLOOKUP($AO332,Listas!$B$6:$C$106,2,),IF($AN332=$R$11,VLOOKUP($AO332,Listas!$E$6:$F$106,2,),IF($AN332=$R$12,VLOOKUP($AO332,Listas!$H$6:$I$106,2,),""))),"")</f>
        <v/>
      </c>
      <c r="CS332" t="str">
        <f>IFERROR('Prod y alimentación'!Q390*IF($AN332=$R$10,VLOOKUP($AO332,Listas!$B$6:$C$106,2,),IF($AN332=$R$11,VLOOKUP($AO332,Listas!$E$6:$F$106,2,),IF($AN332=$R$12,VLOOKUP($AO332,Listas!$H$6:$I$106,2,),""))),"")</f>
        <v/>
      </c>
      <c r="CT332" t="str">
        <f>IFERROR('Prod y alimentación'!T390*IF($AN332=$R$10,VLOOKUP($AO332,Listas!$B$6:$C$106,2,),IF($AN332=$R$11,VLOOKUP($AO332,Listas!$E$6:$F$106,2,),IF($AN332=$R$12,VLOOKUP($AO332,Listas!$H$6:$I$106,2,),""))),"")</f>
        <v/>
      </c>
      <c r="CU332" t="str">
        <f>IFERROR('Prod y alimentación'!W390*IF($AN332=$R$10,VLOOKUP($AO332,Listas!$B$6:$C$106,2,),IF($AN332=$R$11,VLOOKUP($AO332,Listas!$E$6:$F$106,2,),IF($AN332=$R$12,VLOOKUP($AO332,Listas!$H$6:$I$106,2,),""))),"")</f>
        <v/>
      </c>
      <c r="CV332" t="str">
        <f>IFERROR('Prod y alimentación'!Z390*IF($AN332=$R$10,VLOOKUP($AO332,Listas!$B$6:$C$106,2,),IF($AN332=$R$11,VLOOKUP($AO332,Listas!$E$6:$F$106,2,),IF($AN332=$R$12,VLOOKUP($AO332,Listas!$H$6:$I$106,2,),""))),"")</f>
        <v/>
      </c>
      <c r="CW332" t="str">
        <f>IFERROR('Prod y alimentación'!AC390*IF($AN332=$R$10,VLOOKUP($AO332,Listas!$B$6:$C$106,2,),IF($AN332=$R$11,VLOOKUP($AO332,Listas!$E$6:$F$106,2,),IF($AN332=$R$12,VLOOKUP($AO332,Listas!$H$6:$I$106,2,),""))),"")</f>
        <v/>
      </c>
      <c r="CX332" t="str">
        <f>IFERROR('Prod y alimentación'!AF390*IF($AN332=$R$10,VLOOKUP($AO332,Listas!$B$6:$C$106,2,),IF($AN332=$R$11,VLOOKUP($AO332,Listas!$E$6:$F$106,2,),IF($AN332=$R$12,VLOOKUP($AO332,Listas!$H$6:$I$106,2,),""))),"")</f>
        <v/>
      </c>
      <c r="CY332" t="str">
        <f>IFERROR('Prod y alimentación'!AI390*IF($AN332=$R$10,VLOOKUP($AO332,Listas!$B$6:$C$106,2,),IF($AN332=$R$11,VLOOKUP($AO332,Listas!$E$6:$F$106,2,),IF($AN332=$R$12,VLOOKUP($AO332,Listas!$H$6:$I$106,2,),""))),"")</f>
        <v/>
      </c>
      <c r="CZ332" t="str">
        <f>IFERROR('Prod y alimentación'!AL390*IF($AN332=$R$10,VLOOKUP($AO332,Listas!$B$6:$C$106,2,),IF($AN332=$R$11,VLOOKUP($AO332,Listas!$E$6:$F$106,2,),IF($AN332=$R$12,VLOOKUP($AO332,Listas!$H$6:$I$106,2,),""))),"")</f>
        <v/>
      </c>
    </row>
    <row r="333" spans="80:104" x14ac:dyDescent="0.35">
      <c r="CB333" t="str">
        <f>IF(Reservas!E338="",IF(Reservas!D338="","",IF(Reservas!C338=$O$10,0.85,IF(Reservas!C338=$O$11,0.45,IF(Reservas!C338=$O$12,0.33,"")))),Reservas!E338)</f>
        <v/>
      </c>
      <c r="CC333" t="str">
        <f>IF(Reservas!H338="",IF(Reservas!G338="","",IF(Reservas!F338=$O$10,0.85,IF(Reservas!F338=$O$11,0.45,IF(Reservas!F338=$O$12,0.33,"")))),Reservas!H338)</f>
        <v/>
      </c>
      <c r="CD333" t="str">
        <f>IF(Reservas!K338="",IF(Reservas!J338="","",IF(Reservas!I338=$O$10,0.85,IF(Reservas!I338=$O$11,0.45,IF(Reservas!I338=$O$12,0.33,"")))),Reservas!K338)</f>
        <v/>
      </c>
      <c r="CE333" t="str">
        <f>IF(Reservas!N338="",IF(Reservas!M338="","",IF(Reservas!L338=$O$10,0.85,IF(Reservas!L338=$O$11,0.45,IF(Reservas!L338=$O$12,0.33,"")))),Reservas!N338)</f>
        <v/>
      </c>
      <c r="CF333" t="str">
        <f>IF(Reservas!Q338="",IF(Reservas!P338="","",IF(Reservas!O338=$O$10,0.85,IF(Reservas!O338=$O$11,0.45,IF(Reservas!O338=$O$12,0.33,"")))),Reservas!Q338)</f>
        <v/>
      </c>
      <c r="CG333" t="str">
        <f>IF(Reservas!T338="",IF(Reservas!S338="","",IF(Reservas!R338=$O$10,0.85,IF(Reservas!R338=$O$11,0.45,IF(Reservas!R338=$O$12,0.33,"")))),Reservas!T338)</f>
        <v/>
      </c>
      <c r="CH333" t="str">
        <f>IF(Reservas!W338="",IF(Reservas!V338="","",IF(Reservas!U338=$O$10,0.85,IF(Reservas!U338=$O$11,0.45,IF(Reservas!U338=$O$12,0.33,"")))),Reservas!W338)</f>
        <v/>
      </c>
      <c r="CI333" t="str">
        <f>IF(Reservas!Z338="",IF(Reservas!Y338="","",IF(Reservas!X338=$O$10,0.85,IF(Reservas!X338=$O$11,0.45,IF(Reservas!X338=$O$12,0.33,"")))),Reservas!Z338)</f>
        <v/>
      </c>
      <c r="CJ333" t="str">
        <f>IF(Reservas!AC338="",IF(Reservas!AB338="","",IF(Reservas!AA338=$O$10,0.85,IF(Reservas!AA338=$O$11,0.45,IF(Reservas!AA338=$O$12,0.33,"")))),Reservas!AC338)</f>
        <v/>
      </c>
      <c r="CK333" t="str">
        <f>IF(Reservas!AF338="",IF(Reservas!AE338="","",IF(Reservas!AD338=$O$10,0.85,IF(Reservas!AD338=$O$11,0.45,IF(Reservas!AD338=$O$12,0.33,"")))),Reservas!AF338)</f>
        <v/>
      </c>
      <c r="CL333" t="str">
        <f>IF(Reservas!AI338="",IF(Reservas!AH338="","",IF(Reservas!AG338=$O$10,0.85,IF(Reservas!AG338=$O$11,0.45,IF(Reservas!AG338=$O$12,0.33,"")))),Reservas!AI338)</f>
        <v/>
      </c>
      <c r="CM333" t="str">
        <f>IF(Reservas!AL338="",IF(Reservas!AK338="","",IF(Reservas!AJ338=$O$10,0.85,IF(Reservas!AJ338=$O$11,0.45,IF(Reservas!AJ338=$O$12,0.33,"")))),Reservas!AL338)</f>
        <v/>
      </c>
      <c r="CO333" t="str">
        <f>IFERROR('Prod y alimentación'!E391*IF($AN333=$R$10,VLOOKUP($AO333,Listas!$B$6:$C$106,2,),IF($AN333=$R$11,VLOOKUP($AO333,Listas!$E$6:$F$106,2,),IF($AN333=$R$12,VLOOKUP($AO333,Listas!$H$6:$I$106,2,),""))),"")</f>
        <v/>
      </c>
      <c r="CP333" t="str">
        <f>IFERROR('Prod y alimentación'!H391*IF($AN333=$R$10,VLOOKUP($AO333,Listas!$B$6:$C$106,2,),IF($AN333=$R$11,VLOOKUP($AO333,Listas!$E$6:$F$106,2,),IF($AN333=$R$12,VLOOKUP($AO333,Listas!$H$6:$I$106,2,),""))),"")</f>
        <v/>
      </c>
      <c r="CQ333" t="str">
        <f>IFERROR('Prod y alimentación'!K391*IF($AN333=$R$10,VLOOKUP($AO333,Listas!$B$6:$C$106,2,),IF($AN333=$R$11,VLOOKUP($AO333,Listas!$E$6:$F$106,2,),IF($AN333=$R$12,VLOOKUP($AO333,Listas!$H$6:$I$106,2,),""))),"")</f>
        <v/>
      </c>
      <c r="CR333" t="str">
        <f>IFERROR('Prod y alimentación'!N391*IF($AN333=$R$10,VLOOKUP($AO333,Listas!$B$6:$C$106,2,),IF($AN333=$R$11,VLOOKUP($AO333,Listas!$E$6:$F$106,2,),IF($AN333=$R$12,VLOOKUP($AO333,Listas!$H$6:$I$106,2,),""))),"")</f>
        <v/>
      </c>
      <c r="CS333" t="str">
        <f>IFERROR('Prod y alimentación'!Q391*IF($AN333=$R$10,VLOOKUP($AO333,Listas!$B$6:$C$106,2,),IF($AN333=$R$11,VLOOKUP($AO333,Listas!$E$6:$F$106,2,),IF($AN333=$R$12,VLOOKUP($AO333,Listas!$H$6:$I$106,2,),""))),"")</f>
        <v/>
      </c>
      <c r="CT333" t="str">
        <f>IFERROR('Prod y alimentación'!T391*IF($AN333=$R$10,VLOOKUP($AO333,Listas!$B$6:$C$106,2,),IF($AN333=$R$11,VLOOKUP($AO333,Listas!$E$6:$F$106,2,),IF($AN333=$R$12,VLOOKUP($AO333,Listas!$H$6:$I$106,2,),""))),"")</f>
        <v/>
      </c>
      <c r="CU333" t="str">
        <f>IFERROR('Prod y alimentación'!W391*IF($AN333=$R$10,VLOOKUP($AO333,Listas!$B$6:$C$106,2,),IF($AN333=$R$11,VLOOKUP($AO333,Listas!$E$6:$F$106,2,),IF($AN333=$R$12,VLOOKUP($AO333,Listas!$H$6:$I$106,2,),""))),"")</f>
        <v/>
      </c>
      <c r="CV333" t="str">
        <f>IFERROR('Prod y alimentación'!Z391*IF($AN333=$R$10,VLOOKUP($AO333,Listas!$B$6:$C$106,2,),IF($AN333=$R$11,VLOOKUP($AO333,Listas!$E$6:$F$106,2,),IF($AN333=$R$12,VLOOKUP($AO333,Listas!$H$6:$I$106,2,),""))),"")</f>
        <v/>
      </c>
      <c r="CW333" t="str">
        <f>IFERROR('Prod y alimentación'!AC391*IF($AN333=$R$10,VLOOKUP($AO333,Listas!$B$6:$C$106,2,),IF($AN333=$R$11,VLOOKUP($AO333,Listas!$E$6:$F$106,2,),IF($AN333=$R$12,VLOOKUP($AO333,Listas!$H$6:$I$106,2,),""))),"")</f>
        <v/>
      </c>
      <c r="CX333" t="str">
        <f>IFERROR('Prod y alimentación'!AF391*IF($AN333=$R$10,VLOOKUP($AO333,Listas!$B$6:$C$106,2,),IF($AN333=$R$11,VLOOKUP($AO333,Listas!$E$6:$F$106,2,),IF($AN333=$R$12,VLOOKUP($AO333,Listas!$H$6:$I$106,2,),""))),"")</f>
        <v/>
      </c>
      <c r="CY333" t="str">
        <f>IFERROR('Prod y alimentación'!AI391*IF($AN333=$R$10,VLOOKUP($AO333,Listas!$B$6:$C$106,2,),IF($AN333=$R$11,VLOOKUP($AO333,Listas!$E$6:$F$106,2,),IF($AN333=$R$12,VLOOKUP($AO333,Listas!$H$6:$I$106,2,),""))),"")</f>
        <v/>
      </c>
      <c r="CZ333" t="str">
        <f>IFERROR('Prod y alimentación'!AL391*IF($AN333=$R$10,VLOOKUP($AO333,Listas!$B$6:$C$106,2,),IF($AN333=$R$11,VLOOKUP($AO333,Listas!$E$6:$F$106,2,),IF($AN333=$R$12,VLOOKUP($AO333,Listas!$H$6:$I$106,2,),""))),"")</f>
        <v/>
      </c>
    </row>
    <row r="334" spans="80:104" x14ac:dyDescent="0.35">
      <c r="CB334" t="str">
        <f>IF(Reservas!E339="",IF(Reservas!D339="","",IF(Reservas!C339=$O$10,0.85,IF(Reservas!C339=$O$11,0.45,IF(Reservas!C339=$O$12,0.33,"")))),Reservas!E339)</f>
        <v/>
      </c>
      <c r="CC334" t="str">
        <f>IF(Reservas!H339="",IF(Reservas!G339="","",IF(Reservas!F339=$O$10,0.85,IF(Reservas!F339=$O$11,0.45,IF(Reservas!F339=$O$12,0.33,"")))),Reservas!H339)</f>
        <v/>
      </c>
      <c r="CD334" t="str">
        <f>IF(Reservas!K339="",IF(Reservas!J339="","",IF(Reservas!I339=$O$10,0.85,IF(Reservas!I339=$O$11,0.45,IF(Reservas!I339=$O$12,0.33,"")))),Reservas!K339)</f>
        <v/>
      </c>
      <c r="CE334" t="str">
        <f>IF(Reservas!N339="",IF(Reservas!M339="","",IF(Reservas!L339=$O$10,0.85,IF(Reservas!L339=$O$11,0.45,IF(Reservas!L339=$O$12,0.33,"")))),Reservas!N339)</f>
        <v/>
      </c>
      <c r="CF334" t="str">
        <f>IF(Reservas!Q339="",IF(Reservas!P339="","",IF(Reservas!O339=$O$10,0.85,IF(Reservas!O339=$O$11,0.45,IF(Reservas!O339=$O$12,0.33,"")))),Reservas!Q339)</f>
        <v/>
      </c>
      <c r="CG334" t="str">
        <f>IF(Reservas!T339="",IF(Reservas!S339="","",IF(Reservas!R339=$O$10,0.85,IF(Reservas!R339=$O$11,0.45,IF(Reservas!R339=$O$12,0.33,"")))),Reservas!T339)</f>
        <v/>
      </c>
      <c r="CH334" t="str">
        <f>IF(Reservas!W339="",IF(Reservas!V339="","",IF(Reservas!U339=$O$10,0.85,IF(Reservas!U339=$O$11,0.45,IF(Reservas!U339=$O$12,0.33,"")))),Reservas!W339)</f>
        <v/>
      </c>
      <c r="CI334" t="str">
        <f>IF(Reservas!Z339="",IF(Reservas!Y339="","",IF(Reservas!X339=$O$10,0.85,IF(Reservas!X339=$O$11,0.45,IF(Reservas!X339=$O$12,0.33,"")))),Reservas!Z339)</f>
        <v/>
      </c>
      <c r="CJ334" t="str">
        <f>IF(Reservas!AC339="",IF(Reservas!AB339="","",IF(Reservas!AA339=$O$10,0.85,IF(Reservas!AA339=$O$11,0.45,IF(Reservas!AA339=$O$12,0.33,"")))),Reservas!AC339)</f>
        <v/>
      </c>
      <c r="CK334" t="str">
        <f>IF(Reservas!AF339="",IF(Reservas!AE339="","",IF(Reservas!AD339=$O$10,0.85,IF(Reservas!AD339=$O$11,0.45,IF(Reservas!AD339=$O$12,0.33,"")))),Reservas!AF339)</f>
        <v/>
      </c>
      <c r="CL334" t="str">
        <f>IF(Reservas!AI339="",IF(Reservas!AH339="","",IF(Reservas!AG339=$O$10,0.85,IF(Reservas!AG339=$O$11,0.45,IF(Reservas!AG339=$O$12,0.33,"")))),Reservas!AI339)</f>
        <v/>
      </c>
      <c r="CM334" t="str">
        <f>IF(Reservas!AL339="",IF(Reservas!AK339="","",IF(Reservas!AJ339=$O$10,0.85,IF(Reservas!AJ339=$O$11,0.45,IF(Reservas!AJ339=$O$12,0.33,"")))),Reservas!AL339)</f>
        <v/>
      </c>
      <c r="CO334" t="str">
        <f>IFERROR('Prod y alimentación'!E392*IF($AN334=$R$10,VLOOKUP($AO334,Listas!$B$6:$C$106,2,),IF($AN334=$R$11,VLOOKUP($AO334,Listas!$E$6:$F$106,2,),IF($AN334=$R$12,VLOOKUP($AO334,Listas!$H$6:$I$106,2,),""))),"")</f>
        <v/>
      </c>
      <c r="CP334" t="str">
        <f>IFERROR('Prod y alimentación'!H392*IF($AN334=$R$10,VLOOKUP($AO334,Listas!$B$6:$C$106,2,),IF($AN334=$R$11,VLOOKUP($AO334,Listas!$E$6:$F$106,2,),IF($AN334=$R$12,VLOOKUP($AO334,Listas!$H$6:$I$106,2,),""))),"")</f>
        <v/>
      </c>
      <c r="CQ334" t="str">
        <f>IFERROR('Prod y alimentación'!K392*IF($AN334=$R$10,VLOOKUP($AO334,Listas!$B$6:$C$106,2,),IF($AN334=$R$11,VLOOKUP($AO334,Listas!$E$6:$F$106,2,),IF($AN334=$R$12,VLOOKUP($AO334,Listas!$H$6:$I$106,2,),""))),"")</f>
        <v/>
      </c>
      <c r="CR334" t="str">
        <f>IFERROR('Prod y alimentación'!N392*IF($AN334=$R$10,VLOOKUP($AO334,Listas!$B$6:$C$106,2,),IF($AN334=$R$11,VLOOKUP($AO334,Listas!$E$6:$F$106,2,),IF($AN334=$R$12,VLOOKUP($AO334,Listas!$H$6:$I$106,2,),""))),"")</f>
        <v/>
      </c>
      <c r="CS334" t="str">
        <f>IFERROR('Prod y alimentación'!Q392*IF($AN334=$R$10,VLOOKUP($AO334,Listas!$B$6:$C$106,2,),IF($AN334=$R$11,VLOOKUP($AO334,Listas!$E$6:$F$106,2,),IF($AN334=$R$12,VLOOKUP($AO334,Listas!$H$6:$I$106,2,),""))),"")</f>
        <v/>
      </c>
      <c r="CT334" t="str">
        <f>IFERROR('Prod y alimentación'!T392*IF($AN334=$R$10,VLOOKUP($AO334,Listas!$B$6:$C$106,2,),IF($AN334=$R$11,VLOOKUP($AO334,Listas!$E$6:$F$106,2,),IF($AN334=$R$12,VLOOKUP($AO334,Listas!$H$6:$I$106,2,),""))),"")</f>
        <v/>
      </c>
      <c r="CU334" t="str">
        <f>IFERROR('Prod y alimentación'!W392*IF($AN334=$R$10,VLOOKUP($AO334,Listas!$B$6:$C$106,2,),IF($AN334=$R$11,VLOOKUP($AO334,Listas!$E$6:$F$106,2,),IF($AN334=$R$12,VLOOKUP($AO334,Listas!$H$6:$I$106,2,),""))),"")</f>
        <v/>
      </c>
      <c r="CV334" t="str">
        <f>IFERROR('Prod y alimentación'!Z392*IF($AN334=$R$10,VLOOKUP($AO334,Listas!$B$6:$C$106,2,),IF($AN334=$R$11,VLOOKUP($AO334,Listas!$E$6:$F$106,2,),IF($AN334=$R$12,VLOOKUP($AO334,Listas!$H$6:$I$106,2,),""))),"")</f>
        <v/>
      </c>
      <c r="CW334" t="str">
        <f>IFERROR('Prod y alimentación'!AC392*IF($AN334=$R$10,VLOOKUP($AO334,Listas!$B$6:$C$106,2,),IF($AN334=$R$11,VLOOKUP($AO334,Listas!$E$6:$F$106,2,),IF($AN334=$R$12,VLOOKUP($AO334,Listas!$H$6:$I$106,2,),""))),"")</f>
        <v/>
      </c>
      <c r="CX334" t="str">
        <f>IFERROR('Prod y alimentación'!AF392*IF($AN334=$R$10,VLOOKUP($AO334,Listas!$B$6:$C$106,2,),IF($AN334=$R$11,VLOOKUP($AO334,Listas!$E$6:$F$106,2,),IF($AN334=$R$12,VLOOKUP($AO334,Listas!$H$6:$I$106,2,),""))),"")</f>
        <v/>
      </c>
      <c r="CY334" t="str">
        <f>IFERROR('Prod y alimentación'!AI392*IF($AN334=$R$10,VLOOKUP($AO334,Listas!$B$6:$C$106,2,),IF($AN334=$R$11,VLOOKUP($AO334,Listas!$E$6:$F$106,2,),IF($AN334=$R$12,VLOOKUP($AO334,Listas!$H$6:$I$106,2,),""))),"")</f>
        <v/>
      </c>
      <c r="CZ334" t="str">
        <f>IFERROR('Prod y alimentación'!AL392*IF($AN334=$R$10,VLOOKUP($AO334,Listas!$B$6:$C$106,2,),IF($AN334=$R$11,VLOOKUP($AO334,Listas!$E$6:$F$106,2,),IF($AN334=$R$12,VLOOKUP($AO334,Listas!$H$6:$I$106,2,),""))),"")</f>
        <v/>
      </c>
    </row>
    <row r="335" spans="80:104" x14ac:dyDescent="0.35">
      <c r="CB335" t="str">
        <f>IF(Reservas!E340="",IF(Reservas!D340="","",IF(Reservas!C340=$O$10,0.85,IF(Reservas!C340=$O$11,0.45,IF(Reservas!C340=$O$12,0.33,"")))),Reservas!E340)</f>
        <v/>
      </c>
      <c r="CC335" t="str">
        <f>IF(Reservas!H340="",IF(Reservas!G340="","",IF(Reservas!F340=$O$10,0.85,IF(Reservas!F340=$O$11,0.45,IF(Reservas!F340=$O$12,0.33,"")))),Reservas!H340)</f>
        <v/>
      </c>
      <c r="CD335" t="str">
        <f>IF(Reservas!K340="",IF(Reservas!J340="","",IF(Reservas!I340=$O$10,0.85,IF(Reservas!I340=$O$11,0.45,IF(Reservas!I340=$O$12,0.33,"")))),Reservas!K340)</f>
        <v/>
      </c>
      <c r="CE335" t="str">
        <f>IF(Reservas!N340="",IF(Reservas!M340="","",IF(Reservas!L340=$O$10,0.85,IF(Reservas!L340=$O$11,0.45,IF(Reservas!L340=$O$12,0.33,"")))),Reservas!N340)</f>
        <v/>
      </c>
      <c r="CF335" t="str">
        <f>IF(Reservas!Q340="",IF(Reservas!P340="","",IF(Reservas!O340=$O$10,0.85,IF(Reservas!O340=$O$11,0.45,IF(Reservas!O340=$O$12,0.33,"")))),Reservas!Q340)</f>
        <v/>
      </c>
      <c r="CG335" t="str">
        <f>IF(Reservas!T340="",IF(Reservas!S340="","",IF(Reservas!R340=$O$10,0.85,IF(Reservas!R340=$O$11,0.45,IF(Reservas!R340=$O$12,0.33,"")))),Reservas!T340)</f>
        <v/>
      </c>
      <c r="CH335" t="str">
        <f>IF(Reservas!W340="",IF(Reservas!V340="","",IF(Reservas!U340=$O$10,0.85,IF(Reservas!U340=$O$11,0.45,IF(Reservas!U340=$O$12,0.33,"")))),Reservas!W340)</f>
        <v/>
      </c>
      <c r="CI335" t="str">
        <f>IF(Reservas!Z340="",IF(Reservas!Y340="","",IF(Reservas!X340=$O$10,0.85,IF(Reservas!X340=$O$11,0.45,IF(Reservas!X340=$O$12,0.33,"")))),Reservas!Z340)</f>
        <v/>
      </c>
      <c r="CJ335" t="str">
        <f>IF(Reservas!AC340="",IF(Reservas!AB340="","",IF(Reservas!AA340=$O$10,0.85,IF(Reservas!AA340=$O$11,0.45,IF(Reservas!AA340=$O$12,0.33,"")))),Reservas!AC340)</f>
        <v/>
      </c>
      <c r="CK335" t="str">
        <f>IF(Reservas!AF340="",IF(Reservas!AE340="","",IF(Reservas!AD340=$O$10,0.85,IF(Reservas!AD340=$O$11,0.45,IF(Reservas!AD340=$O$12,0.33,"")))),Reservas!AF340)</f>
        <v/>
      </c>
      <c r="CL335" t="str">
        <f>IF(Reservas!AI340="",IF(Reservas!AH340="","",IF(Reservas!AG340=$O$10,0.85,IF(Reservas!AG340=$O$11,0.45,IF(Reservas!AG340=$O$12,0.33,"")))),Reservas!AI340)</f>
        <v/>
      </c>
      <c r="CM335" t="str">
        <f>IF(Reservas!AL340="",IF(Reservas!AK340="","",IF(Reservas!AJ340=$O$10,0.85,IF(Reservas!AJ340=$O$11,0.45,IF(Reservas!AJ340=$O$12,0.33,"")))),Reservas!AL340)</f>
        <v/>
      </c>
      <c r="CO335" t="str">
        <f>IFERROR('Prod y alimentación'!E393*IF($AN335=$R$10,VLOOKUP($AO335,Listas!$B$6:$C$106,2,),IF($AN335=$R$11,VLOOKUP($AO335,Listas!$E$6:$F$106,2,),IF($AN335=$R$12,VLOOKUP($AO335,Listas!$H$6:$I$106,2,),""))),"")</f>
        <v/>
      </c>
      <c r="CP335" t="str">
        <f>IFERROR('Prod y alimentación'!H393*IF($AN335=$R$10,VLOOKUP($AO335,Listas!$B$6:$C$106,2,),IF($AN335=$R$11,VLOOKUP($AO335,Listas!$E$6:$F$106,2,),IF($AN335=$R$12,VLOOKUP($AO335,Listas!$H$6:$I$106,2,),""))),"")</f>
        <v/>
      </c>
      <c r="CQ335" t="str">
        <f>IFERROR('Prod y alimentación'!K393*IF($AN335=$R$10,VLOOKUP($AO335,Listas!$B$6:$C$106,2,),IF($AN335=$R$11,VLOOKUP($AO335,Listas!$E$6:$F$106,2,),IF($AN335=$R$12,VLOOKUP($AO335,Listas!$H$6:$I$106,2,),""))),"")</f>
        <v/>
      </c>
      <c r="CR335" t="str">
        <f>IFERROR('Prod y alimentación'!N393*IF($AN335=$R$10,VLOOKUP($AO335,Listas!$B$6:$C$106,2,),IF($AN335=$R$11,VLOOKUP($AO335,Listas!$E$6:$F$106,2,),IF($AN335=$R$12,VLOOKUP($AO335,Listas!$H$6:$I$106,2,),""))),"")</f>
        <v/>
      </c>
      <c r="CS335" t="str">
        <f>IFERROR('Prod y alimentación'!Q393*IF($AN335=$R$10,VLOOKUP($AO335,Listas!$B$6:$C$106,2,),IF($AN335=$R$11,VLOOKUP($AO335,Listas!$E$6:$F$106,2,),IF($AN335=$R$12,VLOOKUP($AO335,Listas!$H$6:$I$106,2,),""))),"")</f>
        <v/>
      </c>
      <c r="CT335" t="str">
        <f>IFERROR('Prod y alimentación'!T393*IF($AN335=$R$10,VLOOKUP($AO335,Listas!$B$6:$C$106,2,),IF($AN335=$R$11,VLOOKUP($AO335,Listas!$E$6:$F$106,2,),IF($AN335=$R$12,VLOOKUP($AO335,Listas!$H$6:$I$106,2,),""))),"")</f>
        <v/>
      </c>
      <c r="CU335" t="str">
        <f>IFERROR('Prod y alimentación'!W393*IF($AN335=$R$10,VLOOKUP($AO335,Listas!$B$6:$C$106,2,),IF($AN335=$R$11,VLOOKUP($AO335,Listas!$E$6:$F$106,2,),IF($AN335=$R$12,VLOOKUP($AO335,Listas!$H$6:$I$106,2,),""))),"")</f>
        <v/>
      </c>
      <c r="CV335" t="str">
        <f>IFERROR('Prod y alimentación'!Z393*IF($AN335=$R$10,VLOOKUP($AO335,Listas!$B$6:$C$106,2,),IF($AN335=$R$11,VLOOKUP($AO335,Listas!$E$6:$F$106,2,),IF($AN335=$R$12,VLOOKUP($AO335,Listas!$H$6:$I$106,2,),""))),"")</f>
        <v/>
      </c>
      <c r="CW335" t="str">
        <f>IFERROR('Prod y alimentación'!AC393*IF($AN335=$R$10,VLOOKUP($AO335,Listas!$B$6:$C$106,2,),IF($AN335=$R$11,VLOOKUP($AO335,Listas!$E$6:$F$106,2,),IF($AN335=$R$12,VLOOKUP($AO335,Listas!$H$6:$I$106,2,),""))),"")</f>
        <v/>
      </c>
      <c r="CX335" t="str">
        <f>IFERROR('Prod y alimentación'!AF393*IF($AN335=$R$10,VLOOKUP($AO335,Listas!$B$6:$C$106,2,),IF($AN335=$R$11,VLOOKUP($AO335,Listas!$E$6:$F$106,2,),IF($AN335=$R$12,VLOOKUP($AO335,Listas!$H$6:$I$106,2,),""))),"")</f>
        <v/>
      </c>
      <c r="CY335" t="str">
        <f>IFERROR('Prod y alimentación'!AI393*IF($AN335=$R$10,VLOOKUP($AO335,Listas!$B$6:$C$106,2,),IF($AN335=$R$11,VLOOKUP($AO335,Listas!$E$6:$F$106,2,),IF($AN335=$R$12,VLOOKUP($AO335,Listas!$H$6:$I$106,2,),""))),"")</f>
        <v/>
      </c>
      <c r="CZ335" t="str">
        <f>IFERROR('Prod y alimentación'!AL393*IF($AN335=$R$10,VLOOKUP($AO335,Listas!$B$6:$C$106,2,),IF($AN335=$R$11,VLOOKUP($AO335,Listas!$E$6:$F$106,2,),IF($AN335=$R$12,VLOOKUP($AO335,Listas!$H$6:$I$106,2,),""))),"")</f>
        <v/>
      </c>
    </row>
    <row r="336" spans="80:104" x14ac:dyDescent="0.35">
      <c r="CB336" t="str">
        <f>IF(Reservas!E341="",IF(Reservas!D341="","",IF(Reservas!C341=$O$10,0.85,IF(Reservas!C341=$O$11,0.45,IF(Reservas!C341=$O$12,0.33,"")))),Reservas!E341)</f>
        <v/>
      </c>
      <c r="CC336" t="str">
        <f>IF(Reservas!H341="",IF(Reservas!G341="","",IF(Reservas!F341=$O$10,0.85,IF(Reservas!F341=$O$11,0.45,IF(Reservas!F341=$O$12,0.33,"")))),Reservas!H341)</f>
        <v/>
      </c>
      <c r="CD336" t="str">
        <f>IF(Reservas!K341="",IF(Reservas!J341="","",IF(Reservas!I341=$O$10,0.85,IF(Reservas!I341=$O$11,0.45,IF(Reservas!I341=$O$12,0.33,"")))),Reservas!K341)</f>
        <v/>
      </c>
      <c r="CE336" t="str">
        <f>IF(Reservas!N341="",IF(Reservas!M341="","",IF(Reservas!L341=$O$10,0.85,IF(Reservas!L341=$O$11,0.45,IF(Reservas!L341=$O$12,0.33,"")))),Reservas!N341)</f>
        <v/>
      </c>
      <c r="CF336" t="str">
        <f>IF(Reservas!Q341="",IF(Reservas!P341="","",IF(Reservas!O341=$O$10,0.85,IF(Reservas!O341=$O$11,0.45,IF(Reservas!O341=$O$12,0.33,"")))),Reservas!Q341)</f>
        <v/>
      </c>
      <c r="CG336" t="str">
        <f>IF(Reservas!T341="",IF(Reservas!S341="","",IF(Reservas!R341=$O$10,0.85,IF(Reservas!R341=$O$11,0.45,IF(Reservas!R341=$O$12,0.33,"")))),Reservas!T341)</f>
        <v/>
      </c>
      <c r="CH336" t="str">
        <f>IF(Reservas!W341="",IF(Reservas!V341="","",IF(Reservas!U341=$O$10,0.85,IF(Reservas!U341=$O$11,0.45,IF(Reservas!U341=$O$12,0.33,"")))),Reservas!W341)</f>
        <v/>
      </c>
      <c r="CI336" t="str">
        <f>IF(Reservas!Z341="",IF(Reservas!Y341="","",IF(Reservas!X341=$O$10,0.85,IF(Reservas!X341=$O$11,0.45,IF(Reservas!X341=$O$12,0.33,"")))),Reservas!Z341)</f>
        <v/>
      </c>
      <c r="CJ336" t="str">
        <f>IF(Reservas!AC341="",IF(Reservas!AB341="","",IF(Reservas!AA341=$O$10,0.85,IF(Reservas!AA341=$O$11,0.45,IF(Reservas!AA341=$O$12,0.33,"")))),Reservas!AC341)</f>
        <v/>
      </c>
      <c r="CK336" t="str">
        <f>IF(Reservas!AF341="",IF(Reservas!AE341="","",IF(Reservas!AD341=$O$10,0.85,IF(Reservas!AD341=$O$11,0.45,IF(Reservas!AD341=$O$12,0.33,"")))),Reservas!AF341)</f>
        <v/>
      </c>
      <c r="CL336" t="str">
        <f>IF(Reservas!AI341="",IF(Reservas!AH341="","",IF(Reservas!AG341=$O$10,0.85,IF(Reservas!AG341=$O$11,0.45,IF(Reservas!AG341=$O$12,0.33,"")))),Reservas!AI341)</f>
        <v/>
      </c>
      <c r="CM336" t="str">
        <f>IF(Reservas!AL341="",IF(Reservas!AK341="","",IF(Reservas!AJ341=$O$10,0.85,IF(Reservas!AJ341=$O$11,0.45,IF(Reservas!AJ341=$O$12,0.33,"")))),Reservas!AL341)</f>
        <v/>
      </c>
      <c r="CO336" t="str">
        <f>IFERROR('Prod y alimentación'!E394*IF($AN336=$R$10,VLOOKUP($AO336,Listas!$B$6:$C$106,2,),IF($AN336=$R$11,VLOOKUP($AO336,Listas!$E$6:$F$106,2,),IF($AN336=$R$12,VLOOKUP($AO336,Listas!$H$6:$I$106,2,),""))),"")</f>
        <v/>
      </c>
      <c r="CP336" t="str">
        <f>IFERROR('Prod y alimentación'!H394*IF($AN336=$R$10,VLOOKUP($AO336,Listas!$B$6:$C$106,2,),IF($AN336=$R$11,VLOOKUP($AO336,Listas!$E$6:$F$106,2,),IF($AN336=$R$12,VLOOKUP($AO336,Listas!$H$6:$I$106,2,),""))),"")</f>
        <v/>
      </c>
      <c r="CQ336" t="str">
        <f>IFERROR('Prod y alimentación'!K394*IF($AN336=$R$10,VLOOKUP($AO336,Listas!$B$6:$C$106,2,),IF($AN336=$R$11,VLOOKUP($AO336,Listas!$E$6:$F$106,2,),IF($AN336=$R$12,VLOOKUP($AO336,Listas!$H$6:$I$106,2,),""))),"")</f>
        <v/>
      </c>
      <c r="CR336" t="str">
        <f>IFERROR('Prod y alimentación'!N394*IF($AN336=$R$10,VLOOKUP($AO336,Listas!$B$6:$C$106,2,),IF($AN336=$R$11,VLOOKUP($AO336,Listas!$E$6:$F$106,2,),IF($AN336=$R$12,VLOOKUP($AO336,Listas!$H$6:$I$106,2,),""))),"")</f>
        <v/>
      </c>
      <c r="CS336" t="str">
        <f>IFERROR('Prod y alimentación'!Q394*IF($AN336=$R$10,VLOOKUP($AO336,Listas!$B$6:$C$106,2,),IF($AN336=$R$11,VLOOKUP($AO336,Listas!$E$6:$F$106,2,),IF($AN336=$R$12,VLOOKUP($AO336,Listas!$H$6:$I$106,2,),""))),"")</f>
        <v/>
      </c>
      <c r="CT336" t="str">
        <f>IFERROR('Prod y alimentación'!T394*IF($AN336=$R$10,VLOOKUP($AO336,Listas!$B$6:$C$106,2,),IF($AN336=$R$11,VLOOKUP($AO336,Listas!$E$6:$F$106,2,),IF($AN336=$R$12,VLOOKUP($AO336,Listas!$H$6:$I$106,2,),""))),"")</f>
        <v/>
      </c>
      <c r="CU336" t="str">
        <f>IFERROR('Prod y alimentación'!W394*IF($AN336=$R$10,VLOOKUP($AO336,Listas!$B$6:$C$106,2,),IF($AN336=$R$11,VLOOKUP($AO336,Listas!$E$6:$F$106,2,),IF($AN336=$R$12,VLOOKUP($AO336,Listas!$H$6:$I$106,2,),""))),"")</f>
        <v/>
      </c>
      <c r="CV336" t="str">
        <f>IFERROR('Prod y alimentación'!Z394*IF($AN336=$R$10,VLOOKUP($AO336,Listas!$B$6:$C$106,2,),IF($AN336=$R$11,VLOOKUP($AO336,Listas!$E$6:$F$106,2,),IF($AN336=$R$12,VLOOKUP($AO336,Listas!$H$6:$I$106,2,),""))),"")</f>
        <v/>
      </c>
      <c r="CW336" t="str">
        <f>IFERROR('Prod y alimentación'!AC394*IF($AN336=$R$10,VLOOKUP($AO336,Listas!$B$6:$C$106,2,),IF($AN336=$R$11,VLOOKUP($AO336,Listas!$E$6:$F$106,2,),IF($AN336=$R$12,VLOOKUP($AO336,Listas!$H$6:$I$106,2,),""))),"")</f>
        <v/>
      </c>
      <c r="CX336" t="str">
        <f>IFERROR('Prod y alimentación'!AF394*IF($AN336=$R$10,VLOOKUP($AO336,Listas!$B$6:$C$106,2,),IF($AN336=$R$11,VLOOKUP($AO336,Listas!$E$6:$F$106,2,),IF($AN336=$R$12,VLOOKUP($AO336,Listas!$H$6:$I$106,2,),""))),"")</f>
        <v/>
      </c>
      <c r="CY336" t="str">
        <f>IFERROR('Prod y alimentación'!AI394*IF($AN336=$R$10,VLOOKUP($AO336,Listas!$B$6:$C$106,2,),IF($AN336=$R$11,VLOOKUP($AO336,Listas!$E$6:$F$106,2,),IF($AN336=$R$12,VLOOKUP($AO336,Listas!$H$6:$I$106,2,),""))),"")</f>
        <v/>
      </c>
      <c r="CZ336" t="str">
        <f>IFERROR('Prod y alimentación'!AL394*IF($AN336=$R$10,VLOOKUP($AO336,Listas!$B$6:$C$106,2,),IF($AN336=$R$11,VLOOKUP($AO336,Listas!$E$6:$F$106,2,),IF($AN336=$R$12,VLOOKUP($AO336,Listas!$H$6:$I$106,2,),""))),"")</f>
        <v/>
      </c>
    </row>
    <row r="337" spans="80:104" x14ac:dyDescent="0.35">
      <c r="CB337" t="str">
        <f>IF(Reservas!E342="",IF(Reservas!D342="","",IF(Reservas!C342=$O$10,0.85,IF(Reservas!C342=$O$11,0.45,IF(Reservas!C342=$O$12,0.33,"")))),Reservas!E342)</f>
        <v/>
      </c>
      <c r="CC337" t="str">
        <f>IF(Reservas!H342="",IF(Reservas!G342="","",IF(Reservas!F342=$O$10,0.85,IF(Reservas!F342=$O$11,0.45,IF(Reservas!F342=$O$12,0.33,"")))),Reservas!H342)</f>
        <v/>
      </c>
      <c r="CD337" t="str">
        <f>IF(Reservas!K342="",IF(Reservas!J342="","",IF(Reservas!I342=$O$10,0.85,IF(Reservas!I342=$O$11,0.45,IF(Reservas!I342=$O$12,0.33,"")))),Reservas!K342)</f>
        <v/>
      </c>
      <c r="CE337" t="str">
        <f>IF(Reservas!N342="",IF(Reservas!M342="","",IF(Reservas!L342=$O$10,0.85,IF(Reservas!L342=$O$11,0.45,IF(Reservas!L342=$O$12,0.33,"")))),Reservas!N342)</f>
        <v/>
      </c>
      <c r="CF337" t="str">
        <f>IF(Reservas!Q342="",IF(Reservas!P342="","",IF(Reservas!O342=$O$10,0.85,IF(Reservas!O342=$O$11,0.45,IF(Reservas!O342=$O$12,0.33,"")))),Reservas!Q342)</f>
        <v/>
      </c>
      <c r="CG337" t="str">
        <f>IF(Reservas!T342="",IF(Reservas!S342="","",IF(Reservas!R342=$O$10,0.85,IF(Reservas!R342=$O$11,0.45,IF(Reservas!R342=$O$12,0.33,"")))),Reservas!T342)</f>
        <v/>
      </c>
      <c r="CH337" t="str">
        <f>IF(Reservas!W342="",IF(Reservas!V342="","",IF(Reservas!U342=$O$10,0.85,IF(Reservas!U342=$O$11,0.45,IF(Reservas!U342=$O$12,0.33,"")))),Reservas!W342)</f>
        <v/>
      </c>
      <c r="CI337" t="str">
        <f>IF(Reservas!Z342="",IF(Reservas!Y342="","",IF(Reservas!X342=$O$10,0.85,IF(Reservas!X342=$O$11,0.45,IF(Reservas!X342=$O$12,0.33,"")))),Reservas!Z342)</f>
        <v/>
      </c>
      <c r="CJ337" t="str">
        <f>IF(Reservas!AC342="",IF(Reservas!AB342="","",IF(Reservas!AA342=$O$10,0.85,IF(Reservas!AA342=$O$11,0.45,IF(Reservas!AA342=$O$12,0.33,"")))),Reservas!AC342)</f>
        <v/>
      </c>
      <c r="CK337" t="str">
        <f>IF(Reservas!AF342="",IF(Reservas!AE342="","",IF(Reservas!AD342=$O$10,0.85,IF(Reservas!AD342=$O$11,0.45,IF(Reservas!AD342=$O$12,0.33,"")))),Reservas!AF342)</f>
        <v/>
      </c>
      <c r="CL337" t="str">
        <f>IF(Reservas!AI342="",IF(Reservas!AH342="","",IF(Reservas!AG342=$O$10,0.85,IF(Reservas!AG342=$O$11,0.45,IF(Reservas!AG342=$O$12,0.33,"")))),Reservas!AI342)</f>
        <v/>
      </c>
      <c r="CM337" t="str">
        <f>IF(Reservas!AL342="",IF(Reservas!AK342="","",IF(Reservas!AJ342=$O$10,0.85,IF(Reservas!AJ342=$O$11,0.45,IF(Reservas!AJ342=$O$12,0.33,"")))),Reservas!AL342)</f>
        <v/>
      </c>
      <c r="CO337" t="str">
        <f>IFERROR('Prod y alimentación'!E395*IF($AN337=$R$10,VLOOKUP($AO337,Listas!$B$6:$C$106,2,),IF($AN337=$R$11,VLOOKUP($AO337,Listas!$E$6:$F$106,2,),IF($AN337=$R$12,VLOOKUP($AO337,Listas!$H$6:$I$106,2,),""))),"")</f>
        <v/>
      </c>
      <c r="CP337" t="str">
        <f>IFERROR('Prod y alimentación'!H395*IF($AN337=$R$10,VLOOKUP($AO337,Listas!$B$6:$C$106,2,),IF($AN337=$R$11,VLOOKUP($AO337,Listas!$E$6:$F$106,2,),IF($AN337=$R$12,VLOOKUP($AO337,Listas!$H$6:$I$106,2,),""))),"")</f>
        <v/>
      </c>
      <c r="CQ337" t="str">
        <f>IFERROR('Prod y alimentación'!K395*IF($AN337=$R$10,VLOOKUP($AO337,Listas!$B$6:$C$106,2,),IF($AN337=$R$11,VLOOKUP($AO337,Listas!$E$6:$F$106,2,),IF($AN337=$R$12,VLOOKUP($AO337,Listas!$H$6:$I$106,2,),""))),"")</f>
        <v/>
      </c>
      <c r="CR337" t="str">
        <f>IFERROR('Prod y alimentación'!N395*IF($AN337=$R$10,VLOOKUP($AO337,Listas!$B$6:$C$106,2,),IF($AN337=$R$11,VLOOKUP($AO337,Listas!$E$6:$F$106,2,),IF($AN337=$R$12,VLOOKUP($AO337,Listas!$H$6:$I$106,2,),""))),"")</f>
        <v/>
      </c>
      <c r="CS337" t="str">
        <f>IFERROR('Prod y alimentación'!Q395*IF($AN337=$R$10,VLOOKUP($AO337,Listas!$B$6:$C$106,2,),IF($AN337=$R$11,VLOOKUP($AO337,Listas!$E$6:$F$106,2,),IF($AN337=$R$12,VLOOKUP($AO337,Listas!$H$6:$I$106,2,),""))),"")</f>
        <v/>
      </c>
      <c r="CT337" t="str">
        <f>IFERROR('Prod y alimentación'!T395*IF($AN337=$R$10,VLOOKUP($AO337,Listas!$B$6:$C$106,2,),IF($AN337=$R$11,VLOOKUP($AO337,Listas!$E$6:$F$106,2,),IF($AN337=$R$12,VLOOKUP($AO337,Listas!$H$6:$I$106,2,),""))),"")</f>
        <v/>
      </c>
      <c r="CU337" t="str">
        <f>IFERROR('Prod y alimentación'!W395*IF($AN337=$R$10,VLOOKUP($AO337,Listas!$B$6:$C$106,2,),IF($AN337=$R$11,VLOOKUP($AO337,Listas!$E$6:$F$106,2,),IF($AN337=$R$12,VLOOKUP($AO337,Listas!$H$6:$I$106,2,),""))),"")</f>
        <v/>
      </c>
      <c r="CV337" t="str">
        <f>IFERROR('Prod y alimentación'!Z395*IF($AN337=$R$10,VLOOKUP($AO337,Listas!$B$6:$C$106,2,),IF($AN337=$R$11,VLOOKUP($AO337,Listas!$E$6:$F$106,2,),IF($AN337=$R$12,VLOOKUP($AO337,Listas!$H$6:$I$106,2,),""))),"")</f>
        <v/>
      </c>
      <c r="CW337" t="str">
        <f>IFERROR('Prod y alimentación'!AC395*IF($AN337=$R$10,VLOOKUP($AO337,Listas!$B$6:$C$106,2,),IF($AN337=$R$11,VLOOKUP($AO337,Listas!$E$6:$F$106,2,),IF($AN337=$R$12,VLOOKUP($AO337,Listas!$H$6:$I$106,2,),""))),"")</f>
        <v/>
      </c>
      <c r="CX337" t="str">
        <f>IFERROR('Prod y alimentación'!AF395*IF($AN337=$R$10,VLOOKUP($AO337,Listas!$B$6:$C$106,2,),IF($AN337=$R$11,VLOOKUP($AO337,Listas!$E$6:$F$106,2,),IF($AN337=$R$12,VLOOKUP($AO337,Listas!$H$6:$I$106,2,),""))),"")</f>
        <v/>
      </c>
      <c r="CY337" t="str">
        <f>IFERROR('Prod y alimentación'!AI395*IF($AN337=$R$10,VLOOKUP($AO337,Listas!$B$6:$C$106,2,),IF($AN337=$R$11,VLOOKUP($AO337,Listas!$E$6:$F$106,2,),IF($AN337=$R$12,VLOOKUP($AO337,Listas!$H$6:$I$106,2,),""))),"")</f>
        <v/>
      </c>
      <c r="CZ337" t="str">
        <f>IFERROR('Prod y alimentación'!AL395*IF($AN337=$R$10,VLOOKUP($AO337,Listas!$B$6:$C$106,2,),IF($AN337=$R$11,VLOOKUP($AO337,Listas!$E$6:$F$106,2,),IF($AN337=$R$12,VLOOKUP($AO337,Listas!$H$6:$I$106,2,),""))),"")</f>
        <v/>
      </c>
    </row>
    <row r="338" spans="80:104" x14ac:dyDescent="0.35">
      <c r="CB338" t="str">
        <f>IF(Reservas!E343="",IF(Reservas!D343="","",IF(Reservas!C343=$O$10,0.85,IF(Reservas!C343=$O$11,0.45,IF(Reservas!C343=$O$12,0.33,"")))),Reservas!E343)</f>
        <v/>
      </c>
      <c r="CC338" t="str">
        <f>IF(Reservas!H343="",IF(Reservas!G343="","",IF(Reservas!F343=$O$10,0.85,IF(Reservas!F343=$O$11,0.45,IF(Reservas!F343=$O$12,0.33,"")))),Reservas!H343)</f>
        <v/>
      </c>
      <c r="CD338" t="str">
        <f>IF(Reservas!K343="",IF(Reservas!J343="","",IF(Reservas!I343=$O$10,0.85,IF(Reservas!I343=$O$11,0.45,IF(Reservas!I343=$O$12,0.33,"")))),Reservas!K343)</f>
        <v/>
      </c>
      <c r="CE338" t="str">
        <f>IF(Reservas!N343="",IF(Reservas!M343="","",IF(Reservas!L343=$O$10,0.85,IF(Reservas!L343=$O$11,0.45,IF(Reservas!L343=$O$12,0.33,"")))),Reservas!N343)</f>
        <v/>
      </c>
      <c r="CF338" t="str">
        <f>IF(Reservas!Q343="",IF(Reservas!P343="","",IF(Reservas!O343=$O$10,0.85,IF(Reservas!O343=$O$11,0.45,IF(Reservas!O343=$O$12,0.33,"")))),Reservas!Q343)</f>
        <v/>
      </c>
      <c r="CG338" t="str">
        <f>IF(Reservas!T343="",IF(Reservas!S343="","",IF(Reservas!R343=$O$10,0.85,IF(Reservas!R343=$O$11,0.45,IF(Reservas!R343=$O$12,0.33,"")))),Reservas!T343)</f>
        <v/>
      </c>
      <c r="CH338" t="str">
        <f>IF(Reservas!W343="",IF(Reservas!V343="","",IF(Reservas!U343=$O$10,0.85,IF(Reservas!U343=$O$11,0.45,IF(Reservas!U343=$O$12,0.33,"")))),Reservas!W343)</f>
        <v/>
      </c>
      <c r="CI338" t="str">
        <f>IF(Reservas!Z343="",IF(Reservas!Y343="","",IF(Reservas!X343=$O$10,0.85,IF(Reservas!X343=$O$11,0.45,IF(Reservas!X343=$O$12,0.33,"")))),Reservas!Z343)</f>
        <v/>
      </c>
      <c r="CJ338" t="str">
        <f>IF(Reservas!AC343="",IF(Reservas!AB343="","",IF(Reservas!AA343=$O$10,0.85,IF(Reservas!AA343=$O$11,0.45,IF(Reservas!AA343=$O$12,0.33,"")))),Reservas!AC343)</f>
        <v/>
      </c>
      <c r="CK338" t="str">
        <f>IF(Reservas!AF343="",IF(Reservas!AE343="","",IF(Reservas!AD343=$O$10,0.85,IF(Reservas!AD343=$O$11,0.45,IF(Reservas!AD343=$O$12,0.33,"")))),Reservas!AF343)</f>
        <v/>
      </c>
      <c r="CL338" t="str">
        <f>IF(Reservas!AI343="",IF(Reservas!AH343="","",IF(Reservas!AG343=$O$10,0.85,IF(Reservas!AG343=$O$11,0.45,IF(Reservas!AG343=$O$12,0.33,"")))),Reservas!AI343)</f>
        <v/>
      </c>
      <c r="CM338" t="str">
        <f>IF(Reservas!AL343="",IF(Reservas!AK343="","",IF(Reservas!AJ343=$O$10,0.85,IF(Reservas!AJ343=$O$11,0.45,IF(Reservas!AJ343=$O$12,0.33,"")))),Reservas!AL343)</f>
        <v/>
      </c>
      <c r="CO338" t="str">
        <f>IFERROR('Prod y alimentación'!E396*IF($AN338=$R$10,VLOOKUP($AO338,Listas!$B$6:$C$106,2,),IF($AN338=$R$11,VLOOKUP($AO338,Listas!$E$6:$F$106,2,),IF($AN338=$R$12,VLOOKUP($AO338,Listas!$H$6:$I$106,2,),""))),"")</f>
        <v/>
      </c>
      <c r="CP338" t="str">
        <f>IFERROR('Prod y alimentación'!H396*IF($AN338=$R$10,VLOOKUP($AO338,Listas!$B$6:$C$106,2,),IF($AN338=$R$11,VLOOKUP($AO338,Listas!$E$6:$F$106,2,),IF($AN338=$R$12,VLOOKUP($AO338,Listas!$H$6:$I$106,2,),""))),"")</f>
        <v/>
      </c>
      <c r="CQ338" t="str">
        <f>IFERROR('Prod y alimentación'!K396*IF($AN338=$R$10,VLOOKUP($AO338,Listas!$B$6:$C$106,2,),IF($AN338=$R$11,VLOOKUP($AO338,Listas!$E$6:$F$106,2,),IF($AN338=$R$12,VLOOKUP($AO338,Listas!$H$6:$I$106,2,),""))),"")</f>
        <v/>
      </c>
      <c r="CR338" t="str">
        <f>IFERROR('Prod y alimentación'!N396*IF($AN338=$R$10,VLOOKUP($AO338,Listas!$B$6:$C$106,2,),IF($AN338=$R$11,VLOOKUP($AO338,Listas!$E$6:$F$106,2,),IF($AN338=$R$12,VLOOKUP($AO338,Listas!$H$6:$I$106,2,),""))),"")</f>
        <v/>
      </c>
      <c r="CS338" t="str">
        <f>IFERROR('Prod y alimentación'!Q396*IF($AN338=$R$10,VLOOKUP($AO338,Listas!$B$6:$C$106,2,),IF($AN338=$R$11,VLOOKUP($AO338,Listas!$E$6:$F$106,2,),IF($AN338=$R$12,VLOOKUP($AO338,Listas!$H$6:$I$106,2,),""))),"")</f>
        <v/>
      </c>
      <c r="CT338" t="str">
        <f>IFERROR('Prod y alimentación'!T396*IF($AN338=$R$10,VLOOKUP($AO338,Listas!$B$6:$C$106,2,),IF($AN338=$R$11,VLOOKUP($AO338,Listas!$E$6:$F$106,2,),IF($AN338=$R$12,VLOOKUP($AO338,Listas!$H$6:$I$106,2,),""))),"")</f>
        <v/>
      </c>
      <c r="CU338" t="str">
        <f>IFERROR('Prod y alimentación'!W396*IF($AN338=$R$10,VLOOKUP($AO338,Listas!$B$6:$C$106,2,),IF($AN338=$R$11,VLOOKUP($AO338,Listas!$E$6:$F$106,2,),IF($AN338=$R$12,VLOOKUP($AO338,Listas!$H$6:$I$106,2,),""))),"")</f>
        <v/>
      </c>
      <c r="CV338" t="str">
        <f>IFERROR('Prod y alimentación'!Z396*IF($AN338=$R$10,VLOOKUP($AO338,Listas!$B$6:$C$106,2,),IF($AN338=$R$11,VLOOKUP($AO338,Listas!$E$6:$F$106,2,),IF($AN338=$R$12,VLOOKUP($AO338,Listas!$H$6:$I$106,2,),""))),"")</f>
        <v/>
      </c>
      <c r="CW338" t="str">
        <f>IFERROR('Prod y alimentación'!AC396*IF($AN338=$R$10,VLOOKUP($AO338,Listas!$B$6:$C$106,2,),IF($AN338=$R$11,VLOOKUP($AO338,Listas!$E$6:$F$106,2,),IF($AN338=$R$12,VLOOKUP($AO338,Listas!$H$6:$I$106,2,),""))),"")</f>
        <v/>
      </c>
      <c r="CX338" t="str">
        <f>IFERROR('Prod y alimentación'!AF396*IF($AN338=$R$10,VLOOKUP($AO338,Listas!$B$6:$C$106,2,),IF($AN338=$R$11,VLOOKUP($AO338,Listas!$E$6:$F$106,2,),IF($AN338=$R$12,VLOOKUP($AO338,Listas!$H$6:$I$106,2,),""))),"")</f>
        <v/>
      </c>
      <c r="CY338" t="str">
        <f>IFERROR('Prod y alimentación'!AI396*IF($AN338=$R$10,VLOOKUP($AO338,Listas!$B$6:$C$106,2,),IF($AN338=$R$11,VLOOKUP($AO338,Listas!$E$6:$F$106,2,),IF($AN338=$R$12,VLOOKUP($AO338,Listas!$H$6:$I$106,2,),""))),"")</f>
        <v/>
      </c>
      <c r="CZ338" t="str">
        <f>IFERROR('Prod y alimentación'!AL396*IF($AN338=$R$10,VLOOKUP($AO338,Listas!$B$6:$C$106,2,),IF($AN338=$R$11,VLOOKUP($AO338,Listas!$E$6:$F$106,2,),IF($AN338=$R$12,VLOOKUP($AO338,Listas!$H$6:$I$106,2,),""))),"")</f>
        <v/>
      </c>
    </row>
    <row r="339" spans="80:104" x14ac:dyDescent="0.35">
      <c r="CB339" t="str">
        <f>IF(Reservas!E344="",IF(Reservas!D344="","",IF(Reservas!C344=$O$10,0.85,IF(Reservas!C344=$O$11,0.45,IF(Reservas!C344=$O$12,0.33,"")))),Reservas!E344)</f>
        <v/>
      </c>
      <c r="CC339" t="str">
        <f>IF(Reservas!H344="",IF(Reservas!G344="","",IF(Reservas!F344=$O$10,0.85,IF(Reservas!F344=$O$11,0.45,IF(Reservas!F344=$O$12,0.33,"")))),Reservas!H344)</f>
        <v/>
      </c>
      <c r="CD339" t="str">
        <f>IF(Reservas!K344="",IF(Reservas!J344="","",IF(Reservas!I344=$O$10,0.85,IF(Reservas!I344=$O$11,0.45,IF(Reservas!I344=$O$12,0.33,"")))),Reservas!K344)</f>
        <v/>
      </c>
      <c r="CE339" t="str">
        <f>IF(Reservas!N344="",IF(Reservas!M344="","",IF(Reservas!L344=$O$10,0.85,IF(Reservas!L344=$O$11,0.45,IF(Reservas!L344=$O$12,0.33,"")))),Reservas!N344)</f>
        <v/>
      </c>
      <c r="CF339" t="str">
        <f>IF(Reservas!Q344="",IF(Reservas!P344="","",IF(Reservas!O344=$O$10,0.85,IF(Reservas!O344=$O$11,0.45,IF(Reservas!O344=$O$12,0.33,"")))),Reservas!Q344)</f>
        <v/>
      </c>
      <c r="CG339" t="str">
        <f>IF(Reservas!T344="",IF(Reservas!S344="","",IF(Reservas!R344=$O$10,0.85,IF(Reservas!R344=$O$11,0.45,IF(Reservas!R344=$O$12,0.33,"")))),Reservas!T344)</f>
        <v/>
      </c>
      <c r="CH339" t="str">
        <f>IF(Reservas!W344="",IF(Reservas!V344="","",IF(Reservas!U344=$O$10,0.85,IF(Reservas!U344=$O$11,0.45,IF(Reservas!U344=$O$12,0.33,"")))),Reservas!W344)</f>
        <v/>
      </c>
      <c r="CI339" t="str">
        <f>IF(Reservas!Z344="",IF(Reservas!Y344="","",IF(Reservas!X344=$O$10,0.85,IF(Reservas!X344=$O$11,0.45,IF(Reservas!X344=$O$12,0.33,"")))),Reservas!Z344)</f>
        <v/>
      </c>
      <c r="CJ339" t="str">
        <f>IF(Reservas!AC344="",IF(Reservas!AB344="","",IF(Reservas!AA344=$O$10,0.85,IF(Reservas!AA344=$O$11,0.45,IF(Reservas!AA344=$O$12,0.33,"")))),Reservas!AC344)</f>
        <v/>
      </c>
      <c r="CK339" t="str">
        <f>IF(Reservas!AF344="",IF(Reservas!AE344="","",IF(Reservas!AD344=$O$10,0.85,IF(Reservas!AD344=$O$11,0.45,IF(Reservas!AD344=$O$12,0.33,"")))),Reservas!AF344)</f>
        <v/>
      </c>
      <c r="CL339" t="str">
        <f>IF(Reservas!AI344="",IF(Reservas!AH344="","",IF(Reservas!AG344=$O$10,0.85,IF(Reservas!AG344=$O$11,0.45,IF(Reservas!AG344=$O$12,0.33,"")))),Reservas!AI344)</f>
        <v/>
      </c>
      <c r="CM339" t="str">
        <f>IF(Reservas!AL344="",IF(Reservas!AK344="","",IF(Reservas!AJ344=$O$10,0.85,IF(Reservas!AJ344=$O$11,0.45,IF(Reservas!AJ344=$O$12,0.33,"")))),Reservas!AL344)</f>
        <v/>
      </c>
      <c r="CO339" t="str">
        <f>IFERROR('Prod y alimentación'!E397*IF($AN339=$R$10,VLOOKUP($AO339,Listas!$B$6:$C$106,2,),IF($AN339=$R$11,VLOOKUP($AO339,Listas!$E$6:$F$106,2,),IF($AN339=$R$12,VLOOKUP($AO339,Listas!$H$6:$I$106,2,),""))),"")</f>
        <v/>
      </c>
      <c r="CP339" t="str">
        <f>IFERROR('Prod y alimentación'!H397*IF($AN339=$R$10,VLOOKUP($AO339,Listas!$B$6:$C$106,2,),IF($AN339=$R$11,VLOOKUP($AO339,Listas!$E$6:$F$106,2,),IF($AN339=$R$12,VLOOKUP($AO339,Listas!$H$6:$I$106,2,),""))),"")</f>
        <v/>
      </c>
      <c r="CQ339" t="str">
        <f>IFERROR('Prod y alimentación'!K397*IF($AN339=$R$10,VLOOKUP($AO339,Listas!$B$6:$C$106,2,),IF($AN339=$R$11,VLOOKUP($AO339,Listas!$E$6:$F$106,2,),IF($AN339=$R$12,VLOOKUP($AO339,Listas!$H$6:$I$106,2,),""))),"")</f>
        <v/>
      </c>
      <c r="CR339" t="str">
        <f>IFERROR('Prod y alimentación'!N397*IF($AN339=$R$10,VLOOKUP($AO339,Listas!$B$6:$C$106,2,),IF($AN339=$R$11,VLOOKUP($AO339,Listas!$E$6:$F$106,2,),IF($AN339=$R$12,VLOOKUP($AO339,Listas!$H$6:$I$106,2,),""))),"")</f>
        <v/>
      </c>
      <c r="CS339" t="str">
        <f>IFERROR('Prod y alimentación'!Q397*IF($AN339=$R$10,VLOOKUP($AO339,Listas!$B$6:$C$106,2,),IF($AN339=$R$11,VLOOKUP($AO339,Listas!$E$6:$F$106,2,),IF($AN339=$R$12,VLOOKUP($AO339,Listas!$H$6:$I$106,2,),""))),"")</f>
        <v/>
      </c>
      <c r="CT339" t="str">
        <f>IFERROR('Prod y alimentación'!T397*IF($AN339=$R$10,VLOOKUP($AO339,Listas!$B$6:$C$106,2,),IF($AN339=$R$11,VLOOKUP($AO339,Listas!$E$6:$F$106,2,),IF($AN339=$R$12,VLOOKUP($AO339,Listas!$H$6:$I$106,2,),""))),"")</f>
        <v/>
      </c>
      <c r="CU339" t="str">
        <f>IFERROR('Prod y alimentación'!W397*IF($AN339=$R$10,VLOOKUP($AO339,Listas!$B$6:$C$106,2,),IF($AN339=$R$11,VLOOKUP($AO339,Listas!$E$6:$F$106,2,),IF($AN339=$R$12,VLOOKUP($AO339,Listas!$H$6:$I$106,2,),""))),"")</f>
        <v/>
      </c>
      <c r="CV339" t="str">
        <f>IFERROR('Prod y alimentación'!Z397*IF($AN339=$R$10,VLOOKUP($AO339,Listas!$B$6:$C$106,2,),IF($AN339=$R$11,VLOOKUP($AO339,Listas!$E$6:$F$106,2,),IF($AN339=$R$12,VLOOKUP($AO339,Listas!$H$6:$I$106,2,),""))),"")</f>
        <v/>
      </c>
      <c r="CW339" t="str">
        <f>IFERROR('Prod y alimentación'!AC397*IF($AN339=$R$10,VLOOKUP($AO339,Listas!$B$6:$C$106,2,),IF($AN339=$R$11,VLOOKUP($AO339,Listas!$E$6:$F$106,2,),IF($AN339=$R$12,VLOOKUP($AO339,Listas!$H$6:$I$106,2,),""))),"")</f>
        <v/>
      </c>
      <c r="CX339" t="str">
        <f>IFERROR('Prod y alimentación'!AF397*IF($AN339=$R$10,VLOOKUP($AO339,Listas!$B$6:$C$106,2,),IF($AN339=$R$11,VLOOKUP($AO339,Listas!$E$6:$F$106,2,),IF($AN339=$R$12,VLOOKUP($AO339,Listas!$H$6:$I$106,2,),""))),"")</f>
        <v/>
      </c>
      <c r="CY339" t="str">
        <f>IFERROR('Prod y alimentación'!AI397*IF($AN339=$R$10,VLOOKUP($AO339,Listas!$B$6:$C$106,2,),IF($AN339=$R$11,VLOOKUP($AO339,Listas!$E$6:$F$106,2,),IF($AN339=$R$12,VLOOKUP($AO339,Listas!$H$6:$I$106,2,),""))),"")</f>
        <v/>
      </c>
      <c r="CZ339" t="str">
        <f>IFERROR('Prod y alimentación'!AL397*IF($AN339=$R$10,VLOOKUP($AO339,Listas!$B$6:$C$106,2,),IF($AN339=$R$11,VLOOKUP($AO339,Listas!$E$6:$F$106,2,),IF($AN339=$R$12,VLOOKUP($AO339,Listas!$H$6:$I$106,2,),""))),"")</f>
        <v/>
      </c>
    </row>
    <row r="340" spans="80:104" x14ac:dyDescent="0.35">
      <c r="CB340" t="str">
        <f>IF(Reservas!E345="",IF(Reservas!D345="","",IF(Reservas!C345=$O$10,0.85,IF(Reservas!C345=$O$11,0.45,IF(Reservas!C345=$O$12,0.33,"")))),Reservas!E345)</f>
        <v/>
      </c>
      <c r="CC340" t="str">
        <f>IF(Reservas!H345="",IF(Reservas!G345="","",IF(Reservas!F345=$O$10,0.85,IF(Reservas!F345=$O$11,0.45,IF(Reservas!F345=$O$12,0.33,"")))),Reservas!H345)</f>
        <v/>
      </c>
      <c r="CD340" t="str">
        <f>IF(Reservas!K345="",IF(Reservas!J345="","",IF(Reservas!I345=$O$10,0.85,IF(Reservas!I345=$O$11,0.45,IF(Reservas!I345=$O$12,0.33,"")))),Reservas!K345)</f>
        <v/>
      </c>
      <c r="CE340" t="str">
        <f>IF(Reservas!N345="",IF(Reservas!M345="","",IF(Reservas!L345=$O$10,0.85,IF(Reservas!L345=$O$11,0.45,IF(Reservas!L345=$O$12,0.33,"")))),Reservas!N345)</f>
        <v/>
      </c>
      <c r="CF340" t="str">
        <f>IF(Reservas!Q345="",IF(Reservas!P345="","",IF(Reservas!O345=$O$10,0.85,IF(Reservas!O345=$O$11,0.45,IF(Reservas!O345=$O$12,0.33,"")))),Reservas!Q345)</f>
        <v/>
      </c>
      <c r="CG340" t="str">
        <f>IF(Reservas!T345="",IF(Reservas!S345="","",IF(Reservas!R345=$O$10,0.85,IF(Reservas!R345=$O$11,0.45,IF(Reservas!R345=$O$12,0.33,"")))),Reservas!T345)</f>
        <v/>
      </c>
      <c r="CH340" t="str">
        <f>IF(Reservas!W345="",IF(Reservas!V345="","",IF(Reservas!U345=$O$10,0.85,IF(Reservas!U345=$O$11,0.45,IF(Reservas!U345=$O$12,0.33,"")))),Reservas!W345)</f>
        <v/>
      </c>
      <c r="CI340" t="str">
        <f>IF(Reservas!Z345="",IF(Reservas!Y345="","",IF(Reservas!X345=$O$10,0.85,IF(Reservas!X345=$O$11,0.45,IF(Reservas!X345=$O$12,0.33,"")))),Reservas!Z345)</f>
        <v/>
      </c>
      <c r="CJ340" t="str">
        <f>IF(Reservas!AC345="",IF(Reservas!AB345="","",IF(Reservas!AA345=$O$10,0.85,IF(Reservas!AA345=$O$11,0.45,IF(Reservas!AA345=$O$12,0.33,"")))),Reservas!AC345)</f>
        <v/>
      </c>
      <c r="CK340" t="str">
        <f>IF(Reservas!AF345="",IF(Reservas!AE345="","",IF(Reservas!AD345=$O$10,0.85,IF(Reservas!AD345=$O$11,0.45,IF(Reservas!AD345=$O$12,0.33,"")))),Reservas!AF345)</f>
        <v/>
      </c>
      <c r="CL340" t="str">
        <f>IF(Reservas!AI345="",IF(Reservas!AH345="","",IF(Reservas!AG345=$O$10,0.85,IF(Reservas!AG345=$O$11,0.45,IF(Reservas!AG345=$O$12,0.33,"")))),Reservas!AI345)</f>
        <v/>
      </c>
      <c r="CM340" t="str">
        <f>IF(Reservas!AL345="",IF(Reservas!AK345="","",IF(Reservas!AJ345=$O$10,0.85,IF(Reservas!AJ345=$O$11,0.45,IF(Reservas!AJ345=$O$12,0.33,"")))),Reservas!AL345)</f>
        <v/>
      </c>
      <c r="CO340" t="str">
        <f>IFERROR('Prod y alimentación'!E398*IF($AN340=$R$10,VLOOKUP($AO340,Listas!$B$6:$C$106,2,),IF($AN340=$R$11,VLOOKUP($AO340,Listas!$E$6:$F$106,2,),IF($AN340=$R$12,VLOOKUP($AO340,Listas!$H$6:$I$106,2,),""))),"")</f>
        <v/>
      </c>
      <c r="CP340" t="str">
        <f>IFERROR('Prod y alimentación'!H398*IF($AN340=$R$10,VLOOKUP($AO340,Listas!$B$6:$C$106,2,),IF($AN340=$R$11,VLOOKUP($AO340,Listas!$E$6:$F$106,2,),IF($AN340=$R$12,VLOOKUP($AO340,Listas!$H$6:$I$106,2,),""))),"")</f>
        <v/>
      </c>
      <c r="CQ340" t="str">
        <f>IFERROR('Prod y alimentación'!K398*IF($AN340=$R$10,VLOOKUP($AO340,Listas!$B$6:$C$106,2,),IF($AN340=$R$11,VLOOKUP($AO340,Listas!$E$6:$F$106,2,),IF($AN340=$R$12,VLOOKUP($AO340,Listas!$H$6:$I$106,2,),""))),"")</f>
        <v/>
      </c>
      <c r="CR340" t="str">
        <f>IFERROR('Prod y alimentación'!N398*IF($AN340=$R$10,VLOOKUP($AO340,Listas!$B$6:$C$106,2,),IF($AN340=$R$11,VLOOKUP($AO340,Listas!$E$6:$F$106,2,),IF($AN340=$R$12,VLOOKUP($AO340,Listas!$H$6:$I$106,2,),""))),"")</f>
        <v/>
      </c>
      <c r="CS340" t="str">
        <f>IFERROR('Prod y alimentación'!Q398*IF($AN340=$R$10,VLOOKUP($AO340,Listas!$B$6:$C$106,2,),IF($AN340=$R$11,VLOOKUP($AO340,Listas!$E$6:$F$106,2,),IF($AN340=$R$12,VLOOKUP($AO340,Listas!$H$6:$I$106,2,),""))),"")</f>
        <v/>
      </c>
      <c r="CT340" t="str">
        <f>IFERROR('Prod y alimentación'!T398*IF($AN340=$R$10,VLOOKUP($AO340,Listas!$B$6:$C$106,2,),IF($AN340=$R$11,VLOOKUP($AO340,Listas!$E$6:$F$106,2,),IF($AN340=$R$12,VLOOKUP($AO340,Listas!$H$6:$I$106,2,),""))),"")</f>
        <v/>
      </c>
      <c r="CU340" t="str">
        <f>IFERROR('Prod y alimentación'!W398*IF($AN340=$R$10,VLOOKUP($AO340,Listas!$B$6:$C$106,2,),IF($AN340=$R$11,VLOOKUP($AO340,Listas!$E$6:$F$106,2,),IF($AN340=$R$12,VLOOKUP($AO340,Listas!$H$6:$I$106,2,),""))),"")</f>
        <v/>
      </c>
      <c r="CV340" t="str">
        <f>IFERROR('Prod y alimentación'!Z398*IF($AN340=$R$10,VLOOKUP($AO340,Listas!$B$6:$C$106,2,),IF($AN340=$R$11,VLOOKUP($AO340,Listas!$E$6:$F$106,2,),IF($AN340=$R$12,VLOOKUP($AO340,Listas!$H$6:$I$106,2,),""))),"")</f>
        <v/>
      </c>
      <c r="CW340" t="str">
        <f>IFERROR('Prod y alimentación'!AC398*IF($AN340=$R$10,VLOOKUP($AO340,Listas!$B$6:$C$106,2,),IF($AN340=$R$11,VLOOKUP($AO340,Listas!$E$6:$F$106,2,),IF($AN340=$R$12,VLOOKUP($AO340,Listas!$H$6:$I$106,2,),""))),"")</f>
        <v/>
      </c>
      <c r="CX340" t="str">
        <f>IFERROR('Prod y alimentación'!AF398*IF($AN340=$R$10,VLOOKUP($AO340,Listas!$B$6:$C$106,2,),IF($AN340=$R$11,VLOOKUP($AO340,Listas!$E$6:$F$106,2,),IF($AN340=$R$12,VLOOKUP($AO340,Listas!$H$6:$I$106,2,),""))),"")</f>
        <v/>
      </c>
      <c r="CY340" t="str">
        <f>IFERROR('Prod y alimentación'!AI398*IF($AN340=$R$10,VLOOKUP($AO340,Listas!$B$6:$C$106,2,),IF($AN340=$R$11,VLOOKUP($AO340,Listas!$E$6:$F$106,2,),IF($AN340=$R$12,VLOOKUP($AO340,Listas!$H$6:$I$106,2,),""))),"")</f>
        <v/>
      </c>
      <c r="CZ340" t="str">
        <f>IFERROR('Prod y alimentación'!AL398*IF($AN340=$R$10,VLOOKUP($AO340,Listas!$B$6:$C$106,2,),IF($AN340=$R$11,VLOOKUP($AO340,Listas!$E$6:$F$106,2,),IF($AN340=$R$12,VLOOKUP($AO340,Listas!$H$6:$I$106,2,),""))),"")</f>
        <v/>
      </c>
    </row>
    <row r="341" spans="80:104" x14ac:dyDescent="0.35">
      <c r="CB341" t="str">
        <f>IF(Reservas!E346="",IF(Reservas!D346="","",IF(Reservas!C346=$O$10,0.85,IF(Reservas!C346=$O$11,0.45,IF(Reservas!C346=$O$12,0.33,"")))),Reservas!E346)</f>
        <v/>
      </c>
      <c r="CC341" t="str">
        <f>IF(Reservas!H346="",IF(Reservas!G346="","",IF(Reservas!F346=$O$10,0.85,IF(Reservas!F346=$O$11,0.45,IF(Reservas!F346=$O$12,0.33,"")))),Reservas!H346)</f>
        <v/>
      </c>
      <c r="CD341" t="str">
        <f>IF(Reservas!K346="",IF(Reservas!J346="","",IF(Reservas!I346=$O$10,0.85,IF(Reservas!I346=$O$11,0.45,IF(Reservas!I346=$O$12,0.33,"")))),Reservas!K346)</f>
        <v/>
      </c>
      <c r="CE341" t="str">
        <f>IF(Reservas!N346="",IF(Reservas!M346="","",IF(Reservas!L346=$O$10,0.85,IF(Reservas!L346=$O$11,0.45,IF(Reservas!L346=$O$12,0.33,"")))),Reservas!N346)</f>
        <v/>
      </c>
      <c r="CF341" t="str">
        <f>IF(Reservas!Q346="",IF(Reservas!P346="","",IF(Reservas!O346=$O$10,0.85,IF(Reservas!O346=$O$11,0.45,IF(Reservas!O346=$O$12,0.33,"")))),Reservas!Q346)</f>
        <v/>
      </c>
      <c r="CG341" t="str">
        <f>IF(Reservas!T346="",IF(Reservas!S346="","",IF(Reservas!R346=$O$10,0.85,IF(Reservas!R346=$O$11,0.45,IF(Reservas!R346=$O$12,0.33,"")))),Reservas!T346)</f>
        <v/>
      </c>
      <c r="CH341" t="str">
        <f>IF(Reservas!W346="",IF(Reservas!V346="","",IF(Reservas!U346=$O$10,0.85,IF(Reservas!U346=$O$11,0.45,IF(Reservas!U346=$O$12,0.33,"")))),Reservas!W346)</f>
        <v/>
      </c>
      <c r="CI341" t="str">
        <f>IF(Reservas!Z346="",IF(Reservas!Y346="","",IF(Reservas!X346=$O$10,0.85,IF(Reservas!X346=$O$11,0.45,IF(Reservas!X346=$O$12,0.33,"")))),Reservas!Z346)</f>
        <v/>
      </c>
      <c r="CJ341" t="str">
        <f>IF(Reservas!AC346="",IF(Reservas!AB346="","",IF(Reservas!AA346=$O$10,0.85,IF(Reservas!AA346=$O$11,0.45,IF(Reservas!AA346=$O$12,0.33,"")))),Reservas!AC346)</f>
        <v/>
      </c>
      <c r="CK341" t="str">
        <f>IF(Reservas!AF346="",IF(Reservas!AE346="","",IF(Reservas!AD346=$O$10,0.85,IF(Reservas!AD346=$O$11,0.45,IF(Reservas!AD346=$O$12,0.33,"")))),Reservas!AF346)</f>
        <v/>
      </c>
      <c r="CL341" t="str">
        <f>IF(Reservas!AI346="",IF(Reservas!AH346="","",IF(Reservas!AG346=$O$10,0.85,IF(Reservas!AG346=$O$11,0.45,IF(Reservas!AG346=$O$12,0.33,"")))),Reservas!AI346)</f>
        <v/>
      </c>
      <c r="CM341" t="str">
        <f>IF(Reservas!AL346="",IF(Reservas!AK346="","",IF(Reservas!AJ346=$O$10,0.85,IF(Reservas!AJ346=$O$11,0.45,IF(Reservas!AJ346=$O$12,0.33,"")))),Reservas!AL346)</f>
        <v/>
      </c>
      <c r="CO341" t="str">
        <f>IFERROR('Prod y alimentación'!E399*IF($AN341=$R$10,VLOOKUP($AO341,Listas!$B$6:$C$106,2,),IF($AN341=$R$11,VLOOKUP($AO341,Listas!$E$6:$F$106,2,),IF($AN341=$R$12,VLOOKUP($AO341,Listas!$H$6:$I$106,2,),""))),"")</f>
        <v/>
      </c>
      <c r="CP341" t="str">
        <f>IFERROR('Prod y alimentación'!H399*IF($AN341=$R$10,VLOOKUP($AO341,Listas!$B$6:$C$106,2,),IF($AN341=$R$11,VLOOKUP($AO341,Listas!$E$6:$F$106,2,),IF($AN341=$R$12,VLOOKUP($AO341,Listas!$H$6:$I$106,2,),""))),"")</f>
        <v/>
      </c>
      <c r="CQ341" t="str">
        <f>IFERROR('Prod y alimentación'!K399*IF($AN341=$R$10,VLOOKUP($AO341,Listas!$B$6:$C$106,2,),IF($AN341=$R$11,VLOOKUP($AO341,Listas!$E$6:$F$106,2,),IF($AN341=$R$12,VLOOKUP($AO341,Listas!$H$6:$I$106,2,),""))),"")</f>
        <v/>
      </c>
      <c r="CR341" t="str">
        <f>IFERROR('Prod y alimentación'!N399*IF($AN341=$R$10,VLOOKUP($AO341,Listas!$B$6:$C$106,2,),IF($AN341=$R$11,VLOOKUP($AO341,Listas!$E$6:$F$106,2,),IF($AN341=$R$12,VLOOKUP($AO341,Listas!$H$6:$I$106,2,),""))),"")</f>
        <v/>
      </c>
      <c r="CS341" t="str">
        <f>IFERROR('Prod y alimentación'!Q399*IF($AN341=$R$10,VLOOKUP($AO341,Listas!$B$6:$C$106,2,),IF($AN341=$R$11,VLOOKUP($AO341,Listas!$E$6:$F$106,2,),IF($AN341=$R$12,VLOOKUP($AO341,Listas!$H$6:$I$106,2,),""))),"")</f>
        <v/>
      </c>
      <c r="CT341" t="str">
        <f>IFERROR('Prod y alimentación'!T399*IF($AN341=$R$10,VLOOKUP($AO341,Listas!$B$6:$C$106,2,),IF($AN341=$R$11,VLOOKUP($AO341,Listas!$E$6:$F$106,2,),IF($AN341=$R$12,VLOOKUP($AO341,Listas!$H$6:$I$106,2,),""))),"")</f>
        <v/>
      </c>
      <c r="CU341" t="str">
        <f>IFERROR('Prod y alimentación'!W399*IF($AN341=$R$10,VLOOKUP($AO341,Listas!$B$6:$C$106,2,),IF($AN341=$R$11,VLOOKUP($AO341,Listas!$E$6:$F$106,2,),IF($AN341=$R$12,VLOOKUP($AO341,Listas!$H$6:$I$106,2,),""))),"")</f>
        <v/>
      </c>
      <c r="CV341" t="str">
        <f>IFERROR('Prod y alimentación'!Z399*IF($AN341=$R$10,VLOOKUP($AO341,Listas!$B$6:$C$106,2,),IF($AN341=$R$11,VLOOKUP($AO341,Listas!$E$6:$F$106,2,),IF($AN341=$R$12,VLOOKUP($AO341,Listas!$H$6:$I$106,2,),""))),"")</f>
        <v/>
      </c>
      <c r="CW341" t="str">
        <f>IFERROR('Prod y alimentación'!AC399*IF($AN341=$R$10,VLOOKUP($AO341,Listas!$B$6:$C$106,2,),IF($AN341=$R$11,VLOOKUP($AO341,Listas!$E$6:$F$106,2,),IF($AN341=$R$12,VLOOKUP($AO341,Listas!$H$6:$I$106,2,),""))),"")</f>
        <v/>
      </c>
      <c r="CX341" t="str">
        <f>IFERROR('Prod y alimentación'!AF399*IF($AN341=$R$10,VLOOKUP($AO341,Listas!$B$6:$C$106,2,),IF($AN341=$R$11,VLOOKUP($AO341,Listas!$E$6:$F$106,2,),IF($AN341=$R$12,VLOOKUP($AO341,Listas!$H$6:$I$106,2,),""))),"")</f>
        <v/>
      </c>
      <c r="CY341" t="str">
        <f>IFERROR('Prod y alimentación'!AI399*IF($AN341=$R$10,VLOOKUP($AO341,Listas!$B$6:$C$106,2,),IF($AN341=$R$11,VLOOKUP($AO341,Listas!$E$6:$F$106,2,),IF($AN341=$R$12,VLOOKUP($AO341,Listas!$H$6:$I$106,2,),""))),"")</f>
        <v/>
      </c>
      <c r="CZ341" t="str">
        <f>IFERROR('Prod y alimentación'!AL399*IF($AN341=$R$10,VLOOKUP($AO341,Listas!$B$6:$C$106,2,),IF($AN341=$R$11,VLOOKUP($AO341,Listas!$E$6:$F$106,2,),IF($AN341=$R$12,VLOOKUP($AO341,Listas!$H$6:$I$106,2,),""))),"")</f>
        <v/>
      </c>
    </row>
    <row r="342" spans="80:104" x14ac:dyDescent="0.35">
      <c r="CB342" t="str">
        <f>IF(Reservas!E347="",IF(Reservas!D347="","",IF(Reservas!C347=$O$10,0.85,IF(Reservas!C347=$O$11,0.45,IF(Reservas!C347=$O$12,0.33,"")))),Reservas!E347)</f>
        <v/>
      </c>
      <c r="CC342" t="str">
        <f>IF(Reservas!H347="",IF(Reservas!G347="","",IF(Reservas!F347=$O$10,0.85,IF(Reservas!F347=$O$11,0.45,IF(Reservas!F347=$O$12,0.33,"")))),Reservas!H347)</f>
        <v/>
      </c>
      <c r="CD342" t="str">
        <f>IF(Reservas!K347="",IF(Reservas!J347="","",IF(Reservas!I347=$O$10,0.85,IF(Reservas!I347=$O$11,0.45,IF(Reservas!I347=$O$12,0.33,"")))),Reservas!K347)</f>
        <v/>
      </c>
      <c r="CE342" t="str">
        <f>IF(Reservas!N347="",IF(Reservas!M347="","",IF(Reservas!L347=$O$10,0.85,IF(Reservas!L347=$O$11,0.45,IF(Reservas!L347=$O$12,0.33,"")))),Reservas!N347)</f>
        <v/>
      </c>
      <c r="CF342" t="str">
        <f>IF(Reservas!Q347="",IF(Reservas!P347="","",IF(Reservas!O347=$O$10,0.85,IF(Reservas!O347=$O$11,0.45,IF(Reservas!O347=$O$12,0.33,"")))),Reservas!Q347)</f>
        <v/>
      </c>
      <c r="CG342" t="str">
        <f>IF(Reservas!T347="",IF(Reservas!S347="","",IF(Reservas!R347=$O$10,0.85,IF(Reservas!R347=$O$11,0.45,IF(Reservas!R347=$O$12,0.33,"")))),Reservas!T347)</f>
        <v/>
      </c>
      <c r="CH342" t="str">
        <f>IF(Reservas!W347="",IF(Reservas!V347="","",IF(Reservas!U347=$O$10,0.85,IF(Reservas!U347=$O$11,0.45,IF(Reservas!U347=$O$12,0.33,"")))),Reservas!W347)</f>
        <v/>
      </c>
      <c r="CI342" t="str">
        <f>IF(Reservas!Z347="",IF(Reservas!Y347="","",IF(Reservas!X347=$O$10,0.85,IF(Reservas!X347=$O$11,0.45,IF(Reservas!X347=$O$12,0.33,"")))),Reservas!Z347)</f>
        <v/>
      </c>
      <c r="CJ342" t="str">
        <f>IF(Reservas!AC347="",IF(Reservas!AB347="","",IF(Reservas!AA347=$O$10,0.85,IF(Reservas!AA347=$O$11,0.45,IF(Reservas!AA347=$O$12,0.33,"")))),Reservas!AC347)</f>
        <v/>
      </c>
      <c r="CK342" t="str">
        <f>IF(Reservas!AF347="",IF(Reservas!AE347="","",IF(Reservas!AD347=$O$10,0.85,IF(Reservas!AD347=$O$11,0.45,IF(Reservas!AD347=$O$12,0.33,"")))),Reservas!AF347)</f>
        <v/>
      </c>
      <c r="CL342" t="str">
        <f>IF(Reservas!AI347="",IF(Reservas!AH347="","",IF(Reservas!AG347=$O$10,0.85,IF(Reservas!AG347=$O$11,0.45,IF(Reservas!AG347=$O$12,0.33,"")))),Reservas!AI347)</f>
        <v/>
      </c>
      <c r="CM342" t="str">
        <f>IF(Reservas!AL347="",IF(Reservas!AK347="","",IF(Reservas!AJ347=$O$10,0.85,IF(Reservas!AJ347=$O$11,0.45,IF(Reservas!AJ347=$O$12,0.33,"")))),Reservas!AL347)</f>
        <v/>
      </c>
      <c r="CO342" t="str">
        <f>IFERROR('Prod y alimentación'!E400*IF($AN342=$R$10,VLOOKUP($AO342,Listas!$B$6:$C$106,2,),IF($AN342=$R$11,VLOOKUP($AO342,Listas!$E$6:$F$106,2,),IF($AN342=$R$12,VLOOKUP($AO342,Listas!$H$6:$I$106,2,),""))),"")</f>
        <v/>
      </c>
      <c r="CP342" t="str">
        <f>IFERROR('Prod y alimentación'!H400*IF($AN342=$R$10,VLOOKUP($AO342,Listas!$B$6:$C$106,2,),IF($AN342=$R$11,VLOOKUP($AO342,Listas!$E$6:$F$106,2,),IF($AN342=$R$12,VLOOKUP($AO342,Listas!$H$6:$I$106,2,),""))),"")</f>
        <v/>
      </c>
      <c r="CQ342" t="str">
        <f>IFERROR('Prod y alimentación'!K400*IF($AN342=$R$10,VLOOKUP($AO342,Listas!$B$6:$C$106,2,),IF($AN342=$R$11,VLOOKUP($AO342,Listas!$E$6:$F$106,2,),IF($AN342=$R$12,VLOOKUP($AO342,Listas!$H$6:$I$106,2,),""))),"")</f>
        <v/>
      </c>
      <c r="CR342" t="str">
        <f>IFERROR('Prod y alimentación'!N400*IF($AN342=$R$10,VLOOKUP($AO342,Listas!$B$6:$C$106,2,),IF($AN342=$R$11,VLOOKUP($AO342,Listas!$E$6:$F$106,2,),IF($AN342=$R$12,VLOOKUP($AO342,Listas!$H$6:$I$106,2,),""))),"")</f>
        <v/>
      </c>
      <c r="CS342" t="str">
        <f>IFERROR('Prod y alimentación'!Q400*IF($AN342=$R$10,VLOOKUP($AO342,Listas!$B$6:$C$106,2,),IF($AN342=$R$11,VLOOKUP($AO342,Listas!$E$6:$F$106,2,),IF($AN342=$R$12,VLOOKUP($AO342,Listas!$H$6:$I$106,2,),""))),"")</f>
        <v/>
      </c>
      <c r="CT342" t="str">
        <f>IFERROR('Prod y alimentación'!T400*IF($AN342=$R$10,VLOOKUP($AO342,Listas!$B$6:$C$106,2,),IF($AN342=$R$11,VLOOKUP($AO342,Listas!$E$6:$F$106,2,),IF($AN342=$R$12,VLOOKUP($AO342,Listas!$H$6:$I$106,2,),""))),"")</f>
        <v/>
      </c>
      <c r="CU342" t="str">
        <f>IFERROR('Prod y alimentación'!W400*IF($AN342=$R$10,VLOOKUP($AO342,Listas!$B$6:$C$106,2,),IF($AN342=$R$11,VLOOKUP($AO342,Listas!$E$6:$F$106,2,),IF($AN342=$R$12,VLOOKUP($AO342,Listas!$H$6:$I$106,2,),""))),"")</f>
        <v/>
      </c>
      <c r="CV342" t="str">
        <f>IFERROR('Prod y alimentación'!Z400*IF($AN342=$R$10,VLOOKUP($AO342,Listas!$B$6:$C$106,2,),IF($AN342=$R$11,VLOOKUP($AO342,Listas!$E$6:$F$106,2,),IF($AN342=$R$12,VLOOKUP($AO342,Listas!$H$6:$I$106,2,),""))),"")</f>
        <v/>
      </c>
      <c r="CW342" t="str">
        <f>IFERROR('Prod y alimentación'!AC400*IF($AN342=$R$10,VLOOKUP($AO342,Listas!$B$6:$C$106,2,),IF($AN342=$R$11,VLOOKUP($AO342,Listas!$E$6:$F$106,2,),IF($AN342=$R$12,VLOOKUP($AO342,Listas!$H$6:$I$106,2,),""))),"")</f>
        <v/>
      </c>
      <c r="CX342" t="str">
        <f>IFERROR('Prod y alimentación'!AF400*IF($AN342=$R$10,VLOOKUP($AO342,Listas!$B$6:$C$106,2,),IF($AN342=$R$11,VLOOKUP($AO342,Listas!$E$6:$F$106,2,),IF($AN342=$R$12,VLOOKUP($AO342,Listas!$H$6:$I$106,2,),""))),"")</f>
        <v/>
      </c>
      <c r="CY342" t="str">
        <f>IFERROR('Prod y alimentación'!AI400*IF($AN342=$R$10,VLOOKUP($AO342,Listas!$B$6:$C$106,2,),IF($AN342=$R$11,VLOOKUP($AO342,Listas!$E$6:$F$106,2,),IF($AN342=$R$12,VLOOKUP($AO342,Listas!$H$6:$I$106,2,),""))),"")</f>
        <v/>
      </c>
      <c r="CZ342" t="str">
        <f>IFERROR('Prod y alimentación'!AL400*IF($AN342=$R$10,VLOOKUP($AO342,Listas!$B$6:$C$106,2,),IF($AN342=$R$11,VLOOKUP($AO342,Listas!$E$6:$F$106,2,),IF($AN342=$R$12,VLOOKUP($AO342,Listas!$H$6:$I$106,2,),""))),"")</f>
        <v/>
      </c>
    </row>
    <row r="343" spans="80:104" x14ac:dyDescent="0.35">
      <c r="CB343" t="str">
        <f>IF(Reservas!E348="",IF(Reservas!D348="","",IF(Reservas!C348=$O$10,0.85,IF(Reservas!C348=$O$11,0.45,IF(Reservas!C348=$O$12,0.33,"")))),Reservas!E348)</f>
        <v/>
      </c>
      <c r="CC343" t="str">
        <f>IF(Reservas!H348="",IF(Reservas!G348="","",IF(Reservas!F348=$O$10,0.85,IF(Reservas!F348=$O$11,0.45,IF(Reservas!F348=$O$12,0.33,"")))),Reservas!H348)</f>
        <v/>
      </c>
      <c r="CD343" t="str">
        <f>IF(Reservas!K348="",IF(Reservas!J348="","",IF(Reservas!I348=$O$10,0.85,IF(Reservas!I348=$O$11,0.45,IF(Reservas!I348=$O$12,0.33,"")))),Reservas!K348)</f>
        <v/>
      </c>
      <c r="CE343" t="str">
        <f>IF(Reservas!N348="",IF(Reservas!M348="","",IF(Reservas!L348=$O$10,0.85,IF(Reservas!L348=$O$11,0.45,IF(Reservas!L348=$O$12,0.33,"")))),Reservas!N348)</f>
        <v/>
      </c>
      <c r="CF343" t="str">
        <f>IF(Reservas!Q348="",IF(Reservas!P348="","",IF(Reservas!O348=$O$10,0.85,IF(Reservas!O348=$O$11,0.45,IF(Reservas!O348=$O$12,0.33,"")))),Reservas!Q348)</f>
        <v/>
      </c>
      <c r="CG343" t="str">
        <f>IF(Reservas!T348="",IF(Reservas!S348="","",IF(Reservas!R348=$O$10,0.85,IF(Reservas!R348=$O$11,0.45,IF(Reservas!R348=$O$12,0.33,"")))),Reservas!T348)</f>
        <v/>
      </c>
      <c r="CH343" t="str">
        <f>IF(Reservas!W348="",IF(Reservas!V348="","",IF(Reservas!U348=$O$10,0.85,IF(Reservas!U348=$O$11,0.45,IF(Reservas!U348=$O$12,0.33,"")))),Reservas!W348)</f>
        <v/>
      </c>
      <c r="CI343" t="str">
        <f>IF(Reservas!Z348="",IF(Reservas!Y348="","",IF(Reservas!X348=$O$10,0.85,IF(Reservas!X348=$O$11,0.45,IF(Reservas!X348=$O$12,0.33,"")))),Reservas!Z348)</f>
        <v/>
      </c>
      <c r="CJ343" t="str">
        <f>IF(Reservas!AC348="",IF(Reservas!AB348="","",IF(Reservas!AA348=$O$10,0.85,IF(Reservas!AA348=$O$11,0.45,IF(Reservas!AA348=$O$12,0.33,"")))),Reservas!AC348)</f>
        <v/>
      </c>
      <c r="CK343" t="str">
        <f>IF(Reservas!AF348="",IF(Reservas!AE348="","",IF(Reservas!AD348=$O$10,0.85,IF(Reservas!AD348=$O$11,0.45,IF(Reservas!AD348=$O$12,0.33,"")))),Reservas!AF348)</f>
        <v/>
      </c>
      <c r="CL343" t="str">
        <f>IF(Reservas!AI348="",IF(Reservas!AH348="","",IF(Reservas!AG348=$O$10,0.85,IF(Reservas!AG348=$O$11,0.45,IF(Reservas!AG348=$O$12,0.33,"")))),Reservas!AI348)</f>
        <v/>
      </c>
      <c r="CM343" t="str">
        <f>IF(Reservas!AL348="",IF(Reservas!AK348="","",IF(Reservas!AJ348=$O$10,0.85,IF(Reservas!AJ348=$O$11,0.45,IF(Reservas!AJ348=$O$12,0.33,"")))),Reservas!AL348)</f>
        <v/>
      </c>
      <c r="CO343" t="str">
        <f>IFERROR('Prod y alimentación'!E401*IF($AN343=$R$10,VLOOKUP($AO343,Listas!$B$6:$C$106,2,),IF($AN343=$R$11,VLOOKUP($AO343,Listas!$E$6:$F$106,2,),IF($AN343=$R$12,VLOOKUP($AO343,Listas!$H$6:$I$106,2,),""))),"")</f>
        <v/>
      </c>
      <c r="CP343" t="str">
        <f>IFERROR('Prod y alimentación'!H401*IF($AN343=$R$10,VLOOKUP($AO343,Listas!$B$6:$C$106,2,),IF($AN343=$R$11,VLOOKUP($AO343,Listas!$E$6:$F$106,2,),IF($AN343=$R$12,VLOOKUP($AO343,Listas!$H$6:$I$106,2,),""))),"")</f>
        <v/>
      </c>
      <c r="CQ343" t="str">
        <f>IFERROR('Prod y alimentación'!K401*IF($AN343=$R$10,VLOOKUP($AO343,Listas!$B$6:$C$106,2,),IF($AN343=$R$11,VLOOKUP($AO343,Listas!$E$6:$F$106,2,),IF($AN343=$R$12,VLOOKUP($AO343,Listas!$H$6:$I$106,2,),""))),"")</f>
        <v/>
      </c>
      <c r="CR343" t="str">
        <f>IFERROR('Prod y alimentación'!N401*IF($AN343=$R$10,VLOOKUP($AO343,Listas!$B$6:$C$106,2,),IF($AN343=$R$11,VLOOKUP($AO343,Listas!$E$6:$F$106,2,),IF($AN343=$R$12,VLOOKUP($AO343,Listas!$H$6:$I$106,2,),""))),"")</f>
        <v/>
      </c>
      <c r="CS343" t="str">
        <f>IFERROR('Prod y alimentación'!Q401*IF($AN343=$R$10,VLOOKUP($AO343,Listas!$B$6:$C$106,2,),IF($AN343=$R$11,VLOOKUP($AO343,Listas!$E$6:$F$106,2,),IF($AN343=$R$12,VLOOKUP($AO343,Listas!$H$6:$I$106,2,),""))),"")</f>
        <v/>
      </c>
      <c r="CT343" t="str">
        <f>IFERROR('Prod y alimentación'!T401*IF($AN343=$R$10,VLOOKUP($AO343,Listas!$B$6:$C$106,2,),IF($AN343=$R$11,VLOOKUP($AO343,Listas!$E$6:$F$106,2,),IF($AN343=$R$12,VLOOKUP($AO343,Listas!$H$6:$I$106,2,),""))),"")</f>
        <v/>
      </c>
      <c r="CU343" t="str">
        <f>IFERROR('Prod y alimentación'!W401*IF($AN343=$R$10,VLOOKUP($AO343,Listas!$B$6:$C$106,2,),IF($AN343=$R$11,VLOOKUP($AO343,Listas!$E$6:$F$106,2,),IF($AN343=$R$12,VLOOKUP($AO343,Listas!$H$6:$I$106,2,),""))),"")</f>
        <v/>
      </c>
      <c r="CV343" t="str">
        <f>IFERROR('Prod y alimentación'!Z401*IF($AN343=$R$10,VLOOKUP($AO343,Listas!$B$6:$C$106,2,),IF($AN343=$R$11,VLOOKUP($AO343,Listas!$E$6:$F$106,2,),IF($AN343=$R$12,VLOOKUP($AO343,Listas!$H$6:$I$106,2,),""))),"")</f>
        <v/>
      </c>
      <c r="CW343" t="str">
        <f>IFERROR('Prod y alimentación'!AC401*IF($AN343=$R$10,VLOOKUP($AO343,Listas!$B$6:$C$106,2,),IF($AN343=$R$11,VLOOKUP($AO343,Listas!$E$6:$F$106,2,),IF($AN343=$R$12,VLOOKUP($AO343,Listas!$H$6:$I$106,2,),""))),"")</f>
        <v/>
      </c>
      <c r="CX343" t="str">
        <f>IFERROR('Prod y alimentación'!AF401*IF($AN343=$R$10,VLOOKUP($AO343,Listas!$B$6:$C$106,2,),IF($AN343=$R$11,VLOOKUP($AO343,Listas!$E$6:$F$106,2,),IF($AN343=$R$12,VLOOKUP($AO343,Listas!$H$6:$I$106,2,),""))),"")</f>
        <v/>
      </c>
      <c r="CY343" t="str">
        <f>IFERROR('Prod y alimentación'!AI401*IF($AN343=$R$10,VLOOKUP($AO343,Listas!$B$6:$C$106,2,),IF($AN343=$R$11,VLOOKUP($AO343,Listas!$E$6:$F$106,2,),IF($AN343=$R$12,VLOOKUP($AO343,Listas!$H$6:$I$106,2,),""))),"")</f>
        <v/>
      </c>
      <c r="CZ343" t="str">
        <f>IFERROR('Prod y alimentación'!AL401*IF($AN343=$R$10,VLOOKUP($AO343,Listas!$B$6:$C$106,2,),IF($AN343=$R$11,VLOOKUP($AO343,Listas!$E$6:$F$106,2,),IF($AN343=$R$12,VLOOKUP($AO343,Listas!$H$6:$I$106,2,),""))),"")</f>
        <v/>
      </c>
    </row>
    <row r="344" spans="80:104" x14ac:dyDescent="0.35">
      <c r="CB344" t="str">
        <f>IF(Reservas!E349="",IF(Reservas!D349="","",IF(Reservas!C349=$O$10,0.85,IF(Reservas!C349=$O$11,0.45,IF(Reservas!C349=$O$12,0.33,"")))),Reservas!E349)</f>
        <v/>
      </c>
      <c r="CC344" t="str">
        <f>IF(Reservas!H349="",IF(Reservas!G349="","",IF(Reservas!F349=$O$10,0.85,IF(Reservas!F349=$O$11,0.45,IF(Reservas!F349=$O$12,0.33,"")))),Reservas!H349)</f>
        <v/>
      </c>
      <c r="CD344" t="str">
        <f>IF(Reservas!K349="",IF(Reservas!J349="","",IF(Reservas!I349=$O$10,0.85,IF(Reservas!I349=$O$11,0.45,IF(Reservas!I349=$O$12,0.33,"")))),Reservas!K349)</f>
        <v/>
      </c>
      <c r="CE344" t="str">
        <f>IF(Reservas!N349="",IF(Reservas!M349="","",IF(Reservas!L349=$O$10,0.85,IF(Reservas!L349=$O$11,0.45,IF(Reservas!L349=$O$12,0.33,"")))),Reservas!N349)</f>
        <v/>
      </c>
      <c r="CF344" t="str">
        <f>IF(Reservas!Q349="",IF(Reservas!P349="","",IF(Reservas!O349=$O$10,0.85,IF(Reservas!O349=$O$11,0.45,IF(Reservas!O349=$O$12,0.33,"")))),Reservas!Q349)</f>
        <v/>
      </c>
      <c r="CG344" t="str">
        <f>IF(Reservas!T349="",IF(Reservas!S349="","",IF(Reservas!R349=$O$10,0.85,IF(Reservas!R349=$O$11,0.45,IF(Reservas!R349=$O$12,0.33,"")))),Reservas!T349)</f>
        <v/>
      </c>
      <c r="CH344" t="str">
        <f>IF(Reservas!W349="",IF(Reservas!V349="","",IF(Reservas!U349=$O$10,0.85,IF(Reservas!U349=$O$11,0.45,IF(Reservas!U349=$O$12,0.33,"")))),Reservas!W349)</f>
        <v/>
      </c>
      <c r="CI344" t="str">
        <f>IF(Reservas!Z349="",IF(Reservas!Y349="","",IF(Reservas!X349=$O$10,0.85,IF(Reservas!X349=$O$11,0.45,IF(Reservas!X349=$O$12,0.33,"")))),Reservas!Z349)</f>
        <v/>
      </c>
      <c r="CJ344" t="str">
        <f>IF(Reservas!AC349="",IF(Reservas!AB349="","",IF(Reservas!AA349=$O$10,0.85,IF(Reservas!AA349=$O$11,0.45,IF(Reservas!AA349=$O$12,0.33,"")))),Reservas!AC349)</f>
        <v/>
      </c>
      <c r="CK344" t="str">
        <f>IF(Reservas!AF349="",IF(Reservas!AE349="","",IF(Reservas!AD349=$O$10,0.85,IF(Reservas!AD349=$O$11,0.45,IF(Reservas!AD349=$O$12,0.33,"")))),Reservas!AF349)</f>
        <v/>
      </c>
      <c r="CL344" t="str">
        <f>IF(Reservas!AI349="",IF(Reservas!AH349="","",IF(Reservas!AG349=$O$10,0.85,IF(Reservas!AG349=$O$11,0.45,IF(Reservas!AG349=$O$12,0.33,"")))),Reservas!AI349)</f>
        <v/>
      </c>
      <c r="CM344" t="str">
        <f>IF(Reservas!AL349="",IF(Reservas!AK349="","",IF(Reservas!AJ349=$O$10,0.85,IF(Reservas!AJ349=$O$11,0.45,IF(Reservas!AJ349=$O$12,0.33,"")))),Reservas!AL349)</f>
        <v/>
      </c>
      <c r="CO344" t="str">
        <f>IFERROR('Prod y alimentación'!E402*IF($AN344=$R$10,VLOOKUP($AO344,Listas!$B$6:$C$106,2,),IF($AN344=$R$11,VLOOKUP($AO344,Listas!$E$6:$F$106,2,),IF($AN344=$R$12,VLOOKUP($AO344,Listas!$H$6:$I$106,2,),""))),"")</f>
        <v/>
      </c>
      <c r="CP344" t="str">
        <f>IFERROR('Prod y alimentación'!H402*IF($AN344=$R$10,VLOOKUP($AO344,Listas!$B$6:$C$106,2,),IF($AN344=$R$11,VLOOKUP($AO344,Listas!$E$6:$F$106,2,),IF($AN344=$R$12,VLOOKUP($AO344,Listas!$H$6:$I$106,2,),""))),"")</f>
        <v/>
      </c>
      <c r="CQ344" t="str">
        <f>IFERROR('Prod y alimentación'!K402*IF($AN344=$R$10,VLOOKUP($AO344,Listas!$B$6:$C$106,2,),IF($AN344=$R$11,VLOOKUP($AO344,Listas!$E$6:$F$106,2,),IF($AN344=$R$12,VLOOKUP($AO344,Listas!$H$6:$I$106,2,),""))),"")</f>
        <v/>
      </c>
      <c r="CR344" t="str">
        <f>IFERROR('Prod y alimentación'!N402*IF($AN344=$R$10,VLOOKUP($AO344,Listas!$B$6:$C$106,2,),IF($AN344=$R$11,VLOOKUP($AO344,Listas!$E$6:$F$106,2,),IF($AN344=$R$12,VLOOKUP($AO344,Listas!$H$6:$I$106,2,),""))),"")</f>
        <v/>
      </c>
      <c r="CS344" t="str">
        <f>IFERROR('Prod y alimentación'!Q402*IF($AN344=$R$10,VLOOKUP($AO344,Listas!$B$6:$C$106,2,),IF($AN344=$R$11,VLOOKUP($AO344,Listas!$E$6:$F$106,2,),IF($AN344=$R$12,VLOOKUP($AO344,Listas!$H$6:$I$106,2,),""))),"")</f>
        <v/>
      </c>
      <c r="CT344" t="str">
        <f>IFERROR('Prod y alimentación'!T402*IF($AN344=$R$10,VLOOKUP($AO344,Listas!$B$6:$C$106,2,),IF($AN344=$R$11,VLOOKUP($AO344,Listas!$E$6:$F$106,2,),IF($AN344=$R$12,VLOOKUP($AO344,Listas!$H$6:$I$106,2,),""))),"")</f>
        <v/>
      </c>
      <c r="CU344" t="str">
        <f>IFERROR('Prod y alimentación'!W402*IF($AN344=$R$10,VLOOKUP($AO344,Listas!$B$6:$C$106,2,),IF($AN344=$R$11,VLOOKUP($AO344,Listas!$E$6:$F$106,2,),IF($AN344=$R$12,VLOOKUP($AO344,Listas!$H$6:$I$106,2,),""))),"")</f>
        <v/>
      </c>
      <c r="CV344" t="str">
        <f>IFERROR('Prod y alimentación'!Z402*IF($AN344=$R$10,VLOOKUP($AO344,Listas!$B$6:$C$106,2,),IF($AN344=$R$11,VLOOKUP($AO344,Listas!$E$6:$F$106,2,),IF($AN344=$R$12,VLOOKUP($AO344,Listas!$H$6:$I$106,2,),""))),"")</f>
        <v/>
      </c>
      <c r="CW344" t="str">
        <f>IFERROR('Prod y alimentación'!AC402*IF($AN344=$R$10,VLOOKUP($AO344,Listas!$B$6:$C$106,2,),IF($AN344=$R$11,VLOOKUP($AO344,Listas!$E$6:$F$106,2,),IF($AN344=$R$12,VLOOKUP($AO344,Listas!$H$6:$I$106,2,),""))),"")</f>
        <v/>
      </c>
      <c r="CX344" t="str">
        <f>IFERROR('Prod y alimentación'!AF402*IF($AN344=$R$10,VLOOKUP($AO344,Listas!$B$6:$C$106,2,),IF($AN344=$R$11,VLOOKUP($AO344,Listas!$E$6:$F$106,2,),IF($AN344=$R$12,VLOOKUP($AO344,Listas!$H$6:$I$106,2,),""))),"")</f>
        <v/>
      </c>
      <c r="CY344" t="str">
        <f>IFERROR('Prod y alimentación'!AI402*IF($AN344=$R$10,VLOOKUP($AO344,Listas!$B$6:$C$106,2,),IF($AN344=$R$11,VLOOKUP($AO344,Listas!$E$6:$F$106,2,),IF($AN344=$R$12,VLOOKUP($AO344,Listas!$H$6:$I$106,2,),""))),"")</f>
        <v/>
      </c>
      <c r="CZ344" t="str">
        <f>IFERROR('Prod y alimentación'!AL402*IF($AN344=$R$10,VLOOKUP($AO344,Listas!$B$6:$C$106,2,),IF($AN344=$R$11,VLOOKUP($AO344,Listas!$E$6:$F$106,2,),IF($AN344=$R$12,VLOOKUP($AO344,Listas!$H$6:$I$106,2,),""))),"")</f>
        <v/>
      </c>
    </row>
    <row r="345" spans="80:104" x14ac:dyDescent="0.35">
      <c r="CB345" t="str">
        <f>IF(Reservas!E350="",IF(Reservas!D350="","",IF(Reservas!C350=$O$10,0.85,IF(Reservas!C350=$O$11,0.45,IF(Reservas!C350=$O$12,0.33,"")))),Reservas!E350)</f>
        <v/>
      </c>
      <c r="CC345" t="str">
        <f>IF(Reservas!H350="",IF(Reservas!G350="","",IF(Reservas!F350=$O$10,0.85,IF(Reservas!F350=$O$11,0.45,IF(Reservas!F350=$O$12,0.33,"")))),Reservas!H350)</f>
        <v/>
      </c>
      <c r="CD345" t="str">
        <f>IF(Reservas!K350="",IF(Reservas!J350="","",IF(Reservas!I350=$O$10,0.85,IF(Reservas!I350=$O$11,0.45,IF(Reservas!I350=$O$12,0.33,"")))),Reservas!K350)</f>
        <v/>
      </c>
      <c r="CE345" t="str">
        <f>IF(Reservas!N350="",IF(Reservas!M350="","",IF(Reservas!L350=$O$10,0.85,IF(Reservas!L350=$O$11,0.45,IF(Reservas!L350=$O$12,0.33,"")))),Reservas!N350)</f>
        <v/>
      </c>
      <c r="CF345" t="str">
        <f>IF(Reservas!Q350="",IF(Reservas!P350="","",IF(Reservas!O350=$O$10,0.85,IF(Reservas!O350=$O$11,0.45,IF(Reservas!O350=$O$12,0.33,"")))),Reservas!Q350)</f>
        <v/>
      </c>
      <c r="CG345" t="str">
        <f>IF(Reservas!T350="",IF(Reservas!S350="","",IF(Reservas!R350=$O$10,0.85,IF(Reservas!R350=$O$11,0.45,IF(Reservas!R350=$O$12,0.33,"")))),Reservas!T350)</f>
        <v/>
      </c>
      <c r="CH345" t="str">
        <f>IF(Reservas!W350="",IF(Reservas!V350="","",IF(Reservas!U350=$O$10,0.85,IF(Reservas!U350=$O$11,0.45,IF(Reservas!U350=$O$12,0.33,"")))),Reservas!W350)</f>
        <v/>
      </c>
      <c r="CI345" t="str">
        <f>IF(Reservas!Z350="",IF(Reservas!Y350="","",IF(Reservas!X350=$O$10,0.85,IF(Reservas!X350=$O$11,0.45,IF(Reservas!X350=$O$12,0.33,"")))),Reservas!Z350)</f>
        <v/>
      </c>
      <c r="CJ345" t="str">
        <f>IF(Reservas!AC350="",IF(Reservas!AB350="","",IF(Reservas!AA350=$O$10,0.85,IF(Reservas!AA350=$O$11,0.45,IF(Reservas!AA350=$O$12,0.33,"")))),Reservas!AC350)</f>
        <v/>
      </c>
      <c r="CK345" t="str">
        <f>IF(Reservas!AF350="",IF(Reservas!AE350="","",IF(Reservas!AD350=$O$10,0.85,IF(Reservas!AD350=$O$11,0.45,IF(Reservas!AD350=$O$12,0.33,"")))),Reservas!AF350)</f>
        <v/>
      </c>
      <c r="CL345" t="str">
        <f>IF(Reservas!AI350="",IF(Reservas!AH350="","",IF(Reservas!AG350=$O$10,0.85,IF(Reservas!AG350=$O$11,0.45,IF(Reservas!AG350=$O$12,0.33,"")))),Reservas!AI350)</f>
        <v/>
      </c>
      <c r="CM345" t="str">
        <f>IF(Reservas!AL350="",IF(Reservas!AK350="","",IF(Reservas!AJ350=$O$10,0.85,IF(Reservas!AJ350=$O$11,0.45,IF(Reservas!AJ350=$O$12,0.33,"")))),Reservas!AL350)</f>
        <v/>
      </c>
      <c r="CO345" t="str">
        <f>IFERROR('Prod y alimentación'!E403*IF($AN345=$R$10,VLOOKUP($AO345,Listas!$B$6:$C$106,2,),IF($AN345=$R$11,VLOOKUP($AO345,Listas!$E$6:$F$106,2,),IF($AN345=$R$12,VLOOKUP($AO345,Listas!$H$6:$I$106,2,),""))),"")</f>
        <v/>
      </c>
      <c r="CP345" t="str">
        <f>IFERROR('Prod y alimentación'!H403*IF($AN345=$R$10,VLOOKUP($AO345,Listas!$B$6:$C$106,2,),IF($AN345=$R$11,VLOOKUP($AO345,Listas!$E$6:$F$106,2,),IF($AN345=$R$12,VLOOKUP($AO345,Listas!$H$6:$I$106,2,),""))),"")</f>
        <v/>
      </c>
      <c r="CQ345" t="str">
        <f>IFERROR('Prod y alimentación'!K403*IF($AN345=$R$10,VLOOKUP($AO345,Listas!$B$6:$C$106,2,),IF($AN345=$R$11,VLOOKUP($AO345,Listas!$E$6:$F$106,2,),IF($AN345=$R$12,VLOOKUP($AO345,Listas!$H$6:$I$106,2,),""))),"")</f>
        <v/>
      </c>
      <c r="CR345" t="str">
        <f>IFERROR('Prod y alimentación'!N403*IF($AN345=$R$10,VLOOKUP($AO345,Listas!$B$6:$C$106,2,),IF($AN345=$R$11,VLOOKUP($AO345,Listas!$E$6:$F$106,2,),IF($AN345=$R$12,VLOOKUP($AO345,Listas!$H$6:$I$106,2,),""))),"")</f>
        <v/>
      </c>
      <c r="CS345" t="str">
        <f>IFERROR('Prod y alimentación'!Q403*IF($AN345=$R$10,VLOOKUP($AO345,Listas!$B$6:$C$106,2,),IF($AN345=$R$11,VLOOKUP($AO345,Listas!$E$6:$F$106,2,),IF($AN345=$R$12,VLOOKUP($AO345,Listas!$H$6:$I$106,2,),""))),"")</f>
        <v/>
      </c>
      <c r="CT345" t="str">
        <f>IFERROR('Prod y alimentación'!T403*IF($AN345=$R$10,VLOOKUP($AO345,Listas!$B$6:$C$106,2,),IF($AN345=$R$11,VLOOKUP($AO345,Listas!$E$6:$F$106,2,),IF($AN345=$R$12,VLOOKUP($AO345,Listas!$H$6:$I$106,2,),""))),"")</f>
        <v/>
      </c>
      <c r="CU345" t="str">
        <f>IFERROR('Prod y alimentación'!W403*IF($AN345=$R$10,VLOOKUP($AO345,Listas!$B$6:$C$106,2,),IF($AN345=$R$11,VLOOKUP($AO345,Listas!$E$6:$F$106,2,),IF($AN345=$R$12,VLOOKUP($AO345,Listas!$H$6:$I$106,2,),""))),"")</f>
        <v/>
      </c>
      <c r="CV345" t="str">
        <f>IFERROR('Prod y alimentación'!Z403*IF($AN345=$R$10,VLOOKUP($AO345,Listas!$B$6:$C$106,2,),IF($AN345=$R$11,VLOOKUP($AO345,Listas!$E$6:$F$106,2,),IF($AN345=$R$12,VLOOKUP($AO345,Listas!$H$6:$I$106,2,),""))),"")</f>
        <v/>
      </c>
      <c r="CW345" t="str">
        <f>IFERROR('Prod y alimentación'!AC403*IF($AN345=$R$10,VLOOKUP($AO345,Listas!$B$6:$C$106,2,),IF($AN345=$R$11,VLOOKUP($AO345,Listas!$E$6:$F$106,2,),IF($AN345=$R$12,VLOOKUP($AO345,Listas!$H$6:$I$106,2,),""))),"")</f>
        <v/>
      </c>
      <c r="CX345" t="str">
        <f>IFERROR('Prod y alimentación'!AF403*IF($AN345=$R$10,VLOOKUP($AO345,Listas!$B$6:$C$106,2,),IF($AN345=$R$11,VLOOKUP($AO345,Listas!$E$6:$F$106,2,),IF($AN345=$R$12,VLOOKUP($AO345,Listas!$H$6:$I$106,2,),""))),"")</f>
        <v/>
      </c>
      <c r="CY345" t="str">
        <f>IFERROR('Prod y alimentación'!AI403*IF($AN345=$R$10,VLOOKUP($AO345,Listas!$B$6:$C$106,2,),IF($AN345=$R$11,VLOOKUP($AO345,Listas!$E$6:$F$106,2,),IF($AN345=$R$12,VLOOKUP($AO345,Listas!$H$6:$I$106,2,),""))),"")</f>
        <v/>
      </c>
      <c r="CZ345" t="str">
        <f>IFERROR('Prod y alimentación'!AL403*IF($AN345=$R$10,VLOOKUP($AO345,Listas!$B$6:$C$106,2,),IF($AN345=$R$11,VLOOKUP($AO345,Listas!$E$6:$F$106,2,),IF($AN345=$R$12,VLOOKUP($AO345,Listas!$H$6:$I$106,2,),""))),"")</f>
        <v/>
      </c>
    </row>
    <row r="346" spans="80:104" x14ac:dyDescent="0.35">
      <c r="CB346" t="str">
        <f>IF(Reservas!E351="",IF(Reservas!D351="","",IF(Reservas!C351=$O$10,0.85,IF(Reservas!C351=$O$11,0.45,IF(Reservas!C351=$O$12,0.33,"")))),Reservas!E351)</f>
        <v/>
      </c>
      <c r="CC346" t="str">
        <f>IF(Reservas!H351="",IF(Reservas!G351="","",IF(Reservas!F351=$O$10,0.85,IF(Reservas!F351=$O$11,0.45,IF(Reservas!F351=$O$12,0.33,"")))),Reservas!H351)</f>
        <v/>
      </c>
      <c r="CD346" t="str">
        <f>IF(Reservas!K351="",IF(Reservas!J351="","",IF(Reservas!I351=$O$10,0.85,IF(Reservas!I351=$O$11,0.45,IF(Reservas!I351=$O$12,0.33,"")))),Reservas!K351)</f>
        <v/>
      </c>
      <c r="CE346" t="str">
        <f>IF(Reservas!N351="",IF(Reservas!M351="","",IF(Reservas!L351=$O$10,0.85,IF(Reservas!L351=$O$11,0.45,IF(Reservas!L351=$O$12,0.33,"")))),Reservas!N351)</f>
        <v/>
      </c>
      <c r="CF346" t="str">
        <f>IF(Reservas!Q351="",IF(Reservas!P351="","",IF(Reservas!O351=$O$10,0.85,IF(Reservas!O351=$O$11,0.45,IF(Reservas!O351=$O$12,0.33,"")))),Reservas!Q351)</f>
        <v/>
      </c>
      <c r="CG346" t="str">
        <f>IF(Reservas!T351="",IF(Reservas!S351="","",IF(Reservas!R351=$O$10,0.85,IF(Reservas!R351=$O$11,0.45,IF(Reservas!R351=$O$12,0.33,"")))),Reservas!T351)</f>
        <v/>
      </c>
      <c r="CH346" t="str">
        <f>IF(Reservas!W351="",IF(Reservas!V351="","",IF(Reservas!U351=$O$10,0.85,IF(Reservas!U351=$O$11,0.45,IF(Reservas!U351=$O$12,0.33,"")))),Reservas!W351)</f>
        <v/>
      </c>
      <c r="CI346" t="str">
        <f>IF(Reservas!Z351="",IF(Reservas!Y351="","",IF(Reservas!X351=$O$10,0.85,IF(Reservas!X351=$O$11,0.45,IF(Reservas!X351=$O$12,0.33,"")))),Reservas!Z351)</f>
        <v/>
      </c>
      <c r="CJ346" t="str">
        <f>IF(Reservas!AC351="",IF(Reservas!AB351="","",IF(Reservas!AA351=$O$10,0.85,IF(Reservas!AA351=$O$11,0.45,IF(Reservas!AA351=$O$12,0.33,"")))),Reservas!AC351)</f>
        <v/>
      </c>
      <c r="CK346" t="str">
        <f>IF(Reservas!AF351="",IF(Reservas!AE351="","",IF(Reservas!AD351=$O$10,0.85,IF(Reservas!AD351=$O$11,0.45,IF(Reservas!AD351=$O$12,0.33,"")))),Reservas!AF351)</f>
        <v/>
      </c>
      <c r="CL346" t="str">
        <f>IF(Reservas!AI351="",IF(Reservas!AH351="","",IF(Reservas!AG351=$O$10,0.85,IF(Reservas!AG351=$O$11,0.45,IF(Reservas!AG351=$O$12,0.33,"")))),Reservas!AI351)</f>
        <v/>
      </c>
      <c r="CM346" t="str">
        <f>IF(Reservas!AL351="",IF(Reservas!AK351="","",IF(Reservas!AJ351=$O$10,0.85,IF(Reservas!AJ351=$O$11,0.45,IF(Reservas!AJ351=$O$12,0.33,"")))),Reservas!AL351)</f>
        <v/>
      </c>
      <c r="CO346" t="str">
        <f>IFERROR('Prod y alimentación'!E404*IF($AN346=$R$10,VLOOKUP($AO346,Listas!$B$6:$C$106,2,),IF($AN346=$R$11,VLOOKUP($AO346,Listas!$E$6:$F$106,2,),IF($AN346=$R$12,VLOOKUP($AO346,Listas!$H$6:$I$106,2,),""))),"")</f>
        <v/>
      </c>
      <c r="CP346" t="str">
        <f>IFERROR('Prod y alimentación'!H404*IF($AN346=$R$10,VLOOKUP($AO346,Listas!$B$6:$C$106,2,),IF($AN346=$R$11,VLOOKUP($AO346,Listas!$E$6:$F$106,2,),IF($AN346=$R$12,VLOOKUP($AO346,Listas!$H$6:$I$106,2,),""))),"")</f>
        <v/>
      </c>
      <c r="CQ346" t="str">
        <f>IFERROR('Prod y alimentación'!K404*IF($AN346=$R$10,VLOOKUP($AO346,Listas!$B$6:$C$106,2,),IF($AN346=$R$11,VLOOKUP($AO346,Listas!$E$6:$F$106,2,),IF($AN346=$R$12,VLOOKUP($AO346,Listas!$H$6:$I$106,2,),""))),"")</f>
        <v/>
      </c>
      <c r="CR346" t="str">
        <f>IFERROR('Prod y alimentación'!N404*IF($AN346=$R$10,VLOOKUP($AO346,Listas!$B$6:$C$106,2,),IF($AN346=$R$11,VLOOKUP($AO346,Listas!$E$6:$F$106,2,),IF($AN346=$R$12,VLOOKUP($AO346,Listas!$H$6:$I$106,2,),""))),"")</f>
        <v/>
      </c>
      <c r="CS346" t="str">
        <f>IFERROR('Prod y alimentación'!Q404*IF($AN346=$R$10,VLOOKUP($AO346,Listas!$B$6:$C$106,2,),IF($AN346=$R$11,VLOOKUP($AO346,Listas!$E$6:$F$106,2,),IF($AN346=$R$12,VLOOKUP($AO346,Listas!$H$6:$I$106,2,),""))),"")</f>
        <v/>
      </c>
      <c r="CT346" t="str">
        <f>IFERROR('Prod y alimentación'!T404*IF($AN346=$R$10,VLOOKUP($AO346,Listas!$B$6:$C$106,2,),IF($AN346=$R$11,VLOOKUP($AO346,Listas!$E$6:$F$106,2,),IF($AN346=$R$12,VLOOKUP($AO346,Listas!$H$6:$I$106,2,),""))),"")</f>
        <v/>
      </c>
      <c r="CU346" t="str">
        <f>IFERROR('Prod y alimentación'!W404*IF($AN346=$R$10,VLOOKUP($AO346,Listas!$B$6:$C$106,2,),IF($AN346=$R$11,VLOOKUP($AO346,Listas!$E$6:$F$106,2,),IF($AN346=$R$12,VLOOKUP($AO346,Listas!$H$6:$I$106,2,),""))),"")</f>
        <v/>
      </c>
      <c r="CV346" t="str">
        <f>IFERROR('Prod y alimentación'!Z404*IF($AN346=$R$10,VLOOKUP($AO346,Listas!$B$6:$C$106,2,),IF($AN346=$R$11,VLOOKUP($AO346,Listas!$E$6:$F$106,2,),IF($AN346=$R$12,VLOOKUP($AO346,Listas!$H$6:$I$106,2,),""))),"")</f>
        <v/>
      </c>
      <c r="CW346" t="str">
        <f>IFERROR('Prod y alimentación'!AC404*IF($AN346=$R$10,VLOOKUP($AO346,Listas!$B$6:$C$106,2,),IF($AN346=$R$11,VLOOKUP($AO346,Listas!$E$6:$F$106,2,),IF($AN346=$R$12,VLOOKUP($AO346,Listas!$H$6:$I$106,2,),""))),"")</f>
        <v/>
      </c>
      <c r="CX346" t="str">
        <f>IFERROR('Prod y alimentación'!AF404*IF($AN346=$R$10,VLOOKUP($AO346,Listas!$B$6:$C$106,2,),IF($AN346=$R$11,VLOOKUP($AO346,Listas!$E$6:$F$106,2,),IF($AN346=$R$12,VLOOKUP($AO346,Listas!$H$6:$I$106,2,),""))),"")</f>
        <v/>
      </c>
      <c r="CY346" t="str">
        <f>IFERROR('Prod y alimentación'!AI404*IF($AN346=$R$10,VLOOKUP($AO346,Listas!$B$6:$C$106,2,),IF($AN346=$R$11,VLOOKUP($AO346,Listas!$E$6:$F$106,2,),IF($AN346=$R$12,VLOOKUP($AO346,Listas!$H$6:$I$106,2,),""))),"")</f>
        <v/>
      </c>
      <c r="CZ346" t="str">
        <f>IFERROR('Prod y alimentación'!AL404*IF($AN346=$R$10,VLOOKUP($AO346,Listas!$B$6:$C$106,2,),IF($AN346=$R$11,VLOOKUP($AO346,Listas!$E$6:$F$106,2,),IF($AN346=$R$12,VLOOKUP($AO346,Listas!$H$6:$I$106,2,),""))),"")</f>
        <v/>
      </c>
    </row>
    <row r="347" spans="80:104" x14ac:dyDescent="0.35">
      <c r="CB347" t="str">
        <f>IF(Reservas!E352="",IF(Reservas!D352="","",IF(Reservas!C352=$O$10,0.85,IF(Reservas!C352=$O$11,0.45,IF(Reservas!C352=$O$12,0.33,"")))),Reservas!E352)</f>
        <v/>
      </c>
      <c r="CC347" t="str">
        <f>IF(Reservas!H352="",IF(Reservas!G352="","",IF(Reservas!F352=$O$10,0.85,IF(Reservas!F352=$O$11,0.45,IF(Reservas!F352=$O$12,0.33,"")))),Reservas!H352)</f>
        <v/>
      </c>
      <c r="CD347" t="str">
        <f>IF(Reservas!K352="",IF(Reservas!J352="","",IF(Reservas!I352=$O$10,0.85,IF(Reservas!I352=$O$11,0.45,IF(Reservas!I352=$O$12,0.33,"")))),Reservas!K352)</f>
        <v/>
      </c>
      <c r="CE347" t="str">
        <f>IF(Reservas!N352="",IF(Reservas!M352="","",IF(Reservas!L352=$O$10,0.85,IF(Reservas!L352=$O$11,0.45,IF(Reservas!L352=$O$12,0.33,"")))),Reservas!N352)</f>
        <v/>
      </c>
      <c r="CF347" t="str">
        <f>IF(Reservas!Q352="",IF(Reservas!P352="","",IF(Reservas!O352=$O$10,0.85,IF(Reservas!O352=$O$11,0.45,IF(Reservas!O352=$O$12,0.33,"")))),Reservas!Q352)</f>
        <v/>
      </c>
      <c r="CG347" t="str">
        <f>IF(Reservas!T352="",IF(Reservas!S352="","",IF(Reservas!R352=$O$10,0.85,IF(Reservas!R352=$O$11,0.45,IF(Reservas!R352=$O$12,0.33,"")))),Reservas!T352)</f>
        <v/>
      </c>
      <c r="CH347" t="str">
        <f>IF(Reservas!W352="",IF(Reservas!V352="","",IF(Reservas!U352=$O$10,0.85,IF(Reservas!U352=$O$11,0.45,IF(Reservas!U352=$O$12,0.33,"")))),Reservas!W352)</f>
        <v/>
      </c>
      <c r="CI347" t="str">
        <f>IF(Reservas!Z352="",IF(Reservas!Y352="","",IF(Reservas!X352=$O$10,0.85,IF(Reservas!X352=$O$11,0.45,IF(Reservas!X352=$O$12,0.33,"")))),Reservas!Z352)</f>
        <v/>
      </c>
      <c r="CJ347" t="str">
        <f>IF(Reservas!AC352="",IF(Reservas!AB352="","",IF(Reservas!AA352=$O$10,0.85,IF(Reservas!AA352=$O$11,0.45,IF(Reservas!AA352=$O$12,0.33,"")))),Reservas!AC352)</f>
        <v/>
      </c>
      <c r="CK347" t="str">
        <f>IF(Reservas!AF352="",IF(Reservas!AE352="","",IF(Reservas!AD352=$O$10,0.85,IF(Reservas!AD352=$O$11,0.45,IF(Reservas!AD352=$O$12,0.33,"")))),Reservas!AF352)</f>
        <v/>
      </c>
      <c r="CL347" t="str">
        <f>IF(Reservas!AI352="",IF(Reservas!AH352="","",IF(Reservas!AG352=$O$10,0.85,IF(Reservas!AG352=$O$11,0.45,IF(Reservas!AG352=$O$12,0.33,"")))),Reservas!AI352)</f>
        <v/>
      </c>
      <c r="CM347" t="str">
        <f>IF(Reservas!AL352="",IF(Reservas!AK352="","",IF(Reservas!AJ352=$O$10,0.85,IF(Reservas!AJ352=$O$11,0.45,IF(Reservas!AJ352=$O$12,0.33,"")))),Reservas!AL352)</f>
        <v/>
      </c>
      <c r="CO347" t="str">
        <f>IFERROR('Prod y alimentación'!E405*IF($AN347=$R$10,VLOOKUP($AO347,Listas!$B$6:$C$106,2,),IF($AN347=$R$11,VLOOKUP($AO347,Listas!$E$6:$F$106,2,),IF($AN347=$R$12,VLOOKUP($AO347,Listas!$H$6:$I$106,2,),""))),"")</f>
        <v/>
      </c>
      <c r="CP347" t="str">
        <f>IFERROR('Prod y alimentación'!H405*IF($AN347=$R$10,VLOOKUP($AO347,Listas!$B$6:$C$106,2,),IF($AN347=$R$11,VLOOKUP($AO347,Listas!$E$6:$F$106,2,),IF($AN347=$R$12,VLOOKUP($AO347,Listas!$H$6:$I$106,2,),""))),"")</f>
        <v/>
      </c>
      <c r="CQ347" t="str">
        <f>IFERROR('Prod y alimentación'!K405*IF($AN347=$R$10,VLOOKUP($AO347,Listas!$B$6:$C$106,2,),IF($AN347=$R$11,VLOOKUP($AO347,Listas!$E$6:$F$106,2,),IF($AN347=$R$12,VLOOKUP($AO347,Listas!$H$6:$I$106,2,),""))),"")</f>
        <v/>
      </c>
      <c r="CR347" t="str">
        <f>IFERROR('Prod y alimentación'!N405*IF($AN347=$R$10,VLOOKUP($AO347,Listas!$B$6:$C$106,2,),IF($AN347=$R$11,VLOOKUP($AO347,Listas!$E$6:$F$106,2,),IF($AN347=$R$12,VLOOKUP($AO347,Listas!$H$6:$I$106,2,),""))),"")</f>
        <v/>
      </c>
      <c r="CS347" t="str">
        <f>IFERROR('Prod y alimentación'!Q405*IF($AN347=$R$10,VLOOKUP($AO347,Listas!$B$6:$C$106,2,),IF($AN347=$R$11,VLOOKUP($AO347,Listas!$E$6:$F$106,2,),IF($AN347=$R$12,VLOOKUP($AO347,Listas!$H$6:$I$106,2,),""))),"")</f>
        <v/>
      </c>
      <c r="CT347" t="str">
        <f>IFERROR('Prod y alimentación'!T405*IF($AN347=$R$10,VLOOKUP($AO347,Listas!$B$6:$C$106,2,),IF($AN347=$R$11,VLOOKUP($AO347,Listas!$E$6:$F$106,2,),IF($AN347=$R$12,VLOOKUP($AO347,Listas!$H$6:$I$106,2,),""))),"")</f>
        <v/>
      </c>
      <c r="CU347" t="str">
        <f>IFERROR('Prod y alimentación'!W405*IF($AN347=$R$10,VLOOKUP($AO347,Listas!$B$6:$C$106,2,),IF($AN347=$R$11,VLOOKUP($AO347,Listas!$E$6:$F$106,2,),IF($AN347=$R$12,VLOOKUP($AO347,Listas!$H$6:$I$106,2,),""))),"")</f>
        <v/>
      </c>
      <c r="CV347" t="str">
        <f>IFERROR('Prod y alimentación'!Z405*IF($AN347=$R$10,VLOOKUP($AO347,Listas!$B$6:$C$106,2,),IF($AN347=$R$11,VLOOKUP($AO347,Listas!$E$6:$F$106,2,),IF($AN347=$R$12,VLOOKUP($AO347,Listas!$H$6:$I$106,2,),""))),"")</f>
        <v/>
      </c>
      <c r="CW347" t="str">
        <f>IFERROR('Prod y alimentación'!AC405*IF($AN347=$R$10,VLOOKUP($AO347,Listas!$B$6:$C$106,2,),IF($AN347=$R$11,VLOOKUP($AO347,Listas!$E$6:$F$106,2,),IF($AN347=$R$12,VLOOKUP($AO347,Listas!$H$6:$I$106,2,),""))),"")</f>
        <v/>
      </c>
      <c r="CX347" t="str">
        <f>IFERROR('Prod y alimentación'!AF405*IF($AN347=$R$10,VLOOKUP($AO347,Listas!$B$6:$C$106,2,),IF($AN347=$R$11,VLOOKUP($AO347,Listas!$E$6:$F$106,2,),IF($AN347=$R$12,VLOOKUP($AO347,Listas!$H$6:$I$106,2,),""))),"")</f>
        <v/>
      </c>
      <c r="CY347" t="str">
        <f>IFERROR('Prod y alimentación'!AI405*IF($AN347=$R$10,VLOOKUP($AO347,Listas!$B$6:$C$106,2,),IF($AN347=$R$11,VLOOKUP($AO347,Listas!$E$6:$F$106,2,),IF($AN347=$R$12,VLOOKUP($AO347,Listas!$H$6:$I$106,2,),""))),"")</f>
        <v/>
      </c>
      <c r="CZ347" t="str">
        <f>IFERROR('Prod y alimentación'!AL405*IF($AN347=$R$10,VLOOKUP($AO347,Listas!$B$6:$C$106,2,),IF($AN347=$R$11,VLOOKUP($AO347,Listas!$E$6:$F$106,2,),IF($AN347=$R$12,VLOOKUP($AO347,Listas!$H$6:$I$106,2,),""))),"")</f>
        <v/>
      </c>
    </row>
    <row r="348" spans="80:104" x14ac:dyDescent="0.35">
      <c r="CB348" t="str">
        <f>IF(Reservas!E353="",IF(Reservas!D353="","",IF(Reservas!C353=$O$10,0.85,IF(Reservas!C353=$O$11,0.45,IF(Reservas!C353=$O$12,0.33,"")))),Reservas!E353)</f>
        <v/>
      </c>
      <c r="CC348" t="str">
        <f>IF(Reservas!H353="",IF(Reservas!G353="","",IF(Reservas!F353=$O$10,0.85,IF(Reservas!F353=$O$11,0.45,IF(Reservas!F353=$O$12,0.33,"")))),Reservas!H353)</f>
        <v/>
      </c>
      <c r="CD348" t="str">
        <f>IF(Reservas!K353="",IF(Reservas!J353="","",IF(Reservas!I353=$O$10,0.85,IF(Reservas!I353=$O$11,0.45,IF(Reservas!I353=$O$12,0.33,"")))),Reservas!K353)</f>
        <v/>
      </c>
      <c r="CE348" t="str">
        <f>IF(Reservas!N353="",IF(Reservas!M353="","",IF(Reservas!L353=$O$10,0.85,IF(Reservas!L353=$O$11,0.45,IF(Reservas!L353=$O$12,0.33,"")))),Reservas!N353)</f>
        <v/>
      </c>
      <c r="CF348" t="str">
        <f>IF(Reservas!Q353="",IF(Reservas!P353="","",IF(Reservas!O353=$O$10,0.85,IF(Reservas!O353=$O$11,0.45,IF(Reservas!O353=$O$12,0.33,"")))),Reservas!Q353)</f>
        <v/>
      </c>
      <c r="CG348" t="str">
        <f>IF(Reservas!T353="",IF(Reservas!S353="","",IF(Reservas!R353=$O$10,0.85,IF(Reservas!R353=$O$11,0.45,IF(Reservas!R353=$O$12,0.33,"")))),Reservas!T353)</f>
        <v/>
      </c>
      <c r="CH348" t="str">
        <f>IF(Reservas!W353="",IF(Reservas!V353="","",IF(Reservas!U353=$O$10,0.85,IF(Reservas!U353=$O$11,0.45,IF(Reservas!U353=$O$12,0.33,"")))),Reservas!W353)</f>
        <v/>
      </c>
      <c r="CI348" t="str">
        <f>IF(Reservas!Z353="",IF(Reservas!Y353="","",IF(Reservas!X353=$O$10,0.85,IF(Reservas!X353=$O$11,0.45,IF(Reservas!X353=$O$12,0.33,"")))),Reservas!Z353)</f>
        <v/>
      </c>
      <c r="CJ348" t="str">
        <f>IF(Reservas!AC353="",IF(Reservas!AB353="","",IF(Reservas!AA353=$O$10,0.85,IF(Reservas!AA353=$O$11,0.45,IF(Reservas!AA353=$O$12,0.33,"")))),Reservas!AC353)</f>
        <v/>
      </c>
      <c r="CK348" t="str">
        <f>IF(Reservas!AF353="",IF(Reservas!AE353="","",IF(Reservas!AD353=$O$10,0.85,IF(Reservas!AD353=$O$11,0.45,IF(Reservas!AD353=$O$12,0.33,"")))),Reservas!AF353)</f>
        <v/>
      </c>
      <c r="CL348" t="str">
        <f>IF(Reservas!AI353="",IF(Reservas!AH353="","",IF(Reservas!AG353=$O$10,0.85,IF(Reservas!AG353=$O$11,0.45,IF(Reservas!AG353=$O$12,0.33,"")))),Reservas!AI353)</f>
        <v/>
      </c>
      <c r="CM348" t="str">
        <f>IF(Reservas!AL353="",IF(Reservas!AK353="","",IF(Reservas!AJ353=$O$10,0.85,IF(Reservas!AJ353=$O$11,0.45,IF(Reservas!AJ353=$O$12,0.33,"")))),Reservas!AL353)</f>
        <v/>
      </c>
      <c r="CO348" t="str">
        <f>IFERROR('Prod y alimentación'!E406*IF($AN348=$R$10,VLOOKUP($AO348,Listas!$B$6:$C$106,2,),IF($AN348=$R$11,VLOOKUP($AO348,Listas!$E$6:$F$106,2,),IF($AN348=$R$12,VLOOKUP($AO348,Listas!$H$6:$I$106,2,),""))),"")</f>
        <v/>
      </c>
      <c r="CP348" t="str">
        <f>IFERROR('Prod y alimentación'!H406*IF($AN348=$R$10,VLOOKUP($AO348,Listas!$B$6:$C$106,2,),IF($AN348=$R$11,VLOOKUP($AO348,Listas!$E$6:$F$106,2,),IF($AN348=$R$12,VLOOKUP($AO348,Listas!$H$6:$I$106,2,),""))),"")</f>
        <v/>
      </c>
      <c r="CQ348" t="str">
        <f>IFERROR('Prod y alimentación'!K406*IF($AN348=$R$10,VLOOKUP($AO348,Listas!$B$6:$C$106,2,),IF($AN348=$R$11,VLOOKUP($AO348,Listas!$E$6:$F$106,2,),IF($AN348=$R$12,VLOOKUP($AO348,Listas!$H$6:$I$106,2,),""))),"")</f>
        <v/>
      </c>
      <c r="CR348" t="str">
        <f>IFERROR('Prod y alimentación'!N406*IF($AN348=$R$10,VLOOKUP($AO348,Listas!$B$6:$C$106,2,),IF($AN348=$R$11,VLOOKUP($AO348,Listas!$E$6:$F$106,2,),IF($AN348=$R$12,VLOOKUP($AO348,Listas!$H$6:$I$106,2,),""))),"")</f>
        <v/>
      </c>
      <c r="CS348" t="str">
        <f>IFERROR('Prod y alimentación'!Q406*IF($AN348=$R$10,VLOOKUP($AO348,Listas!$B$6:$C$106,2,),IF($AN348=$R$11,VLOOKUP($AO348,Listas!$E$6:$F$106,2,),IF($AN348=$R$12,VLOOKUP($AO348,Listas!$H$6:$I$106,2,),""))),"")</f>
        <v/>
      </c>
      <c r="CT348" t="str">
        <f>IFERROR('Prod y alimentación'!T406*IF($AN348=$R$10,VLOOKUP($AO348,Listas!$B$6:$C$106,2,),IF($AN348=$R$11,VLOOKUP($AO348,Listas!$E$6:$F$106,2,),IF($AN348=$R$12,VLOOKUP($AO348,Listas!$H$6:$I$106,2,),""))),"")</f>
        <v/>
      </c>
      <c r="CU348" t="str">
        <f>IFERROR('Prod y alimentación'!W406*IF($AN348=$R$10,VLOOKUP($AO348,Listas!$B$6:$C$106,2,),IF($AN348=$R$11,VLOOKUP($AO348,Listas!$E$6:$F$106,2,),IF($AN348=$R$12,VLOOKUP($AO348,Listas!$H$6:$I$106,2,),""))),"")</f>
        <v/>
      </c>
      <c r="CV348" t="str">
        <f>IFERROR('Prod y alimentación'!Z406*IF($AN348=$R$10,VLOOKUP($AO348,Listas!$B$6:$C$106,2,),IF($AN348=$R$11,VLOOKUP($AO348,Listas!$E$6:$F$106,2,),IF($AN348=$R$12,VLOOKUP($AO348,Listas!$H$6:$I$106,2,),""))),"")</f>
        <v/>
      </c>
      <c r="CW348" t="str">
        <f>IFERROR('Prod y alimentación'!AC406*IF($AN348=$R$10,VLOOKUP($AO348,Listas!$B$6:$C$106,2,),IF($AN348=$R$11,VLOOKUP($AO348,Listas!$E$6:$F$106,2,),IF($AN348=$R$12,VLOOKUP($AO348,Listas!$H$6:$I$106,2,),""))),"")</f>
        <v/>
      </c>
      <c r="CX348" t="str">
        <f>IFERROR('Prod y alimentación'!AF406*IF($AN348=$R$10,VLOOKUP($AO348,Listas!$B$6:$C$106,2,),IF($AN348=$R$11,VLOOKUP($AO348,Listas!$E$6:$F$106,2,),IF($AN348=$R$12,VLOOKUP($AO348,Listas!$H$6:$I$106,2,),""))),"")</f>
        <v/>
      </c>
      <c r="CY348" t="str">
        <f>IFERROR('Prod y alimentación'!AI406*IF($AN348=$R$10,VLOOKUP($AO348,Listas!$B$6:$C$106,2,),IF($AN348=$R$11,VLOOKUP($AO348,Listas!$E$6:$F$106,2,),IF($AN348=$R$12,VLOOKUP($AO348,Listas!$H$6:$I$106,2,),""))),"")</f>
        <v/>
      </c>
      <c r="CZ348" t="str">
        <f>IFERROR('Prod y alimentación'!AL406*IF($AN348=$R$10,VLOOKUP($AO348,Listas!$B$6:$C$106,2,),IF($AN348=$R$11,VLOOKUP($AO348,Listas!$E$6:$F$106,2,),IF($AN348=$R$12,VLOOKUP($AO348,Listas!$H$6:$I$106,2,),""))),"")</f>
        <v/>
      </c>
    </row>
    <row r="349" spans="80:104" x14ac:dyDescent="0.35">
      <c r="CB349" t="str">
        <f>IF(Reservas!E354="",IF(Reservas!D354="","",IF(Reservas!C354=$O$10,0.85,IF(Reservas!C354=$O$11,0.45,IF(Reservas!C354=$O$12,0.33,"")))),Reservas!E354)</f>
        <v/>
      </c>
      <c r="CC349" t="str">
        <f>IF(Reservas!H354="",IF(Reservas!G354="","",IF(Reservas!F354=$O$10,0.85,IF(Reservas!F354=$O$11,0.45,IF(Reservas!F354=$O$12,0.33,"")))),Reservas!H354)</f>
        <v/>
      </c>
      <c r="CD349" t="str">
        <f>IF(Reservas!K354="",IF(Reservas!J354="","",IF(Reservas!I354=$O$10,0.85,IF(Reservas!I354=$O$11,0.45,IF(Reservas!I354=$O$12,0.33,"")))),Reservas!K354)</f>
        <v/>
      </c>
      <c r="CE349" t="str">
        <f>IF(Reservas!N354="",IF(Reservas!M354="","",IF(Reservas!L354=$O$10,0.85,IF(Reservas!L354=$O$11,0.45,IF(Reservas!L354=$O$12,0.33,"")))),Reservas!N354)</f>
        <v/>
      </c>
      <c r="CF349" t="str">
        <f>IF(Reservas!Q354="",IF(Reservas!P354="","",IF(Reservas!O354=$O$10,0.85,IF(Reservas!O354=$O$11,0.45,IF(Reservas!O354=$O$12,0.33,"")))),Reservas!Q354)</f>
        <v/>
      </c>
      <c r="CG349" t="str">
        <f>IF(Reservas!T354="",IF(Reservas!S354="","",IF(Reservas!R354=$O$10,0.85,IF(Reservas!R354=$O$11,0.45,IF(Reservas!R354=$O$12,0.33,"")))),Reservas!T354)</f>
        <v/>
      </c>
      <c r="CH349" t="str">
        <f>IF(Reservas!W354="",IF(Reservas!V354="","",IF(Reservas!U354=$O$10,0.85,IF(Reservas!U354=$O$11,0.45,IF(Reservas!U354=$O$12,0.33,"")))),Reservas!W354)</f>
        <v/>
      </c>
      <c r="CI349" t="str">
        <f>IF(Reservas!Z354="",IF(Reservas!Y354="","",IF(Reservas!X354=$O$10,0.85,IF(Reservas!X354=$O$11,0.45,IF(Reservas!X354=$O$12,0.33,"")))),Reservas!Z354)</f>
        <v/>
      </c>
      <c r="CJ349" t="str">
        <f>IF(Reservas!AC354="",IF(Reservas!AB354="","",IF(Reservas!AA354=$O$10,0.85,IF(Reservas!AA354=$O$11,0.45,IF(Reservas!AA354=$O$12,0.33,"")))),Reservas!AC354)</f>
        <v/>
      </c>
      <c r="CK349" t="str">
        <f>IF(Reservas!AF354="",IF(Reservas!AE354="","",IF(Reservas!AD354=$O$10,0.85,IF(Reservas!AD354=$O$11,0.45,IF(Reservas!AD354=$O$12,0.33,"")))),Reservas!AF354)</f>
        <v/>
      </c>
      <c r="CL349" t="str">
        <f>IF(Reservas!AI354="",IF(Reservas!AH354="","",IF(Reservas!AG354=$O$10,0.85,IF(Reservas!AG354=$O$11,0.45,IF(Reservas!AG354=$O$12,0.33,"")))),Reservas!AI354)</f>
        <v/>
      </c>
      <c r="CM349" t="str">
        <f>IF(Reservas!AL354="",IF(Reservas!AK354="","",IF(Reservas!AJ354=$O$10,0.85,IF(Reservas!AJ354=$O$11,0.45,IF(Reservas!AJ354=$O$12,0.33,"")))),Reservas!AL354)</f>
        <v/>
      </c>
      <c r="CO349" t="str">
        <f>IFERROR('Prod y alimentación'!E407*IF($AN349=$R$10,VLOOKUP($AO349,Listas!$B$6:$C$106,2,),IF($AN349=$R$11,VLOOKUP($AO349,Listas!$E$6:$F$106,2,),IF($AN349=$R$12,VLOOKUP($AO349,Listas!$H$6:$I$106,2,),""))),"")</f>
        <v/>
      </c>
      <c r="CP349" t="str">
        <f>IFERROR('Prod y alimentación'!H407*IF($AN349=$R$10,VLOOKUP($AO349,Listas!$B$6:$C$106,2,),IF($AN349=$R$11,VLOOKUP($AO349,Listas!$E$6:$F$106,2,),IF($AN349=$R$12,VLOOKUP($AO349,Listas!$H$6:$I$106,2,),""))),"")</f>
        <v/>
      </c>
      <c r="CQ349" t="str">
        <f>IFERROR('Prod y alimentación'!K407*IF($AN349=$R$10,VLOOKUP($AO349,Listas!$B$6:$C$106,2,),IF($AN349=$R$11,VLOOKUP($AO349,Listas!$E$6:$F$106,2,),IF($AN349=$R$12,VLOOKUP($AO349,Listas!$H$6:$I$106,2,),""))),"")</f>
        <v/>
      </c>
      <c r="CR349" t="str">
        <f>IFERROR('Prod y alimentación'!N407*IF($AN349=$R$10,VLOOKUP($AO349,Listas!$B$6:$C$106,2,),IF($AN349=$R$11,VLOOKUP($AO349,Listas!$E$6:$F$106,2,),IF($AN349=$R$12,VLOOKUP($AO349,Listas!$H$6:$I$106,2,),""))),"")</f>
        <v/>
      </c>
      <c r="CS349" t="str">
        <f>IFERROR('Prod y alimentación'!Q407*IF($AN349=$R$10,VLOOKUP($AO349,Listas!$B$6:$C$106,2,),IF($AN349=$R$11,VLOOKUP($AO349,Listas!$E$6:$F$106,2,),IF($AN349=$R$12,VLOOKUP($AO349,Listas!$H$6:$I$106,2,),""))),"")</f>
        <v/>
      </c>
      <c r="CT349" t="str">
        <f>IFERROR('Prod y alimentación'!T407*IF($AN349=$R$10,VLOOKUP($AO349,Listas!$B$6:$C$106,2,),IF($AN349=$R$11,VLOOKUP($AO349,Listas!$E$6:$F$106,2,),IF($AN349=$R$12,VLOOKUP($AO349,Listas!$H$6:$I$106,2,),""))),"")</f>
        <v/>
      </c>
      <c r="CU349" t="str">
        <f>IFERROR('Prod y alimentación'!W407*IF($AN349=$R$10,VLOOKUP($AO349,Listas!$B$6:$C$106,2,),IF($AN349=$R$11,VLOOKUP($AO349,Listas!$E$6:$F$106,2,),IF($AN349=$R$12,VLOOKUP($AO349,Listas!$H$6:$I$106,2,),""))),"")</f>
        <v/>
      </c>
      <c r="CV349" t="str">
        <f>IFERROR('Prod y alimentación'!Z407*IF($AN349=$R$10,VLOOKUP($AO349,Listas!$B$6:$C$106,2,),IF($AN349=$R$11,VLOOKUP($AO349,Listas!$E$6:$F$106,2,),IF($AN349=$R$12,VLOOKUP($AO349,Listas!$H$6:$I$106,2,),""))),"")</f>
        <v/>
      </c>
      <c r="CW349" t="str">
        <f>IFERROR('Prod y alimentación'!AC407*IF($AN349=$R$10,VLOOKUP($AO349,Listas!$B$6:$C$106,2,),IF($AN349=$R$11,VLOOKUP($AO349,Listas!$E$6:$F$106,2,),IF($AN349=$R$12,VLOOKUP($AO349,Listas!$H$6:$I$106,2,),""))),"")</f>
        <v/>
      </c>
      <c r="CX349" t="str">
        <f>IFERROR('Prod y alimentación'!AF407*IF($AN349=$R$10,VLOOKUP($AO349,Listas!$B$6:$C$106,2,),IF($AN349=$R$11,VLOOKUP($AO349,Listas!$E$6:$F$106,2,),IF($AN349=$R$12,VLOOKUP($AO349,Listas!$H$6:$I$106,2,),""))),"")</f>
        <v/>
      </c>
      <c r="CY349" t="str">
        <f>IFERROR('Prod y alimentación'!AI407*IF($AN349=$R$10,VLOOKUP($AO349,Listas!$B$6:$C$106,2,),IF($AN349=$R$11,VLOOKUP($AO349,Listas!$E$6:$F$106,2,),IF($AN349=$R$12,VLOOKUP($AO349,Listas!$H$6:$I$106,2,),""))),"")</f>
        <v/>
      </c>
      <c r="CZ349" t="str">
        <f>IFERROR('Prod y alimentación'!AL407*IF($AN349=$R$10,VLOOKUP($AO349,Listas!$B$6:$C$106,2,),IF($AN349=$R$11,VLOOKUP($AO349,Listas!$E$6:$F$106,2,),IF($AN349=$R$12,VLOOKUP($AO349,Listas!$H$6:$I$106,2,),""))),"")</f>
        <v/>
      </c>
    </row>
    <row r="350" spans="80:104" x14ac:dyDescent="0.35">
      <c r="CB350" t="str">
        <f>IF(Reservas!E355="",IF(Reservas!D355="","",IF(Reservas!C355=$O$10,0.85,IF(Reservas!C355=$O$11,0.45,IF(Reservas!C355=$O$12,0.33,"")))),Reservas!E355)</f>
        <v/>
      </c>
      <c r="CC350" t="str">
        <f>IF(Reservas!H355="",IF(Reservas!G355="","",IF(Reservas!F355=$O$10,0.85,IF(Reservas!F355=$O$11,0.45,IF(Reservas!F355=$O$12,0.33,"")))),Reservas!H355)</f>
        <v/>
      </c>
      <c r="CD350" t="str">
        <f>IF(Reservas!K355="",IF(Reservas!J355="","",IF(Reservas!I355=$O$10,0.85,IF(Reservas!I355=$O$11,0.45,IF(Reservas!I355=$O$12,0.33,"")))),Reservas!K355)</f>
        <v/>
      </c>
      <c r="CE350" t="str">
        <f>IF(Reservas!N355="",IF(Reservas!M355="","",IF(Reservas!L355=$O$10,0.85,IF(Reservas!L355=$O$11,0.45,IF(Reservas!L355=$O$12,0.33,"")))),Reservas!N355)</f>
        <v/>
      </c>
      <c r="CF350" t="str">
        <f>IF(Reservas!Q355="",IF(Reservas!P355="","",IF(Reservas!O355=$O$10,0.85,IF(Reservas!O355=$O$11,0.45,IF(Reservas!O355=$O$12,0.33,"")))),Reservas!Q355)</f>
        <v/>
      </c>
      <c r="CG350" t="str">
        <f>IF(Reservas!T355="",IF(Reservas!S355="","",IF(Reservas!R355=$O$10,0.85,IF(Reservas!R355=$O$11,0.45,IF(Reservas!R355=$O$12,0.33,"")))),Reservas!T355)</f>
        <v/>
      </c>
      <c r="CH350" t="str">
        <f>IF(Reservas!W355="",IF(Reservas!V355="","",IF(Reservas!U355=$O$10,0.85,IF(Reservas!U355=$O$11,0.45,IF(Reservas!U355=$O$12,0.33,"")))),Reservas!W355)</f>
        <v/>
      </c>
      <c r="CI350" t="str">
        <f>IF(Reservas!Z355="",IF(Reservas!Y355="","",IF(Reservas!X355=$O$10,0.85,IF(Reservas!X355=$O$11,0.45,IF(Reservas!X355=$O$12,0.33,"")))),Reservas!Z355)</f>
        <v/>
      </c>
      <c r="CJ350" t="str">
        <f>IF(Reservas!AC355="",IF(Reservas!AB355="","",IF(Reservas!AA355=$O$10,0.85,IF(Reservas!AA355=$O$11,0.45,IF(Reservas!AA355=$O$12,0.33,"")))),Reservas!AC355)</f>
        <v/>
      </c>
      <c r="CK350" t="str">
        <f>IF(Reservas!AF355="",IF(Reservas!AE355="","",IF(Reservas!AD355=$O$10,0.85,IF(Reservas!AD355=$O$11,0.45,IF(Reservas!AD355=$O$12,0.33,"")))),Reservas!AF355)</f>
        <v/>
      </c>
      <c r="CL350" t="str">
        <f>IF(Reservas!AI355="",IF(Reservas!AH355="","",IF(Reservas!AG355=$O$10,0.85,IF(Reservas!AG355=$O$11,0.45,IF(Reservas!AG355=$O$12,0.33,"")))),Reservas!AI355)</f>
        <v/>
      </c>
      <c r="CM350" t="str">
        <f>IF(Reservas!AL355="",IF(Reservas!AK355="","",IF(Reservas!AJ355=$O$10,0.85,IF(Reservas!AJ355=$O$11,0.45,IF(Reservas!AJ355=$O$12,0.33,"")))),Reservas!AL355)</f>
        <v/>
      </c>
      <c r="CO350" t="str">
        <f>IFERROR('Prod y alimentación'!E408*IF($AN350=$R$10,VLOOKUP($AO350,Listas!$B$6:$C$106,2,),IF($AN350=$R$11,VLOOKUP($AO350,Listas!$E$6:$F$106,2,),IF($AN350=$R$12,VLOOKUP($AO350,Listas!$H$6:$I$106,2,),""))),"")</f>
        <v/>
      </c>
      <c r="CP350" t="str">
        <f>IFERROR('Prod y alimentación'!H408*IF($AN350=$R$10,VLOOKUP($AO350,Listas!$B$6:$C$106,2,),IF($AN350=$R$11,VLOOKUP($AO350,Listas!$E$6:$F$106,2,),IF($AN350=$R$12,VLOOKUP($AO350,Listas!$H$6:$I$106,2,),""))),"")</f>
        <v/>
      </c>
      <c r="CQ350" t="str">
        <f>IFERROR('Prod y alimentación'!K408*IF($AN350=$R$10,VLOOKUP($AO350,Listas!$B$6:$C$106,2,),IF($AN350=$R$11,VLOOKUP($AO350,Listas!$E$6:$F$106,2,),IF($AN350=$R$12,VLOOKUP($AO350,Listas!$H$6:$I$106,2,),""))),"")</f>
        <v/>
      </c>
      <c r="CR350" t="str">
        <f>IFERROR('Prod y alimentación'!N408*IF($AN350=$R$10,VLOOKUP($AO350,Listas!$B$6:$C$106,2,),IF($AN350=$R$11,VLOOKUP($AO350,Listas!$E$6:$F$106,2,),IF($AN350=$R$12,VLOOKUP($AO350,Listas!$H$6:$I$106,2,),""))),"")</f>
        <v/>
      </c>
      <c r="CS350" t="str">
        <f>IFERROR('Prod y alimentación'!Q408*IF($AN350=$R$10,VLOOKUP($AO350,Listas!$B$6:$C$106,2,),IF($AN350=$R$11,VLOOKUP($AO350,Listas!$E$6:$F$106,2,),IF($AN350=$R$12,VLOOKUP($AO350,Listas!$H$6:$I$106,2,),""))),"")</f>
        <v/>
      </c>
      <c r="CT350" t="str">
        <f>IFERROR('Prod y alimentación'!T408*IF($AN350=$R$10,VLOOKUP($AO350,Listas!$B$6:$C$106,2,),IF($AN350=$R$11,VLOOKUP($AO350,Listas!$E$6:$F$106,2,),IF($AN350=$R$12,VLOOKUP($AO350,Listas!$H$6:$I$106,2,),""))),"")</f>
        <v/>
      </c>
      <c r="CU350" t="str">
        <f>IFERROR('Prod y alimentación'!W408*IF($AN350=$R$10,VLOOKUP($AO350,Listas!$B$6:$C$106,2,),IF($AN350=$R$11,VLOOKUP($AO350,Listas!$E$6:$F$106,2,),IF($AN350=$R$12,VLOOKUP($AO350,Listas!$H$6:$I$106,2,),""))),"")</f>
        <v/>
      </c>
      <c r="CV350" t="str">
        <f>IFERROR('Prod y alimentación'!Z408*IF($AN350=$R$10,VLOOKUP($AO350,Listas!$B$6:$C$106,2,),IF($AN350=$R$11,VLOOKUP($AO350,Listas!$E$6:$F$106,2,),IF($AN350=$R$12,VLOOKUP($AO350,Listas!$H$6:$I$106,2,),""))),"")</f>
        <v/>
      </c>
      <c r="CW350" t="str">
        <f>IFERROR('Prod y alimentación'!AC408*IF($AN350=$R$10,VLOOKUP($AO350,Listas!$B$6:$C$106,2,),IF($AN350=$R$11,VLOOKUP($AO350,Listas!$E$6:$F$106,2,),IF($AN350=$R$12,VLOOKUP($AO350,Listas!$H$6:$I$106,2,),""))),"")</f>
        <v/>
      </c>
      <c r="CX350" t="str">
        <f>IFERROR('Prod y alimentación'!AF408*IF($AN350=$R$10,VLOOKUP($AO350,Listas!$B$6:$C$106,2,),IF($AN350=$R$11,VLOOKUP($AO350,Listas!$E$6:$F$106,2,),IF($AN350=$R$12,VLOOKUP($AO350,Listas!$H$6:$I$106,2,),""))),"")</f>
        <v/>
      </c>
      <c r="CY350" t="str">
        <f>IFERROR('Prod y alimentación'!AI408*IF($AN350=$R$10,VLOOKUP($AO350,Listas!$B$6:$C$106,2,),IF($AN350=$R$11,VLOOKUP($AO350,Listas!$E$6:$F$106,2,),IF($AN350=$R$12,VLOOKUP($AO350,Listas!$H$6:$I$106,2,),""))),"")</f>
        <v/>
      </c>
      <c r="CZ350" t="str">
        <f>IFERROR('Prod y alimentación'!AL408*IF($AN350=$R$10,VLOOKUP($AO350,Listas!$B$6:$C$106,2,),IF($AN350=$R$11,VLOOKUP($AO350,Listas!$E$6:$F$106,2,),IF($AN350=$R$12,VLOOKUP($AO350,Listas!$H$6:$I$106,2,),""))),"")</f>
        <v/>
      </c>
    </row>
    <row r="351" spans="80:104" x14ac:dyDescent="0.35">
      <c r="CB351" t="str">
        <f>IF(Reservas!E356="",IF(Reservas!D356="","",IF(Reservas!C356=$O$10,0.85,IF(Reservas!C356=$O$11,0.45,IF(Reservas!C356=$O$12,0.33,"")))),Reservas!E356)</f>
        <v/>
      </c>
      <c r="CC351" t="str">
        <f>IF(Reservas!H356="",IF(Reservas!G356="","",IF(Reservas!F356=$O$10,0.85,IF(Reservas!F356=$O$11,0.45,IF(Reservas!F356=$O$12,0.33,"")))),Reservas!H356)</f>
        <v/>
      </c>
      <c r="CD351" t="str">
        <f>IF(Reservas!K356="",IF(Reservas!J356="","",IF(Reservas!I356=$O$10,0.85,IF(Reservas!I356=$O$11,0.45,IF(Reservas!I356=$O$12,0.33,"")))),Reservas!K356)</f>
        <v/>
      </c>
      <c r="CE351" t="str">
        <f>IF(Reservas!N356="",IF(Reservas!M356="","",IF(Reservas!L356=$O$10,0.85,IF(Reservas!L356=$O$11,0.45,IF(Reservas!L356=$O$12,0.33,"")))),Reservas!N356)</f>
        <v/>
      </c>
      <c r="CF351" t="str">
        <f>IF(Reservas!Q356="",IF(Reservas!P356="","",IF(Reservas!O356=$O$10,0.85,IF(Reservas!O356=$O$11,0.45,IF(Reservas!O356=$O$12,0.33,"")))),Reservas!Q356)</f>
        <v/>
      </c>
      <c r="CG351" t="str">
        <f>IF(Reservas!T356="",IF(Reservas!S356="","",IF(Reservas!R356=$O$10,0.85,IF(Reservas!R356=$O$11,0.45,IF(Reservas!R356=$O$12,0.33,"")))),Reservas!T356)</f>
        <v/>
      </c>
      <c r="CH351" t="str">
        <f>IF(Reservas!W356="",IF(Reservas!V356="","",IF(Reservas!U356=$O$10,0.85,IF(Reservas!U356=$O$11,0.45,IF(Reservas!U356=$O$12,0.33,"")))),Reservas!W356)</f>
        <v/>
      </c>
      <c r="CI351" t="str">
        <f>IF(Reservas!Z356="",IF(Reservas!Y356="","",IF(Reservas!X356=$O$10,0.85,IF(Reservas!X356=$O$11,0.45,IF(Reservas!X356=$O$12,0.33,"")))),Reservas!Z356)</f>
        <v/>
      </c>
      <c r="CJ351" t="str">
        <f>IF(Reservas!AC356="",IF(Reservas!AB356="","",IF(Reservas!AA356=$O$10,0.85,IF(Reservas!AA356=$O$11,0.45,IF(Reservas!AA356=$O$12,0.33,"")))),Reservas!AC356)</f>
        <v/>
      </c>
      <c r="CK351" t="str">
        <f>IF(Reservas!AF356="",IF(Reservas!AE356="","",IF(Reservas!AD356=$O$10,0.85,IF(Reservas!AD356=$O$11,0.45,IF(Reservas!AD356=$O$12,0.33,"")))),Reservas!AF356)</f>
        <v/>
      </c>
      <c r="CL351" t="str">
        <f>IF(Reservas!AI356="",IF(Reservas!AH356="","",IF(Reservas!AG356=$O$10,0.85,IF(Reservas!AG356=$O$11,0.45,IF(Reservas!AG356=$O$12,0.33,"")))),Reservas!AI356)</f>
        <v/>
      </c>
      <c r="CM351" t="str">
        <f>IF(Reservas!AL356="",IF(Reservas!AK356="","",IF(Reservas!AJ356=$O$10,0.85,IF(Reservas!AJ356=$O$11,0.45,IF(Reservas!AJ356=$O$12,0.33,"")))),Reservas!AL356)</f>
        <v/>
      </c>
      <c r="CO351" t="str">
        <f>IFERROR('Prod y alimentación'!E409*IF($AN351=$R$10,VLOOKUP($AO351,Listas!$B$6:$C$106,2,),IF($AN351=$R$11,VLOOKUP($AO351,Listas!$E$6:$F$106,2,),IF($AN351=$R$12,VLOOKUP($AO351,Listas!$H$6:$I$106,2,),""))),"")</f>
        <v/>
      </c>
      <c r="CP351" t="str">
        <f>IFERROR('Prod y alimentación'!H409*IF($AN351=$R$10,VLOOKUP($AO351,Listas!$B$6:$C$106,2,),IF($AN351=$R$11,VLOOKUP($AO351,Listas!$E$6:$F$106,2,),IF($AN351=$R$12,VLOOKUP($AO351,Listas!$H$6:$I$106,2,),""))),"")</f>
        <v/>
      </c>
      <c r="CQ351" t="str">
        <f>IFERROR('Prod y alimentación'!K409*IF($AN351=$R$10,VLOOKUP($AO351,Listas!$B$6:$C$106,2,),IF($AN351=$R$11,VLOOKUP($AO351,Listas!$E$6:$F$106,2,),IF($AN351=$R$12,VLOOKUP($AO351,Listas!$H$6:$I$106,2,),""))),"")</f>
        <v/>
      </c>
      <c r="CR351" t="str">
        <f>IFERROR('Prod y alimentación'!N409*IF($AN351=$R$10,VLOOKUP($AO351,Listas!$B$6:$C$106,2,),IF($AN351=$R$11,VLOOKUP($AO351,Listas!$E$6:$F$106,2,),IF($AN351=$R$12,VLOOKUP($AO351,Listas!$H$6:$I$106,2,),""))),"")</f>
        <v/>
      </c>
      <c r="CS351" t="str">
        <f>IFERROR('Prod y alimentación'!Q409*IF($AN351=$R$10,VLOOKUP($AO351,Listas!$B$6:$C$106,2,),IF($AN351=$R$11,VLOOKUP($AO351,Listas!$E$6:$F$106,2,),IF($AN351=$R$12,VLOOKUP($AO351,Listas!$H$6:$I$106,2,),""))),"")</f>
        <v/>
      </c>
      <c r="CT351" t="str">
        <f>IFERROR('Prod y alimentación'!T409*IF($AN351=$R$10,VLOOKUP($AO351,Listas!$B$6:$C$106,2,),IF($AN351=$R$11,VLOOKUP($AO351,Listas!$E$6:$F$106,2,),IF($AN351=$R$12,VLOOKUP($AO351,Listas!$H$6:$I$106,2,),""))),"")</f>
        <v/>
      </c>
      <c r="CU351" t="str">
        <f>IFERROR('Prod y alimentación'!W409*IF($AN351=$R$10,VLOOKUP($AO351,Listas!$B$6:$C$106,2,),IF($AN351=$R$11,VLOOKUP($AO351,Listas!$E$6:$F$106,2,),IF($AN351=$R$12,VLOOKUP($AO351,Listas!$H$6:$I$106,2,),""))),"")</f>
        <v/>
      </c>
      <c r="CV351" t="str">
        <f>IFERROR('Prod y alimentación'!Z409*IF($AN351=$R$10,VLOOKUP($AO351,Listas!$B$6:$C$106,2,),IF($AN351=$R$11,VLOOKUP($AO351,Listas!$E$6:$F$106,2,),IF($AN351=$R$12,VLOOKUP($AO351,Listas!$H$6:$I$106,2,),""))),"")</f>
        <v/>
      </c>
      <c r="CW351" t="str">
        <f>IFERROR('Prod y alimentación'!AC409*IF($AN351=$R$10,VLOOKUP($AO351,Listas!$B$6:$C$106,2,),IF($AN351=$R$11,VLOOKUP($AO351,Listas!$E$6:$F$106,2,),IF($AN351=$R$12,VLOOKUP($AO351,Listas!$H$6:$I$106,2,),""))),"")</f>
        <v/>
      </c>
      <c r="CX351" t="str">
        <f>IFERROR('Prod y alimentación'!AF409*IF($AN351=$R$10,VLOOKUP($AO351,Listas!$B$6:$C$106,2,),IF($AN351=$R$11,VLOOKUP($AO351,Listas!$E$6:$F$106,2,),IF($AN351=$R$12,VLOOKUP($AO351,Listas!$H$6:$I$106,2,),""))),"")</f>
        <v/>
      </c>
      <c r="CY351" t="str">
        <f>IFERROR('Prod y alimentación'!AI409*IF($AN351=$R$10,VLOOKUP($AO351,Listas!$B$6:$C$106,2,),IF($AN351=$R$11,VLOOKUP($AO351,Listas!$E$6:$F$106,2,),IF($AN351=$R$12,VLOOKUP($AO351,Listas!$H$6:$I$106,2,),""))),"")</f>
        <v/>
      </c>
      <c r="CZ351" t="str">
        <f>IFERROR('Prod y alimentación'!AL409*IF($AN351=$R$10,VLOOKUP($AO351,Listas!$B$6:$C$106,2,),IF($AN351=$R$11,VLOOKUP($AO351,Listas!$E$6:$F$106,2,),IF($AN351=$R$12,VLOOKUP($AO351,Listas!$H$6:$I$106,2,),""))),"")</f>
        <v/>
      </c>
    </row>
    <row r="352" spans="80:104" x14ac:dyDescent="0.35">
      <c r="CB352" t="str">
        <f>IF(Reservas!E357="",IF(Reservas!D357="","",IF(Reservas!C357=$O$10,0.85,IF(Reservas!C357=$O$11,0.45,IF(Reservas!C357=$O$12,0.33,"")))),Reservas!E357)</f>
        <v/>
      </c>
      <c r="CC352" t="str">
        <f>IF(Reservas!H357="",IF(Reservas!G357="","",IF(Reservas!F357=$O$10,0.85,IF(Reservas!F357=$O$11,0.45,IF(Reservas!F357=$O$12,0.33,"")))),Reservas!H357)</f>
        <v/>
      </c>
      <c r="CD352" t="str">
        <f>IF(Reservas!K357="",IF(Reservas!J357="","",IF(Reservas!I357=$O$10,0.85,IF(Reservas!I357=$O$11,0.45,IF(Reservas!I357=$O$12,0.33,"")))),Reservas!K357)</f>
        <v/>
      </c>
      <c r="CE352" t="str">
        <f>IF(Reservas!N357="",IF(Reservas!M357="","",IF(Reservas!L357=$O$10,0.85,IF(Reservas!L357=$O$11,0.45,IF(Reservas!L357=$O$12,0.33,"")))),Reservas!N357)</f>
        <v/>
      </c>
      <c r="CF352" t="str">
        <f>IF(Reservas!Q357="",IF(Reservas!P357="","",IF(Reservas!O357=$O$10,0.85,IF(Reservas!O357=$O$11,0.45,IF(Reservas!O357=$O$12,0.33,"")))),Reservas!Q357)</f>
        <v/>
      </c>
      <c r="CG352" t="str">
        <f>IF(Reservas!T357="",IF(Reservas!S357="","",IF(Reservas!R357=$O$10,0.85,IF(Reservas!R357=$O$11,0.45,IF(Reservas!R357=$O$12,0.33,"")))),Reservas!T357)</f>
        <v/>
      </c>
      <c r="CH352" t="str">
        <f>IF(Reservas!W357="",IF(Reservas!V357="","",IF(Reservas!U357=$O$10,0.85,IF(Reservas!U357=$O$11,0.45,IF(Reservas!U357=$O$12,0.33,"")))),Reservas!W357)</f>
        <v/>
      </c>
      <c r="CI352" t="str">
        <f>IF(Reservas!Z357="",IF(Reservas!Y357="","",IF(Reservas!X357=$O$10,0.85,IF(Reservas!X357=$O$11,0.45,IF(Reservas!X357=$O$12,0.33,"")))),Reservas!Z357)</f>
        <v/>
      </c>
      <c r="CJ352" t="str">
        <f>IF(Reservas!AC357="",IF(Reservas!AB357="","",IF(Reservas!AA357=$O$10,0.85,IF(Reservas!AA357=$O$11,0.45,IF(Reservas!AA357=$O$12,0.33,"")))),Reservas!AC357)</f>
        <v/>
      </c>
      <c r="CK352" t="str">
        <f>IF(Reservas!AF357="",IF(Reservas!AE357="","",IF(Reservas!AD357=$O$10,0.85,IF(Reservas!AD357=$O$11,0.45,IF(Reservas!AD357=$O$12,0.33,"")))),Reservas!AF357)</f>
        <v/>
      </c>
      <c r="CL352" t="str">
        <f>IF(Reservas!AI357="",IF(Reservas!AH357="","",IF(Reservas!AG357=$O$10,0.85,IF(Reservas!AG357=$O$11,0.45,IF(Reservas!AG357=$O$12,0.33,"")))),Reservas!AI357)</f>
        <v/>
      </c>
      <c r="CM352" t="str">
        <f>IF(Reservas!AL357="",IF(Reservas!AK357="","",IF(Reservas!AJ357=$O$10,0.85,IF(Reservas!AJ357=$O$11,0.45,IF(Reservas!AJ357=$O$12,0.33,"")))),Reservas!AL357)</f>
        <v/>
      </c>
      <c r="CO352" t="str">
        <f>IFERROR('Prod y alimentación'!E410*IF($AN352=$R$10,VLOOKUP($AO352,Listas!$B$6:$C$106,2,),IF($AN352=$R$11,VLOOKUP($AO352,Listas!$E$6:$F$106,2,),IF($AN352=$R$12,VLOOKUP($AO352,Listas!$H$6:$I$106,2,),""))),"")</f>
        <v/>
      </c>
      <c r="CP352" t="str">
        <f>IFERROR('Prod y alimentación'!H410*IF($AN352=$R$10,VLOOKUP($AO352,Listas!$B$6:$C$106,2,),IF($AN352=$R$11,VLOOKUP($AO352,Listas!$E$6:$F$106,2,),IF($AN352=$R$12,VLOOKUP($AO352,Listas!$H$6:$I$106,2,),""))),"")</f>
        <v/>
      </c>
      <c r="CQ352" t="str">
        <f>IFERROR('Prod y alimentación'!K410*IF($AN352=$R$10,VLOOKUP($AO352,Listas!$B$6:$C$106,2,),IF($AN352=$R$11,VLOOKUP($AO352,Listas!$E$6:$F$106,2,),IF($AN352=$R$12,VLOOKUP($AO352,Listas!$H$6:$I$106,2,),""))),"")</f>
        <v/>
      </c>
      <c r="CR352" t="str">
        <f>IFERROR('Prod y alimentación'!N410*IF($AN352=$R$10,VLOOKUP($AO352,Listas!$B$6:$C$106,2,),IF($AN352=$R$11,VLOOKUP($AO352,Listas!$E$6:$F$106,2,),IF($AN352=$R$12,VLOOKUP($AO352,Listas!$H$6:$I$106,2,),""))),"")</f>
        <v/>
      </c>
      <c r="CS352" t="str">
        <f>IFERROR('Prod y alimentación'!Q410*IF($AN352=$R$10,VLOOKUP($AO352,Listas!$B$6:$C$106,2,),IF($AN352=$R$11,VLOOKUP($AO352,Listas!$E$6:$F$106,2,),IF($AN352=$R$12,VLOOKUP($AO352,Listas!$H$6:$I$106,2,),""))),"")</f>
        <v/>
      </c>
      <c r="CT352" t="str">
        <f>IFERROR('Prod y alimentación'!T410*IF($AN352=$R$10,VLOOKUP($AO352,Listas!$B$6:$C$106,2,),IF($AN352=$R$11,VLOOKUP($AO352,Listas!$E$6:$F$106,2,),IF($AN352=$R$12,VLOOKUP($AO352,Listas!$H$6:$I$106,2,),""))),"")</f>
        <v/>
      </c>
      <c r="CU352" t="str">
        <f>IFERROR('Prod y alimentación'!W410*IF($AN352=$R$10,VLOOKUP($AO352,Listas!$B$6:$C$106,2,),IF($AN352=$R$11,VLOOKUP($AO352,Listas!$E$6:$F$106,2,),IF($AN352=$R$12,VLOOKUP($AO352,Listas!$H$6:$I$106,2,),""))),"")</f>
        <v/>
      </c>
      <c r="CV352" t="str">
        <f>IFERROR('Prod y alimentación'!Z410*IF($AN352=$R$10,VLOOKUP($AO352,Listas!$B$6:$C$106,2,),IF($AN352=$R$11,VLOOKUP($AO352,Listas!$E$6:$F$106,2,),IF($AN352=$R$12,VLOOKUP($AO352,Listas!$H$6:$I$106,2,),""))),"")</f>
        <v/>
      </c>
      <c r="CW352" t="str">
        <f>IFERROR('Prod y alimentación'!AC410*IF($AN352=$R$10,VLOOKUP($AO352,Listas!$B$6:$C$106,2,),IF($AN352=$R$11,VLOOKUP($AO352,Listas!$E$6:$F$106,2,),IF($AN352=$R$12,VLOOKUP($AO352,Listas!$H$6:$I$106,2,),""))),"")</f>
        <v/>
      </c>
      <c r="CX352" t="str">
        <f>IFERROR('Prod y alimentación'!AF410*IF($AN352=$R$10,VLOOKUP($AO352,Listas!$B$6:$C$106,2,),IF($AN352=$R$11,VLOOKUP($AO352,Listas!$E$6:$F$106,2,),IF($AN352=$R$12,VLOOKUP($AO352,Listas!$H$6:$I$106,2,),""))),"")</f>
        <v/>
      </c>
      <c r="CY352" t="str">
        <f>IFERROR('Prod y alimentación'!AI410*IF($AN352=$R$10,VLOOKUP($AO352,Listas!$B$6:$C$106,2,),IF($AN352=$R$11,VLOOKUP($AO352,Listas!$E$6:$F$106,2,),IF($AN352=$R$12,VLOOKUP($AO352,Listas!$H$6:$I$106,2,),""))),"")</f>
        <v/>
      </c>
      <c r="CZ352" t="str">
        <f>IFERROR('Prod y alimentación'!AL410*IF($AN352=$R$10,VLOOKUP($AO352,Listas!$B$6:$C$106,2,),IF($AN352=$R$11,VLOOKUP($AO352,Listas!$E$6:$F$106,2,),IF($AN352=$R$12,VLOOKUP($AO352,Listas!$H$6:$I$106,2,),""))),"")</f>
        <v/>
      </c>
    </row>
    <row r="353" spans="80:104" x14ac:dyDescent="0.35">
      <c r="CB353" t="str">
        <f>IF(Reservas!E358="",IF(Reservas!D358="","",IF(Reservas!C358=$O$10,0.85,IF(Reservas!C358=$O$11,0.45,IF(Reservas!C358=$O$12,0.33,"")))),Reservas!E358)</f>
        <v/>
      </c>
      <c r="CC353" t="str">
        <f>IF(Reservas!H358="",IF(Reservas!G358="","",IF(Reservas!F358=$O$10,0.85,IF(Reservas!F358=$O$11,0.45,IF(Reservas!F358=$O$12,0.33,"")))),Reservas!H358)</f>
        <v/>
      </c>
      <c r="CD353" t="str">
        <f>IF(Reservas!K358="",IF(Reservas!J358="","",IF(Reservas!I358=$O$10,0.85,IF(Reservas!I358=$O$11,0.45,IF(Reservas!I358=$O$12,0.33,"")))),Reservas!K358)</f>
        <v/>
      </c>
      <c r="CE353" t="str">
        <f>IF(Reservas!N358="",IF(Reservas!M358="","",IF(Reservas!L358=$O$10,0.85,IF(Reservas!L358=$O$11,0.45,IF(Reservas!L358=$O$12,0.33,"")))),Reservas!N358)</f>
        <v/>
      </c>
      <c r="CF353" t="str">
        <f>IF(Reservas!Q358="",IF(Reservas!P358="","",IF(Reservas!O358=$O$10,0.85,IF(Reservas!O358=$O$11,0.45,IF(Reservas!O358=$O$12,0.33,"")))),Reservas!Q358)</f>
        <v/>
      </c>
      <c r="CG353" t="str">
        <f>IF(Reservas!T358="",IF(Reservas!S358="","",IF(Reservas!R358=$O$10,0.85,IF(Reservas!R358=$O$11,0.45,IF(Reservas!R358=$O$12,0.33,"")))),Reservas!T358)</f>
        <v/>
      </c>
      <c r="CH353" t="str">
        <f>IF(Reservas!W358="",IF(Reservas!V358="","",IF(Reservas!U358=$O$10,0.85,IF(Reservas!U358=$O$11,0.45,IF(Reservas!U358=$O$12,0.33,"")))),Reservas!W358)</f>
        <v/>
      </c>
      <c r="CI353" t="str">
        <f>IF(Reservas!Z358="",IF(Reservas!Y358="","",IF(Reservas!X358=$O$10,0.85,IF(Reservas!X358=$O$11,0.45,IF(Reservas!X358=$O$12,0.33,"")))),Reservas!Z358)</f>
        <v/>
      </c>
      <c r="CJ353" t="str">
        <f>IF(Reservas!AC358="",IF(Reservas!AB358="","",IF(Reservas!AA358=$O$10,0.85,IF(Reservas!AA358=$O$11,0.45,IF(Reservas!AA358=$O$12,0.33,"")))),Reservas!AC358)</f>
        <v/>
      </c>
      <c r="CK353" t="str">
        <f>IF(Reservas!AF358="",IF(Reservas!AE358="","",IF(Reservas!AD358=$O$10,0.85,IF(Reservas!AD358=$O$11,0.45,IF(Reservas!AD358=$O$12,0.33,"")))),Reservas!AF358)</f>
        <v/>
      </c>
      <c r="CL353" t="str">
        <f>IF(Reservas!AI358="",IF(Reservas!AH358="","",IF(Reservas!AG358=$O$10,0.85,IF(Reservas!AG358=$O$11,0.45,IF(Reservas!AG358=$O$12,0.33,"")))),Reservas!AI358)</f>
        <v/>
      </c>
      <c r="CM353" t="str">
        <f>IF(Reservas!AL358="",IF(Reservas!AK358="","",IF(Reservas!AJ358=$O$10,0.85,IF(Reservas!AJ358=$O$11,0.45,IF(Reservas!AJ358=$O$12,0.33,"")))),Reservas!AL358)</f>
        <v/>
      </c>
      <c r="CO353" t="str">
        <f>IFERROR('Prod y alimentación'!E411*IF($AN353=$R$10,VLOOKUP($AO353,Listas!$B$6:$C$106,2,),IF($AN353=$R$11,VLOOKUP($AO353,Listas!$E$6:$F$106,2,),IF($AN353=$R$12,VLOOKUP($AO353,Listas!$H$6:$I$106,2,),""))),"")</f>
        <v/>
      </c>
      <c r="CP353" t="str">
        <f>IFERROR('Prod y alimentación'!H411*IF($AN353=$R$10,VLOOKUP($AO353,Listas!$B$6:$C$106,2,),IF($AN353=$R$11,VLOOKUP($AO353,Listas!$E$6:$F$106,2,),IF($AN353=$R$12,VLOOKUP($AO353,Listas!$H$6:$I$106,2,),""))),"")</f>
        <v/>
      </c>
      <c r="CQ353" t="str">
        <f>IFERROR('Prod y alimentación'!K411*IF($AN353=$R$10,VLOOKUP($AO353,Listas!$B$6:$C$106,2,),IF($AN353=$R$11,VLOOKUP($AO353,Listas!$E$6:$F$106,2,),IF($AN353=$R$12,VLOOKUP($AO353,Listas!$H$6:$I$106,2,),""))),"")</f>
        <v/>
      </c>
      <c r="CR353" t="str">
        <f>IFERROR('Prod y alimentación'!N411*IF($AN353=$R$10,VLOOKUP($AO353,Listas!$B$6:$C$106,2,),IF($AN353=$R$11,VLOOKUP($AO353,Listas!$E$6:$F$106,2,),IF($AN353=$R$12,VLOOKUP($AO353,Listas!$H$6:$I$106,2,),""))),"")</f>
        <v/>
      </c>
      <c r="CS353" t="str">
        <f>IFERROR('Prod y alimentación'!Q411*IF($AN353=$R$10,VLOOKUP($AO353,Listas!$B$6:$C$106,2,),IF($AN353=$R$11,VLOOKUP($AO353,Listas!$E$6:$F$106,2,),IF($AN353=$R$12,VLOOKUP($AO353,Listas!$H$6:$I$106,2,),""))),"")</f>
        <v/>
      </c>
      <c r="CT353" t="str">
        <f>IFERROR('Prod y alimentación'!T411*IF($AN353=$R$10,VLOOKUP($AO353,Listas!$B$6:$C$106,2,),IF($AN353=$R$11,VLOOKUP($AO353,Listas!$E$6:$F$106,2,),IF($AN353=$R$12,VLOOKUP($AO353,Listas!$H$6:$I$106,2,),""))),"")</f>
        <v/>
      </c>
      <c r="CU353" t="str">
        <f>IFERROR('Prod y alimentación'!W411*IF($AN353=$R$10,VLOOKUP($AO353,Listas!$B$6:$C$106,2,),IF($AN353=$R$11,VLOOKUP($AO353,Listas!$E$6:$F$106,2,),IF($AN353=$R$12,VLOOKUP($AO353,Listas!$H$6:$I$106,2,),""))),"")</f>
        <v/>
      </c>
      <c r="CV353" t="str">
        <f>IFERROR('Prod y alimentación'!Z411*IF($AN353=$R$10,VLOOKUP($AO353,Listas!$B$6:$C$106,2,),IF($AN353=$R$11,VLOOKUP($AO353,Listas!$E$6:$F$106,2,),IF($AN353=$R$12,VLOOKUP($AO353,Listas!$H$6:$I$106,2,),""))),"")</f>
        <v/>
      </c>
      <c r="CW353" t="str">
        <f>IFERROR('Prod y alimentación'!AC411*IF($AN353=$R$10,VLOOKUP($AO353,Listas!$B$6:$C$106,2,),IF($AN353=$R$11,VLOOKUP($AO353,Listas!$E$6:$F$106,2,),IF($AN353=$R$12,VLOOKUP($AO353,Listas!$H$6:$I$106,2,),""))),"")</f>
        <v/>
      </c>
      <c r="CX353" t="str">
        <f>IFERROR('Prod y alimentación'!AF411*IF($AN353=$R$10,VLOOKUP($AO353,Listas!$B$6:$C$106,2,),IF($AN353=$R$11,VLOOKUP($AO353,Listas!$E$6:$F$106,2,),IF($AN353=$R$12,VLOOKUP($AO353,Listas!$H$6:$I$106,2,),""))),"")</f>
        <v/>
      </c>
      <c r="CY353" t="str">
        <f>IFERROR('Prod y alimentación'!AI411*IF($AN353=$R$10,VLOOKUP($AO353,Listas!$B$6:$C$106,2,),IF($AN353=$R$11,VLOOKUP($AO353,Listas!$E$6:$F$106,2,),IF($AN353=$R$12,VLOOKUP($AO353,Listas!$H$6:$I$106,2,),""))),"")</f>
        <v/>
      </c>
      <c r="CZ353" t="str">
        <f>IFERROR('Prod y alimentación'!AL411*IF($AN353=$R$10,VLOOKUP($AO353,Listas!$B$6:$C$106,2,),IF($AN353=$R$11,VLOOKUP($AO353,Listas!$E$6:$F$106,2,),IF($AN353=$R$12,VLOOKUP($AO353,Listas!$H$6:$I$106,2,),""))),"")</f>
        <v/>
      </c>
    </row>
    <row r="354" spans="80:104" x14ac:dyDescent="0.35">
      <c r="CB354" t="str">
        <f>IF(Reservas!E359="",IF(Reservas!D359="","",IF(Reservas!C359=$O$10,0.85,IF(Reservas!C359=$O$11,0.45,IF(Reservas!C359=$O$12,0.33,"")))),Reservas!E359)</f>
        <v/>
      </c>
      <c r="CC354" t="str">
        <f>IF(Reservas!H359="",IF(Reservas!G359="","",IF(Reservas!F359=$O$10,0.85,IF(Reservas!F359=$O$11,0.45,IF(Reservas!F359=$O$12,0.33,"")))),Reservas!H359)</f>
        <v/>
      </c>
      <c r="CD354" t="str">
        <f>IF(Reservas!K359="",IF(Reservas!J359="","",IF(Reservas!I359=$O$10,0.85,IF(Reservas!I359=$O$11,0.45,IF(Reservas!I359=$O$12,0.33,"")))),Reservas!K359)</f>
        <v/>
      </c>
      <c r="CE354" t="str">
        <f>IF(Reservas!N359="",IF(Reservas!M359="","",IF(Reservas!L359=$O$10,0.85,IF(Reservas!L359=$O$11,0.45,IF(Reservas!L359=$O$12,0.33,"")))),Reservas!N359)</f>
        <v/>
      </c>
      <c r="CF354" t="str">
        <f>IF(Reservas!Q359="",IF(Reservas!P359="","",IF(Reservas!O359=$O$10,0.85,IF(Reservas!O359=$O$11,0.45,IF(Reservas!O359=$O$12,0.33,"")))),Reservas!Q359)</f>
        <v/>
      </c>
      <c r="CG354" t="str">
        <f>IF(Reservas!T359="",IF(Reservas!S359="","",IF(Reservas!R359=$O$10,0.85,IF(Reservas!R359=$O$11,0.45,IF(Reservas!R359=$O$12,0.33,"")))),Reservas!T359)</f>
        <v/>
      </c>
      <c r="CH354" t="str">
        <f>IF(Reservas!W359="",IF(Reservas!V359="","",IF(Reservas!U359=$O$10,0.85,IF(Reservas!U359=$O$11,0.45,IF(Reservas!U359=$O$12,0.33,"")))),Reservas!W359)</f>
        <v/>
      </c>
      <c r="CI354" t="str">
        <f>IF(Reservas!Z359="",IF(Reservas!Y359="","",IF(Reservas!X359=$O$10,0.85,IF(Reservas!X359=$O$11,0.45,IF(Reservas!X359=$O$12,0.33,"")))),Reservas!Z359)</f>
        <v/>
      </c>
      <c r="CJ354" t="str">
        <f>IF(Reservas!AC359="",IF(Reservas!AB359="","",IF(Reservas!AA359=$O$10,0.85,IF(Reservas!AA359=$O$11,0.45,IF(Reservas!AA359=$O$12,0.33,"")))),Reservas!AC359)</f>
        <v/>
      </c>
      <c r="CK354" t="str">
        <f>IF(Reservas!AF359="",IF(Reservas!AE359="","",IF(Reservas!AD359=$O$10,0.85,IF(Reservas!AD359=$O$11,0.45,IF(Reservas!AD359=$O$12,0.33,"")))),Reservas!AF359)</f>
        <v/>
      </c>
      <c r="CL354" t="str">
        <f>IF(Reservas!AI359="",IF(Reservas!AH359="","",IF(Reservas!AG359=$O$10,0.85,IF(Reservas!AG359=$O$11,0.45,IF(Reservas!AG359=$O$12,0.33,"")))),Reservas!AI359)</f>
        <v/>
      </c>
      <c r="CM354" t="str">
        <f>IF(Reservas!AL359="",IF(Reservas!AK359="","",IF(Reservas!AJ359=$O$10,0.85,IF(Reservas!AJ359=$O$11,0.45,IF(Reservas!AJ359=$O$12,0.33,"")))),Reservas!AL359)</f>
        <v/>
      </c>
      <c r="CO354" t="str">
        <f>IFERROR('Prod y alimentación'!E412*IF($AN354=$R$10,VLOOKUP($AO354,Listas!$B$6:$C$106,2,),IF($AN354=$R$11,VLOOKUP($AO354,Listas!$E$6:$F$106,2,),IF($AN354=$R$12,VLOOKUP($AO354,Listas!$H$6:$I$106,2,),""))),"")</f>
        <v/>
      </c>
      <c r="CP354" t="str">
        <f>IFERROR('Prod y alimentación'!H412*IF($AN354=$R$10,VLOOKUP($AO354,Listas!$B$6:$C$106,2,),IF($AN354=$R$11,VLOOKUP($AO354,Listas!$E$6:$F$106,2,),IF($AN354=$R$12,VLOOKUP($AO354,Listas!$H$6:$I$106,2,),""))),"")</f>
        <v/>
      </c>
      <c r="CQ354" t="str">
        <f>IFERROR('Prod y alimentación'!K412*IF($AN354=$R$10,VLOOKUP($AO354,Listas!$B$6:$C$106,2,),IF($AN354=$R$11,VLOOKUP($AO354,Listas!$E$6:$F$106,2,),IF($AN354=$R$12,VLOOKUP($AO354,Listas!$H$6:$I$106,2,),""))),"")</f>
        <v/>
      </c>
      <c r="CR354" t="str">
        <f>IFERROR('Prod y alimentación'!N412*IF($AN354=$R$10,VLOOKUP($AO354,Listas!$B$6:$C$106,2,),IF($AN354=$R$11,VLOOKUP($AO354,Listas!$E$6:$F$106,2,),IF($AN354=$R$12,VLOOKUP($AO354,Listas!$H$6:$I$106,2,),""))),"")</f>
        <v/>
      </c>
      <c r="CS354" t="str">
        <f>IFERROR('Prod y alimentación'!Q412*IF($AN354=$R$10,VLOOKUP($AO354,Listas!$B$6:$C$106,2,),IF($AN354=$R$11,VLOOKUP($AO354,Listas!$E$6:$F$106,2,),IF($AN354=$R$12,VLOOKUP($AO354,Listas!$H$6:$I$106,2,),""))),"")</f>
        <v/>
      </c>
      <c r="CT354" t="str">
        <f>IFERROR('Prod y alimentación'!T412*IF($AN354=$R$10,VLOOKUP($AO354,Listas!$B$6:$C$106,2,),IF($AN354=$R$11,VLOOKUP($AO354,Listas!$E$6:$F$106,2,),IF($AN354=$R$12,VLOOKUP($AO354,Listas!$H$6:$I$106,2,),""))),"")</f>
        <v/>
      </c>
      <c r="CU354" t="str">
        <f>IFERROR('Prod y alimentación'!W412*IF($AN354=$R$10,VLOOKUP($AO354,Listas!$B$6:$C$106,2,),IF($AN354=$R$11,VLOOKUP($AO354,Listas!$E$6:$F$106,2,),IF($AN354=$R$12,VLOOKUP($AO354,Listas!$H$6:$I$106,2,),""))),"")</f>
        <v/>
      </c>
      <c r="CV354" t="str">
        <f>IFERROR('Prod y alimentación'!Z412*IF($AN354=$R$10,VLOOKUP($AO354,Listas!$B$6:$C$106,2,),IF($AN354=$R$11,VLOOKUP($AO354,Listas!$E$6:$F$106,2,),IF($AN354=$R$12,VLOOKUP($AO354,Listas!$H$6:$I$106,2,),""))),"")</f>
        <v/>
      </c>
      <c r="CW354" t="str">
        <f>IFERROR('Prod y alimentación'!AC412*IF($AN354=$R$10,VLOOKUP($AO354,Listas!$B$6:$C$106,2,),IF($AN354=$R$11,VLOOKUP($AO354,Listas!$E$6:$F$106,2,),IF($AN354=$R$12,VLOOKUP($AO354,Listas!$H$6:$I$106,2,),""))),"")</f>
        <v/>
      </c>
      <c r="CX354" t="str">
        <f>IFERROR('Prod y alimentación'!AF412*IF($AN354=$R$10,VLOOKUP($AO354,Listas!$B$6:$C$106,2,),IF($AN354=$R$11,VLOOKUP($AO354,Listas!$E$6:$F$106,2,),IF($AN354=$R$12,VLOOKUP($AO354,Listas!$H$6:$I$106,2,),""))),"")</f>
        <v/>
      </c>
      <c r="CY354" t="str">
        <f>IFERROR('Prod y alimentación'!AI412*IF($AN354=$R$10,VLOOKUP($AO354,Listas!$B$6:$C$106,2,),IF($AN354=$R$11,VLOOKUP($AO354,Listas!$E$6:$F$106,2,),IF($AN354=$R$12,VLOOKUP($AO354,Listas!$H$6:$I$106,2,),""))),"")</f>
        <v/>
      </c>
      <c r="CZ354" t="str">
        <f>IFERROR('Prod y alimentación'!AL412*IF($AN354=$R$10,VLOOKUP($AO354,Listas!$B$6:$C$106,2,),IF($AN354=$R$11,VLOOKUP($AO354,Listas!$E$6:$F$106,2,),IF($AN354=$R$12,VLOOKUP($AO354,Listas!$H$6:$I$106,2,),""))),"")</f>
        <v/>
      </c>
    </row>
    <row r="355" spans="80:104" x14ac:dyDescent="0.35">
      <c r="CB355" t="str">
        <f>IF(Reservas!E360="",IF(Reservas!D360="","",IF(Reservas!C360=$O$10,0.85,IF(Reservas!C360=$O$11,0.45,IF(Reservas!C360=$O$12,0.33,"")))),Reservas!E360)</f>
        <v/>
      </c>
      <c r="CC355" t="str">
        <f>IF(Reservas!H360="",IF(Reservas!G360="","",IF(Reservas!F360=$O$10,0.85,IF(Reservas!F360=$O$11,0.45,IF(Reservas!F360=$O$12,0.33,"")))),Reservas!H360)</f>
        <v/>
      </c>
      <c r="CD355" t="str">
        <f>IF(Reservas!K360="",IF(Reservas!J360="","",IF(Reservas!I360=$O$10,0.85,IF(Reservas!I360=$O$11,0.45,IF(Reservas!I360=$O$12,0.33,"")))),Reservas!K360)</f>
        <v/>
      </c>
      <c r="CE355" t="str">
        <f>IF(Reservas!N360="",IF(Reservas!M360="","",IF(Reservas!L360=$O$10,0.85,IF(Reservas!L360=$O$11,0.45,IF(Reservas!L360=$O$12,0.33,"")))),Reservas!N360)</f>
        <v/>
      </c>
      <c r="CF355" t="str">
        <f>IF(Reservas!Q360="",IF(Reservas!P360="","",IF(Reservas!O360=$O$10,0.85,IF(Reservas!O360=$O$11,0.45,IF(Reservas!O360=$O$12,0.33,"")))),Reservas!Q360)</f>
        <v/>
      </c>
      <c r="CG355" t="str">
        <f>IF(Reservas!T360="",IF(Reservas!S360="","",IF(Reservas!R360=$O$10,0.85,IF(Reservas!R360=$O$11,0.45,IF(Reservas!R360=$O$12,0.33,"")))),Reservas!T360)</f>
        <v/>
      </c>
      <c r="CH355" t="str">
        <f>IF(Reservas!W360="",IF(Reservas!V360="","",IF(Reservas!U360=$O$10,0.85,IF(Reservas!U360=$O$11,0.45,IF(Reservas!U360=$O$12,0.33,"")))),Reservas!W360)</f>
        <v/>
      </c>
      <c r="CI355" t="str">
        <f>IF(Reservas!Z360="",IF(Reservas!Y360="","",IF(Reservas!X360=$O$10,0.85,IF(Reservas!X360=$O$11,0.45,IF(Reservas!X360=$O$12,0.33,"")))),Reservas!Z360)</f>
        <v/>
      </c>
      <c r="CJ355" t="str">
        <f>IF(Reservas!AC360="",IF(Reservas!AB360="","",IF(Reservas!AA360=$O$10,0.85,IF(Reservas!AA360=$O$11,0.45,IF(Reservas!AA360=$O$12,0.33,"")))),Reservas!AC360)</f>
        <v/>
      </c>
      <c r="CK355" t="str">
        <f>IF(Reservas!AF360="",IF(Reservas!AE360="","",IF(Reservas!AD360=$O$10,0.85,IF(Reservas!AD360=$O$11,0.45,IF(Reservas!AD360=$O$12,0.33,"")))),Reservas!AF360)</f>
        <v/>
      </c>
      <c r="CL355" t="str">
        <f>IF(Reservas!AI360="",IF(Reservas!AH360="","",IF(Reservas!AG360=$O$10,0.85,IF(Reservas!AG360=$O$11,0.45,IF(Reservas!AG360=$O$12,0.33,"")))),Reservas!AI360)</f>
        <v/>
      </c>
      <c r="CM355" t="str">
        <f>IF(Reservas!AL360="",IF(Reservas!AK360="","",IF(Reservas!AJ360=$O$10,0.85,IF(Reservas!AJ360=$O$11,0.45,IF(Reservas!AJ360=$O$12,0.33,"")))),Reservas!AL360)</f>
        <v/>
      </c>
      <c r="CO355" t="str">
        <f>IFERROR('Prod y alimentación'!E413*IF($AN355=$R$10,VLOOKUP($AO355,Listas!$B$6:$C$106,2,),IF($AN355=$R$11,VLOOKUP($AO355,Listas!$E$6:$F$106,2,),IF($AN355=$R$12,VLOOKUP($AO355,Listas!$H$6:$I$106,2,),""))),"")</f>
        <v/>
      </c>
      <c r="CP355" t="str">
        <f>IFERROR('Prod y alimentación'!H413*IF($AN355=$R$10,VLOOKUP($AO355,Listas!$B$6:$C$106,2,),IF($AN355=$R$11,VLOOKUP($AO355,Listas!$E$6:$F$106,2,),IF($AN355=$R$12,VLOOKUP($AO355,Listas!$H$6:$I$106,2,),""))),"")</f>
        <v/>
      </c>
      <c r="CQ355" t="str">
        <f>IFERROR('Prod y alimentación'!K413*IF($AN355=$R$10,VLOOKUP($AO355,Listas!$B$6:$C$106,2,),IF($AN355=$R$11,VLOOKUP($AO355,Listas!$E$6:$F$106,2,),IF($AN355=$R$12,VLOOKUP($AO355,Listas!$H$6:$I$106,2,),""))),"")</f>
        <v/>
      </c>
      <c r="CR355" t="str">
        <f>IFERROR('Prod y alimentación'!N413*IF($AN355=$R$10,VLOOKUP($AO355,Listas!$B$6:$C$106,2,),IF($AN355=$R$11,VLOOKUP($AO355,Listas!$E$6:$F$106,2,),IF($AN355=$R$12,VLOOKUP($AO355,Listas!$H$6:$I$106,2,),""))),"")</f>
        <v/>
      </c>
      <c r="CS355" t="str">
        <f>IFERROR('Prod y alimentación'!Q413*IF($AN355=$R$10,VLOOKUP($AO355,Listas!$B$6:$C$106,2,),IF($AN355=$R$11,VLOOKUP($AO355,Listas!$E$6:$F$106,2,),IF($AN355=$R$12,VLOOKUP($AO355,Listas!$H$6:$I$106,2,),""))),"")</f>
        <v/>
      </c>
      <c r="CT355" t="str">
        <f>IFERROR('Prod y alimentación'!T413*IF($AN355=$R$10,VLOOKUP($AO355,Listas!$B$6:$C$106,2,),IF($AN355=$R$11,VLOOKUP($AO355,Listas!$E$6:$F$106,2,),IF($AN355=$R$12,VLOOKUP($AO355,Listas!$H$6:$I$106,2,),""))),"")</f>
        <v/>
      </c>
      <c r="CU355" t="str">
        <f>IFERROR('Prod y alimentación'!W413*IF($AN355=$R$10,VLOOKUP($AO355,Listas!$B$6:$C$106,2,),IF($AN355=$R$11,VLOOKUP($AO355,Listas!$E$6:$F$106,2,),IF($AN355=$R$12,VLOOKUP($AO355,Listas!$H$6:$I$106,2,),""))),"")</f>
        <v/>
      </c>
      <c r="CV355" t="str">
        <f>IFERROR('Prod y alimentación'!Z413*IF($AN355=$R$10,VLOOKUP($AO355,Listas!$B$6:$C$106,2,),IF($AN355=$R$11,VLOOKUP($AO355,Listas!$E$6:$F$106,2,),IF($AN355=$R$12,VLOOKUP($AO355,Listas!$H$6:$I$106,2,),""))),"")</f>
        <v/>
      </c>
      <c r="CW355" t="str">
        <f>IFERROR('Prod y alimentación'!AC413*IF($AN355=$R$10,VLOOKUP($AO355,Listas!$B$6:$C$106,2,),IF($AN355=$R$11,VLOOKUP($AO355,Listas!$E$6:$F$106,2,),IF($AN355=$R$12,VLOOKUP($AO355,Listas!$H$6:$I$106,2,),""))),"")</f>
        <v/>
      </c>
      <c r="CX355" t="str">
        <f>IFERROR('Prod y alimentación'!AF413*IF($AN355=$R$10,VLOOKUP($AO355,Listas!$B$6:$C$106,2,),IF($AN355=$R$11,VLOOKUP($AO355,Listas!$E$6:$F$106,2,),IF($AN355=$R$12,VLOOKUP($AO355,Listas!$H$6:$I$106,2,),""))),"")</f>
        <v/>
      </c>
      <c r="CY355" t="str">
        <f>IFERROR('Prod y alimentación'!AI413*IF($AN355=$R$10,VLOOKUP($AO355,Listas!$B$6:$C$106,2,),IF($AN355=$R$11,VLOOKUP($AO355,Listas!$E$6:$F$106,2,),IF($AN355=$R$12,VLOOKUP($AO355,Listas!$H$6:$I$106,2,),""))),"")</f>
        <v/>
      </c>
      <c r="CZ355" t="str">
        <f>IFERROR('Prod y alimentación'!AL413*IF($AN355=$R$10,VLOOKUP($AO355,Listas!$B$6:$C$106,2,),IF($AN355=$R$11,VLOOKUP($AO355,Listas!$E$6:$F$106,2,),IF($AN355=$R$12,VLOOKUP($AO355,Listas!$H$6:$I$106,2,),""))),"")</f>
        <v/>
      </c>
    </row>
    <row r="356" spans="80:104" x14ac:dyDescent="0.35">
      <c r="CB356" t="str">
        <f>IF(Reservas!E361="",IF(Reservas!D361="","",IF(Reservas!C361=$O$10,0.85,IF(Reservas!C361=$O$11,0.45,IF(Reservas!C361=$O$12,0.33,"")))),Reservas!E361)</f>
        <v/>
      </c>
      <c r="CC356" t="str">
        <f>IF(Reservas!H361="",IF(Reservas!G361="","",IF(Reservas!F361=$O$10,0.85,IF(Reservas!F361=$O$11,0.45,IF(Reservas!F361=$O$12,0.33,"")))),Reservas!H361)</f>
        <v/>
      </c>
      <c r="CD356" t="str">
        <f>IF(Reservas!K361="",IF(Reservas!J361="","",IF(Reservas!I361=$O$10,0.85,IF(Reservas!I361=$O$11,0.45,IF(Reservas!I361=$O$12,0.33,"")))),Reservas!K361)</f>
        <v/>
      </c>
      <c r="CE356" t="str">
        <f>IF(Reservas!N361="",IF(Reservas!M361="","",IF(Reservas!L361=$O$10,0.85,IF(Reservas!L361=$O$11,0.45,IF(Reservas!L361=$O$12,0.33,"")))),Reservas!N361)</f>
        <v/>
      </c>
      <c r="CF356" t="str">
        <f>IF(Reservas!Q361="",IF(Reservas!P361="","",IF(Reservas!O361=$O$10,0.85,IF(Reservas!O361=$O$11,0.45,IF(Reservas!O361=$O$12,0.33,"")))),Reservas!Q361)</f>
        <v/>
      </c>
      <c r="CG356" t="str">
        <f>IF(Reservas!T361="",IF(Reservas!S361="","",IF(Reservas!R361=$O$10,0.85,IF(Reservas!R361=$O$11,0.45,IF(Reservas!R361=$O$12,0.33,"")))),Reservas!T361)</f>
        <v/>
      </c>
      <c r="CH356" t="str">
        <f>IF(Reservas!W361="",IF(Reservas!V361="","",IF(Reservas!U361=$O$10,0.85,IF(Reservas!U361=$O$11,0.45,IF(Reservas!U361=$O$12,0.33,"")))),Reservas!W361)</f>
        <v/>
      </c>
      <c r="CI356" t="str">
        <f>IF(Reservas!Z361="",IF(Reservas!Y361="","",IF(Reservas!X361=$O$10,0.85,IF(Reservas!X361=$O$11,0.45,IF(Reservas!X361=$O$12,0.33,"")))),Reservas!Z361)</f>
        <v/>
      </c>
      <c r="CJ356" t="str">
        <f>IF(Reservas!AC361="",IF(Reservas!AB361="","",IF(Reservas!AA361=$O$10,0.85,IF(Reservas!AA361=$O$11,0.45,IF(Reservas!AA361=$O$12,0.33,"")))),Reservas!AC361)</f>
        <v/>
      </c>
      <c r="CK356" t="str">
        <f>IF(Reservas!AF361="",IF(Reservas!AE361="","",IF(Reservas!AD361=$O$10,0.85,IF(Reservas!AD361=$O$11,0.45,IF(Reservas!AD361=$O$12,0.33,"")))),Reservas!AF361)</f>
        <v/>
      </c>
      <c r="CL356" t="str">
        <f>IF(Reservas!AI361="",IF(Reservas!AH361="","",IF(Reservas!AG361=$O$10,0.85,IF(Reservas!AG361=$O$11,0.45,IF(Reservas!AG361=$O$12,0.33,"")))),Reservas!AI361)</f>
        <v/>
      </c>
      <c r="CM356" t="str">
        <f>IF(Reservas!AL361="",IF(Reservas!AK361="","",IF(Reservas!AJ361=$O$10,0.85,IF(Reservas!AJ361=$O$11,0.45,IF(Reservas!AJ361=$O$12,0.33,"")))),Reservas!AL361)</f>
        <v/>
      </c>
      <c r="CO356" t="str">
        <f>IFERROR('Prod y alimentación'!E414*IF($AN356=$R$10,VLOOKUP($AO356,Listas!$B$6:$C$106,2,),IF($AN356=$R$11,VLOOKUP($AO356,Listas!$E$6:$F$106,2,),IF($AN356=$R$12,VLOOKUP($AO356,Listas!$H$6:$I$106,2,),""))),"")</f>
        <v/>
      </c>
      <c r="CP356" t="str">
        <f>IFERROR('Prod y alimentación'!H414*IF($AN356=$R$10,VLOOKUP($AO356,Listas!$B$6:$C$106,2,),IF($AN356=$R$11,VLOOKUP($AO356,Listas!$E$6:$F$106,2,),IF($AN356=$R$12,VLOOKUP($AO356,Listas!$H$6:$I$106,2,),""))),"")</f>
        <v/>
      </c>
      <c r="CQ356" t="str">
        <f>IFERROR('Prod y alimentación'!K414*IF($AN356=$R$10,VLOOKUP($AO356,Listas!$B$6:$C$106,2,),IF($AN356=$R$11,VLOOKUP($AO356,Listas!$E$6:$F$106,2,),IF($AN356=$R$12,VLOOKUP($AO356,Listas!$H$6:$I$106,2,),""))),"")</f>
        <v/>
      </c>
      <c r="CR356" t="str">
        <f>IFERROR('Prod y alimentación'!N414*IF($AN356=$R$10,VLOOKUP($AO356,Listas!$B$6:$C$106,2,),IF($AN356=$R$11,VLOOKUP($AO356,Listas!$E$6:$F$106,2,),IF($AN356=$R$12,VLOOKUP($AO356,Listas!$H$6:$I$106,2,),""))),"")</f>
        <v/>
      </c>
      <c r="CS356" t="str">
        <f>IFERROR('Prod y alimentación'!Q414*IF($AN356=$R$10,VLOOKUP($AO356,Listas!$B$6:$C$106,2,),IF($AN356=$R$11,VLOOKUP($AO356,Listas!$E$6:$F$106,2,),IF($AN356=$R$12,VLOOKUP($AO356,Listas!$H$6:$I$106,2,),""))),"")</f>
        <v/>
      </c>
      <c r="CT356" t="str">
        <f>IFERROR('Prod y alimentación'!T414*IF($AN356=$R$10,VLOOKUP($AO356,Listas!$B$6:$C$106,2,),IF($AN356=$R$11,VLOOKUP($AO356,Listas!$E$6:$F$106,2,),IF($AN356=$R$12,VLOOKUP($AO356,Listas!$H$6:$I$106,2,),""))),"")</f>
        <v/>
      </c>
      <c r="CU356" t="str">
        <f>IFERROR('Prod y alimentación'!W414*IF($AN356=$R$10,VLOOKUP($AO356,Listas!$B$6:$C$106,2,),IF($AN356=$R$11,VLOOKUP($AO356,Listas!$E$6:$F$106,2,),IF($AN356=$R$12,VLOOKUP($AO356,Listas!$H$6:$I$106,2,),""))),"")</f>
        <v/>
      </c>
      <c r="CV356" t="str">
        <f>IFERROR('Prod y alimentación'!Z414*IF($AN356=$R$10,VLOOKUP($AO356,Listas!$B$6:$C$106,2,),IF($AN356=$R$11,VLOOKUP($AO356,Listas!$E$6:$F$106,2,),IF($AN356=$R$12,VLOOKUP($AO356,Listas!$H$6:$I$106,2,),""))),"")</f>
        <v/>
      </c>
      <c r="CW356" t="str">
        <f>IFERROR('Prod y alimentación'!AC414*IF($AN356=$R$10,VLOOKUP($AO356,Listas!$B$6:$C$106,2,),IF($AN356=$R$11,VLOOKUP($AO356,Listas!$E$6:$F$106,2,),IF($AN356=$R$12,VLOOKUP($AO356,Listas!$H$6:$I$106,2,),""))),"")</f>
        <v/>
      </c>
      <c r="CX356" t="str">
        <f>IFERROR('Prod y alimentación'!AF414*IF($AN356=$R$10,VLOOKUP($AO356,Listas!$B$6:$C$106,2,),IF($AN356=$R$11,VLOOKUP($AO356,Listas!$E$6:$F$106,2,),IF($AN356=$R$12,VLOOKUP($AO356,Listas!$H$6:$I$106,2,),""))),"")</f>
        <v/>
      </c>
      <c r="CY356" t="str">
        <f>IFERROR('Prod y alimentación'!AI414*IF($AN356=$R$10,VLOOKUP($AO356,Listas!$B$6:$C$106,2,),IF($AN356=$R$11,VLOOKUP($AO356,Listas!$E$6:$F$106,2,),IF($AN356=$R$12,VLOOKUP($AO356,Listas!$H$6:$I$106,2,),""))),"")</f>
        <v/>
      </c>
      <c r="CZ356" t="str">
        <f>IFERROR('Prod y alimentación'!AL414*IF($AN356=$R$10,VLOOKUP($AO356,Listas!$B$6:$C$106,2,),IF($AN356=$R$11,VLOOKUP($AO356,Listas!$E$6:$F$106,2,),IF($AN356=$R$12,VLOOKUP($AO356,Listas!$H$6:$I$106,2,),""))),"")</f>
        <v/>
      </c>
    </row>
    <row r="357" spans="80:104" x14ac:dyDescent="0.35">
      <c r="CB357" t="str">
        <f>IF(Reservas!E362="",IF(Reservas!D362="","",IF(Reservas!C362=$O$10,0.85,IF(Reservas!C362=$O$11,0.45,IF(Reservas!C362=$O$12,0.33,"")))),Reservas!E362)</f>
        <v/>
      </c>
      <c r="CC357" t="str">
        <f>IF(Reservas!H362="",IF(Reservas!G362="","",IF(Reservas!F362=$O$10,0.85,IF(Reservas!F362=$O$11,0.45,IF(Reservas!F362=$O$12,0.33,"")))),Reservas!H362)</f>
        <v/>
      </c>
      <c r="CD357" t="str">
        <f>IF(Reservas!K362="",IF(Reservas!J362="","",IF(Reservas!I362=$O$10,0.85,IF(Reservas!I362=$O$11,0.45,IF(Reservas!I362=$O$12,0.33,"")))),Reservas!K362)</f>
        <v/>
      </c>
      <c r="CE357" t="str">
        <f>IF(Reservas!N362="",IF(Reservas!M362="","",IF(Reservas!L362=$O$10,0.85,IF(Reservas!L362=$O$11,0.45,IF(Reservas!L362=$O$12,0.33,"")))),Reservas!N362)</f>
        <v/>
      </c>
      <c r="CF357" t="str">
        <f>IF(Reservas!Q362="",IF(Reservas!P362="","",IF(Reservas!O362=$O$10,0.85,IF(Reservas!O362=$O$11,0.45,IF(Reservas!O362=$O$12,0.33,"")))),Reservas!Q362)</f>
        <v/>
      </c>
      <c r="CG357" t="str">
        <f>IF(Reservas!T362="",IF(Reservas!S362="","",IF(Reservas!R362=$O$10,0.85,IF(Reservas!R362=$O$11,0.45,IF(Reservas!R362=$O$12,0.33,"")))),Reservas!T362)</f>
        <v/>
      </c>
      <c r="CH357" t="str">
        <f>IF(Reservas!W362="",IF(Reservas!V362="","",IF(Reservas!U362=$O$10,0.85,IF(Reservas!U362=$O$11,0.45,IF(Reservas!U362=$O$12,0.33,"")))),Reservas!W362)</f>
        <v/>
      </c>
      <c r="CI357" t="str">
        <f>IF(Reservas!Z362="",IF(Reservas!Y362="","",IF(Reservas!X362=$O$10,0.85,IF(Reservas!X362=$O$11,0.45,IF(Reservas!X362=$O$12,0.33,"")))),Reservas!Z362)</f>
        <v/>
      </c>
      <c r="CJ357" t="str">
        <f>IF(Reservas!AC362="",IF(Reservas!AB362="","",IF(Reservas!AA362=$O$10,0.85,IF(Reservas!AA362=$O$11,0.45,IF(Reservas!AA362=$O$12,0.33,"")))),Reservas!AC362)</f>
        <v/>
      </c>
      <c r="CK357" t="str">
        <f>IF(Reservas!AF362="",IF(Reservas!AE362="","",IF(Reservas!AD362=$O$10,0.85,IF(Reservas!AD362=$O$11,0.45,IF(Reservas!AD362=$O$12,0.33,"")))),Reservas!AF362)</f>
        <v/>
      </c>
      <c r="CL357" t="str">
        <f>IF(Reservas!AI362="",IF(Reservas!AH362="","",IF(Reservas!AG362=$O$10,0.85,IF(Reservas!AG362=$O$11,0.45,IF(Reservas!AG362=$O$12,0.33,"")))),Reservas!AI362)</f>
        <v/>
      </c>
      <c r="CM357" t="str">
        <f>IF(Reservas!AL362="",IF(Reservas!AK362="","",IF(Reservas!AJ362=$O$10,0.85,IF(Reservas!AJ362=$O$11,0.45,IF(Reservas!AJ362=$O$12,0.33,"")))),Reservas!AL362)</f>
        <v/>
      </c>
      <c r="CO357" t="str">
        <f>IFERROR('Prod y alimentación'!E415*IF($AN357=$R$10,VLOOKUP($AO357,Listas!$B$6:$C$106,2,),IF($AN357=$R$11,VLOOKUP($AO357,Listas!$E$6:$F$106,2,),IF($AN357=$R$12,VLOOKUP($AO357,Listas!$H$6:$I$106,2,),""))),"")</f>
        <v/>
      </c>
      <c r="CP357" t="str">
        <f>IFERROR('Prod y alimentación'!H415*IF($AN357=$R$10,VLOOKUP($AO357,Listas!$B$6:$C$106,2,),IF($AN357=$R$11,VLOOKUP($AO357,Listas!$E$6:$F$106,2,),IF($AN357=$R$12,VLOOKUP($AO357,Listas!$H$6:$I$106,2,),""))),"")</f>
        <v/>
      </c>
      <c r="CQ357" t="str">
        <f>IFERROR('Prod y alimentación'!K415*IF($AN357=$R$10,VLOOKUP($AO357,Listas!$B$6:$C$106,2,),IF($AN357=$R$11,VLOOKUP($AO357,Listas!$E$6:$F$106,2,),IF($AN357=$R$12,VLOOKUP($AO357,Listas!$H$6:$I$106,2,),""))),"")</f>
        <v/>
      </c>
      <c r="CR357" t="str">
        <f>IFERROR('Prod y alimentación'!N415*IF($AN357=$R$10,VLOOKUP($AO357,Listas!$B$6:$C$106,2,),IF($AN357=$R$11,VLOOKUP($AO357,Listas!$E$6:$F$106,2,),IF($AN357=$R$12,VLOOKUP($AO357,Listas!$H$6:$I$106,2,),""))),"")</f>
        <v/>
      </c>
      <c r="CS357" t="str">
        <f>IFERROR('Prod y alimentación'!Q415*IF($AN357=$R$10,VLOOKUP($AO357,Listas!$B$6:$C$106,2,),IF($AN357=$R$11,VLOOKUP($AO357,Listas!$E$6:$F$106,2,),IF($AN357=$R$12,VLOOKUP($AO357,Listas!$H$6:$I$106,2,),""))),"")</f>
        <v/>
      </c>
      <c r="CT357" t="str">
        <f>IFERROR('Prod y alimentación'!T415*IF($AN357=$R$10,VLOOKUP($AO357,Listas!$B$6:$C$106,2,),IF($AN357=$R$11,VLOOKUP($AO357,Listas!$E$6:$F$106,2,),IF($AN357=$R$12,VLOOKUP($AO357,Listas!$H$6:$I$106,2,),""))),"")</f>
        <v/>
      </c>
      <c r="CU357" t="str">
        <f>IFERROR('Prod y alimentación'!W415*IF($AN357=$R$10,VLOOKUP($AO357,Listas!$B$6:$C$106,2,),IF($AN357=$R$11,VLOOKUP($AO357,Listas!$E$6:$F$106,2,),IF($AN357=$R$12,VLOOKUP($AO357,Listas!$H$6:$I$106,2,),""))),"")</f>
        <v/>
      </c>
      <c r="CV357" t="str">
        <f>IFERROR('Prod y alimentación'!Z415*IF($AN357=$R$10,VLOOKUP($AO357,Listas!$B$6:$C$106,2,),IF($AN357=$R$11,VLOOKUP($AO357,Listas!$E$6:$F$106,2,),IF($AN357=$R$12,VLOOKUP($AO357,Listas!$H$6:$I$106,2,),""))),"")</f>
        <v/>
      </c>
      <c r="CW357" t="str">
        <f>IFERROR('Prod y alimentación'!AC415*IF($AN357=$R$10,VLOOKUP($AO357,Listas!$B$6:$C$106,2,),IF($AN357=$R$11,VLOOKUP($AO357,Listas!$E$6:$F$106,2,),IF($AN357=$R$12,VLOOKUP($AO357,Listas!$H$6:$I$106,2,),""))),"")</f>
        <v/>
      </c>
      <c r="CX357" t="str">
        <f>IFERROR('Prod y alimentación'!AF415*IF($AN357=$R$10,VLOOKUP($AO357,Listas!$B$6:$C$106,2,),IF($AN357=$R$11,VLOOKUP($AO357,Listas!$E$6:$F$106,2,),IF($AN357=$R$12,VLOOKUP($AO357,Listas!$H$6:$I$106,2,),""))),"")</f>
        <v/>
      </c>
      <c r="CY357" t="str">
        <f>IFERROR('Prod y alimentación'!AI415*IF($AN357=$R$10,VLOOKUP($AO357,Listas!$B$6:$C$106,2,),IF($AN357=$R$11,VLOOKUP($AO357,Listas!$E$6:$F$106,2,),IF($AN357=$R$12,VLOOKUP($AO357,Listas!$H$6:$I$106,2,),""))),"")</f>
        <v/>
      </c>
      <c r="CZ357" t="str">
        <f>IFERROR('Prod y alimentación'!AL415*IF($AN357=$R$10,VLOOKUP($AO357,Listas!$B$6:$C$106,2,),IF($AN357=$R$11,VLOOKUP($AO357,Listas!$E$6:$F$106,2,),IF($AN357=$R$12,VLOOKUP($AO357,Listas!$H$6:$I$106,2,),""))),"")</f>
        <v/>
      </c>
    </row>
    <row r="358" spans="80:104" x14ac:dyDescent="0.35">
      <c r="CB358" t="str">
        <f>IF(Reservas!E363="",IF(Reservas!D363="","",IF(Reservas!C363=$O$10,0.85,IF(Reservas!C363=$O$11,0.45,IF(Reservas!C363=$O$12,0.33,"")))),Reservas!E363)</f>
        <v/>
      </c>
      <c r="CC358" t="str">
        <f>IF(Reservas!H363="",IF(Reservas!G363="","",IF(Reservas!F363=$O$10,0.85,IF(Reservas!F363=$O$11,0.45,IF(Reservas!F363=$O$12,0.33,"")))),Reservas!H363)</f>
        <v/>
      </c>
      <c r="CD358" t="str">
        <f>IF(Reservas!K363="",IF(Reservas!J363="","",IF(Reservas!I363=$O$10,0.85,IF(Reservas!I363=$O$11,0.45,IF(Reservas!I363=$O$12,0.33,"")))),Reservas!K363)</f>
        <v/>
      </c>
      <c r="CE358" t="str">
        <f>IF(Reservas!N363="",IF(Reservas!M363="","",IF(Reservas!L363=$O$10,0.85,IF(Reservas!L363=$O$11,0.45,IF(Reservas!L363=$O$12,0.33,"")))),Reservas!N363)</f>
        <v/>
      </c>
      <c r="CF358" t="str">
        <f>IF(Reservas!Q363="",IF(Reservas!P363="","",IF(Reservas!O363=$O$10,0.85,IF(Reservas!O363=$O$11,0.45,IF(Reservas!O363=$O$12,0.33,"")))),Reservas!Q363)</f>
        <v/>
      </c>
      <c r="CG358" t="str">
        <f>IF(Reservas!T363="",IF(Reservas!S363="","",IF(Reservas!R363=$O$10,0.85,IF(Reservas!R363=$O$11,0.45,IF(Reservas!R363=$O$12,0.33,"")))),Reservas!T363)</f>
        <v/>
      </c>
      <c r="CH358" t="str">
        <f>IF(Reservas!W363="",IF(Reservas!V363="","",IF(Reservas!U363=$O$10,0.85,IF(Reservas!U363=$O$11,0.45,IF(Reservas!U363=$O$12,0.33,"")))),Reservas!W363)</f>
        <v/>
      </c>
      <c r="CI358" t="str">
        <f>IF(Reservas!Z363="",IF(Reservas!Y363="","",IF(Reservas!X363=$O$10,0.85,IF(Reservas!X363=$O$11,0.45,IF(Reservas!X363=$O$12,0.33,"")))),Reservas!Z363)</f>
        <v/>
      </c>
      <c r="CJ358" t="str">
        <f>IF(Reservas!AC363="",IF(Reservas!AB363="","",IF(Reservas!AA363=$O$10,0.85,IF(Reservas!AA363=$O$11,0.45,IF(Reservas!AA363=$O$12,0.33,"")))),Reservas!AC363)</f>
        <v/>
      </c>
      <c r="CK358" t="str">
        <f>IF(Reservas!AF363="",IF(Reservas!AE363="","",IF(Reservas!AD363=$O$10,0.85,IF(Reservas!AD363=$O$11,0.45,IF(Reservas!AD363=$O$12,0.33,"")))),Reservas!AF363)</f>
        <v/>
      </c>
      <c r="CL358" t="str">
        <f>IF(Reservas!AI363="",IF(Reservas!AH363="","",IF(Reservas!AG363=$O$10,0.85,IF(Reservas!AG363=$O$11,0.45,IF(Reservas!AG363=$O$12,0.33,"")))),Reservas!AI363)</f>
        <v/>
      </c>
      <c r="CM358" t="str">
        <f>IF(Reservas!AL363="",IF(Reservas!AK363="","",IF(Reservas!AJ363=$O$10,0.85,IF(Reservas!AJ363=$O$11,0.45,IF(Reservas!AJ363=$O$12,0.33,"")))),Reservas!AL363)</f>
        <v/>
      </c>
      <c r="CO358" t="str">
        <f>IFERROR('Prod y alimentación'!E416*IF($AN358=$R$10,VLOOKUP($AO358,Listas!$B$6:$C$106,2,),IF($AN358=$R$11,VLOOKUP($AO358,Listas!$E$6:$F$106,2,),IF($AN358=$R$12,VLOOKUP($AO358,Listas!$H$6:$I$106,2,),""))),"")</f>
        <v/>
      </c>
      <c r="CP358" t="str">
        <f>IFERROR('Prod y alimentación'!H416*IF($AN358=$R$10,VLOOKUP($AO358,Listas!$B$6:$C$106,2,),IF($AN358=$R$11,VLOOKUP($AO358,Listas!$E$6:$F$106,2,),IF($AN358=$R$12,VLOOKUP($AO358,Listas!$H$6:$I$106,2,),""))),"")</f>
        <v/>
      </c>
      <c r="CQ358" t="str">
        <f>IFERROR('Prod y alimentación'!K416*IF($AN358=$R$10,VLOOKUP($AO358,Listas!$B$6:$C$106,2,),IF($AN358=$R$11,VLOOKUP($AO358,Listas!$E$6:$F$106,2,),IF($AN358=$R$12,VLOOKUP($AO358,Listas!$H$6:$I$106,2,),""))),"")</f>
        <v/>
      </c>
      <c r="CR358" t="str">
        <f>IFERROR('Prod y alimentación'!N416*IF($AN358=$R$10,VLOOKUP($AO358,Listas!$B$6:$C$106,2,),IF($AN358=$R$11,VLOOKUP($AO358,Listas!$E$6:$F$106,2,),IF($AN358=$R$12,VLOOKUP($AO358,Listas!$H$6:$I$106,2,),""))),"")</f>
        <v/>
      </c>
      <c r="CS358" t="str">
        <f>IFERROR('Prod y alimentación'!Q416*IF($AN358=$R$10,VLOOKUP($AO358,Listas!$B$6:$C$106,2,),IF($AN358=$R$11,VLOOKUP($AO358,Listas!$E$6:$F$106,2,),IF($AN358=$R$12,VLOOKUP($AO358,Listas!$H$6:$I$106,2,),""))),"")</f>
        <v/>
      </c>
      <c r="CT358" t="str">
        <f>IFERROR('Prod y alimentación'!T416*IF($AN358=$R$10,VLOOKUP($AO358,Listas!$B$6:$C$106,2,),IF($AN358=$R$11,VLOOKUP($AO358,Listas!$E$6:$F$106,2,),IF($AN358=$R$12,VLOOKUP($AO358,Listas!$H$6:$I$106,2,),""))),"")</f>
        <v/>
      </c>
      <c r="CU358" t="str">
        <f>IFERROR('Prod y alimentación'!W416*IF($AN358=$R$10,VLOOKUP($AO358,Listas!$B$6:$C$106,2,),IF($AN358=$R$11,VLOOKUP($AO358,Listas!$E$6:$F$106,2,),IF($AN358=$R$12,VLOOKUP($AO358,Listas!$H$6:$I$106,2,),""))),"")</f>
        <v/>
      </c>
      <c r="CV358" t="str">
        <f>IFERROR('Prod y alimentación'!Z416*IF($AN358=$R$10,VLOOKUP($AO358,Listas!$B$6:$C$106,2,),IF($AN358=$R$11,VLOOKUP($AO358,Listas!$E$6:$F$106,2,),IF($AN358=$R$12,VLOOKUP($AO358,Listas!$H$6:$I$106,2,),""))),"")</f>
        <v/>
      </c>
      <c r="CW358" t="str">
        <f>IFERROR('Prod y alimentación'!AC416*IF($AN358=$R$10,VLOOKUP($AO358,Listas!$B$6:$C$106,2,),IF($AN358=$R$11,VLOOKUP($AO358,Listas!$E$6:$F$106,2,),IF($AN358=$R$12,VLOOKUP($AO358,Listas!$H$6:$I$106,2,),""))),"")</f>
        <v/>
      </c>
      <c r="CX358" t="str">
        <f>IFERROR('Prod y alimentación'!AF416*IF($AN358=$R$10,VLOOKUP($AO358,Listas!$B$6:$C$106,2,),IF($AN358=$R$11,VLOOKUP($AO358,Listas!$E$6:$F$106,2,),IF($AN358=$R$12,VLOOKUP($AO358,Listas!$H$6:$I$106,2,),""))),"")</f>
        <v/>
      </c>
      <c r="CY358" t="str">
        <f>IFERROR('Prod y alimentación'!AI416*IF($AN358=$R$10,VLOOKUP($AO358,Listas!$B$6:$C$106,2,),IF($AN358=$R$11,VLOOKUP($AO358,Listas!$E$6:$F$106,2,),IF($AN358=$R$12,VLOOKUP($AO358,Listas!$H$6:$I$106,2,),""))),"")</f>
        <v/>
      </c>
      <c r="CZ358" t="str">
        <f>IFERROR('Prod y alimentación'!AL416*IF($AN358=$R$10,VLOOKUP($AO358,Listas!$B$6:$C$106,2,),IF($AN358=$R$11,VLOOKUP($AO358,Listas!$E$6:$F$106,2,),IF($AN358=$R$12,VLOOKUP($AO358,Listas!$H$6:$I$106,2,),""))),"")</f>
        <v/>
      </c>
    </row>
    <row r="359" spans="80:104" x14ac:dyDescent="0.35">
      <c r="CB359" t="str">
        <f>IF(Reservas!E364="",IF(Reservas!D364="","",IF(Reservas!C364=$O$10,0.85,IF(Reservas!C364=$O$11,0.45,IF(Reservas!C364=$O$12,0.33,"")))),Reservas!E364)</f>
        <v/>
      </c>
      <c r="CC359" t="str">
        <f>IF(Reservas!H364="",IF(Reservas!G364="","",IF(Reservas!F364=$O$10,0.85,IF(Reservas!F364=$O$11,0.45,IF(Reservas!F364=$O$12,0.33,"")))),Reservas!H364)</f>
        <v/>
      </c>
      <c r="CD359" t="str">
        <f>IF(Reservas!K364="",IF(Reservas!J364="","",IF(Reservas!I364=$O$10,0.85,IF(Reservas!I364=$O$11,0.45,IF(Reservas!I364=$O$12,0.33,"")))),Reservas!K364)</f>
        <v/>
      </c>
      <c r="CE359" t="str">
        <f>IF(Reservas!N364="",IF(Reservas!M364="","",IF(Reservas!L364=$O$10,0.85,IF(Reservas!L364=$O$11,0.45,IF(Reservas!L364=$O$12,0.33,"")))),Reservas!N364)</f>
        <v/>
      </c>
      <c r="CF359" t="str">
        <f>IF(Reservas!Q364="",IF(Reservas!P364="","",IF(Reservas!O364=$O$10,0.85,IF(Reservas!O364=$O$11,0.45,IF(Reservas!O364=$O$12,0.33,"")))),Reservas!Q364)</f>
        <v/>
      </c>
      <c r="CG359" t="str">
        <f>IF(Reservas!T364="",IF(Reservas!S364="","",IF(Reservas!R364=$O$10,0.85,IF(Reservas!R364=$O$11,0.45,IF(Reservas!R364=$O$12,0.33,"")))),Reservas!T364)</f>
        <v/>
      </c>
      <c r="CH359" t="str">
        <f>IF(Reservas!W364="",IF(Reservas!V364="","",IF(Reservas!U364=$O$10,0.85,IF(Reservas!U364=$O$11,0.45,IF(Reservas!U364=$O$12,0.33,"")))),Reservas!W364)</f>
        <v/>
      </c>
      <c r="CI359" t="str">
        <f>IF(Reservas!Z364="",IF(Reservas!Y364="","",IF(Reservas!X364=$O$10,0.85,IF(Reservas!X364=$O$11,0.45,IF(Reservas!X364=$O$12,0.33,"")))),Reservas!Z364)</f>
        <v/>
      </c>
      <c r="CJ359" t="str">
        <f>IF(Reservas!AC364="",IF(Reservas!AB364="","",IF(Reservas!AA364=$O$10,0.85,IF(Reservas!AA364=$O$11,0.45,IF(Reservas!AA364=$O$12,0.33,"")))),Reservas!AC364)</f>
        <v/>
      </c>
      <c r="CK359" t="str">
        <f>IF(Reservas!AF364="",IF(Reservas!AE364="","",IF(Reservas!AD364=$O$10,0.85,IF(Reservas!AD364=$O$11,0.45,IF(Reservas!AD364=$O$12,0.33,"")))),Reservas!AF364)</f>
        <v/>
      </c>
      <c r="CL359" t="str">
        <f>IF(Reservas!AI364="",IF(Reservas!AH364="","",IF(Reservas!AG364=$O$10,0.85,IF(Reservas!AG364=$O$11,0.45,IF(Reservas!AG364=$O$12,0.33,"")))),Reservas!AI364)</f>
        <v/>
      </c>
      <c r="CM359" t="str">
        <f>IF(Reservas!AL364="",IF(Reservas!AK364="","",IF(Reservas!AJ364=$O$10,0.85,IF(Reservas!AJ364=$O$11,0.45,IF(Reservas!AJ364=$O$12,0.33,"")))),Reservas!AL364)</f>
        <v/>
      </c>
      <c r="CO359" t="str">
        <f>IFERROR('Prod y alimentación'!E417*IF($AN359=$R$10,VLOOKUP($AO359,Listas!$B$6:$C$106,2,),IF($AN359=$R$11,VLOOKUP($AO359,Listas!$E$6:$F$106,2,),IF($AN359=$R$12,VLOOKUP($AO359,Listas!$H$6:$I$106,2,),""))),"")</f>
        <v/>
      </c>
      <c r="CP359" t="str">
        <f>IFERROR('Prod y alimentación'!H417*IF($AN359=$R$10,VLOOKUP($AO359,Listas!$B$6:$C$106,2,),IF($AN359=$R$11,VLOOKUP($AO359,Listas!$E$6:$F$106,2,),IF($AN359=$R$12,VLOOKUP($AO359,Listas!$H$6:$I$106,2,),""))),"")</f>
        <v/>
      </c>
      <c r="CQ359" t="str">
        <f>IFERROR('Prod y alimentación'!K417*IF($AN359=$R$10,VLOOKUP($AO359,Listas!$B$6:$C$106,2,),IF($AN359=$R$11,VLOOKUP($AO359,Listas!$E$6:$F$106,2,),IF($AN359=$R$12,VLOOKUP($AO359,Listas!$H$6:$I$106,2,),""))),"")</f>
        <v/>
      </c>
      <c r="CR359" t="str">
        <f>IFERROR('Prod y alimentación'!N417*IF($AN359=$R$10,VLOOKUP($AO359,Listas!$B$6:$C$106,2,),IF($AN359=$R$11,VLOOKUP($AO359,Listas!$E$6:$F$106,2,),IF($AN359=$R$12,VLOOKUP($AO359,Listas!$H$6:$I$106,2,),""))),"")</f>
        <v/>
      </c>
      <c r="CS359" t="str">
        <f>IFERROR('Prod y alimentación'!Q417*IF($AN359=$R$10,VLOOKUP($AO359,Listas!$B$6:$C$106,2,),IF($AN359=$R$11,VLOOKUP($AO359,Listas!$E$6:$F$106,2,),IF($AN359=$R$12,VLOOKUP($AO359,Listas!$H$6:$I$106,2,),""))),"")</f>
        <v/>
      </c>
      <c r="CT359" t="str">
        <f>IFERROR('Prod y alimentación'!T417*IF($AN359=$R$10,VLOOKUP($AO359,Listas!$B$6:$C$106,2,),IF($AN359=$R$11,VLOOKUP($AO359,Listas!$E$6:$F$106,2,),IF($AN359=$R$12,VLOOKUP($AO359,Listas!$H$6:$I$106,2,),""))),"")</f>
        <v/>
      </c>
      <c r="CU359" t="str">
        <f>IFERROR('Prod y alimentación'!W417*IF($AN359=$R$10,VLOOKUP($AO359,Listas!$B$6:$C$106,2,),IF($AN359=$R$11,VLOOKUP($AO359,Listas!$E$6:$F$106,2,),IF($AN359=$R$12,VLOOKUP($AO359,Listas!$H$6:$I$106,2,),""))),"")</f>
        <v/>
      </c>
      <c r="CV359" t="str">
        <f>IFERROR('Prod y alimentación'!Z417*IF($AN359=$R$10,VLOOKUP($AO359,Listas!$B$6:$C$106,2,),IF($AN359=$R$11,VLOOKUP($AO359,Listas!$E$6:$F$106,2,),IF($AN359=$R$12,VLOOKUP($AO359,Listas!$H$6:$I$106,2,),""))),"")</f>
        <v/>
      </c>
      <c r="CW359" t="str">
        <f>IFERROR('Prod y alimentación'!AC417*IF($AN359=$R$10,VLOOKUP($AO359,Listas!$B$6:$C$106,2,),IF($AN359=$R$11,VLOOKUP($AO359,Listas!$E$6:$F$106,2,),IF($AN359=$R$12,VLOOKUP($AO359,Listas!$H$6:$I$106,2,),""))),"")</f>
        <v/>
      </c>
      <c r="CX359" t="str">
        <f>IFERROR('Prod y alimentación'!AF417*IF($AN359=$R$10,VLOOKUP($AO359,Listas!$B$6:$C$106,2,),IF($AN359=$R$11,VLOOKUP($AO359,Listas!$E$6:$F$106,2,),IF($AN359=$R$12,VLOOKUP($AO359,Listas!$H$6:$I$106,2,),""))),"")</f>
        <v/>
      </c>
      <c r="CY359" t="str">
        <f>IFERROR('Prod y alimentación'!AI417*IF($AN359=$R$10,VLOOKUP($AO359,Listas!$B$6:$C$106,2,),IF($AN359=$R$11,VLOOKUP($AO359,Listas!$E$6:$F$106,2,),IF($AN359=$R$12,VLOOKUP($AO359,Listas!$H$6:$I$106,2,),""))),"")</f>
        <v/>
      </c>
      <c r="CZ359" t="str">
        <f>IFERROR('Prod y alimentación'!AL417*IF($AN359=$R$10,VLOOKUP($AO359,Listas!$B$6:$C$106,2,),IF($AN359=$R$11,VLOOKUP($AO359,Listas!$E$6:$F$106,2,),IF($AN359=$R$12,VLOOKUP($AO359,Listas!$H$6:$I$106,2,),""))),"")</f>
        <v/>
      </c>
    </row>
    <row r="360" spans="80:104" x14ac:dyDescent="0.35">
      <c r="CB360" t="str">
        <f>IF(Reservas!E365="",IF(Reservas!D365="","",IF(Reservas!C365=$O$10,0.85,IF(Reservas!C365=$O$11,0.45,IF(Reservas!C365=$O$12,0.33,"")))),Reservas!E365)</f>
        <v/>
      </c>
      <c r="CC360" t="str">
        <f>IF(Reservas!H365="",IF(Reservas!G365="","",IF(Reservas!F365=$O$10,0.85,IF(Reservas!F365=$O$11,0.45,IF(Reservas!F365=$O$12,0.33,"")))),Reservas!H365)</f>
        <v/>
      </c>
      <c r="CD360" t="str">
        <f>IF(Reservas!K365="",IF(Reservas!J365="","",IF(Reservas!I365=$O$10,0.85,IF(Reservas!I365=$O$11,0.45,IF(Reservas!I365=$O$12,0.33,"")))),Reservas!K365)</f>
        <v/>
      </c>
      <c r="CE360" t="str">
        <f>IF(Reservas!N365="",IF(Reservas!M365="","",IF(Reservas!L365=$O$10,0.85,IF(Reservas!L365=$O$11,0.45,IF(Reservas!L365=$O$12,0.33,"")))),Reservas!N365)</f>
        <v/>
      </c>
      <c r="CF360" t="str">
        <f>IF(Reservas!Q365="",IF(Reservas!P365="","",IF(Reservas!O365=$O$10,0.85,IF(Reservas!O365=$O$11,0.45,IF(Reservas!O365=$O$12,0.33,"")))),Reservas!Q365)</f>
        <v/>
      </c>
      <c r="CG360" t="str">
        <f>IF(Reservas!T365="",IF(Reservas!S365="","",IF(Reservas!R365=$O$10,0.85,IF(Reservas!R365=$O$11,0.45,IF(Reservas!R365=$O$12,0.33,"")))),Reservas!T365)</f>
        <v/>
      </c>
      <c r="CH360" t="str">
        <f>IF(Reservas!W365="",IF(Reservas!V365="","",IF(Reservas!U365=$O$10,0.85,IF(Reservas!U365=$O$11,0.45,IF(Reservas!U365=$O$12,0.33,"")))),Reservas!W365)</f>
        <v/>
      </c>
      <c r="CI360" t="str">
        <f>IF(Reservas!Z365="",IF(Reservas!Y365="","",IF(Reservas!X365=$O$10,0.85,IF(Reservas!X365=$O$11,0.45,IF(Reservas!X365=$O$12,0.33,"")))),Reservas!Z365)</f>
        <v/>
      </c>
      <c r="CJ360" t="str">
        <f>IF(Reservas!AC365="",IF(Reservas!AB365="","",IF(Reservas!AA365=$O$10,0.85,IF(Reservas!AA365=$O$11,0.45,IF(Reservas!AA365=$O$12,0.33,"")))),Reservas!AC365)</f>
        <v/>
      </c>
      <c r="CK360" t="str">
        <f>IF(Reservas!AF365="",IF(Reservas!AE365="","",IF(Reservas!AD365=$O$10,0.85,IF(Reservas!AD365=$O$11,0.45,IF(Reservas!AD365=$O$12,0.33,"")))),Reservas!AF365)</f>
        <v/>
      </c>
      <c r="CL360" t="str">
        <f>IF(Reservas!AI365="",IF(Reservas!AH365="","",IF(Reservas!AG365=$O$10,0.85,IF(Reservas!AG365=$O$11,0.45,IF(Reservas!AG365=$O$12,0.33,"")))),Reservas!AI365)</f>
        <v/>
      </c>
      <c r="CM360" t="str">
        <f>IF(Reservas!AL365="",IF(Reservas!AK365="","",IF(Reservas!AJ365=$O$10,0.85,IF(Reservas!AJ365=$O$11,0.45,IF(Reservas!AJ365=$O$12,0.33,"")))),Reservas!AL365)</f>
        <v/>
      </c>
      <c r="CO360" t="str">
        <f>IFERROR('Prod y alimentación'!E418*IF($AN360=$R$10,VLOOKUP($AO360,Listas!$B$6:$C$106,2,),IF($AN360=$R$11,VLOOKUP($AO360,Listas!$E$6:$F$106,2,),IF($AN360=$R$12,VLOOKUP($AO360,Listas!$H$6:$I$106,2,),""))),"")</f>
        <v/>
      </c>
      <c r="CP360" t="str">
        <f>IFERROR('Prod y alimentación'!H418*IF($AN360=$R$10,VLOOKUP($AO360,Listas!$B$6:$C$106,2,),IF($AN360=$R$11,VLOOKUP($AO360,Listas!$E$6:$F$106,2,),IF($AN360=$R$12,VLOOKUP($AO360,Listas!$H$6:$I$106,2,),""))),"")</f>
        <v/>
      </c>
      <c r="CQ360" t="str">
        <f>IFERROR('Prod y alimentación'!K418*IF($AN360=$R$10,VLOOKUP($AO360,Listas!$B$6:$C$106,2,),IF($AN360=$R$11,VLOOKUP($AO360,Listas!$E$6:$F$106,2,),IF($AN360=$R$12,VLOOKUP($AO360,Listas!$H$6:$I$106,2,),""))),"")</f>
        <v/>
      </c>
      <c r="CR360" t="str">
        <f>IFERROR('Prod y alimentación'!N418*IF($AN360=$R$10,VLOOKUP($AO360,Listas!$B$6:$C$106,2,),IF($AN360=$R$11,VLOOKUP($AO360,Listas!$E$6:$F$106,2,),IF($AN360=$R$12,VLOOKUP($AO360,Listas!$H$6:$I$106,2,),""))),"")</f>
        <v/>
      </c>
      <c r="CS360" t="str">
        <f>IFERROR('Prod y alimentación'!Q418*IF($AN360=$R$10,VLOOKUP($AO360,Listas!$B$6:$C$106,2,),IF($AN360=$R$11,VLOOKUP($AO360,Listas!$E$6:$F$106,2,),IF($AN360=$R$12,VLOOKUP($AO360,Listas!$H$6:$I$106,2,),""))),"")</f>
        <v/>
      </c>
      <c r="CT360" t="str">
        <f>IFERROR('Prod y alimentación'!T418*IF($AN360=$R$10,VLOOKUP($AO360,Listas!$B$6:$C$106,2,),IF($AN360=$R$11,VLOOKUP($AO360,Listas!$E$6:$F$106,2,),IF($AN360=$R$12,VLOOKUP($AO360,Listas!$H$6:$I$106,2,),""))),"")</f>
        <v/>
      </c>
      <c r="CU360" t="str">
        <f>IFERROR('Prod y alimentación'!W418*IF($AN360=$R$10,VLOOKUP($AO360,Listas!$B$6:$C$106,2,),IF($AN360=$R$11,VLOOKUP($AO360,Listas!$E$6:$F$106,2,),IF($AN360=$R$12,VLOOKUP($AO360,Listas!$H$6:$I$106,2,),""))),"")</f>
        <v/>
      </c>
      <c r="CV360" t="str">
        <f>IFERROR('Prod y alimentación'!Z418*IF($AN360=$R$10,VLOOKUP($AO360,Listas!$B$6:$C$106,2,),IF($AN360=$R$11,VLOOKUP($AO360,Listas!$E$6:$F$106,2,),IF($AN360=$R$12,VLOOKUP($AO360,Listas!$H$6:$I$106,2,),""))),"")</f>
        <v/>
      </c>
      <c r="CW360" t="str">
        <f>IFERROR('Prod y alimentación'!AC418*IF($AN360=$R$10,VLOOKUP($AO360,Listas!$B$6:$C$106,2,),IF($AN360=$R$11,VLOOKUP($AO360,Listas!$E$6:$F$106,2,),IF($AN360=$R$12,VLOOKUP($AO360,Listas!$H$6:$I$106,2,),""))),"")</f>
        <v/>
      </c>
      <c r="CX360" t="str">
        <f>IFERROR('Prod y alimentación'!AF418*IF($AN360=$R$10,VLOOKUP($AO360,Listas!$B$6:$C$106,2,),IF($AN360=$R$11,VLOOKUP($AO360,Listas!$E$6:$F$106,2,),IF($AN360=$R$12,VLOOKUP($AO360,Listas!$H$6:$I$106,2,),""))),"")</f>
        <v/>
      </c>
      <c r="CY360" t="str">
        <f>IFERROR('Prod y alimentación'!AI418*IF($AN360=$R$10,VLOOKUP($AO360,Listas!$B$6:$C$106,2,),IF($AN360=$R$11,VLOOKUP($AO360,Listas!$E$6:$F$106,2,),IF($AN360=$R$12,VLOOKUP($AO360,Listas!$H$6:$I$106,2,),""))),"")</f>
        <v/>
      </c>
      <c r="CZ360" t="str">
        <f>IFERROR('Prod y alimentación'!AL418*IF($AN360=$R$10,VLOOKUP($AO360,Listas!$B$6:$C$106,2,),IF($AN360=$R$11,VLOOKUP($AO360,Listas!$E$6:$F$106,2,),IF($AN360=$R$12,VLOOKUP($AO360,Listas!$H$6:$I$106,2,),""))),"")</f>
        <v/>
      </c>
    </row>
    <row r="361" spans="80:104" x14ac:dyDescent="0.35">
      <c r="CB361" t="str">
        <f>IF(Reservas!E366="",IF(Reservas!D366="","",IF(Reservas!C366=$O$10,0.85,IF(Reservas!C366=$O$11,0.45,IF(Reservas!C366=$O$12,0.33,"")))),Reservas!E366)</f>
        <v/>
      </c>
      <c r="CC361" t="str">
        <f>IF(Reservas!H366="",IF(Reservas!G366="","",IF(Reservas!F366=$O$10,0.85,IF(Reservas!F366=$O$11,0.45,IF(Reservas!F366=$O$12,0.33,"")))),Reservas!H366)</f>
        <v/>
      </c>
      <c r="CD361" t="str">
        <f>IF(Reservas!K366="",IF(Reservas!J366="","",IF(Reservas!I366=$O$10,0.85,IF(Reservas!I366=$O$11,0.45,IF(Reservas!I366=$O$12,0.33,"")))),Reservas!K366)</f>
        <v/>
      </c>
      <c r="CE361" t="str">
        <f>IF(Reservas!N366="",IF(Reservas!M366="","",IF(Reservas!L366=$O$10,0.85,IF(Reservas!L366=$O$11,0.45,IF(Reservas!L366=$O$12,0.33,"")))),Reservas!N366)</f>
        <v/>
      </c>
      <c r="CF361" t="str">
        <f>IF(Reservas!Q366="",IF(Reservas!P366="","",IF(Reservas!O366=$O$10,0.85,IF(Reservas!O366=$O$11,0.45,IF(Reservas!O366=$O$12,0.33,"")))),Reservas!Q366)</f>
        <v/>
      </c>
      <c r="CG361" t="str">
        <f>IF(Reservas!T366="",IF(Reservas!S366="","",IF(Reservas!R366=$O$10,0.85,IF(Reservas!R366=$O$11,0.45,IF(Reservas!R366=$O$12,0.33,"")))),Reservas!T366)</f>
        <v/>
      </c>
      <c r="CH361" t="str">
        <f>IF(Reservas!W366="",IF(Reservas!V366="","",IF(Reservas!U366=$O$10,0.85,IF(Reservas!U366=$O$11,0.45,IF(Reservas!U366=$O$12,0.33,"")))),Reservas!W366)</f>
        <v/>
      </c>
      <c r="CI361" t="str">
        <f>IF(Reservas!Z366="",IF(Reservas!Y366="","",IF(Reservas!X366=$O$10,0.85,IF(Reservas!X366=$O$11,0.45,IF(Reservas!X366=$O$12,0.33,"")))),Reservas!Z366)</f>
        <v/>
      </c>
      <c r="CJ361" t="str">
        <f>IF(Reservas!AC366="",IF(Reservas!AB366="","",IF(Reservas!AA366=$O$10,0.85,IF(Reservas!AA366=$O$11,0.45,IF(Reservas!AA366=$O$12,0.33,"")))),Reservas!AC366)</f>
        <v/>
      </c>
      <c r="CK361" t="str">
        <f>IF(Reservas!AF366="",IF(Reservas!AE366="","",IF(Reservas!AD366=$O$10,0.85,IF(Reservas!AD366=$O$11,0.45,IF(Reservas!AD366=$O$12,0.33,"")))),Reservas!AF366)</f>
        <v/>
      </c>
      <c r="CL361" t="str">
        <f>IF(Reservas!AI366="",IF(Reservas!AH366="","",IF(Reservas!AG366=$O$10,0.85,IF(Reservas!AG366=$O$11,0.45,IF(Reservas!AG366=$O$12,0.33,"")))),Reservas!AI366)</f>
        <v/>
      </c>
      <c r="CM361" t="str">
        <f>IF(Reservas!AL366="",IF(Reservas!AK366="","",IF(Reservas!AJ366=$O$10,0.85,IF(Reservas!AJ366=$O$11,0.45,IF(Reservas!AJ366=$O$12,0.33,"")))),Reservas!AL366)</f>
        <v/>
      </c>
      <c r="CO361" t="str">
        <f>IFERROR('Prod y alimentación'!E419*IF($AN361=$R$10,VLOOKUP($AO361,Listas!$B$6:$C$106,2,),IF($AN361=$R$11,VLOOKUP($AO361,Listas!$E$6:$F$106,2,),IF($AN361=$R$12,VLOOKUP($AO361,Listas!$H$6:$I$106,2,),""))),"")</f>
        <v/>
      </c>
      <c r="CP361" t="str">
        <f>IFERROR('Prod y alimentación'!H419*IF($AN361=$R$10,VLOOKUP($AO361,Listas!$B$6:$C$106,2,),IF($AN361=$R$11,VLOOKUP($AO361,Listas!$E$6:$F$106,2,),IF($AN361=$R$12,VLOOKUP($AO361,Listas!$H$6:$I$106,2,),""))),"")</f>
        <v/>
      </c>
      <c r="CQ361" t="str">
        <f>IFERROR('Prod y alimentación'!K419*IF($AN361=$R$10,VLOOKUP($AO361,Listas!$B$6:$C$106,2,),IF($AN361=$R$11,VLOOKUP($AO361,Listas!$E$6:$F$106,2,),IF($AN361=$R$12,VLOOKUP($AO361,Listas!$H$6:$I$106,2,),""))),"")</f>
        <v/>
      </c>
      <c r="CR361" t="str">
        <f>IFERROR('Prod y alimentación'!N419*IF($AN361=$R$10,VLOOKUP($AO361,Listas!$B$6:$C$106,2,),IF($AN361=$R$11,VLOOKUP($AO361,Listas!$E$6:$F$106,2,),IF($AN361=$R$12,VLOOKUP($AO361,Listas!$H$6:$I$106,2,),""))),"")</f>
        <v/>
      </c>
      <c r="CS361" t="str">
        <f>IFERROR('Prod y alimentación'!Q419*IF($AN361=$R$10,VLOOKUP($AO361,Listas!$B$6:$C$106,2,),IF($AN361=$R$11,VLOOKUP($AO361,Listas!$E$6:$F$106,2,),IF($AN361=$R$12,VLOOKUP($AO361,Listas!$H$6:$I$106,2,),""))),"")</f>
        <v/>
      </c>
      <c r="CT361" t="str">
        <f>IFERROR('Prod y alimentación'!T419*IF($AN361=$R$10,VLOOKUP($AO361,Listas!$B$6:$C$106,2,),IF($AN361=$R$11,VLOOKUP($AO361,Listas!$E$6:$F$106,2,),IF($AN361=$R$12,VLOOKUP($AO361,Listas!$H$6:$I$106,2,),""))),"")</f>
        <v/>
      </c>
      <c r="CU361" t="str">
        <f>IFERROR('Prod y alimentación'!W419*IF($AN361=$R$10,VLOOKUP($AO361,Listas!$B$6:$C$106,2,),IF($AN361=$R$11,VLOOKUP($AO361,Listas!$E$6:$F$106,2,),IF($AN361=$R$12,VLOOKUP($AO361,Listas!$H$6:$I$106,2,),""))),"")</f>
        <v/>
      </c>
      <c r="CV361" t="str">
        <f>IFERROR('Prod y alimentación'!Z419*IF($AN361=$R$10,VLOOKUP($AO361,Listas!$B$6:$C$106,2,),IF($AN361=$R$11,VLOOKUP($AO361,Listas!$E$6:$F$106,2,),IF($AN361=$R$12,VLOOKUP($AO361,Listas!$H$6:$I$106,2,),""))),"")</f>
        <v/>
      </c>
      <c r="CW361" t="str">
        <f>IFERROR('Prod y alimentación'!AC419*IF($AN361=$R$10,VLOOKUP($AO361,Listas!$B$6:$C$106,2,),IF($AN361=$R$11,VLOOKUP($AO361,Listas!$E$6:$F$106,2,),IF($AN361=$R$12,VLOOKUP($AO361,Listas!$H$6:$I$106,2,),""))),"")</f>
        <v/>
      </c>
      <c r="CX361" t="str">
        <f>IFERROR('Prod y alimentación'!AF419*IF($AN361=$R$10,VLOOKUP($AO361,Listas!$B$6:$C$106,2,),IF($AN361=$R$11,VLOOKUP($AO361,Listas!$E$6:$F$106,2,),IF($AN361=$R$12,VLOOKUP($AO361,Listas!$H$6:$I$106,2,),""))),"")</f>
        <v/>
      </c>
      <c r="CY361" t="str">
        <f>IFERROR('Prod y alimentación'!AI419*IF($AN361=$R$10,VLOOKUP($AO361,Listas!$B$6:$C$106,2,),IF($AN361=$R$11,VLOOKUP($AO361,Listas!$E$6:$F$106,2,),IF($AN361=$R$12,VLOOKUP($AO361,Listas!$H$6:$I$106,2,),""))),"")</f>
        <v/>
      </c>
      <c r="CZ361" t="str">
        <f>IFERROR('Prod y alimentación'!AL419*IF($AN361=$R$10,VLOOKUP($AO361,Listas!$B$6:$C$106,2,),IF($AN361=$R$11,VLOOKUP($AO361,Listas!$E$6:$F$106,2,),IF($AN361=$R$12,VLOOKUP($AO361,Listas!$H$6:$I$106,2,),""))),"")</f>
        <v/>
      </c>
    </row>
    <row r="362" spans="80:104" x14ac:dyDescent="0.35">
      <c r="CB362" t="str">
        <f>IF(Reservas!E367="",IF(Reservas!D367="","",IF(Reservas!C367=$O$10,0.85,IF(Reservas!C367=$O$11,0.45,IF(Reservas!C367=$O$12,0.33,"")))),Reservas!E367)</f>
        <v/>
      </c>
      <c r="CC362" t="str">
        <f>IF(Reservas!H367="",IF(Reservas!G367="","",IF(Reservas!F367=$O$10,0.85,IF(Reservas!F367=$O$11,0.45,IF(Reservas!F367=$O$12,0.33,"")))),Reservas!H367)</f>
        <v/>
      </c>
      <c r="CD362" t="str">
        <f>IF(Reservas!K367="",IF(Reservas!J367="","",IF(Reservas!I367=$O$10,0.85,IF(Reservas!I367=$O$11,0.45,IF(Reservas!I367=$O$12,0.33,"")))),Reservas!K367)</f>
        <v/>
      </c>
      <c r="CE362" t="str">
        <f>IF(Reservas!N367="",IF(Reservas!M367="","",IF(Reservas!L367=$O$10,0.85,IF(Reservas!L367=$O$11,0.45,IF(Reservas!L367=$O$12,0.33,"")))),Reservas!N367)</f>
        <v/>
      </c>
      <c r="CF362" t="str">
        <f>IF(Reservas!Q367="",IF(Reservas!P367="","",IF(Reservas!O367=$O$10,0.85,IF(Reservas!O367=$O$11,0.45,IF(Reservas!O367=$O$12,0.33,"")))),Reservas!Q367)</f>
        <v/>
      </c>
      <c r="CG362" t="str">
        <f>IF(Reservas!T367="",IF(Reservas!S367="","",IF(Reservas!R367=$O$10,0.85,IF(Reservas!R367=$O$11,0.45,IF(Reservas!R367=$O$12,0.33,"")))),Reservas!T367)</f>
        <v/>
      </c>
      <c r="CH362" t="str">
        <f>IF(Reservas!W367="",IF(Reservas!V367="","",IF(Reservas!U367=$O$10,0.85,IF(Reservas!U367=$O$11,0.45,IF(Reservas!U367=$O$12,0.33,"")))),Reservas!W367)</f>
        <v/>
      </c>
      <c r="CI362" t="str">
        <f>IF(Reservas!Z367="",IF(Reservas!Y367="","",IF(Reservas!X367=$O$10,0.85,IF(Reservas!X367=$O$11,0.45,IF(Reservas!X367=$O$12,0.33,"")))),Reservas!Z367)</f>
        <v/>
      </c>
      <c r="CJ362" t="str">
        <f>IF(Reservas!AC367="",IF(Reservas!AB367="","",IF(Reservas!AA367=$O$10,0.85,IF(Reservas!AA367=$O$11,0.45,IF(Reservas!AA367=$O$12,0.33,"")))),Reservas!AC367)</f>
        <v/>
      </c>
      <c r="CK362" t="str">
        <f>IF(Reservas!AF367="",IF(Reservas!AE367="","",IF(Reservas!AD367=$O$10,0.85,IF(Reservas!AD367=$O$11,0.45,IF(Reservas!AD367=$O$12,0.33,"")))),Reservas!AF367)</f>
        <v/>
      </c>
      <c r="CL362" t="str">
        <f>IF(Reservas!AI367="",IF(Reservas!AH367="","",IF(Reservas!AG367=$O$10,0.85,IF(Reservas!AG367=$O$11,0.45,IF(Reservas!AG367=$O$12,0.33,"")))),Reservas!AI367)</f>
        <v/>
      </c>
      <c r="CM362" t="str">
        <f>IF(Reservas!AL367="",IF(Reservas!AK367="","",IF(Reservas!AJ367=$O$10,0.85,IF(Reservas!AJ367=$O$11,0.45,IF(Reservas!AJ367=$O$12,0.33,"")))),Reservas!AL367)</f>
        <v/>
      </c>
      <c r="CO362" t="str">
        <f>IFERROR('Prod y alimentación'!E420*IF($AN362=$R$10,VLOOKUP($AO362,Listas!$B$6:$C$106,2,),IF($AN362=$R$11,VLOOKUP($AO362,Listas!$E$6:$F$106,2,),IF($AN362=$R$12,VLOOKUP($AO362,Listas!$H$6:$I$106,2,),""))),"")</f>
        <v/>
      </c>
      <c r="CP362" t="str">
        <f>IFERROR('Prod y alimentación'!H420*IF($AN362=$R$10,VLOOKUP($AO362,Listas!$B$6:$C$106,2,),IF($AN362=$R$11,VLOOKUP($AO362,Listas!$E$6:$F$106,2,),IF($AN362=$R$12,VLOOKUP($AO362,Listas!$H$6:$I$106,2,),""))),"")</f>
        <v/>
      </c>
      <c r="CQ362" t="str">
        <f>IFERROR('Prod y alimentación'!K420*IF($AN362=$R$10,VLOOKUP($AO362,Listas!$B$6:$C$106,2,),IF($AN362=$R$11,VLOOKUP($AO362,Listas!$E$6:$F$106,2,),IF($AN362=$R$12,VLOOKUP($AO362,Listas!$H$6:$I$106,2,),""))),"")</f>
        <v/>
      </c>
      <c r="CR362" t="str">
        <f>IFERROR('Prod y alimentación'!N420*IF($AN362=$R$10,VLOOKUP($AO362,Listas!$B$6:$C$106,2,),IF($AN362=$R$11,VLOOKUP($AO362,Listas!$E$6:$F$106,2,),IF($AN362=$R$12,VLOOKUP($AO362,Listas!$H$6:$I$106,2,),""))),"")</f>
        <v/>
      </c>
      <c r="CS362" t="str">
        <f>IFERROR('Prod y alimentación'!Q420*IF($AN362=$R$10,VLOOKUP($AO362,Listas!$B$6:$C$106,2,),IF($AN362=$R$11,VLOOKUP($AO362,Listas!$E$6:$F$106,2,),IF($AN362=$R$12,VLOOKUP($AO362,Listas!$H$6:$I$106,2,),""))),"")</f>
        <v/>
      </c>
      <c r="CT362" t="str">
        <f>IFERROR('Prod y alimentación'!T420*IF($AN362=$R$10,VLOOKUP($AO362,Listas!$B$6:$C$106,2,),IF($AN362=$R$11,VLOOKUP($AO362,Listas!$E$6:$F$106,2,),IF($AN362=$R$12,VLOOKUP($AO362,Listas!$H$6:$I$106,2,),""))),"")</f>
        <v/>
      </c>
      <c r="CU362" t="str">
        <f>IFERROR('Prod y alimentación'!W420*IF($AN362=$R$10,VLOOKUP($AO362,Listas!$B$6:$C$106,2,),IF($AN362=$R$11,VLOOKUP($AO362,Listas!$E$6:$F$106,2,),IF($AN362=$R$12,VLOOKUP($AO362,Listas!$H$6:$I$106,2,),""))),"")</f>
        <v/>
      </c>
      <c r="CV362" t="str">
        <f>IFERROR('Prod y alimentación'!Z420*IF($AN362=$R$10,VLOOKUP($AO362,Listas!$B$6:$C$106,2,),IF($AN362=$R$11,VLOOKUP($AO362,Listas!$E$6:$F$106,2,),IF($AN362=$R$12,VLOOKUP($AO362,Listas!$H$6:$I$106,2,),""))),"")</f>
        <v/>
      </c>
      <c r="CW362" t="str">
        <f>IFERROR('Prod y alimentación'!AC420*IF($AN362=$R$10,VLOOKUP($AO362,Listas!$B$6:$C$106,2,),IF($AN362=$R$11,VLOOKUP($AO362,Listas!$E$6:$F$106,2,),IF($AN362=$R$12,VLOOKUP($AO362,Listas!$H$6:$I$106,2,),""))),"")</f>
        <v/>
      </c>
      <c r="CX362" t="str">
        <f>IFERROR('Prod y alimentación'!AF420*IF($AN362=$R$10,VLOOKUP($AO362,Listas!$B$6:$C$106,2,),IF($AN362=$R$11,VLOOKUP($AO362,Listas!$E$6:$F$106,2,),IF($AN362=$R$12,VLOOKUP($AO362,Listas!$H$6:$I$106,2,),""))),"")</f>
        <v/>
      </c>
      <c r="CY362" t="str">
        <f>IFERROR('Prod y alimentación'!AI420*IF($AN362=$R$10,VLOOKUP($AO362,Listas!$B$6:$C$106,2,),IF($AN362=$R$11,VLOOKUP($AO362,Listas!$E$6:$F$106,2,),IF($AN362=$R$12,VLOOKUP($AO362,Listas!$H$6:$I$106,2,),""))),"")</f>
        <v/>
      </c>
      <c r="CZ362" t="str">
        <f>IFERROR('Prod y alimentación'!AL420*IF($AN362=$R$10,VLOOKUP($AO362,Listas!$B$6:$C$106,2,),IF($AN362=$R$11,VLOOKUP($AO362,Listas!$E$6:$F$106,2,),IF($AN362=$R$12,VLOOKUP($AO362,Listas!$H$6:$I$106,2,),""))),"")</f>
        <v/>
      </c>
    </row>
    <row r="363" spans="80:104" x14ac:dyDescent="0.35">
      <c r="CB363" t="str">
        <f>IF(Reservas!E368="",IF(Reservas!D368="","",IF(Reservas!C368=$O$10,0.85,IF(Reservas!C368=$O$11,0.45,IF(Reservas!C368=$O$12,0.33,"")))),Reservas!E368)</f>
        <v/>
      </c>
      <c r="CC363" t="str">
        <f>IF(Reservas!H368="",IF(Reservas!G368="","",IF(Reservas!F368=$O$10,0.85,IF(Reservas!F368=$O$11,0.45,IF(Reservas!F368=$O$12,0.33,"")))),Reservas!H368)</f>
        <v/>
      </c>
      <c r="CD363" t="str">
        <f>IF(Reservas!K368="",IF(Reservas!J368="","",IF(Reservas!I368=$O$10,0.85,IF(Reservas!I368=$O$11,0.45,IF(Reservas!I368=$O$12,0.33,"")))),Reservas!K368)</f>
        <v/>
      </c>
      <c r="CE363" t="str">
        <f>IF(Reservas!N368="",IF(Reservas!M368="","",IF(Reservas!L368=$O$10,0.85,IF(Reservas!L368=$O$11,0.45,IF(Reservas!L368=$O$12,0.33,"")))),Reservas!N368)</f>
        <v/>
      </c>
      <c r="CF363" t="str">
        <f>IF(Reservas!Q368="",IF(Reservas!P368="","",IF(Reservas!O368=$O$10,0.85,IF(Reservas!O368=$O$11,0.45,IF(Reservas!O368=$O$12,0.33,"")))),Reservas!Q368)</f>
        <v/>
      </c>
      <c r="CG363" t="str">
        <f>IF(Reservas!T368="",IF(Reservas!S368="","",IF(Reservas!R368=$O$10,0.85,IF(Reservas!R368=$O$11,0.45,IF(Reservas!R368=$O$12,0.33,"")))),Reservas!T368)</f>
        <v/>
      </c>
      <c r="CH363" t="str">
        <f>IF(Reservas!W368="",IF(Reservas!V368="","",IF(Reservas!U368=$O$10,0.85,IF(Reservas!U368=$O$11,0.45,IF(Reservas!U368=$O$12,0.33,"")))),Reservas!W368)</f>
        <v/>
      </c>
      <c r="CI363" t="str">
        <f>IF(Reservas!Z368="",IF(Reservas!Y368="","",IF(Reservas!X368=$O$10,0.85,IF(Reservas!X368=$O$11,0.45,IF(Reservas!X368=$O$12,0.33,"")))),Reservas!Z368)</f>
        <v/>
      </c>
      <c r="CJ363" t="str">
        <f>IF(Reservas!AC368="",IF(Reservas!AB368="","",IF(Reservas!AA368=$O$10,0.85,IF(Reservas!AA368=$O$11,0.45,IF(Reservas!AA368=$O$12,0.33,"")))),Reservas!AC368)</f>
        <v/>
      </c>
      <c r="CK363" t="str">
        <f>IF(Reservas!AF368="",IF(Reservas!AE368="","",IF(Reservas!AD368=$O$10,0.85,IF(Reservas!AD368=$O$11,0.45,IF(Reservas!AD368=$O$12,0.33,"")))),Reservas!AF368)</f>
        <v/>
      </c>
      <c r="CL363" t="str">
        <f>IF(Reservas!AI368="",IF(Reservas!AH368="","",IF(Reservas!AG368=$O$10,0.85,IF(Reservas!AG368=$O$11,0.45,IF(Reservas!AG368=$O$12,0.33,"")))),Reservas!AI368)</f>
        <v/>
      </c>
      <c r="CM363" t="str">
        <f>IF(Reservas!AL368="",IF(Reservas!AK368="","",IF(Reservas!AJ368=$O$10,0.85,IF(Reservas!AJ368=$O$11,0.45,IF(Reservas!AJ368=$O$12,0.33,"")))),Reservas!AL368)</f>
        <v/>
      </c>
      <c r="CO363" t="str">
        <f>IFERROR('Prod y alimentación'!E421*IF($AN363=$R$10,VLOOKUP($AO363,Listas!$B$6:$C$106,2,),IF($AN363=$R$11,VLOOKUP($AO363,Listas!$E$6:$F$106,2,),IF($AN363=$R$12,VLOOKUP($AO363,Listas!$H$6:$I$106,2,),""))),"")</f>
        <v/>
      </c>
      <c r="CP363" t="str">
        <f>IFERROR('Prod y alimentación'!H421*IF($AN363=$R$10,VLOOKUP($AO363,Listas!$B$6:$C$106,2,),IF($AN363=$R$11,VLOOKUP($AO363,Listas!$E$6:$F$106,2,),IF($AN363=$R$12,VLOOKUP($AO363,Listas!$H$6:$I$106,2,),""))),"")</f>
        <v/>
      </c>
      <c r="CQ363" t="str">
        <f>IFERROR('Prod y alimentación'!K421*IF($AN363=$R$10,VLOOKUP($AO363,Listas!$B$6:$C$106,2,),IF($AN363=$R$11,VLOOKUP($AO363,Listas!$E$6:$F$106,2,),IF($AN363=$R$12,VLOOKUP($AO363,Listas!$H$6:$I$106,2,),""))),"")</f>
        <v/>
      </c>
      <c r="CR363" t="str">
        <f>IFERROR('Prod y alimentación'!N421*IF($AN363=$R$10,VLOOKUP($AO363,Listas!$B$6:$C$106,2,),IF($AN363=$R$11,VLOOKUP($AO363,Listas!$E$6:$F$106,2,),IF($AN363=$R$12,VLOOKUP($AO363,Listas!$H$6:$I$106,2,),""))),"")</f>
        <v/>
      </c>
      <c r="CS363" t="str">
        <f>IFERROR('Prod y alimentación'!Q421*IF($AN363=$R$10,VLOOKUP($AO363,Listas!$B$6:$C$106,2,),IF($AN363=$R$11,VLOOKUP($AO363,Listas!$E$6:$F$106,2,),IF($AN363=$R$12,VLOOKUP($AO363,Listas!$H$6:$I$106,2,),""))),"")</f>
        <v/>
      </c>
      <c r="CT363" t="str">
        <f>IFERROR('Prod y alimentación'!T421*IF($AN363=$R$10,VLOOKUP($AO363,Listas!$B$6:$C$106,2,),IF($AN363=$R$11,VLOOKUP($AO363,Listas!$E$6:$F$106,2,),IF($AN363=$R$12,VLOOKUP($AO363,Listas!$H$6:$I$106,2,),""))),"")</f>
        <v/>
      </c>
      <c r="CU363" t="str">
        <f>IFERROR('Prod y alimentación'!W421*IF($AN363=$R$10,VLOOKUP($AO363,Listas!$B$6:$C$106,2,),IF($AN363=$R$11,VLOOKUP($AO363,Listas!$E$6:$F$106,2,),IF($AN363=$R$12,VLOOKUP($AO363,Listas!$H$6:$I$106,2,),""))),"")</f>
        <v/>
      </c>
      <c r="CV363" t="str">
        <f>IFERROR('Prod y alimentación'!Z421*IF($AN363=$R$10,VLOOKUP($AO363,Listas!$B$6:$C$106,2,),IF($AN363=$R$11,VLOOKUP($AO363,Listas!$E$6:$F$106,2,),IF($AN363=$R$12,VLOOKUP($AO363,Listas!$H$6:$I$106,2,),""))),"")</f>
        <v/>
      </c>
      <c r="CW363" t="str">
        <f>IFERROR('Prod y alimentación'!AC421*IF($AN363=$R$10,VLOOKUP($AO363,Listas!$B$6:$C$106,2,),IF($AN363=$R$11,VLOOKUP($AO363,Listas!$E$6:$F$106,2,),IF($AN363=$R$12,VLOOKUP($AO363,Listas!$H$6:$I$106,2,),""))),"")</f>
        <v/>
      </c>
      <c r="CX363" t="str">
        <f>IFERROR('Prod y alimentación'!AF421*IF($AN363=$R$10,VLOOKUP($AO363,Listas!$B$6:$C$106,2,),IF($AN363=$R$11,VLOOKUP($AO363,Listas!$E$6:$F$106,2,),IF($AN363=$R$12,VLOOKUP($AO363,Listas!$H$6:$I$106,2,),""))),"")</f>
        <v/>
      </c>
      <c r="CY363" t="str">
        <f>IFERROR('Prod y alimentación'!AI421*IF($AN363=$R$10,VLOOKUP($AO363,Listas!$B$6:$C$106,2,),IF($AN363=$R$11,VLOOKUP($AO363,Listas!$E$6:$F$106,2,),IF($AN363=$R$12,VLOOKUP($AO363,Listas!$H$6:$I$106,2,),""))),"")</f>
        <v/>
      </c>
      <c r="CZ363" t="str">
        <f>IFERROR('Prod y alimentación'!AL421*IF($AN363=$R$10,VLOOKUP($AO363,Listas!$B$6:$C$106,2,),IF($AN363=$R$11,VLOOKUP($AO363,Listas!$E$6:$F$106,2,),IF($AN363=$R$12,VLOOKUP($AO363,Listas!$H$6:$I$106,2,),""))),"")</f>
        <v/>
      </c>
    </row>
    <row r="364" spans="80:104" x14ac:dyDescent="0.35">
      <c r="CB364" t="str">
        <f>IF(Reservas!E369="",IF(Reservas!D369="","",IF(Reservas!C369=$O$10,0.85,IF(Reservas!C369=$O$11,0.45,IF(Reservas!C369=$O$12,0.33,"")))),Reservas!E369)</f>
        <v/>
      </c>
      <c r="CC364" t="str">
        <f>IF(Reservas!H369="",IF(Reservas!G369="","",IF(Reservas!F369=$O$10,0.85,IF(Reservas!F369=$O$11,0.45,IF(Reservas!F369=$O$12,0.33,"")))),Reservas!H369)</f>
        <v/>
      </c>
      <c r="CD364" t="str">
        <f>IF(Reservas!K369="",IF(Reservas!J369="","",IF(Reservas!I369=$O$10,0.85,IF(Reservas!I369=$O$11,0.45,IF(Reservas!I369=$O$12,0.33,"")))),Reservas!K369)</f>
        <v/>
      </c>
      <c r="CE364" t="str">
        <f>IF(Reservas!N369="",IF(Reservas!M369="","",IF(Reservas!L369=$O$10,0.85,IF(Reservas!L369=$O$11,0.45,IF(Reservas!L369=$O$12,0.33,"")))),Reservas!N369)</f>
        <v/>
      </c>
      <c r="CF364" t="str">
        <f>IF(Reservas!Q369="",IF(Reservas!P369="","",IF(Reservas!O369=$O$10,0.85,IF(Reservas!O369=$O$11,0.45,IF(Reservas!O369=$O$12,0.33,"")))),Reservas!Q369)</f>
        <v/>
      </c>
      <c r="CG364" t="str">
        <f>IF(Reservas!T369="",IF(Reservas!S369="","",IF(Reservas!R369=$O$10,0.85,IF(Reservas!R369=$O$11,0.45,IF(Reservas!R369=$O$12,0.33,"")))),Reservas!T369)</f>
        <v/>
      </c>
      <c r="CH364" t="str">
        <f>IF(Reservas!W369="",IF(Reservas!V369="","",IF(Reservas!U369=$O$10,0.85,IF(Reservas!U369=$O$11,0.45,IF(Reservas!U369=$O$12,0.33,"")))),Reservas!W369)</f>
        <v/>
      </c>
      <c r="CI364" t="str">
        <f>IF(Reservas!Z369="",IF(Reservas!Y369="","",IF(Reservas!X369=$O$10,0.85,IF(Reservas!X369=$O$11,0.45,IF(Reservas!X369=$O$12,0.33,"")))),Reservas!Z369)</f>
        <v/>
      </c>
      <c r="CJ364" t="str">
        <f>IF(Reservas!AC369="",IF(Reservas!AB369="","",IF(Reservas!AA369=$O$10,0.85,IF(Reservas!AA369=$O$11,0.45,IF(Reservas!AA369=$O$12,0.33,"")))),Reservas!AC369)</f>
        <v/>
      </c>
      <c r="CK364" t="str">
        <f>IF(Reservas!AF369="",IF(Reservas!AE369="","",IF(Reservas!AD369=$O$10,0.85,IF(Reservas!AD369=$O$11,0.45,IF(Reservas!AD369=$O$12,0.33,"")))),Reservas!AF369)</f>
        <v/>
      </c>
      <c r="CL364" t="str">
        <f>IF(Reservas!AI369="",IF(Reservas!AH369="","",IF(Reservas!AG369=$O$10,0.85,IF(Reservas!AG369=$O$11,0.45,IF(Reservas!AG369=$O$12,0.33,"")))),Reservas!AI369)</f>
        <v/>
      </c>
      <c r="CM364" t="str">
        <f>IF(Reservas!AL369="",IF(Reservas!AK369="","",IF(Reservas!AJ369=$O$10,0.85,IF(Reservas!AJ369=$O$11,0.45,IF(Reservas!AJ369=$O$12,0.33,"")))),Reservas!AL369)</f>
        <v/>
      </c>
      <c r="CO364" t="str">
        <f>IFERROR('Prod y alimentación'!E422*IF($AN364=$R$10,VLOOKUP($AO364,Listas!$B$6:$C$106,2,),IF($AN364=$R$11,VLOOKUP($AO364,Listas!$E$6:$F$106,2,),IF($AN364=$R$12,VLOOKUP($AO364,Listas!$H$6:$I$106,2,),""))),"")</f>
        <v/>
      </c>
      <c r="CP364" t="str">
        <f>IFERROR('Prod y alimentación'!H422*IF($AN364=$R$10,VLOOKUP($AO364,Listas!$B$6:$C$106,2,),IF($AN364=$R$11,VLOOKUP($AO364,Listas!$E$6:$F$106,2,),IF($AN364=$R$12,VLOOKUP($AO364,Listas!$H$6:$I$106,2,),""))),"")</f>
        <v/>
      </c>
      <c r="CQ364" t="str">
        <f>IFERROR('Prod y alimentación'!K422*IF($AN364=$R$10,VLOOKUP($AO364,Listas!$B$6:$C$106,2,),IF($AN364=$R$11,VLOOKUP($AO364,Listas!$E$6:$F$106,2,),IF($AN364=$R$12,VLOOKUP($AO364,Listas!$H$6:$I$106,2,),""))),"")</f>
        <v/>
      </c>
      <c r="CR364" t="str">
        <f>IFERROR('Prod y alimentación'!N422*IF($AN364=$R$10,VLOOKUP($AO364,Listas!$B$6:$C$106,2,),IF($AN364=$R$11,VLOOKUP($AO364,Listas!$E$6:$F$106,2,),IF($AN364=$R$12,VLOOKUP($AO364,Listas!$H$6:$I$106,2,),""))),"")</f>
        <v/>
      </c>
      <c r="CS364" t="str">
        <f>IFERROR('Prod y alimentación'!Q422*IF($AN364=$R$10,VLOOKUP($AO364,Listas!$B$6:$C$106,2,),IF($AN364=$R$11,VLOOKUP($AO364,Listas!$E$6:$F$106,2,),IF($AN364=$R$12,VLOOKUP($AO364,Listas!$H$6:$I$106,2,),""))),"")</f>
        <v/>
      </c>
      <c r="CT364" t="str">
        <f>IFERROR('Prod y alimentación'!T422*IF($AN364=$R$10,VLOOKUP($AO364,Listas!$B$6:$C$106,2,),IF($AN364=$R$11,VLOOKUP($AO364,Listas!$E$6:$F$106,2,),IF($AN364=$R$12,VLOOKUP($AO364,Listas!$H$6:$I$106,2,),""))),"")</f>
        <v/>
      </c>
      <c r="CU364" t="str">
        <f>IFERROR('Prod y alimentación'!W422*IF($AN364=$R$10,VLOOKUP($AO364,Listas!$B$6:$C$106,2,),IF($AN364=$R$11,VLOOKUP($AO364,Listas!$E$6:$F$106,2,),IF($AN364=$R$12,VLOOKUP($AO364,Listas!$H$6:$I$106,2,),""))),"")</f>
        <v/>
      </c>
      <c r="CV364" t="str">
        <f>IFERROR('Prod y alimentación'!Z422*IF($AN364=$R$10,VLOOKUP($AO364,Listas!$B$6:$C$106,2,),IF($AN364=$R$11,VLOOKUP($AO364,Listas!$E$6:$F$106,2,),IF($AN364=$R$12,VLOOKUP($AO364,Listas!$H$6:$I$106,2,),""))),"")</f>
        <v/>
      </c>
      <c r="CW364" t="str">
        <f>IFERROR('Prod y alimentación'!AC422*IF($AN364=$R$10,VLOOKUP($AO364,Listas!$B$6:$C$106,2,),IF($AN364=$R$11,VLOOKUP($AO364,Listas!$E$6:$F$106,2,),IF($AN364=$R$12,VLOOKUP($AO364,Listas!$H$6:$I$106,2,),""))),"")</f>
        <v/>
      </c>
      <c r="CX364" t="str">
        <f>IFERROR('Prod y alimentación'!AF422*IF($AN364=$R$10,VLOOKUP($AO364,Listas!$B$6:$C$106,2,),IF($AN364=$R$11,VLOOKUP($AO364,Listas!$E$6:$F$106,2,),IF($AN364=$R$12,VLOOKUP($AO364,Listas!$H$6:$I$106,2,),""))),"")</f>
        <v/>
      </c>
      <c r="CY364" t="str">
        <f>IFERROR('Prod y alimentación'!AI422*IF($AN364=$R$10,VLOOKUP($AO364,Listas!$B$6:$C$106,2,),IF($AN364=$R$11,VLOOKUP($AO364,Listas!$E$6:$F$106,2,),IF($AN364=$R$12,VLOOKUP($AO364,Listas!$H$6:$I$106,2,),""))),"")</f>
        <v/>
      </c>
      <c r="CZ364" t="str">
        <f>IFERROR('Prod y alimentación'!AL422*IF($AN364=$R$10,VLOOKUP($AO364,Listas!$B$6:$C$106,2,),IF($AN364=$R$11,VLOOKUP($AO364,Listas!$E$6:$F$106,2,),IF($AN364=$R$12,VLOOKUP($AO364,Listas!$H$6:$I$106,2,),""))),"")</f>
        <v/>
      </c>
    </row>
    <row r="365" spans="80:104" x14ac:dyDescent="0.35">
      <c r="CB365" t="str">
        <f>IF(Reservas!E370="",IF(Reservas!D370="","",IF(Reservas!C370=$O$10,0.85,IF(Reservas!C370=$O$11,0.45,IF(Reservas!C370=$O$12,0.33,"")))),Reservas!E370)</f>
        <v/>
      </c>
      <c r="CC365" t="str">
        <f>IF(Reservas!H370="",IF(Reservas!G370="","",IF(Reservas!F370=$O$10,0.85,IF(Reservas!F370=$O$11,0.45,IF(Reservas!F370=$O$12,0.33,"")))),Reservas!H370)</f>
        <v/>
      </c>
      <c r="CD365" t="str">
        <f>IF(Reservas!K370="",IF(Reservas!J370="","",IF(Reservas!I370=$O$10,0.85,IF(Reservas!I370=$O$11,0.45,IF(Reservas!I370=$O$12,0.33,"")))),Reservas!K370)</f>
        <v/>
      </c>
      <c r="CE365" t="str">
        <f>IF(Reservas!N370="",IF(Reservas!M370="","",IF(Reservas!L370=$O$10,0.85,IF(Reservas!L370=$O$11,0.45,IF(Reservas!L370=$O$12,0.33,"")))),Reservas!N370)</f>
        <v/>
      </c>
      <c r="CF365" t="str">
        <f>IF(Reservas!Q370="",IF(Reservas!P370="","",IF(Reservas!O370=$O$10,0.85,IF(Reservas!O370=$O$11,0.45,IF(Reservas!O370=$O$12,0.33,"")))),Reservas!Q370)</f>
        <v/>
      </c>
      <c r="CG365" t="str">
        <f>IF(Reservas!T370="",IF(Reservas!S370="","",IF(Reservas!R370=$O$10,0.85,IF(Reservas!R370=$O$11,0.45,IF(Reservas!R370=$O$12,0.33,"")))),Reservas!T370)</f>
        <v/>
      </c>
      <c r="CH365" t="str">
        <f>IF(Reservas!W370="",IF(Reservas!V370="","",IF(Reservas!U370=$O$10,0.85,IF(Reservas!U370=$O$11,0.45,IF(Reservas!U370=$O$12,0.33,"")))),Reservas!W370)</f>
        <v/>
      </c>
      <c r="CI365" t="str">
        <f>IF(Reservas!Z370="",IF(Reservas!Y370="","",IF(Reservas!X370=$O$10,0.85,IF(Reservas!X370=$O$11,0.45,IF(Reservas!X370=$O$12,0.33,"")))),Reservas!Z370)</f>
        <v/>
      </c>
      <c r="CJ365" t="str">
        <f>IF(Reservas!AC370="",IF(Reservas!AB370="","",IF(Reservas!AA370=$O$10,0.85,IF(Reservas!AA370=$O$11,0.45,IF(Reservas!AA370=$O$12,0.33,"")))),Reservas!AC370)</f>
        <v/>
      </c>
      <c r="CK365" t="str">
        <f>IF(Reservas!AF370="",IF(Reservas!AE370="","",IF(Reservas!AD370=$O$10,0.85,IF(Reservas!AD370=$O$11,0.45,IF(Reservas!AD370=$O$12,0.33,"")))),Reservas!AF370)</f>
        <v/>
      </c>
      <c r="CL365" t="str">
        <f>IF(Reservas!AI370="",IF(Reservas!AH370="","",IF(Reservas!AG370=$O$10,0.85,IF(Reservas!AG370=$O$11,0.45,IF(Reservas!AG370=$O$12,0.33,"")))),Reservas!AI370)</f>
        <v/>
      </c>
      <c r="CM365" t="str">
        <f>IF(Reservas!AL370="",IF(Reservas!AK370="","",IF(Reservas!AJ370=$O$10,0.85,IF(Reservas!AJ370=$O$11,0.45,IF(Reservas!AJ370=$O$12,0.33,"")))),Reservas!AL370)</f>
        <v/>
      </c>
      <c r="CO365" t="str">
        <f>IFERROR('Prod y alimentación'!E423*IF($AN365=$R$10,VLOOKUP($AO365,Listas!$B$6:$C$106,2,),IF($AN365=$R$11,VLOOKUP($AO365,Listas!$E$6:$F$106,2,),IF($AN365=$R$12,VLOOKUP($AO365,Listas!$H$6:$I$106,2,),""))),"")</f>
        <v/>
      </c>
      <c r="CP365" t="str">
        <f>IFERROR('Prod y alimentación'!H423*IF($AN365=$R$10,VLOOKUP($AO365,Listas!$B$6:$C$106,2,),IF($AN365=$R$11,VLOOKUP($AO365,Listas!$E$6:$F$106,2,),IF($AN365=$R$12,VLOOKUP($AO365,Listas!$H$6:$I$106,2,),""))),"")</f>
        <v/>
      </c>
      <c r="CQ365" t="str">
        <f>IFERROR('Prod y alimentación'!K423*IF($AN365=$R$10,VLOOKUP($AO365,Listas!$B$6:$C$106,2,),IF($AN365=$R$11,VLOOKUP($AO365,Listas!$E$6:$F$106,2,),IF($AN365=$R$12,VLOOKUP($AO365,Listas!$H$6:$I$106,2,),""))),"")</f>
        <v/>
      </c>
      <c r="CR365" t="str">
        <f>IFERROR('Prod y alimentación'!N423*IF($AN365=$R$10,VLOOKUP($AO365,Listas!$B$6:$C$106,2,),IF($AN365=$R$11,VLOOKUP($AO365,Listas!$E$6:$F$106,2,),IF($AN365=$R$12,VLOOKUP($AO365,Listas!$H$6:$I$106,2,),""))),"")</f>
        <v/>
      </c>
      <c r="CS365" t="str">
        <f>IFERROR('Prod y alimentación'!Q423*IF($AN365=$R$10,VLOOKUP($AO365,Listas!$B$6:$C$106,2,),IF($AN365=$R$11,VLOOKUP($AO365,Listas!$E$6:$F$106,2,),IF($AN365=$R$12,VLOOKUP($AO365,Listas!$H$6:$I$106,2,),""))),"")</f>
        <v/>
      </c>
      <c r="CT365" t="str">
        <f>IFERROR('Prod y alimentación'!T423*IF($AN365=$R$10,VLOOKUP($AO365,Listas!$B$6:$C$106,2,),IF($AN365=$R$11,VLOOKUP($AO365,Listas!$E$6:$F$106,2,),IF($AN365=$R$12,VLOOKUP($AO365,Listas!$H$6:$I$106,2,),""))),"")</f>
        <v/>
      </c>
      <c r="CU365" t="str">
        <f>IFERROR('Prod y alimentación'!W423*IF($AN365=$R$10,VLOOKUP($AO365,Listas!$B$6:$C$106,2,),IF($AN365=$R$11,VLOOKUP($AO365,Listas!$E$6:$F$106,2,),IF($AN365=$R$12,VLOOKUP($AO365,Listas!$H$6:$I$106,2,),""))),"")</f>
        <v/>
      </c>
      <c r="CV365" t="str">
        <f>IFERROR('Prod y alimentación'!Z423*IF($AN365=$R$10,VLOOKUP($AO365,Listas!$B$6:$C$106,2,),IF($AN365=$R$11,VLOOKUP($AO365,Listas!$E$6:$F$106,2,),IF($AN365=$R$12,VLOOKUP($AO365,Listas!$H$6:$I$106,2,),""))),"")</f>
        <v/>
      </c>
      <c r="CW365" t="str">
        <f>IFERROR('Prod y alimentación'!AC423*IF($AN365=$R$10,VLOOKUP($AO365,Listas!$B$6:$C$106,2,),IF($AN365=$R$11,VLOOKUP($AO365,Listas!$E$6:$F$106,2,),IF($AN365=$R$12,VLOOKUP($AO365,Listas!$H$6:$I$106,2,),""))),"")</f>
        <v/>
      </c>
      <c r="CX365" t="str">
        <f>IFERROR('Prod y alimentación'!AF423*IF($AN365=$R$10,VLOOKUP($AO365,Listas!$B$6:$C$106,2,),IF($AN365=$R$11,VLOOKUP($AO365,Listas!$E$6:$F$106,2,),IF($AN365=$R$12,VLOOKUP($AO365,Listas!$H$6:$I$106,2,),""))),"")</f>
        <v/>
      </c>
      <c r="CY365" t="str">
        <f>IFERROR('Prod y alimentación'!AI423*IF($AN365=$R$10,VLOOKUP($AO365,Listas!$B$6:$C$106,2,),IF($AN365=$R$11,VLOOKUP($AO365,Listas!$E$6:$F$106,2,),IF($AN365=$R$12,VLOOKUP($AO365,Listas!$H$6:$I$106,2,),""))),"")</f>
        <v/>
      </c>
      <c r="CZ365" t="str">
        <f>IFERROR('Prod y alimentación'!AL423*IF($AN365=$R$10,VLOOKUP($AO365,Listas!$B$6:$C$106,2,),IF($AN365=$R$11,VLOOKUP($AO365,Listas!$E$6:$F$106,2,),IF($AN365=$R$12,VLOOKUP($AO365,Listas!$H$6:$I$106,2,),""))),"")</f>
        <v/>
      </c>
    </row>
    <row r="366" spans="80:104" x14ac:dyDescent="0.35">
      <c r="CB366" t="str">
        <f>IF(Reservas!E371="",IF(Reservas!D371="","",IF(Reservas!C371=$O$10,0.85,IF(Reservas!C371=$O$11,0.45,IF(Reservas!C371=$O$12,0.33,"")))),Reservas!E371)</f>
        <v/>
      </c>
      <c r="CC366" t="str">
        <f>IF(Reservas!H371="",IF(Reservas!G371="","",IF(Reservas!F371=$O$10,0.85,IF(Reservas!F371=$O$11,0.45,IF(Reservas!F371=$O$12,0.33,"")))),Reservas!H371)</f>
        <v/>
      </c>
      <c r="CD366" t="str">
        <f>IF(Reservas!K371="",IF(Reservas!J371="","",IF(Reservas!I371=$O$10,0.85,IF(Reservas!I371=$O$11,0.45,IF(Reservas!I371=$O$12,0.33,"")))),Reservas!K371)</f>
        <v/>
      </c>
      <c r="CE366" t="str">
        <f>IF(Reservas!N371="",IF(Reservas!M371="","",IF(Reservas!L371=$O$10,0.85,IF(Reservas!L371=$O$11,0.45,IF(Reservas!L371=$O$12,0.33,"")))),Reservas!N371)</f>
        <v/>
      </c>
      <c r="CF366" t="str">
        <f>IF(Reservas!Q371="",IF(Reservas!P371="","",IF(Reservas!O371=$O$10,0.85,IF(Reservas!O371=$O$11,0.45,IF(Reservas!O371=$O$12,0.33,"")))),Reservas!Q371)</f>
        <v/>
      </c>
      <c r="CG366" t="str">
        <f>IF(Reservas!T371="",IF(Reservas!S371="","",IF(Reservas!R371=$O$10,0.85,IF(Reservas!R371=$O$11,0.45,IF(Reservas!R371=$O$12,0.33,"")))),Reservas!T371)</f>
        <v/>
      </c>
      <c r="CH366" t="str">
        <f>IF(Reservas!W371="",IF(Reservas!V371="","",IF(Reservas!U371=$O$10,0.85,IF(Reservas!U371=$O$11,0.45,IF(Reservas!U371=$O$12,0.33,"")))),Reservas!W371)</f>
        <v/>
      </c>
      <c r="CI366" t="str">
        <f>IF(Reservas!Z371="",IF(Reservas!Y371="","",IF(Reservas!X371=$O$10,0.85,IF(Reservas!X371=$O$11,0.45,IF(Reservas!X371=$O$12,0.33,"")))),Reservas!Z371)</f>
        <v/>
      </c>
      <c r="CJ366" t="str">
        <f>IF(Reservas!AC371="",IF(Reservas!AB371="","",IF(Reservas!AA371=$O$10,0.85,IF(Reservas!AA371=$O$11,0.45,IF(Reservas!AA371=$O$12,0.33,"")))),Reservas!AC371)</f>
        <v/>
      </c>
      <c r="CK366" t="str">
        <f>IF(Reservas!AF371="",IF(Reservas!AE371="","",IF(Reservas!AD371=$O$10,0.85,IF(Reservas!AD371=$O$11,0.45,IF(Reservas!AD371=$O$12,0.33,"")))),Reservas!AF371)</f>
        <v/>
      </c>
      <c r="CL366" t="str">
        <f>IF(Reservas!AI371="",IF(Reservas!AH371="","",IF(Reservas!AG371=$O$10,0.85,IF(Reservas!AG371=$O$11,0.45,IF(Reservas!AG371=$O$12,0.33,"")))),Reservas!AI371)</f>
        <v/>
      </c>
      <c r="CM366" t="str">
        <f>IF(Reservas!AL371="",IF(Reservas!AK371="","",IF(Reservas!AJ371=$O$10,0.85,IF(Reservas!AJ371=$O$11,0.45,IF(Reservas!AJ371=$O$12,0.33,"")))),Reservas!AL371)</f>
        <v/>
      </c>
      <c r="CO366" t="str">
        <f>IFERROR('Prod y alimentación'!E424*IF($AN366=$R$10,VLOOKUP($AO366,Listas!$B$6:$C$106,2,),IF($AN366=$R$11,VLOOKUP($AO366,Listas!$E$6:$F$106,2,),IF($AN366=$R$12,VLOOKUP($AO366,Listas!$H$6:$I$106,2,),""))),"")</f>
        <v/>
      </c>
      <c r="CP366" t="str">
        <f>IFERROR('Prod y alimentación'!H424*IF($AN366=$R$10,VLOOKUP($AO366,Listas!$B$6:$C$106,2,),IF($AN366=$R$11,VLOOKUP($AO366,Listas!$E$6:$F$106,2,),IF($AN366=$R$12,VLOOKUP($AO366,Listas!$H$6:$I$106,2,),""))),"")</f>
        <v/>
      </c>
      <c r="CQ366" t="str">
        <f>IFERROR('Prod y alimentación'!K424*IF($AN366=$R$10,VLOOKUP($AO366,Listas!$B$6:$C$106,2,),IF($AN366=$R$11,VLOOKUP($AO366,Listas!$E$6:$F$106,2,),IF($AN366=$R$12,VLOOKUP($AO366,Listas!$H$6:$I$106,2,),""))),"")</f>
        <v/>
      </c>
      <c r="CR366" t="str">
        <f>IFERROR('Prod y alimentación'!N424*IF($AN366=$R$10,VLOOKUP($AO366,Listas!$B$6:$C$106,2,),IF($AN366=$R$11,VLOOKUP($AO366,Listas!$E$6:$F$106,2,),IF($AN366=$R$12,VLOOKUP($AO366,Listas!$H$6:$I$106,2,),""))),"")</f>
        <v/>
      </c>
      <c r="CS366" t="str">
        <f>IFERROR('Prod y alimentación'!Q424*IF($AN366=$R$10,VLOOKUP($AO366,Listas!$B$6:$C$106,2,),IF($AN366=$R$11,VLOOKUP($AO366,Listas!$E$6:$F$106,2,),IF($AN366=$R$12,VLOOKUP($AO366,Listas!$H$6:$I$106,2,),""))),"")</f>
        <v/>
      </c>
      <c r="CT366" t="str">
        <f>IFERROR('Prod y alimentación'!T424*IF($AN366=$R$10,VLOOKUP($AO366,Listas!$B$6:$C$106,2,),IF($AN366=$R$11,VLOOKUP($AO366,Listas!$E$6:$F$106,2,),IF($AN366=$R$12,VLOOKUP($AO366,Listas!$H$6:$I$106,2,),""))),"")</f>
        <v/>
      </c>
      <c r="CU366" t="str">
        <f>IFERROR('Prod y alimentación'!W424*IF($AN366=$R$10,VLOOKUP($AO366,Listas!$B$6:$C$106,2,),IF($AN366=$R$11,VLOOKUP($AO366,Listas!$E$6:$F$106,2,),IF($AN366=$R$12,VLOOKUP($AO366,Listas!$H$6:$I$106,2,),""))),"")</f>
        <v/>
      </c>
      <c r="CV366" t="str">
        <f>IFERROR('Prod y alimentación'!Z424*IF($AN366=$R$10,VLOOKUP($AO366,Listas!$B$6:$C$106,2,),IF($AN366=$R$11,VLOOKUP($AO366,Listas!$E$6:$F$106,2,),IF($AN366=$R$12,VLOOKUP($AO366,Listas!$H$6:$I$106,2,),""))),"")</f>
        <v/>
      </c>
      <c r="CW366" t="str">
        <f>IFERROR('Prod y alimentación'!AC424*IF($AN366=$R$10,VLOOKUP($AO366,Listas!$B$6:$C$106,2,),IF($AN366=$R$11,VLOOKUP($AO366,Listas!$E$6:$F$106,2,),IF($AN366=$R$12,VLOOKUP($AO366,Listas!$H$6:$I$106,2,),""))),"")</f>
        <v/>
      </c>
      <c r="CX366" t="str">
        <f>IFERROR('Prod y alimentación'!AF424*IF($AN366=$R$10,VLOOKUP($AO366,Listas!$B$6:$C$106,2,),IF($AN366=$R$11,VLOOKUP($AO366,Listas!$E$6:$F$106,2,),IF($AN366=$R$12,VLOOKUP($AO366,Listas!$H$6:$I$106,2,),""))),"")</f>
        <v/>
      </c>
      <c r="CY366" t="str">
        <f>IFERROR('Prod y alimentación'!AI424*IF($AN366=$R$10,VLOOKUP($AO366,Listas!$B$6:$C$106,2,),IF($AN366=$R$11,VLOOKUP($AO366,Listas!$E$6:$F$106,2,),IF($AN366=$R$12,VLOOKUP($AO366,Listas!$H$6:$I$106,2,),""))),"")</f>
        <v/>
      </c>
      <c r="CZ366" t="str">
        <f>IFERROR('Prod y alimentación'!AL424*IF($AN366=$R$10,VLOOKUP($AO366,Listas!$B$6:$C$106,2,),IF($AN366=$R$11,VLOOKUP($AO366,Listas!$E$6:$F$106,2,),IF($AN366=$R$12,VLOOKUP($AO366,Listas!$H$6:$I$106,2,),""))),"")</f>
        <v/>
      </c>
    </row>
    <row r="367" spans="80:104" x14ac:dyDescent="0.35">
      <c r="CB367" t="str">
        <f>IF(Reservas!E372="",IF(Reservas!D372="","",IF(Reservas!C372=$O$10,0.85,IF(Reservas!C372=$O$11,0.45,IF(Reservas!C372=$O$12,0.33,"")))),Reservas!E372)</f>
        <v/>
      </c>
      <c r="CC367" t="str">
        <f>IF(Reservas!H372="",IF(Reservas!G372="","",IF(Reservas!F372=$O$10,0.85,IF(Reservas!F372=$O$11,0.45,IF(Reservas!F372=$O$12,0.33,"")))),Reservas!H372)</f>
        <v/>
      </c>
      <c r="CD367" t="str">
        <f>IF(Reservas!K372="",IF(Reservas!J372="","",IF(Reservas!I372=$O$10,0.85,IF(Reservas!I372=$O$11,0.45,IF(Reservas!I372=$O$12,0.33,"")))),Reservas!K372)</f>
        <v/>
      </c>
      <c r="CE367" t="str">
        <f>IF(Reservas!N372="",IF(Reservas!M372="","",IF(Reservas!L372=$O$10,0.85,IF(Reservas!L372=$O$11,0.45,IF(Reservas!L372=$O$12,0.33,"")))),Reservas!N372)</f>
        <v/>
      </c>
      <c r="CF367" t="str">
        <f>IF(Reservas!Q372="",IF(Reservas!P372="","",IF(Reservas!O372=$O$10,0.85,IF(Reservas!O372=$O$11,0.45,IF(Reservas!O372=$O$12,0.33,"")))),Reservas!Q372)</f>
        <v/>
      </c>
      <c r="CG367" t="str">
        <f>IF(Reservas!T372="",IF(Reservas!S372="","",IF(Reservas!R372=$O$10,0.85,IF(Reservas!R372=$O$11,0.45,IF(Reservas!R372=$O$12,0.33,"")))),Reservas!T372)</f>
        <v/>
      </c>
      <c r="CH367" t="str">
        <f>IF(Reservas!W372="",IF(Reservas!V372="","",IF(Reservas!U372=$O$10,0.85,IF(Reservas!U372=$O$11,0.45,IF(Reservas!U372=$O$12,0.33,"")))),Reservas!W372)</f>
        <v/>
      </c>
      <c r="CI367" t="str">
        <f>IF(Reservas!Z372="",IF(Reservas!Y372="","",IF(Reservas!X372=$O$10,0.85,IF(Reservas!X372=$O$11,0.45,IF(Reservas!X372=$O$12,0.33,"")))),Reservas!Z372)</f>
        <v/>
      </c>
      <c r="CJ367" t="str">
        <f>IF(Reservas!AC372="",IF(Reservas!AB372="","",IF(Reservas!AA372=$O$10,0.85,IF(Reservas!AA372=$O$11,0.45,IF(Reservas!AA372=$O$12,0.33,"")))),Reservas!AC372)</f>
        <v/>
      </c>
      <c r="CK367" t="str">
        <f>IF(Reservas!AF372="",IF(Reservas!AE372="","",IF(Reservas!AD372=$O$10,0.85,IF(Reservas!AD372=$O$11,0.45,IF(Reservas!AD372=$O$12,0.33,"")))),Reservas!AF372)</f>
        <v/>
      </c>
      <c r="CL367" t="str">
        <f>IF(Reservas!AI372="",IF(Reservas!AH372="","",IF(Reservas!AG372=$O$10,0.85,IF(Reservas!AG372=$O$11,0.45,IF(Reservas!AG372=$O$12,0.33,"")))),Reservas!AI372)</f>
        <v/>
      </c>
      <c r="CM367" t="str">
        <f>IF(Reservas!AL372="",IF(Reservas!AK372="","",IF(Reservas!AJ372=$O$10,0.85,IF(Reservas!AJ372=$O$11,0.45,IF(Reservas!AJ372=$O$12,0.33,"")))),Reservas!AL372)</f>
        <v/>
      </c>
      <c r="CO367" t="str">
        <f>IFERROR('Prod y alimentación'!E425*IF($AN367=$R$10,VLOOKUP($AO367,Listas!$B$6:$C$106,2,),IF($AN367=$R$11,VLOOKUP($AO367,Listas!$E$6:$F$106,2,),IF($AN367=$R$12,VLOOKUP($AO367,Listas!$H$6:$I$106,2,),""))),"")</f>
        <v/>
      </c>
      <c r="CP367" t="str">
        <f>IFERROR('Prod y alimentación'!H425*IF($AN367=$R$10,VLOOKUP($AO367,Listas!$B$6:$C$106,2,),IF($AN367=$R$11,VLOOKUP($AO367,Listas!$E$6:$F$106,2,),IF($AN367=$R$12,VLOOKUP($AO367,Listas!$H$6:$I$106,2,),""))),"")</f>
        <v/>
      </c>
      <c r="CQ367" t="str">
        <f>IFERROR('Prod y alimentación'!K425*IF($AN367=$R$10,VLOOKUP($AO367,Listas!$B$6:$C$106,2,),IF($AN367=$R$11,VLOOKUP($AO367,Listas!$E$6:$F$106,2,),IF($AN367=$R$12,VLOOKUP($AO367,Listas!$H$6:$I$106,2,),""))),"")</f>
        <v/>
      </c>
      <c r="CR367" t="str">
        <f>IFERROR('Prod y alimentación'!N425*IF($AN367=$R$10,VLOOKUP($AO367,Listas!$B$6:$C$106,2,),IF($AN367=$R$11,VLOOKUP($AO367,Listas!$E$6:$F$106,2,),IF($AN367=$R$12,VLOOKUP($AO367,Listas!$H$6:$I$106,2,),""))),"")</f>
        <v/>
      </c>
      <c r="CS367" t="str">
        <f>IFERROR('Prod y alimentación'!Q425*IF($AN367=$R$10,VLOOKUP($AO367,Listas!$B$6:$C$106,2,),IF($AN367=$R$11,VLOOKUP($AO367,Listas!$E$6:$F$106,2,),IF($AN367=$R$12,VLOOKUP($AO367,Listas!$H$6:$I$106,2,),""))),"")</f>
        <v/>
      </c>
      <c r="CT367" t="str">
        <f>IFERROR('Prod y alimentación'!T425*IF($AN367=$R$10,VLOOKUP($AO367,Listas!$B$6:$C$106,2,),IF($AN367=$R$11,VLOOKUP($AO367,Listas!$E$6:$F$106,2,),IF($AN367=$R$12,VLOOKUP($AO367,Listas!$H$6:$I$106,2,),""))),"")</f>
        <v/>
      </c>
      <c r="CU367" t="str">
        <f>IFERROR('Prod y alimentación'!W425*IF($AN367=$R$10,VLOOKUP($AO367,Listas!$B$6:$C$106,2,),IF($AN367=$R$11,VLOOKUP($AO367,Listas!$E$6:$F$106,2,),IF($AN367=$R$12,VLOOKUP($AO367,Listas!$H$6:$I$106,2,),""))),"")</f>
        <v/>
      </c>
      <c r="CV367" t="str">
        <f>IFERROR('Prod y alimentación'!Z425*IF($AN367=$R$10,VLOOKUP($AO367,Listas!$B$6:$C$106,2,),IF($AN367=$R$11,VLOOKUP($AO367,Listas!$E$6:$F$106,2,),IF($AN367=$R$12,VLOOKUP($AO367,Listas!$H$6:$I$106,2,),""))),"")</f>
        <v/>
      </c>
      <c r="CW367" t="str">
        <f>IFERROR('Prod y alimentación'!AC425*IF($AN367=$R$10,VLOOKUP($AO367,Listas!$B$6:$C$106,2,),IF($AN367=$R$11,VLOOKUP($AO367,Listas!$E$6:$F$106,2,),IF($AN367=$R$12,VLOOKUP($AO367,Listas!$H$6:$I$106,2,),""))),"")</f>
        <v/>
      </c>
      <c r="CX367" t="str">
        <f>IFERROR('Prod y alimentación'!AF425*IF($AN367=$R$10,VLOOKUP($AO367,Listas!$B$6:$C$106,2,),IF($AN367=$R$11,VLOOKUP($AO367,Listas!$E$6:$F$106,2,),IF($AN367=$R$12,VLOOKUP($AO367,Listas!$H$6:$I$106,2,),""))),"")</f>
        <v/>
      </c>
      <c r="CY367" t="str">
        <f>IFERROR('Prod y alimentación'!AI425*IF($AN367=$R$10,VLOOKUP($AO367,Listas!$B$6:$C$106,2,),IF($AN367=$R$11,VLOOKUP($AO367,Listas!$E$6:$F$106,2,),IF($AN367=$R$12,VLOOKUP($AO367,Listas!$H$6:$I$106,2,),""))),"")</f>
        <v/>
      </c>
      <c r="CZ367" t="str">
        <f>IFERROR('Prod y alimentación'!AL425*IF($AN367=$R$10,VLOOKUP($AO367,Listas!$B$6:$C$106,2,),IF($AN367=$R$11,VLOOKUP($AO367,Listas!$E$6:$F$106,2,),IF($AN367=$R$12,VLOOKUP($AO367,Listas!$H$6:$I$106,2,),""))),"")</f>
        <v/>
      </c>
    </row>
    <row r="368" spans="80:104" x14ac:dyDescent="0.35">
      <c r="CB368" t="str">
        <f>IF(Reservas!E373="",IF(Reservas!D373="","",IF(Reservas!C373=$O$10,0.85,IF(Reservas!C373=$O$11,0.45,IF(Reservas!C373=$O$12,0.33,"")))),Reservas!E373)</f>
        <v/>
      </c>
      <c r="CC368" t="str">
        <f>IF(Reservas!H373="",IF(Reservas!G373="","",IF(Reservas!F373=$O$10,0.85,IF(Reservas!F373=$O$11,0.45,IF(Reservas!F373=$O$12,0.33,"")))),Reservas!H373)</f>
        <v/>
      </c>
      <c r="CD368" t="str">
        <f>IF(Reservas!K373="",IF(Reservas!J373="","",IF(Reservas!I373=$O$10,0.85,IF(Reservas!I373=$O$11,0.45,IF(Reservas!I373=$O$12,0.33,"")))),Reservas!K373)</f>
        <v/>
      </c>
      <c r="CE368" t="str">
        <f>IF(Reservas!N373="",IF(Reservas!M373="","",IF(Reservas!L373=$O$10,0.85,IF(Reservas!L373=$O$11,0.45,IF(Reservas!L373=$O$12,0.33,"")))),Reservas!N373)</f>
        <v/>
      </c>
      <c r="CF368" t="str">
        <f>IF(Reservas!Q373="",IF(Reservas!P373="","",IF(Reservas!O373=$O$10,0.85,IF(Reservas!O373=$O$11,0.45,IF(Reservas!O373=$O$12,0.33,"")))),Reservas!Q373)</f>
        <v/>
      </c>
      <c r="CG368" t="str">
        <f>IF(Reservas!T373="",IF(Reservas!S373="","",IF(Reservas!R373=$O$10,0.85,IF(Reservas!R373=$O$11,0.45,IF(Reservas!R373=$O$12,0.33,"")))),Reservas!T373)</f>
        <v/>
      </c>
      <c r="CH368" t="str">
        <f>IF(Reservas!W373="",IF(Reservas!V373="","",IF(Reservas!U373=$O$10,0.85,IF(Reservas!U373=$O$11,0.45,IF(Reservas!U373=$O$12,0.33,"")))),Reservas!W373)</f>
        <v/>
      </c>
      <c r="CI368" t="str">
        <f>IF(Reservas!Z373="",IF(Reservas!Y373="","",IF(Reservas!X373=$O$10,0.85,IF(Reservas!X373=$O$11,0.45,IF(Reservas!X373=$O$12,0.33,"")))),Reservas!Z373)</f>
        <v/>
      </c>
      <c r="CJ368" t="str">
        <f>IF(Reservas!AC373="",IF(Reservas!AB373="","",IF(Reservas!AA373=$O$10,0.85,IF(Reservas!AA373=$O$11,0.45,IF(Reservas!AA373=$O$12,0.33,"")))),Reservas!AC373)</f>
        <v/>
      </c>
      <c r="CK368" t="str">
        <f>IF(Reservas!AF373="",IF(Reservas!AE373="","",IF(Reservas!AD373=$O$10,0.85,IF(Reservas!AD373=$O$11,0.45,IF(Reservas!AD373=$O$12,0.33,"")))),Reservas!AF373)</f>
        <v/>
      </c>
      <c r="CL368" t="str">
        <f>IF(Reservas!AI373="",IF(Reservas!AH373="","",IF(Reservas!AG373=$O$10,0.85,IF(Reservas!AG373=$O$11,0.45,IF(Reservas!AG373=$O$12,0.33,"")))),Reservas!AI373)</f>
        <v/>
      </c>
      <c r="CM368" t="str">
        <f>IF(Reservas!AL373="",IF(Reservas!AK373="","",IF(Reservas!AJ373=$O$10,0.85,IF(Reservas!AJ373=$O$11,0.45,IF(Reservas!AJ373=$O$12,0.33,"")))),Reservas!AL373)</f>
        <v/>
      </c>
      <c r="CO368" t="str">
        <f>IFERROR('Prod y alimentación'!E426*IF($AN368=$R$10,VLOOKUP($AO368,Listas!$B$6:$C$106,2,),IF($AN368=$R$11,VLOOKUP($AO368,Listas!$E$6:$F$106,2,),IF($AN368=$R$12,VLOOKUP($AO368,Listas!$H$6:$I$106,2,),""))),"")</f>
        <v/>
      </c>
      <c r="CP368" t="str">
        <f>IFERROR('Prod y alimentación'!H426*IF($AN368=$R$10,VLOOKUP($AO368,Listas!$B$6:$C$106,2,),IF($AN368=$R$11,VLOOKUP($AO368,Listas!$E$6:$F$106,2,),IF($AN368=$R$12,VLOOKUP($AO368,Listas!$H$6:$I$106,2,),""))),"")</f>
        <v/>
      </c>
      <c r="CQ368" t="str">
        <f>IFERROR('Prod y alimentación'!K426*IF($AN368=$R$10,VLOOKUP($AO368,Listas!$B$6:$C$106,2,),IF($AN368=$R$11,VLOOKUP($AO368,Listas!$E$6:$F$106,2,),IF($AN368=$R$12,VLOOKUP($AO368,Listas!$H$6:$I$106,2,),""))),"")</f>
        <v/>
      </c>
      <c r="CR368" t="str">
        <f>IFERROR('Prod y alimentación'!N426*IF($AN368=$R$10,VLOOKUP($AO368,Listas!$B$6:$C$106,2,),IF($AN368=$R$11,VLOOKUP($AO368,Listas!$E$6:$F$106,2,),IF($AN368=$R$12,VLOOKUP($AO368,Listas!$H$6:$I$106,2,),""))),"")</f>
        <v/>
      </c>
      <c r="CS368" t="str">
        <f>IFERROR('Prod y alimentación'!Q426*IF($AN368=$R$10,VLOOKUP($AO368,Listas!$B$6:$C$106,2,),IF($AN368=$R$11,VLOOKUP($AO368,Listas!$E$6:$F$106,2,),IF($AN368=$R$12,VLOOKUP($AO368,Listas!$H$6:$I$106,2,),""))),"")</f>
        <v/>
      </c>
      <c r="CT368" t="str">
        <f>IFERROR('Prod y alimentación'!T426*IF($AN368=$R$10,VLOOKUP($AO368,Listas!$B$6:$C$106,2,),IF($AN368=$R$11,VLOOKUP($AO368,Listas!$E$6:$F$106,2,),IF($AN368=$R$12,VLOOKUP($AO368,Listas!$H$6:$I$106,2,),""))),"")</f>
        <v/>
      </c>
      <c r="CU368" t="str">
        <f>IFERROR('Prod y alimentación'!W426*IF($AN368=$R$10,VLOOKUP($AO368,Listas!$B$6:$C$106,2,),IF($AN368=$R$11,VLOOKUP($AO368,Listas!$E$6:$F$106,2,),IF($AN368=$R$12,VLOOKUP($AO368,Listas!$H$6:$I$106,2,),""))),"")</f>
        <v/>
      </c>
      <c r="CV368" t="str">
        <f>IFERROR('Prod y alimentación'!Z426*IF($AN368=$R$10,VLOOKUP($AO368,Listas!$B$6:$C$106,2,),IF($AN368=$R$11,VLOOKUP($AO368,Listas!$E$6:$F$106,2,),IF($AN368=$R$12,VLOOKUP($AO368,Listas!$H$6:$I$106,2,),""))),"")</f>
        <v/>
      </c>
      <c r="CW368" t="str">
        <f>IFERROR('Prod y alimentación'!AC426*IF($AN368=$R$10,VLOOKUP($AO368,Listas!$B$6:$C$106,2,),IF($AN368=$R$11,VLOOKUP($AO368,Listas!$E$6:$F$106,2,),IF($AN368=$R$12,VLOOKUP($AO368,Listas!$H$6:$I$106,2,),""))),"")</f>
        <v/>
      </c>
      <c r="CX368" t="str">
        <f>IFERROR('Prod y alimentación'!AF426*IF($AN368=$R$10,VLOOKUP($AO368,Listas!$B$6:$C$106,2,),IF($AN368=$R$11,VLOOKUP($AO368,Listas!$E$6:$F$106,2,),IF($AN368=$R$12,VLOOKUP($AO368,Listas!$H$6:$I$106,2,),""))),"")</f>
        <v/>
      </c>
      <c r="CY368" t="str">
        <f>IFERROR('Prod y alimentación'!AI426*IF($AN368=$R$10,VLOOKUP($AO368,Listas!$B$6:$C$106,2,),IF($AN368=$R$11,VLOOKUP($AO368,Listas!$E$6:$F$106,2,),IF($AN368=$R$12,VLOOKUP($AO368,Listas!$H$6:$I$106,2,),""))),"")</f>
        <v/>
      </c>
      <c r="CZ368" t="str">
        <f>IFERROR('Prod y alimentación'!AL426*IF($AN368=$R$10,VLOOKUP($AO368,Listas!$B$6:$C$106,2,),IF($AN368=$R$11,VLOOKUP($AO368,Listas!$E$6:$F$106,2,),IF($AN368=$R$12,VLOOKUP($AO368,Listas!$H$6:$I$106,2,),""))),"")</f>
        <v/>
      </c>
    </row>
    <row r="369" spans="80:104" x14ac:dyDescent="0.35">
      <c r="CB369" t="str">
        <f>IF(Reservas!E374="",IF(Reservas!D374="","",IF(Reservas!C374=$O$10,0.85,IF(Reservas!C374=$O$11,0.45,IF(Reservas!C374=$O$12,0.33,"")))),Reservas!E374)</f>
        <v/>
      </c>
      <c r="CC369" t="str">
        <f>IF(Reservas!H374="",IF(Reservas!G374="","",IF(Reservas!F374=$O$10,0.85,IF(Reservas!F374=$O$11,0.45,IF(Reservas!F374=$O$12,0.33,"")))),Reservas!H374)</f>
        <v/>
      </c>
      <c r="CD369" t="str">
        <f>IF(Reservas!K374="",IF(Reservas!J374="","",IF(Reservas!I374=$O$10,0.85,IF(Reservas!I374=$O$11,0.45,IF(Reservas!I374=$O$12,0.33,"")))),Reservas!K374)</f>
        <v/>
      </c>
      <c r="CE369" t="str">
        <f>IF(Reservas!N374="",IF(Reservas!M374="","",IF(Reservas!L374=$O$10,0.85,IF(Reservas!L374=$O$11,0.45,IF(Reservas!L374=$O$12,0.33,"")))),Reservas!N374)</f>
        <v/>
      </c>
      <c r="CF369" t="str">
        <f>IF(Reservas!Q374="",IF(Reservas!P374="","",IF(Reservas!O374=$O$10,0.85,IF(Reservas!O374=$O$11,0.45,IF(Reservas!O374=$O$12,0.33,"")))),Reservas!Q374)</f>
        <v/>
      </c>
      <c r="CG369" t="str">
        <f>IF(Reservas!T374="",IF(Reservas!S374="","",IF(Reservas!R374=$O$10,0.85,IF(Reservas!R374=$O$11,0.45,IF(Reservas!R374=$O$12,0.33,"")))),Reservas!T374)</f>
        <v/>
      </c>
      <c r="CH369" t="str">
        <f>IF(Reservas!W374="",IF(Reservas!V374="","",IF(Reservas!U374=$O$10,0.85,IF(Reservas!U374=$O$11,0.45,IF(Reservas!U374=$O$12,0.33,"")))),Reservas!W374)</f>
        <v/>
      </c>
      <c r="CI369" t="str">
        <f>IF(Reservas!Z374="",IF(Reservas!Y374="","",IF(Reservas!X374=$O$10,0.85,IF(Reservas!X374=$O$11,0.45,IF(Reservas!X374=$O$12,0.33,"")))),Reservas!Z374)</f>
        <v/>
      </c>
      <c r="CJ369" t="str">
        <f>IF(Reservas!AC374="",IF(Reservas!AB374="","",IF(Reservas!AA374=$O$10,0.85,IF(Reservas!AA374=$O$11,0.45,IF(Reservas!AA374=$O$12,0.33,"")))),Reservas!AC374)</f>
        <v/>
      </c>
      <c r="CK369" t="str">
        <f>IF(Reservas!AF374="",IF(Reservas!AE374="","",IF(Reservas!AD374=$O$10,0.85,IF(Reservas!AD374=$O$11,0.45,IF(Reservas!AD374=$O$12,0.33,"")))),Reservas!AF374)</f>
        <v/>
      </c>
      <c r="CL369" t="str">
        <f>IF(Reservas!AI374="",IF(Reservas!AH374="","",IF(Reservas!AG374=$O$10,0.85,IF(Reservas!AG374=$O$11,0.45,IF(Reservas!AG374=$O$12,0.33,"")))),Reservas!AI374)</f>
        <v/>
      </c>
      <c r="CM369" t="str">
        <f>IF(Reservas!AL374="",IF(Reservas!AK374="","",IF(Reservas!AJ374=$O$10,0.85,IF(Reservas!AJ374=$O$11,0.45,IF(Reservas!AJ374=$O$12,0.33,"")))),Reservas!AL374)</f>
        <v/>
      </c>
      <c r="CO369" t="str">
        <f>IFERROR('Prod y alimentación'!E427*IF($AN369=$R$10,VLOOKUP($AO369,Listas!$B$6:$C$106,2,),IF($AN369=$R$11,VLOOKUP($AO369,Listas!$E$6:$F$106,2,),IF($AN369=$R$12,VLOOKUP($AO369,Listas!$H$6:$I$106,2,),""))),"")</f>
        <v/>
      </c>
      <c r="CP369" t="str">
        <f>IFERROR('Prod y alimentación'!H427*IF($AN369=$R$10,VLOOKUP($AO369,Listas!$B$6:$C$106,2,),IF($AN369=$R$11,VLOOKUP($AO369,Listas!$E$6:$F$106,2,),IF($AN369=$R$12,VLOOKUP($AO369,Listas!$H$6:$I$106,2,),""))),"")</f>
        <v/>
      </c>
      <c r="CQ369" t="str">
        <f>IFERROR('Prod y alimentación'!K427*IF($AN369=$R$10,VLOOKUP($AO369,Listas!$B$6:$C$106,2,),IF($AN369=$R$11,VLOOKUP($AO369,Listas!$E$6:$F$106,2,),IF($AN369=$R$12,VLOOKUP($AO369,Listas!$H$6:$I$106,2,),""))),"")</f>
        <v/>
      </c>
      <c r="CR369" t="str">
        <f>IFERROR('Prod y alimentación'!N427*IF($AN369=$R$10,VLOOKUP($AO369,Listas!$B$6:$C$106,2,),IF($AN369=$R$11,VLOOKUP($AO369,Listas!$E$6:$F$106,2,),IF($AN369=$R$12,VLOOKUP($AO369,Listas!$H$6:$I$106,2,),""))),"")</f>
        <v/>
      </c>
      <c r="CS369" t="str">
        <f>IFERROR('Prod y alimentación'!Q427*IF($AN369=$R$10,VLOOKUP($AO369,Listas!$B$6:$C$106,2,),IF($AN369=$R$11,VLOOKUP($AO369,Listas!$E$6:$F$106,2,),IF($AN369=$R$12,VLOOKUP($AO369,Listas!$H$6:$I$106,2,),""))),"")</f>
        <v/>
      </c>
      <c r="CT369" t="str">
        <f>IFERROR('Prod y alimentación'!T427*IF($AN369=$R$10,VLOOKUP($AO369,Listas!$B$6:$C$106,2,),IF($AN369=$R$11,VLOOKUP($AO369,Listas!$E$6:$F$106,2,),IF($AN369=$R$12,VLOOKUP($AO369,Listas!$H$6:$I$106,2,),""))),"")</f>
        <v/>
      </c>
      <c r="CU369" t="str">
        <f>IFERROR('Prod y alimentación'!W427*IF($AN369=$R$10,VLOOKUP($AO369,Listas!$B$6:$C$106,2,),IF($AN369=$R$11,VLOOKUP($AO369,Listas!$E$6:$F$106,2,),IF($AN369=$R$12,VLOOKUP($AO369,Listas!$H$6:$I$106,2,),""))),"")</f>
        <v/>
      </c>
      <c r="CV369" t="str">
        <f>IFERROR('Prod y alimentación'!Z427*IF($AN369=$R$10,VLOOKUP($AO369,Listas!$B$6:$C$106,2,),IF($AN369=$R$11,VLOOKUP($AO369,Listas!$E$6:$F$106,2,),IF($AN369=$R$12,VLOOKUP($AO369,Listas!$H$6:$I$106,2,),""))),"")</f>
        <v/>
      </c>
      <c r="CW369" t="str">
        <f>IFERROR('Prod y alimentación'!AC427*IF($AN369=$R$10,VLOOKUP($AO369,Listas!$B$6:$C$106,2,),IF($AN369=$R$11,VLOOKUP($AO369,Listas!$E$6:$F$106,2,),IF($AN369=$R$12,VLOOKUP($AO369,Listas!$H$6:$I$106,2,),""))),"")</f>
        <v/>
      </c>
      <c r="CX369" t="str">
        <f>IFERROR('Prod y alimentación'!AF427*IF($AN369=$R$10,VLOOKUP($AO369,Listas!$B$6:$C$106,2,),IF($AN369=$R$11,VLOOKUP($AO369,Listas!$E$6:$F$106,2,),IF($AN369=$R$12,VLOOKUP($AO369,Listas!$H$6:$I$106,2,),""))),"")</f>
        <v/>
      </c>
      <c r="CY369" t="str">
        <f>IFERROR('Prod y alimentación'!AI427*IF($AN369=$R$10,VLOOKUP($AO369,Listas!$B$6:$C$106,2,),IF($AN369=$R$11,VLOOKUP($AO369,Listas!$E$6:$F$106,2,),IF($AN369=$R$12,VLOOKUP($AO369,Listas!$H$6:$I$106,2,),""))),"")</f>
        <v/>
      </c>
      <c r="CZ369" t="str">
        <f>IFERROR('Prod y alimentación'!AL427*IF($AN369=$R$10,VLOOKUP($AO369,Listas!$B$6:$C$106,2,),IF($AN369=$R$11,VLOOKUP($AO369,Listas!$E$6:$F$106,2,),IF($AN369=$R$12,VLOOKUP($AO369,Listas!$H$6:$I$106,2,),""))),"")</f>
        <v/>
      </c>
    </row>
    <row r="370" spans="80:104" x14ac:dyDescent="0.35">
      <c r="CB370" t="str">
        <f>IF(Reservas!E375="",IF(Reservas!D375="","",IF(Reservas!C375=$O$10,0.85,IF(Reservas!C375=$O$11,0.45,IF(Reservas!C375=$O$12,0.33,"")))),Reservas!E375)</f>
        <v/>
      </c>
      <c r="CC370" t="str">
        <f>IF(Reservas!H375="",IF(Reservas!G375="","",IF(Reservas!F375=$O$10,0.85,IF(Reservas!F375=$O$11,0.45,IF(Reservas!F375=$O$12,0.33,"")))),Reservas!H375)</f>
        <v/>
      </c>
      <c r="CD370" t="str">
        <f>IF(Reservas!K375="",IF(Reservas!J375="","",IF(Reservas!I375=$O$10,0.85,IF(Reservas!I375=$O$11,0.45,IF(Reservas!I375=$O$12,0.33,"")))),Reservas!K375)</f>
        <v/>
      </c>
      <c r="CE370" t="str">
        <f>IF(Reservas!N375="",IF(Reservas!M375="","",IF(Reservas!L375=$O$10,0.85,IF(Reservas!L375=$O$11,0.45,IF(Reservas!L375=$O$12,0.33,"")))),Reservas!N375)</f>
        <v/>
      </c>
      <c r="CF370" t="str">
        <f>IF(Reservas!Q375="",IF(Reservas!P375="","",IF(Reservas!O375=$O$10,0.85,IF(Reservas!O375=$O$11,0.45,IF(Reservas!O375=$O$12,0.33,"")))),Reservas!Q375)</f>
        <v/>
      </c>
      <c r="CG370" t="str">
        <f>IF(Reservas!T375="",IF(Reservas!S375="","",IF(Reservas!R375=$O$10,0.85,IF(Reservas!R375=$O$11,0.45,IF(Reservas!R375=$O$12,0.33,"")))),Reservas!T375)</f>
        <v/>
      </c>
      <c r="CH370" t="str">
        <f>IF(Reservas!W375="",IF(Reservas!V375="","",IF(Reservas!U375=$O$10,0.85,IF(Reservas!U375=$O$11,0.45,IF(Reservas!U375=$O$12,0.33,"")))),Reservas!W375)</f>
        <v/>
      </c>
      <c r="CI370" t="str">
        <f>IF(Reservas!Z375="",IF(Reservas!Y375="","",IF(Reservas!X375=$O$10,0.85,IF(Reservas!X375=$O$11,0.45,IF(Reservas!X375=$O$12,0.33,"")))),Reservas!Z375)</f>
        <v/>
      </c>
      <c r="CJ370" t="str">
        <f>IF(Reservas!AC375="",IF(Reservas!AB375="","",IF(Reservas!AA375=$O$10,0.85,IF(Reservas!AA375=$O$11,0.45,IF(Reservas!AA375=$O$12,0.33,"")))),Reservas!AC375)</f>
        <v/>
      </c>
      <c r="CK370" t="str">
        <f>IF(Reservas!AF375="",IF(Reservas!AE375="","",IF(Reservas!AD375=$O$10,0.85,IF(Reservas!AD375=$O$11,0.45,IF(Reservas!AD375=$O$12,0.33,"")))),Reservas!AF375)</f>
        <v/>
      </c>
      <c r="CL370" t="str">
        <f>IF(Reservas!AI375="",IF(Reservas!AH375="","",IF(Reservas!AG375=$O$10,0.85,IF(Reservas!AG375=$O$11,0.45,IF(Reservas!AG375=$O$12,0.33,"")))),Reservas!AI375)</f>
        <v/>
      </c>
      <c r="CM370" t="str">
        <f>IF(Reservas!AL375="",IF(Reservas!AK375="","",IF(Reservas!AJ375=$O$10,0.85,IF(Reservas!AJ375=$O$11,0.45,IF(Reservas!AJ375=$O$12,0.33,"")))),Reservas!AL375)</f>
        <v/>
      </c>
      <c r="CO370" t="str">
        <f>IFERROR('Prod y alimentación'!E428*IF($AN370=$R$10,VLOOKUP($AO370,Listas!$B$6:$C$106,2,),IF($AN370=$R$11,VLOOKUP($AO370,Listas!$E$6:$F$106,2,),IF($AN370=$R$12,VLOOKUP($AO370,Listas!$H$6:$I$106,2,),""))),"")</f>
        <v/>
      </c>
      <c r="CP370" t="str">
        <f>IFERROR('Prod y alimentación'!H428*IF($AN370=$R$10,VLOOKUP($AO370,Listas!$B$6:$C$106,2,),IF($AN370=$R$11,VLOOKUP($AO370,Listas!$E$6:$F$106,2,),IF($AN370=$R$12,VLOOKUP($AO370,Listas!$H$6:$I$106,2,),""))),"")</f>
        <v/>
      </c>
      <c r="CQ370" t="str">
        <f>IFERROR('Prod y alimentación'!K428*IF($AN370=$R$10,VLOOKUP($AO370,Listas!$B$6:$C$106,2,),IF($AN370=$R$11,VLOOKUP($AO370,Listas!$E$6:$F$106,2,),IF($AN370=$R$12,VLOOKUP($AO370,Listas!$H$6:$I$106,2,),""))),"")</f>
        <v/>
      </c>
      <c r="CR370" t="str">
        <f>IFERROR('Prod y alimentación'!N428*IF($AN370=$R$10,VLOOKUP($AO370,Listas!$B$6:$C$106,2,),IF($AN370=$R$11,VLOOKUP($AO370,Listas!$E$6:$F$106,2,),IF($AN370=$R$12,VLOOKUP($AO370,Listas!$H$6:$I$106,2,),""))),"")</f>
        <v/>
      </c>
      <c r="CS370" t="str">
        <f>IFERROR('Prod y alimentación'!Q428*IF($AN370=$R$10,VLOOKUP($AO370,Listas!$B$6:$C$106,2,),IF($AN370=$R$11,VLOOKUP($AO370,Listas!$E$6:$F$106,2,),IF($AN370=$R$12,VLOOKUP($AO370,Listas!$H$6:$I$106,2,),""))),"")</f>
        <v/>
      </c>
      <c r="CT370" t="str">
        <f>IFERROR('Prod y alimentación'!T428*IF($AN370=$R$10,VLOOKUP($AO370,Listas!$B$6:$C$106,2,),IF($AN370=$R$11,VLOOKUP($AO370,Listas!$E$6:$F$106,2,),IF($AN370=$R$12,VLOOKUP($AO370,Listas!$H$6:$I$106,2,),""))),"")</f>
        <v/>
      </c>
      <c r="CU370" t="str">
        <f>IFERROR('Prod y alimentación'!W428*IF($AN370=$R$10,VLOOKUP($AO370,Listas!$B$6:$C$106,2,),IF($AN370=$R$11,VLOOKUP($AO370,Listas!$E$6:$F$106,2,),IF($AN370=$R$12,VLOOKUP($AO370,Listas!$H$6:$I$106,2,),""))),"")</f>
        <v/>
      </c>
      <c r="CV370" t="str">
        <f>IFERROR('Prod y alimentación'!Z428*IF($AN370=$R$10,VLOOKUP($AO370,Listas!$B$6:$C$106,2,),IF($AN370=$R$11,VLOOKUP($AO370,Listas!$E$6:$F$106,2,),IF($AN370=$R$12,VLOOKUP($AO370,Listas!$H$6:$I$106,2,),""))),"")</f>
        <v/>
      </c>
      <c r="CW370" t="str">
        <f>IFERROR('Prod y alimentación'!AC428*IF($AN370=$R$10,VLOOKUP($AO370,Listas!$B$6:$C$106,2,),IF($AN370=$R$11,VLOOKUP($AO370,Listas!$E$6:$F$106,2,),IF($AN370=$R$12,VLOOKUP($AO370,Listas!$H$6:$I$106,2,),""))),"")</f>
        <v/>
      </c>
      <c r="CX370" t="str">
        <f>IFERROR('Prod y alimentación'!AF428*IF($AN370=$R$10,VLOOKUP($AO370,Listas!$B$6:$C$106,2,),IF($AN370=$R$11,VLOOKUP($AO370,Listas!$E$6:$F$106,2,),IF($AN370=$R$12,VLOOKUP($AO370,Listas!$H$6:$I$106,2,),""))),"")</f>
        <v/>
      </c>
      <c r="CY370" t="str">
        <f>IFERROR('Prod y alimentación'!AI428*IF($AN370=$R$10,VLOOKUP($AO370,Listas!$B$6:$C$106,2,),IF($AN370=$R$11,VLOOKUP($AO370,Listas!$E$6:$F$106,2,),IF($AN370=$R$12,VLOOKUP($AO370,Listas!$H$6:$I$106,2,),""))),"")</f>
        <v/>
      </c>
      <c r="CZ370" t="str">
        <f>IFERROR('Prod y alimentación'!AL428*IF($AN370=$R$10,VLOOKUP($AO370,Listas!$B$6:$C$106,2,),IF($AN370=$R$11,VLOOKUP($AO370,Listas!$E$6:$F$106,2,),IF($AN370=$R$12,VLOOKUP($AO370,Listas!$H$6:$I$106,2,),""))),"")</f>
        <v/>
      </c>
    </row>
    <row r="371" spans="80:104" x14ac:dyDescent="0.35">
      <c r="CB371" t="str">
        <f>IF(Reservas!E376="",IF(Reservas!D376="","",IF(Reservas!C376=$O$10,0.85,IF(Reservas!C376=$O$11,0.45,IF(Reservas!C376=$O$12,0.33,"")))),Reservas!E376)</f>
        <v/>
      </c>
      <c r="CC371" t="str">
        <f>IF(Reservas!H376="",IF(Reservas!G376="","",IF(Reservas!F376=$O$10,0.85,IF(Reservas!F376=$O$11,0.45,IF(Reservas!F376=$O$12,0.33,"")))),Reservas!H376)</f>
        <v/>
      </c>
      <c r="CD371" t="str">
        <f>IF(Reservas!K376="",IF(Reservas!J376="","",IF(Reservas!I376=$O$10,0.85,IF(Reservas!I376=$O$11,0.45,IF(Reservas!I376=$O$12,0.33,"")))),Reservas!K376)</f>
        <v/>
      </c>
      <c r="CE371" t="str">
        <f>IF(Reservas!N376="",IF(Reservas!M376="","",IF(Reservas!L376=$O$10,0.85,IF(Reservas!L376=$O$11,0.45,IF(Reservas!L376=$O$12,0.33,"")))),Reservas!N376)</f>
        <v/>
      </c>
      <c r="CF371" t="str">
        <f>IF(Reservas!Q376="",IF(Reservas!P376="","",IF(Reservas!O376=$O$10,0.85,IF(Reservas!O376=$O$11,0.45,IF(Reservas!O376=$O$12,0.33,"")))),Reservas!Q376)</f>
        <v/>
      </c>
      <c r="CG371" t="str">
        <f>IF(Reservas!T376="",IF(Reservas!S376="","",IF(Reservas!R376=$O$10,0.85,IF(Reservas!R376=$O$11,0.45,IF(Reservas!R376=$O$12,0.33,"")))),Reservas!T376)</f>
        <v/>
      </c>
      <c r="CH371" t="str">
        <f>IF(Reservas!W376="",IF(Reservas!V376="","",IF(Reservas!U376=$O$10,0.85,IF(Reservas!U376=$O$11,0.45,IF(Reservas!U376=$O$12,0.33,"")))),Reservas!W376)</f>
        <v/>
      </c>
      <c r="CI371" t="str">
        <f>IF(Reservas!Z376="",IF(Reservas!Y376="","",IF(Reservas!X376=$O$10,0.85,IF(Reservas!X376=$O$11,0.45,IF(Reservas!X376=$O$12,0.33,"")))),Reservas!Z376)</f>
        <v/>
      </c>
      <c r="CJ371" t="str">
        <f>IF(Reservas!AC376="",IF(Reservas!AB376="","",IF(Reservas!AA376=$O$10,0.85,IF(Reservas!AA376=$O$11,0.45,IF(Reservas!AA376=$O$12,0.33,"")))),Reservas!AC376)</f>
        <v/>
      </c>
      <c r="CK371" t="str">
        <f>IF(Reservas!AF376="",IF(Reservas!AE376="","",IF(Reservas!AD376=$O$10,0.85,IF(Reservas!AD376=$O$11,0.45,IF(Reservas!AD376=$O$12,0.33,"")))),Reservas!AF376)</f>
        <v/>
      </c>
      <c r="CL371" t="str">
        <f>IF(Reservas!AI376="",IF(Reservas!AH376="","",IF(Reservas!AG376=$O$10,0.85,IF(Reservas!AG376=$O$11,0.45,IF(Reservas!AG376=$O$12,0.33,"")))),Reservas!AI376)</f>
        <v/>
      </c>
      <c r="CM371" t="str">
        <f>IF(Reservas!AL376="",IF(Reservas!AK376="","",IF(Reservas!AJ376=$O$10,0.85,IF(Reservas!AJ376=$O$11,0.45,IF(Reservas!AJ376=$O$12,0.33,"")))),Reservas!AL376)</f>
        <v/>
      </c>
      <c r="CO371" t="str">
        <f>IFERROR('Prod y alimentación'!E429*IF($AN371=$R$10,VLOOKUP($AO371,Listas!$B$6:$C$106,2,),IF($AN371=$R$11,VLOOKUP($AO371,Listas!$E$6:$F$106,2,),IF($AN371=$R$12,VLOOKUP($AO371,Listas!$H$6:$I$106,2,),""))),"")</f>
        <v/>
      </c>
      <c r="CP371" t="str">
        <f>IFERROR('Prod y alimentación'!H429*IF($AN371=$R$10,VLOOKUP($AO371,Listas!$B$6:$C$106,2,),IF($AN371=$R$11,VLOOKUP($AO371,Listas!$E$6:$F$106,2,),IF($AN371=$R$12,VLOOKUP($AO371,Listas!$H$6:$I$106,2,),""))),"")</f>
        <v/>
      </c>
      <c r="CQ371" t="str">
        <f>IFERROR('Prod y alimentación'!K429*IF($AN371=$R$10,VLOOKUP($AO371,Listas!$B$6:$C$106,2,),IF($AN371=$R$11,VLOOKUP($AO371,Listas!$E$6:$F$106,2,),IF($AN371=$R$12,VLOOKUP($AO371,Listas!$H$6:$I$106,2,),""))),"")</f>
        <v/>
      </c>
      <c r="CR371" t="str">
        <f>IFERROR('Prod y alimentación'!N429*IF($AN371=$R$10,VLOOKUP($AO371,Listas!$B$6:$C$106,2,),IF($AN371=$R$11,VLOOKUP($AO371,Listas!$E$6:$F$106,2,),IF($AN371=$R$12,VLOOKUP($AO371,Listas!$H$6:$I$106,2,),""))),"")</f>
        <v/>
      </c>
      <c r="CS371" t="str">
        <f>IFERROR('Prod y alimentación'!Q429*IF($AN371=$R$10,VLOOKUP($AO371,Listas!$B$6:$C$106,2,),IF($AN371=$R$11,VLOOKUP($AO371,Listas!$E$6:$F$106,2,),IF($AN371=$R$12,VLOOKUP($AO371,Listas!$H$6:$I$106,2,),""))),"")</f>
        <v/>
      </c>
      <c r="CT371" t="str">
        <f>IFERROR('Prod y alimentación'!T429*IF($AN371=$R$10,VLOOKUP($AO371,Listas!$B$6:$C$106,2,),IF($AN371=$R$11,VLOOKUP($AO371,Listas!$E$6:$F$106,2,),IF($AN371=$R$12,VLOOKUP($AO371,Listas!$H$6:$I$106,2,),""))),"")</f>
        <v/>
      </c>
      <c r="CU371" t="str">
        <f>IFERROR('Prod y alimentación'!W429*IF($AN371=$R$10,VLOOKUP($AO371,Listas!$B$6:$C$106,2,),IF($AN371=$R$11,VLOOKUP($AO371,Listas!$E$6:$F$106,2,),IF($AN371=$R$12,VLOOKUP($AO371,Listas!$H$6:$I$106,2,),""))),"")</f>
        <v/>
      </c>
      <c r="CV371" t="str">
        <f>IFERROR('Prod y alimentación'!Z429*IF($AN371=$R$10,VLOOKUP($AO371,Listas!$B$6:$C$106,2,),IF($AN371=$R$11,VLOOKUP($AO371,Listas!$E$6:$F$106,2,),IF($AN371=$R$12,VLOOKUP($AO371,Listas!$H$6:$I$106,2,),""))),"")</f>
        <v/>
      </c>
      <c r="CW371" t="str">
        <f>IFERROR('Prod y alimentación'!AC429*IF($AN371=$R$10,VLOOKUP($AO371,Listas!$B$6:$C$106,2,),IF($AN371=$R$11,VLOOKUP($AO371,Listas!$E$6:$F$106,2,),IF($AN371=$R$12,VLOOKUP($AO371,Listas!$H$6:$I$106,2,),""))),"")</f>
        <v/>
      </c>
      <c r="CX371" t="str">
        <f>IFERROR('Prod y alimentación'!AF429*IF($AN371=$R$10,VLOOKUP($AO371,Listas!$B$6:$C$106,2,),IF($AN371=$R$11,VLOOKUP($AO371,Listas!$E$6:$F$106,2,),IF($AN371=$R$12,VLOOKUP($AO371,Listas!$H$6:$I$106,2,),""))),"")</f>
        <v/>
      </c>
      <c r="CY371" t="str">
        <f>IFERROR('Prod y alimentación'!AI429*IF($AN371=$R$10,VLOOKUP($AO371,Listas!$B$6:$C$106,2,),IF($AN371=$R$11,VLOOKUP($AO371,Listas!$E$6:$F$106,2,),IF($AN371=$R$12,VLOOKUP($AO371,Listas!$H$6:$I$106,2,),""))),"")</f>
        <v/>
      </c>
      <c r="CZ371" t="str">
        <f>IFERROR('Prod y alimentación'!AL429*IF($AN371=$R$10,VLOOKUP($AO371,Listas!$B$6:$C$106,2,),IF($AN371=$R$11,VLOOKUP($AO371,Listas!$E$6:$F$106,2,),IF($AN371=$R$12,VLOOKUP($AO371,Listas!$H$6:$I$106,2,),""))),"")</f>
        <v/>
      </c>
    </row>
    <row r="372" spans="80:104" x14ac:dyDescent="0.35">
      <c r="CB372" t="str">
        <f>IF(Reservas!E377="",IF(Reservas!D377="","",IF(Reservas!C377=$O$10,0.85,IF(Reservas!C377=$O$11,0.45,IF(Reservas!C377=$O$12,0.33,"")))),Reservas!E377)</f>
        <v/>
      </c>
      <c r="CC372" t="str">
        <f>IF(Reservas!H377="",IF(Reservas!G377="","",IF(Reservas!F377=$O$10,0.85,IF(Reservas!F377=$O$11,0.45,IF(Reservas!F377=$O$12,0.33,"")))),Reservas!H377)</f>
        <v/>
      </c>
      <c r="CD372" t="str">
        <f>IF(Reservas!K377="",IF(Reservas!J377="","",IF(Reservas!I377=$O$10,0.85,IF(Reservas!I377=$O$11,0.45,IF(Reservas!I377=$O$12,0.33,"")))),Reservas!K377)</f>
        <v/>
      </c>
      <c r="CE372" t="str">
        <f>IF(Reservas!N377="",IF(Reservas!M377="","",IF(Reservas!L377=$O$10,0.85,IF(Reservas!L377=$O$11,0.45,IF(Reservas!L377=$O$12,0.33,"")))),Reservas!N377)</f>
        <v/>
      </c>
      <c r="CF372" t="str">
        <f>IF(Reservas!Q377="",IF(Reservas!P377="","",IF(Reservas!O377=$O$10,0.85,IF(Reservas!O377=$O$11,0.45,IF(Reservas!O377=$O$12,0.33,"")))),Reservas!Q377)</f>
        <v/>
      </c>
      <c r="CG372" t="str">
        <f>IF(Reservas!T377="",IF(Reservas!S377="","",IF(Reservas!R377=$O$10,0.85,IF(Reservas!R377=$O$11,0.45,IF(Reservas!R377=$O$12,0.33,"")))),Reservas!T377)</f>
        <v/>
      </c>
      <c r="CH372" t="str">
        <f>IF(Reservas!W377="",IF(Reservas!V377="","",IF(Reservas!U377=$O$10,0.85,IF(Reservas!U377=$O$11,0.45,IF(Reservas!U377=$O$12,0.33,"")))),Reservas!W377)</f>
        <v/>
      </c>
      <c r="CI372" t="str">
        <f>IF(Reservas!Z377="",IF(Reservas!Y377="","",IF(Reservas!X377=$O$10,0.85,IF(Reservas!X377=$O$11,0.45,IF(Reservas!X377=$O$12,0.33,"")))),Reservas!Z377)</f>
        <v/>
      </c>
      <c r="CJ372" t="str">
        <f>IF(Reservas!AC377="",IF(Reservas!AB377="","",IF(Reservas!AA377=$O$10,0.85,IF(Reservas!AA377=$O$11,0.45,IF(Reservas!AA377=$O$12,0.33,"")))),Reservas!AC377)</f>
        <v/>
      </c>
      <c r="CK372" t="str">
        <f>IF(Reservas!AF377="",IF(Reservas!AE377="","",IF(Reservas!AD377=$O$10,0.85,IF(Reservas!AD377=$O$11,0.45,IF(Reservas!AD377=$O$12,0.33,"")))),Reservas!AF377)</f>
        <v/>
      </c>
      <c r="CL372" t="str">
        <f>IF(Reservas!AI377="",IF(Reservas!AH377="","",IF(Reservas!AG377=$O$10,0.85,IF(Reservas!AG377=$O$11,0.45,IF(Reservas!AG377=$O$12,0.33,"")))),Reservas!AI377)</f>
        <v/>
      </c>
      <c r="CM372" t="str">
        <f>IF(Reservas!AL377="",IF(Reservas!AK377="","",IF(Reservas!AJ377=$O$10,0.85,IF(Reservas!AJ377=$O$11,0.45,IF(Reservas!AJ377=$O$12,0.33,"")))),Reservas!AL377)</f>
        <v/>
      </c>
      <c r="CO372" t="str">
        <f>IFERROR('Prod y alimentación'!E430*IF($AN372=$R$10,VLOOKUP($AO372,Listas!$B$6:$C$106,2,),IF($AN372=$R$11,VLOOKUP($AO372,Listas!$E$6:$F$106,2,),IF($AN372=$R$12,VLOOKUP($AO372,Listas!$H$6:$I$106,2,),""))),"")</f>
        <v/>
      </c>
      <c r="CP372" t="str">
        <f>IFERROR('Prod y alimentación'!H430*IF($AN372=$R$10,VLOOKUP($AO372,Listas!$B$6:$C$106,2,),IF($AN372=$R$11,VLOOKUP($AO372,Listas!$E$6:$F$106,2,),IF($AN372=$R$12,VLOOKUP($AO372,Listas!$H$6:$I$106,2,),""))),"")</f>
        <v/>
      </c>
      <c r="CQ372" t="str">
        <f>IFERROR('Prod y alimentación'!K430*IF($AN372=$R$10,VLOOKUP($AO372,Listas!$B$6:$C$106,2,),IF($AN372=$R$11,VLOOKUP($AO372,Listas!$E$6:$F$106,2,),IF($AN372=$R$12,VLOOKUP($AO372,Listas!$H$6:$I$106,2,),""))),"")</f>
        <v/>
      </c>
      <c r="CR372" t="str">
        <f>IFERROR('Prod y alimentación'!N430*IF($AN372=$R$10,VLOOKUP($AO372,Listas!$B$6:$C$106,2,),IF($AN372=$R$11,VLOOKUP($AO372,Listas!$E$6:$F$106,2,),IF($AN372=$R$12,VLOOKUP($AO372,Listas!$H$6:$I$106,2,),""))),"")</f>
        <v/>
      </c>
      <c r="CS372" t="str">
        <f>IFERROR('Prod y alimentación'!Q430*IF($AN372=$R$10,VLOOKUP($AO372,Listas!$B$6:$C$106,2,),IF($AN372=$R$11,VLOOKUP($AO372,Listas!$E$6:$F$106,2,),IF($AN372=$R$12,VLOOKUP($AO372,Listas!$H$6:$I$106,2,),""))),"")</f>
        <v/>
      </c>
      <c r="CT372" t="str">
        <f>IFERROR('Prod y alimentación'!T430*IF($AN372=$R$10,VLOOKUP($AO372,Listas!$B$6:$C$106,2,),IF($AN372=$R$11,VLOOKUP($AO372,Listas!$E$6:$F$106,2,),IF($AN372=$R$12,VLOOKUP($AO372,Listas!$H$6:$I$106,2,),""))),"")</f>
        <v/>
      </c>
      <c r="CU372" t="str">
        <f>IFERROR('Prod y alimentación'!W430*IF($AN372=$R$10,VLOOKUP($AO372,Listas!$B$6:$C$106,2,),IF($AN372=$R$11,VLOOKUP($AO372,Listas!$E$6:$F$106,2,),IF($AN372=$R$12,VLOOKUP($AO372,Listas!$H$6:$I$106,2,),""))),"")</f>
        <v/>
      </c>
      <c r="CV372" t="str">
        <f>IFERROR('Prod y alimentación'!Z430*IF($AN372=$R$10,VLOOKUP($AO372,Listas!$B$6:$C$106,2,),IF($AN372=$R$11,VLOOKUP($AO372,Listas!$E$6:$F$106,2,),IF($AN372=$R$12,VLOOKUP($AO372,Listas!$H$6:$I$106,2,),""))),"")</f>
        <v/>
      </c>
      <c r="CW372" t="str">
        <f>IFERROR('Prod y alimentación'!AC430*IF($AN372=$R$10,VLOOKUP($AO372,Listas!$B$6:$C$106,2,),IF($AN372=$R$11,VLOOKUP($AO372,Listas!$E$6:$F$106,2,),IF($AN372=$R$12,VLOOKUP($AO372,Listas!$H$6:$I$106,2,),""))),"")</f>
        <v/>
      </c>
      <c r="CX372" t="str">
        <f>IFERROR('Prod y alimentación'!AF430*IF($AN372=$R$10,VLOOKUP($AO372,Listas!$B$6:$C$106,2,),IF($AN372=$R$11,VLOOKUP($AO372,Listas!$E$6:$F$106,2,),IF($AN372=$R$12,VLOOKUP($AO372,Listas!$H$6:$I$106,2,),""))),"")</f>
        <v/>
      </c>
      <c r="CY372" t="str">
        <f>IFERROR('Prod y alimentación'!AI430*IF($AN372=$R$10,VLOOKUP($AO372,Listas!$B$6:$C$106,2,),IF($AN372=$R$11,VLOOKUP($AO372,Listas!$E$6:$F$106,2,),IF($AN372=$R$12,VLOOKUP($AO372,Listas!$H$6:$I$106,2,),""))),"")</f>
        <v/>
      </c>
      <c r="CZ372" t="str">
        <f>IFERROR('Prod y alimentación'!AL430*IF($AN372=$R$10,VLOOKUP($AO372,Listas!$B$6:$C$106,2,),IF($AN372=$R$11,VLOOKUP($AO372,Listas!$E$6:$F$106,2,),IF($AN372=$R$12,VLOOKUP($AO372,Listas!$H$6:$I$106,2,),""))),"")</f>
        <v/>
      </c>
    </row>
    <row r="373" spans="80:104" x14ac:dyDescent="0.35">
      <c r="CB373" t="str">
        <f>IF(Reservas!E378="",IF(Reservas!D378="","",IF(Reservas!C378=$O$10,0.85,IF(Reservas!C378=$O$11,0.45,IF(Reservas!C378=$O$12,0.33,"")))),Reservas!E378)</f>
        <v/>
      </c>
      <c r="CC373" t="str">
        <f>IF(Reservas!H378="",IF(Reservas!G378="","",IF(Reservas!F378=$O$10,0.85,IF(Reservas!F378=$O$11,0.45,IF(Reservas!F378=$O$12,0.33,"")))),Reservas!H378)</f>
        <v/>
      </c>
      <c r="CD373" t="str">
        <f>IF(Reservas!K378="",IF(Reservas!J378="","",IF(Reservas!I378=$O$10,0.85,IF(Reservas!I378=$O$11,0.45,IF(Reservas!I378=$O$12,0.33,"")))),Reservas!K378)</f>
        <v/>
      </c>
      <c r="CE373" t="str">
        <f>IF(Reservas!N378="",IF(Reservas!M378="","",IF(Reservas!L378=$O$10,0.85,IF(Reservas!L378=$O$11,0.45,IF(Reservas!L378=$O$12,0.33,"")))),Reservas!N378)</f>
        <v/>
      </c>
      <c r="CF373" t="str">
        <f>IF(Reservas!Q378="",IF(Reservas!P378="","",IF(Reservas!O378=$O$10,0.85,IF(Reservas!O378=$O$11,0.45,IF(Reservas!O378=$O$12,0.33,"")))),Reservas!Q378)</f>
        <v/>
      </c>
      <c r="CG373" t="str">
        <f>IF(Reservas!T378="",IF(Reservas!S378="","",IF(Reservas!R378=$O$10,0.85,IF(Reservas!R378=$O$11,0.45,IF(Reservas!R378=$O$12,0.33,"")))),Reservas!T378)</f>
        <v/>
      </c>
      <c r="CH373" t="str">
        <f>IF(Reservas!W378="",IF(Reservas!V378="","",IF(Reservas!U378=$O$10,0.85,IF(Reservas!U378=$O$11,0.45,IF(Reservas!U378=$O$12,0.33,"")))),Reservas!W378)</f>
        <v/>
      </c>
      <c r="CI373" t="str">
        <f>IF(Reservas!Z378="",IF(Reservas!Y378="","",IF(Reservas!X378=$O$10,0.85,IF(Reservas!X378=$O$11,0.45,IF(Reservas!X378=$O$12,0.33,"")))),Reservas!Z378)</f>
        <v/>
      </c>
      <c r="CJ373" t="str">
        <f>IF(Reservas!AC378="",IF(Reservas!AB378="","",IF(Reservas!AA378=$O$10,0.85,IF(Reservas!AA378=$O$11,0.45,IF(Reservas!AA378=$O$12,0.33,"")))),Reservas!AC378)</f>
        <v/>
      </c>
      <c r="CK373" t="str">
        <f>IF(Reservas!AF378="",IF(Reservas!AE378="","",IF(Reservas!AD378=$O$10,0.85,IF(Reservas!AD378=$O$11,0.45,IF(Reservas!AD378=$O$12,0.33,"")))),Reservas!AF378)</f>
        <v/>
      </c>
      <c r="CL373" t="str">
        <f>IF(Reservas!AI378="",IF(Reservas!AH378="","",IF(Reservas!AG378=$O$10,0.85,IF(Reservas!AG378=$O$11,0.45,IF(Reservas!AG378=$O$12,0.33,"")))),Reservas!AI378)</f>
        <v/>
      </c>
      <c r="CM373" t="str">
        <f>IF(Reservas!AL378="",IF(Reservas!AK378="","",IF(Reservas!AJ378=$O$10,0.85,IF(Reservas!AJ378=$O$11,0.45,IF(Reservas!AJ378=$O$12,0.33,"")))),Reservas!AL378)</f>
        <v/>
      </c>
      <c r="CO373" t="str">
        <f>IFERROR('Prod y alimentación'!E431*IF($AN373=$R$10,VLOOKUP($AO373,Listas!$B$6:$C$106,2,),IF($AN373=$R$11,VLOOKUP($AO373,Listas!$E$6:$F$106,2,),IF($AN373=$R$12,VLOOKUP($AO373,Listas!$H$6:$I$106,2,),""))),"")</f>
        <v/>
      </c>
      <c r="CP373" t="str">
        <f>IFERROR('Prod y alimentación'!H431*IF($AN373=$R$10,VLOOKUP($AO373,Listas!$B$6:$C$106,2,),IF($AN373=$R$11,VLOOKUP($AO373,Listas!$E$6:$F$106,2,),IF($AN373=$R$12,VLOOKUP($AO373,Listas!$H$6:$I$106,2,),""))),"")</f>
        <v/>
      </c>
      <c r="CQ373" t="str">
        <f>IFERROR('Prod y alimentación'!K431*IF($AN373=$R$10,VLOOKUP($AO373,Listas!$B$6:$C$106,2,),IF($AN373=$R$11,VLOOKUP($AO373,Listas!$E$6:$F$106,2,),IF($AN373=$R$12,VLOOKUP($AO373,Listas!$H$6:$I$106,2,),""))),"")</f>
        <v/>
      </c>
      <c r="CR373" t="str">
        <f>IFERROR('Prod y alimentación'!N431*IF($AN373=$R$10,VLOOKUP($AO373,Listas!$B$6:$C$106,2,),IF($AN373=$R$11,VLOOKUP($AO373,Listas!$E$6:$F$106,2,),IF($AN373=$R$12,VLOOKUP($AO373,Listas!$H$6:$I$106,2,),""))),"")</f>
        <v/>
      </c>
      <c r="CS373" t="str">
        <f>IFERROR('Prod y alimentación'!Q431*IF($AN373=$R$10,VLOOKUP($AO373,Listas!$B$6:$C$106,2,),IF($AN373=$R$11,VLOOKUP($AO373,Listas!$E$6:$F$106,2,),IF($AN373=$R$12,VLOOKUP($AO373,Listas!$H$6:$I$106,2,),""))),"")</f>
        <v/>
      </c>
      <c r="CT373" t="str">
        <f>IFERROR('Prod y alimentación'!T431*IF($AN373=$R$10,VLOOKUP($AO373,Listas!$B$6:$C$106,2,),IF($AN373=$R$11,VLOOKUP($AO373,Listas!$E$6:$F$106,2,),IF($AN373=$R$12,VLOOKUP($AO373,Listas!$H$6:$I$106,2,),""))),"")</f>
        <v/>
      </c>
      <c r="CU373" t="str">
        <f>IFERROR('Prod y alimentación'!W431*IF($AN373=$R$10,VLOOKUP($AO373,Listas!$B$6:$C$106,2,),IF($AN373=$R$11,VLOOKUP($AO373,Listas!$E$6:$F$106,2,),IF($AN373=$R$12,VLOOKUP($AO373,Listas!$H$6:$I$106,2,),""))),"")</f>
        <v/>
      </c>
      <c r="CV373" t="str">
        <f>IFERROR('Prod y alimentación'!Z431*IF($AN373=$R$10,VLOOKUP($AO373,Listas!$B$6:$C$106,2,),IF($AN373=$R$11,VLOOKUP($AO373,Listas!$E$6:$F$106,2,),IF($AN373=$R$12,VLOOKUP($AO373,Listas!$H$6:$I$106,2,),""))),"")</f>
        <v/>
      </c>
      <c r="CW373" t="str">
        <f>IFERROR('Prod y alimentación'!AC431*IF($AN373=$R$10,VLOOKUP($AO373,Listas!$B$6:$C$106,2,),IF($AN373=$R$11,VLOOKUP($AO373,Listas!$E$6:$F$106,2,),IF($AN373=$R$12,VLOOKUP($AO373,Listas!$H$6:$I$106,2,),""))),"")</f>
        <v/>
      </c>
      <c r="CX373" t="str">
        <f>IFERROR('Prod y alimentación'!AF431*IF($AN373=$R$10,VLOOKUP($AO373,Listas!$B$6:$C$106,2,),IF($AN373=$R$11,VLOOKUP($AO373,Listas!$E$6:$F$106,2,),IF($AN373=$R$12,VLOOKUP($AO373,Listas!$H$6:$I$106,2,),""))),"")</f>
        <v/>
      </c>
      <c r="CY373" t="str">
        <f>IFERROR('Prod y alimentación'!AI431*IF($AN373=$R$10,VLOOKUP($AO373,Listas!$B$6:$C$106,2,),IF($AN373=$R$11,VLOOKUP($AO373,Listas!$E$6:$F$106,2,),IF($AN373=$R$12,VLOOKUP($AO373,Listas!$H$6:$I$106,2,),""))),"")</f>
        <v/>
      </c>
      <c r="CZ373" t="str">
        <f>IFERROR('Prod y alimentación'!AL431*IF($AN373=$R$10,VLOOKUP($AO373,Listas!$B$6:$C$106,2,),IF($AN373=$R$11,VLOOKUP($AO373,Listas!$E$6:$F$106,2,),IF($AN373=$R$12,VLOOKUP($AO373,Listas!$H$6:$I$106,2,),""))),"")</f>
        <v/>
      </c>
    </row>
    <row r="374" spans="80:104" x14ac:dyDescent="0.35">
      <c r="CB374" t="str">
        <f>IF(Reservas!E379="",IF(Reservas!D379="","",IF(Reservas!C379=$O$10,0.85,IF(Reservas!C379=$O$11,0.45,IF(Reservas!C379=$O$12,0.33,"")))),Reservas!E379)</f>
        <v/>
      </c>
      <c r="CC374" t="str">
        <f>IF(Reservas!H379="",IF(Reservas!G379="","",IF(Reservas!F379=$O$10,0.85,IF(Reservas!F379=$O$11,0.45,IF(Reservas!F379=$O$12,0.33,"")))),Reservas!H379)</f>
        <v/>
      </c>
      <c r="CD374" t="str">
        <f>IF(Reservas!K379="",IF(Reservas!J379="","",IF(Reservas!I379=$O$10,0.85,IF(Reservas!I379=$O$11,0.45,IF(Reservas!I379=$O$12,0.33,"")))),Reservas!K379)</f>
        <v/>
      </c>
      <c r="CE374" t="str">
        <f>IF(Reservas!N379="",IF(Reservas!M379="","",IF(Reservas!L379=$O$10,0.85,IF(Reservas!L379=$O$11,0.45,IF(Reservas!L379=$O$12,0.33,"")))),Reservas!N379)</f>
        <v/>
      </c>
      <c r="CF374" t="str">
        <f>IF(Reservas!Q379="",IF(Reservas!P379="","",IF(Reservas!O379=$O$10,0.85,IF(Reservas!O379=$O$11,0.45,IF(Reservas!O379=$O$12,0.33,"")))),Reservas!Q379)</f>
        <v/>
      </c>
      <c r="CG374" t="str">
        <f>IF(Reservas!T379="",IF(Reservas!S379="","",IF(Reservas!R379=$O$10,0.85,IF(Reservas!R379=$O$11,0.45,IF(Reservas!R379=$O$12,0.33,"")))),Reservas!T379)</f>
        <v/>
      </c>
      <c r="CH374" t="str">
        <f>IF(Reservas!W379="",IF(Reservas!V379="","",IF(Reservas!U379=$O$10,0.85,IF(Reservas!U379=$O$11,0.45,IF(Reservas!U379=$O$12,0.33,"")))),Reservas!W379)</f>
        <v/>
      </c>
      <c r="CI374" t="str">
        <f>IF(Reservas!Z379="",IF(Reservas!Y379="","",IF(Reservas!X379=$O$10,0.85,IF(Reservas!X379=$O$11,0.45,IF(Reservas!X379=$O$12,0.33,"")))),Reservas!Z379)</f>
        <v/>
      </c>
      <c r="CJ374" t="str">
        <f>IF(Reservas!AC379="",IF(Reservas!AB379="","",IF(Reservas!AA379=$O$10,0.85,IF(Reservas!AA379=$O$11,0.45,IF(Reservas!AA379=$O$12,0.33,"")))),Reservas!AC379)</f>
        <v/>
      </c>
      <c r="CK374" t="str">
        <f>IF(Reservas!AF379="",IF(Reservas!AE379="","",IF(Reservas!AD379=$O$10,0.85,IF(Reservas!AD379=$O$11,0.45,IF(Reservas!AD379=$O$12,0.33,"")))),Reservas!AF379)</f>
        <v/>
      </c>
      <c r="CL374" t="str">
        <f>IF(Reservas!AI379="",IF(Reservas!AH379="","",IF(Reservas!AG379=$O$10,0.85,IF(Reservas!AG379=$O$11,0.45,IF(Reservas!AG379=$O$12,0.33,"")))),Reservas!AI379)</f>
        <v/>
      </c>
      <c r="CM374" t="str">
        <f>IF(Reservas!AL379="",IF(Reservas!AK379="","",IF(Reservas!AJ379=$O$10,0.85,IF(Reservas!AJ379=$O$11,0.45,IF(Reservas!AJ379=$O$12,0.33,"")))),Reservas!AL379)</f>
        <v/>
      </c>
      <c r="CO374" t="str">
        <f>IFERROR('Prod y alimentación'!E432*IF($AN374=$R$10,VLOOKUP($AO374,Listas!$B$6:$C$106,2,),IF($AN374=$R$11,VLOOKUP($AO374,Listas!$E$6:$F$106,2,),IF($AN374=$R$12,VLOOKUP($AO374,Listas!$H$6:$I$106,2,),""))),"")</f>
        <v/>
      </c>
      <c r="CP374" t="str">
        <f>IFERROR('Prod y alimentación'!H432*IF($AN374=$R$10,VLOOKUP($AO374,Listas!$B$6:$C$106,2,),IF($AN374=$R$11,VLOOKUP($AO374,Listas!$E$6:$F$106,2,),IF($AN374=$R$12,VLOOKUP($AO374,Listas!$H$6:$I$106,2,),""))),"")</f>
        <v/>
      </c>
      <c r="CQ374" t="str">
        <f>IFERROR('Prod y alimentación'!K432*IF($AN374=$R$10,VLOOKUP($AO374,Listas!$B$6:$C$106,2,),IF($AN374=$R$11,VLOOKUP($AO374,Listas!$E$6:$F$106,2,),IF($AN374=$R$12,VLOOKUP($AO374,Listas!$H$6:$I$106,2,),""))),"")</f>
        <v/>
      </c>
      <c r="CR374" t="str">
        <f>IFERROR('Prod y alimentación'!N432*IF($AN374=$R$10,VLOOKUP($AO374,Listas!$B$6:$C$106,2,),IF($AN374=$R$11,VLOOKUP($AO374,Listas!$E$6:$F$106,2,),IF($AN374=$R$12,VLOOKUP($AO374,Listas!$H$6:$I$106,2,),""))),"")</f>
        <v/>
      </c>
      <c r="CS374" t="str">
        <f>IFERROR('Prod y alimentación'!Q432*IF($AN374=$R$10,VLOOKUP($AO374,Listas!$B$6:$C$106,2,),IF($AN374=$R$11,VLOOKUP($AO374,Listas!$E$6:$F$106,2,),IF($AN374=$R$12,VLOOKUP($AO374,Listas!$H$6:$I$106,2,),""))),"")</f>
        <v/>
      </c>
      <c r="CT374" t="str">
        <f>IFERROR('Prod y alimentación'!T432*IF($AN374=$R$10,VLOOKUP($AO374,Listas!$B$6:$C$106,2,),IF($AN374=$R$11,VLOOKUP($AO374,Listas!$E$6:$F$106,2,),IF($AN374=$R$12,VLOOKUP($AO374,Listas!$H$6:$I$106,2,),""))),"")</f>
        <v/>
      </c>
      <c r="CU374" t="str">
        <f>IFERROR('Prod y alimentación'!W432*IF($AN374=$R$10,VLOOKUP($AO374,Listas!$B$6:$C$106,2,),IF($AN374=$R$11,VLOOKUP($AO374,Listas!$E$6:$F$106,2,),IF($AN374=$R$12,VLOOKUP($AO374,Listas!$H$6:$I$106,2,),""))),"")</f>
        <v/>
      </c>
      <c r="CV374" t="str">
        <f>IFERROR('Prod y alimentación'!Z432*IF($AN374=$R$10,VLOOKUP($AO374,Listas!$B$6:$C$106,2,),IF($AN374=$R$11,VLOOKUP($AO374,Listas!$E$6:$F$106,2,),IF($AN374=$R$12,VLOOKUP($AO374,Listas!$H$6:$I$106,2,),""))),"")</f>
        <v/>
      </c>
      <c r="CW374" t="str">
        <f>IFERROR('Prod y alimentación'!AC432*IF($AN374=$R$10,VLOOKUP($AO374,Listas!$B$6:$C$106,2,),IF($AN374=$R$11,VLOOKUP($AO374,Listas!$E$6:$F$106,2,),IF($AN374=$R$12,VLOOKUP($AO374,Listas!$H$6:$I$106,2,),""))),"")</f>
        <v/>
      </c>
      <c r="CX374" t="str">
        <f>IFERROR('Prod y alimentación'!AF432*IF($AN374=$R$10,VLOOKUP($AO374,Listas!$B$6:$C$106,2,),IF($AN374=$R$11,VLOOKUP($AO374,Listas!$E$6:$F$106,2,),IF($AN374=$R$12,VLOOKUP($AO374,Listas!$H$6:$I$106,2,),""))),"")</f>
        <v/>
      </c>
      <c r="CY374" t="str">
        <f>IFERROR('Prod y alimentación'!AI432*IF($AN374=$R$10,VLOOKUP($AO374,Listas!$B$6:$C$106,2,),IF($AN374=$R$11,VLOOKUP($AO374,Listas!$E$6:$F$106,2,),IF($AN374=$R$12,VLOOKUP($AO374,Listas!$H$6:$I$106,2,),""))),"")</f>
        <v/>
      </c>
      <c r="CZ374" t="str">
        <f>IFERROR('Prod y alimentación'!AL432*IF($AN374=$R$10,VLOOKUP($AO374,Listas!$B$6:$C$106,2,),IF($AN374=$R$11,VLOOKUP($AO374,Listas!$E$6:$F$106,2,),IF($AN374=$R$12,VLOOKUP($AO374,Listas!$H$6:$I$106,2,),""))),"")</f>
        <v/>
      </c>
    </row>
    <row r="375" spans="80:104" x14ac:dyDescent="0.35">
      <c r="CB375" t="str">
        <f>IF(Reservas!E380="",IF(Reservas!D380="","",IF(Reservas!C380=$O$10,0.85,IF(Reservas!C380=$O$11,0.45,IF(Reservas!C380=$O$12,0.33,"")))),Reservas!E380)</f>
        <v/>
      </c>
      <c r="CC375" t="str">
        <f>IF(Reservas!H380="",IF(Reservas!G380="","",IF(Reservas!F380=$O$10,0.85,IF(Reservas!F380=$O$11,0.45,IF(Reservas!F380=$O$12,0.33,"")))),Reservas!H380)</f>
        <v/>
      </c>
      <c r="CD375" t="str">
        <f>IF(Reservas!K380="",IF(Reservas!J380="","",IF(Reservas!I380=$O$10,0.85,IF(Reservas!I380=$O$11,0.45,IF(Reservas!I380=$O$12,0.33,"")))),Reservas!K380)</f>
        <v/>
      </c>
      <c r="CE375" t="str">
        <f>IF(Reservas!N380="",IF(Reservas!M380="","",IF(Reservas!L380=$O$10,0.85,IF(Reservas!L380=$O$11,0.45,IF(Reservas!L380=$O$12,0.33,"")))),Reservas!N380)</f>
        <v/>
      </c>
      <c r="CF375" t="str">
        <f>IF(Reservas!Q380="",IF(Reservas!P380="","",IF(Reservas!O380=$O$10,0.85,IF(Reservas!O380=$O$11,0.45,IF(Reservas!O380=$O$12,0.33,"")))),Reservas!Q380)</f>
        <v/>
      </c>
      <c r="CG375" t="str">
        <f>IF(Reservas!T380="",IF(Reservas!S380="","",IF(Reservas!R380=$O$10,0.85,IF(Reservas!R380=$O$11,0.45,IF(Reservas!R380=$O$12,0.33,"")))),Reservas!T380)</f>
        <v/>
      </c>
      <c r="CH375" t="str">
        <f>IF(Reservas!W380="",IF(Reservas!V380="","",IF(Reservas!U380=$O$10,0.85,IF(Reservas!U380=$O$11,0.45,IF(Reservas!U380=$O$12,0.33,"")))),Reservas!W380)</f>
        <v/>
      </c>
      <c r="CI375" t="str">
        <f>IF(Reservas!Z380="",IF(Reservas!Y380="","",IF(Reservas!X380=$O$10,0.85,IF(Reservas!X380=$O$11,0.45,IF(Reservas!X380=$O$12,0.33,"")))),Reservas!Z380)</f>
        <v/>
      </c>
      <c r="CJ375" t="str">
        <f>IF(Reservas!AC380="",IF(Reservas!AB380="","",IF(Reservas!AA380=$O$10,0.85,IF(Reservas!AA380=$O$11,0.45,IF(Reservas!AA380=$O$12,0.33,"")))),Reservas!AC380)</f>
        <v/>
      </c>
      <c r="CK375" t="str">
        <f>IF(Reservas!AF380="",IF(Reservas!AE380="","",IF(Reservas!AD380=$O$10,0.85,IF(Reservas!AD380=$O$11,0.45,IF(Reservas!AD380=$O$12,0.33,"")))),Reservas!AF380)</f>
        <v/>
      </c>
      <c r="CL375" t="str">
        <f>IF(Reservas!AI380="",IF(Reservas!AH380="","",IF(Reservas!AG380=$O$10,0.85,IF(Reservas!AG380=$O$11,0.45,IF(Reservas!AG380=$O$12,0.33,"")))),Reservas!AI380)</f>
        <v/>
      </c>
      <c r="CM375" t="str">
        <f>IF(Reservas!AL380="",IF(Reservas!AK380="","",IF(Reservas!AJ380=$O$10,0.85,IF(Reservas!AJ380=$O$11,0.45,IF(Reservas!AJ380=$O$12,0.33,"")))),Reservas!AL380)</f>
        <v/>
      </c>
      <c r="CO375" t="str">
        <f>IFERROR('Prod y alimentación'!E433*IF($AN375=$R$10,VLOOKUP($AO375,Listas!$B$6:$C$106,2,),IF($AN375=$R$11,VLOOKUP($AO375,Listas!$E$6:$F$106,2,),IF($AN375=$R$12,VLOOKUP($AO375,Listas!$H$6:$I$106,2,),""))),"")</f>
        <v/>
      </c>
      <c r="CP375" t="str">
        <f>IFERROR('Prod y alimentación'!H433*IF($AN375=$R$10,VLOOKUP($AO375,Listas!$B$6:$C$106,2,),IF($AN375=$R$11,VLOOKUP($AO375,Listas!$E$6:$F$106,2,),IF($AN375=$R$12,VLOOKUP($AO375,Listas!$H$6:$I$106,2,),""))),"")</f>
        <v/>
      </c>
      <c r="CQ375" t="str">
        <f>IFERROR('Prod y alimentación'!K433*IF($AN375=$R$10,VLOOKUP($AO375,Listas!$B$6:$C$106,2,),IF($AN375=$R$11,VLOOKUP($AO375,Listas!$E$6:$F$106,2,),IF($AN375=$R$12,VLOOKUP($AO375,Listas!$H$6:$I$106,2,),""))),"")</f>
        <v/>
      </c>
      <c r="CR375" t="str">
        <f>IFERROR('Prod y alimentación'!N433*IF($AN375=$R$10,VLOOKUP($AO375,Listas!$B$6:$C$106,2,),IF($AN375=$R$11,VLOOKUP($AO375,Listas!$E$6:$F$106,2,),IF($AN375=$R$12,VLOOKUP($AO375,Listas!$H$6:$I$106,2,),""))),"")</f>
        <v/>
      </c>
      <c r="CS375" t="str">
        <f>IFERROR('Prod y alimentación'!Q433*IF($AN375=$R$10,VLOOKUP($AO375,Listas!$B$6:$C$106,2,),IF($AN375=$R$11,VLOOKUP($AO375,Listas!$E$6:$F$106,2,),IF($AN375=$R$12,VLOOKUP($AO375,Listas!$H$6:$I$106,2,),""))),"")</f>
        <v/>
      </c>
      <c r="CT375" t="str">
        <f>IFERROR('Prod y alimentación'!T433*IF($AN375=$R$10,VLOOKUP($AO375,Listas!$B$6:$C$106,2,),IF($AN375=$R$11,VLOOKUP($AO375,Listas!$E$6:$F$106,2,),IF($AN375=$R$12,VLOOKUP($AO375,Listas!$H$6:$I$106,2,),""))),"")</f>
        <v/>
      </c>
      <c r="CU375" t="str">
        <f>IFERROR('Prod y alimentación'!W433*IF($AN375=$R$10,VLOOKUP($AO375,Listas!$B$6:$C$106,2,),IF($AN375=$R$11,VLOOKUP($AO375,Listas!$E$6:$F$106,2,),IF($AN375=$R$12,VLOOKUP($AO375,Listas!$H$6:$I$106,2,),""))),"")</f>
        <v/>
      </c>
      <c r="CV375" t="str">
        <f>IFERROR('Prod y alimentación'!Z433*IF($AN375=$R$10,VLOOKUP($AO375,Listas!$B$6:$C$106,2,),IF($AN375=$R$11,VLOOKUP($AO375,Listas!$E$6:$F$106,2,),IF($AN375=$R$12,VLOOKUP($AO375,Listas!$H$6:$I$106,2,),""))),"")</f>
        <v/>
      </c>
      <c r="CW375" t="str">
        <f>IFERROR('Prod y alimentación'!AC433*IF($AN375=$R$10,VLOOKUP($AO375,Listas!$B$6:$C$106,2,),IF($AN375=$R$11,VLOOKUP($AO375,Listas!$E$6:$F$106,2,),IF($AN375=$R$12,VLOOKUP($AO375,Listas!$H$6:$I$106,2,),""))),"")</f>
        <v/>
      </c>
      <c r="CX375" t="str">
        <f>IFERROR('Prod y alimentación'!AF433*IF($AN375=$R$10,VLOOKUP($AO375,Listas!$B$6:$C$106,2,),IF($AN375=$R$11,VLOOKUP($AO375,Listas!$E$6:$F$106,2,),IF($AN375=$R$12,VLOOKUP($AO375,Listas!$H$6:$I$106,2,),""))),"")</f>
        <v/>
      </c>
      <c r="CY375" t="str">
        <f>IFERROR('Prod y alimentación'!AI433*IF($AN375=$R$10,VLOOKUP($AO375,Listas!$B$6:$C$106,2,),IF($AN375=$R$11,VLOOKUP($AO375,Listas!$E$6:$F$106,2,),IF($AN375=$R$12,VLOOKUP($AO375,Listas!$H$6:$I$106,2,),""))),"")</f>
        <v/>
      </c>
      <c r="CZ375" t="str">
        <f>IFERROR('Prod y alimentación'!AL433*IF($AN375=$R$10,VLOOKUP($AO375,Listas!$B$6:$C$106,2,),IF($AN375=$R$11,VLOOKUP($AO375,Listas!$E$6:$F$106,2,),IF($AN375=$R$12,VLOOKUP($AO375,Listas!$H$6:$I$106,2,),""))),"")</f>
        <v/>
      </c>
    </row>
    <row r="376" spans="80:104" x14ac:dyDescent="0.35">
      <c r="CB376" t="str">
        <f>IF(Reservas!E381="",IF(Reservas!D381="","",IF(Reservas!C381=$O$10,0.85,IF(Reservas!C381=$O$11,0.45,IF(Reservas!C381=$O$12,0.33,"")))),Reservas!E381)</f>
        <v/>
      </c>
      <c r="CC376" t="str">
        <f>IF(Reservas!H381="",IF(Reservas!G381="","",IF(Reservas!F381=$O$10,0.85,IF(Reservas!F381=$O$11,0.45,IF(Reservas!F381=$O$12,0.33,"")))),Reservas!H381)</f>
        <v/>
      </c>
      <c r="CD376" t="str">
        <f>IF(Reservas!K381="",IF(Reservas!J381="","",IF(Reservas!I381=$O$10,0.85,IF(Reservas!I381=$O$11,0.45,IF(Reservas!I381=$O$12,0.33,"")))),Reservas!K381)</f>
        <v/>
      </c>
      <c r="CE376" t="str">
        <f>IF(Reservas!N381="",IF(Reservas!M381="","",IF(Reservas!L381=$O$10,0.85,IF(Reservas!L381=$O$11,0.45,IF(Reservas!L381=$O$12,0.33,"")))),Reservas!N381)</f>
        <v/>
      </c>
      <c r="CF376" t="str">
        <f>IF(Reservas!Q381="",IF(Reservas!P381="","",IF(Reservas!O381=$O$10,0.85,IF(Reservas!O381=$O$11,0.45,IF(Reservas!O381=$O$12,0.33,"")))),Reservas!Q381)</f>
        <v/>
      </c>
      <c r="CG376" t="str">
        <f>IF(Reservas!T381="",IF(Reservas!S381="","",IF(Reservas!R381=$O$10,0.85,IF(Reservas!R381=$O$11,0.45,IF(Reservas!R381=$O$12,0.33,"")))),Reservas!T381)</f>
        <v/>
      </c>
      <c r="CH376" t="str">
        <f>IF(Reservas!W381="",IF(Reservas!V381="","",IF(Reservas!U381=$O$10,0.85,IF(Reservas!U381=$O$11,0.45,IF(Reservas!U381=$O$12,0.33,"")))),Reservas!W381)</f>
        <v/>
      </c>
      <c r="CI376" t="str">
        <f>IF(Reservas!Z381="",IF(Reservas!Y381="","",IF(Reservas!X381=$O$10,0.85,IF(Reservas!X381=$O$11,0.45,IF(Reservas!X381=$O$12,0.33,"")))),Reservas!Z381)</f>
        <v/>
      </c>
      <c r="CJ376" t="str">
        <f>IF(Reservas!AC381="",IF(Reservas!AB381="","",IF(Reservas!AA381=$O$10,0.85,IF(Reservas!AA381=$O$11,0.45,IF(Reservas!AA381=$O$12,0.33,"")))),Reservas!AC381)</f>
        <v/>
      </c>
      <c r="CK376" t="str">
        <f>IF(Reservas!AF381="",IF(Reservas!AE381="","",IF(Reservas!AD381=$O$10,0.85,IF(Reservas!AD381=$O$11,0.45,IF(Reservas!AD381=$O$12,0.33,"")))),Reservas!AF381)</f>
        <v/>
      </c>
      <c r="CL376" t="str">
        <f>IF(Reservas!AI381="",IF(Reservas!AH381="","",IF(Reservas!AG381=$O$10,0.85,IF(Reservas!AG381=$O$11,0.45,IF(Reservas!AG381=$O$12,0.33,"")))),Reservas!AI381)</f>
        <v/>
      </c>
      <c r="CM376" t="str">
        <f>IF(Reservas!AL381="",IF(Reservas!AK381="","",IF(Reservas!AJ381=$O$10,0.85,IF(Reservas!AJ381=$O$11,0.45,IF(Reservas!AJ381=$O$12,0.33,"")))),Reservas!AL381)</f>
        <v/>
      </c>
      <c r="CO376" t="str">
        <f>IFERROR('Prod y alimentación'!E434*IF($AN376=$R$10,VLOOKUP($AO376,Listas!$B$6:$C$106,2,),IF($AN376=$R$11,VLOOKUP($AO376,Listas!$E$6:$F$106,2,),IF($AN376=$R$12,VLOOKUP($AO376,Listas!$H$6:$I$106,2,),""))),"")</f>
        <v/>
      </c>
      <c r="CP376" t="str">
        <f>IFERROR('Prod y alimentación'!H434*IF($AN376=$R$10,VLOOKUP($AO376,Listas!$B$6:$C$106,2,),IF($AN376=$R$11,VLOOKUP($AO376,Listas!$E$6:$F$106,2,),IF($AN376=$R$12,VLOOKUP($AO376,Listas!$H$6:$I$106,2,),""))),"")</f>
        <v/>
      </c>
      <c r="CQ376" t="str">
        <f>IFERROR('Prod y alimentación'!K434*IF($AN376=$R$10,VLOOKUP($AO376,Listas!$B$6:$C$106,2,),IF($AN376=$R$11,VLOOKUP($AO376,Listas!$E$6:$F$106,2,),IF($AN376=$R$12,VLOOKUP($AO376,Listas!$H$6:$I$106,2,),""))),"")</f>
        <v/>
      </c>
      <c r="CR376" t="str">
        <f>IFERROR('Prod y alimentación'!N434*IF($AN376=$R$10,VLOOKUP($AO376,Listas!$B$6:$C$106,2,),IF($AN376=$R$11,VLOOKUP($AO376,Listas!$E$6:$F$106,2,),IF($AN376=$R$12,VLOOKUP($AO376,Listas!$H$6:$I$106,2,),""))),"")</f>
        <v/>
      </c>
      <c r="CS376" t="str">
        <f>IFERROR('Prod y alimentación'!Q434*IF($AN376=$R$10,VLOOKUP($AO376,Listas!$B$6:$C$106,2,),IF($AN376=$R$11,VLOOKUP($AO376,Listas!$E$6:$F$106,2,),IF($AN376=$R$12,VLOOKUP($AO376,Listas!$H$6:$I$106,2,),""))),"")</f>
        <v/>
      </c>
      <c r="CT376" t="str">
        <f>IFERROR('Prod y alimentación'!T434*IF($AN376=$R$10,VLOOKUP($AO376,Listas!$B$6:$C$106,2,),IF($AN376=$R$11,VLOOKUP($AO376,Listas!$E$6:$F$106,2,),IF($AN376=$R$12,VLOOKUP($AO376,Listas!$H$6:$I$106,2,),""))),"")</f>
        <v/>
      </c>
      <c r="CU376" t="str">
        <f>IFERROR('Prod y alimentación'!W434*IF($AN376=$R$10,VLOOKUP($AO376,Listas!$B$6:$C$106,2,),IF($AN376=$R$11,VLOOKUP($AO376,Listas!$E$6:$F$106,2,),IF($AN376=$R$12,VLOOKUP($AO376,Listas!$H$6:$I$106,2,),""))),"")</f>
        <v/>
      </c>
      <c r="CV376" t="str">
        <f>IFERROR('Prod y alimentación'!Z434*IF($AN376=$R$10,VLOOKUP($AO376,Listas!$B$6:$C$106,2,),IF($AN376=$R$11,VLOOKUP($AO376,Listas!$E$6:$F$106,2,),IF($AN376=$R$12,VLOOKUP($AO376,Listas!$H$6:$I$106,2,),""))),"")</f>
        <v/>
      </c>
      <c r="CW376" t="str">
        <f>IFERROR('Prod y alimentación'!AC434*IF($AN376=$R$10,VLOOKUP($AO376,Listas!$B$6:$C$106,2,),IF($AN376=$R$11,VLOOKUP($AO376,Listas!$E$6:$F$106,2,),IF($AN376=$R$12,VLOOKUP($AO376,Listas!$H$6:$I$106,2,),""))),"")</f>
        <v/>
      </c>
      <c r="CX376" t="str">
        <f>IFERROR('Prod y alimentación'!AF434*IF($AN376=$R$10,VLOOKUP($AO376,Listas!$B$6:$C$106,2,),IF($AN376=$R$11,VLOOKUP($AO376,Listas!$E$6:$F$106,2,),IF($AN376=$R$12,VLOOKUP($AO376,Listas!$H$6:$I$106,2,),""))),"")</f>
        <v/>
      </c>
      <c r="CY376" t="str">
        <f>IFERROR('Prod y alimentación'!AI434*IF($AN376=$R$10,VLOOKUP($AO376,Listas!$B$6:$C$106,2,),IF($AN376=$R$11,VLOOKUP($AO376,Listas!$E$6:$F$106,2,),IF($AN376=$R$12,VLOOKUP($AO376,Listas!$H$6:$I$106,2,),""))),"")</f>
        <v/>
      </c>
      <c r="CZ376" t="str">
        <f>IFERROR('Prod y alimentación'!AL434*IF($AN376=$R$10,VLOOKUP($AO376,Listas!$B$6:$C$106,2,),IF($AN376=$R$11,VLOOKUP($AO376,Listas!$E$6:$F$106,2,),IF($AN376=$R$12,VLOOKUP($AO376,Listas!$H$6:$I$106,2,),""))),"")</f>
        <v/>
      </c>
    </row>
    <row r="377" spans="80:104" x14ac:dyDescent="0.35">
      <c r="CB377" t="str">
        <f>IF(Reservas!E382="",IF(Reservas!D382="","",IF(Reservas!C382=$O$10,0.85,IF(Reservas!C382=$O$11,0.45,IF(Reservas!C382=$O$12,0.33,"")))),Reservas!E382)</f>
        <v/>
      </c>
      <c r="CC377" t="str">
        <f>IF(Reservas!H382="",IF(Reservas!G382="","",IF(Reservas!F382=$O$10,0.85,IF(Reservas!F382=$O$11,0.45,IF(Reservas!F382=$O$12,0.33,"")))),Reservas!H382)</f>
        <v/>
      </c>
      <c r="CD377" t="str">
        <f>IF(Reservas!K382="",IF(Reservas!J382="","",IF(Reservas!I382=$O$10,0.85,IF(Reservas!I382=$O$11,0.45,IF(Reservas!I382=$O$12,0.33,"")))),Reservas!K382)</f>
        <v/>
      </c>
      <c r="CE377" t="str">
        <f>IF(Reservas!N382="",IF(Reservas!M382="","",IF(Reservas!L382=$O$10,0.85,IF(Reservas!L382=$O$11,0.45,IF(Reservas!L382=$O$12,0.33,"")))),Reservas!N382)</f>
        <v/>
      </c>
      <c r="CF377" t="str">
        <f>IF(Reservas!Q382="",IF(Reservas!P382="","",IF(Reservas!O382=$O$10,0.85,IF(Reservas!O382=$O$11,0.45,IF(Reservas!O382=$O$12,0.33,"")))),Reservas!Q382)</f>
        <v/>
      </c>
      <c r="CG377" t="str">
        <f>IF(Reservas!T382="",IF(Reservas!S382="","",IF(Reservas!R382=$O$10,0.85,IF(Reservas!R382=$O$11,0.45,IF(Reservas!R382=$O$12,0.33,"")))),Reservas!T382)</f>
        <v/>
      </c>
      <c r="CH377" t="str">
        <f>IF(Reservas!W382="",IF(Reservas!V382="","",IF(Reservas!U382=$O$10,0.85,IF(Reservas!U382=$O$11,0.45,IF(Reservas!U382=$O$12,0.33,"")))),Reservas!W382)</f>
        <v/>
      </c>
      <c r="CI377" t="str">
        <f>IF(Reservas!Z382="",IF(Reservas!Y382="","",IF(Reservas!X382=$O$10,0.85,IF(Reservas!X382=$O$11,0.45,IF(Reservas!X382=$O$12,0.33,"")))),Reservas!Z382)</f>
        <v/>
      </c>
      <c r="CJ377" t="str">
        <f>IF(Reservas!AC382="",IF(Reservas!AB382="","",IF(Reservas!AA382=$O$10,0.85,IF(Reservas!AA382=$O$11,0.45,IF(Reservas!AA382=$O$12,0.33,"")))),Reservas!AC382)</f>
        <v/>
      </c>
      <c r="CK377" t="str">
        <f>IF(Reservas!AF382="",IF(Reservas!AE382="","",IF(Reservas!AD382=$O$10,0.85,IF(Reservas!AD382=$O$11,0.45,IF(Reservas!AD382=$O$12,0.33,"")))),Reservas!AF382)</f>
        <v/>
      </c>
      <c r="CL377" t="str">
        <f>IF(Reservas!AI382="",IF(Reservas!AH382="","",IF(Reservas!AG382=$O$10,0.85,IF(Reservas!AG382=$O$11,0.45,IF(Reservas!AG382=$O$12,0.33,"")))),Reservas!AI382)</f>
        <v/>
      </c>
      <c r="CM377" t="str">
        <f>IF(Reservas!AL382="",IF(Reservas!AK382="","",IF(Reservas!AJ382=$O$10,0.85,IF(Reservas!AJ382=$O$11,0.45,IF(Reservas!AJ382=$O$12,0.33,"")))),Reservas!AL382)</f>
        <v/>
      </c>
      <c r="CO377" t="str">
        <f>IFERROR('Prod y alimentación'!E435*IF($AN377=$R$10,VLOOKUP($AO377,Listas!$B$6:$C$106,2,),IF($AN377=$R$11,VLOOKUP($AO377,Listas!$E$6:$F$106,2,),IF($AN377=$R$12,VLOOKUP($AO377,Listas!$H$6:$I$106,2,),""))),"")</f>
        <v/>
      </c>
      <c r="CP377" t="str">
        <f>IFERROR('Prod y alimentación'!H435*IF($AN377=$R$10,VLOOKUP($AO377,Listas!$B$6:$C$106,2,),IF($AN377=$R$11,VLOOKUP($AO377,Listas!$E$6:$F$106,2,),IF($AN377=$R$12,VLOOKUP($AO377,Listas!$H$6:$I$106,2,),""))),"")</f>
        <v/>
      </c>
      <c r="CQ377" t="str">
        <f>IFERROR('Prod y alimentación'!K435*IF($AN377=$R$10,VLOOKUP($AO377,Listas!$B$6:$C$106,2,),IF($AN377=$R$11,VLOOKUP($AO377,Listas!$E$6:$F$106,2,),IF($AN377=$R$12,VLOOKUP($AO377,Listas!$H$6:$I$106,2,),""))),"")</f>
        <v/>
      </c>
      <c r="CR377" t="str">
        <f>IFERROR('Prod y alimentación'!N435*IF($AN377=$R$10,VLOOKUP($AO377,Listas!$B$6:$C$106,2,),IF($AN377=$R$11,VLOOKUP($AO377,Listas!$E$6:$F$106,2,),IF($AN377=$R$12,VLOOKUP($AO377,Listas!$H$6:$I$106,2,),""))),"")</f>
        <v/>
      </c>
      <c r="CS377" t="str">
        <f>IFERROR('Prod y alimentación'!Q435*IF($AN377=$R$10,VLOOKUP($AO377,Listas!$B$6:$C$106,2,),IF($AN377=$R$11,VLOOKUP($AO377,Listas!$E$6:$F$106,2,),IF($AN377=$R$12,VLOOKUP($AO377,Listas!$H$6:$I$106,2,),""))),"")</f>
        <v/>
      </c>
      <c r="CT377" t="str">
        <f>IFERROR('Prod y alimentación'!T435*IF($AN377=$R$10,VLOOKUP($AO377,Listas!$B$6:$C$106,2,),IF($AN377=$R$11,VLOOKUP($AO377,Listas!$E$6:$F$106,2,),IF($AN377=$R$12,VLOOKUP($AO377,Listas!$H$6:$I$106,2,),""))),"")</f>
        <v/>
      </c>
      <c r="CU377" t="str">
        <f>IFERROR('Prod y alimentación'!W435*IF($AN377=$R$10,VLOOKUP($AO377,Listas!$B$6:$C$106,2,),IF($AN377=$R$11,VLOOKUP($AO377,Listas!$E$6:$F$106,2,),IF($AN377=$R$12,VLOOKUP($AO377,Listas!$H$6:$I$106,2,),""))),"")</f>
        <v/>
      </c>
      <c r="CV377" t="str">
        <f>IFERROR('Prod y alimentación'!Z435*IF($AN377=$R$10,VLOOKUP($AO377,Listas!$B$6:$C$106,2,),IF($AN377=$R$11,VLOOKUP($AO377,Listas!$E$6:$F$106,2,),IF($AN377=$R$12,VLOOKUP($AO377,Listas!$H$6:$I$106,2,),""))),"")</f>
        <v/>
      </c>
      <c r="CW377" t="str">
        <f>IFERROR('Prod y alimentación'!AC435*IF($AN377=$R$10,VLOOKUP($AO377,Listas!$B$6:$C$106,2,),IF($AN377=$R$11,VLOOKUP($AO377,Listas!$E$6:$F$106,2,),IF($AN377=$R$12,VLOOKUP($AO377,Listas!$H$6:$I$106,2,),""))),"")</f>
        <v/>
      </c>
      <c r="CX377" t="str">
        <f>IFERROR('Prod y alimentación'!AF435*IF($AN377=$R$10,VLOOKUP($AO377,Listas!$B$6:$C$106,2,),IF($AN377=$R$11,VLOOKUP($AO377,Listas!$E$6:$F$106,2,),IF($AN377=$R$12,VLOOKUP($AO377,Listas!$H$6:$I$106,2,),""))),"")</f>
        <v/>
      </c>
      <c r="CY377" t="str">
        <f>IFERROR('Prod y alimentación'!AI435*IF($AN377=$R$10,VLOOKUP($AO377,Listas!$B$6:$C$106,2,),IF($AN377=$R$11,VLOOKUP($AO377,Listas!$E$6:$F$106,2,),IF($AN377=$R$12,VLOOKUP($AO377,Listas!$H$6:$I$106,2,),""))),"")</f>
        <v/>
      </c>
      <c r="CZ377" t="str">
        <f>IFERROR('Prod y alimentación'!AL435*IF($AN377=$R$10,VLOOKUP($AO377,Listas!$B$6:$C$106,2,),IF($AN377=$R$11,VLOOKUP($AO377,Listas!$E$6:$F$106,2,),IF($AN377=$R$12,VLOOKUP($AO377,Listas!$H$6:$I$106,2,),""))),"")</f>
        <v/>
      </c>
    </row>
    <row r="378" spans="80:104" x14ac:dyDescent="0.35">
      <c r="CB378" t="str">
        <f>IF(Reservas!E383="",IF(Reservas!D383="","",IF(Reservas!C383=$O$10,0.85,IF(Reservas!C383=$O$11,0.45,IF(Reservas!C383=$O$12,0.33,"")))),Reservas!E383)</f>
        <v/>
      </c>
      <c r="CC378" t="str">
        <f>IF(Reservas!H383="",IF(Reservas!G383="","",IF(Reservas!F383=$O$10,0.85,IF(Reservas!F383=$O$11,0.45,IF(Reservas!F383=$O$12,0.33,"")))),Reservas!H383)</f>
        <v/>
      </c>
      <c r="CD378" t="str">
        <f>IF(Reservas!K383="",IF(Reservas!J383="","",IF(Reservas!I383=$O$10,0.85,IF(Reservas!I383=$O$11,0.45,IF(Reservas!I383=$O$12,0.33,"")))),Reservas!K383)</f>
        <v/>
      </c>
      <c r="CE378" t="str">
        <f>IF(Reservas!N383="",IF(Reservas!M383="","",IF(Reservas!L383=$O$10,0.85,IF(Reservas!L383=$O$11,0.45,IF(Reservas!L383=$O$12,0.33,"")))),Reservas!N383)</f>
        <v/>
      </c>
      <c r="CF378" t="str">
        <f>IF(Reservas!Q383="",IF(Reservas!P383="","",IF(Reservas!O383=$O$10,0.85,IF(Reservas!O383=$O$11,0.45,IF(Reservas!O383=$O$12,0.33,"")))),Reservas!Q383)</f>
        <v/>
      </c>
      <c r="CG378" t="str">
        <f>IF(Reservas!T383="",IF(Reservas!S383="","",IF(Reservas!R383=$O$10,0.85,IF(Reservas!R383=$O$11,0.45,IF(Reservas!R383=$O$12,0.33,"")))),Reservas!T383)</f>
        <v/>
      </c>
      <c r="CH378" t="str">
        <f>IF(Reservas!W383="",IF(Reservas!V383="","",IF(Reservas!U383=$O$10,0.85,IF(Reservas!U383=$O$11,0.45,IF(Reservas!U383=$O$12,0.33,"")))),Reservas!W383)</f>
        <v/>
      </c>
      <c r="CI378" t="str">
        <f>IF(Reservas!Z383="",IF(Reservas!Y383="","",IF(Reservas!X383=$O$10,0.85,IF(Reservas!X383=$O$11,0.45,IF(Reservas!X383=$O$12,0.33,"")))),Reservas!Z383)</f>
        <v/>
      </c>
      <c r="CJ378" t="str">
        <f>IF(Reservas!AC383="",IF(Reservas!AB383="","",IF(Reservas!AA383=$O$10,0.85,IF(Reservas!AA383=$O$11,0.45,IF(Reservas!AA383=$O$12,0.33,"")))),Reservas!AC383)</f>
        <v/>
      </c>
      <c r="CK378" t="str">
        <f>IF(Reservas!AF383="",IF(Reservas!AE383="","",IF(Reservas!AD383=$O$10,0.85,IF(Reservas!AD383=$O$11,0.45,IF(Reservas!AD383=$O$12,0.33,"")))),Reservas!AF383)</f>
        <v/>
      </c>
      <c r="CL378" t="str">
        <f>IF(Reservas!AI383="",IF(Reservas!AH383="","",IF(Reservas!AG383=$O$10,0.85,IF(Reservas!AG383=$O$11,0.45,IF(Reservas!AG383=$O$12,0.33,"")))),Reservas!AI383)</f>
        <v/>
      </c>
      <c r="CM378" t="str">
        <f>IF(Reservas!AL383="",IF(Reservas!AK383="","",IF(Reservas!AJ383=$O$10,0.85,IF(Reservas!AJ383=$O$11,0.45,IF(Reservas!AJ383=$O$12,0.33,"")))),Reservas!AL383)</f>
        <v/>
      </c>
      <c r="CO378" t="str">
        <f>IFERROR('Prod y alimentación'!E436*IF($AN378=$R$10,VLOOKUP($AO378,Listas!$B$6:$C$106,2,),IF($AN378=$R$11,VLOOKUP($AO378,Listas!$E$6:$F$106,2,),IF($AN378=$R$12,VLOOKUP($AO378,Listas!$H$6:$I$106,2,),""))),"")</f>
        <v/>
      </c>
      <c r="CP378" t="str">
        <f>IFERROR('Prod y alimentación'!H436*IF($AN378=$R$10,VLOOKUP($AO378,Listas!$B$6:$C$106,2,),IF($AN378=$R$11,VLOOKUP($AO378,Listas!$E$6:$F$106,2,),IF($AN378=$R$12,VLOOKUP($AO378,Listas!$H$6:$I$106,2,),""))),"")</f>
        <v/>
      </c>
      <c r="CQ378" t="str">
        <f>IFERROR('Prod y alimentación'!K436*IF($AN378=$R$10,VLOOKUP($AO378,Listas!$B$6:$C$106,2,),IF($AN378=$R$11,VLOOKUP($AO378,Listas!$E$6:$F$106,2,),IF($AN378=$R$12,VLOOKUP($AO378,Listas!$H$6:$I$106,2,),""))),"")</f>
        <v/>
      </c>
      <c r="CR378" t="str">
        <f>IFERROR('Prod y alimentación'!N436*IF($AN378=$R$10,VLOOKUP($AO378,Listas!$B$6:$C$106,2,),IF($AN378=$R$11,VLOOKUP($AO378,Listas!$E$6:$F$106,2,),IF($AN378=$R$12,VLOOKUP($AO378,Listas!$H$6:$I$106,2,),""))),"")</f>
        <v/>
      </c>
      <c r="CS378" t="str">
        <f>IFERROR('Prod y alimentación'!Q436*IF($AN378=$R$10,VLOOKUP($AO378,Listas!$B$6:$C$106,2,),IF($AN378=$R$11,VLOOKUP($AO378,Listas!$E$6:$F$106,2,),IF($AN378=$R$12,VLOOKUP($AO378,Listas!$H$6:$I$106,2,),""))),"")</f>
        <v/>
      </c>
      <c r="CT378" t="str">
        <f>IFERROR('Prod y alimentación'!T436*IF($AN378=$R$10,VLOOKUP($AO378,Listas!$B$6:$C$106,2,),IF($AN378=$R$11,VLOOKUP($AO378,Listas!$E$6:$F$106,2,),IF($AN378=$R$12,VLOOKUP($AO378,Listas!$H$6:$I$106,2,),""))),"")</f>
        <v/>
      </c>
      <c r="CU378" t="str">
        <f>IFERROR('Prod y alimentación'!W436*IF($AN378=$R$10,VLOOKUP($AO378,Listas!$B$6:$C$106,2,),IF($AN378=$R$11,VLOOKUP($AO378,Listas!$E$6:$F$106,2,),IF($AN378=$R$12,VLOOKUP($AO378,Listas!$H$6:$I$106,2,),""))),"")</f>
        <v/>
      </c>
      <c r="CV378" t="str">
        <f>IFERROR('Prod y alimentación'!Z436*IF($AN378=$R$10,VLOOKUP($AO378,Listas!$B$6:$C$106,2,),IF($AN378=$R$11,VLOOKUP($AO378,Listas!$E$6:$F$106,2,),IF($AN378=$R$12,VLOOKUP($AO378,Listas!$H$6:$I$106,2,),""))),"")</f>
        <v/>
      </c>
      <c r="CW378" t="str">
        <f>IFERROR('Prod y alimentación'!AC436*IF($AN378=$R$10,VLOOKUP($AO378,Listas!$B$6:$C$106,2,),IF($AN378=$R$11,VLOOKUP($AO378,Listas!$E$6:$F$106,2,),IF($AN378=$R$12,VLOOKUP($AO378,Listas!$H$6:$I$106,2,),""))),"")</f>
        <v/>
      </c>
      <c r="CX378" t="str">
        <f>IFERROR('Prod y alimentación'!AF436*IF($AN378=$R$10,VLOOKUP($AO378,Listas!$B$6:$C$106,2,),IF($AN378=$R$11,VLOOKUP($AO378,Listas!$E$6:$F$106,2,),IF($AN378=$R$12,VLOOKUP($AO378,Listas!$H$6:$I$106,2,),""))),"")</f>
        <v/>
      </c>
      <c r="CY378" t="str">
        <f>IFERROR('Prod y alimentación'!AI436*IF($AN378=$R$10,VLOOKUP($AO378,Listas!$B$6:$C$106,2,),IF($AN378=$R$11,VLOOKUP($AO378,Listas!$E$6:$F$106,2,),IF($AN378=$R$12,VLOOKUP($AO378,Listas!$H$6:$I$106,2,),""))),"")</f>
        <v/>
      </c>
      <c r="CZ378" t="str">
        <f>IFERROR('Prod y alimentación'!AL436*IF($AN378=$R$10,VLOOKUP($AO378,Listas!$B$6:$C$106,2,),IF($AN378=$R$11,VLOOKUP($AO378,Listas!$E$6:$F$106,2,),IF($AN378=$R$12,VLOOKUP($AO378,Listas!$H$6:$I$106,2,),""))),"")</f>
        <v/>
      </c>
    </row>
    <row r="379" spans="80:104" x14ac:dyDescent="0.35">
      <c r="CB379" t="str">
        <f>IF(Reservas!E384="",IF(Reservas!D384="","",IF(Reservas!C384=$O$10,0.85,IF(Reservas!C384=$O$11,0.45,IF(Reservas!C384=$O$12,0.33,"")))),Reservas!E384)</f>
        <v/>
      </c>
      <c r="CC379" t="str">
        <f>IF(Reservas!H384="",IF(Reservas!G384="","",IF(Reservas!F384=$O$10,0.85,IF(Reservas!F384=$O$11,0.45,IF(Reservas!F384=$O$12,0.33,"")))),Reservas!H384)</f>
        <v/>
      </c>
      <c r="CD379" t="str">
        <f>IF(Reservas!K384="",IF(Reservas!J384="","",IF(Reservas!I384=$O$10,0.85,IF(Reservas!I384=$O$11,0.45,IF(Reservas!I384=$O$12,0.33,"")))),Reservas!K384)</f>
        <v/>
      </c>
      <c r="CE379" t="str">
        <f>IF(Reservas!N384="",IF(Reservas!M384="","",IF(Reservas!L384=$O$10,0.85,IF(Reservas!L384=$O$11,0.45,IF(Reservas!L384=$O$12,0.33,"")))),Reservas!N384)</f>
        <v/>
      </c>
      <c r="CF379" t="str">
        <f>IF(Reservas!Q384="",IF(Reservas!P384="","",IF(Reservas!O384=$O$10,0.85,IF(Reservas!O384=$O$11,0.45,IF(Reservas!O384=$O$12,0.33,"")))),Reservas!Q384)</f>
        <v/>
      </c>
      <c r="CG379" t="str">
        <f>IF(Reservas!T384="",IF(Reservas!S384="","",IF(Reservas!R384=$O$10,0.85,IF(Reservas!R384=$O$11,0.45,IF(Reservas!R384=$O$12,0.33,"")))),Reservas!T384)</f>
        <v/>
      </c>
      <c r="CH379" t="str">
        <f>IF(Reservas!W384="",IF(Reservas!V384="","",IF(Reservas!U384=$O$10,0.85,IF(Reservas!U384=$O$11,0.45,IF(Reservas!U384=$O$12,0.33,"")))),Reservas!W384)</f>
        <v/>
      </c>
      <c r="CI379" t="str">
        <f>IF(Reservas!Z384="",IF(Reservas!Y384="","",IF(Reservas!X384=$O$10,0.85,IF(Reservas!X384=$O$11,0.45,IF(Reservas!X384=$O$12,0.33,"")))),Reservas!Z384)</f>
        <v/>
      </c>
      <c r="CJ379" t="str">
        <f>IF(Reservas!AC384="",IF(Reservas!AB384="","",IF(Reservas!AA384=$O$10,0.85,IF(Reservas!AA384=$O$11,0.45,IF(Reservas!AA384=$O$12,0.33,"")))),Reservas!AC384)</f>
        <v/>
      </c>
      <c r="CK379" t="str">
        <f>IF(Reservas!AF384="",IF(Reservas!AE384="","",IF(Reservas!AD384=$O$10,0.85,IF(Reservas!AD384=$O$11,0.45,IF(Reservas!AD384=$O$12,0.33,"")))),Reservas!AF384)</f>
        <v/>
      </c>
      <c r="CL379" t="str">
        <f>IF(Reservas!AI384="",IF(Reservas!AH384="","",IF(Reservas!AG384=$O$10,0.85,IF(Reservas!AG384=$O$11,0.45,IF(Reservas!AG384=$O$12,0.33,"")))),Reservas!AI384)</f>
        <v/>
      </c>
      <c r="CM379" t="str">
        <f>IF(Reservas!AL384="",IF(Reservas!AK384="","",IF(Reservas!AJ384=$O$10,0.85,IF(Reservas!AJ384=$O$11,0.45,IF(Reservas!AJ384=$O$12,0.33,"")))),Reservas!AL384)</f>
        <v/>
      </c>
      <c r="CO379" t="str">
        <f>IFERROR('Prod y alimentación'!E437*IF($AN379=$R$10,VLOOKUP($AO379,Listas!$B$6:$C$106,2,),IF($AN379=$R$11,VLOOKUP($AO379,Listas!$E$6:$F$106,2,),IF($AN379=$R$12,VLOOKUP($AO379,Listas!$H$6:$I$106,2,),""))),"")</f>
        <v/>
      </c>
      <c r="CP379" t="str">
        <f>IFERROR('Prod y alimentación'!H437*IF($AN379=$R$10,VLOOKUP($AO379,Listas!$B$6:$C$106,2,),IF($AN379=$R$11,VLOOKUP($AO379,Listas!$E$6:$F$106,2,),IF($AN379=$R$12,VLOOKUP($AO379,Listas!$H$6:$I$106,2,),""))),"")</f>
        <v/>
      </c>
      <c r="CQ379" t="str">
        <f>IFERROR('Prod y alimentación'!K437*IF($AN379=$R$10,VLOOKUP($AO379,Listas!$B$6:$C$106,2,),IF($AN379=$R$11,VLOOKUP($AO379,Listas!$E$6:$F$106,2,),IF($AN379=$R$12,VLOOKUP($AO379,Listas!$H$6:$I$106,2,),""))),"")</f>
        <v/>
      </c>
      <c r="CR379" t="str">
        <f>IFERROR('Prod y alimentación'!N437*IF($AN379=$R$10,VLOOKUP($AO379,Listas!$B$6:$C$106,2,),IF($AN379=$R$11,VLOOKUP($AO379,Listas!$E$6:$F$106,2,),IF($AN379=$R$12,VLOOKUP($AO379,Listas!$H$6:$I$106,2,),""))),"")</f>
        <v/>
      </c>
      <c r="CS379" t="str">
        <f>IFERROR('Prod y alimentación'!Q437*IF($AN379=$R$10,VLOOKUP($AO379,Listas!$B$6:$C$106,2,),IF($AN379=$R$11,VLOOKUP($AO379,Listas!$E$6:$F$106,2,),IF($AN379=$R$12,VLOOKUP($AO379,Listas!$H$6:$I$106,2,),""))),"")</f>
        <v/>
      </c>
      <c r="CT379" t="str">
        <f>IFERROR('Prod y alimentación'!T437*IF($AN379=$R$10,VLOOKUP($AO379,Listas!$B$6:$C$106,2,),IF($AN379=$R$11,VLOOKUP($AO379,Listas!$E$6:$F$106,2,),IF($AN379=$R$12,VLOOKUP($AO379,Listas!$H$6:$I$106,2,),""))),"")</f>
        <v/>
      </c>
      <c r="CU379" t="str">
        <f>IFERROR('Prod y alimentación'!W437*IF($AN379=$R$10,VLOOKUP($AO379,Listas!$B$6:$C$106,2,),IF($AN379=$R$11,VLOOKUP($AO379,Listas!$E$6:$F$106,2,),IF($AN379=$R$12,VLOOKUP($AO379,Listas!$H$6:$I$106,2,),""))),"")</f>
        <v/>
      </c>
      <c r="CV379" t="str">
        <f>IFERROR('Prod y alimentación'!Z437*IF($AN379=$R$10,VLOOKUP($AO379,Listas!$B$6:$C$106,2,),IF($AN379=$R$11,VLOOKUP($AO379,Listas!$E$6:$F$106,2,),IF($AN379=$R$12,VLOOKUP($AO379,Listas!$H$6:$I$106,2,),""))),"")</f>
        <v/>
      </c>
      <c r="CW379" t="str">
        <f>IFERROR('Prod y alimentación'!AC437*IF($AN379=$R$10,VLOOKUP($AO379,Listas!$B$6:$C$106,2,),IF($AN379=$R$11,VLOOKUP($AO379,Listas!$E$6:$F$106,2,),IF($AN379=$R$12,VLOOKUP($AO379,Listas!$H$6:$I$106,2,),""))),"")</f>
        <v/>
      </c>
      <c r="CX379" t="str">
        <f>IFERROR('Prod y alimentación'!AF437*IF($AN379=$R$10,VLOOKUP($AO379,Listas!$B$6:$C$106,2,),IF($AN379=$R$11,VLOOKUP($AO379,Listas!$E$6:$F$106,2,),IF($AN379=$R$12,VLOOKUP($AO379,Listas!$H$6:$I$106,2,),""))),"")</f>
        <v/>
      </c>
      <c r="CY379" t="str">
        <f>IFERROR('Prod y alimentación'!AI437*IF($AN379=$R$10,VLOOKUP($AO379,Listas!$B$6:$C$106,2,),IF($AN379=$R$11,VLOOKUP($AO379,Listas!$E$6:$F$106,2,),IF($AN379=$R$12,VLOOKUP($AO379,Listas!$H$6:$I$106,2,),""))),"")</f>
        <v/>
      </c>
      <c r="CZ379" t="str">
        <f>IFERROR('Prod y alimentación'!AL437*IF($AN379=$R$10,VLOOKUP($AO379,Listas!$B$6:$C$106,2,),IF($AN379=$R$11,VLOOKUP($AO379,Listas!$E$6:$F$106,2,),IF($AN379=$R$12,VLOOKUP($AO379,Listas!$H$6:$I$106,2,),""))),"")</f>
        <v/>
      </c>
    </row>
    <row r="380" spans="80:104" x14ac:dyDescent="0.35">
      <c r="CB380" t="str">
        <f>IF(Reservas!E385="",IF(Reservas!D385="","",IF(Reservas!C385=$O$10,0.85,IF(Reservas!C385=$O$11,0.45,IF(Reservas!C385=$O$12,0.33,"")))),Reservas!E385)</f>
        <v/>
      </c>
      <c r="CC380" t="str">
        <f>IF(Reservas!H385="",IF(Reservas!G385="","",IF(Reservas!F385=$O$10,0.85,IF(Reservas!F385=$O$11,0.45,IF(Reservas!F385=$O$12,0.33,"")))),Reservas!H385)</f>
        <v/>
      </c>
      <c r="CD380" t="str">
        <f>IF(Reservas!K385="",IF(Reservas!J385="","",IF(Reservas!I385=$O$10,0.85,IF(Reservas!I385=$O$11,0.45,IF(Reservas!I385=$O$12,0.33,"")))),Reservas!K385)</f>
        <v/>
      </c>
      <c r="CE380" t="str">
        <f>IF(Reservas!N385="",IF(Reservas!M385="","",IF(Reservas!L385=$O$10,0.85,IF(Reservas!L385=$O$11,0.45,IF(Reservas!L385=$O$12,0.33,"")))),Reservas!N385)</f>
        <v/>
      </c>
      <c r="CF380" t="str">
        <f>IF(Reservas!Q385="",IF(Reservas!P385="","",IF(Reservas!O385=$O$10,0.85,IF(Reservas!O385=$O$11,0.45,IF(Reservas!O385=$O$12,0.33,"")))),Reservas!Q385)</f>
        <v/>
      </c>
      <c r="CG380" t="str">
        <f>IF(Reservas!T385="",IF(Reservas!S385="","",IF(Reservas!R385=$O$10,0.85,IF(Reservas!R385=$O$11,0.45,IF(Reservas!R385=$O$12,0.33,"")))),Reservas!T385)</f>
        <v/>
      </c>
      <c r="CH380" t="str">
        <f>IF(Reservas!W385="",IF(Reservas!V385="","",IF(Reservas!U385=$O$10,0.85,IF(Reservas!U385=$O$11,0.45,IF(Reservas!U385=$O$12,0.33,"")))),Reservas!W385)</f>
        <v/>
      </c>
      <c r="CI380" t="str">
        <f>IF(Reservas!Z385="",IF(Reservas!Y385="","",IF(Reservas!X385=$O$10,0.85,IF(Reservas!X385=$O$11,0.45,IF(Reservas!X385=$O$12,0.33,"")))),Reservas!Z385)</f>
        <v/>
      </c>
      <c r="CJ380" t="str">
        <f>IF(Reservas!AC385="",IF(Reservas!AB385="","",IF(Reservas!AA385=$O$10,0.85,IF(Reservas!AA385=$O$11,0.45,IF(Reservas!AA385=$O$12,0.33,"")))),Reservas!AC385)</f>
        <v/>
      </c>
      <c r="CK380" t="str">
        <f>IF(Reservas!AF385="",IF(Reservas!AE385="","",IF(Reservas!AD385=$O$10,0.85,IF(Reservas!AD385=$O$11,0.45,IF(Reservas!AD385=$O$12,0.33,"")))),Reservas!AF385)</f>
        <v/>
      </c>
      <c r="CL380" t="str">
        <f>IF(Reservas!AI385="",IF(Reservas!AH385="","",IF(Reservas!AG385=$O$10,0.85,IF(Reservas!AG385=$O$11,0.45,IF(Reservas!AG385=$O$12,0.33,"")))),Reservas!AI385)</f>
        <v/>
      </c>
      <c r="CM380" t="str">
        <f>IF(Reservas!AL385="",IF(Reservas!AK385="","",IF(Reservas!AJ385=$O$10,0.85,IF(Reservas!AJ385=$O$11,0.45,IF(Reservas!AJ385=$O$12,0.33,"")))),Reservas!AL385)</f>
        <v/>
      </c>
      <c r="CO380" t="str">
        <f>IFERROR('Prod y alimentación'!E438*IF($AN380=$R$10,VLOOKUP($AO380,Listas!$B$6:$C$106,2,),IF($AN380=$R$11,VLOOKUP($AO380,Listas!$E$6:$F$106,2,),IF($AN380=$R$12,VLOOKUP($AO380,Listas!$H$6:$I$106,2,),""))),"")</f>
        <v/>
      </c>
      <c r="CP380" t="str">
        <f>IFERROR('Prod y alimentación'!H438*IF($AN380=$R$10,VLOOKUP($AO380,Listas!$B$6:$C$106,2,),IF($AN380=$R$11,VLOOKUP($AO380,Listas!$E$6:$F$106,2,),IF($AN380=$R$12,VLOOKUP($AO380,Listas!$H$6:$I$106,2,),""))),"")</f>
        <v/>
      </c>
      <c r="CQ380" t="str">
        <f>IFERROR('Prod y alimentación'!K438*IF($AN380=$R$10,VLOOKUP($AO380,Listas!$B$6:$C$106,2,),IF($AN380=$R$11,VLOOKUP($AO380,Listas!$E$6:$F$106,2,),IF($AN380=$R$12,VLOOKUP($AO380,Listas!$H$6:$I$106,2,),""))),"")</f>
        <v/>
      </c>
      <c r="CR380" t="str">
        <f>IFERROR('Prod y alimentación'!N438*IF($AN380=$R$10,VLOOKUP($AO380,Listas!$B$6:$C$106,2,),IF($AN380=$R$11,VLOOKUP($AO380,Listas!$E$6:$F$106,2,),IF($AN380=$R$12,VLOOKUP($AO380,Listas!$H$6:$I$106,2,),""))),"")</f>
        <v/>
      </c>
      <c r="CS380" t="str">
        <f>IFERROR('Prod y alimentación'!Q438*IF($AN380=$R$10,VLOOKUP($AO380,Listas!$B$6:$C$106,2,),IF($AN380=$R$11,VLOOKUP($AO380,Listas!$E$6:$F$106,2,),IF($AN380=$R$12,VLOOKUP($AO380,Listas!$H$6:$I$106,2,),""))),"")</f>
        <v/>
      </c>
      <c r="CT380" t="str">
        <f>IFERROR('Prod y alimentación'!T438*IF($AN380=$R$10,VLOOKUP($AO380,Listas!$B$6:$C$106,2,),IF($AN380=$R$11,VLOOKUP($AO380,Listas!$E$6:$F$106,2,),IF($AN380=$R$12,VLOOKUP($AO380,Listas!$H$6:$I$106,2,),""))),"")</f>
        <v/>
      </c>
      <c r="CU380" t="str">
        <f>IFERROR('Prod y alimentación'!W438*IF($AN380=$R$10,VLOOKUP($AO380,Listas!$B$6:$C$106,2,),IF($AN380=$R$11,VLOOKUP($AO380,Listas!$E$6:$F$106,2,),IF($AN380=$R$12,VLOOKUP($AO380,Listas!$H$6:$I$106,2,),""))),"")</f>
        <v/>
      </c>
      <c r="CV380" t="str">
        <f>IFERROR('Prod y alimentación'!Z438*IF($AN380=$R$10,VLOOKUP($AO380,Listas!$B$6:$C$106,2,),IF($AN380=$R$11,VLOOKUP($AO380,Listas!$E$6:$F$106,2,),IF($AN380=$R$12,VLOOKUP($AO380,Listas!$H$6:$I$106,2,),""))),"")</f>
        <v/>
      </c>
      <c r="CW380" t="str">
        <f>IFERROR('Prod y alimentación'!AC438*IF($AN380=$R$10,VLOOKUP($AO380,Listas!$B$6:$C$106,2,),IF($AN380=$R$11,VLOOKUP($AO380,Listas!$E$6:$F$106,2,),IF($AN380=$R$12,VLOOKUP($AO380,Listas!$H$6:$I$106,2,),""))),"")</f>
        <v/>
      </c>
      <c r="CX380" t="str">
        <f>IFERROR('Prod y alimentación'!AF438*IF($AN380=$R$10,VLOOKUP($AO380,Listas!$B$6:$C$106,2,),IF($AN380=$R$11,VLOOKUP($AO380,Listas!$E$6:$F$106,2,),IF($AN380=$R$12,VLOOKUP($AO380,Listas!$H$6:$I$106,2,),""))),"")</f>
        <v/>
      </c>
      <c r="CY380" t="str">
        <f>IFERROR('Prod y alimentación'!AI438*IF($AN380=$R$10,VLOOKUP($AO380,Listas!$B$6:$C$106,2,),IF($AN380=$R$11,VLOOKUP($AO380,Listas!$E$6:$F$106,2,),IF($AN380=$R$12,VLOOKUP($AO380,Listas!$H$6:$I$106,2,),""))),"")</f>
        <v/>
      </c>
      <c r="CZ380" t="str">
        <f>IFERROR('Prod y alimentación'!AL438*IF($AN380=$R$10,VLOOKUP($AO380,Listas!$B$6:$C$106,2,),IF($AN380=$R$11,VLOOKUP($AO380,Listas!$E$6:$F$106,2,),IF($AN380=$R$12,VLOOKUP($AO380,Listas!$H$6:$I$106,2,),""))),"")</f>
        <v/>
      </c>
    </row>
    <row r="381" spans="80:104" x14ac:dyDescent="0.35">
      <c r="CB381" t="str">
        <f>IF(Reservas!E386="",IF(Reservas!D386="","",IF(Reservas!C386=$O$10,0.85,IF(Reservas!C386=$O$11,0.45,IF(Reservas!C386=$O$12,0.33,"")))),Reservas!E386)</f>
        <v/>
      </c>
      <c r="CC381" t="str">
        <f>IF(Reservas!H386="",IF(Reservas!G386="","",IF(Reservas!F386=$O$10,0.85,IF(Reservas!F386=$O$11,0.45,IF(Reservas!F386=$O$12,0.33,"")))),Reservas!H386)</f>
        <v/>
      </c>
      <c r="CD381" t="str">
        <f>IF(Reservas!K386="",IF(Reservas!J386="","",IF(Reservas!I386=$O$10,0.85,IF(Reservas!I386=$O$11,0.45,IF(Reservas!I386=$O$12,0.33,"")))),Reservas!K386)</f>
        <v/>
      </c>
      <c r="CE381" t="str">
        <f>IF(Reservas!N386="",IF(Reservas!M386="","",IF(Reservas!L386=$O$10,0.85,IF(Reservas!L386=$O$11,0.45,IF(Reservas!L386=$O$12,0.33,"")))),Reservas!N386)</f>
        <v/>
      </c>
      <c r="CF381" t="str">
        <f>IF(Reservas!Q386="",IF(Reservas!P386="","",IF(Reservas!O386=$O$10,0.85,IF(Reservas!O386=$O$11,0.45,IF(Reservas!O386=$O$12,0.33,"")))),Reservas!Q386)</f>
        <v/>
      </c>
      <c r="CG381" t="str">
        <f>IF(Reservas!T386="",IF(Reservas!S386="","",IF(Reservas!R386=$O$10,0.85,IF(Reservas!R386=$O$11,0.45,IF(Reservas!R386=$O$12,0.33,"")))),Reservas!T386)</f>
        <v/>
      </c>
      <c r="CH381" t="str">
        <f>IF(Reservas!W386="",IF(Reservas!V386="","",IF(Reservas!U386=$O$10,0.85,IF(Reservas!U386=$O$11,0.45,IF(Reservas!U386=$O$12,0.33,"")))),Reservas!W386)</f>
        <v/>
      </c>
      <c r="CI381" t="str">
        <f>IF(Reservas!Z386="",IF(Reservas!Y386="","",IF(Reservas!X386=$O$10,0.85,IF(Reservas!X386=$O$11,0.45,IF(Reservas!X386=$O$12,0.33,"")))),Reservas!Z386)</f>
        <v/>
      </c>
      <c r="CJ381" t="str">
        <f>IF(Reservas!AC386="",IF(Reservas!AB386="","",IF(Reservas!AA386=$O$10,0.85,IF(Reservas!AA386=$O$11,0.45,IF(Reservas!AA386=$O$12,0.33,"")))),Reservas!AC386)</f>
        <v/>
      </c>
      <c r="CK381" t="str">
        <f>IF(Reservas!AF386="",IF(Reservas!AE386="","",IF(Reservas!AD386=$O$10,0.85,IF(Reservas!AD386=$O$11,0.45,IF(Reservas!AD386=$O$12,0.33,"")))),Reservas!AF386)</f>
        <v/>
      </c>
      <c r="CL381" t="str">
        <f>IF(Reservas!AI386="",IF(Reservas!AH386="","",IF(Reservas!AG386=$O$10,0.85,IF(Reservas!AG386=$O$11,0.45,IF(Reservas!AG386=$O$12,0.33,"")))),Reservas!AI386)</f>
        <v/>
      </c>
      <c r="CM381" t="str">
        <f>IF(Reservas!AL386="",IF(Reservas!AK386="","",IF(Reservas!AJ386=$O$10,0.85,IF(Reservas!AJ386=$O$11,0.45,IF(Reservas!AJ386=$O$12,0.33,"")))),Reservas!AL386)</f>
        <v/>
      </c>
      <c r="CO381" t="str">
        <f>IFERROR('Prod y alimentación'!E439*IF($AN381=$R$10,VLOOKUP($AO381,Listas!$B$6:$C$106,2,),IF($AN381=$R$11,VLOOKUP($AO381,Listas!$E$6:$F$106,2,),IF($AN381=$R$12,VLOOKUP($AO381,Listas!$H$6:$I$106,2,),""))),"")</f>
        <v/>
      </c>
      <c r="CP381" t="str">
        <f>IFERROR('Prod y alimentación'!H439*IF($AN381=$R$10,VLOOKUP($AO381,Listas!$B$6:$C$106,2,),IF($AN381=$R$11,VLOOKUP($AO381,Listas!$E$6:$F$106,2,),IF($AN381=$R$12,VLOOKUP($AO381,Listas!$H$6:$I$106,2,),""))),"")</f>
        <v/>
      </c>
      <c r="CQ381" t="str">
        <f>IFERROR('Prod y alimentación'!K439*IF($AN381=$R$10,VLOOKUP($AO381,Listas!$B$6:$C$106,2,),IF($AN381=$R$11,VLOOKUP($AO381,Listas!$E$6:$F$106,2,),IF($AN381=$R$12,VLOOKUP($AO381,Listas!$H$6:$I$106,2,),""))),"")</f>
        <v/>
      </c>
      <c r="CR381" t="str">
        <f>IFERROR('Prod y alimentación'!N439*IF($AN381=$R$10,VLOOKUP($AO381,Listas!$B$6:$C$106,2,),IF($AN381=$R$11,VLOOKUP($AO381,Listas!$E$6:$F$106,2,),IF($AN381=$R$12,VLOOKUP($AO381,Listas!$H$6:$I$106,2,),""))),"")</f>
        <v/>
      </c>
      <c r="CS381" t="str">
        <f>IFERROR('Prod y alimentación'!Q439*IF($AN381=$R$10,VLOOKUP($AO381,Listas!$B$6:$C$106,2,),IF($AN381=$R$11,VLOOKUP($AO381,Listas!$E$6:$F$106,2,),IF($AN381=$R$12,VLOOKUP($AO381,Listas!$H$6:$I$106,2,),""))),"")</f>
        <v/>
      </c>
      <c r="CT381" t="str">
        <f>IFERROR('Prod y alimentación'!T439*IF($AN381=$R$10,VLOOKUP($AO381,Listas!$B$6:$C$106,2,),IF($AN381=$R$11,VLOOKUP($AO381,Listas!$E$6:$F$106,2,),IF($AN381=$R$12,VLOOKUP($AO381,Listas!$H$6:$I$106,2,),""))),"")</f>
        <v/>
      </c>
      <c r="CU381" t="str">
        <f>IFERROR('Prod y alimentación'!W439*IF($AN381=$R$10,VLOOKUP($AO381,Listas!$B$6:$C$106,2,),IF($AN381=$R$11,VLOOKUP($AO381,Listas!$E$6:$F$106,2,),IF($AN381=$R$12,VLOOKUP($AO381,Listas!$H$6:$I$106,2,),""))),"")</f>
        <v/>
      </c>
      <c r="CV381" t="str">
        <f>IFERROR('Prod y alimentación'!Z439*IF($AN381=$R$10,VLOOKUP($AO381,Listas!$B$6:$C$106,2,),IF($AN381=$R$11,VLOOKUP($AO381,Listas!$E$6:$F$106,2,),IF($AN381=$R$12,VLOOKUP($AO381,Listas!$H$6:$I$106,2,),""))),"")</f>
        <v/>
      </c>
      <c r="CW381" t="str">
        <f>IFERROR('Prod y alimentación'!AC439*IF($AN381=$R$10,VLOOKUP($AO381,Listas!$B$6:$C$106,2,),IF($AN381=$R$11,VLOOKUP($AO381,Listas!$E$6:$F$106,2,),IF($AN381=$R$12,VLOOKUP($AO381,Listas!$H$6:$I$106,2,),""))),"")</f>
        <v/>
      </c>
      <c r="CX381" t="str">
        <f>IFERROR('Prod y alimentación'!AF439*IF($AN381=$R$10,VLOOKUP($AO381,Listas!$B$6:$C$106,2,),IF($AN381=$R$11,VLOOKUP($AO381,Listas!$E$6:$F$106,2,),IF($AN381=$R$12,VLOOKUP($AO381,Listas!$H$6:$I$106,2,),""))),"")</f>
        <v/>
      </c>
      <c r="CY381" t="str">
        <f>IFERROR('Prod y alimentación'!AI439*IF($AN381=$R$10,VLOOKUP($AO381,Listas!$B$6:$C$106,2,),IF($AN381=$R$11,VLOOKUP($AO381,Listas!$E$6:$F$106,2,),IF($AN381=$R$12,VLOOKUP($AO381,Listas!$H$6:$I$106,2,),""))),"")</f>
        <v/>
      </c>
      <c r="CZ381" t="str">
        <f>IFERROR('Prod y alimentación'!AL439*IF($AN381=$R$10,VLOOKUP($AO381,Listas!$B$6:$C$106,2,),IF($AN381=$R$11,VLOOKUP($AO381,Listas!$E$6:$F$106,2,),IF($AN381=$R$12,VLOOKUP($AO381,Listas!$H$6:$I$106,2,),""))),"")</f>
        <v/>
      </c>
    </row>
    <row r="382" spans="80:104" x14ac:dyDescent="0.35">
      <c r="CB382" t="str">
        <f>IF(Reservas!E387="",IF(Reservas!D387="","",IF(Reservas!C387=$O$10,0.85,IF(Reservas!C387=$O$11,0.45,IF(Reservas!C387=$O$12,0.33,"")))),Reservas!E387)</f>
        <v/>
      </c>
      <c r="CC382" t="str">
        <f>IF(Reservas!H387="",IF(Reservas!G387="","",IF(Reservas!F387=$O$10,0.85,IF(Reservas!F387=$O$11,0.45,IF(Reservas!F387=$O$12,0.33,"")))),Reservas!H387)</f>
        <v/>
      </c>
      <c r="CD382" t="str">
        <f>IF(Reservas!K387="",IF(Reservas!J387="","",IF(Reservas!I387=$O$10,0.85,IF(Reservas!I387=$O$11,0.45,IF(Reservas!I387=$O$12,0.33,"")))),Reservas!K387)</f>
        <v/>
      </c>
      <c r="CE382" t="str">
        <f>IF(Reservas!N387="",IF(Reservas!M387="","",IF(Reservas!L387=$O$10,0.85,IF(Reservas!L387=$O$11,0.45,IF(Reservas!L387=$O$12,0.33,"")))),Reservas!N387)</f>
        <v/>
      </c>
      <c r="CF382" t="str">
        <f>IF(Reservas!Q387="",IF(Reservas!P387="","",IF(Reservas!O387=$O$10,0.85,IF(Reservas!O387=$O$11,0.45,IF(Reservas!O387=$O$12,0.33,"")))),Reservas!Q387)</f>
        <v/>
      </c>
      <c r="CG382" t="str">
        <f>IF(Reservas!T387="",IF(Reservas!S387="","",IF(Reservas!R387=$O$10,0.85,IF(Reservas!R387=$O$11,0.45,IF(Reservas!R387=$O$12,0.33,"")))),Reservas!T387)</f>
        <v/>
      </c>
      <c r="CH382" t="str">
        <f>IF(Reservas!W387="",IF(Reservas!V387="","",IF(Reservas!U387=$O$10,0.85,IF(Reservas!U387=$O$11,0.45,IF(Reservas!U387=$O$12,0.33,"")))),Reservas!W387)</f>
        <v/>
      </c>
      <c r="CI382" t="str">
        <f>IF(Reservas!Z387="",IF(Reservas!Y387="","",IF(Reservas!X387=$O$10,0.85,IF(Reservas!X387=$O$11,0.45,IF(Reservas!X387=$O$12,0.33,"")))),Reservas!Z387)</f>
        <v/>
      </c>
      <c r="CJ382" t="str">
        <f>IF(Reservas!AC387="",IF(Reservas!AB387="","",IF(Reservas!AA387=$O$10,0.85,IF(Reservas!AA387=$O$11,0.45,IF(Reservas!AA387=$O$12,0.33,"")))),Reservas!AC387)</f>
        <v/>
      </c>
      <c r="CK382" t="str">
        <f>IF(Reservas!AF387="",IF(Reservas!AE387="","",IF(Reservas!AD387=$O$10,0.85,IF(Reservas!AD387=$O$11,0.45,IF(Reservas!AD387=$O$12,0.33,"")))),Reservas!AF387)</f>
        <v/>
      </c>
      <c r="CL382" t="str">
        <f>IF(Reservas!AI387="",IF(Reservas!AH387="","",IF(Reservas!AG387=$O$10,0.85,IF(Reservas!AG387=$O$11,0.45,IF(Reservas!AG387=$O$12,0.33,"")))),Reservas!AI387)</f>
        <v/>
      </c>
      <c r="CM382" t="str">
        <f>IF(Reservas!AL387="",IF(Reservas!AK387="","",IF(Reservas!AJ387=$O$10,0.85,IF(Reservas!AJ387=$O$11,0.45,IF(Reservas!AJ387=$O$12,0.33,"")))),Reservas!AL387)</f>
        <v/>
      </c>
      <c r="CO382" t="str">
        <f>IFERROR('Prod y alimentación'!E440*IF($AN382=$R$10,VLOOKUP($AO382,Listas!$B$6:$C$106,2,),IF($AN382=$R$11,VLOOKUP($AO382,Listas!$E$6:$F$106,2,),IF($AN382=$R$12,VLOOKUP($AO382,Listas!$H$6:$I$106,2,),""))),"")</f>
        <v/>
      </c>
      <c r="CP382" t="str">
        <f>IFERROR('Prod y alimentación'!H440*IF($AN382=$R$10,VLOOKUP($AO382,Listas!$B$6:$C$106,2,),IF($AN382=$R$11,VLOOKUP($AO382,Listas!$E$6:$F$106,2,),IF($AN382=$R$12,VLOOKUP($AO382,Listas!$H$6:$I$106,2,),""))),"")</f>
        <v/>
      </c>
      <c r="CQ382" t="str">
        <f>IFERROR('Prod y alimentación'!K440*IF($AN382=$R$10,VLOOKUP($AO382,Listas!$B$6:$C$106,2,),IF($AN382=$R$11,VLOOKUP($AO382,Listas!$E$6:$F$106,2,),IF($AN382=$R$12,VLOOKUP($AO382,Listas!$H$6:$I$106,2,),""))),"")</f>
        <v/>
      </c>
      <c r="CR382" t="str">
        <f>IFERROR('Prod y alimentación'!N440*IF($AN382=$R$10,VLOOKUP($AO382,Listas!$B$6:$C$106,2,),IF($AN382=$R$11,VLOOKUP($AO382,Listas!$E$6:$F$106,2,),IF($AN382=$R$12,VLOOKUP($AO382,Listas!$H$6:$I$106,2,),""))),"")</f>
        <v/>
      </c>
      <c r="CS382" t="str">
        <f>IFERROR('Prod y alimentación'!Q440*IF($AN382=$R$10,VLOOKUP($AO382,Listas!$B$6:$C$106,2,),IF($AN382=$R$11,VLOOKUP($AO382,Listas!$E$6:$F$106,2,),IF($AN382=$R$12,VLOOKUP($AO382,Listas!$H$6:$I$106,2,),""))),"")</f>
        <v/>
      </c>
      <c r="CT382" t="str">
        <f>IFERROR('Prod y alimentación'!T440*IF($AN382=$R$10,VLOOKUP($AO382,Listas!$B$6:$C$106,2,),IF($AN382=$R$11,VLOOKUP($AO382,Listas!$E$6:$F$106,2,),IF($AN382=$R$12,VLOOKUP($AO382,Listas!$H$6:$I$106,2,),""))),"")</f>
        <v/>
      </c>
      <c r="CU382" t="str">
        <f>IFERROR('Prod y alimentación'!W440*IF($AN382=$R$10,VLOOKUP($AO382,Listas!$B$6:$C$106,2,),IF($AN382=$R$11,VLOOKUP($AO382,Listas!$E$6:$F$106,2,),IF($AN382=$R$12,VLOOKUP($AO382,Listas!$H$6:$I$106,2,),""))),"")</f>
        <v/>
      </c>
      <c r="CV382" t="str">
        <f>IFERROR('Prod y alimentación'!Z440*IF($AN382=$R$10,VLOOKUP($AO382,Listas!$B$6:$C$106,2,),IF($AN382=$R$11,VLOOKUP($AO382,Listas!$E$6:$F$106,2,),IF($AN382=$R$12,VLOOKUP($AO382,Listas!$H$6:$I$106,2,),""))),"")</f>
        <v/>
      </c>
      <c r="CW382" t="str">
        <f>IFERROR('Prod y alimentación'!AC440*IF($AN382=$R$10,VLOOKUP($AO382,Listas!$B$6:$C$106,2,),IF($AN382=$R$11,VLOOKUP($AO382,Listas!$E$6:$F$106,2,),IF($AN382=$R$12,VLOOKUP($AO382,Listas!$H$6:$I$106,2,),""))),"")</f>
        <v/>
      </c>
      <c r="CX382" t="str">
        <f>IFERROR('Prod y alimentación'!AF440*IF($AN382=$R$10,VLOOKUP($AO382,Listas!$B$6:$C$106,2,),IF($AN382=$R$11,VLOOKUP($AO382,Listas!$E$6:$F$106,2,),IF($AN382=$R$12,VLOOKUP($AO382,Listas!$H$6:$I$106,2,),""))),"")</f>
        <v/>
      </c>
      <c r="CY382" t="str">
        <f>IFERROR('Prod y alimentación'!AI440*IF($AN382=$R$10,VLOOKUP($AO382,Listas!$B$6:$C$106,2,),IF($AN382=$R$11,VLOOKUP($AO382,Listas!$E$6:$F$106,2,),IF($AN382=$R$12,VLOOKUP($AO382,Listas!$H$6:$I$106,2,),""))),"")</f>
        <v/>
      </c>
      <c r="CZ382" t="str">
        <f>IFERROR('Prod y alimentación'!AL440*IF($AN382=$R$10,VLOOKUP($AO382,Listas!$B$6:$C$106,2,),IF($AN382=$R$11,VLOOKUP($AO382,Listas!$E$6:$F$106,2,),IF($AN382=$R$12,VLOOKUP($AO382,Listas!$H$6:$I$106,2,),""))),"")</f>
        <v/>
      </c>
    </row>
    <row r="383" spans="80:104" x14ac:dyDescent="0.35">
      <c r="CB383" t="str">
        <f>IF(Reservas!E388="",IF(Reservas!D388="","",IF(Reservas!C388=$O$10,0.85,IF(Reservas!C388=$O$11,0.45,IF(Reservas!C388=$O$12,0.33,"")))),Reservas!E388)</f>
        <v/>
      </c>
      <c r="CC383" t="str">
        <f>IF(Reservas!H388="",IF(Reservas!G388="","",IF(Reservas!F388=$O$10,0.85,IF(Reservas!F388=$O$11,0.45,IF(Reservas!F388=$O$12,0.33,"")))),Reservas!H388)</f>
        <v/>
      </c>
      <c r="CD383" t="str">
        <f>IF(Reservas!K388="",IF(Reservas!J388="","",IF(Reservas!I388=$O$10,0.85,IF(Reservas!I388=$O$11,0.45,IF(Reservas!I388=$O$12,0.33,"")))),Reservas!K388)</f>
        <v/>
      </c>
      <c r="CE383" t="str">
        <f>IF(Reservas!N388="",IF(Reservas!M388="","",IF(Reservas!L388=$O$10,0.85,IF(Reservas!L388=$O$11,0.45,IF(Reservas!L388=$O$12,0.33,"")))),Reservas!N388)</f>
        <v/>
      </c>
      <c r="CF383" t="str">
        <f>IF(Reservas!Q388="",IF(Reservas!P388="","",IF(Reservas!O388=$O$10,0.85,IF(Reservas!O388=$O$11,0.45,IF(Reservas!O388=$O$12,0.33,"")))),Reservas!Q388)</f>
        <v/>
      </c>
      <c r="CG383" t="str">
        <f>IF(Reservas!T388="",IF(Reservas!S388="","",IF(Reservas!R388=$O$10,0.85,IF(Reservas!R388=$O$11,0.45,IF(Reservas!R388=$O$12,0.33,"")))),Reservas!T388)</f>
        <v/>
      </c>
      <c r="CH383" t="str">
        <f>IF(Reservas!W388="",IF(Reservas!V388="","",IF(Reservas!U388=$O$10,0.85,IF(Reservas!U388=$O$11,0.45,IF(Reservas!U388=$O$12,0.33,"")))),Reservas!W388)</f>
        <v/>
      </c>
      <c r="CI383" t="str">
        <f>IF(Reservas!Z388="",IF(Reservas!Y388="","",IF(Reservas!X388=$O$10,0.85,IF(Reservas!X388=$O$11,0.45,IF(Reservas!X388=$O$12,0.33,"")))),Reservas!Z388)</f>
        <v/>
      </c>
      <c r="CJ383" t="str">
        <f>IF(Reservas!AC388="",IF(Reservas!AB388="","",IF(Reservas!AA388=$O$10,0.85,IF(Reservas!AA388=$O$11,0.45,IF(Reservas!AA388=$O$12,0.33,"")))),Reservas!AC388)</f>
        <v/>
      </c>
      <c r="CK383" t="str">
        <f>IF(Reservas!AF388="",IF(Reservas!AE388="","",IF(Reservas!AD388=$O$10,0.85,IF(Reservas!AD388=$O$11,0.45,IF(Reservas!AD388=$O$12,0.33,"")))),Reservas!AF388)</f>
        <v/>
      </c>
      <c r="CL383" t="str">
        <f>IF(Reservas!AI388="",IF(Reservas!AH388="","",IF(Reservas!AG388=$O$10,0.85,IF(Reservas!AG388=$O$11,0.45,IF(Reservas!AG388=$O$12,0.33,"")))),Reservas!AI388)</f>
        <v/>
      </c>
      <c r="CM383" t="str">
        <f>IF(Reservas!AL388="",IF(Reservas!AK388="","",IF(Reservas!AJ388=$O$10,0.85,IF(Reservas!AJ388=$O$11,0.45,IF(Reservas!AJ388=$O$12,0.33,"")))),Reservas!AL388)</f>
        <v/>
      </c>
      <c r="CO383" t="str">
        <f>IFERROR('Prod y alimentación'!E441*IF($AN383=$R$10,VLOOKUP($AO383,Listas!$B$6:$C$106,2,),IF($AN383=$R$11,VLOOKUP($AO383,Listas!$E$6:$F$106,2,),IF($AN383=$R$12,VLOOKUP($AO383,Listas!$H$6:$I$106,2,),""))),"")</f>
        <v/>
      </c>
      <c r="CP383" t="str">
        <f>IFERROR('Prod y alimentación'!H441*IF($AN383=$R$10,VLOOKUP($AO383,Listas!$B$6:$C$106,2,),IF($AN383=$R$11,VLOOKUP($AO383,Listas!$E$6:$F$106,2,),IF($AN383=$R$12,VLOOKUP($AO383,Listas!$H$6:$I$106,2,),""))),"")</f>
        <v/>
      </c>
      <c r="CQ383" t="str">
        <f>IFERROR('Prod y alimentación'!K441*IF($AN383=$R$10,VLOOKUP($AO383,Listas!$B$6:$C$106,2,),IF($AN383=$R$11,VLOOKUP($AO383,Listas!$E$6:$F$106,2,),IF($AN383=$R$12,VLOOKUP($AO383,Listas!$H$6:$I$106,2,),""))),"")</f>
        <v/>
      </c>
      <c r="CR383" t="str">
        <f>IFERROR('Prod y alimentación'!N441*IF($AN383=$R$10,VLOOKUP($AO383,Listas!$B$6:$C$106,2,),IF($AN383=$R$11,VLOOKUP($AO383,Listas!$E$6:$F$106,2,),IF($AN383=$R$12,VLOOKUP($AO383,Listas!$H$6:$I$106,2,),""))),"")</f>
        <v/>
      </c>
      <c r="CS383" t="str">
        <f>IFERROR('Prod y alimentación'!Q441*IF($AN383=$R$10,VLOOKUP($AO383,Listas!$B$6:$C$106,2,),IF($AN383=$R$11,VLOOKUP($AO383,Listas!$E$6:$F$106,2,),IF($AN383=$R$12,VLOOKUP($AO383,Listas!$H$6:$I$106,2,),""))),"")</f>
        <v/>
      </c>
      <c r="CT383" t="str">
        <f>IFERROR('Prod y alimentación'!T441*IF($AN383=$R$10,VLOOKUP($AO383,Listas!$B$6:$C$106,2,),IF($AN383=$R$11,VLOOKUP($AO383,Listas!$E$6:$F$106,2,),IF($AN383=$R$12,VLOOKUP($AO383,Listas!$H$6:$I$106,2,),""))),"")</f>
        <v/>
      </c>
      <c r="CU383" t="str">
        <f>IFERROR('Prod y alimentación'!W441*IF($AN383=$R$10,VLOOKUP($AO383,Listas!$B$6:$C$106,2,),IF($AN383=$R$11,VLOOKUP($AO383,Listas!$E$6:$F$106,2,),IF($AN383=$R$12,VLOOKUP($AO383,Listas!$H$6:$I$106,2,),""))),"")</f>
        <v/>
      </c>
      <c r="CV383" t="str">
        <f>IFERROR('Prod y alimentación'!Z441*IF($AN383=$R$10,VLOOKUP($AO383,Listas!$B$6:$C$106,2,),IF($AN383=$R$11,VLOOKUP($AO383,Listas!$E$6:$F$106,2,),IF($AN383=$R$12,VLOOKUP($AO383,Listas!$H$6:$I$106,2,),""))),"")</f>
        <v/>
      </c>
      <c r="CW383" t="str">
        <f>IFERROR('Prod y alimentación'!AC441*IF($AN383=$R$10,VLOOKUP($AO383,Listas!$B$6:$C$106,2,),IF($AN383=$R$11,VLOOKUP($AO383,Listas!$E$6:$F$106,2,),IF($AN383=$R$12,VLOOKUP($AO383,Listas!$H$6:$I$106,2,),""))),"")</f>
        <v/>
      </c>
      <c r="CX383" t="str">
        <f>IFERROR('Prod y alimentación'!AF441*IF($AN383=$R$10,VLOOKUP($AO383,Listas!$B$6:$C$106,2,),IF($AN383=$R$11,VLOOKUP($AO383,Listas!$E$6:$F$106,2,),IF($AN383=$R$12,VLOOKUP($AO383,Listas!$H$6:$I$106,2,),""))),"")</f>
        <v/>
      </c>
      <c r="CY383" t="str">
        <f>IFERROR('Prod y alimentación'!AI441*IF($AN383=$R$10,VLOOKUP($AO383,Listas!$B$6:$C$106,2,),IF($AN383=$R$11,VLOOKUP($AO383,Listas!$E$6:$F$106,2,),IF($AN383=$R$12,VLOOKUP($AO383,Listas!$H$6:$I$106,2,),""))),"")</f>
        <v/>
      </c>
      <c r="CZ383" t="str">
        <f>IFERROR('Prod y alimentación'!AL441*IF($AN383=$R$10,VLOOKUP($AO383,Listas!$B$6:$C$106,2,),IF($AN383=$R$11,VLOOKUP($AO383,Listas!$E$6:$F$106,2,),IF($AN383=$R$12,VLOOKUP($AO383,Listas!$H$6:$I$106,2,),""))),"")</f>
        <v/>
      </c>
    </row>
    <row r="384" spans="80:104" x14ac:dyDescent="0.35">
      <c r="CB384" t="str">
        <f>IF(Reservas!E389="",IF(Reservas!D389="","",IF(Reservas!C389=$O$10,0.85,IF(Reservas!C389=$O$11,0.45,IF(Reservas!C389=$O$12,0.33,"")))),Reservas!E389)</f>
        <v/>
      </c>
      <c r="CC384" t="str">
        <f>IF(Reservas!H389="",IF(Reservas!G389="","",IF(Reservas!F389=$O$10,0.85,IF(Reservas!F389=$O$11,0.45,IF(Reservas!F389=$O$12,0.33,"")))),Reservas!H389)</f>
        <v/>
      </c>
      <c r="CD384" t="str">
        <f>IF(Reservas!K389="",IF(Reservas!J389="","",IF(Reservas!I389=$O$10,0.85,IF(Reservas!I389=$O$11,0.45,IF(Reservas!I389=$O$12,0.33,"")))),Reservas!K389)</f>
        <v/>
      </c>
      <c r="CE384" t="str">
        <f>IF(Reservas!N389="",IF(Reservas!M389="","",IF(Reservas!L389=$O$10,0.85,IF(Reservas!L389=$O$11,0.45,IF(Reservas!L389=$O$12,0.33,"")))),Reservas!N389)</f>
        <v/>
      </c>
      <c r="CF384" t="str">
        <f>IF(Reservas!Q389="",IF(Reservas!P389="","",IF(Reservas!O389=$O$10,0.85,IF(Reservas!O389=$O$11,0.45,IF(Reservas!O389=$O$12,0.33,"")))),Reservas!Q389)</f>
        <v/>
      </c>
      <c r="CG384" t="str">
        <f>IF(Reservas!T389="",IF(Reservas!S389="","",IF(Reservas!R389=$O$10,0.85,IF(Reservas!R389=$O$11,0.45,IF(Reservas!R389=$O$12,0.33,"")))),Reservas!T389)</f>
        <v/>
      </c>
      <c r="CH384" t="str">
        <f>IF(Reservas!W389="",IF(Reservas!V389="","",IF(Reservas!U389=$O$10,0.85,IF(Reservas!U389=$O$11,0.45,IF(Reservas!U389=$O$12,0.33,"")))),Reservas!W389)</f>
        <v/>
      </c>
      <c r="CI384" t="str">
        <f>IF(Reservas!Z389="",IF(Reservas!Y389="","",IF(Reservas!X389=$O$10,0.85,IF(Reservas!X389=$O$11,0.45,IF(Reservas!X389=$O$12,0.33,"")))),Reservas!Z389)</f>
        <v/>
      </c>
      <c r="CJ384" t="str">
        <f>IF(Reservas!AC389="",IF(Reservas!AB389="","",IF(Reservas!AA389=$O$10,0.85,IF(Reservas!AA389=$O$11,0.45,IF(Reservas!AA389=$O$12,0.33,"")))),Reservas!AC389)</f>
        <v/>
      </c>
      <c r="CK384" t="str">
        <f>IF(Reservas!AF389="",IF(Reservas!AE389="","",IF(Reservas!AD389=$O$10,0.85,IF(Reservas!AD389=$O$11,0.45,IF(Reservas!AD389=$O$12,0.33,"")))),Reservas!AF389)</f>
        <v/>
      </c>
      <c r="CL384" t="str">
        <f>IF(Reservas!AI389="",IF(Reservas!AH389="","",IF(Reservas!AG389=$O$10,0.85,IF(Reservas!AG389=$O$11,0.45,IF(Reservas!AG389=$O$12,0.33,"")))),Reservas!AI389)</f>
        <v/>
      </c>
      <c r="CM384" t="str">
        <f>IF(Reservas!AL389="",IF(Reservas!AK389="","",IF(Reservas!AJ389=$O$10,0.85,IF(Reservas!AJ389=$O$11,0.45,IF(Reservas!AJ389=$O$12,0.33,"")))),Reservas!AL389)</f>
        <v/>
      </c>
      <c r="CO384" t="str">
        <f>IFERROR('Prod y alimentación'!E442*IF($AN384=$R$10,VLOOKUP($AO384,Listas!$B$6:$C$106,2,),IF($AN384=$R$11,VLOOKUP($AO384,Listas!$E$6:$F$106,2,),IF($AN384=$R$12,VLOOKUP($AO384,Listas!$H$6:$I$106,2,),""))),"")</f>
        <v/>
      </c>
      <c r="CP384" t="str">
        <f>IFERROR('Prod y alimentación'!H442*IF($AN384=$R$10,VLOOKUP($AO384,Listas!$B$6:$C$106,2,),IF($AN384=$R$11,VLOOKUP($AO384,Listas!$E$6:$F$106,2,),IF($AN384=$R$12,VLOOKUP($AO384,Listas!$H$6:$I$106,2,),""))),"")</f>
        <v/>
      </c>
      <c r="CQ384" t="str">
        <f>IFERROR('Prod y alimentación'!K442*IF($AN384=$R$10,VLOOKUP($AO384,Listas!$B$6:$C$106,2,),IF($AN384=$R$11,VLOOKUP($AO384,Listas!$E$6:$F$106,2,),IF($AN384=$R$12,VLOOKUP($AO384,Listas!$H$6:$I$106,2,),""))),"")</f>
        <v/>
      </c>
      <c r="CR384" t="str">
        <f>IFERROR('Prod y alimentación'!N442*IF($AN384=$R$10,VLOOKUP($AO384,Listas!$B$6:$C$106,2,),IF($AN384=$R$11,VLOOKUP($AO384,Listas!$E$6:$F$106,2,),IF($AN384=$R$12,VLOOKUP($AO384,Listas!$H$6:$I$106,2,),""))),"")</f>
        <v/>
      </c>
      <c r="CS384" t="str">
        <f>IFERROR('Prod y alimentación'!Q442*IF($AN384=$R$10,VLOOKUP($AO384,Listas!$B$6:$C$106,2,),IF($AN384=$R$11,VLOOKUP($AO384,Listas!$E$6:$F$106,2,),IF($AN384=$R$12,VLOOKUP($AO384,Listas!$H$6:$I$106,2,),""))),"")</f>
        <v/>
      </c>
      <c r="CT384" t="str">
        <f>IFERROR('Prod y alimentación'!T442*IF($AN384=$R$10,VLOOKUP($AO384,Listas!$B$6:$C$106,2,),IF($AN384=$R$11,VLOOKUP($AO384,Listas!$E$6:$F$106,2,),IF($AN384=$R$12,VLOOKUP($AO384,Listas!$H$6:$I$106,2,),""))),"")</f>
        <v/>
      </c>
      <c r="CU384" t="str">
        <f>IFERROR('Prod y alimentación'!W442*IF($AN384=$R$10,VLOOKUP($AO384,Listas!$B$6:$C$106,2,),IF($AN384=$R$11,VLOOKUP($AO384,Listas!$E$6:$F$106,2,),IF($AN384=$R$12,VLOOKUP($AO384,Listas!$H$6:$I$106,2,),""))),"")</f>
        <v/>
      </c>
      <c r="CV384" t="str">
        <f>IFERROR('Prod y alimentación'!Z442*IF($AN384=$R$10,VLOOKUP($AO384,Listas!$B$6:$C$106,2,),IF($AN384=$R$11,VLOOKUP($AO384,Listas!$E$6:$F$106,2,),IF($AN384=$R$12,VLOOKUP($AO384,Listas!$H$6:$I$106,2,),""))),"")</f>
        <v/>
      </c>
      <c r="CW384" t="str">
        <f>IFERROR('Prod y alimentación'!AC442*IF($AN384=$R$10,VLOOKUP($AO384,Listas!$B$6:$C$106,2,),IF($AN384=$R$11,VLOOKUP($AO384,Listas!$E$6:$F$106,2,),IF($AN384=$R$12,VLOOKUP($AO384,Listas!$H$6:$I$106,2,),""))),"")</f>
        <v/>
      </c>
      <c r="CX384" t="str">
        <f>IFERROR('Prod y alimentación'!AF442*IF($AN384=$R$10,VLOOKUP($AO384,Listas!$B$6:$C$106,2,),IF($AN384=$R$11,VLOOKUP($AO384,Listas!$E$6:$F$106,2,),IF($AN384=$R$12,VLOOKUP($AO384,Listas!$H$6:$I$106,2,),""))),"")</f>
        <v/>
      </c>
      <c r="CY384" t="str">
        <f>IFERROR('Prod y alimentación'!AI442*IF($AN384=$R$10,VLOOKUP($AO384,Listas!$B$6:$C$106,2,),IF($AN384=$R$11,VLOOKUP($AO384,Listas!$E$6:$F$106,2,),IF($AN384=$R$12,VLOOKUP($AO384,Listas!$H$6:$I$106,2,),""))),"")</f>
        <v/>
      </c>
      <c r="CZ384" t="str">
        <f>IFERROR('Prod y alimentación'!AL442*IF($AN384=$R$10,VLOOKUP($AO384,Listas!$B$6:$C$106,2,),IF($AN384=$R$11,VLOOKUP($AO384,Listas!$E$6:$F$106,2,),IF($AN384=$R$12,VLOOKUP($AO384,Listas!$H$6:$I$106,2,),""))),"")</f>
        <v/>
      </c>
    </row>
    <row r="385" spans="80:104" x14ac:dyDescent="0.35">
      <c r="CB385" t="str">
        <f>IF(Reservas!E390="",IF(Reservas!D390="","",IF(Reservas!C390=$O$10,0.85,IF(Reservas!C390=$O$11,0.45,IF(Reservas!C390=$O$12,0.33,"")))),Reservas!E390)</f>
        <v/>
      </c>
      <c r="CC385" t="str">
        <f>IF(Reservas!H390="",IF(Reservas!G390="","",IF(Reservas!F390=$O$10,0.85,IF(Reservas!F390=$O$11,0.45,IF(Reservas!F390=$O$12,0.33,"")))),Reservas!H390)</f>
        <v/>
      </c>
      <c r="CD385" t="str">
        <f>IF(Reservas!K390="",IF(Reservas!J390="","",IF(Reservas!I390=$O$10,0.85,IF(Reservas!I390=$O$11,0.45,IF(Reservas!I390=$O$12,0.33,"")))),Reservas!K390)</f>
        <v/>
      </c>
      <c r="CE385" t="str">
        <f>IF(Reservas!N390="",IF(Reservas!M390="","",IF(Reservas!L390=$O$10,0.85,IF(Reservas!L390=$O$11,0.45,IF(Reservas!L390=$O$12,0.33,"")))),Reservas!N390)</f>
        <v/>
      </c>
      <c r="CF385" t="str">
        <f>IF(Reservas!Q390="",IF(Reservas!P390="","",IF(Reservas!O390=$O$10,0.85,IF(Reservas!O390=$O$11,0.45,IF(Reservas!O390=$O$12,0.33,"")))),Reservas!Q390)</f>
        <v/>
      </c>
      <c r="CG385" t="str">
        <f>IF(Reservas!T390="",IF(Reservas!S390="","",IF(Reservas!R390=$O$10,0.85,IF(Reservas!R390=$O$11,0.45,IF(Reservas!R390=$O$12,0.33,"")))),Reservas!T390)</f>
        <v/>
      </c>
      <c r="CH385" t="str">
        <f>IF(Reservas!W390="",IF(Reservas!V390="","",IF(Reservas!U390=$O$10,0.85,IF(Reservas!U390=$O$11,0.45,IF(Reservas!U390=$O$12,0.33,"")))),Reservas!W390)</f>
        <v/>
      </c>
      <c r="CI385" t="str">
        <f>IF(Reservas!Z390="",IF(Reservas!Y390="","",IF(Reservas!X390=$O$10,0.85,IF(Reservas!X390=$O$11,0.45,IF(Reservas!X390=$O$12,0.33,"")))),Reservas!Z390)</f>
        <v/>
      </c>
      <c r="CJ385" t="str">
        <f>IF(Reservas!AC390="",IF(Reservas!AB390="","",IF(Reservas!AA390=$O$10,0.85,IF(Reservas!AA390=$O$11,0.45,IF(Reservas!AA390=$O$12,0.33,"")))),Reservas!AC390)</f>
        <v/>
      </c>
      <c r="CK385" t="str">
        <f>IF(Reservas!AF390="",IF(Reservas!AE390="","",IF(Reservas!AD390=$O$10,0.85,IF(Reservas!AD390=$O$11,0.45,IF(Reservas!AD390=$O$12,0.33,"")))),Reservas!AF390)</f>
        <v/>
      </c>
      <c r="CL385" t="str">
        <f>IF(Reservas!AI390="",IF(Reservas!AH390="","",IF(Reservas!AG390=$O$10,0.85,IF(Reservas!AG390=$O$11,0.45,IF(Reservas!AG390=$O$12,0.33,"")))),Reservas!AI390)</f>
        <v/>
      </c>
      <c r="CM385" t="str">
        <f>IF(Reservas!AL390="",IF(Reservas!AK390="","",IF(Reservas!AJ390=$O$10,0.85,IF(Reservas!AJ390=$O$11,0.45,IF(Reservas!AJ390=$O$12,0.33,"")))),Reservas!AL390)</f>
        <v/>
      </c>
      <c r="CO385" t="str">
        <f>IFERROR('Prod y alimentación'!E443*IF($AN385=$R$10,VLOOKUP($AO385,Listas!$B$6:$C$106,2,),IF($AN385=$R$11,VLOOKUP($AO385,Listas!$E$6:$F$106,2,),IF($AN385=$R$12,VLOOKUP($AO385,Listas!$H$6:$I$106,2,),""))),"")</f>
        <v/>
      </c>
      <c r="CP385" t="str">
        <f>IFERROR('Prod y alimentación'!H443*IF($AN385=$R$10,VLOOKUP($AO385,Listas!$B$6:$C$106,2,),IF($AN385=$R$11,VLOOKUP($AO385,Listas!$E$6:$F$106,2,),IF($AN385=$R$12,VLOOKUP($AO385,Listas!$H$6:$I$106,2,),""))),"")</f>
        <v/>
      </c>
      <c r="CQ385" t="str">
        <f>IFERROR('Prod y alimentación'!K443*IF($AN385=$R$10,VLOOKUP($AO385,Listas!$B$6:$C$106,2,),IF($AN385=$R$11,VLOOKUP($AO385,Listas!$E$6:$F$106,2,),IF($AN385=$R$12,VLOOKUP($AO385,Listas!$H$6:$I$106,2,),""))),"")</f>
        <v/>
      </c>
      <c r="CR385" t="str">
        <f>IFERROR('Prod y alimentación'!N443*IF($AN385=$R$10,VLOOKUP($AO385,Listas!$B$6:$C$106,2,),IF($AN385=$R$11,VLOOKUP($AO385,Listas!$E$6:$F$106,2,),IF($AN385=$R$12,VLOOKUP($AO385,Listas!$H$6:$I$106,2,),""))),"")</f>
        <v/>
      </c>
      <c r="CS385" t="str">
        <f>IFERROR('Prod y alimentación'!Q443*IF($AN385=$R$10,VLOOKUP($AO385,Listas!$B$6:$C$106,2,),IF($AN385=$R$11,VLOOKUP($AO385,Listas!$E$6:$F$106,2,),IF($AN385=$R$12,VLOOKUP($AO385,Listas!$H$6:$I$106,2,),""))),"")</f>
        <v/>
      </c>
      <c r="CT385" t="str">
        <f>IFERROR('Prod y alimentación'!T443*IF($AN385=$R$10,VLOOKUP($AO385,Listas!$B$6:$C$106,2,),IF($AN385=$R$11,VLOOKUP($AO385,Listas!$E$6:$F$106,2,),IF($AN385=$R$12,VLOOKUP($AO385,Listas!$H$6:$I$106,2,),""))),"")</f>
        <v/>
      </c>
      <c r="CU385" t="str">
        <f>IFERROR('Prod y alimentación'!W443*IF($AN385=$R$10,VLOOKUP($AO385,Listas!$B$6:$C$106,2,),IF($AN385=$R$11,VLOOKUP($AO385,Listas!$E$6:$F$106,2,),IF($AN385=$R$12,VLOOKUP($AO385,Listas!$H$6:$I$106,2,),""))),"")</f>
        <v/>
      </c>
      <c r="CV385" t="str">
        <f>IFERROR('Prod y alimentación'!Z443*IF($AN385=$R$10,VLOOKUP($AO385,Listas!$B$6:$C$106,2,),IF($AN385=$R$11,VLOOKUP($AO385,Listas!$E$6:$F$106,2,),IF($AN385=$R$12,VLOOKUP($AO385,Listas!$H$6:$I$106,2,),""))),"")</f>
        <v/>
      </c>
      <c r="CW385" t="str">
        <f>IFERROR('Prod y alimentación'!AC443*IF($AN385=$R$10,VLOOKUP($AO385,Listas!$B$6:$C$106,2,),IF($AN385=$R$11,VLOOKUP($AO385,Listas!$E$6:$F$106,2,),IF($AN385=$R$12,VLOOKUP($AO385,Listas!$H$6:$I$106,2,),""))),"")</f>
        <v/>
      </c>
      <c r="CX385" t="str">
        <f>IFERROR('Prod y alimentación'!AF443*IF($AN385=$R$10,VLOOKUP($AO385,Listas!$B$6:$C$106,2,),IF($AN385=$R$11,VLOOKUP($AO385,Listas!$E$6:$F$106,2,),IF($AN385=$R$12,VLOOKUP($AO385,Listas!$H$6:$I$106,2,),""))),"")</f>
        <v/>
      </c>
      <c r="CY385" t="str">
        <f>IFERROR('Prod y alimentación'!AI443*IF($AN385=$R$10,VLOOKUP($AO385,Listas!$B$6:$C$106,2,),IF($AN385=$R$11,VLOOKUP($AO385,Listas!$E$6:$F$106,2,),IF($AN385=$R$12,VLOOKUP($AO385,Listas!$H$6:$I$106,2,),""))),"")</f>
        <v/>
      </c>
      <c r="CZ385" t="str">
        <f>IFERROR('Prod y alimentación'!AL443*IF($AN385=$R$10,VLOOKUP($AO385,Listas!$B$6:$C$106,2,),IF($AN385=$R$11,VLOOKUP($AO385,Listas!$E$6:$F$106,2,),IF($AN385=$R$12,VLOOKUP($AO385,Listas!$H$6:$I$106,2,),""))),"")</f>
        <v/>
      </c>
    </row>
    <row r="386" spans="80:104" x14ac:dyDescent="0.35">
      <c r="CB386" t="str">
        <f>IF(Reservas!E391="",IF(Reservas!D391="","",IF(Reservas!C391=$O$10,0.85,IF(Reservas!C391=$O$11,0.45,IF(Reservas!C391=$O$12,0.33,"")))),Reservas!E391)</f>
        <v/>
      </c>
      <c r="CC386" t="str">
        <f>IF(Reservas!H391="",IF(Reservas!G391="","",IF(Reservas!F391=$O$10,0.85,IF(Reservas!F391=$O$11,0.45,IF(Reservas!F391=$O$12,0.33,"")))),Reservas!H391)</f>
        <v/>
      </c>
      <c r="CD386" t="str">
        <f>IF(Reservas!K391="",IF(Reservas!J391="","",IF(Reservas!I391=$O$10,0.85,IF(Reservas!I391=$O$11,0.45,IF(Reservas!I391=$O$12,0.33,"")))),Reservas!K391)</f>
        <v/>
      </c>
      <c r="CE386" t="str">
        <f>IF(Reservas!N391="",IF(Reservas!M391="","",IF(Reservas!L391=$O$10,0.85,IF(Reservas!L391=$O$11,0.45,IF(Reservas!L391=$O$12,0.33,"")))),Reservas!N391)</f>
        <v/>
      </c>
      <c r="CF386" t="str">
        <f>IF(Reservas!Q391="",IF(Reservas!P391="","",IF(Reservas!O391=$O$10,0.85,IF(Reservas!O391=$O$11,0.45,IF(Reservas!O391=$O$12,0.33,"")))),Reservas!Q391)</f>
        <v/>
      </c>
      <c r="CG386" t="str">
        <f>IF(Reservas!T391="",IF(Reservas!S391="","",IF(Reservas!R391=$O$10,0.85,IF(Reservas!R391=$O$11,0.45,IF(Reservas!R391=$O$12,0.33,"")))),Reservas!T391)</f>
        <v/>
      </c>
      <c r="CH386" t="str">
        <f>IF(Reservas!W391="",IF(Reservas!V391="","",IF(Reservas!U391=$O$10,0.85,IF(Reservas!U391=$O$11,0.45,IF(Reservas!U391=$O$12,0.33,"")))),Reservas!W391)</f>
        <v/>
      </c>
      <c r="CI386" t="str">
        <f>IF(Reservas!Z391="",IF(Reservas!Y391="","",IF(Reservas!X391=$O$10,0.85,IF(Reservas!X391=$O$11,0.45,IF(Reservas!X391=$O$12,0.33,"")))),Reservas!Z391)</f>
        <v/>
      </c>
      <c r="CJ386" t="str">
        <f>IF(Reservas!AC391="",IF(Reservas!AB391="","",IF(Reservas!AA391=$O$10,0.85,IF(Reservas!AA391=$O$11,0.45,IF(Reservas!AA391=$O$12,0.33,"")))),Reservas!AC391)</f>
        <v/>
      </c>
      <c r="CK386" t="str">
        <f>IF(Reservas!AF391="",IF(Reservas!AE391="","",IF(Reservas!AD391=$O$10,0.85,IF(Reservas!AD391=$O$11,0.45,IF(Reservas!AD391=$O$12,0.33,"")))),Reservas!AF391)</f>
        <v/>
      </c>
      <c r="CL386" t="str">
        <f>IF(Reservas!AI391="",IF(Reservas!AH391="","",IF(Reservas!AG391=$O$10,0.85,IF(Reservas!AG391=$O$11,0.45,IF(Reservas!AG391=$O$12,0.33,"")))),Reservas!AI391)</f>
        <v/>
      </c>
      <c r="CM386" t="str">
        <f>IF(Reservas!AL391="",IF(Reservas!AK391="","",IF(Reservas!AJ391=$O$10,0.85,IF(Reservas!AJ391=$O$11,0.45,IF(Reservas!AJ391=$O$12,0.33,"")))),Reservas!AL391)</f>
        <v/>
      </c>
      <c r="CO386" t="str">
        <f>IFERROR('Prod y alimentación'!E444*IF($AN386=$R$10,VLOOKUP($AO386,Listas!$B$6:$C$106,2,),IF($AN386=$R$11,VLOOKUP($AO386,Listas!$E$6:$F$106,2,),IF($AN386=$R$12,VLOOKUP($AO386,Listas!$H$6:$I$106,2,),""))),"")</f>
        <v/>
      </c>
      <c r="CP386" t="str">
        <f>IFERROR('Prod y alimentación'!H444*IF($AN386=$R$10,VLOOKUP($AO386,Listas!$B$6:$C$106,2,),IF($AN386=$R$11,VLOOKUP($AO386,Listas!$E$6:$F$106,2,),IF($AN386=$R$12,VLOOKUP($AO386,Listas!$H$6:$I$106,2,),""))),"")</f>
        <v/>
      </c>
      <c r="CQ386" t="str">
        <f>IFERROR('Prod y alimentación'!K444*IF($AN386=$R$10,VLOOKUP($AO386,Listas!$B$6:$C$106,2,),IF($AN386=$R$11,VLOOKUP($AO386,Listas!$E$6:$F$106,2,),IF($AN386=$R$12,VLOOKUP($AO386,Listas!$H$6:$I$106,2,),""))),"")</f>
        <v/>
      </c>
      <c r="CR386" t="str">
        <f>IFERROR('Prod y alimentación'!N444*IF($AN386=$R$10,VLOOKUP($AO386,Listas!$B$6:$C$106,2,),IF($AN386=$R$11,VLOOKUP($AO386,Listas!$E$6:$F$106,2,),IF($AN386=$R$12,VLOOKUP($AO386,Listas!$H$6:$I$106,2,),""))),"")</f>
        <v/>
      </c>
      <c r="CS386" t="str">
        <f>IFERROR('Prod y alimentación'!Q444*IF($AN386=$R$10,VLOOKUP($AO386,Listas!$B$6:$C$106,2,),IF($AN386=$R$11,VLOOKUP($AO386,Listas!$E$6:$F$106,2,),IF($AN386=$R$12,VLOOKUP($AO386,Listas!$H$6:$I$106,2,),""))),"")</f>
        <v/>
      </c>
      <c r="CT386" t="str">
        <f>IFERROR('Prod y alimentación'!T444*IF($AN386=$R$10,VLOOKUP($AO386,Listas!$B$6:$C$106,2,),IF($AN386=$R$11,VLOOKUP($AO386,Listas!$E$6:$F$106,2,),IF($AN386=$R$12,VLOOKUP($AO386,Listas!$H$6:$I$106,2,),""))),"")</f>
        <v/>
      </c>
      <c r="CU386" t="str">
        <f>IFERROR('Prod y alimentación'!W444*IF($AN386=$R$10,VLOOKUP($AO386,Listas!$B$6:$C$106,2,),IF($AN386=$R$11,VLOOKUP($AO386,Listas!$E$6:$F$106,2,),IF($AN386=$R$12,VLOOKUP($AO386,Listas!$H$6:$I$106,2,),""))),"")</f>
        <v/>
      </c>
      <c r="CV386" t="str">
        <f>IFERROR('Prod y alimentación'!Z444*IF($AN386=$R$10,VLOOKUP($AO386,Listas!$B$6:$C$106,2,),IF($AN386=$R$11,VLOOKUP($AO386,Listas!$E$6:$F$106,2,),IF($AN386=$R$12,VLOOKUP($AO386,Listas!$H$6:$I$106,2,),""))),"")</f>
        <v/>
      </c>
      <c r="CW386" t="str">
        <f>IFERROR('Prod y alimentación'!AC444*IF($AN386=$R$10,VLOOKUP($AO386,Listas!$B$6:$C$106,2,),IF($AN386=$R$11,VLOOKUP($AO386,Listas!$E$6:$F$106,2,),IF($AN386=$R$12,VLOOKUP($AO386,Listas!$H$6:$I$106,2,),""))),"")</f>
        <v/>
      </c>
      <c r="CX386" t="str">
        <f>IFERROR('Prod y alimentación'!AF444*IF($AN386=$R$10,VLOOKUP($AO386,Listas!$B$6:$C$106,2,),IF($AN386=$R$11,VLOOKUP($AO386,Listas!$E$6:$F$106,2,),IF($AN386=$R$12,VLOOKUP($AO386,Listas!$H$6:$I$106,2,),""))),"")</f>
        <v/>
      </c>
      <c r="CY386" t="str">
        <f>IFERROR('Prod y alimentación'!AI444*IF($AN386=$R$10,VLOOKUP($AO386,Listas!$B$6:$C$106,2,),IF($AN386=$R$11,VLOOKUP($AO386,Listas!$E$6:$F$106,2,),IF($AN386=$R$12,VLOOKUP($AO386,Listas!$H$6:$I$106,2,),""))),"")</f>
        <v/>
      </c>
      <c r="CZ386" t="str">
        <f>IFERROR('Prod y alimentación'!AL444*IF($AN386=$R$10,VLOOKUP($AO386,Listas!$B$6:$C$106,2,),IF($AN386=$R$11,VLOOKUP($AO386,Listas!$E$6:$F$106,2,),IF($AN386=$R$12,VLOOKUP($AO386,Listas!$H$6:$I$106,2,),""))),"")</f>
        <v/>
      </c>
    </row>
    <row r="387" spans="80:104" x14ac:dyDescent="0.35">
      <c r="CB387" t="str">
        <f>IF(Reservas!E392="",IF(Reservas!D392="","",IF(Reservas!C392=$O$10,0.85,IF(Reservas!C392=$O$11,0.45,IF(Reservas!C392=$O$12,0.33,"")))),Reservas!E392)</f>
        <v/>
      </c>
      <c r="CC387" t="str">
        <f>IF(Reservas!H392="",IF(Reservas!G392="","",IF(Reservas!F392=$O$10,0.85,IF(Reservas!F392=$O$11,0.45,IF(Reservas!F392=$O$12,0.33,"")))),Reservas!H392)</f>
        <v/>
      </c>
      <c r="CD387" t="str">
        <f>IF(Reservas!K392="",IF(Reservas!J392="","",IF(Reservas!I392=$O$10,0.85,IF(Reservas!I392=$O$11,0.45,IF(Reservas!I392=$O$12,0.33,"")))),Reservas!K392)</f>
        <v/>
      </c>
      <c r="CE387" t="str">
        <f>IF(Reservas!N392="",IF(Reservas!M392="","",IF(Reservas!L392=$O$10,0.85,IF(Reservas!L392=$O$11,0.45,IF(Reservas!L392=$O$12,0.33,"")))),Reservas!N392)</f>
        <v/>
      </c>
      <c r="CF387" t="str">
        <f>IF(Reservas!Q392="",IF(Reservas!P392="","",IF(Reservas!O392=$O$10,0.85,IF(Reservas!O392=$O$11,0.45,IF(Reservas!O392=$O$12,0.33,"")))),Reservas!Q392)</f>
        <v/>
      </c>
      <c r="CG387" t="str">
        <f>IF(Reservas!T392="",IF(Reservas!S392="","",IF(Reservas!R392=$O$10,0.85,IF(Reservas!R392=$O$11,0.45,IF(Reservas!R392=$O$12,0.33,"")))),Reservas!T392)</f>
        <v/>
      </c>
      <c r="CH387" t="str">
        <f>IF(Reservas!W392="",IF(Reservas!V392="","",IF(Reservas!U392=$O$10,0.85,IF(Reservas!U392=$O$11,0.45,IF(Reservas!U392=$O$12,0.33,"")))),Reservas!W392)</f>
        <v/>
      </c>
      <c r="CI387" t="str">
        <f>IF(Reservas!Z392="",IF(Reservas!Y392="","",IF(Reservas!X392=$O$10,0.85,IF(Reservas!X392=$O$11,0.45,IF(Reservas!X392=$O$12,0.33,"")))),Reservas!Z392)</f>
        <v/>
      </c>
      <c r="CJ387" t="str">
        <f>IF(Reservas!AC392="",IF(Reservas!AB392="","",IF(Reservas!AA392=$O$10,0.85,IF(Reservas!AA392=$O$11,0.45,IF(Reservas!AA392=$O$12,0.33,"")))),Reservas!AC392)</f>
        <v/>
      </c>
      <c r="CK387" t="str">
        <f>IF(Reservas!AF392="",IF(Reservas!AE392="","",IF(Reservas!AD392=$O$10,0.85,IF(Reservas!AD392=$O$11,0.45,IF(Reservas!AD392=$O$12,0.33,"")))),Reservas!AF392)</f>
        <v/>
      </c>
      <c r="CL387" t="str">
        <f>IF(Reservas!AI392="",IF(Reservas!AH392="","",IF(Reservas!AG392=$O$10,0.85,IF(Reservas!AG392=$O$11,0.45,IF(Reservas!AG392=$O$12,0.33,"")))),Reservas!AI392)</f>
        <v/>
      </c>
      <c r="CM387" t="str">
        <f>IF(Reservas!AL392="",IF(Reservas!AK392="","",IF(Reservas!AJ392=$O$10,0.85,IF(Reservas!AJ392=$O$11,0.45,IF(Reservas!AJ392=$O$12,0.33,"")))),Reservas!AL392)</f>
        <v/>
      </c>
      <c r="CO387" t="str">
        <f>IFERROR('Prod y alimentación'!E445*IF($AN387=$R$10,VLOOKUP($AO387,Listas!$B$6:$C$106,2,),IF($AN387=$R$11,VLOOKUP($AO387,Listas!$E$6:$F$106,2,),IF($AN387=$R$12,VLOOKUP($AO387,Listas!$H$6:$I$106,2,),""))),"")</f>
        <v/>
      </c>
      <c r="CP387" t="str">
        <f>IFERROR('Prod y alimentación'!H445*IF($AN387=$R$10,VLOOKUP($AO387,Listas!$B$6:$C$106,2,),IF($AN387=$R$11,VLOOKUP($AO387,Listas!$E$6:$F$106,2,),IF($AN387=$R$12,VLOOKUP($AO387,Listas!$H$6:$I$106,2,),""))),"")</f>
        <v/>
      </c>
      <c r="CQ387" t="str">
        <f>IFERROR('Prod y alimentación'!K445*IF($AN387=$R$10,VLOOKUP($AO387,Listas!$B$6:$C$106,2,),IF($AN387=$R$11,VLOOKUP($AO387,Listas!$E$6:$F$106,2,),IF($AN387=$R$12,VLOOKUP($AO387,Listas!$H$6:$I$106,2,),""))),"")</f>
        <v/>
      </c>
      <c r="CR387" t="str">
        <f>IFERROR('Prod y alimentación'!N445*IF($AN387=$R$10,VLOOKUP($AO387,Listas!$B$6:$C$106,2,),IF($AN387=$R$11,VLOOKUP($AO387,Listas!$E$6:$F$106,2,),IF($AN387=$R$12,VLOOKUP($AO387,Listas!$H$6:$I$106,2,),""))),"")</f>
        <v/>
      </c>
      <c r="CS387" t="str">
        <f>IFERROR('Prod y alimentación'!Q445*IF($AN387=$R$10,VLOOKUP($AO387,Listas!$B$6:$C$106,2,),IF($AN387=$R$11,VLOOKUP($AO387,Listas!$E$6:$F$106,2,),IF($AN387=$R$12,VLOOKUP($AO387,Listas!$H$6:$I$106,2,),""))),"")</f>
        <v/>
      </c>
      <c r="CT387" t="str">
        <f>IFERROR('Prod y alimentación'!T445*IF($AN387=$R$10,VLOOKUP($AO387,Listas!$B$6:$C$106,2,),IF($AN387=$R$11,VLOOKUP($AO387,Listas!$E$6:$F$106,2,),IF($AN387=$R$12,VLOOKUP($AO387,Listas!$H$6:$I$106,2,),""))),"")</f>
        <v/>
      </c>
      <c r="CU387" t="str">
        <f>IFERROR('Prod y alimentación'!W445*IF($AN387=$R$10,VLOOKUP($AO387,Listas!$B$6:$C$106,2,),IF($AN387=$R$11,VLOOKUP($AO387,Listas!$E$6:$F$106,2,),IF($AN387=$R$12,VLOOKUP($AO387,Listas!$H$6:$I$106,2,),""))),"")</f>
        <v/>
      </c>
      <c r="CV387" t="str">
        <f>IFERROR('Prod y alimentación'!Z445*IF($AN387=$R$10,VLOOKUP($AO387,Listas!$B$6:$C$106,2,),IF($AN387=$R$11,VLOOKUP($AO387,Listas!$E$6:$F$106,2,),IF($AN387=$R$12,VLOOKUP($AO387,Listas!$H$6:$I$106,2,),""))),"")</f>
        <v/>
      </c>
      <c r="CW387" t="str">
        <f>IFERROR('Prod y alimentación'!AC445*IF($AN387=$R$10,VLOOKUP($AO387,Listas!$B$6:$C$106,2,),IF($AN387=$R$11,VLOOKUP($AO387,Listas!$E$6:$F$106,2,),IF($AN387=$R$12,VLOOKUP($AO387,Listas!$H$6:$I$106,2,),""))),"")</f>
        <v/>
      </c>
      <c r="CX387" t="str">
        <f>IFERROR('Prod y alimentación'!AF445*IF($AN387=$R$10,VLOOKUP($AO387,Listas!$B$6:$C$106,2,),IF($AN387=$R$11,VLOOKUP($AO387,Listas!$E$6:$F$106,2,),IF($AN387=$R$12,VLOOKUP($AO387,Listas!$H$6:$I$106,2,),""))),"")</f>
        <v/>
      </c>
      <c r="CY387" t="str">
        <f>IFERROR('Prod y alimentación'!AI445*IF($AN387=$R$10,VLOOKUP($AO387,Listas!$B$6:$C$106,2,),IF($AN387=$R$11,VLOOKUP($AO387,Listas!$E$6:$F$106,2,),IF($AN387=$R$12,VLOOKUP($AO387,Listas!$H$6:$I$106,2,),""))),"")</f>
        <v/>
      </c>
      <c r="CZ387" t="str">
        <f>IFERROR('Prod y alimentación'!AL445*IF($AN387=$R$10,VLOOKUP($AO387,Listas!$B$6:$C$106,2,),IF($AN387=$R$11,VLOOKUP($AO387,Listas!$E$6:$F$106,2,),IF($AN387=$R$12,VLOOKUP($AO387,Listas!$H$6:$I$106,2,),""))),"")</f>
        <v/>
      </c>
    </row>
    <row r="388" spans="80:104" x14ac:dyDescent="0.35">
      <c r="CB388" t="str">
        <f>IF(Reservas!E393="",IF(Reservas!D393="","",IF(Reservas!C393=$O$10,0.85,IF(Reservas!C393=$O$11,0.45,IF(Reservas!C393=$O$12,0.33,"")))),Reservas!E393)</f>
        <v/>
      </c>
      <c r="CC388" t="str">
        <f>IF(Reservas!H393="",IF(Reservas!G393="","",IF(Reservas!F393=$O$10,0.85,IF(Reservas!F393=$O$11,0.45,IF(Reservas!F393=$O$12,0.33,"")))),Reservas!H393)</f>
        <v/>
      </c>
      <c r="CD388" t="str">
        <f>IF(Reservas!K393="",IF(Reservas!J393="","",IF(Reservas!I393=$O$10,0.85,IF(Reservas!I393=$O$11,0.45,IF(Reservas!I393=$O$12,0.33,"")))),Reservas!K393)</f>
        <v/>
      </c>
      <c r="CE388" t="str">
        <f>IF(Reservas!N393="",IF(Reservas!M393="","",IF(Reservas!L393=$O$10,0.85,IF(Reservas!L393=$O$11,0.45,IF(Reservas!L393=$O$12,0.33,"")))),Reservas!N393)</f>
        <v/>
      </c>
      <c r="CF388" t="str">
        <f>IF(Reservas!Q393="",IF(Reservas!P393="","",IF(Reservas!O393=$O$10,0.85,IF(Reservas!O393=$O$11,0.45,IF(Reservas!O393=$O$12,0.33,"")))),Reservas!Q393)</f>
        <v/>
      </c>
      <c r="CG388" t="str">
        <f>IF(Reservas!T393="",IF(Reservas!S393="","",IF(Reservas!R393=$O$10,0.85,IF(Reservas!R393=$O$11,0.45,IF(Reservas!R393=$O$12,0.33,"")))),Reservas!T393)</f>
        <v/>
      </c>
      <c r="CH388" t="str">
        <f>IF(Reservas!W393="",IF(Reservas!V393="","",IF(Reservas!U393=$O$10,0.85,IF(Reservas!U393=$O$11,0.45,IF(Reservas!U393=$O$12,0.33,"")))),Reservas!W393)</f>
        <v/>
      </c>
      <c r="CI388" t="str">
        <f>IF(Reservas!Z393="",IF(Reservas!Y393="","",IF(Reservas!X393=$O$10,0.85,IF(Reservas!X393=$O$11,0.45,IF(Reservas!X393=$O$12,0.33,"")))),Reservas!Z393)</f>
        <v/>
      </c>
      <c r="CJ388" t="str">
        <f>IF(Reservas!AC393="",IF(Reservas!AB393="","",IF(Reservas!AA393=$O$10,0.85,IF(Reservas!AA393=$O$11,0.45,IF(Reservas!AA393=$O$12,0.33,"")))),Reservas!AC393)</f>
        <v/>
      </c>
      <c r="CK388" t="str">
        <f>IF(Reservas!AF393="",IF(Reservas!AE393="","",IF(Reservas!AD393=$O$10,0.85,IF(Reservas!AD393=$O$11,0.45,IF(Reservas!AD393=$O$12,0.33,"")))),Reservas!AF393)</f>
        <v/>
      </c>
      <c r="CL388" t="str">
        <f>IF(Reservas!AI393="",IF(Reservas!AH393="","",IF(Reservas!AG393=$O$10,0.85,IF(Reservas!AG393=$O$11,0.45,IF(Reservas!AG393=$O$12,0.33,"")))),Reservas!AI393)</f>
        <v/>
      </c>
      <c r="CM388" t="str">
        <f>IF(Reservas!AL393="",IF(Reservas!AK393="","",IF(Reservas!AJ393=$O$10,0.85,IF(Reservas!AJ393=$O$11,0.45,IF(Reservas!AJ393=$O$12,0.33,"")))),Reservas!AL393)</f>
        <v/>
      </c>
      <c r="CO388" t="str">
        <f>IFERROR('Prod y alimentación'!E446*IF($AN388=$R$10,VLOOKUP($AO388,Listas!$B$6:$C$106,2,),IF($AN388=$R$11,VLOOKUP($AO388,Listas!$E$6:$F$106,2,),IF($AN388=$R$12,VLOOKUP($AO388,Listas!$H$6:$I$106,2,),""))),"")</f>
        <v/>
      </c>
      <c r="CP388" t="str">
        <f>IFERROR('Prod y alimentación'!H446*IF($AN388=$R$10,VLOOKUP($AO388,Listas!$B$6:$C$106,2,),IF($AN388=$R$11,VLOOKUP($AO388,Listas!$E$6:$F$106,2,),IF($AN388=$R$12,VLOOKUP($AO388,Listas!$H$6:$I$106,2,),""))),"")</f>
        <v/>
      </c>
      <c r="CQ388" t="str">
        <f>IFERROR('Prod y alimentación'!K446*IF($AN388=$R$10,VLOOKUP($AO388,Listas!$B$6:$C$106,2,),IF($AN388=$R$11,VLOOKUP($AO388,Listas!$E$6:$F$106,2,),IF($AN388=$R$12,VLOOKUP($AO388,Listas!$H$6:$I$106,2,),""))),"")</f>
        <v/>
      </c>
      <c r="CR388" t="str">
        <f>IFERROR('Prod y alimentación'!N446*IF($AN388=$R$10,VLOOKUP($AO388,Listas!$B$6:$C$106,2,),IF($AN388=$R$11,VLOOKUP($AO388,Listas!$E$6:$F$106,2,),IF($AN388=$R$12,VLOOKUP($AO388,Listas!$H$6:$I$106,2,),""))),"")</f>
        <v/>
      </c>
      <c r="CS388" t="str">
        <f>IFERROR('Prod y alimentación'!Q446*IF($AN388=$R$10,VLOOKUP($AO388,Listas!$B$6:$C$106,2,),IF($AN388=$R$11,VLOOKUP($AO388,Listas!$E$6:$F$106,2,),IF($AN388=$R$12,VLOOKUP($AO388,Listas!$H$6:$I$106,2,),""))),"")</f>
        <v/>
      </c>
      <c r="CT388" t="str">
        <f>IFERROR('Prod y alimentación'!T446*IF($AN388=$R$10,VLOOKUP($AO388,Listas!$B$6:$C$106,2,),IF($AN388=$R$11,VLOOKUP($AO388,Listas!$E$6:$F$106,2,),IF($AN388=$R$12,VLOOKUP($AO388,Listas!$H$6:$I$106,2,),""))),"")</f>
        <v/>
      </c>
      <c r="CU388" t="str">
        <f>IFERROR('Prod y alimentación'!W446*IF($AN388=$R$10,VLOOKUP($AO388,Listas!$B$6:$C$106,2,),IF($AN388=$R$11,VLOOKUP($AO388,Listas!$E$6:$F$106,2,),IF($AN388=$R$12,VLOOKUP($AO388,Listas!$H$6:$I$106,2,),""))),"")</f>
        <v/>
      </c>
      <c r="CV388" t="str">
        <f>IFERROR('Prod y alimentación'!Z446*IF($AN388=$R$10,VLOOKUP($AO388,Listas!$B$6:$C$106,2,),IF($AN388=$R$11,VLOOKUP($AO388,Listas!$E$6:$F$106,2,),IF($AN388=$R$12,VLOOKUP($AO388,Listas!$H$6:$I$106,2,),""))),"")</f>
        <v/>
      </c>
      <c r="CW388" t="str">
        <f>IFERROR('Prod y alimentación'!AC446*IF($AN388=$R$10,VLOOKUP($AO388,Listas!$B$6:$C$106,2,),IF($AN388=$R$11,VLOOKUP($AO388,Listas!$E$6:$F$106,2,),IF($AN388=$R$12,VLOOKUP($AO388,Listas!$H$6:$I$106,2,),""))),"")</f>
        <v/>
      </c>
      <c r="CX388" t="str">
        <f>IFERROR('Prod y alimentación'!AF446*IF($AN388=$R$10,VLOOKUP($AO388,Listas!$B$6:$C$106,2,),IF($AN388=$R$11,VLOOKUP($AO388,Listas!$E$6:$F$106,2,),IF($AN388=$R$12,VLOOKUP($AO388,Listas!$H$6:$I$106,2,),""))),"")</f>
        <v/>
      </c>
      <c r="CY388" t="str">
        <f>IFERROR('Prod y alimentación'!AI446*IF($AN388=$R$10,VLOOKUP($AO388,Listas!$B$6:$C$106,2,),IF($AN388=$R$11,VLOOKUP($AO388,Listas!$E$6:$F$106,2,),IF($AN388=$R$12,VLOOKUP($AO388,Listas!$H$6:$I$106,2,),""))),"")</f>
        <v/>
      </c>
      <c r="CZ388" t="str">
        <f>IFERROR('Prod y alimentación'!AL446*IF($AN388=$R$10,VLOOKUP($AO388,Listas!$B$6:$C$106,2,),IF($AN388=$R$11,VLOOKUP($AO388,Listas!$E$6:$F$106,2,),IF($AN388=$R$12,VLOOKUP($AO388,Listas!$H$6:$I$106,2,),""))),"")</f>
        <v/>
      </c>
    </row>
    <row r="389" spans="80:104" x14ac:dyDescent="0.35">
      <c r="CB389" t="str">
        <f>IF(Reservas!E394="",IF(Reservas!D394="","",IF(Reservas!C394=$O$10,0.85,IF(Reservas!C394=$O$11,0.45,IF(Reservas!C394=$O$12,0.33,"")))),Reservas!E394)</f>
        <v/>
      </c>
      <c r="CC389" t="str">
        <f>IF(Reservas!H394="",IF(Reservas!G394="","",IF(Reservas!F394=$O$10,0.85,IF(Reservas!F394=$O$11,0.45,IF(Reservas!F394=$O$12,0.33,"")))),Reservas!H394)</f>
        <v/>
      </c>
      <c r="CD389" t="str">
        <f>IF(Reservas!K394="",IF(Reservas!J394="","",IF(Reservas!I394=$O$10,0.85,IF(Reservas!I394=$O$11,0.45,IF(Reservas!I394=$O$12,0.33,"")))),Reservas!K394)</f>
        <v/>
      </c>
      <c r="CE389" t="str">
        <f>IF(Reservas!N394="",IF(Reservas!M394="","",IF(Reservas!L394=$O$10,0.85,IF(Reservas!L394=$O$11,0.45,IF(Reservas!L394=$O$12,0.33,"")))),Reservas!N394)</f>
        <v/>
      </c>
      <c r="CF389" t="str">
        <f>IF(Reservas!Q394="",IF(Reservas!P394="","",IF(Reservas!O394=$O$10,0.85,IF(Reservas!O394=$O$11,0.45,IF(Reservas!O394=$O$12,0.33,"")))),Reservas!Q394)</f>
        <v/>
      </c>
      <c r="CG389" t="str">
        <f>IF(Reservas!T394="",IF(Reservas!S394="","",IF(Reservas!R394=$O$10,0.85,IF(Reservas!R394=$O$11,0.45,IF(Reservas!R394=$O$12,0.33,"")))),Reservas!T394)</f>
        <v/>
      </c>
      <c r="CH389" t="str">
        <f>IF(Reservas!W394="",IF(Reservas!V394="","",IF(Reservas!U394=$O$10,0.85,IF(Reservas!U394=$O$11,0.45,IF(Reservas!U394=$O$12,0.33,"")))),Reservas!W394)</f>
        <v/>
      </c>
      <c r="CI389" t="str">
        <f>IF(Reservas!Z394="",IF(Reservas!Y394="","",IF(Reservas!X394=$O$10,0.85,IF(Reservas!X394=$O$11,0.45,IF(Reservas!X394=$O$12,0.33,"")))),Reservas!Z394)</f>
        <v/>
      </c>
      <c r="CJ389" t="str">
        <f>IF(Reservas!AC394="",IF(Reservas!AB394="","",IF(Reservas!AA394=$O$10,0.85,IF(Reservas!AA394=$O$11,0.45,IF(Reservas!AA394=$O$12,0.33,"")))),Reservas!AC394)</f>
        <v/>
      </c>
      <c r="CK389" t="str">
        <f>IF(Reservas!AF394="",IF(Reservas!AE394="","",IF(Reservas!AD394=$O$10,0.85,IF(Reservas!AD394=$O$11,0.45,IF(Reservas!AD394=$O$12,0.33,"")))),Reservas!AF394)</f>
        <v/>
      </c>
      <c r="CL389" t="str">
        <f>IF(Reservas!AI394="",IF(Reservas!AH394="","",IF(Reservas!AG394=$O$10,0.85,IF(Reservas!AG394=$O$11,0.45,IF(Reservas!AG394=$O$12,0.33,"")))),Reservas!AI394)</f>
        <v/>
      </c>
      <c r="CM389" t="str">
        <f>IF(Reservas!AL394="",IF(Reservas!AK394="","",IF(Reservas!AJ394=$O$10,0.85,IF(Reservas!AJ394=$O$11,0.45,IF(Reservas!AJ394=$O$12,0.33,"")))),Reservas!AL394)</f>
        <v/>
      </c>
      <c r="CO389" t="str">
        <f>IFERROR('Prod y alimentación'!E447*IF($AN389=$R$10,VLOOKUP($AO389,Listas!$B$6:$C$106,2,),IF($AN389=$R$11,VLOOKUP($AO389,Listas!$E$6:$F$106,2,),IF($AN389=$R$12,VLOOKUP($AO389,Listas!$H$6:$I$106,2,),""))),"")</f>
        <v/>
      </c>
      <c r="CP389" t="str">
        <f>IFERROR('Prod y alimentación'!H447*IF($AN389=$R$10,VLOOKUP($AO389,Listas!$B$6:$C$106,2,),IF($AN389=$R$11,VLOOKUP($AO389,Listas!$E$6:$F$106,2,),IF($AN389=$R$12,VLOOKUP($AO389,Listas!$H$6:$I$106,2,),""))),"")</f>
        <v/>
      </c>
      <c r="CQ389" t="str">
        <f>IFERROR('Prod y alimentación'!K447*IF($AN389=$R$10,VLOOKUP($AO389,Listas!$B$6:$C$106,2,),IF($AN389=$R$11,VLOOKUP($AO389,Listas!$E$6:$F$106,2,),IF($AN389=$R$12,VLOOKUP($AO389,Listas!$H$6:$I$106,2,),""))),"")</f>
        <v/>
      </c>
      <c r="CR389" t="str">
        <f>IFERROR('Prod y alimentación'!N447*IF($AN389=$R$10,VLOOKUP($AO389,Listas!$B$6:$C$106,2,),IF($AN389=$R$11,VLOOKUP($AO389,Listas!$E$6:$F$106,2,),IF($AN389=$R$12,VLOOKUP($AO389,Listas!$H$6:$I$106,2,),""))),"")</f>
        <v/>
      </c>
      <c r="CS389" t="str">
        <f>IFERROR('Prod y alimentación'!Q447*IF($AN389=$R$10,VLOOKUP($AO389,Listas!$B$6:$C$106,2,),IF($AN389=$R$11,VLOOKUP($AO389,Listas!$E$6:$F$106,2,),IF($AN389=$R$12,VLOOKUP($AO389,Listas!$H$6:$I$106,2,),""))),"")</f>
        <v/>
      </c>
      <c r="CT389" t="str">
        <f>IFERROR('Prod y alimentación'!T447*IF($AN389=$R$10,VLOOKUP($AO389,Listas!$B$6:$C$106,2,),IF($AN389=$R$11,VLOOKUP($AO389,Listas!$E$6:$F$106,2,),IF($AN389=$R$12,VLOOKUP($AO389,Listas!$H$6:$I$106,2,),""))),"")</f>
        <v/>
      </c>
      <c r="CU389" t="str">
        <f>IFERROR('Prod y alimentación'!W447*IF($AN389=$R$10,VLOOKUP($AO389,Listas!$B$6:$C$106,2,),IF($AN389=$R$11,VLOOKUP($AO389,Listas!$E$6:$F$106,2,),IF($AN389=$R$12,VLOOKUP($AO389,Listas!$H$6:$I$106,2,),""))),"")</f>
        <v/>
      </c>
      <c r="CV389" t="str">
        <f>IFERROR('Prod y alimentación'!Z447*IF($AN389=$R$10,VLOOKUP($AO389,Listas!$B$6:$C$106,2,),IF($AN389=$R$11,VLOOKUP($AO389,Listas!$E$6:$F$106,2,),IF($AN389=$R$12,VLOOKUP($AO389,Listas!$H$6:$I$106,2,),""))),"")</f>
        <v/>
      </c>
      <c r="CW389" t="str">
        <f>IFERROR('Prod y alimentación'!AC447*IF($AN389=$R$10,VLOOKUP($AO389,Listas!$B$6:$C$106,2,),IF($AN389=$R$11,VLOOKUP($AO389,Listas!$E$6:$F$106,2,),IF($AN389=$R$12,VLOOKUP($AO389,Listas!$H$6:$I$106,2,),""))),"")</f>
        <v/>
      </c>
      <c r="CX389" t="str">
        <f>IFERROR('Prod y alimentación'!AF447*IF($AN389=$R$10,VLOOKUP($AO389,Listas!$B$6:$C$106,2,),IF($AN389=$R$11,VLOOKUP($AO389,Listas!$E$6:$F$106,2,),IF($AN389=$R$12,VLOOKUP($AO389,Listas!$H$6:$I$106,2,),""))),"")</f>
        <v/>
      </c>
      <c r="CY389" t="str">
        <f>IFERROR('Prod y alimentación'!AI447*IF($AN389=$R$10,VLOOKUP($AO389,Listas!$B$6:$C$106,2,),IF($AN389=$R$11,VLOOKUP($AO389,Listas!$E$6:$F$106,2,),IF($AN389=$R$12,VLOOKUP($AO389,Listas!$H$6:$I$106,2,),""))),"")</f>
        <v/>
      </c>
      <c r="CZ389" t="str">
        <f>IFERROR('Prod y alimentación'!AL447*IF($AN389=$R$10,VLOOKUP($AO389,Listas!$B$6:$C$106,2,),IF($AN389=$R$11,VLOOKUP($AO389,Listas!$E$6:$F$106,2,),IF($AN389=$R$12,VLOOKUP($AO389,Listas!$H$6:$I$106,2,),""))),"")</f>
        <v/>
      </c>
    </row>
    <row r="390" spans="80:104" x14ac:dyDescent="0.35">
      <c r="CB390" t="str">
        <f>IF(Reservas!E395="",IF(Reservas!D395="","",IF(Reservas!C395=$O$10,0.85,IF(Reservas!C395=$O$11,0.45,IF(Reservas!C395=$O$12,0.33,"")))),Reservas!E395)</f>
        <v/>
      </c>
      <c r="CC390" t="str">
        <f>IF(Reservas!H395="",IF(Reservas!G395="","",IF(Reservas!F395=$O$10,0.85,IF(Reservas!F395=$O$11,0.45,IF(Reservas!F395=$O$12,0.33,"")))),Reservas!H395)</f>
        <v/>
      </c>
      <c r="CD390" t="str">
        <f>IF(Reservas!K395="",IF(Reservas!J395="","",IF(Reservas!I395=$O$10,0.85,IF(Reservas!I395=$O$11,0.45,IF(Reservas!I395=$O$12,0.33,"")))),Reservas!K395)</f>
        <v/>
      </c>
      <c r="CE390" t="str">
        <f>IF(Reservas!N395="",IF(Reservas!M395="","",IF(Reservas!L395=$O$10,0.85,IF(Reservas!L395=$O$11,0.45,IF(Reservas!L395=$O$12,0.33,"")))),Reservas!N395)</f>
        <v/>
      </c>
      <c r="CF390" t="str">
        <f>IF(Reservas!Q395="",IF(Reservas!P395="","",IF(Reservas!O395=$O$10,0.85,IF(Reservas!O395=$O$11,0.45,IF(Reservas!O395=$O$12,0.33,"")))),Reservas!Q395)</f>
        <v/>
      </c>
      <c r="CG390" t="str">
        <f>IF(Reservas!T395="",IF(Reservas!S395="","",IF(Reservas!R395=$O$10,0.85,IF(Reservas!R395=$O$11,0.45,IF(Reservas!R395=$O$12,0.33,"")))),Reservas!T395)</f>
        <v/>
      </c>
      <c r="CH390" t="str">
        <f>IF(Reservas!W395="",IF(Reservas!V395="","",IF(Reservas!U395=$O$10,0.85,IF(Reservas!U395=$O$11,0.45,IF(Reservas!U395=$O$12,0.33,"")))),Reservas!W395)</f>
        <v/>
      </c>
      <c r="CI390" t="str">
        <f>IF(Reservas!Z395="",IF(Reservas!Y395="","",IF(Reservas!X395=$O$10,0.85,IF(Reservas!X395=$O$11,0.45,IF(Reservas!X395=$O$12,0.33,"")))),Reservas!Z395)</f>
        <v/>
      </c>
      <c r="CJ390" t="str">
        <f>IF(Reservas!AC395="",IF(Reservas!AB395="","",IF(Reservas!AA395=$O$10,0.85,IF(Reservas!AA395=$O$11,0.45,IF(Reservas!AA395=$O$12,0.33,"")))),Reservas!AC395)</f>
        <v/>
      </c>
      <c r="CK390" t="str">
        <f>IF(Reservas!AF395="",IF(Reservas!AE395="","",IF(Reservas!AD395=$O$10,0.85,IF(Reservas!AD395=$O$11,0.45,IF(Reservas!AD395=$O$12,0.33,"")))),Reservas!AF395)</f>
        <v/>
      </c>
      <c r="CL390" t="str">
        <f>IF(Reservas!AI395="",IF(Reservas!AH395="","",IF(Reservas!AG395=$O$10,0.85,IF(Reservas!AG395=$O$11,0.45,IF(Reservas!AG395=$O$12,0.33,"")))),Reservas!AI395)</f>
        <v/>
      </c>
      <c r="CM390" t="str">
        <f>IF(Reservas!AL395="",IF(Reservas!AK395="","",IF(Reservas!AJ395=$O$10,0.85,IF(Reservas!AJ395=$O$11,0.45,IF(Reservas!AJ395=$O$12,0.33,"")))),Reservas!AL395)</f>
        <v/>
      </c>
      <c r="CO390" t="str">
        <f>IFERROR('Prod y alimentación'!E448*IF($AN390=$R$10,VLOOKUP($AO390,Listas!$B$6:$C$106,2,),IF($AN390=$R$11,VLOOKUP($AO390,Listas!$E$6:$F$106,2,),IF($AN390=$R$12,VLOOKUP($AO390,Listas!$H$6:$I$106,2,),""))),"")</f>
        <v/>
      </c>
      <c r="CP390" t="str">
        <f>IFERROR('Prod y alimentación'!H448*IF($AN390=$R$10,VLOOKUP($AO390,Listas!$B$6:$C$106,2,),IF($AN390=$R$11,VLOOKUP($AO390,Listas!$E$6:$F$106,2,),IF($AN390=$R$12,VLOOKUP($AO390,Listas!$H$6:$I$106,2,),""))),"")</f>
        <v/>
      </c>
      <c r="CQ390" t="str">
        <f>IFERROR('Prod y alimentación'!K448*IF($AN390=$R$10,VLOOKUP($AO390,Listas!$B$6:$C$106,2,),IF($AN390=$R$11,VLOOKUP($AO390,Listas!$E$6:$F$106,2,),IF($AN390=$R$12,VLOOKUP($AO390,Listas!$H$6:$I$106,2,),""))),"")</f>
        <v/>
      </c>
      <c r="CR390" t="str">
        <f>IFERROR('Prod y alimentación'!N448*IF($AN390=$R$10,VLOOKUP($AO390,Listas!$B$6:$C$106,2,),IF($AN390=$R$11,VLOOKUP($AO390,Listas!$E$6:$F$106,2,),IF($AN390=$R$12,VLOOKUP($AO390,Listas!$H$6:$I$106,2,),""))),"")</f>
        <v/>
      </c>
      <c r="CS390" t="str">
        <f>IFERROR('Prod y alimentación'!Q448*IF($AN390=$R$10,VLOOKUP($AO390,Listas!$B$6:$C$106,2,),IF($AN390=$R$11,VLOOKUP($AO390,Listas!$E$6:$F$106,2,),IF($AN390=$R$12,VLOOKUP($AO390,Listas!$H$6:$I$106,2,),""))),"")</f>
        <v/>
      </c>
      <c r="CT390" t="str">
        <f>IFERROR('Prod y alimentación'!T448*IF($AN390=$R$10,VLOOKUP($AO390,Listas!$B$6:$C$106,2,),IF($AN390=$R$11,VLOOKUP($AO390,Listas!$E$6:$F$106,2,),IF($AN390=$R$12,VLOOKUP($AO390,Listas!$H$6:$I$106,2,),""))),"")</f>
        <v/>
      </c>
      <c r="CU390" t="str">
        <f>IFERROR('Prod y alimentación'!W448*IF($AN390=$R$10,VLOOKUP($AO390,Listas!$B$6:$C$106,2,),IF($AN390=$R$11,VLOOKUP($AO390,Listas!$E$6:$F$106,2,),IF($AN390=$R$12,VLOOKUP($AO390,Listas!$H$6:$I$106,2,),""))),"")</f>
        <v/>
      </c>
      <c r="CV390" t="str">
        <f>IFERROR('Prod y alimentación'!Z448*IF($AN390=$R$10,VLOOKUP($AO390,Listas!$B$6:$C$106,2,),IF($AN390=$R$11,VLOOKUP($AO390,Listas!$E$6:$F$106,2,),IF($AN390=$R$12,VLOOKUP($AO390,Listas!$H$6:$I$106,2,),""))),"")</f>
        <v/>
      </c>
      <c r="CW390" t="str">
        <f>IFERROR('Prod y alimentación'!AC448*IF($AN390=$R$10,VLOOKUP($AO390,Listas!$B$6:$C$106,2,),IF($AN390=$R$11,VLOOKUP($AO390,Listas!$E$6:$F$106,2,),IF($AN390=$R$12,VLOOKUP($AO390,Listas!$H$6:$I$106,2,),""))),"")</f>
        <v/>
      </c>
      <c r="CX390" t="str">
        <f>IFERROR('Prod y alimentación'!AF448*IF($AN390=$R$10,VLOOKUP($AO390,Listas!$B$6:$C$106,2,),IF($AN390=$R$11,VLOOKUP($AO390,Listas!$E$6:$F$106,2,),IF($AN390=$R$12,VLOOKUP($AO390,Listas!$H$6:$I$106,2,),""))),"")</f>
        <v/>
      </c>
      <c r="CY390" t="str">
        <f>IFERROR('Prod y alimentación'!AI448*IF($AN390=$R$10,VLOOKUP($AO390,Listas!$B$6:$C$106,2,),IF($AN390=$R$11,VLOOKUP($AO390,Listas!$E$6:$F$106,2,),IF($AN390=$R$12,VLOOKUP($AO390,Listas!$H$6:$I$106,2,),""))),"")</f>
        <v/>
      </c>
      <c r="CZ390" t="str">
        <f>IFERROR('Prod y alimentación'!AL448*IF($AN390=$R$10,VLOOKUP($AO390,Listas!$B$6:$C$106,2,),IF($AN390=$R$11,VLOOKUP($AO390,Listas!$E$6:$F$106,2,),IF($AN390=$R$12,VLOOKUP($AO390,Listas!$H$6:$I$106,2,),""))),"")</f>
        <v/>
      </c>
    </row>
    <row r="391" spans="80:104" x14ac:dyDescent="0.35">
      <c r="CB391" t="str">
        <f>IF(Reservas!E396="",IF(Reservas!D396="","",IF(Reservas!C396=$O$10,0.85,IF(Reservas!C396=$O$11,0.45,IF(Reservas!C396=$O$12,0.33,"")))),Reservas!E396)</f>
        <v/>
      </c>
      <c r="CC391" t="str">
        <f>IF(Reservas!H396="",IF(Reservas!G396="","",IF(Reservas!F396=$O$10,0.85,IF(Reservas!F396=$O$11,0.45,IF(Reservas!F396=$O$12,0.33,"")))),Reservas!H396)</f>
        <v/>
      </c>
      <c r="CD391" t="str">
        <f>IF(Reservas!K396="",IF(Reservas!J396="","",IF(Reservas!I396=$O$10,0.85,IF(Reservas!I396=$O$11,0.45,IF(Reservas!I396=$O$12,0.33,"")))),Reservas!K396)</f>
        <v/>
      </c>
      <c r="CE391" t="str">
        <f>IF(Reservas!N396="",IF(Reservas!M396="","",IF(Reservas!L396=$O$10,0.85,IF(Reservas!L396=$O$11,0.45,IF(Reservas!L396=$O$12,0.33,"")))),Reservas!N396)</f>
        <v/>
      </c>
      <c r="CF391" t="str">
        <f>IF(Reservas!Q396="",IF(Reservas!P396="","",IF(Reservas!O396=$O$10,0.85,IF(Reservas!O396=$O$11,0.45,IF(Reservas!O396=$O$12,0.33,"")))),Reservas!Q396)</f>
        <v/>
      </c>
      <c r="CG391" t="str">
        <f>IF(Reservas!T396="",IF(Reservas!S396="","",IF(Reservas!R396=$O$10,0.85,IF(Reservas!R396=$O$11,0.45,IF(Reservas!R396=$O$12,0.33,"")))),Reservas!T396)</f>
        <v/>
      </c>
      <c r="CH391" t="str">
        <f>IF(Reservas!W396="",IF(Reservas!V396="","",IF(Reservas!U396=$O$10,0.85,IF(Reservas!U396=$O$11,0.45,IF(Reservas!U396=$O$12,0.33,"")))),Reservas!W396)</f>
        <v/>
      </c>
      <c r="CI391" t="str">
        <f>IF(Reservas!Z396="",IF(Reservas!Y396="","",IF(Reservas!X396=$O$10,0.85,IF(Reservas!X396=$O$11,0.45,IF(Reservas!X396=$O$12,0.33,"")))),Reservas!Z396)</f>
        <v/>
      </c>
      <c r="CJ391" t="str">
        <f>IF(Reservas!AC396="",IF(Reservas!AB396="","",IF(Reservas!AA396=$O$10,0.85,IF(Reservas!AA396=$O$11,0.45,IF(Reservas!AA396=$O$12,0.33,"")))),Reservas!AC396)</f>
        <v/>
      </c>
      <c r="CK391" t="str">
        <f>IF(Reservas!AF396="",IF(Reservas!AE396="","",IF(Reservas!AD396=$O$10,0.85,IF(Reservas!AD396=$O$11,0.45,IF(Reservas!AD396=$O$12,0.33,"")))),Reservas!AF396)</f>
        <v/>
      </c>
      <c r="CL391" t="str">
        <f>IF(Reservas!AI396="",IF(Reservas!AH396="","",IF(Reservas!AG396=$O$10,0.85,IF(Reservas!AG396=$O$11,0.45,IF(Reservas!AG396=$O$12,0.33,"")))),Reservas!AI396)</f>
        <v/>
      </c>
      <c r="CM391" t="str">
        <f>IF(Reservas!AL396="",IF(Reservas!AK396="","",IF(Reservas!AJ396=$O$10,0.85,IF(Reservas!AJ396=$O$11,0.45,IF(Reservas!AJ396=$O$12,0.33,"")))),Reservas!AL396)</f>
        <v/>
      </c>
      <c r="CO391" t="str">
        <f>IFERROR('Prod y alimentación'!E449*IF($AN391=$R$10,VLOOKUP($AO391,Listas!$B$6:$C$106,2,),IF($AN391=$R$11,VLOOKUP($AO391,Listas!$E$6:$F$106,2,),IF($AN391=$R$12,VLOOKUP($AO391,Listas!$H$6:$I$106,2,),""))),"")</f>
        <v/>
      </c>
      <c r="CP391" t="str">
        <f>IFERROR('Prod y alimentación'!H449*IF($AN391=$R$10,VLOOKUP($AO391,Listas!$B$6:$C$106,2,),IF($AN391=$R$11,VLOOKUP($AO391,Listas!$E$6:$F$106,2,),IF($AN391=$R$12,VLOOKUP($AO391,Listas!$H$6:$I$106,2,),""))),"")</f>
        <v/>
      </c>
      <c r="CQ391" t="str">
        <f>IFERROR('Prod y alimentación'!K449*IF($AN391=$R$10,VLOOKUP($AO391,Listas!$B$6:$C$106,2,),IF($AN391=$R$11,VLOOKUP($AO391,Listas!$E$6:$F$106,2,),IF($AN391=$R$12,VLOOKUP($AO391,Listas!$H$6:$I$106,2,),""))),"")</f>
        <v/>
      </c>
      <c r="CR391" t="str">
        <f>IFERROR('Prod y alimentación'!N449*IF($AN391=$R$10,VLOOKUP($AO391,Listas!$B$6:$C$106,2,),IF($AN391=$R$11,VLOOKUP($AO391,Listas!$E$6:$F$106,2,),IF($AN391=$R$12,VLOOKUP($AO391,Listas!$H$6:$I$106,2,),""))),"")</f>
        <v/>
      </c>
      <c r="CS391" t="str">
        <f>IFERROR('Prod y alimentación'!Q449*IF($AN391=$R$10,VLOOKUP($AO391,Listas!$B$6:$C$106,2,),IF($AN391=$R$11,VLOOKUP($AO391,Listas!$E$6:$F$106,2,),IF($AN391=$R$12,VLOOKUP($AO391,Listas!$H$6:$I$106,2,),""))),"")</f>
        <v/>
      </c>
      <c r="CT391" t="str">
        <f>IFERROR('Prod y alimentación'!T449*IF($AN391=$R$10,VLOOKUP($AO391,Listas!$B$6:$C$106,2,),IF($AN391=$R$11,VLOOKUP($AO391,Listas!$E$6:$F$106,2,),IF($AN391=$R$12,VLOOKUP($AO391,Listas!$H$6:$I$106,2,),""))),"")</f>
        <v/>
      </c>
      <c r="CU391" t="str">
        <f>IFERROR('Prod y alimentación'!W449*IF($AN391=$R$10,VLOOKUP($AO391,Listas!$B$6:$C$106,2,),IF($AN391=$R$11,VLOOKUP($AO391,Listas!$E$6:$F$106,2,),IF($AN391=$R$12,VLOOKUP($AO391,Listas!$H$6:$I$106,2,),""))),"")</f>
        <v/>
      </c>
      <c r="CV391" t="str">
        <f>IFERROR('Prod y alimentación'!Z449*IF($AN391=$R$10,VLOOKUP($AO391,Listas!$B$6:$C$106,2,),IF($AN391=$R$11,VLOOKUP($AO391,Listas!$E$6:$F$106,2,),IF($AN391=$R$12,VLOOKUP($AO391,Listas!$H$6:$I$106,2,),""))),"")</f>
        <v/>
      </c>
      <c r="CW391" t="str">
        <f>IFERROR('Prod y alimentación'!AC449*IF($AN391=$R$10,VLOOKUP($AO391,Listas!$B$6:$C$106,2,),IF($AN391=$R$11,VLOOKUP($AO391,Listas!$E$6:$F$106,2,),IF($AN391=$R$12,VLOOKUP($AO391,Listas!$H$6:$I$106,2,),""))),"")</f>
        <v/>
      </c>
      <c r="CX391" t="str">
        <f>IFERROR('Prod y alimentación'!AF449*IF($AN391=$R$10,VLOOKUP($AO391,Listas!$B$6:$C$106,2,),IF($AN391=$R$11,VLOOKUP($AO391,Listas!$E$6:$F$106,2,),IF($AN391=$R$12,VLOOKUP($AO391,Listas!$H$6:$I$106,2,),""))),"")</f>
        <v/>
      </c>
      <c r="CY391" t="str">
        <f>IFERROR('Prod y alimentación'!AI449*IF($AN391=$R$10,VLOOKUP($AO391,Listas!$B$6:$C$106,2,),IF($AN391=$R$11,VLOOKUP($AO391,Listas!$E$6:$F$106,2,),IF($AN391=$R$12,VLOOKUP($AO391,Listas!$H$6:$I$106,2,),""))),"")</f>
        <v/>
      </c>
      <c r="CZ391" t="str">
        <f>IFERROR('Prod y alimentación'!AL449*IF($AN391=$R$10,VLOOKUP($AO391,Listas!$B$6:$C$106,2,),IF($AN391=$R$11,VLOOKUP($AO391,Listas!$E$6:$F$106,2,),IF($AN391=$R$12,VLOOKUP($AO391,Listas!$H$6:$I$106,2,),""))),"")</f>
        <v/>
      </c>
    </row>
    <row r="392" spans="80:104" x14ac:dyDescent="0.35">
      <c r="CB392" t="str">
        <f>IF(Reservas!E397="",IF(Reservas!D397="","",IF(Reservas!C397=$O$10,0.85,IF(Reservas!C397=$O$11,0.45,IF(Reservas!C397=$O$12,0.33,"")))),Reservas!E397)</f>
        <v/>
      </c>
      <c r="CC392" t="str">
        <f>IF(Reservas!H397="",IF(Reservas!G397="","",IF(Reservas!F397=$O$10,0.85,IF(Reservas!F397=$O$11,0.45,IF(Reservas!F397=$O$12,0.33,"")))),Reservas!H397)</f>
        <v/>
      </c>
      <c r="CD392" t="str">
        <f>IF(Reservas!K397="",IF(Reservas!J397="","",IF(Reservas!I397=$O$10,0.85,IF(Reservas!I397=$O$11,0.45,IF(Reservas!I397=$O$12,0.33,"")))),Reservas!K397)</f>
        <v/>
      </c>
      <c r="CE392" t="str">
        <f>IF(Reservas!N397="",IF(Reservas!M397="","",IF(Reservas!L397=$O$10,0.85,IF(Reservas!L397=$O$11,0.45,IF(Reservas!L397=$O$12,0.33,"")))),Reservas!N397)</f>
        <v/>
      </c>
      <c r="CF392" t="str">
        <f>IF(Reservas!Q397="",IF(Reservas!P397="","",IF(Reservas!O397=$O$10,0.85,IF(Reservas!O397=$O$11,0.45,IF(Reservas!O397=$O$12,0.33,"")))),Reservas!Q397)</f>
        <v/>
      </c>
      <c r="CG392" t="str">
        <f>IF(Reservas!T397="",IF(Reservas!S397="","",IF(Reservas!R397=$O$10,0.85,IF(Reservas!R397=$O$11,0.45,IF(Reservas!R397=$O$12,0.33,"")))),Reservas!T397)</f>
        <v/>
      </c>
      <c r="CH392" t="str">
        <f>IF(Reservas!W397="",IF(Reservas!V397="","",IF(Reservas!U397=$O$10,0.85,IF(Reservas!U397=$O$11,0.45,IF(Reservas!U397=$O$12,0.33,"")))),Reservas!W397)</f>
        <v/>
      </c>
      <c r="CI392" t="str">
        <f>IF(Reservas!Z397="",IF(Reservas!Y397="","",IF(Reservas!X397=$O$10,0.85,IF(Reservas!X397=$O$11,0.45,IF(Reservas!X397=$O$12,0.33,"")))),Reservas!Z397)</f>
        <v/>
      </c>
      <c r="CJ392" t="str">
        <f>IF(Reservas!AC397="",IF(Reservas!AB397="","",IF(Reservas!AA397=$O$10,0.85,IF(Reservas!AA397=$O$11,0.45,IF(Reservas!AA397=$O$12,0.33,"")))),Reservas!AC397)</f>
        <v/>
      </c>
      <c r="CK392" t="str">
        <f>IF(Reservas!AF397="",IF(Reservas!AE397="","",IF(Reservas!AD397=$O$10,0.85,IF(Reservas!AD397=$O$11,0.45,IF(Reservas!AD397=$O$12,0.33,"")))),Reservas!AF397)</f>
        <v/>
      </c>
      <c r="CL392" t="str">
        <f>IF(Reservas!AI397="",IF(Reservas!AH397="","",IF(Reservas!AG397=$O$10,0.85,IF(Reservas!AG397=$O$11,0.45,IF(Reservas!AG397=$O$12,0.33,"")))),Reservas!AI397)</f>
        <v/>
      </c>
      <c r="CM392" t="str">
        <f>IF(Reservas!AL397="",IF(Reservas!AK397="","",IF(Reservas!AJ397=$O$10,0.85,IF(Reservas!AJ397=$O$11,0.45,IF(Reservas!AJ397=$O$12,0.33,"")))),Reservas!AL397)</f>
        <v/>
      </c>
      <c r="CO392" t="str">
        <f>IFERROR('Prod y alimentación'!E450*IF($AN392=$R$10,VLOOKUP($AO392,Listas!$B$6:$C$106,2,),IF($AN392=$R$11,VLOOKUP($AO392,Listas!$E$6:$F$106,2,),IF($AN392=$R$12,VLOOKUP($AO392,Listas!$H$6:$I$106,2,),""))),"")</f>
        <v/>
      </c>
      <c r="CP392" t="str">
        <f>IFERROR('Prod y alimentación'!H450*IF($AN392=$R$10,VLOOKUP($AO392,Listas!$B$6:$C$106,2,),IF($AN392=$R$11,VLOOKUP($AO392,Listas!$E$6:$F$106,2,),IF($AN392=$R$12,VLOOKUP($AO392,Listas!$H$6:$I$106,2,),""))),"")</f>
        <v/>
      </c>
      <c r="CQ392" t="str">
        <f>IFERROR('Prod y alimentación'!K450*IF($AN392=$R$10,VLOOKUP($AO392,Listas!$B$6:$C$106,2,),IF($AN392=$R$11,VLOOKUP($AO392,Listas!$E$6:$F$106,2,),IF($AN392=$R$12,VLOOKUP($AO392,Listas!$H$6:$I$106,2,),""))),"")</f>
        <v/>
      </c>
      <c r="CR392" t="str">
        <f>IFERROR('Prod y alimentación'!N450*IF($AN392=$R$10,VLOOKUP($AO392,Listas!$B$6:$C$106,2,),IF($AN392=$R$11,VLOOKUP($AO392,Listas!$E$6:$F$106,2,),IF($AN392=$R$12,VLOOKUP($AO392,Listas!$H$6:$I$106,2,),""))),"")</f>
        <v/>
      </c>
      <c r="CS392" t="str">
        <f>IFERROR('Prod y alimentación'!Q450*IF($AN392=$R$10,VLOOKUP($AO392,Listas!$B$6:$C$106,2,),IF($AN392=$R$11,VLOOKUP($AO392,Listas!$E$6:$F$106,2,),IF($AN392=$R$12,VLOOKUP($AO392,Listas!$H$6:$I$106,2,),""))),"")</f>
        <v/>
      </c>
      <c r="CT392" t="str">
        <f>IFERROR('Prod y alimentación'!T450*IF($AN392=$R$10,VLOOKUP($AO392,Listas!$B$6:$C$106,2,),IF($AN392=$R$11,VLOOKUP($AO392,Listas!$E$6:$F$106,2,),IF($AN392=$R$12,VLOOKUP($AO392,Listas!$H$6:$I$106,2,),""))),"")</f>
        <v/>
      </c>
      <c r="CU392" t="str">
        <f>IFERROR('Prod y alimentación'!W450*IF($AN392=$R$10,VLOOKUP($AO392,Listas!$B$6:$C$106,2,),IF($AN392=$R$11,VLOOKUP($AO392,Listas!$E$6:$F$106,2,),IF($AN392=$R$12,VLOOKUP($AO392,Listas!$H$6:$I$106,2,),""))),"")</f>
        <v/>
      </c>
      <c r="CV392" t="str">
        <f>IFERROR('Prod y alimentación'!Z450*IF($AN392=$R$10,VLOOKUP($AO392,Listas!$B$6:$C$106,2,),IF($AN392=$R$11,VLOOKUP($AO392,Listas!$E$6:$F$106,2,),IF($AN392=$R$12,VLOOKUP($AO392,Listas!$H$6:$I$106,2,),""))),"")</f>
        <v/>
      </c>
      <c r="CW392" t="str">
        <f>IFERROR('Prod y alimentación'!AC450*IF($AN392=$R$10,VLOOKUP($AO392,Listas!$B$6:$C$106,2,),IF($AN392=$R$11,VLOOKUP($AO392,Listas!$E$6:$F$106,2,),IF($AN392=$R$12,VLOOKUP($AO392,Listas!$H$6:$I$106,2,),""))),"")</f>
        <v/>
      </c>
      <c r="CX392" t="str">
        <f>IFERROR('Prod y alimentación'!AF450*IF($AN392=$R$10,VLOOKUP($AO392,Listas!$B$6:$C$106,2,),IF($AN392=$R$11,VLOOKUP($AO392,Listas!$E$6:$F$106,2,),IF($AN392=$R$12,VLOOKUP($AO392,Listas!$H$6:$I$106,2,),""))),"")</f>
        <v/>
      </c>
      <c r="CY392" t="str">
        <f>IFERROR('Prod y alimentación'!AI450*IF($AN392=$R$10,VLOOKUP($AO392,Listas!$B$6:$C$106,2,),IF($AN392=$R$11,VLOOKUP($AO392,Listas!$E$6:$F$106,2,),IF($AN392=$R$12,VLOOKUP($AO392,Listas!$H$6:$I$106,2,),""))),"")</f>
        <v/>
      </c>
      <c r="CZ392" t="str">
        <f>IFERROR('Prod y alimentación'!AL450*IF($AN392=$R$10,VLOOKUP($AO392,Listas!$B$6:$C$106,2,),IF($AN392=$R$11,VLOOKUP($AO392,Listas!$E$6:$F$106,2,),IF($AN392=$R$12,VLOOKUP($AO392,Listas!$H$6:$I$106,2,),""))),"")</f>
        <v/>
      </c>
    </row>
    <row r="393" spans="80:104" x14ac:dyDescent="0.35">
      <c r="CB393" t="str">
        <f>IF(Reservas!E398="",IF(Reservas!D398="","",IF(Reservas!C398=$O$10,0.85,IF(Reservas!C398=$O$11,0.45,IF(Reservas!C398=$O$12,0.33,"")))),Reservas!E398)</f>
        <v/>
      </c>
      <c r="CC393" t="str">
        <f>IF(Reservas!H398="",IF(Reservas!G398="","",IF(Reservas!F398=$O$10,0.85,IF(Reservas!F398=$O$11,0.45,IF(Reservas!F398=$O$12,0.33,"")))),Reservas!H398)</f>
        <v/>
      </c>
      <c r="CD393" t="str">
        <f>IF(Reservas!K398="",IF(Reservas!J398="","",IF(Reservas!I398=$O$10,0.85,IF(Reservas!I398=$O$11,0.45,IF(Reservas!I398=$O$12,0.33,"")))),Reservas!K398)</f>
        <v/>
      </c>
      <c r="CE393" t="str">
        <f>IF(Reservas!N398="",IF(Reservas!M398="","",IF(Reservas!L398=$O$10,0.85,IF(Reservas!L398=$O$11,0.45,IF(Reservas!L398=$O$12,0.33,"")))),Reservas!N398)</f>
        <v/>
      </c>
      <c r="CF393" t="str">
        <f>IF(Reservas!Q398="",IF(Reservas!P398="","",IF(Reservas!O398=$O$10,0.85,IF(Reservas!O398=$O$11,0.45,IF(Reservas!O398=$O$12,0.33,"")))),Reservas!Q398)</f>
        <v/>
      </c>
      <c r="CG393" t="str">
        <f>IF(Reservas!T398="",IF(Reservas!S398="","",IF(Reservas!R398=$O$10,0.85,IF(Reservas!R398=$O$11,0.45,IF(Reservas!R398=$O$12,0.33,"")))),Reservas!T398)</f>
        <v/>
      </c>
      <c r="CH393" t="str">
        <f>IF(Reservas!W398="",IF(Reservas!V398="","",IF(Reservas!U398=$O$10,0.85,IF(Reservas!U398=$O$11,0.45,IF(Reservas!U398=$O$12,0.33,"")))),Reservas!W398)</f>
        <v/>
      </c>
      <c r="CI393" t="str">
        <f>IF(Reservas!Z398="",IF(Reservas!Y398="","",IF(Reservas!X398=$O$10,0.85,IF(Reservas!X398=$O$11,0.45,IF(Reservas!X398=$O$12,0.33,"")))),Reservas!Z398)</f>
        <v/>
      </c>
      <c r="CJ393" t="str">
        <f>IF(Reservas!AC398="",IF(Reservas!AB398="","",IF(Reservas!AA398=$O$10,0.85,IF(Reservas!AA398=$O$11,0.45,IF(Reservas!AA398=$O$12,0.33,"")))),Reservas!AC398)</f>
        <v/>
      </c>
      <c r="CK393" t="str">
        <f>IF(Reservas!AF398="",IF(Reservas!AE398="","",IF(Reservas!AD398=$O$10,0.85,IF(Reservas!AD398=$O$11,0.45,IF(Reservas!AD398=$O$12,0.33,"")))),Reservas!AF398)</f>
        <v/>
      </c>
      <c r="CL393" t="str">
        <f>IF(Reservas!AI398="",IF(Reservas!AH398="","",IF(Reservas!AG398=$O$10,0.85,IF(Reservas!AG398=$O$11,0.45,IF(Reservas!AG398=$O$12,0.33,"")))),Reservas!AI398)</f>
        <v/>
      </c>
      <c r="CM393" t="str">
        <f>IF(Reservas!AL398="",IF(Reservas!AK398="","",IF(Reservas!AJ398=$O$10,0.85,IF(Reservas!AJ398=$O$11,0.45,IF(Reservas!AJ398=$O$12,0.33,"")))),Reservas!AL398)</f>
        <v/>
      </c>
      <c r="CO393" t="str">
        <f>IFERROR('Prod y alimentación'!E451*IF($AN393=$R$10,VLOOKUP($AO393,Listas!$B$6:$C$106,2,),IF($AN393=$R$11,VLOOKUP($AO393,Listas!$E$6:$F$106,2,),IF($AN393=$R$12,VLOOKUP($AO393,Listas!$H$6:$I$106,2,),""))),"")</f>
        <v/>
      </c>
      <c r="CP393" t="str">
        <f>IFERROR('Prod y alimentación'!H451*IF($AN393=$R$10,VLOOKUP($AO393,Listas!$B$6:$C$106,2,),IF($AN393=$R$11,VLOOKUP($AO393,Listas!$E$6:$F$106,2,),IF($AN393=$R$12,VLOOKUP($AO393,Listas!$H$6:$I$106,2,),""))),"")</f>
        <v/>
      </c>
      <c r="CQ393" t="str">
        <f>IFERROR('Prod y alimentación'!K451*IF($AN393=$R$10,VLOOKUP($AO393,Listas!$B$6:$C$106,2,),IF($AN393=$R$11,VLOOKUP($AO393,Listas!$E$6:$F$106,2,),IF($AN393=$R$12,VLOOKUP($AO393,Listas!$H$6:$I$106,2,),""))),"")</f>
        <v/>
      </c>
      <c r="CR393" t="str">
        <f>IFERROR('Prod y alimentación'!N451*IF($AN393=$R$10,VLOOKUP($AO393,Listas!$B$6:$C$106,2,),IF($AN393=$R$11,VLOOKUP($AO393,Listas!$E$6:$F$106,2,),IF($AN393=$R$12,VLOOKUP($AO393,Listas!$H$6:$I$106,2,),""))),"")</f>
        <v/>
      </c>
      <c r="CS393" t="str">
        <f>IFERROR('Prod y alimentación'!Q451*IF($AN393=$R$10,VLOOKUP($AO393,Listas!$B$6:$C$106,2,),IF($AN393=$R$11,VLOOKUP($AO393,Listas!$E$6:$F$106,2,),IF($AN393=$R$12,VLOOKUP($AO393,Listas!$H$6:$I$106,2,),""))),"")</f>
        <v/>
      </c>
      <c r="CT393" t="str">
        <f>IFERROR('Prod y alimentación'!T451*IF($AN393=$R$10,VLOOKUP($AO393,Listas!$B$6:$C$106,2,),IF($AN393=$R$11,VLOOKUP($AO393,Listas!$E$6:$F$106,2,),IF($AN393=$R$12,VLOOKUP($AO393,Listas!$H$6:$I$106,2,),""))),"")</f>
        <v/>
      </c>
      <c r="CU393" t="str">
        <f>IFERROR('Prod y alimentación'!W451*IF($AN393=$R$10,VLOOKUP($AO393,Listas!$B$6:$C$106,2,),IF($AN393=$R$11,VLOOKUP($AO393,Listas!$E$6:$F$106,2,),IF($AN393=$R$12,VLOOKUP($AO393,Listas!$H$6:$I$106,2,),""))),"")</f>
        <v/>
      </c>
      <c r="CV393" t="str">
        <f>IFERROR('Prod y alimentación'!Z451*IF($AN393=$R$10,VLOOKUP($AO393,Listas!$B$6:$C$106,2,),IF($AN393=$R$11,VLOOKUP($AO393,Listas!$E$6:$F$106,2,),IF($AN393=$R$12,VLOOKUP($AO393,Listas!$H$6:$I$106,2,),""))),"")</f>
        <v/>
      </c>
      <c r="CW393" t="str">
        <f>IFERROR('Prod y alimentación'!AC451*IF($AN393=$R$10,VLOOKUP($AO393,Listas!$B$6:$C$106,2,),IF($AN393=$R$11,VLOOKUP($AO393,Listas!$E$6:$F$106,2,),IF($AN393=$R$12,VLOOKUP($AO393,Listas!$H$6:$I$106,2,),""))),"")</f>
        <v/>
      </c>
      <c r="CX393" t="str">
        <f>IFERROR('Prod y alimentación'!AF451*IF($AN393=$R$10,VLOOKUP($AO393,Listas!$B$6:$C$106,2,),IF($AN393=$R$11,VLOOKUP($AO393,Listas!$E$6:$F$106,2,),IF($AN393=$R$12,VLOOKUP($AO393,Listas!$H$6:$I$106,2,),""))),"")</f>
        <v/>
      </c>
      <c r="CY393" t="str">
        <f>IFERROR('Prod y alimentación'!AI451*IF($AN393=$R$10,VLOOKUP($AO393,Listas!$B$6:$C$106,2,),IF($AN393=$R$11,VLOOKUP($AO393,Listas!$E$6:$F$106,2,),IF($AN393=$R$12,VLOOKUP($AO393,Listas!$H$6:$I$106,2,),""))),"")</f>
        <v/>
      </c>
      <c r="CZ393" t="str">
        <f>IFERROR('Prod y alimentación'!AL451*IF($AN393=$R$10,VLOOKUP($AO393,Listas!$B$6:$C$106,2,),IF($AN393=$R$11,VLOOKUP($AO393,Listas!$E$6:$F$106,2,),IF($AN393=$R$12,VLOOKUP($AO393,Listas!$H$6:$I$106,2,),""))),"")</f>
        <v/>
      </c>
    </row>
    <row r="394" spans="80:104" x14ac:dyDescent="0.35">
      <c r="CB394" t="str">
        <f>IF(Reservas!E399="",IF(Reservas!D399="","",IF(Reservas!C399=$O$10,0.85,IF(Reservas!C399=$O$11,0.45,IF(Reservas!C399=$O$12,0.33,"")))),Reservas!E399)</f>
        <v/>
      </c>
      <c r="CC394" t="str">
        <f>IF(Reservas!H399="",IF(Reservas!G399="","",IF(Reservas!F399=$O$10,0.85,IF(Reservas!F399=$O$11,0.45,IF(Reservas!F399=$O$12,0.33,"")))),Reservas!H399)</f>
        <v/>
      </c>
      <c r="CD394" t="str">
        <f>IF(Reservas!K399="",IF(Reservas!J399="","",IF(Reservas!I399=$O$10,0.85,IF(Reservas!I399=$O$11,0.45,IF(Reservas!I399=$O$12,0.33,"")))),Reservas!K399)</f>
        <v/>
      </c>
      <c r="CE394" t="str">
        <f>IF(Reservas!N399="",IF(Reservas!M399="","",IF(Reservas!L399=$O$10,0.85,IF(Reservas!L399=$O$11,0.45,IF(Reservas!L399=$O$12,0.33,"")))),Reservas!N399)</f>
        <v/>
      </c>
      <c r="CF394" t="str">
        <f>IF(Reservas!Q399="",IF(Reservas!P399="","",IF(Reservas!O399=$O$10,0.85,IF(Reservas!O399=$O$11,0.45,IF(Reservas!O399=$O$12,0.33,"")))),Reservas!Q399)</f>
        <v/>
      </c>
      <c r="CG394" t="str">
        <f>IF(Reservas!T399="",IF(Reservas!S399="","",IF(Reservas!R399=$O$10,0.85,IF(Reservas!R399=$O$11,0.45,IF(Reservas!R399=$O$12,0.33,"")))),Reservas!T399)</f>
        <v/>
      </c>
      <c r="CH394" t="str">
        <f>IF(Reservas!W399="",IF(Reservas!V399="","",IF(Reservas!U399=$O$10,0.85,IF(Reservas!U399=$O$11,0.45,IF(Reservas!U399=$O$12,0.33,"")))),Reservas!W399)</f>
        <v/>
      </c>
      <c r="CI394" t="str">
        <f>IF(Reservas!Z399="",IF(Reservas!Y399="","",IF(Reservas!X399=$O$10,0.85,IF(Reservas!X399=$O$11,0.45,IF(Reservas!X399=$O$12,0.33,"")))),Reservas!Z399)</f>
        <v/>
      </c>
      <c r="CJ394" t="str">
        <f>IF(Reservas!AC399="",IF(Reservas!AB399="","",IF(Reservas!AA399=$O$10,0.85,IF(Reservas!AA399=$O$11,0.45,IF(Reservas!AA399=$O$12,0.33,"")))),Reservas!AC399)</f>
        <v/>
      </c>
      <c r="CK394" t="str">
        <f>IF(Reservas!AF399="",IF(Reservas!AE399="","",IF(Reservas!AD399=$O$10,0.85,IF(Reservas!AD399=$O$11,0.45,IF(Reservas!AD399=$O$12,0.33,"")))),Reservas!AF399)</f>
        <v/>
      </c>
      <c r="CL394" t="str">
        <f>IF(Reservas!AI399="",IF(Reservas!AH399="","",IF(Reservas!AG399=$O$10,0.85,IF(Reservas!AG399=$O$11,0.45,IF(Reservas!AG399=$O$12,0.33,"")))),Reservas!AI399)</f>
        <v/>
      </c>
      <c r="CM394" t="str">
        <f>IF(Reservas!AL399="",IF(Reservas!AK399="","",IF(Reservas!AJ399=$O$10,0.85,IF(Reservas!AJ399=$O$11,0.45,IF(Reservas!AJ399=$O$12,0.33,"")))),Reservas!AL399)</f>
        <v/>
      </c>
      <c r="CO394" t="str">
        <f>IFERROR('Prod y alimentación'!E452*IF($AN394=$R$10,VLOOKUP($AO394,Listas!$B$6:$C$106,2,),IF($AN394=$R$11,VLOOKUP($AO394,Listas!$E$6:$F$106,2,),IF($AN394=$R$12,VLOOKUP($AO394,Listas!$H$6:$I$106,2,),""))),"")</f>
        <v/>
      </c>
      <c r="CP394" t="str">
        <f>IFERROR('Prod y alimentación'!H452*IF($AN394=$R$10,VLOOKUP($AO394,Listas!$B$6:$C$106,2,),IF($AN394=$R$11,VLOOKUP($AO394,Listas!$E$6:$F$106,2,),IF($AN394=$R$12,VLOOKUP($AO394,Listas!$H$6:$I$106,2,),""))),"")</f>
        <v/>
      </c>
      <c r="CQ394" t="str">
        <f>IFERROR('Prod y alimentación'!K452*IF($AN394=$R$10,VLOOKUP($AO394,Listas!$B$6:$C$106,2,),IF($AN394=$R$11,VLOOKUP($AO394,Listas!$E$6:$F$106,2,),IF($AN394=$R$12,VLOOKUP($AO394,Listas!$H$6:$I$106,2,),""))),"")</f>
        <v/>
      </c>
      <c r="CR394" t="str">
        <f>IFERROR('Prod y alimentación'!N452*IF($AN394=$R$10,VLOOKUP($AO394,Listas!$B$6:$C$106,2,),IF($AN394=$R$11,VLOOKUP($AO394,Listas!$E$6:$F$106,2,),IF($AN394=$R$12,VLOOKUP($AO394,Listas!$H$6:$I$106,2,),""))),"")</f>
        <v/>
      </c>
      <c r="CS394" t="str">
        <f>IFERROR('Prod y alimentación'!Q452*IF($AN394=$R$10,VLOOKUP($AO394,Listas!$B$6:$C$106,2,),IF($AN394=$R$11,VLOOKUP($AO394,Listas!$E$6:$F$106,2,),IF($AN394=$R$12,VLOOKUP($AO394,Listas!$H$6:$I$106,2,),""))),"")</f>
        <v/>
      </c>
      <c r="CT394" t="str">
        <f>IFERROR('Prod y alimentación'!T452*IF($AN394=$R$10,VLOOKUP($AO394,Listas!$B$6:$C$106,2,),IF($AN394=$R$11,VLOOKUP($AO394,Listas!$E$6:$F$106,2,),IF($AN394=$R$12,VLOOKUP($AO394,Listas!$H$6:$I$106,2,),""))),"")</f>
        <v/>
      </c>
      <c r="CU394" t="str">
        <f>IFERROR('Prod y alimentación'!W452*IF($AN394=$R$10,VLOOKUP($AO394,Listas!$B$6:$C$106,2,),IF($AN394=$R$11,VLOOKUP($AO394,Listas!$E$6:$F$106,2,),IF($AN394=$R$12,VLOOKUP($AO394,Listas!$H$6:$I$106,2,),""))),"")</f>
        <v/>
      </c>
      <c r="CV394" t="str">
        <f>IFERROR('Prod y alimentación'!Z452*IF($AN394=$R$10,VLOOKUP($AO394,Listas!$B$6:$C$106,2,),IF($AN394=$R$11,VLOOKUP($AO394,Listas!$E$6:$F$106,2,),IF($AN394=$R$12,VLOOKUP($AO394,Listas!$H$6:$I$106,2,),""))),"")</f>
        <v/>
      </c>
      <c r="CW394" t="str">
        <f>IFERROR('Prod y alimentación'!AC452*IF($AN394=$R$10,VLOOKUP($AO394,Listas!$B$6:$C$106,2,),IF($AN394=$R$11,VLOOKUP($AO394,Listas!$E$6:$F$106,2,),IF($AN394=$R$12,VLOOKUP($AO394,Listas!$H$6:$I$106,2,),""))),"")</f>
        <v/>
      </c>
      <c r="CX394" t="str">
        <f>IFERROR('Prod y alimentación'!AF452*IF($AN394=$R$10,VLOOKUP($AO394,Listas!$B$6:$C$106,2,),IF($AN394=$R$11,VLOOKUP($AO394,Listas!$E$6:$F$106,2,),IF($AN394=$R$12,VLOOKUP($AO394,Listas!$H$6:$I$106,2,),""))),"")</f>
        <v/>
      </c>
      <c r="CY394" t="str">
        <f>IFERROR('Prod y alimentación'!AI452*IF($AN394=$R$10,VLOOKUP($AO394,Listas!$B$6:$C$106,2,),IF($AN394=$R$11,VLOOKUP($AO394,Listas!$E$6:$F$106,2,),IF($AN394=$R$12,VLOOKUP($AO394,Listas!$H$6:$I$106,2,),""))),"")</f>
        <v/>
      </c>
      <c r="CZ394" t="str">
        <f>IFERROR('Prod y alimentación'!AL452*IF($AN394=$R$10,VLOOKUP($AO394,Listas!$B$6:$C$106,2,),IF($AN394=$R$11,VLOOKUP($AO394,Listas!$E$6:$F$106,2,),IF($AN394=$R$12,VLOOKUP($AO394,Listas!$H$6:$I$106,2,),""))),"")</f>
        <v/>
      </c>
    </row>
    <row r="395" spans="80:104" x14ac:dyDescent="0.35">
      <c r="CB395" t="str">
        <f>IF(Reservas!E400="",IF(Reservas!D400="","",IF(Reservas!C400=$O$10,0.85,IF(Reservas!C400=$O$11,0.45,IF(Reservas!C400=$O$12,0.33,"")))),Reservas!E400)</f>
        <v/>
      </c>
      <c r="CC395" t="str">
        <f>IF(Reservas!H400="",IF(Reservas!G400="","",IF(Reservas!F400=$O$10,0.85,IF(Reservas!F400=$O$11,0.45,IF(Reservas!F400=$O$12,0.33,"")))),Reservas!H400)</f>
        <v/>
      </c>
      <c r="CD395" t="str">
        <f>IF(Reservas!K400="",IF(Reservas!J400="","",IF(Reservas!I400=$O$10,0.85,IF(Reservas!I400=$O$11,0.45,IF(Reservas!I400=$O$12,0.33,"")))),Reservas!K400)</f>
        <v/>
      </c>
      <c r="CE395" t="str">
        <f>IF(Reservas!N400="",IF(Reservas!M400="","",IF(Reservas!L400=$O$10,0.85,IF(Reservas!L400=$O$11,0.45,IF(Reservas!L400=$O$12,0.33,"")))),Reservas!N400)</f>
        <v/>
      </c>
      <c r="CF395" t="str">
        <f>IF(Reservas!Q400="",IF(Reservas!P400="","",IF(Reservas!O400=$O$10,0.85,IF(Reservas!O400=$O$11,0.45,IF(Reservas!O400=$O$12,0.33,"")))),Reservas!Q400)</f>
        <v/>
      </c>
      <c r="CG395" t="str">
        <f>IF(Reservas!T400="",IF(Reservas!S400="","",IF(Reservas!R400=$O$10,0.85,IF(Reservas!R400=$O$11,0.45,IF(Reservas!R400=$O$12,0.33,"")))),Reservas!T400)</f>
        <v/>
      </c>
      <c r="CH395" t="str">
        <f>IF(Reservas!W400="",IF(Reservas!V400="","",IF(Reservas!U400=$O$10,0.85,IF(Reservas!U400=$O$11,0.45,IF(Reservas!U400=$O$12,0.33,"")))),Reservas!W400)</f>
        <v/>
      </c>
      <c r="CI395" t="str">
        <f>IF(Reservas!Z400="",IF(Reservas!Y400="","",IF(Reservas!X400=$O$10,0.85,IF(Reservas!X400=$O$11,0.45,IF(Reservas!X400=$O$12,0.33,"")))),Reservas!Z400)</f>
        <v/>
      </c>
      <c r="CJ395" t="str">
        <f>IF(Reservas!AC400="",IF(Reservas!AB400="","",IF(Reservas!AA400=$O$10,0.85,IF(Reservas!AA400=$O$11,0.45,IF(Reservas!AA400=$O$12,0.33,"")))),Reservas!AC400)</f>
        <v/>
      </c>
      <c r="CK395" t="str">
        <f>IF(Reservas!AF400="",IF(Reservas!AE400="","",IF(Reservas!AD400=$O$10,0.85,IF(Reservas!AD400=$O$11,0.45,IF(Reservas!AD400=$O$12,0.33,"")))),Reservas!AF400)</f>
        <v/>
      </c>
      <c r="CL395" t="str">
        <f>IF(Reservas!AI400="",IF(Reservas!AH400="","",IF(Reservas!AG400=$O$10,0.85,IF(Reservas!AG400=$O$11,0.45,IF(Reservas!AG400=$O$12,0.33,"")))),Reservas!AI400)</f>
        <v/>
      </c>
      <c r="CM395" t="str">
        <f>IF(Reservas!AL400="",IF(Reservas!AK400="","",IF(Reservas!AJ400=$O$10,0.85,IF(Reservas!AJ400=$O$11,0.45,IF(Reservas!AJ400=$O$12,0.33,"")))),Reservas!AL400)</f>
        <v/>
      </c>
      <c r="CO395" t="str">
        <f>IFERROR('Prod y alimentación'!E453*IF($AN395=$R$10,VLOOKUP($AO395,Listas!$B$6:$C$106,2,),IF($AN395=$R$11,VLOOKUP($AO395,Listas!$E$6:$F$106,2,),IF($AN395=$R$12,VLOOKUP($AO395,Listas!$H$6:$I$106,2,),""))),"")</f>
        <v/>
      </c>
      <c r="CP395" t="str">
        <f>IFERROR('Prod y alimentación'!H453*IF($AN395=$R$10,VLOOKUP($AO395,Listas!$B$6:$C$106,2,),IF($AN395=$R$11,VLOOKUP($AO395,Listas!$E$6:$F$106,2,),IF($AN395=$R$12,VLOOKUP($AO395,Listas!$H$6:$I$106,2,),""))),"")</f>
        <v/>
      </c>
      <c r="CQ395" t="str">
        <f>IFERROR('Prod y alimentación'!K453*IF($AN395=$R$10,VLOOKUP($AO395,Listas!$B$6:$C$106,2,),IF($AN395=$R$11,VLOOKUP($AO395,Listas!$E$6:$F$106,2,),IF($AN395=$R$12,VLOOKUP($AO395,Listas!$H$6:$I$106,2,),""))),"")</f>
        <v/>
      </c>
      <c r="CR395" t="str">
        <f>IFERROR('Prod y alimentación'!N453*IF($AN395=$R$10,VLOOKUP($AO395,Listas!$B$6:$C$106,2,),IF($AN395=$R$11,VLOOKUP($AO395,Listas!$E$6:$F$106,2,),IF($AN395=$R$12,VLOOKUP($AO395,Listas!$H$6:$I$106,2,),""))),"")</f>
        <v/>
      </c>
      <c r="CS395" t="str">
        <f>IFERROR('Prod y alimentación'!Q453*IF($AN395=$R$10,VLOOKUP($AO395,Listas!$B$6:$C$106,2,),IF($AN395=$R$11,VLOOKUP($AO395,Listas!$E$6:$F$106,2,),IF($AN395=$R$12,VLOOKUP($AO395,Listas!$H$6:$I$106,2,),""))),"")</f>
        <v/>
      </c>
      <c r="CT395" t="str">
        <f>IFERROR('Prod y alimentación'!T453*IF($AN395=$R$10,VLOOKUP($AO395,Listas!$B$6:$C$106,2,),IF($AN395=$R$11,VLOOKUP($AO395,Listas!$E$6:$F$106,2,),IF($AN395=$R$12,VLOOKUP($AO395,Listas!$H$6:$I$106,2,),""))),"")</f>
        <v/>
      </c>
      <c r="CU395" t="str">
        <f>IFERROR('Prod y alimentación'!W453*IF($AN395=$R$10,VLOOKUP($AO395,Listas!$B$6:$C$106,2,),IF($AN395=$R$11,VLOOKUP($AO395,Listas!$E$6:$F$106,2,),IF($AN395=$R$12,VLOOKUP($AO395,Listas!$H$6:$I$106,2,),""))),"")</f>
        <v/>
      </c>
      <c r="CV395" t="str">
        <f>IFERROR('Prod y alimentación'!Z453*IF($AN395=$R$10,VLOOKUP($AO395,Listas!$B$6:$C$106,2,),IF($AN395=$R$11,VLOOKUP($AO395,Listas!$E$6:$F$106,2,),IF($AN395=$R$12,VLOOKUP($AO395,Listas!$H$6:$I$106,2,),""))),"")</f>
        <v/>
      </c>
      <c r="CW395" t="str">
        <f>IFERROR('Prod y alimentación'!AC453*IF($AN395=$R$10,VLOOKUP($AO395,Listas!$B$6:$C$106,2,),IF($AN395=$R$11,VLOOKUP($AO395,Listas!$E$6:$F$106,2,),IF($AN395=$R$12,VLOOKUP($AO395,Listas!$H$6:$I$106,2,),""))),"")</f>
        <v/>
      </c>
      <c r="CX395" t="str">
        <f>IFERROR('Prod y alimentación'!AF453*IF($AN395=$R$10,VLOOKUP($AO395,Listas!$B$6:$C$106,2,),IF($AN395=$R$11,VLOOKUP($AO395,Listas!$E$6:$F$106,2,),IF($AN395=$R$12,VLOOKUP($AO395,Listas!$H$6:$I$106,2,),""))),"")</f>
        <v/>
      </c>
      <c r="CY395" t="str">
        <f>IFERROR('Prod y alimentación'!AI453*IF($AN395=$R$10,VLOOKUP($AO395,Listas!$B$6:$C$106,2,),IF($AN395=$R$11,VLOOKUP($AO395,Listas!$E$6:$F$106,2,),IF($AN395=$R$12,VLOOKUP($AO395,Listas!$H$6:$I$106,2,),""))),"")</f>
        <v/>
      </c>
      <c r="CZ395" t="str">
        <f>IFERROR('Prod y alimentación'!AL453*IF($AN395=$R$10,VLOOKUP($AO395,Listas!$B$6:$C$106,2,),IF($AN395=$R$11,VLOOKUP($AO395,Listas!$E$6:$F$106,2,),IF($AN395=$R$12,VLOOKUP($AO395,Listas!$H$6:$I$106,2,),""))),"")</f>
        <v/>
      </c>
    </row>
    <row r="396" spans="80:104" x14ac:dyDescent="0.35">
      <c r="CB396" t="str">
        <f>IF(Reservas!E401="",IF(Reservas!D401="","",IF(Reservas!C401=$O$10,0.85,IF(Reservas!C401=$O$11,0.45,IF(Reservas!C401=$O$12,0.33,"")))),Reservas!E401)</f>
        <v/>
      </c>
      <c r="CC396" t="str">
        <f>IF(Reservas!H401="",IF(Reservas!G401="","",IF(Reservas!F401=$O$10,0.85,IF(Reservas!F401=$O$11,0.45,IF(Reservas!F401=$O$12,0.33,"")))),Reservas!H401)</f>
        <v/>
      </c>
      <c r="CD396" t="str">
        <f>IF(Reservas!K401="",IF(Reservas!J401="","",IF(Reservas!I401=$O$10,0.85,IF(Reservas!I401=$O$11,0.45,IF(Reservas!I401=$O$12,0.33,"")))),Reservas!K401)</f>
        <v/>
      </c>
      <c r="CE396" t="str">
        <f>IF(Reservas!N401="",IF(Reservas!M401="","",IF(Reservas!L401=$O$10,0.85,IF(Reservas!L401=$O$11,0.45,IF(Reservas!L401=$O$12,0.33,"")))),Reservas!N401)</f>
        <v/>
      </c>
      <c r="CF396" t="str">
        <f>IF(Reservas!Q401="",IF(Reservas!P401="","",IF(Reservas!O401=$O$10,0.85,IF(Reservas!O401=$O$11,0.45,IF(Reservas!O401=$O$12,0.33,"")))),Reservas!Q401)</f>
        <v/>
      </c>
      <c r="CG396" t="str">
        <f>IF(Reservas!T401="",IF(Reservas!S401="","",IF(Reservas!R401=$O$10,0.85,IF(Reservas!R401=$O$11,0.45,IF(Reservas!R401=$O$12,0.33,"")))),Reservas!T401)</f>
        <v/>
      </c>
      <c r="CH396" t="str">
        <f>IF(Reservas!W401="",IF(Reservas!V401="","",IF(Reservas!U401=$O$10,0.85,IF(Reservas!U401=$O$11,0.45,IF(Reservas!U401=$O$12,0.33,"")))),Reservas!W401)</f>
        <v/>
      </c>
      <c r="CI396" t="str">
        <f>IF(Reservas!Z401="",IF(Reservas!Y401="","",IF(Reservas!X401=$O$10,0.85,IF(Reservas!X401=$O$11,0.45,IF(Reservas!X401=$O$12,0.33,"")))),Reservas!Z401)</f>
        <v/>
      </c>
      <c r="CJ396" t="str">
        <f>IF(Reservas!AC401="",IF(Reservas!AB401="","",IF(Reservas!AA401=$O$10,0.85,IF(Reservas!AA401=$O$11,0.45,IF(Reservas!AA401=$O$12,0.33,"")))),Reservas!AC401)</f>
        <v/>
      </c>
      <c r="CK396" t="str">
        <f>IF(Reservas!AF401="",IF(Reservas!AE401="","",IF(Reservas!AD401=$O$10,0.85,IF(Reservas!AD401=$O$11,0.45,IF(Reservas!AD401=$O$12,0.33,"")))),Reservas!AF401)</f>
        <v/>
      </c>
      <c r="CL396" t="str">
        <f>IF(Reservas!AI401="",IF(Reservas!AH401="","",IF(Reservas!AG401=$O$10,0.85,IF(Reservas!AG401=$O$11,0.45,IF(Reservas!AG401=$O$12,0.33,"")))),Reservas!AI401)</f>
        <v/>
      </c>
      <c r="CM396" t="str">
        <f>IF(Reservas!AL401="",IF(Reservas!AK401="","",IF(Reservas!AJ401=$O$10,0.85,IF(Reservas!AJ401=$O$11,0.45,IF(Reservas!AJ401=$O$12,0.33,"")))),Reservas!AL401)</f>
        <v/>
      </c>
      <c r="CO396" t="str">
        <f>IFERROR('Prod y alimentación'!E454*IF($AN396=$R$10,VLOOKUP($AO396,Listas!$B$6:$C$106,2,),IF($AN396=$R$11,VLOOKUP($AO396,Listas!$E$6:$F$106,2,),IF($AN396=$R$12,VLOOKUP($AO396,Listas!$H$6:$I$106,2,),""))),"")</f>
        <v/>
      </c>
      <c r="CP396" t="str">
        <f>IFERROR('Prod y alimentación'!H454*IF($AN396=$R$10,VLOOKUP($AO396,Listas!$B$6:$C$106,2,),IF($AN396=$R$11,VLOOKUP($AO396,Listas!$E$6:$F$106,2,),IF($AN396=$R$12,VLOOKUP($AO396,Listas!$H$6:$I$106,2,),""))),"")</f>
        <v/>
      </c>
      <c r="CQ396" t="str">
        <f>IFERROR('Prod y alimentación'!K454*IF($AN396=$R$10,VLOOKUP($AO396,Listas!$B$6:$C$106,2,),IF($AN396=$R$11,VLOOKUP($AO396,Listas!$E$6:$F$106,2,),IF($AN396=$R$12,VLOOKUP($AO396,Listas!$H$6:$I$106,2,),""))),"")</f>
        <v/>
      </c>
      <c r="CR396" t="str">
        <f>IFERROR('Prod y alimentación'!N454*IF($AN396=$R$10,VLOOKUP($AO396,Listas!$B$6:$C$106,2,),IF($AN396=$R$11,VLOOKUP($AO396,Listas!$E$6:$F$106,2,),IF($AN396=$R$12,VLOOKUP($AO396,Listas!$H$6:$I$106,2,),""))),"")</f>
        <v/>
      </c>
      <c r="CS396" t="str">
        <f>IFERROR('Prod y alimentación'!Q454*IF($AN396=$R$10,VLOOKUP($AO396,Listas!$B$6:$C$106,2,),IF($AN396=$R$11,VLOOKUP($AO396,Listas!$E$6:$F$106,2,),IF($AN396=$R$12,VLOOKUP($AO396,Listas!$H$6:$I$106,2,),""))),"")</f>
        <v/>
      </c>
      <c r="CT396" t="str">
        <f>IFERROR('Prod y alimentación'!T454*IF($AN396=$R$10,VLOOKUP($AO396,Listas!$B$6:$C$106,2,),IF($AN396=$R$11,VLOOKUP($AO396,Listas!$E$6:$F$106,2,),IF($AN396=$R$12,VLOOKUP($AO396,Listas!$H$6:$I$106,2,),""))),"")</f>
        <v/>
      </c>
      <c r="CU396" t="str">
        <f>IFERROR('Prod y alimentación'!W454*IF($AN396=$R$10,VLOOKUP($AO396,Listas!$B$6:$C$106,2,),IF($AN396=$R$11,VLOOKUP($AO396,Listas!$E$6:$F$106,2,),IF($AN396=$R$12,VLOOKUP($AO396,Listas!$H$6:$I$106,2,),""))),"")</f>
        <v/>
      </c>
      <c r="CV396" t="str">
        <f>IFERROR('Prod y alimentación'!Z454*IF($AN396=$R$10,VLOOKUP($AO396,Listas!$B$6:$C$106,2,),IF($AN396=$R$11,VLOOKUP($AO396,Listas!$E$6:$F$106,2,),IF($AN396=$R$12,VLOOKUP($AO396,Listas!$H$6:$I$106,2,),""))),"")</f>
        <v/>
      </c>
      <c r="CW396" t="str">
        <f>IFERROR('Prod y alimentación'!AC454*IF($AN396=$R$10,VLOOKUP($AO396,Listas!$B$6:$C$106,2,),IF($AN396=$R$11,VLOOKUP($AO396,Listas!$E$6:$F$106,2,),IF($AN396=$R$12,VLOOKUP($AO396,Listas!$H$6:$I$106,2,),""))),"")</f>
        <v/>
      </c>
      <c r="CX396" t="str">
        <f>IFERROR('Prod y alimentación'!AF454*IF($AN396=$R$10,VLOOKUP($AO396,Listas!$B$6:$C$106,2,),IF($AN396=$R$11,VLOOKUP($AO396,Listas!$E$6:$F$106,2,),IF($AN396=$R$12,VLOOKUP($AO396,Listas!$H$6:$I$106,2,),""))),"")</f>
        <v/>
      </c>
      <c r="CY396" t="str">
        <f>IFERROR('Prod y alimentación'!AI454*IF($AN396=$R$10,VLOOKUP($AO396,Listas!$B$6:$C$106,2,),IF($AN396=$R$11,VLOOKUP($AO396,Listas!$E$6:$F$106,2,),IF($AN396=$R$12,VLOOKUP($AO396,Listas!$H$6:$I$106,2,),""))),"")</f>
        <v/>
      </c>
      <c r="CZ396" t="str">
        <f>IFERROR('Prod y alimentación'!AL454*IF($AN396=$R$10,VLOOKUP($AO396,Listas!$B$6:$C$106,2,),IF($AN396=$R$11,VLOOKUP($AO396,Listas!$E$6:$F$106,2,),IF($AN396=$R$12,VLOOKUP($AO396,Listas!$H$6:$I$106,2,),""))),"")</f>
        <v/>
      </c>
    </row>
    <row r="397" spans="80:104" x14ac:dyDescent="0.35">
      <c r="CB397" t="str">
        <f>IF(Reservas!E402="",IF(Reservas!D402="","",IF(Reservas!C402=$O$10,0.85,IF(Reservas!C402=$O$11,0.45,IF(Reservas!C402=$O$12,0.33,"")))),Reservas!E402)</f>
        <v/>
      </c>
      <c r="CC397" t="str">
        <f>IF(Reservas!H402="",IF(Reservas!G402="","",IF(Reservas!F402=$O$10,0.85,IF(Reservas!F402=$O$11,0.45,IF(Reservas!F402=$O$12,0.33,"")))),Reservas!H402)</f>
        <v/>
      </c>
      <c r="CD397" t="str">
        <f>IF(Reservas!K402="",IF(Reservas!J402="","",IF(Reservas!I402=$O$10,0.85,IF(Reservas!I402=$O$11,0.45,IF(Reservas!I402=$O$12,0.33,"")))),Reservas!K402)</f>
        <v/>
      </c>
      <c r="CE397" t="str">
        <f>IF(Reservas!N402="",IF(Reservas!M402="","",IF(Reservas!L402=$O$10,0.85,IF(Reservas!L402=$O$11,0.45,IF(Reservas!L402=$O$12,0.33,"")))),Reservas!N402)</f>
        <v/>
      </c>
      <c r="CF397" t="str">
        <f>IF(Reservas!Q402="",IF(Reservas!P402="","",IF(Reservas!O402=$O$10,0.85,IF(Reservas!O402=$O$11,0.45,IF(Reservas!O402=$O$12,0.33,"")))),Reservas!Q402)</f>
        <v/>
      </c>
      <c r="CG397" t="str">
        <f>IF(Reservas!T402="",IF(Reservas!S402="","",IF(Reservas!R402=$O$10,0.85,IF(Reservas!R402=$O$11,0.45,IF(Reservas!R402=$O$12,0.33,"")))),Reservas!T402)</f>
        <v/>
      </c>
      <c r="CH397" t="str">
        <f>IF(Reservas!W402="",IF(Reservas!V402="","",IF(Reservas!U402=$O$10,0.85,IF(Reservas!U402=$O$11,0.45,IF(Reservas!U402=$O$12,0.33,"")))),Reservas!W402)</f>
        <v/>
      </c>
      <c r="CI397" t="str">
        <f>IF(Reservas!Z402="",IF(Reservas!Y402="","",IF(Reservas!X402=$O$10,0.85,IF(Reservas!X402=$O$11,0.45,IF(Reservas!X402=$O$12,0.33,"")))),Reservas!Z402)</f>
        <v/>
      </c>
      <c r="CJ397" t="str">
        <f>IF(Reservas!AC402="",IF(Reservas!AB402="","",IF(Reservas!AA402=$O$10,0.85,IF(Reservas!AA402=$O$11,0.45,IF(Reservas!AA402=$O$12,0.33,"")))),Reservas!AC402)</f>
        <v/>
      </c>
      <c r="CK397" t="str">
        <f>IF(Reservas!AF402="",IF(Reservas!AE402="","",IF(Reservas!AD402=$O$10,0.85,IF(Reservas!AD402=$O$11,0.45,IF(Reservas!AD402=$O$12,0.33,"")))),Reservas!AF402)</f>
        <v/>
      </c>
      <c r="CL397" t="str">
        <f>IF(Reservas!AI402="",IF(Reservas!AH402="","",IF(Reservas!AG402=$O$10,0.85,IF(Reservas!AG402=$O$11,0.45,IF(Reservas!AG402=$O$12,0.33,"")))),Reservas!AI402)</f>
        <v/>
      </c>
      <c r="CM397" t="str">
        <f>IF(Reservas!AL402="",IF(Reservas!AK402="","",IF(Reservas!AJ402=$O$10,0.85,IF(Reservas!AJ402=$O$11,0.45,IF(Reservas!AJ402=$O$12,0.33,"")))),Reservas!AL402)</f>
        <v/>
      </c>
      <c r="CO397" t="str">
        <f>IFERROR('Prod y alimentación'!E455*IF($AN397=$R$10,VLOOKUP($AO397,Listas!$B$6:$C$106,2,),IF($AN397=$R$11,VLOOKUP($AO397,Listas!$E$6:$F$106,2,),IF($AN397=$R$12,VLOOKUP($AO397,Listas!$H$6:$I$106,2,),""))),"")</f>
        <v/>
      </c>
      <c r="CP397" t="str">
        <f>IFERROR('Prod y alimentación'!H455*IF($AN397=$R$10,VLOOKUP($AO397,Listas!$B$6:$C$106,2,),IF($AN397=$R$11,VLOOKUP($AO397,Listas!$E$6:$F$106,2,),IF($AN397=$R$12,VLOOKUP($AO397,Listas!$H$6:$I$106,2,),""))),"")</f>
        <v/>
      </c>
      <c r="CQ397" t="str">
        <f>IFERROR('Prod y alimentación'!K455*IF($AN397=$R$10,VLOOKUP($AO397,Listas!$B$6:$C$106,2,),IF($AN397=$R$11,VLOOKUP($AO397,Listas!$E$6:$F$106,2,),IF($AN397=$R$12,VLOOKUP($AO397,Listas!$H$6:$I$106,2,),""))),"")</f>
        <v/>
      </c>
      <c r="CR397" t="str">
        <f>IFERROR('Prod y alimentación'!N455*IF($AN397=$R$10,VLOOKUP($AO397,Listas!$B$6:$C$106,2,),IF($AN397=$R$11,VLOOKUP($AO397,Listas!$E$6:$F$106,2,),IF($AN397=$R$12,VLOOKUP($AO397,Listas!$H$6:$I$106,2,),""))),"")</f>
        <v/>
      </c>
      <c r="CS397" t="str">
        <f>IFERROR('Prod y alimentación'!Q455*IF($AN397=$R$10,VLOOKUP($AO397,Listas!$B$6:$C$106,2,),IF($AN397=$R$11,VLOOKUP($AO397,Listas!$E$6:$F$106,2,),IF($AN397=$R$12,VLOOKUP($AO397,Listas!$H$6:$I$106,2,),""))),"")</f>
        <v/>
      </c>
      <c r="CT397" t="str">
        <f>IFERROR('Prod y alimentación'!T455*IF($AN397=$R$10,VLOOKUP($AO397,Listas!$B$6:$C$106,2,),IF($AN397=$R$11,VLOOKUP($AO397,Listas!$E$6:$F$106,2,),IF($AN397=$R$12,VLOOKUP($AO397,Listas!$H$6:$I$106,2,),""))),"")</f>
        <v/>
      </c>
      <c r="CU397" t="str">
        <f>IFERROR('Prod y alimentación'!W455*IF($AN397=$R$10,VLOOKUP($AO397,Listas!$B$6:$C$106,2,),IF($AN397=$R$11,VLOOKUP($AO397,Listas!$E$6:$F$106,2,),IF($AN397=$R$12,VLOOKUP($AO397,Listas!$H$6:$I$106,2,),""))),"")</f>
        <v/>
      </c>
      <c r="CV397" t="str">
        <f>IFERROR('Prod y alimentación'!Z455*IF($AN397=$R$10,VLOOKUP($AO397,Listas!$B$6:$C$106,2,),IF($AN397=$R$11,VLOOKUP($AO397,Listas!$E$6:$F$106,2,),IF($AN397=$R$12,VLOOKUP($AO397,Listas!$H$6:$I$106,2,),""))),"")</f>
        <v/>
      </c>
      <c r="CW397" t="str">
        <f>IFERROR('Prod y alimentación'!AC455*IF($AN397=$R$10,VLOOKUP($AO397,Listas!$B$6:$C$106,2,),IF($AN397=$R$11,VLOOKUP($AO397,Listas!$E$6:$F$106,2,),IF($AN397=$R$12,VLOOKUP($AO397,Listas!$H$6:$I$106,2,),""))),"")</f>
        <v/>
      </c>
      <c r="CX397" t="str">
        <f>IFERROR('Prod y alimentación'!AF455*IF($AN397=$R$10,VLOOKUP($AO397,Listas!$B$6:$C$106,2,),IF($AN397=$R$11,VLOOKUP($AO397,Listas!$E$6:$F$106,2,),IF($AN397=$R$12,VLOOKUP($AO397,Listas!$H$6:$I$106,2,),""))),"")</f>
        <v/>
      </c>
      <c r="CY397" t="str">
        <f>IFERROR('Prod y alimentación'!AI455*IF($AN397=$R$10,VLOOKUP($AO397,Listas!$B$6:$C$106,2,),IF($AN397=$R$11,VLOOKUP($AO397,Listas!$E$6:$F$106,2,),IF($AN397=$R$12,VLOOKUP($AO397,Listas!$H$6:$I$106,2,),""))),"")</f>
        <v/>
      </c>
      <c r="CZ397" t="str">
        <f>IFERROR('Prod y alimentación'!AL455*IF($AN397=$R$10,VLOOKUP($AO397,Listas!$B$6:$C$106,2,),IF($AN397=$R$11,VLOOKUP($AO397,Listas!$E$6:$F$106,2,),IF($AN397=$R$12,VLOOKUP($AO397,Listas!$H$6:$I$106,2,),""))),"")</f>
        <v/>
      </c>
    </row>
    <row r="398" spans="80:104" x14ac:dyDescent="0.35">
      <c r="CB398" t="str">
        <f>IF(Reservas!E403="",IF(Reservas!D403="","",IF(Reservas!C403=$O$10,0.85,IF(Reservas!C403=$O$11,0.45,IF(Reservas!C403=$O$12,0.33,"")))),Reservas!E403)</f>
        <v/>
      </c>
      <c r="CC398" t="str">
        <f>IF(Reservas!H403="",IF(Reservas!G403="","",IF(Reservas!F403=$O$10,0.85,IF(Reservas!F403=$O$11,0.45,IF(Reservas!F403=$O$12,0.33,"")))),Reservas!H403)</f>
        <v/>
      </c>
      <c r="CD398" t="str">
        <f>IF(Reservas!K403="",IF(Reservas!J403="","",IF(Reservas!I403=$O$10,0.85,IF(Reservas!I403=$O$11,0.45,IF(Reservas!I403=$O$12,0.33,"")))),Reservas!K403)</f>
        <v/>
      </c>
      <c r="CE398" t="str">
        <f>IF(Reservas!N403="",IF(Reservas!M403="","",IF(Reservas!L403=$O$10,0.85,IF(Reservas!L403=$O$11,0.45,IF(Reservas!L403=$O$12,0.33,"")))),Reservas!N403)</f>
        <v/>
      </c>
      <c r="CF398" t="str">
        <f>IF(Reservas!Q403="",IF(Reservas!P403="","",IF(Reservas!O403=$O$10,0.85,IF(Reservas!O403=$O$11,0.45,IF(Reservas!O403=$O$12,0.33,"")))),Reservas!Q403)</f>
        <v/>
      </c>
      <c r="CG398" t="str">
        <f>IF(Reservas!T403="",IF(Reservas!S403="","",IF(Reservas!R403=$O$10,0.85,IF(Reservas!R403=$O$11,0.45,IF(Reservas!R403=$O$12,0.33,"")))),Reservas!T403)</f>
        <v/>
      </c>
      <c r="CH398" t="str">
        <f>IF(Reservas!W403="",IF(Reservas!V403="","",IF(Reservas!U403=$O$10,0.85,IF(Reservas!U403=$O$11,0.45,IF(Reservas!U403=$O$12,0.33,"")))),Reservas!W403)</f>
        <v/>
      </c>
      <c r="CI398" t="str">
        <f>IF(Reservas!Z403="",IF(Reservas!Y403="","",IF(Reservas!X403=$O$10,0.85,IF(Reservas!X403=$O$11,0.45,IF(Reservas!X403=$O$12,0.33,"")))),Reservas!Z403)</f>
        <v/>
      </c>
      <c r="CJ398" t="str">
        <f>IF(Reservas!AC403="",IF(Reservas!AB403="","",IF(Reservas!AA403=$O$10,0.85,IF(Reservas!AA403=$O$11,0.45,IF(Reservas!AA403=$O$12,0.33,"")))),Reservas!AC403)</f>
        <v/>
      </c>
      <c r="CK398" t="str">
        <f>IF(Reservas!AF403="",IF(Reservas!AE403="","",IF(Reservas!AD403=$O$10,0.85,IF(Reservas!AD403=$O$11,0.45,IF(Reservas!AD403=$O$12,0.33,"")))),Reservas!AF403)</f>
        <v/>
      </c>
      <c r="CL398" t="str">
        <f>IF(Reservas!AI403="",IF(Reservas!AH403="","",IF(Reservas!AG403=$O$10,0.85,IF(Reservas!AG403=$O$11,0.45,IF(Reservas!AG403=$O$12,0.33,"")))),Reservas!AI403)</f>
        <v/>
      </c>
      <c r="CM398" t="str">
        <f>IF(Reservas!AL403="",IF(Reservas!AK403="","",IF(Reservas!AJ403=$O$10,0.85,IF(Reservas!AJ403=$O$11,0.45,IF(Reservas!AJ403=$O$12,0.33,"")))),Reservas!AL403)</f>
        <v/>
      </c>
      <c r="CO398" t="str">
        <f>IFERROR('Prod y alimentación'!E456*IF($AN398=$R$10,VLOOKUP($AO398,Listas!$B$6:$C$106,2,),IF($AN398=$R$11,VLOOKUP($AO398,Listas!$E$6:$F$106,2,),IF($AN398=$R$12,VLOOKUP($AO398,Listas!$H$6:$I$106,2,),""))),"")</f>
        <v/>
      </c>
      <c r="CP398" t="str">
        <f>IFERROR('Prod y alimentación'!H456*IF($AN398=$R$10,VLOOKUP($AO398,Listas!$B$6:$C$106,2,),IF($AN398=$R$11,VLOOKUP($AO398,Listas!$E$6:$F$106,2,),IF($AN398=$R$12,VLOOKUP($AO398,Listas!$H$6:$I$106,2,),""))),"")</f>
        <v/>
      </c>
      <c r="CQ398" t="str">
        <f>IFERROR('Prod y alimentación'!K456*IF($AN398=$R$10,VLOOKUP($AO398,Listas!$B$6:$C$106,2,),IF($AN398=$R$11,VLOOKUP($AO398,Listas!$E$6:$F$106,2,),IF($AN398=$R$12,VLOOKUP($AO398,Listas!$H$6:$I$106,2,),""))),"")</f>
        <v/>
      </c>
      <c r="CR398" t="str">
        <f>IFERROR('Prod y alimentación'!N456*IF($AN398=$R$10,VLOOKUP($AO398,Listas!$B$6:$C$106,2,),IF($AN398=$R$11,VLOOKUP($AO398,Listas!$E$6:$F$106,2,),IF($AN398=$R$12,VLOOKUP($AO398,Listas!$H$6:$I$106,2,),""))),"")</f>
        <v/>
      </c>
      <c r="CS398" t="str">
        <f>IFERROR('Prod y alimentación'!Q456*IF($AN398=$R$10,VLOOKUP($AO398,Listas!$B$6:$C$106,2,),IF($AN398=$R$11,VLOOKUP($AO398,Listas!$E$6:$F$106,2,),IF($AN398=$R$12,VLOOKUP($AO398,Listas!$H$6:$I$106,2,),""))),"")</f>
        <v/>
      </c>
      <c r="CT398" t="str">
        <f>IFERROR('Prod y alimentación'!T456*IF($AN398=$R$10,VLOOKUP($AO398,Listas!$B$6:$C$106,2,),IF($AN398=$R$11,VLOOKUP($AO398,Listas!$E$6:$F$106,2,),IF($AN398=$R$12,VLOOKUP($AO398,Listas!$H$6:$I$106,2,),""))),"")</f>
        <v/>
      </c>
      <c r="CU398" t="str">
        <f>IFERROR('Prod y alimentación'!W456*IF($AN398=$R$10,VLOOKUP($AO398,Listas!$B$6:$C$106,2,),IF($AN398=$R$11,VLOOKUP($AO398,Listas!$E$6:$F$106,2,),IF($AN398=$R$12,VLOOKUP($AO398,Listas!$H$6:$I$106,2,),""))),"")</f>
        <v/>
      </c>
      <c r="CV398" t="str">
        <f>IFERROR('Prod y alimentación'!Z456*IF($AN398=$R$10,VLOOKUP($AO398,Listas!$B$6:$C$106,2,),IF($AN398=$R$11,VLOOKUP($AO398,Listas!$E$6:$F$106,2,),IF($AN398=$R$12,VLOOKUP($AO398,Listas!$H$6:$I$106,2,),""))),"")</f>
        <v/>
      </c>
      <c r="CW398" t="str">
        <f>IFERROR('Prod y alimentación'!AC456*IF($AN398=$R$10,VLOOKUP($AO398,Listas!$B$6:$C$106,2,),IF($AN398=$R$11,VLOOKUP($AO398,Listas!$E$6:$F$106,2,),IF($AN398=$R$12,VLOOKUP($AO398,Listas!$H$6:$I$106,2,),""))),"")</f>
        <v/>
      </c>
      <c r="CX398" t="str">
        <f>IFERROR('Prod y alimentación'!AF456*IF($AN398=$R$10,VLOOKUP($AO398,Listas!$B$6:$C$106,2,),IF($AN398=$R$11,VLOOKUP($AO398,Listas!$E$6:$F$106,2,),IF($AN398=$R$12,VLOOKUP($AO398,Listas!$H$6:$I$106,2,),""))),"")</f>
        <v/>
      </c>
      <c r="CY398" t="str">
        <f>IFERROR('Prod y alimentación'!AI456*IF($AN398=$R$10,VLOOKUP($AO398,Listas!$B$6:$C$106,2,),IF($AN398=$R$11,VLOOKUP($AO398,Listas!$E$6:$F$106,2,),IF($AN398=$R$12,VLOOKUP($AO398,Listas!$H$6:$I$106,2,),""))),"")</f>
        <v/>
      </c>
      <c r="CZ398" t="str">
        <f>IFERROR('Prod y alimentación'!AL456*IF($AN398=$R$10,VLOOKUP($AO398,Listas!$B$6:$C$106,2,),IF($AN398=$R$11,VLOOKUP($AO398,Listas!$E$6:$F$106,2,),IF($AN398=$R$12,VLOOKUP($AO398,Listas!$H$6:$I$106,2,),""))),"")</f>
        <v/>
      </c>
    </row>
    <row r="399" spans="80:104" x14ac:dyDescent="0.35">
      <c r="CB399" t="str">
        <f>IF(Reservas!E404="",IF(Reservas!D404="","",IF(Reservas!C404=$O$10,0.85,IF(Reservas!C404=$O$11,0.45,IF(Reservas!C404=$O$12,0.33,"")))),Reservas!E404)</f>
        <v/>
      </c>
      <c r="CC399" t="str">
        <f>IF(Reservas!H404="",IF(Reservas!G404="","",IF(Reservas!F404=$O$10,0.85,IF(Reservas!F404=$O$11,0.45,IF(Reservas!F404=$O$12,0.33,"")))),Reservas!H404)</f>
        <v/>
      </c>
      <c r="CD399" t="str">
        <f>IF(Reservas!K404="",IF(Reservas!J404="","",IF(Reservas!I404=$O$10,0.85,IF(Reservas!I404=$O$11,0.45,IF(Reservas!I404=$O$12,0.33,"")))),Reservas!K404)</f>
        <v/>
      </c>
      <c r="CE399" t="str">
        <f>IF(Reservas!N404="",IF(Reservas!M404="","",IF(Reservas!L404=$O$10,0.85,IF(Reservas!L404=$O$11,0.45,IF(Reservas!L404=$O$12,0.33,"")))),Reservas!N404)</f>
        <v/>
      </c>
      <c r="CF399" t="str">
        <f>IF(Reservas!Q404="",IF(Reservas!P404="","",IF(Reservas!O404=$O$10,0.85,IF(Reservas!O404=$O$11,0.45,IF(Reservas!O404=$O$12,0.33,"")))),Reservas!Q404)</f>
        <v/>
      </c>
      <c r="CG399" t="str">
        <f>IF(Reservas!T404="",IF(Reservas!S404="","",IF(Reservas!R404=$O$10,0.85,IF(Reservas!R404=$O$11,0.45,IF(Reservas!R404=$O$12,0.33,"")))),Reservas!T404)</f>
        <v/>
      </c>
      <c r="CH399" t="str">
        <f>IF(Reservas!W404="",IF(Reservas!V404="","",IF(Reservas!U404=$O$10,0.85,IF(Reservas!U404=$O$11,0.45,IF(Reservas!U404=$O$12,0.33,"")))),Reservas!W404)</f>
        <v/>
      </c>
      <c r="CI399" t="str">
        <f>IF(Reservas!Z404="",IF(Reservas!Y404="","",IF(Reservas!X404=$O$10,0.85,IF(Reservas!X404=$O$11,0.45,IF(Reservas!X404=$O$12,0.33,"")))),Reservas!Z404)</f>
        <v/>
      </c>
      <c r="CJ399" t="str">
        <f>IF(Reservas!AC404="",IF(Reservas!AB404="","",IF(Reservas!AA404=$O$10,0.85,IF(Reservas!AA404=$O$11,0.45,IF(Reservas!AA404=$O$12,0.33,"")))),Reservas!AC404)</f>
        <v/>
      </c>
      <c r="CK399" t="str">
        <f>IF(Reservas!AF404="",IF(Reservas!AE404="","",IF(Reservas!AD404=$O$10,0.85,IF(Reservas!AD404=$O$11,0.45,IF(Reservas!AD404=$O$12,0.33,"")))),Reservas!AF404)</f>
        <v/>
      </c>
      <c r="CL399" t="str">
        <f>IF(Reservas!AI404="",IF(Reservas!AH404="","",IF(Reservas!AG404=$O$10,0.85,IF(Reservas!AG404=$O$11,0.45,IF(Reservas!AG404=$O$12,0.33,"")))),Reservas!AI404)</f>
        <v/>
      </c>
      <c r="CM399" t="str">
        <f>IF(Reservas!AL404="",IF(Reservas!AK404="","",IF(Reservas!AJ404=$O$10,0.85,IF(Reservas!AJ404=$O$11,0.45,IF(Reservas!AJ404=$O$12,0.33,"")))),Reservas!AL404)</f>
        <v/>
      </c>
      <c r="CO399" t="str">
        <f>IFERROR('Prod y alimentación'!E457*IF($AN399=$R$10,VLOOKUP($AO399,Listas!$B$6:$C$106,2,),IF($AN399=$R$11,VLOOKUP($AO399,Listas!$E$6:$F$106,2,),IF($AN399=$R$12,VLOOKUP($AO399,Listas!$H$6:$I$106,2,),""))),"")</f>
        <v/>
      </c>
      <c r="CP399" t="str">
        <f>IFERROR('Prod y alimentación'!H457*IF($AN399=$R$10,VLOOKUP($AO399,Listas!$B$6:$C$106,2,),IF($AN399=$R$11,VLOOKUP($AO399,Listas!$E$6:$F$106,2,),IF($AN399=$R$12,VLOOKUP($AO399,Listas!$H$6:$I$106,2,),""))),"")</f>
        <v/>
      </c>
      <c r="CQ399" t="str">
        <f>IFERROR('Prod y alimentación'!K457*IF($AN399=$R$10,VLOOKUP($AO399,Listas!$B$6:$C$106,2,),IF($AN399=$R$11,VLOOKUP($AO399,Listas!$E$6:$F$106,2,),IF($AN399=$R$12,VLOOKUP($AO399,Listas!$H$6:$I$106,2,),""))),"")</f>
        <v/>
      </c>
      <c r="CR399" t="str">
        <f>IFERROR('Prod y alimentación'!N457*IF($AN399=$R$10,VLOOKUP($AO399,Listas!$B$6:$C$106,2,),IF($AN399=$R$11,VLOOKUP($AO399,Listas!$E$6:$F$106,2,),IF($AN399=$R$12,VLOOKUP($AO399,Listas!$H$6:$I$106,2,),""))),"")</f>
        <v/>
      </c>
      <c r="CS399" t="str">
        <f>IFERROR('Prod y alimentación'!Q457*IF($AN399=$R$10,VLOOKUP($AO399,Listas!$B$6:$C$106,2,),IF($AN399=$R$11,VLOOKUP($AO399,Listas!$E$6:$F$106,2,),IF($AN399=$R$12,VLOOKUP($AO399,Listas!$H$6:$I$106,2,),""))),"")</f>
        <v/>
      </c>
      <c r="CT399" t="str">
        <f>IFERROR('Prod y alimentación'!T457*IF($AN399=$R$10,VLOOKUP($AO399,Listas!$B$6:$C$106,2,),IF($AN399=$R$11,VLOOKUP($AO399,Listas!$E$6:$F$106,2,),IF($AN399=$R$12,VLOOKUP($AO399,Listas!$H$6:$I$106,2,),""))),"")</f>
        <v/>
      </c>
      <c r="CU399" t="str">
        <f>IFERROR('Prod y alimentación'!W457*IF($AN399=$R$10,VLOOKUP($AO399,Listas!$B$6:$C$106,2,),IF($AN399=$R$11,VLOOKUP($AO399,Listas!$E$6:$F$106,2,),IF($AN399=$R$12,VLOOKUP($AO399,Listas!$H$6:$I$106,2,),""))),"")</f>
        <v/>
      </c>
      <c r="CV399" t="str">
        <f>IFERROR('Prod y alimentación'!Z457*IF($AN399=$R$10,VLOOKUP($AO399,Listas!$B$6:$C$106,2,),IF($AN399=$R$11,VLOOKUP($AO399,Listas!$E$6:$F$106,2,),IF($AN399=$R$12,VLOOKUP($AO399,Listas!$H$6:$I$106,2,),""))),"")</f>
        <v/>
      </c>
      <c r="CW399" t="str">
        <f>IFERROR('Prod y alimentación'!AC457*IF($AN399=$R$10,VLOOKUP($AO399,Listas!$B$6:$C$106,2,),IF($AN399=$R$11,VLOOKUP($AO399,Listas!$E$6:$F$106,2,),IF($AN399=$R$12,VLOOKUP($AO399,Listas!$H$6:$I$106,2,),""))),"")</f>
        <v/>
      </c>
      <c r="CX399" t="str">
        <f>IFERROR('Prod y alimentación'!AF457*IF($AN399=$R$10,VLOOKUP($AO399,Listas!$B$6:$C$106,2,),IF($AN399=$R$11,VLOOKUP($AO399,Listas!$E$6:$F$106,2,),IF($AN399=$R$12,VLOOKUP($AO399,Listas!$H$6:$I$106,2,),""))),"")</f>
        <v/>
      </c>
      <c r="CY399" t="str">
        <f>IFERROR('Prod y alimentación'!AI457*IF($AN399=$R$10,VLOOKUP($AO399,Listas!$B$6:$C$106,2,),IF($AN399=$R$11,VLOOKUP($AO399,Listas!$E$6:$F$106,2,),IF($AN399=$R$12,VLOOKUP($AO399,Listas!$H$6:$I$106,2,),""))),"")</f>
        <v/>
      </c>
      <c r="CZ399" t="str">
        <f>IFERROR('Prod y alimentación'!AL457*IF($AN399=$R$10,VLOOKUP($AO399,Listas!$B$6:$C$106,2,),IF($AN399=$R$11,VLOOKUP($AO399,Listas!$E$6:$F$106,2,),IF($AN399=$R$12,VLOOKUP($AO399,Listas!$H$6:$I$106,2,),""))),"")</f>
        <v/>
      </c>
    </row>
    <row r="400" spans="80:104" x14ac:dyDescent="0.35">
      <c r="CB400" t="str">
        <f>IF(Reservas!E405="",IF(Reservas!D405="","",IF(Reservas!C405=$O$10,0.85,IF(Reservas!C405=$O$11,0.45,IF(Reservas!C405=$O$12,0.33,"")))),Reservas!E405)</f>
        <v/>
      </c>
      <c r="CC400" t="str">
        <f>IF(Reservas!H405="",IF(Reservas!G405="","",IF(Reservas!F405=$O$10,0.85,IF(Reservas!F405=$O$11,0.45,IF(Reservas!F405=$O$12,0.33,"")))),Reservas!H405)</f>
        <v/>
      </c>
      <c r="CD400" t="str">
        <f>IF(Reservas!K405="",IF(Reservas!J405="","",IF(Reservas!I405=$O$10,0.85,IF(Reservas!I405=$O$11,0.45,IF(Reservas!I405=$O$12,0.33,"")))),Reservas!K405)</f>
        <v/>
      </c>
      <c r="CE400" t="str">
        <f>IF(Reservas!N405="",IF(Reservas!M405="","",IF(Reservas!L405=$O$10,0.85,IF(Reservas!L405=$O$11,0.45,IF(Reservas!L405=$O$12,0.33,"")))),Reservas!N405)</f>
        <v/>
      </c>
      <c r="CF400" t="str">
        <f>IF(Reservas!Q405="",IF(Reservas!P405="","",IF(Reservas!O405=$O$10,0.85,IF(Reservas!O405=$O$11,0.45,IF(Reservas!O405=$O$12,0.33,"")))),Reservas!Q405)</f>
        <v/>
      </c>
      <c r="CG400" t="str">
        <f>IF(Reservas!T405="",IF(Reservas!S405="","",IF(Reservas!R405=$O$10,0.85,IF(Reservas!R405=$O$11,0.45,IF(Reservas!R405=$O$12,0.33,"")))),Reservas!T405)</f>
        <v/>
      </c>
      <c r="CH400" t="str">
        <f>IF(Reservas!W405="",IF(Reservas!V405="","",IF(Reservas!U405=$O$10,0.85,IF(Reservas!U405=$O$11,0.45,IF(Reservas!U405=$O$12,0.33,"")))),Reservas!W405)</f>
        <v/>
      </c>
      <c r="CI400" t="str">
        <f>IF(Reservas!Z405="",IF(Reservas!Y405="","",IF(Reservas!X405=$O$10,0.85,IF(Reservas!X405=$O$11,0.45,IF(Reservas!X405=$O$12,0.33,"")))),Reservas!Z405)</f>
        <v/>
      </c>
      <c r="CJ400" t="str">
        <f>IF(Reservas!AC405="",IF(Reservas!AB405="","",IF(Reservas!AA405=$O$10,0.85,IF(Reservas!AA405=$O$11,0.45,IF(Reservas!AA405=$O$12,0.33,"")))),Reservas!AC405)</f>
        <v/>
      </c>
      <c r="CK400" t="str">
        <f>IF(Reservas!AF405="",IF(Reservas!AE405="","",IF(Reservas!AD405=$O$10,0.85,IF(Reservas!AD405=$O$11,0.45,IF(Reservas!AD405=$O$12,0.33,"")))),Reservas!AF405)</f>
        <v/>
      </c>
      <c r="CL400" t="str">
        <f>IF(Reservas!AI405="",IF(Reservas!AH405="","",IF(Reservas!AG405=$O$10,0.85,IF(Reservas!AG405=$O$11,0.45,IF(Reservas!AG405=$O$12,0.33,"")))),Reservas!AI405)</f>
        <v/>
      </c>
      <c r="CM400" t="str">
        <f>IF(Reservas!AL405="",IF(Reservas!AK405="","",IF(Reservas!AJ405=$O$10,0.85,IF(Reservas!AJ405=$O$11,0.45,IF(Reservas!AJ405=$O$12,0.33,"")))),Reservas!AL405)</f>
        <v/>
      </c>
      <c r="CO400" t="str">
        <f>IFERROR('Prod y alimentación'!E458*IF($AN400=$R$10,VLOOKUP($AO400,Listas!$B$6:$C$106,2,),IF($AN400=$R$11,VLOOKUP($AO400,Listas!$E$6:$F$106,2,),IF($AN400=$R$12,VLOOKUP($AO400,Listas!$H$6:$I$106,2,),""))),"")</f>
        <v/>
      </c>
      <c r="CP400" t="str">
        <f>IFERROR('Prod y alimentación'!H458*IF($AN400=$R$10,VLOOKUP($AO400,Listas!$B$6:$C$106,2,),IF($AN400=$R$11,VLOOKUP($AO400,Listas!$E$6:$F$106,2,),IF($AN400=$R$12,VLOOKUP($AO400,Listas!$H$6:$I$106,2,),""))),"")</f>
        <v/>
      </c>
      <c r="CQ400" t="str">
        <f>IFERROR('Prod y alimentación'!K458*IF($AN400=$R$10,VLOOKUP($AO400,Listas!$B$6:$C$106,2,),IF($AN400=$R$11,VLOOKUP($AO400,Listas!$E$6:$F$106,2,),IF($AN400=$R$12,VLOOKUP($AO400,Listas!$H$6:$I$106,2,),""))),"")</f>
        <v/>
      </c>
      <c r="CR400" t="str">
        <f>IFERROR('Prod y alimentación'!N458*IF($AN400=$R$10,VLOOKUP($AO400,Listas!$B$6:$C$106,2,),IF($AN400=$R$11,VLOOKUP($AO400,Listas!$E$6:$F$106,2,),IF($AN400=$R$12,VLOOKUP($AO400,Listas!$H$6:$I$106,2,),""))),"")</f>
        <v/>
      </c>
      <c r="CS400" t="str">
        <f>IFERROR('Prod y alimentación'!Q458*IF($AN400=$R$10,VLOOKUP($AO400,Listas!$B$6:$C$106,2,),IF($AN400=$R$11,VLOOKUP($AO400,Listas!$E$6:$F$106,2,),IF($AN400=$R$12,VLOOKUP($AO400,Listas!$H$6:$I$106,2,),""))),"")</f>
        <v/>
      </c>
      <c r="CT400" t="str">
        <f>IFERROR('Prod y alimentación'!T458*IF($AN400=$R$10,VLOOKUP($AO400,Listas!$B$6:$C$106,2,),IF($AN400=$R$11,VLOOKUP($AO400,Listas!$E$6:$F$106,2,),IF($AN400=$R$12,VLOOKUP($AO400,Listas!$H$6:$I$106,2,),""))),"")</f>
        <v/>
      </c>
      <c r="CU400" t="str">
        <f>IFERROR('Prod y alimentación'!W458*IF($AN400=$R$10,VLOOKUP($AO400,Listas!$B$6:$C$106,2,),IF($AN400=$R$11,VLOOKUP($AO400,Listas!$E$6:$F$106,2,),IF($AN400=$R$12,VLOOKUP($AO400,Listas!$H$6:$I$106,2,),""))),"")</f>
        <v/>
      </c>
      <c r="CV400" t="str">
        <f>IFERROR('Prod y alimentación'!Z458*IF($AN400=$R$10,VLOOKUP($AO400,Listas!$B$6:$C$106,2,),IF($AN400=$R$11,VLOOKUP($AO400,Listas!$E$6:$F$106,2,),IF($AN400=$R$12,VLOOKUP($AO400,Listas!$H$6:$I$106,2,),""))),"")</f>
        <v/>
      </c>
      <c r="CW400" t="str">
        <f>IFERROR('Prod y alimentación'!AC458*IF($AN400=$R$10,VLOOKUP($AO400,Listas!$B$6:$C$106,2,),IF($AN400=$R$11,VLOOKUP($AO400,Listas!$E$6:$F$106,2,),IF($AN400=$R$12,VLOOKUP($AO400,Listas!$H$6:$I$106,2,),""))),"")</f>
        <v/>
      </c>
      <c r="CX400" t="str">
        <f>IFERROR('Prod y alimentación'!AF458*IF($AN400=$R$10,VLOOKUP($AO400,Listas!$B$6:$C$106,2,),IF($AN400=$R$11,VLOOKUP($AO400,Listas!$E$6:$F$106,2,),IF($AN400=$R$12,VLOOKUP($AO400,Listas!$H$6:$I$106,2,),""))),"")</f>
        <v/>
      </c>
      <c r="CY400" t="str">
        <f>IFERROR('Prod y alimentación'!AI458*IF($AN400=$R$10,VLOOKUP($AO400,Listas!$B$6:$C$106,2,),IF($AN400=$R$11,VLOOKUP($AO400,Listas!$E$6:$F$106,2,),IF($AN400=$R$12,VLOOKUP($AO400,Listas!$H$6:$I$106,2,),""))),"")</f>
        <v/>
      </c>
      <c r="CZ400" t="str">
        <f>IFERROR('Prod y alimentación'!AL458*IF($AN400=$R$10,VLOOKUP($AO400,Listas!$B$6:$C$106,2,),IF($AN400=$R$11,VLOOKUP($AO400,Listas!$E$6:$F$106,2,),IF($AN400=$R$12,VLOOKUP($AO400,Listas!$H$6:$I$106,2,),""))),"")</f>
        <v/>
      </c>
    </row>
    <row r="401" spans="80:104" x14ac:dyDescent="0.35">
      <c r="CB401" t="str">
        <f>IF(Reservas!E406="",IF(Reservas!D406="","",IF(Reservas!C406=$O$10,0.85,IF(Reservas!C406=$O$11,0.45,IF(Reservas!C406=$O$12,0.33,"")))),Reservas!E406)</f>
        <v/>
      </c>
      <c r="CC401" t="str">
        <f>IF(Reservas!H406="",IF(Reservas!G406="","",IF(Reservas!F406=$O$10,0.85,IF(Reservas!F406=$O$11,0.45,IF(Reservas!F406=$O$12,0.33,"")))),Reservas!H406)</f>
        <v/>
      </c>
      <c r="CD401" t="str">
        <f>IF(Reservas!K406="",IF(Reservas!J406="","",IF(Reservas!I406=$O$10,0.85,IF(Reservas!I406=$O$11,0.45,IF(Reservas!I406=$O$12,0.33,"")))),Reservas!K406)</f>
        <v/>
      </c>
      <c r="CE401" t="str">
        <f>IF(Reservas!N406="",IF(Reservas!M406="","",IF(Reservas!L406=$O$10,0.85,IF(Reservas!L406=$O$11,0.45,IF(Reservas!L406=$O$12,0.33,"")))),Reservas!N406)</f>
        <v/>
      </c>
      <c r="CF401" t="str">
        <f>IF(Reservas!Q406="",IF(Reservas!P406="","",IF(Reservas!O406=$O$10,0.85,IF(Reservas!O406=$O$11,0.45,IF(Reservas!O406=$O$12,0.33,"")))),Reservas!Q406)</f>
        <v/>
      </c>
      <c r="CG401" t="str">
        <f>IF(Reservas!T406="",IF(Reservas!S406="","",IF(Reservas!R406=$O$10,0.85,IF(Reservas!R406=$O$11,0.45,IF(Reservas!R406=$O$12,0.33,"")))),Reservas!T406)</f>
        <v/>
      </c>
      <c r="CH401" t="str">
        <f>IF(Reservas!W406="",IF(Reservas!V406="","",IF(Reservas!U406=$O$10,0.85,IF(Reservas!U406=$O$11,0.45,IF(Reservas!U406=$O$12,0.33,"")))),Reservas!W406)</f>
        <v/>
      </c>
      <c r="CI401" t="str">
        <f>IF(Reservas!Z406="",IF(Reservas!Y406="","",IF(Reservas!X406=$O$10,0.85,IF(Reservas!X406=$O$11,0.45,IF(Reservas!X406=$O$12,0.33,"")))),Reservas!Z406)</f>
        <v/>
      </c>
      <c r="CJ401" t="str">
        <f>IF(Reservas!AC406="",IF(Reservas!AB406="","",IF(Reservas!AA406=$O$10,0.85,IF(Reservas!AA406=$O$11,0.45,IF(Reservas!AA406=$O$12,0.33,"")))),Reservas!AC406)</f>
        <v/>
      </c>
      <c r="CK401" t="str">
        <f>IF(Reservas!AF406="",IF(Reservas!AE406="","",IF(Reservas!AD406=$O$10,0.85,IF(Reservas!AD406=$O$11,0.45,IF(Reservas!AD406=$O$12,0.33,"")))),Reservas!AF406)</f>
        <v/>
      </c>
      <c r="CL401" t="str">
        <f>IF(Reservas!AI406="",IF(Reservas!AH406="","",IF(Reservas!AG406=$O$10,0.85,IF(Reservas!AG406=$O$11,0.45,IF(Reservas!AG406=$O$12,0.33,"")))),Reservas!AI406)</f>
        <v/>
      </c>
      <c r="CM401" t="str">
        <f>IF(Reservas!AL406="",IF(Reservas!AK406="","",IF(Reservas!AJ406=$O$10,0.85,IF(Reservas!AJ406=$O$11,0.45,IF(Reservas!AJ406=$O$12,0.33,"")))),Reservas!AL406)</f>
        <v/>
      </c>
      <c r="CO401" t="str">
        <f>IFERROR('Prod y alimentación'!E459*IF($AN401=$R$10,VLOOKUP($AO401,Listas!$B$6:$C$106,2,),IF($AN401=$R$11,VLOOKUP($AO401,Listas!$E$6:$F$106,2,),IF($AN401=$R$12,VLOOKUP($AO401,Listas!$H$6:$I$106,2,),""))),"")</f>
        <v/>
      </c>
      <c r="CP401" t="str">
        <f>IFERROR('Prod y alimentación'!H459*IF($AN401=$R$10,VLOOKUP($AO401,Listas!$B$6:$C$106,2,),IF($AN401=$R$11,VLOOKUP($AO401,Listas!$E$6:$F$106,2,),IF($AN401=$R$12,VLOOKUP($AO401,Listas!$H$6:$I$106,2,),""))),"")</f>
        <v/>
      </c>
      <c r="CQ401" t="str">
        <f>IFERROR('Prod y alimentación'!K459*IF($AN401=$R$10,VLOOKUP($AO401,Listas!$B$6:$C$106,2,),IF($AN401=$R$11,VLOOKUP($AO401,Listas!$E$6:$F$106,2,),IF($AN401=$R$12,VLOOKUP($AO401,Listas!$H$6:$I$106,2,),""))),"")</f>
        <v/>
      </c>
      <c r="CR401" t="str">
        <f>IFERROR('Prod y alimentación'!N459*IF($AN401=$R$10,VLOOKUP($AO401,Listas!$B$6:$C$106,2,),IF($AN401=$R$11,VLOOKUP($AO401,Listas!$E$6:$F$106,2,),IF($AN401=$R$12,VLOOKUP($AO401,Listas!$H$6:$I$106,2,),""))),"")</f>
        <v/>
      </c>
      <c r="CS401" t="str">
        <f>IFERROR('Prod y alimentación'!Q459*IF($AN401=$R$10,VLOOKUP($AO401,Listas!$B$6:$C$106,2,),IF($AN401=$R$11,VLOOKUP($AO401,Listas!$E$6:$F$106,2,),IF($AN401=$R$12,VLOOKUP($AO401,Listas!$H$6:$I$106,2,),""))),"")</f>
        <v/>
      </c>
      <c r="CT401" t="str">
        <f>IFERROR('Prod y alimentación'!T459*IF($AN401=$R$10,VLOOKUP($AO401,Listas!$B$6:$C$106,2,),IF($AN401=$R$11,VLOOKUP($AO401,Listas!$E$6:$F$106,2,),IF($AN401=$R$12,VLOOKUP($AO401,Listas!$H$6:$I$106,2,),""))),"")</f>
        <v/>
      </c>
      <c r="CU401" t="str">
        <f>IFERROR('Prod y alimentación'!W459*IF($AN401=$R$10,VLOOKUP($AO401,Listas!$B$6:$C$106,2,),IF($AN401=$R$11,VLOOKUP($AO401,Listas!$E$6:$F$106,2,),IF($AN401=$R$12,VLOOKUP($AO401,Listas!$H$6:$I$106,2,),""))),"")</f>
        <v/>
      </c>
      <c r="CV401" t="str">
        <f>IFERROR('Prod y alimentación'!Z459*IF($AN401=$R$10,VLOOKUP($AO401,Listas!$B$6:$C$106,2,),IF($AN401=$R$11,VLOOKUP($AO401,Listas!$E$6:$F$106,2,),IF($AN401=$R$12,VLOOKUP($AO401,Listas!$H$6:$I$106,2,),""))),"")</f>
        <v/>
      </c>
      <c r="CW401" t="str">
        <f>IFERROR('Prod y alimentación'!AC459*IF($AN401=$R$10,VLOOKUP($AO401,Listas!$B$6:$C$106,2,),IF($AN401=$R$11,VLOOKUP($AO401,Listas!$E$6:$F$106,2,),IF($AN401=$R$12,VLOOKUP($AO401,Listas!$H$6:$I$106,2,),""))),"")</f>
        <v/>
      </c>
      <c r="CX401" t="str">
        <f>IFERROR('Prod y alimentación'!AF459*IF($AN401=$R$10,VLOOKUP($AO401,Listas!$B$6:$C$106,2,),IF($AN401=$R$11,VLOOKUP($AO401,Listas!$E$6:$F$106,2,),IF($AN401=$R$12,VLOOKUP($AO401,Listas!$H$6:$I$106,2,),""))),"")</f>
        <v/>
      </c>
      <c r="CY401" t="str">
        <f>IFERROR('Prod y alimentación'!AI459*IF($AN401=$R$10,VLOOKUP($AO401,Listas!$B$6:$C$106,2,),IF($AN401=$R$11,VLOOKUP($AO401,Listas!$E$6:$F$106,2,),IF($AN401=$R$12,VLOOKUP($AO401,Listas!$H$6:$I$106,2,),""))),"")</f>
        <v/>
      </c>
      <c r="CZ401" t="str">
        <f>IFERROR('Prod y alimentación'!AL459*IF($AN401=$R$10,VLOOKUP($AO401,Listas!$B$6:$C$106,2,),IF($AN401=$R$11,VLOOKUP($AO401,Listas!$E$6:$F$106,2,),IF($AN401=$R$12,VLOOKUP($AO401,Listas!$H$6:$I$106,2,),""))),"")</f>
        <v/>
      </c>
    </row>
    <row r="402" spans="80:104" x14ac:dyDescent="0.35">
      <c r="CB402" t="str">
        <f>IF(Reservas!E407="",IF(Reservas!D407="","",IF(Reservas!C407=$O$10,0.85,IF(Reservas!C407=$O$11,0.45,IF(Reservas!C407=$O$12,0.33,"")))),Reservas!E407)</f>
        <v/>
      </c>
      <c r="CC402" t="str">
        <f>IF(Reservas!H407="",IF(Reservas!G407="","",IF(Reservas!F407=$O$10,0.85,IF(Reservas!F407=$O$11,0.45,IF(Reservas!F407=$O$12,0.33,"")))),Reservas!H407)</f>
        <v/>
      </c>
      <c r="CD402" t="str">
        <f>IF(Reservas!K407="",IF(Reservas!J407="","",IF(Reservas!I407=$O$10,0.85,IF(Reservas!I407=$O$11,0.45,IF(Reservas!I407=$O$12,0.33,"")))),Reservas!K407)</f>
        <v/>
      </c>
      <c r="CE402" t="str">
        <f>IF(Reservas!N407="",IF(Reservas!M407="","",IF(Reservas!L407=$O$10,0.85,IF(Reservas!L407=$O$11,0.45,IF(Reservas!L407=$O$12,0.33,"")))),Reservas!N407)</f>
        <v/>
      </c>
      <c r="CF402" t="str">
        <f>IF(Reservas!Q407="",IF(Reservas!P407="","",IF(Reservas!O407=$O$10,0.85,IF(Reservas!O407=$O$11,0.45,IF(Reservas!O407=$O$12,0.33,"")))),Reservas!Q407)</f>
        <v/>
      </c>
      <c r="CG402" t="str">
        <f>IF(Reservas!T407="",IF(Reservas!S407="","",IF(Reservas!R407=$O$10,0.85,IF(Reservas!R407=$O$11,0.45,IF(Reservas!R407=$O$12,0.33,"")))),Reservas!T407)</f>
        <v/>
      </c>
      <c r="CH402" t="str">
        <f>IF(Reservas!W407="",IF(Reservas!V407="","",IF(Reservas!U407=$O$10,0.85,IF(Reservas!U407=$O$11,0.45,IF(Reservas!U407=$O$12,0.33,"")))),Reservas!W407)</f>
        <v/>
      </c>
      <c r="CI402" t="str">
        <f>IF(Reservas!Z407="",IF(Reservas!Y407="","",IF(Reservas!X407=$O$10,0.85,IF(Reservas!X407=$O$11,0.45,IF(Reservas!X407=$O$12,0.33,"")))),Reservas!Z407)</f>
        <v/>
      </c>
      <c r="CJ402" t="str">
        <f>IF(Reservas!AC407="",IF(Reservas!AB407="","",IF(Reservas!AA407=$O$10,0.85,IF(Reservas!AA407=$O$11,0.45,IF(Reservas!AA407=$O$12,0.33,"")))),Reservas!AC407)</f>
        <v/>
      </c>
      <c r="CK402" t="str">
        <f>IF(Reservas!AF407="",IF(Reservas!AE407="","",IF(Reservas!AD407=$O$10,0.85,IF(Reservas!AD407=$O$11,0.45,IF(Reservas!AD407=$O$12,0.33,"")))),Reservas!AF407)</f>
        <v/>
      </c>
      <c r="CL402" t="str">
        <f>IF(Reservas!AI407="",IF(Reservas!AH407="","",IF(Reservas!AG407=$O$10,0.85,IF(Reservas!AG407=$O$11,0.45,IF(Reservas!AG407=$O$12,0.33,"")))),Reservas!AI407)</f>
        <v/>
      </c>
      <c r="CM402" t="str">
        <f>IF(Reservas!AL407="",IF(Reservas!AK407="","",IF(Reservas!AJ407=$O$10,0.85,IF(Reservas!AJ407=$O$11,0.45,IF(Reservas!AJ407=$O$12,0.33,"")))),Reservas!AL407)</f>
        <v/>
      </c>
      <c r="CO402" t="str">
        <f>IFERROR('Prod y alimentación'!E460*IF($AN402=$R$10,VLOOKUP($AO402,Listas!$B$6:$C$106,2,),IF($AN402=$R$11,VLOOKUP($AO402,Listas!$E$6:$F$106,2,),IF($AN402=$R$12,VLOOKUP($AO402,Listas!$H$6:$I$106,2,),""))),"")</f>
        <v/>
      </c>
      <c r="CP402" t="str">
        <f>IFERROR('Prod y alimentación'!H460*IF($AN402=$R$10,VLOOKUP($AO402,Listas!$B$6:$C$106,2,),IF($AN402=$R$11,VLOOKUP($AO402,Listas!$E$6:$F$106,2,),IF($AN402=$R$12,VLOOKUP($AO402,Listas!$H$6:$I$106,2,),""))),"")</f>
        <v/>
      </c>
      <c r="CQ402" t="str">
        <f>IFERROR('Prod y alimentación'!K460*IF($AN402=$R$10,VLOOKUP($AO402,Listas!$B$6:$C$106,2,),IF($AN402=$R$11,VLOOKUP($AO402,Listas!$E$6:$F$106,2,),IF($AN402=$R$12,VLOOKUP($AO402,Listas!$H$6:$I$106,2,),""))),"")</f>
        <v/>
      </c>
      <c r="CR402" t="str">
        <f>IFERROR('Prod y alimentación'!N460*IF($AN402=$R$10,VLOOKUP($AO402,Listas!$B$6:$C$106,2,),IF($AN402=$R$11,VLOOKUP($AO402,Listas!$E$6:$F$106,2,),IF($AN402=$R$12,VLOOKUP($AO402,Listas!$H$6:$I$106,2,),""))),"")</f>
        <v/>
      </c>
      <c r="CS402" t="str">
        <f>IFERROR('Prod y alimentación'!Q460*IF($AN402=$R$10,VLOOKUP($AO402,Listas!$B$6:$C$106,2,),IF($AN402=$R$11,VLOOKUP($AO402,Listas!$E$6:$F$106,2,),IF($AN402=$R$12,VLOOKUP($AO402,Listas!$H$6:$I$106,2,),""))),"")</f>
        <v/>
      </c>
      <c r="CT402" t="str">
        <f>IFERROR('Prod y alimentación'!T460*IF($AN402=$R$10,VLOOKUP($AO402,Listas!$B$6:$C$106,2,),IF($AN402=$R$11,VLOOKUP($AO402,Listas!$E$6:$F$106,2,),IF($AN402=$R$12,VLOOKUP($AO402,Listas!$H$6:$I$106,2,),""))),"")</f>
        <v/>
      </c>
      <c r="CU402" t="str">
        <f>IFERROR('Prod y alimentación'!W460*IF($AN402=$R$10,VLOOKUP($AO402,Listas!$B$6:$C$106,2,),IF($AN402=$R$11,VLOOKUP($AO402,Listas!$E$6:$F$106,2,),IF($AN402=$R$12,VLOOKUP($AO402,Listas!$H$6:$I$106,2,),""))),"")</f>
        <v/>
      </c>
      <c r="CV402" t="str">
        <f>IFERROR('Prod y alimentación'!Z460*IF($AN402=$R$10,VLOOKUP($AO402,Listas!$B$6:$C$106,2,),IF($AN402=$R$11,VLOOKUP($AO402,Listas!$E$6:$F$106,2,),IF($AN402=$R$12,VLOOKUP($AO402,Listas!$H$6:$I$106,2,),""))),"")</f>
        <v/>
      </c>
      <c r="CW402" t="str">
        <f>IFERROR('Prod y alimentación'!AC460*IF($AN402=$R$10,VLOOKUP($AO402,Listas!$B$6:$C$106,2,),IF($AN402=$R$11,VLOOKUP($AO402,Listas!$E$6:$F$106,2,),IF($AN402=$R$12,VLOOKUP($AO402,Listas!$H$6:$I$106,2,),""))),"")</f>
        <v/>
      </c>
      <c r="CX402" t="str">
        <f>IFERROR('Prod y alimentación'!AF460*IF($AN402=$R$10,VLOOKUP($AO402,Listas!$B$6:$C$106,2,),IF($AN402=$R$11,VLOOKUP($AO402,Listas!$E$6:$F$106,2,),IF($AN402=$R$12,VLOOKUP($AO402,Listas!$H$6:$I$106,2,),""))),"")</f>
        <v/>
      </c>
      <c r="CY402" t="str">
        <f>IFERROR('Prod y alimentación'!AI460*IF($AN402=$R$10,VLOOKUP($AO402,Listas!$B$6:$C$106,2,),IF($AN402=$R$11,VLOOKUP($AO402,Listas!$E$6:$F$106,2,),IF($AN402=$R$12,VLOOKUP($AO402,Listas!$H$6:$I$106,2,),""))),"")</f>
        <v/>
      </c>
      <c r="CZ402" t="str">
        <f>IFERROR('Prod y alimentación'!AL460*IF($AN402=$R$10,VLOOKUP($AO402,Listas!$B$6:$C$106,2,),IF($AN402=$R$11,VLOOKUP($AO402,Listas!$E$6:$F$106,2,),IF($AN402=$R$12,VLOOKUP($AO402,Listas!$H$6:$I$106,2,),""))),"")</f>
        <v/>
      </c>
    </row>
    <row r="403" spans="80:104" x14ac:dyDescent="0.35">
      <c r="CB403" t="str">
        <f>IF(Reservas!E408="",IF(Reservas!D408="","",IF(Reservas!C408=$O$10,0.85,IF(Reservas!C408=$O$11,0.45,IF(Reservas!C408=$O$12,0.33,"")))),Reservas!E408)</f>
        <v/>
      </c>
      <c r="CC403" t="str">
        <f>IF(Reservas!H408="",IF(Reservas!G408="","",IF(Reservas!F408=$O$10,0.85,IF(Reservas!F408=$O$11,0.45,IF(Reservas!F408=$O$12,0.33,"")))),Reservas!H408)</f>
        <v/>
      </c>
      <c r="CD403" t="str">
        <f>IF(Reservas!K408="",IF(Reservas!J408="","",IF(Reservas!I408=$O$10,0.85,IF(Reservas!I408=$O$11,0.45,IF(Reservas!I408=$O$12,0.33,"")))),Reservas!K408)</f>
        <v/>
      </c>
      <c r="CE403" t="str">
        <f>IF(Reservas!N408="",IF(Reservas!M408="","",IF(Reservas!L408=$O$10,0.85,IF(Reservas!L408=$O$11,0.45,IF(Reservas!L408=$O$12,0.33,"")))),Reservas!N408)</f>
        <v/>
      </c>
      <c r="CF403" t="str">
        <f>IF(Reservas!Q408="",IF(Reservas!P408="","",IF(Reservas!O408=$O$10,0.85,IF(Reservas!O408=$O$11,0.45,IF(Reservas!O408=$O$12,0.33,"")))),Reservas!Q408)</f>
        <v/>
      </c>
      <c r="CG403" t="str">
        <f>IF(Reservas!T408="",IF(Reservas!S408="","",IF(Reservas!R408=$O$10,0.85,IF(Reservas!R408=$O$11,0.45,IF(Reservas!R408=$O$12,0.33,"")))),Reservas!T408)</f>
        <v/>
      </c>
      <c r="CH403" t="str">
        <f>IF(Reservas!W408="",IF(Reservas!V408="","",IF(Reservas!U408=$O$10,0.85,IF(Reservas!U408=$O$11,0.45,IF(Reservas!U408=$O$12,0.33,"")))),Reservas!W408)</f>
        <v/>
      </c>
      <c r="CI403" t="str">
        <f>IF(Reservas!Z408="",IF(Reservas!Y408="","",IF(Reservas!X408=$O$10,0.85,IF(Reservas!X408=$O$11,0.45,IF(Reservas!X408=$O$12,0.33,"")))),Reservas!Z408)</f>
        <v/>
      </c>
      <c r="CJ403" t="str">
        <f>IF(Reservas!AC408="",IF(Reservas!AB408="","",IF(Reservas!AA408=$O$10,0.85,IF(Reservas!AA408=$O$11,0.45,IF(Reservas!AA408=$O$12,0.33,"")))),Reservas!AC408)</f>
        <v/>
      </c>
      <c r="CK403" t="str">
        <f>IF(Reservas!AF408="",IF(Reservas!AE408="","",IF(Reservas!AD408=$O$10,0.85,IF(Reservas!AD408=$O$11,0.45,IF(Reservas!AD408=$O$12,0.33,"")))),Reservas!AF408)</f>
        <v/>
      </c>
      <c r="CL403" t="str">
        <f>IF(Reservas!AI408="",IF(Reservas!AH408="","",IF(Reservas!AG408=$O$10,0.85,IF(Reservas!AG408=$O$11,0.45,IF(Reservas!AG408=$O$12,0.33,"")))),Reservas!AI408)</f>
        <v/>
      </c>
      <c r="CM403" t="str">
        <f>IF(Reservas!AL408="",IF(Reservas!AK408="","",IF(Reservas!AJ408=$O$10,0.85,IF(Reservas!AJ408=$O$11,0.45,IF(Reservas!AJ408=$O$12,0.33,"")))),Reservas!AL408)</f>
        <v/>
      </c>
      <c r="CO403" t="str">
        <f>IFERROR('Prod y alimentación'!E461*IF($AN403=$R$10,VLOOKUP($AO403,Listas!$B$6:$C$106,2,),IF($AN403=$R$11,VLOOKUP($AO403,Listas!$E$6:$F$106,2,),IF($AN403=$R$12,VLOOKUP($AO403,Listas!$H$6:$I$106,2,),""))),"")</f>
        <v/>
      </c>
      <c r="CP403" t="str">
        <f>IFERROR('Prod y alimentación'!H461*IF($AN403=$R$10,VLOOKUP($AO403,Listas!$B$6:$C$106,2,),IF($AN403=$R$11,VLOOKUP($AO403,Listas!$E$6:$F$106,2,),IF($AN403=$R$12,VLOOKUP($AO403,Listas!$H$6:$I$106,2,),""))),"")</f>
        <v/>
      </c>
      <c r="CQ403" t="str">
        <f>IFERROR('Prod y alimentación'!K461*IF($AN403=$R$10,VLOOKUP($AO403,Listas!$B$6:$C$106,2,),IF($AN403=$R$11,VLOOKUP($AO403,Listas!$E$6:$F$106,2,),IF($AN403=$R$12,VLOOKUP($AO403,Listas!$H$6:$I$106,2,),""))),"")</f>
        <v/>
      </c>
      <c r="CR403" t="str">
        <f>IFERROR('Prod y alimentación'!N461*IF($AN403=$R$10,VLOOKUP($AO403,Listas!$B$6:$C$106,2,),IF($AN403=$R$11,VLOOKUP($AO403,Listas!$E$6:$F$106,2,),IF($AN403=$R$12,VLOOKUP($AO403,Listas!$H$6:$I$106,2,),""))),"")</f>
        <v/>
      </c>
      <c r="CS403" t="str">
        <f>IFERROR('Prod y alimentación'!Q461*IF($AN403=$R$10,VLOOKUP($AO403,Listas!$B$6:$C$106,2,),IF($AN403=$R$11,VLOOKUP($AO403,Listas!$E$6:$F$106,2,),IF($AN403=$R$12,VLOOKUP($AO403,Listas!$H$6:$I$106,2,),""))),"")</f>
        <v/>
      </c>
      <c r="CT403" t="str">
        <f>IFERROR('Prod y alimentación'!T461*IF($AN403=$R$10,VLOOKUP($AO403,Listas!$B$6:$C$106,2,),IF($AN403=$R$11,VLOOKUP($AO403,Listas!$E$6:$F$106,2,),IF($AN403=$R$12,VLOOKUP($AO403,Listas!$H$6:$I$106,2,),""))),"")</f>
        <v/>
      </c>
      <c r="CU403" t="str">
        <f>IFERROR('Prod y alimentación'!W461*IF($AN403=$R$10,VLOOKUP($AO403,Listas!$B$6:$C$106,2,),IF($AN403=$R$11,VLOOKUP($AO403,Listas!$E$6:$F$106,2,),IF($AN403=$R$12,VLOOKUP($AO403,Listas!$H$6:$I$106,2,),""))),"")</f>
        <v/>
      </c>
      <c r="CV403" t="str">
        <f>IFERROR('Prod y alimentación'!Z461*IF($AN403=$R$10,VLOOKUP($AO403,Listas!$B$6:$C$106,2,),IF($AN403=$R$11,VLOOKUP($AO403,Listas!$E$6:$F$106,2,),IF($AN403=$R$12,VLOOKUP($AO403,Listas!$H$6:$I$106,2,),""))),"")</f>
        <v/>
      </c>
      <c r="CW403" t="str">
        <f>IFERROR('Prod y alimentación'!AC461*IF($AN403=$R$10,VLOOKUP($AO403,Listas!$B$6:$C$106,2,),IF($AN403=$R$11,VLOOKUP($AO403,Listas!$E$6:$F$106,2,),IF($AN403=$R$12,VLOOKUP($AO403,Listas!$H$6:$I$106,2,),""))),"")</f>
        <v/>
      </c>
      <c r="CX403" t="str">
        <f>IFERROR('Prod y alimentación'!AF461*IF($AN403=$R$10,VLOOKUP($AO403,Listas!$B$6:$C$106,2,),IF($AN403=$R$11,VLOOKUP($AO403,Listas!$E$6:$F$106,2,),IF($AN403=$R$12,VLOOKUP($AO403,Listas!$H$6:$I$106,2,),""))),"")</f>
        <v/>
      </c>
      <c r="CY403" t="str">
        <f>IFERROR('Prod y alimentación'!AI461*IF($AN403=$R$10,VLOOKUP($AO403,Listas!$B$6:$C$106,2,),IF($AN403=$R$11,VLOOKUP($AO403,Listas!$E$6:$F$106,2,),IF($AN403=$R$12,VLOOKUP($AO403,Listas!$H$6:$I$106,2,),""))),"")</f>
        <v/>
      </c>
      <c r="CZ403" t="str">
        <f>IFERROR('Prod y alimentación'!AL461*IF($AN403=$R$10,VLOOKUP($AO403,Listas!$B$6:$C$106,2,),IF($AN403=$R$11,VLOOKUP($AO403,Listas!$E$6:$F$106,2,),IF($AN403=$R$12,VLOOKUP($AO403,Listas!$H$6:$I$106,2,),""))),"")</f>
        <v/>
      </c>
    </row>
    <row r="404" spans="80:104" x14ac:dyDescent="0.35">
      <c r="CB404" t="str">
        <f>IF(Reservas!E409="",IF(Reservas!D409="","",IF(Reservas!C409=$O$10,0.85,IF(Reservas!C409=$O$11,0.45,IF(Reservas!C409=$O$12,0.33,"")))),Reservas!E409)</f>
        <v/>
      </c>
      <c r="CC404" t="str">
        <f>IF(Reservas!H409="",IF(Reservas!G409="","",IF(Reservas!F409=$O$10,0.85,IF(Reservas!F409=$O$11,0.45,IF(Reservas!F409=$O$12,0.33,"")))),Reservas!H409)</f>
        <v/>
      </c>
      <c r="CD404" t="str">
        <f>IF(Reservas!K409="",IF(Reservas!J409="","",IF(Reservas!I409=$O$10,0.85,IF(Reservas!I409=$O$11,0.45,IF(Reservas!I409=$O$12,0.33,"")))),Reservas!K409)</f>
        <v/>
      </c>
      <c r="CE404" t="str">
        <f>IF(Reservas!N409="",IF(Reservas!M409="","",IF(Reservas!L409=$O$10,0.85,IF(Reservas!L409=$O$11,0.45,IF(Reservas!L409=$O$12,0.33,"")))),Reservas!N409)</f>
        <v/>
      </c>
      <c r="CF404" t="str">
        <f>IF(Reservas!Q409="",IF(Reservas!P409="","",IF(Reservas!O409=$O$10,0.85,IF(Reservas!O409=$O$11,0.45,IF(Reservas!O409=$O$12,0.33,"")))),Reservas!Q409)</f>
        <v/>
      </c>
      <c r="CG404" t="str">
        <f>IF(Reservas!T409="",IF(Reservas!S409="","",IF(Reservas!R409=$O$10,0.85,IF(Reservas!R409=$O$11,0.45,IF(Reservas!R409=$O$12,0.33,"")))),Reservas!T409)</f>
        <v/>
      </c>
      <c r="CH404" t="str">
        <f>IF(Reservas!W409="",IF(Reservas!V409="","",IF(Reservas!U409=$O$10,0.85,IF(Reservas!U409=$O$11,0.45,IF(Reservas!U409=$O$12,0.33,"")))),Reservas!W409)</f>
        <v/>
      </c>
      <c r="CI404" t="str">
        <f>IF(Reservas!Z409="",IF(Reservas!Y409="","",IF(Reservas!X409=$O$10,0.85,IF(Reservas!X409=$O$11,0.45,IF(Reservas!X409=$O$12,0.33,"")))),Reservas!Z409)</f>
        <v/>
      </c>
      <c r="CJ404" t="str">
        <f>IF(Reservas!AC409="",IF(Reservas!AB409="","",IF(Reservas!AA409=$O$10,0.85,IF(Reservas!AA409=$O$11,0.45,IF(Reservas!AA409=$O$12,0.33,"")))),Reservas!AC409)</f>
        <v/>
      </c>
      <c r="CK404" t="str">
        <f>IF(Reservas!AF409="",IF(Reservas!AE409="","",IF(Reservas!AD409=$O$10,0.85,IF(Reservas!AD409=$O$11,0.45,IF(Reservas!AD409=$O$12,0.33,"")))),Reservas!AF409)</f>
        <v/>
      </c>
      <c r="CL404" t="str">
        <f>IF(Reservas!AI409="",IF(Reservas!AH409="","",IF(Reservas!AG409=$O$10,0.85,IF(Reservas!AG409=$O$11,0.45,IF(Reservas!AG409=$O$12,0.33,"")))),Reservas!AI409)</f>
        <v/>
      </c>
      <c r="CM404" t="str">
        <f>IF(Reservas!AL409="",IF(Reservas!AK409="","",IF(Reservas!AJ409=$O$10,0.85,IF(Reservas!AJ409=$O$11,0.45,IF(Reservas!AJ409=$O$12,0.33,"")))),Reservas!AL409)</f>
        <v/>
      </c>
      <c r="CO404" t="str">
        <f>IFERROR('Prod y alimentación'!E462*IF($AN404=$R$10,VLOOKUP($AO404,Listas!$B$6:$C$106,2,),IF($AN404=$R$11,VLOOKUP($AO404,Listas!$E$6:$F$106,2,),IF($AN404=$R$12,VLOOKUP($AO404,Listas!$H$6:$I$106,2,),""))),"")</f>
        <v/>
      </c>
      <c r="CP404" t="str">
        <f>IFERROR('Prod y alimentación'!H462*IF($AN404=$R$10,VLOOKUP($AO404,Listas!$B$6:$C$106,2,),IF($AN404=$R$11,VLOOKUP($AO404,Listas!$E$6:$F$106,2,),IF($AN404=$R$12,VLOOKUP($AO404,Listas!$H$6:$I$106,2,),""))),"")</f>
        <v/>
      </c>
      <c r="CQ404" t="str">
        <f>IFERROR('Prod y alimentación'!K462*IF($AN404=$R$10,VLOOKUP($AO404,Listas!$B$6:$C$106,2,),IF($AN404=$R$11,VLOOKUP($AO404,Listas!$E$6:$F$106,2,),IF($AN404=$R$12,VLOOKUP($AO404,Listas!$H$6:$I$106,2,),""))),"")</f>
        <v/>
      </c>
      <c r="CR404" t="str">
        <f>IFERROR('Prod y alimentación'!N462*IF($AN404=$R$10,VLOOKUP($AO404,Listas!$B$6:$C$106,2,),IF($AN404=$R$11,VLOOKUP($AO404,Listas!$E$6:$F$106,2,),IF($AN404=$R$12,VLOOKUP($AO404,Listas!$H$6:$I$106,2,),""))),"")</f>
        <v/>
      </c>
      <c r="CS404" t="str">
        <f>IFERROR('Prod y alimentación'!Q462*IF($AN404=$R$10,VLOOKUP($AO404,Listas!$B$6:$C$106,2,),IF($AN404=$R$11,VLOOKUP($AO404,Listas!$E$6:$F$106,2,),IF($AN404=$R$12,VLOOKUP($AO404,Listas!$H$6:$I$106,2,),""))),"")</f>
        <v/>
      </c>
      <c r="CT404" t="str">
        <f>IFERROR('Prod y alimentación'!T462*IF($AN404=$R$10,VLOOKUP($AO404,Listas!$B$6:$C$106,2,),IF($AN404=$R$11,VLOOKUP($AO404,Listas!$E$6:$F$106,2,),IF($AN404=$R$12,VLOOKUP($AO404,Listas!$H$6:$I$106,2,),""))),"")</f>
        <v/>
      </c>
      <c r="CU404" t="str">
        <f>IFERROR('Prod y alimentación'!W462*IF($AN404=$R$10,VLOOKUP($AO404,Listas!$B$6:$C$106,2,),IF($AN404=$R$11,VLOOKUP($AO404,Listas!$E$6:$F$106,2,),IF($AN404=$R$12,VLOOKUP($AO404,Listas!$H$6:$I$106,2,),""))),"")</f>
        <v/>
      </c>
      <c r="CV404" t="str">
        <f>IFERROR('Prod y alimentación'!Z462*IF($AN404=$R$10,VLOOKUP($AO404,Listas!$B$6:$C$106,2,),IF($AN404=$R$11,VLOOKUP($AO404,Listas!$E$6:$F$106,2,),IF($AN404=$R$12,VLOOKUP($AO404,Listas!$H$6:$I$106,2,),""))),"")</f>
        <v/>
      </c>
      <c r="CW404" t="str">
        <f>IFERROR('Prod y alimentación'!AC462*IF($AN404=$R$10,VLOOKUP($AO404,Listas!$B$6:$C$106,2,),IF($AN404=$R$11,VLOOKUP($AO404,Listas!$E$6:$F$106,2,),IF($AN404=$R$12,VLOOKUP($AO404,Listas!$H$6:$I$106,2,),""))),"")</f>
        <v/>
      </c>
      <c r="CX404" t="str">
        <f>IFERROR('Prod y alimentación'!AF462*IF($AN404=$R$10,VLOOKUP($AO404,Listas!$B$6:$C$106,2,),IF($AN404=$R$11,VLOOKUP($AO404,Listas!$E$6:$F$106,2,),IF($AN404=$R$12,VLOOKUP($AO404,Listas!$H$6:$I$106,2,),""))),"")</f>
        <v/>
      </c>
      <c r="CY404" t="str">
        <f>IFERROR('Prod y alimentación'!AI462*IF($AN404=$R$10,VLOOKUP($AO404,Listas!$B$6:$C$106,2,),IF($AN404=$R$11,VLOOKUP($AO404,Listas!$E$6:$F$106,2,),IF($AN404=$R$12,VLOOKUP($AO404,Listas!$H$6:$I$106,2,),""))),"")</f>
        <v/>
      </c>
      <c r="CZ404" t="str">
        <f>IFERROR('Prod y alimentación'!AL462*IF($AN404=$R$10,VLOOKUP($AO404,Listas!$B$6:$C$106,2,),IF($AN404=$R$11,VLOOKUP($AO404,Listas!$E$6:$F$106,2,),IF($AN404=$R$12,VLOOKUP($AO404,Listas!$H$6:$I$106,2,),""))),"")</f>
        <v/>
      </c>
    </row>
    <row r="405" spans="80:104" x14ac:dyDescent="0.35">
      <c r="CB405" t="str">
        <f>IF(Reservas!E410="",IF(Reservas!D410="","",IF(Reservas!C410=$O$10,0.85,IF(Reservas!C410=$O$11,0.45,IF(Reservas!C410=$O$12,0.33,"")))),Reservas!E410)</f>
        <v/>
      </c>
      <c r="CC405" t="str">
        <f>IF(Reservas!H410="",IF(Reservas!G410="","",IF(Reservas!F410=$O$10,0.85,IF(Reservas!F410=$O$11,0.45,IF(Reservas!F410=$O$12,0.33,"")))),Reservas!H410)</f>
        <v/>
      </c>
      <c r="CD405" t="str">
        <f>IF(Reservas!K410="",IF(Reservas!J410="","",IF(Reservas!I410=$O$10,0.85,IF(Reservas!I410=$O$11,0.45,IF(Reservas!I410=$O$12,0.33,"")))),Reservas!K410)</f>
        <v/>
      </c>
      <c r="CE405" t="str">
        <f>IF(Reservas!N410="",IF(Reservas!M410="","",IF(Reservas!L410=$O$10,0.85,IF(Reservas!L410=$O$11,0.45,IF(Reservas!L410=$O$12,0.33,"")))),Reservas!N410)</f>
        <v/>
      </c>
      <c r="CF405" t="str">
        <f>IF(Reservas!Q410="",IF(Reservas!P410="","",IF(Reservas!O410=$O$10,0.85,IF(Reservas!O410=$O$11,0.45,IF(Reservas!O410=$O$12,0.33,"")))),Reservas!Q410)</f>
        <v/>
      </c>
      <c r="CG405" t="str">
        <f>IF(Reservas!T410="",IF(Reservas!S410="","",IF(Reservas!R410=$O$10,0.85,IF(Reservas!R410=$O$11,0.45,IF(Reservas!R410=$O$12,0.33,"")))),Reservas!T410)</f>
        <v/>
      </c>
      <c r="CH405" t="str">
        <f>IF(Reservas!W410="",IF(Reservas!V410="","",IF(Reservas!U410=$O$10,0.85,IF(Reservas!U410=$O$11,0.45,IF(Reservas!U410=$O$12,0.33,"")))),Reservas!W410)</f>
        <v/>
      </c>
      <c r="CI405" t="str">
        <f>IF(Reservas!Z410="",IF(Reservas!Y410="","",IF(Reservas!X410=$O$10,0.85,IF(Reservas!X410=$O$11,0.45,IF(Reservas!X410=$O$12,0.33,"")))),Reservas!Z410)</f>
        <v/>
      </c>
      <c r="CJ405" t="str">
        <f>IF(Reservas!AC410="",IF(Reservas!AB410="","",IF(Reservas!AA410=$O$10,0.85,IF(Reservas!AA410=$O$11,0.45,IF(Reservas!AA410=$O$12,0.33,"")))),Reservas!AC410)</f>
        <v/>
      </c>
      <c r="CK405" t="str">
        <f>IF(Reservas!AF410="",IF(Reservas!AE410="","",IF(Reservas!AD410=$O$10,0.85,IF(Reservas!AD410=$O$11,0.45,IF(Reservas!AD410=$O$12,0.33,"")))),Reservas!AF410)</f>
        <v/>
      </c>
      <c r="CL405" t="str">
        <f>IF(Reservas!AI410="",IF(Reservas!AH410="","",IF(Reservas!AG410=$O$10,0.85,IF(Reservas!AG410=$O$11,0.45,IF(Reservas!AG410=$O$12,0.33,"")))),Reservas!AI410)</f>
        <v/>
      </c>
      <c r="CM405" t="str">
        <f>IF(Reservas!AL410="",IF(Reservas!AK410="","",IF(Reservas!AJ410=$O$10,0.85,IF(Reservas!AJ410=$O$11,0.45,IF(Reservas!AJ410=$O$12,0.33,"")))),Reservas!AL410)</f>
        <v/>
      </c>
      <c r="CO405" t="str">
        <f>IFERROR('Prod y alimentación'!E463*IF($AN405=$R$10,VLOOKUP($AO405,Listas!$B$6:$C$106,2,),IF($AN405=$R$11,VLOOKUP($AO405,Listas!$E$6:$F$106,2,),IF($AN405=$R$12,VLOOKUP($AO405,Listas!$H$6:$I$106,2,),""))),"")</f>
        <v/>
      </c>
      <c r="CP405" t="str">
        <f>IFERROR('Prod y alimentación'!H463*IF($AN405=$R$10,VLOOKUP($AO405,Listas!$B$6:$C$106,2,),IF($AN405=$R$11,VLOOKUP($AO405,Listas!$E$6:$F$106,2,),IF($AN405=$R$12,VLOOKUP($AO405,Listas!$H$6:$I$106,2,),""))),"")</f>
        <v/>
      </c>
      <c r="CQ405" t="str">
        <f>IFERROR('Prod y alimentación'!K463*IF($AN405=$R$10,VLOOKUP($AO405,Listas!$B$6:$C$106,2,),IF($AN405=$R$11,VLOOKUP($AO405,Listas!$E$6:$F$106,2,),IF($AN405=$R$12,VLOOKUP($AO405,Listas!$H$6:$I$106,2,),""))),"")</f>
        <v/>
      </c>
      <c r="CR405" t="str">
        <f>IFERROR('Prod y alimentación'!N463*IF($AN405=$R$10,VLOOKUP($AO405,Listas!$B$6:$C$106,2,),IF($AN405=$R$11,VLOOKUP($AO405,Listas!$E$6:$F$106,2,),IF($AN405=$R$12,VLOOKUP($AO405,Listas!$H$6:$I$106,2,),""))),"")</f>
        <v/>
      </c>
      <c r="CS405" t="str">
        <f>IFERROR('Prod y alimentación'!Q463*IF($AN405=$R$10,VLOOKUP($AO405,Listas!$B$6:$C$106,2,),IF($AN405=$R$11,VLOOKUP($AO405,Listas!$E$6:$F$106,2,),IF($AN405=$R$12,VLOOKUP($AO405,Listas!$H$6:$I$106,2,),""))),"")</f>
        <v/>
      </c>
      <c r="CT405" t="str">
        <f>IFERROR('Prod y alimentación'!T463*IF($AN405=$R$10,VLOOKUP($AO405,Listas!$B$6:$C$106,2,),IF($AN405=$R$11,VLOOKUP($AO405,Listas!$E$6:$F$106,2,),IF($AN405=$R$12,VLOOKUP($AO405,Listas!$H$6:$I$106,2,),""))),"")</f>
        <v/>
      </c>
      <c r="CU405" t="str">
        <f>IFERROR('Prod y alimentación'!W463*IF($AN405=$R$10,VLOOKUP($AO405,Listas!$B$6:$C$106,2,),IF($AN405=$R$11,VLOOKUP($AO405,Listas!$E$6:$F$106,2,),IF($AN405=$R$12,VLOOKUP($AO405,Listas!$H$6:$I$106,2,),""))),"")</f>
        <v/>
      </c>
      <c r="CV405" t="str">
        <f>IFERROR('Prod y alimentación'!Z463*IF($AN405=$R$10,VLOOKUP($AO405,Listas!$B$6:$C$106,2,),IF($AN405=$R$11,VLOOKUP($AO405,Listas!$E$6:$F$106,2,),IF($AN405=$R$12,VLOOKUP($AO405,Listas!$H$6:$I$106,2,),""))),"")</f>
        <v/>
      </c>
      <c r="CW405" t="str">
        <f>IFERROR('Prod y alimentación'!AC463*IF($AN405=$R$10,VLOOKUP($AO405,Listas!$B$6:$C$106,2,),IF($AN405=$R$11,VLOOKUP($AO405,Listas!$E$6:$F$106,2,),IF($AN405=$R$12,VLOOKUP($AO405,Listas!$H$6:$I$106,2,),""))),"")</f>
        <v/>
      </c>
      <c r="CX405" t="str">
        <f>IFERROR('Prod y alimentación'!AF463*IF($AN405=$R$10,VLOOKUP($AO405,Listas!$B$6:$C$106,2,),IF($AN405=$R$11,VLOOKUP($AO405,Listas!$E$6:$F$106,2,),IF($AN405=$R$12,VLOOKUP($AO405,Listas!$H$6:$I$106,2,),""))),"")</f>
        <v/>
      </c>
      <c r="CY405" t="str">
        <f>IFERROR('Prod y alimentación'!AI463*IF($AN405=$R$10,VLOOKUP($AO405,Listas!$B$6:$C$106,2,),IF($AN405=$R$11,VLOOKUP($AO405,Listas!$E$6:$F$106,2,),IF($AN405=$R$12,VLOOKUP($AO405,Listas!$H$6:$I$106,2,),""))),"")</f>
        <v/>
      </c>
      <c r="CZ405" t="str">
        <f>IFERROR('Prod y alimentación'!AL463*IF($AN405=$R$10,VLOOKUP($AO405,Listas!$B$6:$C$106,2,),IF($AN405=$R$11,VLOOKUP($AO405,Listas!$E$6:$F$106,2,),IF($AN405=$R$12,VLOOKUP($AO405,Listas!$H$6:$I$106,2,),""))),"")</f>
        <v/>
      </c>
    </row>
    <row r="406" spans="80:104" x14ac:dyDescent="0.35">
      <c r="CB406" t="str">
        <f>IF(Reservas!E411="",IF(Reservas!D411="","",IF(Reservas!C411=$O$10,0.85,IF(Reservas!C411=$O$11,0.45,IF(Reservas!C411=$O$12,0.33,"")))),Reservas!E411)</f>
        <v/>
      </c>
      <c r="CC406" t="str">
        <f>IF(Reservas!H411="",IF(Reservas!G411="","",IF(Reservas!F411=$O$10,0.85,IF(Reservas!F411=$O$11,0.45,IF(Reservas!F411=$O$12,0.33,"")))),Reservas!H411)</f>
        <v/>
      </c>
      <c r="CD406" t="str">
        <f>IF(Reservas!K411="",IF(Reservas!J411="","",IF(Reservas!I411=$O$10,0.85,IF(Reservas!I411=$O$11,0.45,IF(Reservas!I411=$O$12,0.33,"")))),Reservas!K411)</f>
        <v/>
      </c>
      <c r="CE406" t="str">
        <f>IF(Reservas!N411="",IF(Reservas!M411="","",IF(Reservas!L411=$O$10,0.85,IF(Reservas!L411=$O$11,0.45,IF(Reservas!L411=$O$12,0.33,"")))),Reservas!N411)</f>
        <v/>
      </c>
      <c r="CF406" t="str">
        <f>IF(Reservas!Q411="",IF(Reservas!P411="","",IF(Reservas!O411=$O$10,0.85,IF(Reservas!O411=$O$11,0.45,IF(Reservas!O411=$O$12,0.33,"")))),Reservas!Q411)</f>
        <v/>
      </c>
      <c r="CG406" t="str">
        <f>IF(Reservas!T411="",IF(Reservas!S411="","",IF(Reservas!R411=$O$10,0.85,IF(Reservas!R411=$O$11,0.45,IF(Reservas!R411=$O$12,0.33,"")))),Reservas!T411)</f>
        <v/>
      </c>
      <c r="CH406" t="str">
        <f>IF(Reservas!W411="",IF(Reservas!V411="","",IF(Reservas!U411=$O$10,0.85,IF(Reservas!U411=$O$11,0.45,IF(Reservas!U411=$O$12,0.33,"")))),Reservas!W411)</f>
        <v/>
      </c>
      <c r="CI406" t="str">
        <f>IF(Reservas!Z411="",IF(Reservas!Y411="","",IF(Reservas!X411=$O$10,0.85,IF(Reservas!X411=$O$11,0.45,IF(Reservas!X411=$O$12,0.33,"")))),Reservas!Z411)</f>
        <v/>
      </c>
      <c r="CJ406" t="str">
        <f>IF(Reservas!AC411="",IF(Reservas!AB411="","",IF(Reservas!AA411=$O$10,0.85,IF(Reservas!AA411=$O$11,0.45,IF(Reservas!AA411=$O$12,0.33,"")))),Reservas!AC411)</f>
        <v/>
      </c>
      <c r="CK406" t="str">
        <f>IF(Reservas!AF411="",IF(Reservas!AE411="","",IF(Reservas!AD411=$O$10,0.85,IF(Reservas!AD411=$O$11,0.45,IF(Reservas!AD411=$O$12,0.33,"")))),Reservas!AF411)</f>
        <v/>
      </c>
      <c r="CL406" t="str">
        <f>IF(Reservas!AI411="",IF(Reservas!AH411="","",IF(Reservas!AG411=$O$10,0.85,IF(Reservas!AG411=$O$11,0.45,IF(Reservas!AG411=$O$12,0.33,"")))),Reservas!AI411)</f>
        <v/>
      </c>
      <c r="CM406" t="str">
        <f>IF(Reservas!AL411="",IF(Reservas!AK411="","",IF(Reservas!AJ411=$O$10,0.85,IF(Reservas!AJ411=$O$11,0.45,IF(Reservas!AJ411=$O$12,0.33,"")))),Reservas!AL411)</f>
        <v/>
      </c>
      <c r="CO406" t="str">
        <f>IFERROR('Prod y alimentación'!E464*IF($AN406=$R$10,VLOOKUP($AO406,Listas!$B$6:$C$106,2,),IF($AN406=$R$11,VLOOKUP($AO406,Listas!$E$6:$F$106,2,),IF($AN406=$R$12,VLOOKUP($AO406,Listas!$H$6:$I$106,2,),""))),"")</f>
        <v/>
      </c>
      <c r="CP406" t="str">
        <f>IFERROR('Prod y alimentación'!H464*IF($AN406=$R$10,VLOOKUP($AO406,Listas!$B$6:$C$106,2,),IF($AN406=$R$11,VLOOKUP($AO406,Listas!$E$6:$F$106,2,),IF($AN406=$R$12,VLOOKUP($AO406,Listas!$H$6:$I$106,2,),""))),"")</f>
        <v/>
      </c>
      <c r="CQ406" t="str">
        <f>IFERROR('Prod y alimentación'!K464*IF($AN406=$R$10,VLOOKUP($AO406,Listas!$B$6:$C$106,2,),IF($AN406=$R$11,VLOOKUP($AO406,Listas!$E$6:$F$106,2,),IF($AN406=$R$12,VLOOKUP($AO406,Listas!$H$6:$I$106,2,),""))),"")</f>
        <v/>
      </c>
      <c r="CR406" t="str">
        <f>IFERROR('Prod y alimentación'!N464*IF($AN406=$R$10,VLOOKUP($AO406,Listas!$B$6:$C$106,2,),IF($AN406=$R$11,VLOOKUP($AO406,Listas!$E$6:$F$106,2,),IF($AN406=$R$12,VLOOKUP($AO406,Listas!$H$6:$I$106,2,),""))),"")</f>
        <v/>
      </c>
      <c r="CS406" t="str">
        <f>IFERROR('Prod y alimentación'!Q464*IF($AN406=$R$10,VLOOKUP($AO406,Listas!$B$6:$C$106,2,),IF($AN406=$R$11,VLOOKUP($AO406,Listas!$E$6:$F$106,2,),IF($AN406=$R$12,VLOOKUP($AO406,Listas!$H$6:$I$106,2,),""))),"")</f>
        <v/>
      </c>
      <c r="CT406" t="str">
        <f>IFERROR('Prod y alimentación'!T464*IF($AN406=$R$10,VLOOKUP($AO406,Listas!$B$6:$C$106,2,),IF($AN406=$R$11,VLOOKUP($AO406,Listas!$E$6:$F$106,2,),IF($AN406=$R$12,VLOOKUP($AO406,Listas!$H$6:$I$106,2,),""))),"")</f>
        <v/>
      </c>
      <c r="CU406" t="str">
        <f>IFERROR('Prod y alimentación'!W464*IF($AN406=$R$10,VLOOKUP($AO406,Listas!$B$6:$C$106,2,),IF($AN406=$R$11,VLOOKUP($AO406,Listas!$E$6:$F$106,2,),IF($AN406=$R$12,VLOOKUP($AO406,Listas!$H$6:$I$106,2,),""))),"")</f>
        <v/>
      </c>
      <c r="CV406" t="str">
        <f>IFERROR('Prod y alimentación'!Z464*IF($AN406=$R$10,VLOOKUP($AO406,Listas!$B$6:$C$106,2,),IF($AN406=$R$11,VLOOKUP($AO406,Listas!$E$6:$F$106,2,),IF($AN406=$R$12,VLOOKUP($AO406,Listas!$H$6:$I$106,2,),""))),"")</f>
        <v/>
      </c>
      <c r="CW406" t="str">
        <f>IFERROR('Prod y alimentación'!AC464*IF($AN406=$R$10,VLOOKUP($AO406,Listas!$B$6:$C$106,2,),IF($AN406=$R$11,VLOOKUP($AO406,Listas!$E$6:$F$106,2,),IF($AN406=$R$12,VLOOKUP($AO406,Listas!$H$6:$I$106,2,),""))),"")</f>
        <v/>
      </c>
      <c r="CX406" t="str">
        <f>IFERROR('Prod y alimentación'!AF464*IF($AN406=$R$10,VLOOKUP($AO406,Listas!$B$6:$C$106,2,),IF($AN406=$R$11,VLOOKUP($AO406,Listas!$E$6:$F$106,2,),IF($AN406=$R$12,VLOOKUP($AO406,Listas!$H$6:$I$106,2,),""))),"")</f>
        <v/>
      </c>
      <c r="CY406" t="str">
        <f>IFERROR('Prod y alimentación'!AI464*IF($AN406=$R$10,VLOOKUP($AO406,Listas!$B$6:$C$106,2,),IF($AN406=$R$11,VLOOKUP($AO406,Listas!$E$6:$F$106,2,),IF($AN406=$R$12,VLOOKUP($AO406,Listas!$H$6:$I$106,2,),""))),"")</f>
        <v/>
      </c>
      <c r="CZ406" t="str">
        <f>IFERROR('Prod y alimentación'!AL464*IF($AN406=$R$10,VLOOKUP($AO406,Listas!$B$6:$C$106,2,),IF($AN406=$R$11,VLOOKUP($AO406,Listas!$E$6:$F$106,2,),IF($AN406=$R$12,VLOOKUP($AO406,Listas!$H$6:$I$106,2,),""))),"")</f>
        <v/>
      </c>
    </row>
    <row r="407" spans="80:104" x14ac:dyDescent="0.35">
      <c r="CB407" t="str">
        <f>IF(Reservas!E412="",IF(Reservas!D412="","",IF(Reservas!C412=$O$10,0.85,IF(Reservas!C412=$O$11,0.45,IF(Reservas!C412=$O$12,0.33,"")))),Reservas!E412)</f>
        <v/>
      </c>
      <c r="CC407" t="str">
        <f>IF(Reservas!H412="",IF(Reservas!G412="","",IF(Reservas!F412=$O$10,0.85,IF(Reservas!F412=$O$11,0.45,IF(Reservas!F412=$O$12,0.33,"")))),Reservas!H412)</f>
        <v/>
      </c>
      <c r="CD407" t="str">
        <f>IF(Reservas!K412="",IF(Reservas!J412="","",IF(Reservas!I412=$O$10,0.85,IF(Reservas!I412=$O$11,0.45,IF(Reservas!I412=$O$12,0.33,"")))),Reservas!K412)</f>
        <v/>
      </c>
      <c r="CE407" t="str">
        <f>IF(Reservas!N412="",IF(Reservas!M412="","",IF(Reservas!L412=$O$10,0.85,IF(Reservas!L412=$O$11,0.45,IF(Reservas!L412=$O$12,0.33,"")))),Reservas!N412)</f>
        <v/>
      </c>
      <c r="CF407" t="str">
        <f>IF(Reservas!Q412="",IF(Reservas!P412="","",IF(Reservas!O412=$O$10,0.85,IF(Reservas!O412=$O$11,0.45,IF(Reservas!O412=$O$12,0.33,"")))),Reservas!Q412)</f>
        <v/>
      </c>
      <c r="CG407" t="str">
        <f>IF(Reservas!T412="",IF(Reservas!S412="","",IF(Reservas!R412=$O$10,0.85,IF(Reservas!R412=$O$11,0.45,IF(Reservas!R412=$O$12,0.33,"")))),Reservas!T412)</f>
        <v/>
      </c>
      <c r="CH407" t="str">
        <f>IF(Reservas!W412="",IF(Reservas!V412="","",IF(Reservas!U412=$O$10,0.85,IF(Reservas!U412=$O$11,0.45,IF(Reservas!U412=$O$12,0.33,"")))),Reservas!W412)</f>
        <v/>
      </c>
      <c r="CI407" t="str">
        <f>IF(Reservas!Z412="",IF(Reservas!Y412="","",IF(Reservas!X412=$O$10,0.85,IF(Reservas!X412=$O$11,0.45,IF(Reservas!X412=$O$12,0.33,"")))),Reservas!Z412)</f>
        <v/>
      </c>
      <c r="CJ407" t="str">
        <f>IF(Reservas!AC412="",IF(Reservas!AB412="","",IF(Reservas!AA412=$O$10,0.85,IF(Reservas!AA412=$O$11,0.45,IF(Reservas!AA412=$O$12,0.33,"")))),Reservas!AC412)</f>
        <v/>
      </c>
      <c r="CK407" t="str">
        <f>IF(Reservas!AF412="",IF(Reservas!AE412="","",IF(Reservas!AD412=$O$10,0.85,IF(Reservas!AD412=$O$11,0.45,IF(Reservas!AD412=$O$12,0.33,"")))),Reservas!AF412)</f>
        <v/>
      </c>
      <c r="CL407" t="str">
        <f>IF(Reservas!AI412="",IF(Reservas!AH412="","",IF(Reservas!AG412=$O$10,0.85,IF(Reservas!AG412=$O$11,0.45,IF(Reservas!AG412=$O$12,0.33,"")))),Reservas!AI412)</f>
        <v/>
      </c>
      <c r="CM407" t="str">
        <f>IF(Reservas!AL412="",IF(Reservas!AK412="","",IF(Reservas!AJ412=$O$10,0.85,IF(Reservas!AJ412=$O$11,0.45,IF(Reservas!AJ412=$O$12,0.33,"")))),Reservas!AL412)</f>
        <v/>
      </c>
      <c r="CO407" t="str">
        <f>IFERROR('Prod y alimentación'!E465*IF($AN407=$R$10,VLOOKUP($AO407,Listas!$B$6:$C$106,2,),IF($AN407=$R$11,VLOOKUP($AO407,Listas!$E$6:$F$106,2,),IF($AN407=$R$12,VLOOKUP($AO407,Listas!$H$6:$I$106,2,),""))),"")</f>
        <v/>
      </c>
      <c r="CP407" t="str">
        <f>IFERROR('Prod y alimentación'!H465*IF($AN407=$R$10,VLOOKUP($AO407,Listas!$B$6:$C$106,2,),IF($AN407=$R$11,VLOOKUP($AO407,Listas!$E$6:$F$106,2,),IF($AN407=$R$12,VLOOKUP($AO407,Listas!$H$6:$I$106,2,),""))),"")</f>
        <v/>
      </c>
      <c r="CQ407" t="str">
        <f>IFERROR('Prod y alimentación'!K465*IF($AN407=$R$10,VLOOKUP($AO407,Listas!$B$6:$C$106,2,),IF($AN407=$R$11,VLOOKUP($AO407,Listas!$E$6:$F$106,2,),IF($AN407=$R$12,VLOOKUP($AO407,Listas!$H$6:$I$106,2,),""))),"")</f>
        <v/>
      </c>
      <c r="CR407" t="str">
        <f>IFERROR('Prod y alimentación'!N465*IF($AN407=$R$10,VLOOKUP($AO407,Listas!$B$6:$C$106,2,),IF($AN407=$R$11,VLOOKUP($AO407,Listas!$E$6:$F$106,2,),IF($AN407=$R$12,VLOOKUP($AO407,Listas!$H$6:$I$106,2,),""))),"")</f>
        <v/>
      </c>
      <c r="CS407" t="str">
        <f>IFERROR('Prod y alimentación'!Q465*IF($AN407=$R$10,VLOOKUP($AO407,Listas!$B$6:$C$106,2,),IF($AN407=$R$11,VLOOKUP($AO407,Listas!$E$6:$F$106,2,),IF($AN407=$R$12,VLOOKUP($AO407,Listas!$H$6:$I$106,2,),""))),"")</f>
        <v/>
      </c>
      <c r="CT407" t="str">
        <f>IFERROR('Prod y alimentación'!T465*IF($AN407=$R$10,VLOOKUP($AO407,Listas!$B$6:$C$106,2,),IF($AN407=$R$11,VLOOKUP($AO407,Listas!$E$6:$F$106,2,),IF($AN407=$R$12,VLOOKUP($AO407,Listas!$H$6:$I$106,2,),""))),"")</f>
        <v/>
      </c>
      <c r="CU407" t="str">
        <f>IFERROR('Prod y alimentación'!W465*IF($AN407=$R$10,VLOOKUP($AO407,Listas!$B$6:$C$106,2,),IF($AN407=$R$11,VLOOKUP($AO407,Listas!$E$6:$F$106,2,),IF($AN407=$R$12,VLOOKUP($AO407,Listas!$H$6:$I$106,2,),""))),"")</f>
        <v/>
      </c>
      <c r="CV407" t="str">
        <f>IFERROR('Prod y alimentación'!Z465*IF($AN407=$R$10,VLOOKUP($AO407,Listas!$B$6:$C$106,2,),IF($AN407=$R$11,VLOOKUP($AO407,Listas!$E$6:$F$106,2,),IF($AN407=$R$12,VLOOKUP($AO407,Listas!$H$6:$I$106,2,),""))),"")</f>
        <v/>
      </c>
      <c r="CW407" t="str">
        <f>IFERROR('Prod y alimentación'!AC465*IF($AN407=$R$10,VLOOKUP($AO407,Listas!$B$6:$C$106,2,),IF($AN407=$R$11,VLOOKUP($AO407,Listas!$E$6:$F$106,2,),IF($AN407=$R$12,VLOOKUP($AO407,Listas!$H$6:$I$106,2,),""))),"")</f>
        <v/>
      </c>
      <c r="CX407" t="str">
        <f>IFERROR('Prod y alimentación'!AF465*IF($AN407=$R$10,VLOOKUP($AO407,Listas!$B$6:$C$106,2,),IF($AN407=$R$11,VLOOKUP($AO407,Listas!$E$6:$F$106,2,),IF($AN407=$R$12,VLOOKUP($AO407,Listas!$H$6:$I$106,2,),""))),"")</f>
        <v/>
      </c>
      <c r="CY407" t="str">
        <f>IFERROR('Prod y alimentación'!AI465*IF($AN407=$R$10,VLOOKUP($AO407,Listas!$B$6:$C$106,2,),IF($AN407=$R$11,VLOOKUP($AO407,Listas!$E$6:$F$106,2,),IF($AN407=$R$12,VLOOKUP($AO407,Listas!$H$6:$I$106,2,),""))),"")</f>
        <v/>
      </c>
      <c r="CZ407" t="str">
        <f>IFERROR('Prod y alimentación'!AL465*IF($AN407=$R$10,VLOOKUP($AO407,Listas!$B$6:$C$106,2,),IF($AN407=$R$11,VLOOKUP($AO407,Listas!$E$6:$F$106,2,),IF($AN407=$R$12,VLOOKUP($AO407,Listas!$H$6:$I$106,2,),""))),"")</f>
        <v/>
      </c>
    </row>
    <row r="408" spans="80:104" x14ac:dyDescent="0.35">
      <c r="CB408" t="str">
        <f>IF(Reservas!E413="",IF(Reservas!D413="","",IF(Reservas!C413=$O$10,0.85,IF(Reservas!C413=$O$11,0.45,IF(Reservas!C413=$O$12,0.33,"")))),Reservas!E413)</f>
        <v/>
      </c>
      <c r="CC408" t="str">
        <f>IF(Reservas!H413="",IF(Reservas!G413="","",IF(Reservas!F413=$O$10,0.85,IF(Reservas!F413=$O$11,0.45,IF(Reservas!F413=$O$12,0.33,"")))),Reservas!H413)</f>
        <v/>
      </c>
      <c r="CD408" t="str">
        <f>IF(Reservas!K413="",IF(Reservas!J413="","",IF(Reservas!I413=$O$10,0.85,IF(Reservas!I413=$O$11,0.45,IF(Reservas!I413=$O$12,0.33,"")))),Reservas!K413)</f>
        <v/>
      </c>
      <c r="CE408" t="str">
        <f>IF(Reservas!N413="",IF(Reservas!M413="","",IF(Reservas!L413=$O$10,0.85,IF(Reservas!L413=$O$11,0.45,IF(Reservas!L413=$O$12,0.33,"")))),Reservas!N413)</f>
        <v/>
      </c>
      <c r="CF408" t="str">
        <f>IF(Reservas!Q413="",IF(Reservas!P413="","",IF(Reservas!O413=$O$10,0.85,IF(Reservas!O413=$O$11,0.45,IF(Reservas!O413=$O$12,0.33,"")))),Reservas!Q413)</f>
        <v/>
      </c>
      <c r="CG408" t="str">
        <f>IF(Reservas!T413="",IF(Reservas!S413="","",IF(Reservas!R413=$O$10,0.85,IF(Reservas!R413=$O$11,0.45,IF(Reservas!R413=$O$12,0.33,"")))),Reservas!T413)</f>
        <v/>
      </c>
      <c r="CH408" t="str">
        <f>IF(Reservas!W413="",IF(Reservas!V413="","",IF(Reservas!U413=$O$10,0.85,IF(Reservas!U413=$O$11,0.45,IF(Reservas!U413=$O$12,0.33,"")))),Reservas!W413)</f>
        <v/>
      </c>
      <c r="CI408" t="str">
        <f>IF(Reservas!Z413="",IF(Reservas!Y413="","",IF(Reservas!X413=$O$10,0.85,IF(Reservas!X413=$O$11,0.45,IF(Reservas!X413=$O$12,0.33,"")))),Reservas!Z413)</f>
        <v/>
      </c>
      <c r="CJ408" t="str">
        <f>IF(Reservas!AC413="",IF(Reservas!AB413="","",IF(Reservas!AA413=$O$10,0.85,IF(Reservas!AA413=$O$11,0.45,IF(Reservas!AA413=$O$12,0.33,"")))),Reservas!AC413)</f>
        <v/>
      </c>
      <c r="CK408" t="str">
        <f>IF(Reservas!AF413="",IF(Reservas!AE413="","",IF(Reservas!AD413=$O$10,0.85,IF(Reservas!AD413=$O$11,0.45,IF(Reservas!AD413=$O$12,0.33,"")))),Reservas!AF413)</f>
        <v/>
      </c>
      <c r="CL408" t="str">
        <f>IF(Reservas!AI413="",IF(Reservas!AH413="","",IF(Reservas!AG413=$O$10,0.85,IF(Reservas!AG413=$O$11,0.45,IF(Reservas!AG413=$O$12,0.33,"")))),Reservas!AI413)</f>
        <v/>
      </c>
      <c r="CM408" t="str">
        <f>IF(Reservas!AL413="",IF(Reservas!AK413="","",IF(Reservas!AJ413=$O$10,0.85,IF(Reservas!AJ413=$O$11,0.45,IF(Reservas!AJ413=$O$12,0.33,"")))),Reservas!AL413)</f>
        <v/>
      </c>
      <c r="CO408" t="str">
        <f>IFERROR('Prod y alimentación'!E466*IF($AN408=$R$10,VLOOKUP($AO408,Listas!$B$6:$C$106,2,),IF($AN408=$R$11,VLOOKUP($AO408,Listas!$E$6:$F$106,2,),IF($AN408=$R$12,VLOOKUP($AO408,Listas!$H$6:$I$106,2,),""))),"")</f>
        <v/>
      </c>
      <c r="CP408" t="str">
        <f>IFERROR('Prod y alimentación'!H466*IF($AN408=$R$10,VLOOKUP($AO408,Listas!$B$6:$C$106,2,),IF($AN408=$R$11,VLOOKUP($AO408,Listas!$E$6:$F$106,2,),IF($AN408=$R$12,VLOOKUP($AO408,Listas!$H$6:$I$106,2,),""))),"")</f>
        <v/>
      </c>
      <c r="CQ408" t="str">
        <f>IFERROR('Prod y alimentación'!K466*IF($AN408=$R$10,VLOOKUP($AO408,Listas!$B$6:$C$106,2,),IF($AN408=$R$11,VLOOKUP($AO408,Listas!$E$6:$F$106,2,),IF($AN408=$R$12,VLOOKUP($AO408,Listas!$H$6:$I$106,2,),""))),"")</f>
        <v/>
      </c>
      <c r="CR408" t="str">
        <f>IFERROR('Prod y alimentación'!N466*IF($AN408=$R$10,VLOOKUP($AO408,Listas!$B$6:$C$106,2,),IF($AN408=$R$11,VLOOKUP($AO408,Listas!$E$6:$F$106,2,),IF($AN408=$R$12,VLOOKUP($AO408,Listas!$H$6:$I$106,2,),""))),"")</f>
        <v/>
      </c>
      <c r="CS408" t="str">
        <f>IFERROR('Prod y alimentación'!Q466*IF($AN408=$R$10,VLOOKUP($AO408,Listas!$B$6:$C$106,2,),IF($AN408=$R$11,VLOOKUP($AO408,Listas!$E$6:$F$106,2,),IF($AN408=$R$12,VLOOKUP($AO408,Listas!$H$6:$I$106,2,),""))),"")</f>
        <v/>
      </c>
      <c r="CT408" t="str">
        <f>IFERROR('Prod y alimentación'!T466*IF($AN408=$R$10,VLOOKUP($AO408,Listas!$B$6:$C$106,2,),IF($AN408=$R$11,VLOOKUP($AO408,Listas!$E$6:$F$106,2,),IF($AN408=$R$12,VLOOKUP($AO408,Listas!$H$6:$I$106,2,),""))),"")</f>
        <v/>
      </c>
      <c r="CU408" t="str">
        <f>IFERROR('Prod y alimentación'!W466*IF($AN408=$R$10,VLOOKUP($AO408,Listas!$B$6:$C$106,2,),IF($AN408=$R$11,VLOOKUP($AO408,Listas!$E$6:$F$106,2,),IF($AN408=$R$12,VLOOKUP($AO408,Listas!$H$6:$I$106,2,),""))),"")</f>
        <v/>
      </c>
      <c r="CV408" t="str">
        <f>IFERROR('Prod y alimentación'!Z466*IF($AN408=$R$10,VLOOKUP($AO408,Listas!$B$6:$C$106,2,),IF($AN408=$R$11,VLOOKUP($AO408,Listas!$E$6:$F$106,2,),IF($AN408=$R$12,VLOOKUP($AO408,Listas!$H$6:$I$106,2,),""))),"")</f>
        <v/>
      </c>
      <c r="CW408" t="str">
        <f>IFERROR('Prod y alimentación'!AC466*IF($AN408=$R$10,VLOOKUP($AO408,Listas!$B$6:$C$106,2,),IF($AN408=$R$11,VLOOKUP($AO408,Listas!$E$6:$F$106,2,),IF($AN408=$R$12,VLOOKUP($AO408,Listas!$H$6:$I$106,2,),""))),"")</f>
        <v/>
      </c>
      <c r="CX408" t="str">
        <f>IFERROR('Prod y alimentación'!AF466*IF($AN408=$R$10,VLOOKUP($AO408,Listas!$B$6:$C$106,2,),IF($AN408=$R$11,VLOOKUP($AO408,Listas!$E$6:$F$106,2,),IF($AN408=$R$12,VLOOKUP($AO408,Listas!$H$6:$I$106,2,),""))),"")</f>
        <v/>
      </c>
      <c r="CY408" t="str">
        <f>IFERROR('Prod y alimentación'!AI466*IF($AN408=$R$10,VLOOKUP($AO408,Listas!$B$6:$C$106,2,),IF($AN408=$R$11,VLOOKUP($AO408,Listas!$E$6:$F$106,2,),IF($AN408=$R$12,VLOOKUP($AO408,Listas!$H$6:$I$106,2,),""))),"")</f>
        <v/>
      </c>
      <c r="CZ408" t="str">
        <f>IFERROR('Prod y alimentación'!AL466*IF($AN408=$R$10,VLOOKUP($AO408,Listas!$B$6:$C$106,2,),IF($AN408=$R$11,VLOOKUP($AO408,Listas!$E$6:$F$106,2,),IF($AN408=$R$12,VLOOKUP($AO408,Listas!$H$6:$I$106,2,),""))),"")</f>
        <v/>
      </c>
    </row>
    <row r="409" spans="80:104" x14ac:dyDescent="0.35">
      <c r="CB409" t="str">
        <f>IF(Reservas!E414="",IF(Reservas!D414="","",IF(Reservas!C414=$O$10,0.85,IF(Reservas!C414=$O$11,0.45,IF(Reservas!C414=$O$12,0.33,"")))),Reservas!E414)</f>
        <v/>
      </c>
      <c r="CC409" t="str">
        <f>IF(Reservas!H414="",IF(Reservas!G414="","",IF(Reservas!F414=$O$10,0.85,IF(Reservas!F414=$O$11,0.45,IF(Reservas!F414=$O$12,0.33,"")))),Reservas!H414)</f>
        <v/>
      </c>
      <c r="CD409" t="str">
        <f>IF(Reservas!K414="",IF(Reservas!J414="","",IF(Reservas!I414=$O$10,0.85,IF(Reservas!I414=$O$11,0.45,IF(Reservas!I414=$O$12,0.33,"")))),Reservas!K414)</f>
        <v/>
      </c>
      <c r="CE409" t="str">
        <f>IF(Reservas!N414="",IF(Reservas!M414="","",IF(Reservas!L414=$O$10,0.85,IF(Reservas!L414=$O$11,0.45,IF(Reservas!L414=$O$12,0.33,"")))),Reservas!N414)</f>
        <v/>
      </c>
      <c r="CF409" t="str">
        <f>IF(Reservas!Q414="",IF(Reservas!P414="","",IF(Reservas!O414=$O$10,0.85,IF(Reservas!O414=$O$11,0.45,IF(Reservas!O414=$O$12,0.33,"")))),Reservas!Q414)</f>
        <v/>
      </c>
      <c r="CG409" t="str">
        <f>IF(Reservas!T414="",IF(Reservas!S414="","",IF(Reservas!R414=$O$10,0.85,IF(Reservas!R414=$O$11,0.45,IF(Reservas!R414=$O$12,0.33,"")))),Reservas!T414)</f>
        <v/>
      </c>
      <c r="CH409" t="str">
        <f>IF(Reservas!W414="",IF(Reservas!V414="","",IF(Reservas!U414=$O$10,0.85,IF(Reservas!U414=$O$11,0.45,IF(Reservas!U414=$O$12,0.33,"")))),Reservas!W414)</f>
        <v/>
      </c>
      <c r="CI409" t="str">
        <f>IF(Reservas!Z414="",IF(Reservas!Y414="","",IF(Reservas!X414=$O$10,0.85,IF(Reservas!X414=$O$11,0.45,IF(Reservas!X414=$O$12,0.33,"")))),Reservas!Z414)</f>
        <v/>
      </c>
      <c r="CJ409" t="str">
        <f>IF(Reservas!AC414="",IF(Reservas!AB414="","",IF(Reservas!AA414=$O$10,0.85,IF(Reservas!AA414=$O$11,0.45,IF(Reservas!AA414=$O$12,0.33,"")))),Reservas!AC414)</f>
        <v/>
      </c>
      <c r="CK409" t="str">
        <f>IF(Reservas!AF414="",IF(Reservas!AE414="","",IF(Reservas!AD414=$O$10,0.85,IF(Reservas!AD414=$O$11,0.45,IF(Reservas!AD414=$O$12,0.33,"")))),Reservas!AF414)</f>
        <v/>
      </c>
      <c r="CL409" t="str">
        <f>IF(Reservas!AI414="",IF(Reservas!AH414="","",IF(Reservas!AG414=$O$10,0.85,IF(Reservas!AG414=$O$11,0.45,IF(Reservas!AG414=$O$12,0.33,"")))),Reservas!AI414)</f>
        <v/>
      </c>
      <c r="CM409" t="str">
        <f>IF(Reservas!AL414="",IF(Reservas!AK414="","",IF(Reservas!AJ414=$O$10,0.85,IF(Reservas!AJ414=$O$11,0.45,IF(Reservas!AJ414=$O$12,0.33,"")))),Reservas!AL414)</f>
        <v/>
      </c>
      <c r="CO409" t="str">
        <f>IFERROR('Prod y alimentación'!E467*IF($AN409=$R$10,VLOOKUP($AO409,Listas!$B$6:$C$106,2,),IF($AN409=$R$11,VLOOKUP($AO409,Listas!$E$6:$F$106,2,),IF($AN409=$R$12,VLOOKUP($AO409,Listas!$H$6:$I$106,2,),""))),"")</f>
        <v/>
      </c>
      <c r="CP409" t="str">
        <f>IFERROR('Prod y alimentación'!H467*IF($AN409=$R$10,VLOOKUP($AO409,Listas!$B$6:$C$106,2,),IF($AN409=$R$11,VLOOKUP($AO409,Listas!$E$6:$F$106,2,),IF($AN409=$R$12,VLOOKUP($AO409,Listas!$H$6:$I$106,2,),""))),"")</f>
        <v/>
      </c>
      <c r="CQ409" t="str">
        <f>IFERROR('Prod y alimentación'!K467*IF($AN409=$R$10,VLOOKUP($AO409,Listas!$B$6:$C$106,2,),IF($AN409=$R$11,VLOOKUP($AO409,Listas!$E$6:$F$106,2,),IF($AN409=$R$12,VLOOKUP($AO409,Listas!$H$6:$I$106,2,),""))),"")</f>
        <v/>
      </c>
      <c r="CR409" t="str">
        <f>IFERROR('Prod y alimentación'!N467*IF($AN409=$R$10,VLOOKUP($AO409,Listas!$B$6:$C$106,2,),IF($AN409=$R$11,VLOOKUP($AO409,Listas!$E$6:$F$106,2,),IF($AN409=$R$12,VLOOKUP($AO409,Listas!$H$6:$I$106,2,),""))),"")</f>
        <v/>
      </c>
      <c r="CS409" t="str">
        <f>IFERROR('Prod y alimentación'!Q467*IF($AN409=$R$10,VLOOKUP($AO409,Listas!$B$6:$C$106,2,),IF($AN409=$R$11,VLOOKUP($AO409,Listas!$E$6:$F$106,2,),IF($AN409=$R$12,VLOOKUP($AO409,Listas!$H$6:$I$106,2,),""))),"")</f>
        <v/>
      </c>
      <c r="CT409" t="str">
        <f>IFERROR('Prod y alimentación'!T467*IF($AN409=$R$10,VLOOKUP($AO409,Listas!$B$6:$C$106,2,),IF($AN409=$R$11,VLOOKUP($AO409,Listas!$E$6:$F$106,2,),IF($AN409=$R$12,VLOOKUP($AO409,Listas!$H$6:$I$106,2,),""))),"")</f>
        <v/>
      </c>
      <c r="CU409" t="str">
        <f>IFERROR('Prod y alimentación'!W467*IF($AN409=$R$10,VLOOKUP($AO409,Listas!$B$6:$C$106,2,),IF($AN409=$R$11,VLOOKUP($AO409,Listas!$E$6:$F$106,2,),IF($AN409=$R$12,VLOOKUP($AO409,Listas!$H$6:$I$106,2,),""))),"")</f>
        <v/>
      </c>
      <c r="CV409" t="str">
        <f>IFERROR('Prod y alimentación'!Z467*IF($AN409=$R$10,VLOOKUP($AO409,Listas!$B$6:$C$106,2,),IF($AN409=$R$11,VLOOKUP($AO409,Listas!$E$6:$F$106,2,),IF($AN409=$R$12,VLOOKUP($AO409,Listas!$H$6:$I$106,2,),""))),"")</f>
        <v/>
      </c>
      <c r="CW409" t="str">
        <f>IFERROR('Prod y alimentación'!AC467*IF($AN409=$R$10,VLOOKUP($AO409,Listas!$B$6:$C$106,2,),IF($AN409=$R$11,VLOOKUP($AO409,Listas!$E$6:$F$106,2,),IF($AN409=$R$12,VLOOKUP($AO409,Listas!$H$6:$I$106,2,),""))),"")</f>
        <v/>
      </c>
      <c r="CX409" t="str">
        <f>IFERROR('Prod y alimentación'!AF467*IF($AN409=$R$10,VLOOKUP($AO409,Listas!$B$6:$C$106,2,),IF($AN409=$R$11,VLOOKUP($AO409,Listas!$E$6:$F$106,2,),IF($AN409=$R$12,VLOOKUP($AO409,Listas!$H$6:$I$106,2,),""))),"")</f>
        <v/>
      </c>
      <c r="CY409" t="str">
        <f>IFERROR('Prod y alimentación'!AI467*IF($AN409=$R$10,VLOOKUP($AO409,Listas!$B$6:$C$106,2,),IF($AN409=$R$11,VLOOKUP($AO409,Listas!$E$6:$F$106,2,),IF($AN409=$R$12,VLOOKUP($AO409,Listas!$H$6:$I$106,2,),""))),"")</f>
        <v/>
      </c>
      <c r="CZ409" t="str">
        <f>IFERROR('Prod y alimentación'!AL467*IF($AN409=$R$10,VLOOKUP($AO409,Listas!$B$6:$C$106,2,),IF($AN409=$R$11,VLOOKUP($AO409,Listas!$E$6:$F$106,2,),IF($AN409=$R$12,VLOOKUP($AO409,Listas!$H$6:$I$106,2,),""))),"")</f>
        <v/>
      </c>
    </row>
    <row r="410" spans="80:104" x14ac:dyDescent="0.35">
      <c r="CB410" t="str">
        <f>IF(Reservas!E415="",IF(Reservas!D415="","",IF(Reservas!C415=$O$10,0.85,IF(Reservas!C415=$O$11,0.45,IF(Reservas!C415=$O$12,0.33,"")))),Reservas!E415)</f>
        <v/>
      </c>
      <c r="CC410" t="str">
        <f>IF(Reservas!H415="",IF(Reservas!G415="","",IF(Reservas!F415=$O$10,0.85,IF(Reservas!F415=$O$11,0.45,IF(Reservas!F415=$O$12,0.33,"")))),Reservas!H415)</f>
        <v/>
      </c>
      <c r="CD410" t="str">
        <f>IF(Reservas!K415="",IF(Reservas!J415="","",IF(Reservas!I415=$O$10,0.85,IF(Reservas!I415=$O$11,0.45,IF(Reservas!I415=$O$12,0.33,"")))),Reservas!K415)</f>
        <v/>
      </c>
      <c r="CE410" t="str">
        <f>IF(Reservas!N415="",IF(Reservas!M415="","",IF(Reservas!L415=$O$10,0.85,IF(Reservas!L415=$O$11,0.45,IF(Reservas!L415=$O$12,0.33,"")))),Reservas!N415)</f>
        <v/>
      </c>
      <c r="CF410" t="str">
        <f>IF(Reservas!Q415="",IF(Reservas!P415="","",IF(Reservas!O415=$O$10,0.85,IF(Reservas!O415=$O$11,0.45,IF(Reservas!O415=$O$12,0.33,"")))),Reservas!Q415)</f>
        <v/>
      </c>
      <c r="CG410" t="str">
        <f>IF(Reservas!T415="",IF(Reservas!S415="","",IF(Reservas!R415=$O$10,0.85,IF(Reservas!R415=$O$11,0.45,IF(Reservas!R415=$O$12,0.33,"")))),Reservas!T415)</f>
        <v/>
      </c>
      <c r="CH410" t="str">
        <f>IF(Reservas!W415="",IF(Reservas!V415="","",IF(Reservas!U415=$O$10,0.85,IF(Reservas!U415=$O$11,0.45,IF(Reservas!U415=$O$12,0.33,"")))),Reservas!W415)</f>
        <v/>
      </c>
      <c r="CI410" t="str">
        <f>IF(Reservas!Z415="",IF(Reservas!Y415="","",IF(Reservas!X415=$O$10,0.85,IF(Reservas!X415=$O$11,0.45,IF(Reservas!X415=$O$12,0.33,"")))),Reservas!Z415)</f>
        <v/>
      </c>
      <c r="CJ410" t="str">
        <f>IF(Reservas!AC415="",IF(Reservas!AB415="","",IF(Reservas!AA415=$O$10,0.85,IF(Reservas!AA415=$O$11,0.45,IF(Reservas!AA415=$O$12,0.33,"")))),Reservas!AC415)</f>
        <v/>
      </c>
      <c r="CK410" t="str">
        <f>IF(Reservas!AF415="",IF(Reservas!AE415="","",IF(Reservas!AD415=$O$10,0.85,IF(Reservas!AD415=$O$11,0.45,IF(Reservas!AD415=$O$12,0.33,"")))),Reservas!AF415)</f>
        <v/>
      </c>
      <c r="CL410" t="str">
        <f>IF(Reservas!AI415="",IF(Reservas!AH415="","",IF(Reservas!AG415=$O$10,0.85,IF(Reservas!AG415=$O$11,0.45,IF(Reservas!AG415=$O$12,0.33,"")))),Reservas!AI415)</f>
        <v/>
      </c>
      <c r="CM410" t="str">
        <f>IF(Reservas!AL415="",IF(Reservas!AK415="","",IF(Reservas!AJ415=$O$10,0.85,IF(Reservas!AJ415=$O$11,0.45,IF(Reservas!AJ415=$O$12,0.33,"")))),Reservas!AL415)</f>
        <v/>
      </c>
      <c r="CO410" t="str">
        <f>IFERROR('Prod y alimentación'!E468*IF($AN410=$R$10,VLOOKUP($AO410,Listas!$B$6:$C$106,2,),IF($AN410=$R$11,VLOOKUP($AO410,Listas!$E$6:$F$106,2,),IF($AN410=$R$12,VLOOKUP($AO410,Listas!$H$6:$I$106,2,),""))),"")</f>
        <v/>
      </c>
      <c r="CP410" t="str">
        <f>IFERROR('Prod y alimentación'!H468*IF($AN410=$R$10,VLOOKUP($AO410,Listas!$B$6:$C$106,2,),IF($AN410=$R$11,VLOOKUP($AO410,Listas!$E$6:$F$106,2,),IF($AN410=$R$12,VLOOKUP($AO410,Listas!$H$6:$I$106,2,),""))),"")</f>
        <v/>
      </c>
      <c r="CQ410" t="str">
        <f>IFERROR('Prod y alimentación'!K468*IF($AN410=$R$10,VLOOKUP($AO410,Listas!$B$6:$C$106,2,),IF($AN410=$R$11,VLOOKUP($AO410,Listas!$E$6:$F$106,2,),IF($AN410=$R$12,VLOOKUP($AO410,Listas!$H$6:$I$106,2,),""))),"")</f>
        <v/>
      </c>
      <c r="CR410" t="str">
        <f>IFERROR('Prod y alimentación'!N468*IF($AN410=$R$10,VLOOKUP($AO410,Listas!$B$6:$C$106,2,),IF($AN410=$R$11,VLOOKUP($AO410,Listas!$E$6:$F$106,2,),IF($AN410=$R$12,VLOOKUP($AO410,Listas!$H$6:$I$106,2,),""))),"")</f>
        <v/>
      </c>
      <c r="CS410" t="str">
        <f>IFERROR('Prod y alimentación'!Q468*IF($AN410=$R$10,VLOOKUP($AO410,Listas!$B$6:$C$106,2,),IF($AN410=$R$11,VLOOKUP($AO410,Listas!$E$6:$F$106,2,),IF($AN410=$R$12,VLOOKUP($AO410,Listas!$H$6:$I$106,2,),""))),"")</f>
        <v/>
      </c>
      <c r="CT410" t="str">
        <f>IFERROR('Prod y alimentación'!T468*IF($AN410=$R$10,VLOOKUP($AO410,Listas!$B$6:$C$106,2,),IF($AN410=$R$11,VLOOKUP($AO410,Listas!$E$6:$F$106,2,),IF($AN410=$R$12,VLOOKUP($AO410,Listas!$H$6:$I$106,2,),""))),"")</f>
        <v/>
      </c>
      <c r="CU410" t="str">
        <f>IFERROR('Prod y alimentación'!W468*IF($AN410=$R$10,VLOOKUP($AO410,Listas!$B$6:$C$106,2,),IF($AN410=$R$11,VLOOKUP($AO410,Listas!$E$6:$F$106,2,),IF($AN410=$R$12,VLOOKUP($AO410,Listas!$H$6:$I$106,2,),""))),"")</f>
        <v/>
      </c>
      <c r="CV410" t="str">
        <f>IFERROR('Prod y alimentación'!Z468*IF($AN410=$R$10,VLOOKUP($AO410,Listas!$B$6:$C$106,2,),IF($AN410=$R$11,VLOOKUP($AO410,Listas!$E$6:$F$106,2,),IF($AN410=$R$12,VLOOKUP($AO410,Listas!$H$6:$I$106,2,),""))),"")</f>
        <v/>
      </c>
      <c r="CW410" t="str">
        <f>IFERROR('Prod y alimentación'!AC468*IF($AN410=$R$10,VLOOKUP($AO410,Listas!$B$6:$C$106,2,),IF($AN410=$R$11,VLOOKUP($AO410,Listas!$E$6:$F$106,2,),IF($AN410=$R$12,VLOOKUP($AO410,Listas!$H$6:$I$106,2,),""))),"")</f>
        <v/>
      </c>
      <c r="CX410" t="str">
        <f>IFERROR('Prod y alimentación'!AF468*IF($AN410=$R$10,VLOOKUP($AO410,Listas!$B$6:$C$106,2,),IF($AN410=$R$11,VLOOKUP($AO410,Listas!$E$6:$F$106,2,),IF($AN410=$R$12,VLOOKUP($AO410,Listas!$H$6:$I$106,2,),""))),"")</f>
        <v/>
      </c>
      <c r="CY410" t="str">
        <f>IFERROR('Prod y alimentación'!AI468*IF($AN410=$R$10,VLOOKUP($AO410,Listas!$B$6:$C$106,2,),IF($AN410=$R$11,VLOOKUP($AO410,Listas!$E$6:$F$106,2,),IF($AN410=$R$12,VLOOKUP($AO410,Listas!$H$6:$I$106,2,),""))),"")</f>
        <v/>
      </c>
      <c r="CZ410" t="str">
        <f>IFERROR('Prod y alimentación'!AL468*IF($AN410=$R$10,VLOOKUP($AO410,Listas!$B$6:$C$106,2,),IF($AN410=$R$11,VLOOKUP($AO410,Listas!$E$6:$F$106,2,),IF($AN410=$R$12,VLOOKUP($AO410,Listas!$H$6:$I$106,2,),""))),"")</f>
        <v/>
      </c>
    </row>
    <row r="411" spans="80:104" x14ac:dyDescent="0.35">
      <c r="CB411" t="str">
        <f>IF(Reservas!E416="",IF(Reservas!D416="","",IF(Reservas!C416=$O$10,0.85,IF(Reservas!C416=$O$11,0.45,IF(Reservas!C416=$O$12,0.33,"")))),Reservas!E416)</f>
        <v/>
      </c>
      <c r="CC411" t="str">
        <f>IF(Reservas!H416="",IF(Reservas!G416="","",IF(Reservas!F416=$O$10,0.85,IF(Reservas!F416=$O$11,0.45,IF(Reservas!F416=$O$12,0.33,"")))),Reservas!H416)</f>
        <v/>
      </c>
      <c r="CD411" t="str">
        <f>IF(Reservas!K416="",IF(Reservas!J416="","",IF(Reservas!I416=$O$10,0.85,IF(Reservas!I416=$O$11,0.45,IF(Reservas!I416=$O$12,0.33,"")))),Reservas!K416)</f>
        <v/>
      </c>
      <c r="CE411" t="str">
        <f>IF(Reservas!N416="",IF(Reservas!M416="","",IF(Reservas!L416=$O$10,0.85,IF(Reservas!L416=$O$11,0.45,IF(Reservas!L416=$O$12,0.33,"")))),Reservas!N416)</f>
        <v/>
      </c>
      <c r="CF411" t="str">
        <f>IF(Reservas!Q416="",IF(Reservas!P416="","",IF(Reservas!O416=$O$10,0.85,IF(Reservas!O416=$O$11,0.45,IF(Reservas!O416=$O$12,0.33,"")))),Reservas!Q416)</f>
        <v/>
      </c>
      <c r="CG411" t="str">
        <f>IF(Reservas!T416="",IF(Reservas!S416="","",IF(Reservas!R416=$O$10,0.85,IF(Reservas!R416=$O$11,0.45,IF(Reservas!R416=$O$12,0.33,"")))),Reservas!T416)</f>
        <v/>
      </c>
      <c r="CH411" t="str">
        <f>IF(Reservas!W416="",IF(Reservas!V416="","",IF(Reservas!U416=$O$10,0.85,IF(Reservas!U416=$O$11,0.45,IF(Reservas!U416=$O$12,0.33,"")))),Reservas!W416)</f>
        <v/>
      </c>
      <c r="CI411" t="str">
        <f>IF(Reservas!Z416="",IF(Reservas!Y416="","",IF(Reservas!X416=$O$10,0.85,IF(Reservas!X416=$O$11,0.45,IF(Reservas!X416=$O$12,0.33,"")))),Reservas!Z416)</f>
        <v/>
      </c>
      <c r="CJ411" t="str">
        <f>IF(Reservas!AC416="",IF(Reservas!AB416="","",IF(Reservas!AA416=$O$10,0.85,IF(Reservas!AA416=$O$11,0.45,IF(Reservas!AA416=$O$12,0.33,"")))),Reservas!AC416)</f>
        <v/>
      </c>
      <c r="CK411" t="str">
        <f>IF(Reservas!AF416="",IF(Reservas!AE416="","",IF(Reservas!AD416=$O$10,0.85,IF(Reservas!AD416=$O$11,0.45,IF(Reservas!AD416=$O$12,0.33,"")))),Reservas!AF416)</f>
        <v/>
      </c>
      <c r="CL411" t="str">
        <f>IF(Reservas!AI416="",IF(Reservas!AH416="","",IF(Reservas!AG416=$O$10,0.85,IF(Reservas!AG416=$O$11,0.45,IF(Reservas!AG416=$O$12,0.33,"")))),Reservas!AI416)</f>
        <v/>
      </c>
      <c r="CM411" t="str">
        <f>IF(Reservas!AL416="",IF(Reservas!AK416="","",IF(Reservas!AJ416=$O$10,0.85,IF(Reservas!AJ416=$O$11,0.45,IF(Reservas!AJ416=$O$12,0.33,"")))),Reservas!AL416)</f>
        <v/>
      </c>
      <c r="CO411" t="str">
        <f>IFERROR('Prod y alimentación'!E469*IF($AN411=$R$10,VLOOKUP($AO411,Listas!$B$6:$C$106,2,),IF($AN411=$R$11,VLOOKUP($AO411,Listas!$E$6:$F$106,2,),IF($AN411=$R$12,VLOOKUP($AO411,Listas!$H$6:$I$106,2,),""))),"")</f>
        <v/>
      </c>
      <c r="CP411" t="str">
        <f>IFERROR('Prod y alimentación'!H469*IF($AN411=$R$10,VLOOKUP($AO411,Listas!$B$6:$C$106,2,),IF($AN411=$R$11,VLOOKUP($AO411,Listas!$E$6:$F$106,2,),IF($AN411=$R$12,VLOOKUP($AO411,Listas!$H$6:$I$106,2,),""))),"")</f>
        <v/>
      </c>
      <c r="CQ411" t="str">
        <f>IFERROR('Prod y alimentación'!K469*IF($AN411=$R$10,VLOOKUP($AO411,Listas!$B$6:$C$106,2,),IF($AN411=$R$11,VLOOKUP($AO411,Listas!$E$6:$F$106,2,),IF($AN411=$R$12,VLOOKUP($AO411,Listas!$H$6:$I$106,2,),""))),"")</f>
        <v/>
      </c>
      <c r="CR411" t="str">
        <f>IFERROR('Prod y alimentación'!N469*IF($AN411=$R$10,VLOOKUP($AO411,Listas!$B$6:$C$106,2,),IF($AN411=$R$11,VLOOKUP($AO411,Listas!$E$6:$F$106,2,),IF($AN411=$R$12,VLOOKUP($AO411,Listas!$H$6:$I$106,2,),""))),"")</f>
        <v/>
      </c>
      <c r="CS411" t="str">
        <f>IFERROR('Prod y alimentación'!Q469*IF($AN411=$R$10,VLOOKUP($AO411,Listas!$B$6:$C$106,2,),IF($AN411=$R$11,VLOOKUP($AO411,Listas!$E$6:$F$106,2,),IF($AN411=$R$12,VLOOKUP($AO411,Listas!$H$6:$I$106,2,),""))),"")</f>
        <v/>
      </c>
      <c r="CT411" t="str">
        <f>IFERROR('Prod y alimentación'!T469*IF($AN411=$R$10,VLOOKUP($AO411,Listas!$B$6:$C$106,2,),IF($AN411=$R$11,VLOOKUP($AO411,Listas!$E$6:$F$106,2,),IF($AN411=$R$12,VLOOKUP($AO411,Listas!$H$6:$I$106,2,),""))),"")</f>
        <v/>
      </c>
      <c r="CU411" t="str">
        <f>IFERROR('Prod y alimentación'!W469*IF($AN411=$R$10,VLOOKUP($AO411,Listas!$B$6:$C$106,2,),IF($AN411=$R$11,VLOOKUP($AO411,Listas!$E$6:$F$106,2,),IF($AN411=$R$12,VLOOKUP($AO411,Listas!$H$6:$I$106,2,),""))),"")</f>
        <v/>
      </c>
      <c r="CV411" t="str">
        <f>IFERROR('Prod y alimentación'!Z469*IF($AN411=$R$10,VLOOKUP($AO411,Listas!$B$6:$C$106,2,),IF($AN411=$R$11,VLOOKUP($AO411,Listas!$E$6:$F$106,2,),IF($AN411=$R$12,VLOOKUP($AO411,Listas!$H$6:$I$106,2,),""))),"")</f>
        <v/>
      </c>
      <c r="CW411" t="str">
        <f>IFERROR('Prod y alimentación'!AC469*IF($AN411=$R$10,VLOOKUP($AO411,Listas!$B$6:$C$106,2,),IF($AN411=$R$11,VLOOKUP($AO411,Listas!$E$6:$F$106,2,),IF($AN411=$R$12,VLOOKUP($AO411,Listas!$H$6:$I$106,2,),""))),"")</f>
        <v/>
      </c>
      <c r="CX411" t="str">
        <f>IFERROR('Prod y alimentación'!AF469*IF($AN411=$R$10,VLOOKUP($AO411,Listas!$B$6:$C$106,2,),IF($AN411=$R$11,VLOOKUP($AO411,Listas!$E$6:$F$106,2,),IF($AN411=$R$12,VLOOKUP($AO411,Listas!$H$6:$I$106,2,),""))),"")</f>
        <v/>
      </c>
      <c r="CY411" t="str">
        <f>IFERROR('Prod y alimentación'!AI469*IF($AN411=$R$10,VLOOKUP($AO411,Listas!$B$6:$C$106,2,),IF($AN411=$R$11,VLOOKUP($AO411,Listas!$E$6:$F$106,2,),IF($AN411=$R$12,VLOOKUP($AO411,Listas!$H$6:$I$106,2,),""))),"")</f>
        <v/>
      </c>
      <c r="CZ411" t="str">
        <f>IFERROR('Prod y alimentación'!AL469*IF($AN411=$R$10,VLOOKUP($AO411,Listas!$B$6:$C$106,2,),IF($AN411=$R$11,VLOOKUP($AO411,Listas!$E$6:$F$106,2,),IF($AN411=$R$12,VLOOKUP($AO411,Listas!$H$6:$I$106,2,),""))),"")</f>
        <v/>
      </c>
    </row>
    <row r="412" spans="80:104" x14ac:dyDescent="0.35">
      <c r="CB412" t="str">
        <f>IF(Reservas!E417="",IF(Reservas!D417="","",IF(Reservas!C417=$O$10,0.85,IF(Reservas!C417=$O$11,0.45,IF(Reservas!C417=$O$12,0.33,"")))),Reservas!E417)</f>
        <v/>
      </c>
      <c r="CC412" t="str">
        <f>IF(Reservas!H417="",IF(Reservas!G417="","",IF(Reservas!F417=$O$10,0.85,IF(Reservas!F417=$O$11,0.45,IF(Reservas!F417=$O$12,0.33,"")))),Reservas!H417)</f>
        <v/>
      </c>
      <c r="CD412" t="str">
        <f>IF(Reservas!K417="",IF(Reservas!J417="","",IF(Reservas!I417=$O$10,0.85,IF(Reservas!I417=$O$11,0.45,IF(Reservas!I417=$O$12,0.33,"")))),Reservas!K417)</f>
        <v/>
      </c>
      <c r="CE412" t="str">
        <f>IF(Reservas!N417="",IF(Reservas!M417="","",IF(Reservas!L417=$O$10,0.85,IF(Reservas!L417=$O$11,0.45,IF(Reservas!L417=$O$12,0.33,"")))),Reservas!N417)</f>
        <v/>
      </c>
      <c r="CF412" t="str">
        <f>IF(Reservas!Q417="",IF(Reservas!P417="","",IF(Reservas!O417=$O$10,0.85,IF(Reservas!O417=$O$11,0.45,IF(Reservas!O417=$O$12,0.33,"")))),Reservas!Q417)</f>
        <v/>
      </c>
      <c r="CG412" t="str">
        <f>IF(Reservas!T417="",IF(Reservas!S417="","",IF(Reservas!R417=$O$10,0.85,IF(Reservas!R417=$O$11,0.45,IF(Reservas!R417=$O$12,0.33,"")))),Reservas!T417)</f>
        <v/>
      </c>
      <c r="CH412" t="str">
        <f>IF(Reservas!W417="",IF(Reservas!V417="","",IF(Reservas!U417=$O$10,0.85,IF(Reservas!U417=$O$11,0.45,IF(Reservas!U417=$O$12,0.33,"")))),Reservas!W417)</f>
        <v/>
      </c>
      <c r="CI412" t="str">
        <f>IF(Reservas!Z417="",IF(Reservas!Y417="","",IF(Reservas!X417=$O$10,0.85,IF(Reservas!X417=$O$11,0.45,IF(Reservas!X417=$O$12,0.33,"")))),Reservas!Z417)</f>
        <v/>
      </c>
      <c r="CJ412" t="str">
        <f>IF(Reservas!AC417="",IF(Reservas!AB417="","",IF(Reservas!AA417=$O$10,0.85,IF(Reservas!AA417=$O$11,0.45,IF(Reservas!AA417=$O$12,0.33,"")))),Reservas!AC417)</f>
        <v/>
      </c>
      <c r="CK412" t="str">
        <f>IF(Reservas!AF417="",IF(Reservas!AE417="","",IF(Reservas!AD417=$O$10,0.85,IF(Reservas!AD417=$O$11,0.45,IF(Reservas!AD417=$O$12,0.33,"")))),Reservas!AF417)</f>
        <v/>
      </c>
      <c r="CL412" t="str">
        <f>IF(Reservas!AI417="",IF(Reservas!AH417="","",IF(Reservas!AG417=$O$10,0.85,IF(Reservas!AG417=$O$11,0.45,IF(Reservas!AG417=$O$12,0.33,"")))),Reservas!AI417)</f>
        <v/>
      </c>
      <c r="CM412" t="str">
        <f>IF(Reservas!AL417="",IF(Reservas!AK417="","",IF(Reservas!AJ417=$O$10,0.85,IF(Reservas!AJ417=$O$11,0.45,IF(Reservas!AJ417=$O$12,0.33,"")))),Reservas!AL417)</f>
        <v/>
      </c>
      <c r="CO412" t="str">
        <f>IFERROR('Prod y alimentación'!E470*IF($AN412=$R$10,VLOOKUP($AO412,Listas!$B$6:$C$106,2,),IF($AN412=$R$11,VLOOKUP($AO412,Listas!$E$6:$F$106,2,),IF($AN412=$R$12,VLOOKUP($AO412,Listas!$H$6:$I$106,2,),""))),"")</f>
        <v/>
      </c>
      <c r="CP412" t="str">
        <f>IFERROR('Prod y alimentación'!H470*IF($AN412=$R$10,VLOOKUP($AO412,Listas!$B$6:$C$106,2,),IF($AN412=$R$11,VLOOKUP($AO412,Listas!$E$6:$F$106,2,),IF($AN412=$R$12,VLOOKUP($AO412,Listas!$H$6:$I$106,2,),""))),"")</f>
        <v/>
      </c>
      <c r="CQ412" t="str">
        <f>IFERROR('Prod y alimentación'!K470*IF($AN412=$R$10,VLOOKUP($AO412,Listas!$B$6:$C$106,2,),IF($AN412=$R$11,VLOOKUP($AO412,Listas!$E$6:$F$106,2,),IF($AN412=$R$12,VLOOKUP($AO412,Listas!$H$6:$I$106,2,),""))),"")</f>
        <v/>
      </c>
      <c r="CR412" t="str">
        <f>IFERROR('Prod y alimentación'!N470*IF($AN412=$R$10,VLOOKUP($AO412,Listas!$B$6:$C$106,2,),IF($AN412=$R$11,VLOOKUP($AO412,Listas!$E$6:$F$106,2,),IF($AN412=$R$12,VLOOKUP($AO412,Listas!$H$6:$I$106,2,),""))),"")</f>
        <v/>
      </c>
      <c r="CS412" t="str">
        <f>IFERROR('Prod y alimentación'!Q470*IF($AN412=$R$10,VLOOKUP($AO412,Listas!$B$6:$C$106,2,),IF($AN412=$R$11,VLOOKUP($AO412,Listas!$E$6:$F$106,2,),IF($AN412=$R$12,VLOOKUP($AO412,Listas!$H$6:$I$106,2,),""))),"")</f>
        <v/>
      </c>
      <c r="CT412" t="str">
        <f>IFERROR('Prod y alimentación'!T470*IF($AN412=$R$10,VLOOKUP($AO412,Listas!$B$6:$C$106,2,),IF($AN412=$R$11,VLOOKUP($AO412,Listas!$E$6:$F$106,2,),IF($AN412=$R$12,VLOOKUP($AO412,Listas!$H$6:$I$106,2,),""))),"")</f>
        <v/>
      </c>
      <c r="CU412" t="str">
        <f>IFERROR('Prod y alimentación'!W470*IF($AN412=$R$10,VLOOKUP($AO412,Listas!$B$6:$C$106,2,),IF($AN412=$R$11,VLOOKUP($AO412,Listas!$E$6:$F$106,2,),IF($AN412=$R$12,VLOOKUP($AO412,Listas!$H$6:$I$106,2,),""))),"")</f>
        <v/>
      </c>
      <c r="CV412" t="str">
        <f>IFERROR('Prod y alimentación'!Z470*IF($AN412=$R$10,VLOOKUP($AO412,Listas!$B$6:$C$106,2,),IF($AN412=$R$11,VLOOKUP($AO412,Listas!$E$6:$F$106,2,),IF($AN412=$R$12,VLOOKUP($AO412,Listas!$H$6:$I$106,2,),""))),"")</f>
        <v/>
      </c>
      <c r="CW412" t="str">
        <f>IFERROR('Prod y alimentación'!AC470*IF($AN412=$R$10,VLOOKUP($AO412,Listas!$B$6:$C$106,2,),IF($AN412=$R$11,VLOOKUP($AO412,Listas!$E$6:$F$106,2,),IF($AN412=$R$12,VLOOKUP($AO412,Listas!$H$6:$I$106,2,),""))),"")</f>
        <v/>
      </c>
      <c r="CX412" t="str">
        <f>IFERROR('Prod y alimentación'!AF470*IF($AN412=$R$10,VLOOKUP($AO412,Listas!$B$6:$C$106,2,),IF($AN412=$R$11,VLOOKUP($AO412,Listas!$E$6:$F$106,2,),IF($AN412=$R$12,VLOOKUP($AO412,Listas!$H$6:$I$106,2,),""))),"")</f>
        <v/>
      </c>
      <c r="CY412" t="str">
        <f>IFERROR('Prod y alimentación'!AI470*IF($AN412=$R$10,VLOOKUP($AO412,Listas!$B$6:$C$106,2,),IF($AN412=$R$11,VLOOKUP($AO412,Listas!$E$6:$F$106,2,),IF($AN412=$R$12,VLOOKUP($AO412,Listas!$H$6:$I$106,2,),""))),"")</f>
        <v/>
      </c>
      <c r="CZ412" t="str">
        <f>IFERROR('Prod y alimentación'!AL470*IF($AN412=$R$10,VLOOKUP($AO412,Listas!$B$6:$C$106,2,),IF($AN412=$R$11,VLOOKUP($AO412,Listas!$E$6:$F$106,2,),IF($AN412=$R$12,VLOOKUP($AO412,Listas!$H$6:$I$106,2,),""))),"")</f>
        <v/>
      </c>
    </row>
    <row r="413" spans="80:104" x14ac:dyDescent="0.35">
      <c r="CB413" t="str">
        <f>IF(Reservas!E418="",IF(Reservas!D418="","",IF(Reservas!C418=$O$10,0.85,IF(Reservas!C418=$O$11,0.45,IF(Reservas!C418=$O$12,0.33,"")))),Reservas!E418)</f>
        <v/>
      </c>
      <c r="CC413" t="str">
        <f>IF(Reservas!H418="",IF(Reservas!G418="","",IF(Reservas!F418=$O$10,0.85,IF(Reservas!F418=$O$11,0.45,IF(Reservas!F418=$O$12,0.33,"")))),Reservas!H418)</f>
        <v/>
      </c>
      <c r="CD413" t="str">
        <f>IF(Reservas!K418="",IF(Reservas!J418="","",IF(Reservas!I418=$O$10,0.85,IF(Reservas!I418=$O$11,0.45,IF(Reservas!I418=$O$12,0.33,"")))),Reservas!K418)</f>
        <v/>
      </c>
      <c r="CE413" t="str">
        <f>IF(Reservas!N418="",IF(Reservas!M418="","",IF(Reservas!L418=$O$10,0.85,IF(Reservas!L418=$O$11,0.45,IF(Reservas!L418=$O$12,0.33,"")))),Reservas!N418)</f>
        <v/>
      </c>
      <c r="CF413" t="str">
        <f>IF(Reservas!Q418="",IF(Reservas!P418="","",IF(Reservas!O418=$O$10,0.85,IF(Reservas!O418=$O$11,0.45,IF(Reservas!O418=$O$12,0.33,"")))),Reservas!Q418)</f>
        <v/>
      </c>
      <c r="CG413" t="str">
        <f>IF(Reservas!T418="",IF(Reservas!S418="","",IF(Reservas!R418=$O$10,0.85,IF(Reservas!R418=$O$11,0.45,IF(Reservas!R418=$O$12,0.33,"")))),Reservas!T418)</f>
        <v/>
      </c>
      <c r="CH413" t="str">
        <f>IF(Reservas!W418="",IF(Reservas!V418="","",IF(Reservas!U418=$O$10,0.85,IF(Reservas!U418=$O$11,0.45,IF(Reservas!U418=$O$12,0.33,"")))),Reservas!W418)</f>
        <v/>
      </c>
      <c r="CI413" t="str">
        <f>IF(Reservas!Z418="",IF(Reservas!Y418="","",IF(Reservas!X418=$O$10,0.85,IF(Reservas!X418=$O$11,0.45,IF(Reservas!X418=$O$12,0.33,"")))),Reservas!Z418)</f>
        <v/>
      </c>
      <c r="CJ413" t="str">
        <f>IF(Reservas!AC418="",IF(Reservas!AB418="","",IF(Reservas!AA418=$O$10,0.85,IF(Reservas!AA418=$O$11,0.45,IF(Reservas!AA418=$O$12,0.33,"")))),Reservas!AC418)</f>
        <v/>
      </c>
      <c r="CK413" t="str">
        <f>IF(Reservas!AF418="",IF(Reservas!AE418="","",IF(Reservas!AD418=$O$10,0.85,IF(Reservas!AD418=$O$11,0.45,IF(Reservas!AD418=$O$12,0.33,"")))),Reservas!AF418)</f>
        <v/>
      </c>
      <c r="CL413" t="str">
        <f>IF(Reservas!AI418="",IF(Reservas!AH418="","",IF(Reservas!AG418=$O$10,0.85,IF(Reservas!AG418=$O$11,0.45,IF(Reservas!AG418=$O$12,0.33,"")))),Reservas!AI418)</f>
        <v/>
      </c>
      <c r="CM413" t="str">
        <f>IF(Reservas!AL418="",IF(Reservas!AK418="","",IF(Reservas!AJ418=$O$10,0.85,IF(Reservas!AJ418=$O$11,0.45,IF(Reservas!AJ418=$O$12,0.33,"")))),Reservas!AL418)</f>
        <v/>
      </c>
      <c r="CO413" t="str">
        <f>IFERROR('Prod y alimentación'!E471*IF($AN413=$R$10,VLOOKUP($AO413,Listas!$B$6:$C$106,2,),IF($AN413=$R$11,VLOOKUP($AO413,Listas!$E$6:$F$106,2,),IF($AN413=$R$12,VLOOKUP($AO413,Listas!$H$6:$I$106,2,),""))),"")</f>
        <v/>
      </c>
      <c r="CP413" t="str">
        <f>IFERROR('Prod y alimentación'!H471*IF($AN413=$R$10,VLOOKUP($AO413,Listas!$B$6:$C$106,2,),IF($AN413=$R$11,VLOOKUP($AO413,Listas!$E$6:$F$106,2,),IF($AN413=$R$12,VLOOKUP($AO413,Listas!$H$6:$I$106,2,),""))),"")</f>
        <v/>
      </c>
      <c r="CQ413" t="str">
        <f>IFERROR('Prod y alimentación'!K471*IF($AN413=$R$10,VLOOKUP($AO413,Listas!$B$6:$C$106,2,),IF($AN413=$R$11,VLOOKUP($AO413,Listas!$E$6:$F$106,2,),IF($AN413=$R$12,VLOOKUP($AO413,Listas!$H$6:$I$106,2,),""))),"")</f>
        <v/>
      </c>
      <c r="CR413" t="str">
        <f>IFERROR('Prod y alimentación'!N471*IF($AN413=$R$10,VLOOKUP($AO413,Listas!$B$6:$C$106,2,),IF($AN413=$R$11,VLOOKUP($AO413,Listas!$E$6:$F$106,2,),IF($AN413=$R$12,VLOOKUP($AO413,Listas!$H$6:$I$106,2,),""))),"")</f>
        <v/>
      </c>
      <c r="CS413" t="str">
        <f>IFERROR('Prod y alimentación'!Q471*IF($AN413=$R$10,VLOOKUP($AO413,Listas!$B$6:$C$106,2,),IF($AN413=$R$11,VLOOKUP($AO413,Listas!$E$6:$F$106,2,),IF($AN413=$R$12,VLOOKUP($AO413,Listas!$H$6:$I$106,2,),""))),"")</f>
        <v/>
      </c>
      <c r="CT413" t="str">
        <f>IFERROR('Prod y alimentación'!T471*IF($AN413=$R$10,VLOOKUP($AO413,Listas!$B$6:$C$106,2,),IF($AN413=$R$11,VLOOKUP($AO413,Listas!$E$6:$F$106,2,),IF($AN413=$R$12,VLOOKUP($AO413,Listas!$H$6:$I$106,2,),""))),"")</f>
        <v/>
      </c>
      <c r="CU413" t="str">
        <f>IFERROR('Prod y alimentación'!W471*IF($AN413=$R$10,VLOOKUP($AO413,Listas!$B$6:$C$106,2,),IF($AN413=$R$11,VLOOKUP($AO413,Listas!$E$6:$F$106,2,),IF($AN413=$R$12,VLOOKUP($AO413,Listas!$H$6:$I$106,2,),""))),"")</f>
        <v/>
      </c>
      <c r="CV413" t="str">
        <f>IFERROR('Prod y alimentación'!Z471*IF($AN413=$R$10,VLOOKUP($AO413,Listas!$B$6:$C$106,2,),IF($AN413=$R$11,VLOOKUP($AO413,Listas!$E$6:$F$106,2,),IF($AN413=$R$12,VLOOKUP($AO413,Listas!$H$6:$I$106,2,),""))),"")</f>
        <v/>
      </c>
      <c r="CW413" t="str">
        <f>IFERROR('Prod y alimentación'!AC471*IF($AN413=$R$10,VLOOKUP($AO413,Listas!$B$6:$C$106,2,),IF($AN413=$R$11,VLOOKUP($AO413,Listas!$E$6:$F$106,2,),IF($AN413=$R$12,VLOOKUP($AO413,Listas!$H$6:$I$106,2,),""))),"")</f>
        <v/>
      </c>
      <c r="CX413" t="str">
        <f>IFERROR('Prod y alimentación'!AF471*IF($AN413=$R$10,VLOOKUP($AO413,Listas!$B$6:$C$106,2,),IF($AN413=$R$11,VLOOKUP($AO413,Listas!$E$6:$F$106,2,),IF($AN413=$R$12,VLOOKUP($AO413,Listas!$H$6:$I$106,2,),""))),"")</f>
        <v/>
      </c>
      <c r="CY413" t="str">
        <f>IFERROR('Prod y alimentación'!AI471*IF($AN413=$R$10,VLOOKUP($AO413,Listas!$B$6:$C$106,2,),IF($AN413=$R$11,VLOOKUP($AO413,Listas!$E$6:$F$106,2,),IF($AN413=$R$12,VLOOKUP($AO413,Listas!$H$6:$I$106,2,),""))),"")</f>
        <v/>
      </c>
      <c r="CZ413" t="str">
        <f>IFERROR('Prod y alimentación'!AL471*IF($AN413=$R$10,VLOOKUP($AO413,Listas!$B$6:$C$106,2,),IF($AN413=$R$11,VLOOKUP($AO413,Listas!$E$6:$F$106,2,),IF($AN413=$R$12,VLOOKUP($AO413,Listas!$H$6:$I$106,2,),""))),"")</f>
        <v/>
      </c>
    </row>
    <row r="414" spans="80:104" x14ac:dyDescent="0.35">
      <c r="CB414" t="str">
        <f>IF(Reservas!E419="",IF(Reservas!D419="","",IF(Reservas!C419=$O$10,0.85,IF(Reservas!C419=$O$11,0.45,IF(Reservas!C419=$O$12,0.33,"")))),Reservas!E419)</f>
        <v/>
      </c>
      <c r="CC414" t="str">
        <f>IF(Reservas!H419="",IF(Reservas!G419="","",IF(Reservas!F419=$O$10,0.85,IF(Reservas!F419=$O$11,0.45,IF(Reservas!F419=$O$12,0.33,"")))),Reservas!H419)</f>
        <v/>
      </c>
      <c r="CD414" t="str">
        <f>IF(Reservas!K419="",IF(Reservas!J419="","",IF(Reservas!I419=$O$10,0.85,IF(Reservas!I419=$O$11,0.45,IF(Reservas!I419=$O$12,0.33,"")))),Reservas!K419)</f>
        <v/>
      </c>
      <c r="CE414" t="str">
        <f>IF(Reservas!N419="",IF(Reservas!M419="","",IF(Reservas!L419=$O$10,0.85,IF(Reservas!L419=$O$11,0.45,IF(Reservas!L419=$O$12,0.33,"")))),Reservas!N419)</f>
        <v/>
      </c>
      <c r="CF414" t="str">
        <f>IF(Reservas!Q419="",IF(Reservas!P419="","",IF(Reservas!O419=$O$10,0.85,IF(Reservas!O419=$O$11,0.45,IF(Reservas!O419=$O$12,0.33,"")))),Reservas!Q419)</f>
        <v/>
      </c>
      <c r="CG414" t="str">
        <f>IF(Reservas!T419="",IF(Reservas!S419="","",IF(Reservas!R419=$O$10,0.85,IF(Reservas!R419=$O$11,0.45,IF(Reservas!R419=$O$12,0.33,"")))),Reservas!T419)</f>
        <v/>
      </c>
      <c r="CH414" t="str">
        <f>IF(Reservas!W419="",IF(Reservas!V419="","",IF(Reservas!U419=$O$10,0.85,IF(Reservas!U419=$O$11,0.45,IF(Reservas!U419=$O$12,0.33,"")))),Reservas!W419)</f>
        <v/>
      </c>
      <c r="CI414" t="str">
        <f>IF(Reservas!Z419="",IF(Reservas!Y419="","",IF(Reservas!X419=$O$10,0.85,IF(Reservas!X419=$O$11,0.45,IF(Reservas!X419=$O$12,0.33,"")))),Reservas!Z419)</f>
        <v/>
      </c>
      <c r="CJ414" t="str">
        <f>IF(Reservas!AC419="",IF(Reservas!AB419="","",IF(Reservas!AA419=$O$10,0.85,IF(Reservas!AA419=$O$11,0.45,IF(Reservas!AA419=$O$12,0.33,"")))),Reservas!AC419)</f>
        <v/>
      </c>
      <c r="CK414" t="str">
        <f>IF(Reservas!AF419="",IF(Reservas!AE419="","",IF(Reservas!AD419=$O$10,0.85,IF(Reservas!AD419=$O$11,0.45,IF(Reservas!AD419=$O$12,0.33,"")))),Reservas!AF419)</f>
        <v/>
      </c>
      <c r="CL414" t="str">
        <f>IF(Reservas!AI419="",IF(Reservas!AH419="","",IF(Reservas!AG419=$O$10,0.85,IF(Reservas!AG419=$O$11,0.45,IF(Reservas!AG419=$O$12,0.33,"")))),Reservas!AI419)</f>
        <v/>
      </c>
      <c r="CM414" t="str">
        <f>IF(Reservas!AL419="",IF(Reservas!AK419="","",IF(Reservas!AJ419=$O$10,0.85,IF(Reservas!AJ419=$O$11,0.45,IF(Reservas!AJ419=$O$12,0.33,"")))),Reservas!AL419)</f>
        <v/>
      </c>
      <c r="CO414" t="str">
        <f>IFERROR('Prod y alimentación'!E472*IF($AN414=$R$10,VLOOKUP($AO414,Listas!$B$6:$C$106,2,),IF($AN414=$R$11,VLOOKUP($AO414,Listas!$E$6:$F$106,2,),IF($AN414=$R$12,VLOOKUP($AO414,Listas!$H$6:$I$106,2,),""))),"")</f>
        <v/>
      </c>
      <c r="CP414" t="str">
        <f>IFERROR('Prod y alimentación'!H472*IF($AN414=$R$10,VLOOKUP($AO414,Listas!$B$6:$C$106,2,),IF($AN414=$R$11,VLOOKUP($AO414,Listas!$E$6:$F$106,2,),IF($AN414=$R$12,VLOOKUP($AO414,Listas!$H$6:$I$106,2,),""))),"")</f>
        <v/>
      </c>
      <c r="CQ414" t="str">
        <f>IFERROR('Prod y alimentación'!K472*IF($AN414=$R$10,VLOOKUP($AO414,Listas!$B$6:$C$106,2,),IF($AN414=$R$11,VLOOKUP($AO414,Listas!$E$6:$F$106,2,),IF($AN414=$R$12,VLOOKUP($AO414,Listas!$H$6:$I$106,2,),""))),"")</f>
        <v/>
      </c>
      <c r="CR414" t="str">
        <f>IFERROR('Prod y alimentación'!N472*IF($AN414=$R$10,VLOOKUP($AO414,Listas!$B$6:$C$106,2,),IF($AN414=$R$11,VLOOKUP($AO414,Listas!$E$6:$F$106,2,),IF($AN414=$R$12,VLOOKUP($AO414,Listas!$H$6:$I$106,2,),""))),"")</f>
        <v/>
      </c>
      <c r="CS414" t="str">
        <f>IFERROR('Prod y alimentación'!Q472*IF($AN414=$R$10,VLOOKUP($AO414,Listas!$B$6:$C$106,2,),IF($AN414=$R$11,VLOOKUP($AO414,Listas!$E$6:$F$106,2,),IF($AN414=$R$12,VLOOKUP($AO414,Listas!$H$6:$I$106,2,),""))),"")</f>
        <v/>
      </c>
      <c r="CT414" t="str">
        <f>IFERROR('Prod y alimentación'!T472*IF($AN414=$R$10,VLOOKUP($AO414,Listas!$B$6:$C$106,2,),IF($AN414=$R$11,VLOOKUP($AO414,Listas!$E$6:$F$106,2,),IF($AN414=$R$12,VLOOKUP($AO414,Listas!$H$6:$I$106,2,),""))),"")</f>
        <v/>
      </c>
      <c r="CU414" t="str">
        <f>IFERROR('Prod y alimentación'!W472*IF($AN414=$R$10,VLOOKUP($AO414,Listas!$B$6:$C$106,2,),IF($AN414=$R$11,VLOOKUP($AO414,Listas!$E$6:$F$106,2,),IF($AN414=$R$12,VLOOKUP($AO414,Listas!$H$6:$I$106,2,),""))),"")</f>
        <v/>
      </c>
      <c r="CV414" t="str">
        <f>IFERROR('Prod y alimentación'!Z472*IF($AN414=$R$10,VLOOKUP($AO414,Listas!$B$6:$C$106,2,),IF($AN414=$R$11,VLOOKUP($AO414,Listas!$E$6:$F$106,2,),IF($AN414=$R$12,VLOOKUP($AO414,Listas!$H$6:$I$106,2,),""))),"")</f>
        <v/>
      </c>
      <c r="CW414" t="str">
        <f>IFERROR('Prod y alimentación'!AC472*IF($AN414=$R$10,VLOOKUP($AO414,Listas!$B$6:$C$106,2,),IF($AN414=$R$11,VLOOKUP($AO414,Listas!$E$6:$F$106,2,),IF($AN414=$R$12,VLOOKUP($AO414,Listas!$H$6:$I$106,2,),""))),"")</f>
        <v/>
      </c>
      <c r="CX414" t="str">
        <f>IFERROR('Prod y alimentación'!AF472*IF($AN414=$R$10,VLOOKUP($AO414,Listas!$B$6:$C$106,2,),IF($AN414=$R$11,VLOOKUP($AO414,Listas!$E$6:$F$106,2,),IF($AN414=$R$12,VLOOKUP($AO414,Listas!$H$6:$I$106,2,),""))),"")</f>
        <v/>
      </c>
      <c r="CY414" t="str">
        <f>IFERROR('Prod y alimentación'!AI472*IF($AN414=$R$10,VLOOKUP($AO414,Listas!$B$6:$C$106,2,),IF($AN414=$R$11,VLOOKUP($AO414,Listas!$E$6:$F$106,2,),IF($AN414=$R$12,VLOOKUP($AO414,Listas!$H$6:$I$106,2,),""))),"")</f>
        <v/>
      </c>
      <c r="CZ414" t="str">
        <f>IFERROR('Prod y alimentación'!AL472*IF($AN414=$R$10,VLOOKUP($AO414,Listas!$B$6:$C$106,2,),IF($AN414=$R$11,VLOOKUP($AO414,Listas!$E$6:$F$106,2,),IF($AN414=$R$12,VLOOKUP($AO414,Listas!$H$6:$I$106,2,),""))),"")</f>
        <v/>
      </c>
    </row>
    <row r="415" spans="80:104" x14ac:dyDescent="0.35">
      <c r="CB415" t="str">
        <f>IF(Reservas!E420="",IF(Reservas!D420="","",IF(Reservas!C420=$O$10,0.85,IF(Reservas!C420=$O$11,0.45,IF(Reservas!C420=$O$12,0.33,"")))),Reservas!E420)</f>
        <v/>
      </c>
      <c r="CC415" t="str">
        <f>IF(Reservas!H420="",IF(Reservas!G420="","",IF(Reservas!F420=$O$10,0.85,IF(Reservas!F420=$O$11,0.45,IF(Reservas!F420=$O$12,0.33,"")))),Reservas!H420)</f>
        <v/>
      </c>
      <c r="CD415" t="str">
        <f>IF(Reservas!K420="",IF(Reservas!J420="","",IF(Reservas!I420=$O$10,0.85,IF(Reservas!I420=$O$11,0.45,IF(Reservas!I420=$O$12,0.33,"")))),Reservas!K420)</f>
        <v/>
      </c>
      <c r="CE415" t="str">
        <f>IF(Reservas!N420="",IF(Reservas!M420="","",IF(Reservas!L420=$O$10,0.85,IF(Reservas!L420=$O$11,0.45,IF(Reservas!L420=$O$12,0.33,"")))),Reservas!N420)</f>
        <v/>
      </c>
      <c r="CF415" t="str">
        <f>IF(Reservas!Q420="",IF(Reservas!P420="","",IF(Reservas!O420=$O$10,0.85,IF(Reservas!O420=$O$11,0.45,IF(Reservas!O420=$O$12,0.33,"")))),Reservas!Q420)</f>
        <v/>
      </c>
      <c r="CG415" t="str">
        <f>IF(Reservas!T420="",IF(Reservas!S420="","",IF(Reservas!R420=$O$10,0.85,IF(Reservas!R420=$O$11,0.45,IF(Reservas!R420=$O$12,0.33,"")))),Reservas!T420)</f>
        <v/>
      </c>
      <c r="CH415" t="str">
        <f>IF(Reservas!W420="",IF(Reservas!V420="","",IF(Reservas!U420=$O$10,0.85,IF(Reservas!U420=$O$11,0.45,IF(Reservas!U420=$O$12,0.33,"")))),Reservas!W420)</f>
        <v/>
      </c>
      <c r="CI415" t="str">
        <f>IF(Reservas!Z420="",IF(Reservas!Y420="","",IF(Reservas!X420=$O$10,0.85,IF(Reservas!X420=$O$11,0.45,IF(Reservas!X420=$O$12,0.33,"")))),Reservas!Z420)</f>
        <v/>
      </c>
      <c r="CJ415" t="str">
        <f>IF(Reservas!AC420="",IF(Reservas!AB420="","",IF(Reservas!AA420=$O$10,0.85,IF(Reservas!AA420=$O$11,0.45,IF(Reservas!AA420=$O$12,0.33,"")))),Reservas!AC420)</f>
        <v/>
      </c>
      <c r="CK415" t="str">
        <f>IF(Reservas!AF420="",IF(Reservas!AE420="","",IF(Reservas!AD420=$O$10,0.85,IF(Reservas!AD420=$O$11,0.45,IF(Reservas!AD420=$O$12,0.33,"")))),Reservas!AF420)</f>
        <v/>
      </c>
      <c r="CL415" t="str">
        <f>IF(Reservas!AI420="",IF(Reservas!AH420="","",IF(Reservas!AG420=$O$10,0.85,IF(Reservas!AG420=$O$11,0.45,IF(Reservas!AG420=$O$12,0.33,"")))),Reservas!AI420)</f>
        <v/>
      </c>
      <c r="CM415" t="str">
        <f>IF(Reservas!AL420="",IF(Reservas!AK420="","",IF(Reservas!AJ420=$O$10,0.85,IF(Reservas!AJ420=$O$11,0.45,IF(Reservas!AJ420=$O$12,0.33,"")))),Reservas!AL420)</f>
        <v/>
      </c>
      <c r="CO415" t="str">
        <f>IFERROR('Prod y alimentación'!E473*IF($AN415=$R$10,VLOOKUP($AO415,Listas!$B$6:$C$106,2,),IF($AN415=$R$11,VLOOKUP($AO415,Listas!$E$6:$F$106,2,),IF($AN415=$R$12,VLOOKUP($AO415,Listas!$H$6:$I$106,2,),""))),"")</f>
        <v/>
      </c>
      <c r="CP415" t="str">
        <f>IFERROR('Prod y alimentación'!H473*IF($AN415=$R$10,VLOOKUP($AO415,Listas!$B$6:$C$106,2,),IF($AN415=$R$11,VLOOKUP($AO415,Listas!$E$6:$F$106,2,),IF($AN415=$R$12,VLOOKUP($AO415,Listas!$H$6:$I$106,2,),""))),"")</f>
        <v/>
      </c>
      <c r="CQ415" t="str">
        <f>IFERROR('Prod y alimentación'!K473*IF($AN415=$R$10,VLOOKUP($AO415,Listas!$B$6:$C$106,2,),IF($AN415=$R$11,VLOOKUP($AO415,Listas!$E$6:$F$106,2,),IF($AN415=$R$12,VLOOKUP($AO415,Listas!$H$6:$I$106,2,),""))),"")</f>
        <v/>
      </c>
      <c r="CR415" t="str">
        <f>IFERROR('Prod y alimentación'!N473*IF($AN415=$R$10,VLOOKUP($AO415,Listas!$B$6:$C$106,2,),IF($AN415=$R$11,VLOOKUP($AO415,Listas!$E$6:$F$106,2,),IF($AN415=$R$12,VLOOKUP($AO415,Listas!$H$6:$I$106,2,),""))),"")</f>
        <v/>
      </c>
      <c r="CS415" t="str">
        <f>IFERROR('Prod y alimentación'!Q473*IF($AN415=$R$10,VLOOKUP($AO415,Listas!$B$6:$C$106,2,),IF($AN415=$R$11,VLOOKUP($AO415,Listas!$E$6:$F$106,2,),IF($AN415=$R$12,VLOOKUP($AO415,Listas!$H$6:$I$106,2,),""))),"")</f>
        <v/>
      </c>
      <c r="CT415" t="str">
        <f>IFERROR('Prod y alimentación'!T473*IF($AN415=$R$10,VLOOKUP($AO415,Listas!$B$6:$C$106,2,),IF($AN415=$R$11,VLOOKUP($AO415,Listas!$E$6:$F$106,2,),IF($AN415=$R$12,VLOOKUP($AO415,Listas!$H$6:$I$106,2,),""))),"")</f>
        <v/>
      </c>
      <c r="CU415" t="str">
        <f>IFERROR('Prod y alimentación'!W473*IF($AN415=$R$10,VLOOKUP($AO415,Listas!$B$6:$C$106,2,),IF($AN415=$R$11,VLOOKUP($AO415,Listas!$E$6:$F$106,2,),IF($AN415=$R$12,VLOOKUP($AO415,Listas!$H$6:$I$106,2,),""))),"")</f>
        <v/>
      </c>
      <c r="CV415" t="str">
        <f>IFERROR('Prod y alimentación'!Z473*IF($AN415=$R$10,VLOOKUP($AO415,Listas!$B$6:$C$106,2,),IF($AN415=$R$11,VLOOKUP($AO415,Listas!$E$6:$F$106,2,),IF($AN415=$R$12,VLOOKUP($AO415,Listas!$H$6:$I$106,2,),""))),"")</f>
        <v/>
      </c>
      <c r="CW415" t="str">
        <f>IFERROR('Prod y alimentación'!AC473*IF($AN415=$R$10,VLOOKUP($AO415,Listas!$B$6:$C$106,2,),IF($AN415=$R$11,VLOOKUP($AO415,Listas!$E$6:$F$106,2,),IF($AN415=$R$12,VLOOKUP($AO415,Listas!$H$6:$I$106,2,),""))),"")</f>
        <v/>
      </c>
      <c r="CX415" t="str">
        <f>IFERROR('Prod y alimentación'!AF473*IF($AN415=$R$10,VLOOKUP($AO415,Listas!$B$6:$C$106,2,),IF($AN415=$R$11,VLOOKUP($AO415,Listas!$E$6:$F$106,2,),IF($AN415=$R$12,VLOOKUP($AO415,Listas!$H$6:$I$106,2,),""))),"")</f>
        <v/>
      </c>
      <c r="CY415" t="str">
        <f>IFERROR('Prod y alimentación'!AI473*IF($AN415=$R$10,VLOOKUP($AO415,Listas!$B$6:$C$106,2,),IF($AN415=$R$11,VLOOKUP($AO415,Listas!$E$6:$F$106,2,),IF($AN415=$R$12,VLOOKUP($AO415,Listas!$H$6:$I$106,2,),""))),"")</f>
        <v/>
      </c>
      <c r="CZ415" t="str">
        <f>IFERROR('Prod y alimentación'!AL473*IF($AN415=$R$10,VLOOKUP($AO415,Listas!$B$6:$C$106,2,),IF($AN415=$R$11,VLOOKUP($AO415,Listas!$E$6:$F$106,2,),IF($AN415=$R$12,VLOOKUP($AO415,Listas!$H$6:$I$106,2,),""))),"")</f>
        <v/>
      </c>
    </row>
    <row r="416" spans="80:104" x14ac:dyDescent="0.35">
      <c r="CB416" t="str">
        <f>IF(Reservas!E421="",IF(Reservas!D421="","",IF(Reservas!C421=$O$10,0.85,IF(Reservas!C421=$O$11,0.45,IF(Reservas!C421=$O$12,0.33,"")))),Reservas!E421)</f>
        <v/>
      </c>
      <c r="CC416" t="str">
        <f>IF(Reservas!H421="",IF(Reservas!G421="","",IF(Reservas!F421=$O$10,0.85,IF(Reservas!F421=$O$11,0.45,IF(Reservas!F421=$O$12,0.33,"")))),Reservas!H421)</f>
        <v/>
      </c>
      <c r="CD416" t="str">
        <f>IF(Reservas!K421="",IF(Reservas!J421="","",IF(Reservas!I421=$O$10,0.85,IF(Reservas!I421=$O$11,0.45,IF(Reservas!I421=$O$12,0.33,"")))),Reservas!K421)</f>
        <v/>
      </c>
      <c r="CE416" t="str">
        <f>IF(Reservas!N421="",IF(Reservas!M421="","",IF(Reservas!L421=$O$10,0.85,IF(Reservas!L421=$O$11,0.45,IF(Reservas!L421=$O$12,0.33,"")))),Reservas!N421)</f>
        <v/>
      </c>
      <c r="CF416" t="str">
        <f>IF(Reservas!Q421="",IF(Reservas!P421="","",IF(Reservas!O421=$O$10,0.85,IF(Reservas!O421=$O$11,0.45,IF(Reservas!O421=$O$12,0.33,"")))),Reservas!Q421)</f>
        <v/>
      </c>
      <c r="CG416" t="str">
        <f>IF(Reservas!T421="",IF(Reservas!S421="","",IF(Reservas!R421=$O$10,0.85,IF(Reservas!R421=$O$11,0.45,IF(Reservas!R421=$O$12,0.33,"")))),Reservas!T421)</f>
        <v/>
      </c>
      <c r="CH416" t="str">
        <f>IF(Reservas!W421="",IF(Reservas!V421="","",IF(Reservas!U421=$O$10,0.85,IF(Reservas!U421=$O$11,0.45,IF(Reservas!U421=$O$12,0.33,"")))),Reservas!W421)</f>
        <v/>
      </c>
      <c r="CI416" t="str">
        <f>IF(Reservas!Z421="",IF(Reservas!Y421="","",IF(Reservas!X421=$O$10,0.85,IF(Reservas!X421=$O$11,0.45,IF(Reservas!X421=$O$12,0.33,"")))),Reservas!Z421)</f>
        <v/>
      </c>
      <c r="CJ416" t="str">
        <f>IF(Reservas!AC421="",IF(Reservas!AB421="","",IF(Reservas!AA421=$O$10,0.85,IF(Reservas!AA421=$O$11,0.45,IF(Reservas!AA421=$O$12,0.33,"")))),Reservas!AC421)</f>
        <v/>
      </c>
      <c r="CK416" t="str">
        <f>IF(Reservas!AF421="",IF(Reservas!AE421="","",IF(Reservas!AD421=$O$10,0.85,IF(Reservas!AD421=$O$11,0.45,IF(Reservas!AD421=$O$12,0.33,"")))),Reservas!AF421)</f>
        <v/>
      </c>
      <c r="CL416" t="str">
        <f>IF(Reservas!AI421="",IF(Reservas!AH421="","",IF(Reservas!AG421=$O$10,0.85,IF(Reservas!AG421=$O$11,0.45,IF(Reservas!AG421=$O$12,0.33,"")))),Reservas!AI421)</f>
        <v/>
      </c>
      <c r="CM416" t="str">
        <f>IF(Reservas!AL421="",IF(Reservas!AK421="","",IF(Reservas!AJ421=$O$10,0.85,IF(Reservas!AJ421=$O$11,0.45,IF(Reservas!AJ421=$O$12,0.33,"")))),Reservas!AL421)</f>
        <v/>
      </c>
      <c r="CO416" t="str">
        <f>IFERROR('Prod y alimentación'!E474*IF($AN416=$R$10,VLOOKUP($AO416,Listas!$B$6:$C$106,2,),IF($AN416=$R$11,VLOOKUP($AO416,Listas!$E$6:$F$106,2,),IF($AN416=$R$12,VLOOKUP($AO416,Listas!$H$6:$I$106,2,),""))),"")</f>
        <v/>
      </c>
      <c r="CP416" t="str">
        <f>IFERROR('Prod y alimentación'!H474*IF($AN416=$R$10,VLOOKUP($AO416,Listas!$B$6:$C$106,2,),IF($AN416=$R$11,VLOOKUP($AO416,Listas!$E$6:$F$106,2,),IF($AN416=$R$12,VLOOKUP($AO416,Listas!$H$6:$I$106,2,),""))),"")</f>
        <v/>
      </c>
      <c r="CQ416" t="str">
        <f>IFERROR('Prod y alimentación'!K474*IF($AN416=$R$10,VLOOKUP($AO416,Listas!$B$6:$C$106,2,),IF($AN416=$R$11,VLOOKUP($AO416,Listas!$E$6:$F$106,2,),IF($AN416=$R$12,VLOOKUP($AO416,Listas!$H$6:$I$106,2,),""))),"")</f>
        <v/>
      </c>
      <c r="CR416" t="str">
        <f>IFERROR('Prod y alimentación'!N474*IF($AN416=$R$10,VLOOKUP($AO416,Listas!$B$6:$C$106,2,),IF($AN416=$R$11,VLOOKUP($AO416,Listas!$E$6:$F$106,2,),IF($AN416=$R$12,VLOOKUP($AO416,Listas!$H$6:$I$106,2,),""))),"")</f>
        <v/>
      </c>
      <c r="CS416" t="str">
        <f>IFERROR('Prod y alimentación'!Q474*IF($AN416=$R$10,VLOOKUP($AO416,Listas!$B$6:$C$106,2,),IF($AN416=$R$11,VLOOKUP($AO416,Listas!$E$6:$F$106,2,),IF($AN416=$R$12,VLOOKUP($AO416,Listas!$H$6:$I$106,2,),""))),"")</f>
        <v/>
      </c>
      <c r="CT416" t="str">
        <f>IFERROR('Prod y alimentación'!T474*IF($AN416=$R$10,VLOOKUP($AO416,Listas!$B$6:$C$106,2,),IF($AN416=$R$11,VLOOKUP($AO416,Listas!$E$6:$F$106,2,),IF($AN416=$R$12,VLOOKUP($AO416,Listas!$H$6:$I$106,2,),""))),"")</f>
        <v/>
      </c>
      <c r="CU416" t="str">
        <f>IFERROR('Prod y alimentación'!W474*IF($AN416=$R$10,VLOOKUP($AO416,Listas!$B$6:$C$106,2,),IF($AN416=$R$11,VLOOKUP($AO416,Listas!$E$6:$F$106,2,),IF($AN416=$R$12,VLOOKUP($AO416,Listas!$H$6:$I$106,2,),""))),"")</f>
        <v/>
      </c>
      <c r="CV416" t="str">
        <f>IFERROR('Prod y alimentación'!Z474*IF($AN416=$R$10,VLOOKUP($AO416,Listas!$B$6:$C$106,2,),IF($AN416=$R$11,VLOOKUP($AO416,Listas!$E$6:$F$106,2,),IF($AN416=$R$12,VLOOKUP($AO416,Listas!$H$6:$I$106,2,),""))),"")</f>
        <v/>
      </c>
      <c r="CW416" t="str">
        <f>IFERROR('Prod y alimentación'!AC474*IF($AN416=$R$10,VLOOKUP($AO416,Listas!$B$6:$C$106,2,),IF($AN416=$R$11,VLOOKUP($AO416,Listas!$E$6:$F$106,2,),IF($AN416=$R$12,VLOOKUP($AO416,Listas!$H$6:$I$106,2,),""))),"")</f>
        <v/>
      </c>
      <c r="CX416" t="str">
        <f>IFERROR('Prod y alimentación'!AF474*IF($AN416=$R$10,VLOOKUP($AO416,Listas!$B$6:$C$106,2,),IF($AN416=$R$11,VLOOKUP($AO416,Listas!$E$6:$F$106,2,),IF($AN416=$R$12,VLOOKUP($AO416,Listas!$H$6:$I$106,2,),""))),"")</f>
        <v/>
      </c>
      <c r="CY416" t="str">
        <f>IFERROR('Prod y alimentación'!AI474*IF($AN416=$R$10,VLOOKUP($AO416,Listas!$B$6:$C$106,2,),IF($AN416=$R$11,VLOOKUP($AO416,Listas!$E$6:$F$106,2,),IF($AN416=$R$12,VLOOKUP($AO416,Listas!$H$6:$I$106,2,),""))),"")</f>
        <v/>
      </c>
      <c r="CZ416" t="str">
        <f>IFERROR('Prod y alimentación'!AL474*IF($AN416=$R$10,VLOOKUP($AO416,Listas!$B$6:$C$106,2,),IF($AN416=$R$11,VLOOKUP($AO416,Listas!$E$6:$F$106,2,),IF($AN416=$R$12,VLOOKUP($AO416,Listas!$H$6:$I$106,2,),""))),"")</f>
        <v/>
      </c>
    </row>
    <row r="417" spans="80:104" x14ac:dyDescent="0.35">
      <c r="CB417" t="str">
        <f>IF(Reservas!E422="",IF(Reservas!D422="","",IF(Reservas!C422=$O$10,0.85,IF(Reservas!C422=$O$11,0.45,IF(Reservas!C422=$O$12,0.33,"")))),Reservas!E422)</f>
        <v/>
      </c>
      <c r="CC417" t="str">
        <f>IF(Reservas!H422="",IF(Reservas!G422="","",IF(Reservas!F422=$O$10,0.85,IF(Reservas!F422=$O$11,0.45,IF(Reservas!F422=$O$12,0.33,"")))),Reservas!H422)</f>
        <v/>
      </c>
      <c r="CD417" t="str">
        <f>IF(Reservas!K422="",IF(Reservas!J422="","",IF(Reservas!I422=$O$10,0.85,IF(Reservas!I422=$O$11,0.45,IF(Reservas!I422=$O$12,0.33,"")))),Reservas!K422)</f>
        <v/>
      </c>
      <c r="CE417" t="str">
        <f>IF(Reservas!N422="",IF(Reservas!M422="","",IF(Reservas!L422=$O$10,0.85,IF(Reservas!L422=$O$11,0.45,IF(Reservas!L422=$O$12,0.33,"")))),Reservas!N422)</f>
        <v/>
      </c>
      <c r="CF417" t="str">
        <f>IF(Reservas!Q422="",IF(Reservas!P422="","",IF(Reservas!O422=$O$10,0.85,IF(Reservas!O422=$O$11,0.45,IF(Reservas!O422=$O$12,0.33,"")))),Reservas!Q422)</f>
        <v/>
      </c>
      <c r="CG417" t="str">
        <f>IF(Reservas!T422="",IF(Reservas!S422="","",IF(Reservas!R422=$O$10,0.85,IF(Reservas!R422=$O$11,0.45,IF(Reservas!R422=$O$12,0.33,"")))),Reservas!T422)</f>
        <v/>
      </c>
      <c r="CH417" t="str">
        <f>IF(Reservas!W422="",IF(Reservas!V422="","",IF(Reservas!U422=$O$10,0.85,IF(Reservas!U422=$O$11,0.45,IF(Reservas!U422=$O$12,0.33,"")))),Reservas!W422)</f>
        <v/>
      </c>
      <c r="CI417" t="str">
        <f>IF(Reservas!Z422="",IF(Reservas!Y422="","",IF(Reservas!X422=$O$10,0.85,IF(Reservas!X422=$O$11,0.45,IF(Reservas!X422=$O$12,0.33,"")))),Reservas!Z422)</f>
        <v/>
      </c>
      <c r="CJ417" t="str">
        <f>IF(Reservas!AC422="",IF(Reservas!AB422="","",IF(Reservas!AA422=$O$10,0.85,IF(Reservas!AA422=$O$11,0.45,IF(Reservas!AA422=$O$12,0.33,"")))),Reservas!AC422)</f>
        <v/>
      </c>
      <c r="CK417" t="str">
        <f>IF(Reservas!AF422="",IF(Reservas!AE422="","",IF(Reservas!AD422=$O$10,0.85,IF(Reservas!AD422=$O$11,0.45,IF(Reservas!AD422=$O$12,0.33,"")))),Reservas!AF422)</f>
        <v/>
      </c>
      <c r="CL417" t="str">
        <f>IF(Reservas!AI422="",IF(Reservas!AH422="","",IF(Reservas!AG422=$O$10,0.85,IF(Reservas!AG422=$O$11,0.45,IF(Reservas!AG422=$O$12,0.33,"")))),Reservas!AI422)</f>
        <v/>
      </c>
      <c r="CM417" t="str">
        <f>IF(Reservas!AL422="",IF(Reservas!AK422="","",IF(Reservas!AJ422=$O$10,0.85,IF(Reservas!AJ422=$O$11,0.45,IF(Reservas!AJ422=$O$12,0.33,"")))),Reservas!AL422)</f>
        <v/>
      </c>
      <c r="CO417" t="str">
        <f>IFERROR('Prod y alimentación'!E475*IF($AN417=$R$10,VLOOKUP($AO417,Listas!$B$6:$C$106,2,),IF($AN417=$R$11,VLOOKUP($AO417,Listas!$E$6:$F$106,2,),IF($AN417=$R$12,VLOOKUP($AO417,Listas!$H$6:$I$106,2,),""))),"")</f>
        <v/>
      </c>
      <c r="CP417" t="str">
        <f>IFERROR('Prod y alimentación'!H475*IF($AN417=$R$10,VLOOKUP($AO417,Listas!$B$6:$C$106,2,),IF($AN417=$R$11,VLOOKUP($AO417,Listas!$E$6:$F$106,2,),IF($AN417=$R$12,VLOOKUP($AO417,Listas!$H$6:$I$106,2,),""))),"")</f>
        <v/>
      </c>
      <c r="CQ417" t="str">
        <f>IFERROR('Prod y alimentación'!K475*IF($AN417=$R$10,VLOOKUP($AO417,Listas!$B$6:$C$106,2,),IF($AN417=$R$11,VLOOKUP($AO417,Listas!$E$6:$F$106,2,),IF($AN417=$R$12,VLOOKUP($AO417,Listas!$H$6:$I$106,2,),""))),"")</f>
        <v/>
      </c>
      <c r="CR417" t="str">
        <f>IFERROR('Prod y alimentación'!N475*IF($AN417=$R$10,VLOOKUP($AO417,Listas!$B$6:$C$106,2,),IF($AN417=$R$11,VLOOKUP($AO417,Listas!$E$6:$F$106,2,),IF($AN417=$R$12,VLOOKUP($AO417,Listas!$H$6:$I$106,2,),""))),"")</f>
        <v/>
      </c>
      <c r="CS417" t="str">
        <f>IFERROR('Prod y alimentación'!Q475*IF($AN417=$R$10,VLOOKUP($AO417,Listas!$B$6:$C$106,2,),IF($AN417=$R$11,VLOOKUP($AO417,Listas!$E$6:$F$106,2,),IF($AN417=$R$12,VLOOKUP($AO417,Listas!$H$6:$I$106,2,),""))),"")</f>
        <v/>
      </c>
      <c r="CT417" t="str">
        <f>IFERROR('Prod y alimentación'!T475*IF($AN417=$R$10,VLOOKUP($AO417,Listas!$B$6:$C$106,2,),IF($AN417=$R$11,VLOOKUP($AO417,Listas!$E$6:$F$106,2,),IF($AN417=$R$12,VLOOKUP($AO417,Listas!$H$6:$I$106,2,),""))),"")</f>
        <v/>
      </c>
      <c r="CU417" t="str">
        <f>IFERROR('Prod y alimentación'!W475*IF($AN417=$R$10,VLOOKUP($AO417,Listas!$B$6:$C$106,2,),IF($AN417=$R$11,VLOOKUP($AO417,Listas!$E$6:$F$106,2,),IF($AN417=$R$12,VLOOKUP($AO417,Listas!$H$6:$I$106,2,),""))),"")</f>
        <v/>
      </c>
      <c r="CV417" t="str">
        <f>IFERROR('Prod y alimentación'!Z475*IF($AN417=$R$10,VLOOKUP($AO417,Listas!$B$6:$C$106,2,),IF($AN417=$R$11,VLOOKUP($AO417,Listas!$E$6:$F$106,2,),IF($AN417=$R$12,VLOOKUP($AO417,Listas!$H$6:$I$106,2,),""))),"")</f>
        <v/>
      </c>
      <c r="CW417" t="str">
        <f>IFERROR('Prod y alimentación'!AC475*IF($AN417=$R$10,VLOOKUP($AO417,Listas!$B$6:$C$106,2,),IF($AN417=$R$11,VLOOKUP($AO417,Listas!$E$6:$F$106,2,),IF($AN417=$R$12,VLOOKUP($AO417,Listas!$H$6:$I$106,2,),""))),"")</f>
        <v/>
      </c>
      <c r="CX417" t="str">
        <f>IFERROR('Prod y alimentación'!AF475*IF($AN417=$R$10,VLOOKUP($AO417,Listas!$B$6:$C$106,2,),IF($AN417=$R$11,VLOOKUP($AO417,Listas!$E$6:$F$106,2,),IF($AN417=$R$12,VLOOKUP($AO417,Listas!$H$6:$I$106,2,),""))),"")</f>
        <v/>
      </c>
      <c r="CY417" t="str">
        <f>IFERROR('Prod y alimentación'!AI475*IF($AN417=$R$10,VLOOKUP($AO417,Listas!$B$6:$C$106,2,),IF($AN417=$R$11,VLOOKUP($AO417,Listas!$E$6:$F$106,2,),IF($AN417=$R$12,VLOOKUP($AO417,Listas!$H$6:$I$106,2,),""))),"")</f>
        <v/>
      </c>
      <c r="CZ417" t="str">
        <f>IFERROR('Prod y alimentación'!AL475*IF($AN417=$R$10,VLOOKUP($AO417,Listas!$B$6:$C$106,2,),IF($AN417=$R$11,VLOOKUP($AO417,Listas!$E$6:$F$106,2,),IF($AN417=$R$12,VLOOKUP($AO417,Listas!$H$6:$I$106,2,),""))),"")</f>
        <v/>
      </c>
    </row>
    <row r="418" spans="80:104" x14ac:dyDescent="0.35">
      <c r="CB418" t="str">
        <f>IF(Reservas!E423="",IF(Reservas!D423="","",IF(Reservas!C423=$O$10,0.85,IF(Reservas!C423=$O$11,0.45,IF(Reservas!C423=$O$12,0.33,"")))),Reservas!E423)</f>
        <v/>
      </c>
      <c r="CC418" t="str">
        <f>IF(Reservas!H423="",IF(Reservas!G423="","",IF(Reservas!F423=$O$10,0.85,IF(Reservas!F423=$O$11,0.45,IF(Reservas!F423=$O$12,0.33,"")))),Reservas!H423)</f>
        <v/>
      </c>
      <c r="CD418" t="str">
        <f>IF(Reservas!K423="",IF(Reservas!J423="","",IF(Reservas!I423=$O$10,0.85,IF(Reservas!I423=$O$11,0.45,IF(Reservas!I423=$O$12,0.33,"")))),Reservas!K423)</f>
        <v/>
      </c>
      <c r="CE418" t="str">
        <f>IF(Reservas!N423="",IF(Reservas!M423="","",IF(Reservas!L423=$O$10,0.85,IF(Reservas!L423=$O$11,0.45,IF(Reservas!L423=$O$12,0.33,"")))),Reservas!N423)</f>
        <v/>
      </c>
      <c r="CF418" t="str">
        <f>IF(Reservas!Q423="",IF(Reservas!P423="","",IF(Reservas!O423=$O$10,0.85,IF(Reservas!O423=$O$11,0.45,IF(Reservas!O423=$O$12,0.33,"")))),Reservas!Q423)</f>
        <v/>
      </c>
      <c r="CG418" t="str">
        <f>IF(Reservas!T423="",IF(Reservas!S423="","",IF(Reservas!R423=$O$10,0.85,IF(Reservas!R423=$O$11,0.45,IF(Reservas!R423=$O$12,0.33,"")))),Reservas!T423)</f>
        <v/>
      </c>
      <c r="CH418" t="str">
        <f>IF(Reservas!W423="",IF(Reservas!V423="","",IF(Reservas!U423=$O$10,0.85,IF(Reservas!U423=$O$11,0.45,IF(Reservas!U423=$O$12,0.33,"")))),Reservas!W423)</f>
        <v/>
      </c>
      <c r="CI418" t="str">
        <f>IF(Reservas!Z423="",IF(Reservas!Y423="","",IF(Reservas!X423=$O$10,0.85,IF(Reservas!X423=$O$11,0.45,IF(Reservas!X423=$O$12,0.33,"")))),Reservas!Z423)</f>
        <v/>
      </c>
      <c r="CJ418" t="str">
        <f>IF(Reservas!AC423="",IF(Reservas!AB423="","",IF(Reservas!AA423=$O$10,0.85,IF(Reservas!AA423=$O$11,0.45,IF(Reservas!AA423=$O$12,0.33,"")))),Reservas!AC423)</f>
        <v/>
      </c>
      <c r="CK418" t="str">
        <f>IF(Reservas!AF423="",IF(Reservas!AE423="","",IF(Reservas!AD423=$O$10,0.85,IF(Reservas!AD423=$O$11,0.45,IF(Reservas!AD423=$O$12,0.33,"")))),Reservas!AF423)</f>
        <v/>
      </c>
      <c r="CL418" t="str">
        <f>IF(Reservas!AI423="",IF(Reservas!AH423="","",IF(Reservas!AG423=$O$10,0.85,IF(Reservas!AG423=$O$11,0.45,IF(Reservas!AG423=$O$12,0.33,"")))),Reservas!AI423)</f>
        <v/>
      </c>
      <c r="CM418" t="str">
        <f>IF(Reservas!AL423="",IF(Reservas!AK423="","",IF(Reservas!AJ423=$O$10,0.85,IF(Reservas!AJ423=$O$11,0.45,IF(Reservas!AJ423=$O$12,0.33,"")))),Reservas!AL423)</f>
        <v/>
      </c>
      <c r="CO418" t="str">
        <f>IFERROR('Prod y alimentación'!E476*IF($AN418=$R$10,VLOOKUP($AO418,Listas!$B$6:$C$106,2,),IF($AN418=$R$11,VLOOKUP($AO418,Listas!$E$6:$F$106,2,),IF($AN418=$R$12,VLOOKUP($AO418,Listas!$H$6:$I$106,2,),""))),"")</f>
        <v/>
      </c>
      <c r="CP418" t="str">
        <f>IFERROR('Prod y alimentación'!H476*IF($AN418=$R$10,VLOOKUP($AO418,Listas!$B$6:$C$106,2,),IF($AN418=$R$11,VLOOKUP($AO418,Listas!$E$6:$F$106,2,),IF($AN418=$R$12,VLOOKUP($AO418,Listas!$H$6:$I$106,2,),""))),"")</f>
        <v/>
      </c>
      <c r="CQ418" t="str">
        <f>IFERROR('Prod y alimentación'!K476*IF($AN418=$R$10,VLOOKUP($AO418,Listas!$B$6:$C$106,2,),IF($AN418=$R$11,VLOOKUP($AO418,Listas!$E$6:$F$106,2,),IF($AN418=$R$12,VLOOKUP($AO418,Listas!$H$6:$I$106,2,),""))),"")</f>
        <v/>
      </c>
      <c r="CR418" t="str">
        <f>IFERROR('Prod y alimentación'!N476*IF($AN418=$R$10,VLOOKUP($AO418,Listas!$B$6:$C$106,2,),IF($AN418=$R$11,VLOOKUP($AO418,Listas!$E$6:$F$106,2,),IF($AN418=$R$12,VLOOKUP($AO418,Listas!$H$6:$I$106,2,),""))),"")</f>
        <v/>
      </c>
      <c r="CS418" t="str">
        <f>IFERROR('Prod y alimentación'!Q476*IF($AN418=$R$10,VLOOKUP($AO418,Listas!$B$6:$C$106,2,),IF($AN418=$R$11,VLOOKUP($AO418,Listas!$E$6:$F$106,2,),IF($AN418=$R$12,VLOOKUP($AO418,Listas!$H$6:$I$106,2,),""))),"")</f>
        <v/>
      </c>
      <c r="CT418" t="str">
        <f>IFERROR('Prod y alimentación'!T476*IF($AN418=$R$10,VLOOKUP($AO418,Listas!$B$6:$C$106,2,),IF($AN418=$R$11,VLOOKUP($AO418,Listas!$E$6:$F$106,2,),IF($AN418=$R$12,VLOOKUP($AO418,Listas!$H$6:$I$106,2,),""))),"")</f>
        <v/>
      </c>
      <c r="CU418" t="str">
        <f>IFERROR('Prod y alimentación'!W476*IF($AN418=$R$10,VLOOKUP($AO418,Listas!$B$6:$C$106,2,),IF($AN418=$R$11,VLOOKUP($AO418,Listas!$E$6:$F$106,2,),IF($AN418=$R$12,VLOOKUP($AO418,Listas!$H$6:$I$106,2,),""))),"")</f>
        <v/>
      </c>
      <c r="CV418" t="str">
        <f>IFERROR('Prod y alimentación'!Z476*IF($AN418=$R$10,VLOOKUP($AO418,Listas!$B$6:$C$106,2,),IF($AN418=$R$11,VLOOKUP($AO418,Listas!$E$6:$F$106,2,),IF($AN418=$R$12,VLOOKUP($AO418,Listas!$H$6:$I$106,2,),""))),"")</f>
        <v/>
      </c>
      <c r="CW418" t="str">
        <f>IFERROR('Prod y alimentación'!AC476*IF($AN418=$R$10,VLOOKUP($AO418,Listas!$B$6:$C$106,2,),IF($AN418=$R$11,VLOOKUP($AO418,Listas!$E$6:$F$106,2,),IF($AN418=$R$12,VLOOKUP($AO418,Listas!$H$6:$I$106,2,),""))),"")</f>
        <v/>
      </c>
      <c r="CX418" t="str">
        <f>IFERROR('Prod y alimentación'!AF476*IF($AN418=$R$10,VLOOKUP($AO418,Listas!$B$6:$C$106,2,),IF($AN418=$R$11,VLOOKUP($AO418,Listas!$E$6:$F$106,2,),IF($AN418=$R$12,VLOOKUP($AO418,Listas!$H$6:$I$106,2,),""))),"")</f>
        <v/>
      </c>
      <c r="CY418" t="str">
        <f>IFERROR('Prod y alimentación'!AI476*IF($AN418=$R$10,VLOOKUP($AO418,Listas!$B$6:$C$106,2,),IF($AN418=$R$11,VLOOKUP($AO418,Listas!$E$6:$F$106,2,),IF($AN418=$R$12,VLOOKUP($AO418,Listas!$H$6:$I$106,2,),""))),"")</f>
        <v/>
      </c>
      <c r="CZ418" t="str">
        <f>IFERROR('Prod y alimentación'!AL476*IF($AN418=$R$10,VLOOKUP($AO418,Listas!$B$6:$C$106,2,),IF($AN418=$R$11,VLOOKUP($AO418,Listas!$E$6:$F$106,2,),IF($AN418=$R$12,VLOOKUP($AO418,Listas!$H$6:$I$106,2,),""))),"")</f>
        <v/>
      </c>
    </row>
    <row r="419" spans="80:104" x14ac:dyDescent="0.35">
      <c r="CB419" t="str">
        <f>IF(Reservas!E424="",IF(Reservas!D424="","",IF(Reservas!C424=$O$10,0.85,IF(Reservas!C424=$O$11,0.45,IF(Reservas!C424=$O$12,0.33,"")))),Reservas!E424)</f>
        <v/>
      </c>
      <c r="CC419" t="str">
        <f>IF(Reservas!H424="",IF(Reservas!G424="","",IF(Reservas!F424=$O$10,0.85,IF(Reservas!F424=$O$11,0.45,IF(Reservas!F424=$O$12,0.33,"")))),Reservas!H424)</f>
        <v/>
      </c>
      <c r="CD419" t="str">
        <f>IF(Reservas!K424="",IF(Reservas!J424="","",IF(Reservas!I424=$O$10,0.85,IF(Reservas!I424=$O$11,0.45,IF(Reservas!I424=$O$12,0.33,"")))),Reservas!K424)</f>
        <v/>
      </c>
      <c r="CE419" t="str">
        <f>IF(Reservas!N424="",IF(Reservas!M424="","",IF(Reservas!L424=$O$10,0.85,IF(Reservas!L424=$O$11,0.45,IF(Reservas!L424=$O$12,0.33,"")))),Reservas!N424)</f>
        <v/>
      </c>
      <c r="CF419" t="str">
        <f>IF(Reservas!Q424="",IF(Reservas!P424="","",IF(Reservas!O424=$O$10,0.85,IF(Reservas!O424=$O$11,0.45,IF(Reservas!O424=$O$12,0.33,"")))),Reservas!Q424)</f>
        <v/>
      </c>
      <c r="CG419" t="str">
        <f>IF(Reservas!T424="",IF(Reservas!S424="","",IF(Reservas!R424=$O$10,0.85,IF(Reservas!R424=$O$11,0.45,IF(Reservas!R424=$O$12,0.33,"")))),Reservas!T424)</f>
        <v/>
      </c>
      <c r="CH419" t="str">
        <f>IF(Reservas!W424="",IF(Reservas!V424="","",IF(Reservas!U424=$O$10,0.85,IF(Reservas!U424=$O$11,0.45,IF(Reservas!U424=$O$12,0.33,"")))),Reservas!W424)</f>
        <v/>
      </c>
      <c r="CI419" t="str">
        <f>IF(Reservas!Z424="",IF(Reservas!Y424="","",IF(Reservas!X424=$O$10,0.85,IF(Reservas!X424=$O$11,0.45,IF(Reservas!X424=$O$12,0.33,"")))),Reservas!Z424)</f>
        <v/>
      </c>
      <c r="CJ419" t="str">
        <f>IF(Reservas!AC424="",IF(Reservas!AB424="","",IF(Reservas!AA424=$O$10,0.85,IF(Reservas!AA424=$O$11,0.45,IF(Reservas!AA424=$O$12,0.33,"")))),Reservas!AC424)</f>
        <v/>
      </c>
      <c r="CK419" t="str">
        <f>IF(Reservas!AF424="",IF(Reservas!AE424="","",IF(Reservas!AD424=$O$10,0.85,IF(Reservas!AD424=$O$11,0.45,IF(Reservas!AD424=$O$12,0.33,"")))),Reservas!AF424)</f>
        <v/>
      </c>
      <c r="CL419" t="str">
        <f>IF(Reservas!AI424="",IF(Reservas!AH424="","",IF(Reservas!AG424=$O$10,0.85,IF(Reservas!AG424=$O$11,0.45,IF(Reservas!AG424=$O$12,0.33,"")))),Reservas!AI424)</f>
        <v/>
      </c>
      <c r="CM419" t="str">
        <f>IF(Reservas!AL424="",IF(Reservas!AK424="","",IF(Reservas!AJ424=$O$10,0.85,IF(Reservas!AJ424=$O$11,0.45,IF(Reservas!AJ424=$O$12,0.33,"")))),Reservas!AL424)</f>
        <v/>
      </c>
      <c r="CO419" t="str">
        <f>IFERROR('Prod y alimentación'!E477*IF($AN419=$R$10,VLOOKUP($AO419,Listas!$B$6:$C$106,2,),IF($AN419=$R$11,VLOOKUP($AO419,Listas!$E$6:$F$106,2,),IF($AN419=$R$12,VLOOKUP($AO419,Listas!$H$6:$I$106,2,),""))),"")</f>
        <v/>
      </c>
      <c r="CP419" t="str">
        <f>IFERROR('Prod y alimentación'!H477*IF($AN419=$R$10,VLOOKUP($AO419,Listas!$B$6:$C$106,2,),IF($AN419=$R$11,VLOOKUP($AO419,Listas!$E$6:$F$106,2,),IF($AN419=$R$12,VLOOKUP($AO419,Listas!$H$6:$I$106,2,),""))),"")</f>
        <v/>
      </c>
      <c r="CQ419" t="str">
        <f>IFERROR('Prod y alimentación'!K477*IF($AN419=$R$10,VLOOKUP($AO419,Listas!$B$6:$C$106,2,),IF($AN419=$R$11,VLOOKUP($AO419,Listas!$E$6:$F$106,2,),IF($AN419=$R$12,VLOOKUP($AO419,Listas!$H$6:$I$106,2,),""))),"")</f>
        <v/>
      </c>
      <c r="CR419" t="str">
        <f>IFERROR('Prod y alimentación'!N477*IF($AN419=$R$10,VLOOKUP($AO419,Listas!$B$6:$C$106,2,),IF($AN419=$R$11,VLOOKUP($AO419,Listas!$E$6:$F$106,2,),IF($AN419=$R$12,VLOOKUP($AO419,Listas!$H$6:$I$106,2,),""))),"")</f>
        <v/>
      </c>
      <c r="CS419" t="str">
        <f>IFERROR('Prod y alimentación'!Q477*IF($AN419=$R$10,VLOOKUP($AO419,Listas!$B$6:$C$106,2,),IF($AN419=$R$11,VLOOKUP($AO419,Listas!$E$6:$F$106,2,),IF($AN419=$R$12,VLOOKUP($AO419,Listas!$H$6:$I$106,2,),""))),"")</f>
        <v/>
      </c>
      <c r="CT419" t="str">
        <f>IFERROR('Prod y alimentación'!T477*IF($AN419=$R$10,VLOOKUP($AO419,Listas!$B$6:$C$106,2,),IF($AN419=$R$11,VLOOKUP($AO419,Listas!$E$6:$F$106,2,),IF($AN419=$R$12,VLOOKUP($AO419,Listas!$H$6:$I$106,2,),""))),"")</f>
        <v/>
      </c>
      <c r="CU419" t="str">
        <f>IFERROR('Prod y alimentación'!W477*IF($AN419=$R$10,VLOOKUP($AO419,Listas!$B$6:$C$106,2,),IF($AN419=$R$11,VLOOKUP($AO419,Listas!$E$6:$F$106,2,),IF($AN419=$R$12,VLOOKUP($AO419,Listas!$H$6:$I$106,2,),""))),"")</f>
        <v/>
      </c>
      <c r="CV419" t="str">
        <f>IFERROR('Prod y alimentación'!Z477*IF($AN419=$R$10,VLOOKUP($AO419,Listas!$B$6:$C$106,2,),IF($AN419=$R$11,VLOOKUP($AO419,Listas!$E$6:$F$106,2,),IF($AN419=$R$12,VLOOKUP($AO419,Listas!$H$6:$I$106,2,),""))),"")</f>
        <v/>
      </c>
      <c r="CW419" t="str">
        <f>IFERROR('Prod y alimentación'!AC477*IF($AN419=$R$10,VLOOKUP($AO419,Listas!$B$6:$C$106,2,),IF($AN419=$R$11,VLOOKUP($AO419,Listas!$E$6:$F$106,2,),IF($AN419=$R$12,VLOOKUP($AO419,Listas!$H$6:$I$106,2,),""))),"")</f>
        <v/>
      </c>
      <c r="CX419" t="str">
        <f>IFERROR('Prod y alimentación'!AF477*IF($AN419=$R$10,VLOOKUP($AO419,Listas!$B$6:$C$106,2,),IF($AN419=$R$11,VLOOKUP($AO419,Listas!$E$6:$F$106,2,),IF($AN419=$R$12,VLOOKUP($AO419,Listas!$H$6:$I$106,2,),""))),"")</f>
        <v/>
      </c>
      <c r="CY419" t="str">
        <f>IFERROR('Prod y alimentación'!AI477*IF($AN419=$R$10,VLOOKUP($AO419,Listas!$B$6:$C$106,2,),IF($AN419=$R$11,VLOOKUP($AO419,Listas!$E$6:$F$106,2,),IF($AN419=$R$12,VLOOKUP($AO419,Listas!$H$6:$I$106,2,),""))),"")</f>
        <v/>
      </c>
      <c r="CZ419" t="str">
        <f>IFERROR('Prod y alimentación'!AL477*IF($AN419=$R$10,VLOOKUP($AO419,Listas!$B$6:$C$106,2,),IF($AN419=$R$11,VLOOKUP($AO419,Listas!$E$6:$F$106,2,),IF($AN419=$R$12,VLOOKUP($AO419,Listas!$H$6:$I$106,2,),""))),"")</f>
        <v/>
      </c>
    </row>
    <row r="420" spans="80:104" x14ac:dyDescent="0.35">
      <c r="CB420" t="str">
        <f>IF(Reservas!E425="",IF(Reservas!D425="","",IF(Reservas!C425=$O$10,0.85,IF(Reservas!C425=$O$11,0.45,IF(Reservas!C425=$O$12,0.33,"")))),Reservas!E425)</f>
        <v/>
      </c>
      <c r="CC420" t="str">
        <f>IF(Reservas!H425="",IF(Reservas!G425="","",IF(Reservas!F425=$O$10,0.85,IF(Reservas!F425=$O$11,0.45,IF(Reservas!F425=$O$12,0.33,"")))),Reservas!H425)</f>
        <v/>
      </c>
      <c r="CD420" t="str">
        <f>IF(Reservas!K425="",IF(Reservas!J425="","",IF(Reservas!I425=$O$10,0.85,IF(Reservas!I425=$O$11,0.45,IF(Reservas!I425=$O$12,0.33,"")))),Reservas!K425)</f>
        <v/>
      </c>
      <c r="CE420" t="str">
        <f>IF(Reservas!N425="",IF(Reservas!M425="","",IF(Reservas!L425=$O$10,0.85,IF(Reservas!L425=$O$11,0.45,IF(Reservas!L425=$O$12,0.33,"")))),Reservas!N425)</f>
        <v/>
      </c>
      <c r="CF420" t="str">
        <f>IF(Reservas!Q425="",IF(Reservas!P425="","",IF(Reservas!O425=$O$10,0.85,IF(Reservas!O425=$O$11,0.45,IF(Reservas!O425=$O$12,0.33,"")))),Reservas!Q425)</f>
        <v/>
      </c>
      <c r="CG420" t="str">
        <f>IF(Reservas!T425="",IF(Reservas!S425="","",IF(Reservas!R425=$O$10,0.85,IF(Reservas!R425=$O$11,0.45,IF(Reservas!R425=$O$12,0.33,"")))),Reservas!T425)</f>
        <v/>
      </c>
      <c r="CH420" t="str">
        <f>IF(Reservas!W425="",IF(Reservas!V425="","",IF(Reservas!U425=$O$10,0.85,IF(Reservas!U425=$O$11,0.45,IF(Reservas!U425=$O$12,0.33,"")))),Reservas!W425)</f>
        <v/>
      </c>
      <c r="CI420" t="str">
        <f>IF(Reservas!Z425="",IF(Reservas!Y425="","",IF(Reservas!X425=$O$10,0.85,IF(Reservas!X425=$O$11,0.45,IF(Reservas!X425=$O$12,0.33,"")))),Reservas!Z425)</f>
        <v/>
      </c>
      <c r="CJ420" t="str">
        <f>IF(Reservas!AC425="",IF(Reservas!AB425="","",IF(Reservas!AA425=$O$10,0.85,IF(Reservas!AA425=$O$11,0.45,IF(Reservas!AA425=$O$12,0.33,"")))),Reservas!AC425)</f>
        <v/>
      </c>
      <c r="CK420" t="str">
        <f>IF(Reservas!AF425="",IF(Reservas!AE425="","",IF(Reservas!AD425=$O$10,0.85,IF(Reservas!AD425=$O$11,0.45,IF(Reservas!AD425=$O$12,0.33,"")))),Reservas!AF425)</f>
        <v/>
      </c>
      <c r="CL420" t="str">
        <f>IF(Reservas!AI425="",IF(Reservas!AH425="","",IF(Reservas!AG425=$O$10,0.85,IF(Reservas!AG425=$O$11,0.45,IF(Reservas!AG425=$O$12,0.33,"")))),Reservas!AI425)</f>
        <v/>
      </c>
      <c r="CM420" t="str">
        <f>IF(Reservas!AL425="",IF(Reservas!AK425="","",IF(Reservas!AJ425=$O$10,0.85,IF(Reservas!AJ425=$O$11,0.45,IF(Reservas!AJ425=$O$12,0.33,"")))),Reservas!AL425)</f>
        <v/>
      </c>
      <c r="CO420" t="str">
        <f>IFERROR('Prod y alimentación'!E478*IF($AN420=$R$10,VLOOKUP($AO420,Listas!$B$6:$C$106,2,),IF($AN420=$R$11,VLOOKUP($AO420,Listas!$E$6:$F$106,2,),IF($AN420=$R$12,VLOOKUP($AO420,Listas!$H$6:$I$106,2,),""))),"")</f>
        <v/>
      </c>
      <c r="CP420" t="str">
        <f>IFERROR('Prod y alimentación'!H478*IF($AN420=$R$10,VLOOKUP($AO420,Listas!$B$6:$C$106,2,),IF($AN420=$R$11,VLOOKUP($AO420,Listas!$E$6:$F$106,2,),IF($AN420=$R$12,VLOOKUP($AO420,Listas!$H$6:$I$106,2,),""))),"")</f>
        <v/>
      </c>
      <c r="CQ420" t="str">
        <f>IFERROR('Prod y alimentación'!K478*IF($AN420=$R$10,VLOOKUP($AO420,Listas!$B$6:$C$106,2,),IF($AN420=$R$11,VLOOKUP($AO420,Listas!$E$6:$F$106,2,),IF($AN420=$R$12,VLOOKUP($AO420,Listas!$H$6:$I$106,2,),""))),"")</f>
        <v/>
      </c>
      <c r="CR420" t="str">
        <f>IFERROR('Prod y alimentación'!N478*IF($AN420=$R$10,VLOOKUP($AO420,Listas!$B$6:$C$106,2,),IF($AN420=$R$11,VLOOKUP($AO420,Listas!$E$6:$F$106,2,),IF($AN420=$R$12,VLOOKUP($AO420,Listas!$H$6:$I$106,2,),""))),"")</f>
        <v/>
      </c>
      <c r="CS420" t="str">
        <f>IFERROR('Prod y alimentación'!Q478*IF($AN420=$R$10,VLOOKUP($AO420,Listas!$B$6:$C$106,2,),IF($AN420=$R$11,VLOOKUP($AO420,Listas!$E$6:$F$106,2,),IF($AN420=$R$12,VLOOKUP($AO420,Listas!$H$6:$I$106,2,),""))),"")</f>
        <v/>
      </c>
      <c r="CT420" t="str">
        <f>IFERROR('Prod y alimentación'!T478*IF($AN420=$R$10,VLOOKUP($AO420,Listas!$B$6:$C$106,2,),IF($AN420=$R$11,VLOOKUP($AO420,Listas!$E$6:$F$106,2,),IF($AN420=$R$12,VLOOKUP($AO420,Listas!$H$6:$I$106,2,),""))),"")</f>
        <v/>
      </c>
      <c r="CU420" t="str">
        <f>IFERROR('Prod y alimentación'!W478*IF($AN420=$R$10,VLOOKUP($AO420,Listas!$B$6:$C$106,2,),IF($AN420=$R$11,VLOOKUP($AO420,Listas!$E$6:$F$106,2,),IF($AN420=$R$12,VLOOKUP($AO420,Listas!$H$6:$I$106,2,),""))),"")</f>
        <v/>
      </c>
      <c r="CV420" t="str">
        <f>IFERROR('Prod y alimentación'!Z478*IF($AN420=$R$10,VLOOKUP($AO420,Listas!$B$6:$C$106,2,),IF($AN420=$R$11,VLOOKUP($AO420,Listas!$E$6:$F$106,2,),IF($AN420=$R$12,VLOOKUP($AO420,Listas!$H$6:$I$106,2,),""))),"")</f>
        <v/>
      </c>
      <c r="CW420" t="str">
        <f>IFERROR('Prod y alimentación'!AC478*IF($AN420=$R$10,VLOOKUP($AO420,Listas!$B$6:$C$106,2,),IF($AN420=$R$11,VLOOKUP($AO420,Listas!$E$6:$F$106,2,),IF($AN420=$R$12,VLOOKUP($AO420,Listas!$H$6:$I$106,2,),""))),"")</f>
        <v/>
      </c>
      <c r="CX420" t="str">
        <f>IFERROR('Prod y alimentación'!AF478*IF($AN420=$R$10,VLOOKUP($AO420,Listas!$B$6:$C$106,2,),IF($AN420=$R$11,VLOOKUP($AO420,Listas!$E$6:$F$106,2,),IF($AN420=$R$12,VLOOKUP($AO420,Listas!$H$6:$I$106,2,),""))),"")</f>
        <v/>
      </c>
      <c r="CY420" t="str">
        <f>IFERROR('Prod y alimentación'!AI478*IF($AN420=$R$10,VLOOKUP($AO420,Listas!$B$6:$C$106,2,),IF($AN420=$R$11,VLOOKUP($AO420,Listas!$E$6:$F$106,2,),IF($AN420=$R$12,VLOOKUP($AO420,Listas!$H$6:$I$106,2,),""))),"")</f>
        <v/>
      </c>
      <c r="CZ420" t="str">
        <f>IFERROR('Prod y alimentación'!AL478*IF($AN420=$R$10,VLOOKUP($AO420,Listas!$B$6:$C$106,2,),IF($AN420=$R$11,VLOOKUP($AO420,Listas!$E$6:$F$106,2,),IF($AN420=$R$12,VLOOKUP($AO420,Listas!$H$6:$I$106,2,),""))),"")</f>
        <v/>
      </c>
    </row>
    <row r="421" spans="80:104" x14ac:dyDescent="0.35">
      <c r="CB421" t="str">
        <f>IF(Reservas!E426="",IF(Reservas!D426="","",IF(Reservas!C426=$O$10,0.85,IF(Reservas!C426=$O$11,0.45,IF(Reservas!C426=$O$12,0.33,"")))),Reservas!E426)</f>
        <v/>
      </c>
      <c r="CC421" t="str">
        <f>IF(Reservas!H426="",IF(Reservas!G426="","",IF(Reservas!F426=$O$10,0.85,IF(Reservas!F426=$O$11,0.45,IF(Reservas!F426=$O$12,0.33,"")))),Reservas!H426)</f>
        <v/>
      </c>
      <c r="CD421" t="str">
        <f>IF(Reservas!K426="",IF(Reservas!J426="","",IF(Reservas!I426=$O$10,0.85,IF(Reservas!I426=$O$11,0.45,IF(Reservas!I426=$O$12,0.33,"")))),Reservas!K426)</f>
        <v/>
      </c>
      <c r="CE421" t="str">
        <f>IF(Reservas!N426="",IF(Reservas!M426="","",IF(Reservas!L426=$O$10,0.85,IF(Reservas!L426=$O$11,0.45,IF(Reservas!L426=$O$12,0.33,"")))),Reservas!N426)</f>
        <v/>
      </c>
      <c r="CF421" t="str">
        <f>IF(Reservas!Q426="",IF(Reservas!P426="","",IF(Reservas!O426=$O$10,0.85,IF(Reservas!O426=$O$11,0.45,IF(Reservas!O426=$O$12,0.33,"")))),Reservas!Q426)</f>
        <v/>
      </c>
      <c r="CG421" t="str">
        <f>IF(Reservas!T426="",IF(Reservas!S426="","",IF(Reservas!R426=$O$10,0.85,IF(Reservas!R426=$O$11,0.45,IF(Reservas!R426=$O$12,0.33,"")))),Reservas!T426)</f>
        <v/>
      </c>
      <c r="CH421" t="str">
        <f>IF(Reservas!W426="",IF(Reservas!V426="","",IF(Reservas!U426=$O$10,0.85,IF(Reservas!U426=$O$11,0.45,IF(Reservas!U426=$O$12,0.33,"")))),Reservas!W426)</f>
        <v/>
      </c>
      <c r="CI421" t="str">
        <f>IF(Reservas!Z426="",IF(Reservas!Y426="","",IF(Reservas!X426=$O$10,0.85,IF(Reservas!X426=$O$11,0.45,IF(Reservas!X426=$O$12,0.33,"")))),Reservas!Z426)</f>
        <v/>
      </c>
      <c r="CJ421" t="str">
        <f>IF(Reservas!AC426="",IF(Reservas!AB426="","",IF(Reservas!AA426=$O$10,0.85,IF(Reservas!AA426=$O$11,0.45,IF(Reservas!AA426=$O$12,0.33,"")))),Reservas!AC426)</f>
        <v/>
      </c>
      <c r="CK421" t="str">
        <f>IF(Reservas!AF426="",IF(Reservas!AE426="","",IF(Reservas!AD426=$O$10,0.85,IF(Reservas!AD426=$O$11,0.45,IF(Reservas!AD426=$O$12,0.33,"")))),Reservas!AF426)</f>
        <v/>
      </c>
      <c r="CL421" t="str">
        <f>IF(Reservas!AI426="",IF(Reservas!AH426="","",IF(Reservas!AG426=$O$10,0.85,IF(Reservas!AG426=$O$11,0.45,IF(Reservas!AG426=$O$12,0.33,"")))),Reservas!AI426)</f>
        <v/>
      </c>
      <c r="CM421" t="str">
        <f>IF(Reservas!AL426="",IF(Reservas!AK426="","",IF(Reservas!AJ426=$O$10,0.85,IF(Reservas!AJ426=$O$11,0.45,IF(Reservas!AJ426=$O$12,0.33,"")))),Reservas!AL426)</f>
        <v/>
      </c>
      <c r="CO421" t="str">
        <f>IFERROR('Prod y alimentación'!E479*IF($AN421=$R$10,VLOOKUP($AO421,Listas!$B$6:$C$106,2,),IF($AN421=$R$11,VLOOKUP($AO421,Listas!$E$6:$F$106,2,),IF($AN421=$R$12,VLOOKUP($AO421,Listas!$H$6:$I$106,2,),""))),"")</f>
        <v/>
      </c>
      <c r="CP421" t="str">
        <f>IFERROR('Prod y alimentación'!H479*IF($AN421=$R$10,VLOOKUP($AO421,Listas!$B$6:$C$106,2,),IF($AN421=$R$11,VLOOKUP($AO421,Listas!$E$6:$F$106,2,),IF($AN421=$R$12,VLOOKUP($AO421,Listas!$H$6:$I$106,2,),""))),"")</f>
        <v/>
      </c>
      <c r="CQ421" t="str">
        <f>IFERROR('Prod y alimentación'!K479*IF($AN421=$R$10,VLOOKUP($AO421,Listas!$B$6:$C$106,2,),IF($AN421=$R$11,VLOOKUP($AO421,Listas!$E$6:$F$106,2,),IF($AN421=$R$12,VLOOKUP($AO421,Listas!$H$6:$I$106,2,),""))),"")</f>
        <v/>
      </c>
      <c r="CR421" t="str">
        <f>IFERROR('Prod y alimentación'!N479*IF($AN421=$R$10,VLOOKUP($AO421,Listas!$B$6:$C$106,2,),IF($AN421=$R$11,VLOOKUP($AO421,Listas!$E$6:$F$106,2,),IF($AN421=$R$12,VLOOKUP($AO421,Listas!$H$6:$I$106,2,),""))),"")</f>
        <v/>
      </c>
      <c r="CS421" t="str">
        <f>IFERROR('Prod y alimentación'!Q479*IF($AN421=$R$10,VLOOKUP($AO421,Listas!$B$6:$C$106,2,),IF($AN421=$R$11,VLOOKUP($AO421,Listas!$E$6:$F$106,2,),IF($AN421=$R$12,VLOOKUP($AO421,Listas!$H$6:$I$106,2,),""))),"")</f>
        <v/>
      </c>
      <c r="CT421" t="str">
        <f>IFERROR('Prod y alimentación'!T479*IF($AN421=$R$10,VLOOKUP($AO421,Listas!$B$6:$C$106,2,),IF($AN421=$R$11,VLOOKUP($AO421,Listas!$E$6:$F$106,2,),IF($AN421=$R$12,VLOOKUP($AO421,Listas!$H$6:$I$106,2,),""))),"")</f>
        <v/>
      </c>
      <c r="CU421" t="str">
        <f>IFERROR('Prod y alimentación'!W479*IF($AN421=$R$10,VLOOKUP($AO421,Listas!$B$6:$C$106,2,),IF($AN421=$R$11,VLOOKUP($AO421,Listas!$E$6:$F$106,2,),IF($AN421=$R$12,VLOOKUP($AO421,Listas!$H$6:$I$106,2,),""))),"")</f>
        <v/>
      </c>
      <c r="CV421" t="str">
        <f>IFERROR('Prod y alimentación'!Z479*IF($AN421=$R$10,VLOOKUP($AO421,Listas!$B$6:$C$106,2,),IF($AN421=$R$11,VLOOKUP($AO421,Listas!$E$6:$F$106,2,),IF($AN421=$R$12,VLOOKUP($AO421,Listas!$H$6:$I$106,2,),""))),"")</f>
        <v/>
      </c>
      <c r="CW421" t="str">
        <f>IFERROR('Prod y alimentación'!AC479*IF($AN421=$R$10,VLOOKUP($AO421,Listas!$B$6:$C$106,2,),IF($AN421=$R$11,VLOOKUP($AO421,Listas!$E$6:$F$106,2,),IF($AN421=$R$12,VLOOKUP($AO421,Listas!$H$6:$I$106,2,),""))),"")</f>
        <v/>
      </c>
      <c r="CX421" t="str">
        <f>IFERROR('Prod y alimentación'!AF479*IF($AN421=$R$10,VLOOKUP($AO421,Listas!$B$6:$C$106,2,),IF($AN421=$R$11,VLOOKUP($AO421,Listas!$E$6:$F$106,2,),IF($AN421=$R$12,VLOOKUP($AO421,Listas!$H$6:$I$106,2,),""))),"")</f>
        <v/>
      </c>
      <c r="CY421" t="str">
        <f>IFERROR('Prod y alimentación'!AI479*IF($AN421=$R$10,VLOOKUP($AO421,Listas!$B$6:$C$106,2,),IF($AN421=$R$11,VLOOKUP($AO421,Listas!$E$6:$F$106,2,),IF($AN421=$R$12,VLOOKUP($AO421,Listas!$H$6:$I$106,2,),""))),"")</f>
        <v/>
      </c>
      <c r="CZ421" t="str">
        <f>IFERROR('Prod y alimentación'!AL479*IF($AN421=$R$10,VLOOKUP($AO421,Listas!$B$6:$C$106,2,),IF($AN421=$R$11,VLOOKUP($AO421,Listas!$E$6:$F$106,2,),IF($AN421=$R$12,VLOOKUP($AO421,Listas!$H$6:$I$106,2,),""))),"")</f>
        <v/>
      </c>
    </row>
    <row r="422" spans="80:104" x14ac:dyDescent="0.35">
      <c r="CB422" t="str">
        <f>IF(Reservas!E427="",IF(Reservas!D427="","",IF(Reservas!C427=$O$10,0.85,IF(Reservas!C427=$O$11,0.45,IF(Reservas!C427=$O$12,0.33,"")))),Reservas!E427)</f>
        <v/>
      </c>
      <c r="CC422" t="str">
        <f>IF(Reservas!H427="",IF(Reservas!G427="","",IF(Reservas!F427=$O$10,0.85,IF(Reservas!F427=$O$11,0.45,IF(Reservas!F427=$O$12,0.33,"")))),Reservas!H427)</f>
        <v/>
      </c>
      <c r="CD422" t="str">
        <f>IF(Reservas!K427="",IF(Reservas!J427="","",IF(Reservas!I427=$O$10,0.85,IF(Reservas!I427=$O$11,0.45,IF(Reservas!I427=$O$12,0.33,"")))),Reservas!K427)</f>
        <v/>
      </c>
      <c r="CE422" t="str">
        <f>IF(Reservas!N427="",IF(Reservas!M427="","",IF(Reservas!L427=$O$10,0.85,IF(Reservas!L427=$O$11,0.45,IF(Reservas!L427=$O$12,0.33,"")))),Reservas!N427)</f>
        <v/>
      </c>
      <c r="CF422" t="str">
        <f>IF(Reservas!Q427="",IF(Reservas!P427="","",IF(Reservas!O427=$O$10,0.85,IF(Reservas!O427=$O$11,0.45,IF(Reservas!O427=$O$12,0.33,"")))),Reservas!Q427)</f>
        <v/>
      </c>
      <c r="CG422" t="str">
        <f>IF(Reservas!T427="",IF(Reservas!S427="","",IF(Reservas!R427=$O$10,0.85,IF(Reservas!R427=$O$11,0.45,IF(Reservas!R427=$O$12,0.33,"")))),Reservas!T427)</f>
        <v/>
      </c>
      <c r="CH422" t="str">
        <f>IF(Reservas!W427="",IF(Reservas!V427="","",IF(Reservas!U427=$O$10,0.85,IF(Reservas!U427=$O$11,0.45,IF(Reservas!U427=$O$12,0.33,"")))),Reservas!W427)</f>
        <v/>
      </c>
      <c r="CI422" t="str">
        <f>IF(Reservas!Z427="",IF(Reservas!Y427="","",IF(Reservas!X427=$O$10,0.85,IF(Reservas!X427=$O$11,0.45,IF(Reservas!X427=$O$12,0.33,"")))),Reservas!Z427)</f>
        <v/>
      </c>
      <c r="CJ422" t="str">
        <f>IF(Reservas!AC427="",IF(Reservas!AB427="","",IF(Reservas!AA427=$O$10,0.85,IF(Reservas!AA427=$O$11,0.45,IF(Reservas!AA427=$O$12,0.33,"")))),Reservas!AC427)</f>
        <v/>
      </c>
      <c r="CK422" t="str">
        <f>IF(Reservas!AF427="",IF(Reservas!AE427="","",IF(Reservas!AD427=$O$10,0.85,IF(Reservas!AD427=$O$11,0.45,IF(Reservas!AD427=$O$12,0.33,"")))),Reservas!AF427)</f>
        <v/>
      </c>
      <c r="CL422" t="str">
        <f>IF(Reservas!AI427="",IF(Reservas!AH427="","",IF(Reservas!AG427=$O$10,0.85,IF(Reservas!AG427=$O$11,0.45,IF(Reservas!AG427=$O$12,0.33,"")))),Reservas!AI427)</f>
        <v/>
      </c>
      <c r="CM422" t="str">
        <f>IF(Reservas!AL427="",IF(Reservas!AK427="","",IF(Reservas!AJ427=$O$10,0.85,IF(Reservas!AJ427=$O$11,0.45,IF(Reservas!AJ427=$O$12,0.33,"")))),Reservas!AL427)</f>
        <v/>
      </c>
      <c r="CO422" t="str">
        <f>IFERROR('Prod y alimentación'!E480*IF($AN422=$R$10,VLOOKUP($AO422,Listas!$B$6:$C$106,2,),IF($AN422=$R$11,VLOOKUP($AO422,Listas!$E$6:$F$106,2,),IF($AN422=$R$12,VLOOKUP($AO422,Listas!$H$6:$I$106,2,),""))),"")</f>
        <v/>
      </c>
      <c r="CP422" t="str">
        <f>IFERROR('Prod y alimentación'!H480*IF($AN422=$R$10,VLOOKUP($AO422,Listas!$B$6:$C$106,2,),IF($AN422=$R$11,VLOOKUP($AO422,Listas!$E$6:$F$106,2,),IF($AN422=$R$12,VLOOKUP($AO422,Listas!$H$6:$I$106,2,),""))),"")</f>
        <v/>
      </c>
      <c r="CQ422" t="str">
        <f>IFERROR('Prod y alimentación'!K480*IF($AN422=$R$10,VLOOKUP($AO422,Listas!$B$6:$C$106,2,),IF($AN422=$R$11,VLOOKUP($AO422,Listas!$E$6:$F$106,2,),IF($AN422=$R$12,VLOOKUP($AO422,Listas!$H$6:$I$106,2,),""))),"")</f>
        <v/>
      </c>
      <c r="CR422" t="str">
        <f>IFERROR('Prod y alimentación'!N480*IF($AN422=$R$10,VLOOKUP($AO422,Listas!$B$6:$C$106,2,),IF($AN422=$R$11,VLOOKUP($AO422,Listas!$E$6:$F$106,2,),IF($AN422=$R$12,VLOOKUP($AO422,Listas!$H$6:$I$106,2,),""))),"")</f>
        <v/>
      </c>
      <c r="CS422" t="str">
        <f>IFERROR('Prod y alimentación'!Q480*IF($AN422=$R$10,VLOOKUP($AO422,Listas!$B$6:$C$106,2,),IF($AN422=$R$11,VLOOKUP($AO422,Listas!$E$6:$F$106,2,),IF($AN422=$R$12,VLOOKUP($AO422,Listas!$H$6:$I$106,2,),""))),"")</f>
        <v/>
      </c>
      <c r="CT422" t="str">
        <f>IFERROR('Prod y alimentación'!T480*IF($AN422=$R$10,VLOOKUP($AO422,Listas!$B$6:$C$106,2,),IF($AN422=$R$11,VLOOKUP($AO422,Listas!$E$6:$F$106,2,),IF($AN422=$R$12,VLOOKUP($AO422,Listas!$H$6:$I$106,2,),""))),"")</f>
        <v/>
      </c>
      <c r="CU422" t="str">
        <f>IFERROR('Prod y alimentación'!W480*IF($AN422=$R$10,VLOOKUP($AO422,Listas!$B$6:$C$106,2,),IF($AN422=$R$11,VLOOKUP($AO422,Listas!$E$6:$F$106,2,),IF($AN422=$R$12,VLOOKUP($AO422,Listas!$H$6:$I$106,2,),""))),"")</f>
        <v/>
      </c>
      <c r="CV422" t="str">
        <f>IFERROR('Prod y alimentación'!Z480*IF($AN422=$R$10,VLOOKUP($AO422,Listas!$B$6:$C$106,2,),IF($AN422=$R$11,VLOOKUP($AO422,Listas!$E$6:$F$106,2,),IF($AN422=$R$12,VLOOKUP($AO422,Listas!$H$6:$I$106,2,),""))),"")</f>
        <v/>
      </c>
      <c r="CW422" t="str">
        <f>IFERROR('Prod y alimentación'!AC480*IF($AN422=$R$10,VLOOKUP($AO422,Listas!$B$6:$C$106,2,),IF($AN422=$R$11,VLOOKUP($AO422,Listas!$E$6:$F$106,2,),IF($AN422=$R$12,VLOOKUP($AO422,Listas!$H$6:$I$106,2,),""))),"")</f>
        <v/>
      </c>
      <c r="CX422" t="str">
        <f>IFERROR('Prod y alimentación'!AF480*IF($AN422=$R$10,VLOOKUP($AO422,Listas!$B$6:$C$106,2,),IF($AN422=$R$11,VLOOKUP($AO422,Listas!$E$6:$F$106,2,),IF($AN422=$R$12,VLOOKUP($AO422,Listas!$H$6:$I$106,2,),""))),"")</f>
        <v/>
      </c>
      <c r="CY422" t="str">
        <f>IFERROR('Prod y alimentación'!AI480*IF($AN422=$R$10,VLOOKUP($AO422,Listas!$B$6:$C$106,2,),IF($AN422=$R$11,VLOOKUP($AO422,Listas!$E$6:$F$106,2,),IF($AN422=$R$12,VLOOKUP($AO422,Listas!$H$6:$I$106,2,),""))),"")</f>
        <v/>
      </c>
      <c r="CZ422" t="str">
        <f>IFERROR('Prod y alimentación'!AL480*IF($AN422=$R$10,VLOOKUP($AO422,Listas!$B$6:$C$106,2,),IF($AN422=$R$11,VLOOKUP($AO422,Listas!$E$6:$F$106,2,),IF($AN422=$R$12,VLOOKUP($AO422,Listas!$H$6:$I$106,2,),""))),"")</f>
        <v/>
      </c>
    </row>
    <row r="423" spans="80:104" x14ac:dyDescent="0.35">
      <c r="CB423" t="str">
        <f>IF(Reservas!E428="",IF(Reservas!D428="","",IF(Reservas!C428=$O$10,0.85,IF(Reservas!C428=$O$11,0.45,IF(Reservas!C428=$O$12,0.33,"")))),Reservas!E428)</f>
        <v/>
      </c>
      <c r="CC423" t="str">
        <f>IF(Reservas!H428="",IF(Reservas!G428="","",IF(Reservas!F428=$O$10,0.85,IF(Reservas!F428=$O$11,0.45,IF(Reservas!F428=$O$12,0.33,"")))),Reservas!H428)</f>
        <v/>
      </c>
      <c r="CD423" t="str">
        <f>IF(Reservas!K428="",IF(Reservas!J428="","",IF(Reservas!I428=$O$10,0.85,IF(Reservas!I428=$O$11,0.45,IF(Reservas!I428=$O$12,0.33,"")))),Reservas!K428)</f>
        <v/>
      </c>
      <c r="CE423" t="str">
        <f>IF(Reservas!N428="",IF(Reservas!M428="","",IF(Reservas!L428=$O$10,0.85,IF(Reservas!L428=$O$11,0.45,IF(Reservas!L428=$O$12,0.33,"")))),Reservas!N428)</f>
        <v/>
      </c>
      <c r="CF423" t="str">
        <f>IF(Reservas!Q428="",IF(Reservas!P428="","",IF(Reservas!O428=$O$10,0.85,IF(Reservas!O428=$O$11,0.45,IF(Reservas!O428=$O$12,0.33,"")))),Reservas!Q428)</f>
        <v/>
      </c>
      <c r="CG423" t="str">
        <f>IF(Reservas!T428="",IF(Reservas!S428="","",IF(Reservas!R428=$O$10,0.85,IF(Reservas!R428=$O$11,0.45,IF(Reservas!R428=$O$12,0.33,"")))),Reservas!T428)</f>
        <v/>
      </c>
      <c r="CH423" t="str">
        <f>IF(Reservas!W428="",IF(Reservas!V428="","",IF(Reservas!U428=$O$10,0.85,IF(Reservas!U428=$O$11,0.45,IF(Reservas!U428=$O$12,0.33,"")))),Reservas!W428)</f>
        <v/>
      </c>
      <c r="CI423" t="str">
        <f>IF(Reservas!Z428="",IF(Reservas!Y428="","",IF(Reservas!X428=$O$10,0.85,IF(Reservas!X428=$O$11,0.45,IF(Reservas!X428=$O$12,0.33,"")))),Reservas!Z428)</f>
        <v/>
      </c>
      <c r="CJ423" t="str">
        <f>IF(Reservas!AC428="",IF(Reservas!AB428="","",IF(Reservas!AA428=$O$10,0.85,IF(Reservas!AA428=$O$11,0.45,IF(Reservas!AA428=$O$12,0.33,"")))),Reservas!AC428)</f>
        <v/>
      </c>
      <c r="CK423" t="str">
        <f>IF(Reservas!AF428="",IF(Reservas!AE428="","",IF(Reservas!AD428=$O$10,0.85,IF(Reservas!AD428=$O$11,0.45,IF(Reservas!AD428=$O$12,0.33,"")))),Reservas!AF428)</f>
        <v/>
      </c>
      <c r="CL423" t="str">
        <f>IF(Reservas!AI428="",IF(Reservas!AH428="","",IF(Reservas!AG428=$O$10,0.85,IF(Reservas!AG428=$O$11,0.45,IF(Reservas!AG428=$O$12,0.33,"")))),Reservas!AI428)</f>
        <v/>
      </c>
      <c r="CM423" t="str">
        <f>IF(Reservas!AL428="",IF(Reservas!AK428="","",IF(Reservas!AJ428=$O$10,0.85,IF(Reservas!AJ428=$O$11,0.45,IF(Reservas!AJ428=$O$12,0.33,"")))),Reservas!AL428)</f>
        <v/>
      </c>
      <c r="CO423" t="str">
        <f>IFERROR('Prod y alimentación'!E481*IF($AN423=$R$10,VLOOKUP($AO423,Listas!$B$6:$C$106,2,),IF($AN423=$R$11,VLOOKUP($AO423,Listas!$E$6:$F$106,2,),IF($AN423=$R$12,VLOOKUP($AO423,Listas!$H$6:$I$106,2,),""))),"")</f>
        <v/>
      </c>
      <c r="CP423" t="str">
        <f>IFERROR('Prod y alimentación'!H481*IF($AN423=$R$10,VLOOKUP($AO423,Listas!$B$6:$C$106,2,),IF($AN423=$R$11,VLOOKUP($AO423,Listas!$E$6:$F$106,2,),IF($AN423=$R$12,VLOOKUP($AO423,Listas!$H$6:$I$106,2,),""))),"")</f>
        <v/>
      </c>
      <c r="CQ423" t="str">
        <f>IFERROR('Prod y alimentación'!K481*IF($AN423=$R$10,VLOOKUP($AO423,Listas!$B$6:$C$106,2,),IF($AN423=$R$11,VLOOKUP($AO423,Listas!$E$6:$F$106,2,),IF($AN423=$R$12,VLOOKUP($AO423,Listas!$H$6:$I$106,2,),""))),"")</f>
        <v/>
      </c>
      <c r="CR423" t="str">
        <f>IFERROR('Prod y alimentación'!N481*IF($AN423=$R$10,VLOOKUP($AO423,Listas!$B$6:$C$106,2,),IF($AN423=$R$11,VLOOKUP($AO423,Listas!$E$6:$F$106,2,),IF($AN423=$R$12,VLOOKUP($AO423,Listas!$H$6:$I$106,2,),""))),"")</f>
        <v/>
      </c>
      <c r="CS423" t="str">
        <f>IFERROR('Prod y alimentación'!Q481*IF($AN423=$R$10,VLOOKUP($AO423,Listas!$B$6:$C$106,2,),IF($AN423=$R$11,VLOOKUP($AO423,Listas!$E$6:$F$106,2,),IF($AN423=$R$12,VLOOKUP($AO423,Listas!$H$6:$I$106,2,),""))),"")</f>
        <v/>
      </c>
      <c r="CT423" t="str">
        <f>IFERROR('Prod y alimentación'!T481*IF($AN423=$R$10,VLOOKUP($AO423,Listas!$B$6:$C$106,2,),IF($AN423=$R$11,VLOOKUP($AO423,Listas!$E$6:$F$106,2,),IF($AN423=$R$12,VLOOKUP($AO423,Listas!$H$6:$I$106,2,),""))),"")</f>
        <v/>
      </c>
      <c r="CU423" t="str">
        <f>IFERROR('Prod y alimentación'!W481*IF($AN423=$R$10,VLOOKUP($AO423,Listas!$B$6:$C$106,2,),IF($AN423=$R$11,VLOOKUP($AO423,Listas!$E$6:$F$106,2,),IF($AN423=$R$12,VLOOKUP($AO423,Listas!$H$6:$I$106,2,),""))),"")</f>
        <v/>
      </c>
      <c r="CV423" t="str">
        <f>IFERROR('Prod y alimentación'!Z481*IF($AN423=$R$10,VLOOKUP($AO423,Listas!$B$6:$C$106,2,),IF($AN423=$R$11,VLOOKUP($AO423,Listas!$E$6:$F$106,2,),IF($AN423=$R$12,VLOOKUP($AO423,Listas!$H$6:$I$106,2,),""))),"")</f>
        <v/>
      </c>
      <c r="CW423" t="str">
        <f>IFERROR('Prod y alimentación'!AC481*IF($AN423=$R$10,VLOOKUP($AO423,Listas!$B$6:$C$106,2,),IF($AN423=$R$11,VLOOKUP($AO423,Listas!$E$6:$F$106,2,),IF($AN423=$R$12,VLOOKUP($AO423,Listas!$H$6:$I$106,2,),""))),"")</f>
        <v/>
      </c>
      <c r="CX423" t="str">
        <f>IFERROR('Prod y alimentación'!AF481*IF($AN423=$R$10,VLOOKUP($AO423,Listas!$B$6:$C$106,2,),IF($AN423=$R$11,VLOOKUP($AO423,Listas!$E$6:$F$106,2,),IF($AN423=$R$12,VLOOKUP($AO423,Listas!$H$6:$I$106,2,),""))),"")</f>
        <v/>
      </c>
      <c r="CY423" t="str">
        <f>IFERROR('Prod y alimentación'!AI481*IF($AN423=$R$10,VLOOKUP($AO423,Listas!$B$6:$C$106,2,),IF($AN423=$R$11,VLOOKUP($AO423,Listas!$E$6:$F$106,2,),IF($AN423=$R$12,VLOOKUP($AO423,Listas!$H$6:$I$106,2,),""))),"")</f>
        <v/>
      </c>
      <c r="CZ423" t="str">
        <f>IFERROR('Prod y alimentación'!AL481*IF($AN423=$R$10,VLOOKUP($AO423,Listas!$B$6:$C$106,2,),IF($AN423=$R$11,VLOOKUP($AO423,Listas!$E$6:$F$106,2,),IF($AN423=$R$12,VLOOKUP($AO423,Listas!$H$6:$I$106,2,),""))),"")</f>
        <v/>
      </c>
    </row>
    <row r="424" spans="80:104" x14ac:dyDescent="0.35">
      <c r="CB424" t="str">
        <f>IF(Reservas!E429="",IF(Reservas!D429="","",IF(Reservas!C429=$O$10,0.85,IF(Reservas!C429=$O$11,0.45,IF(Reservas!C429=$O$12,0.33,"")))),Reservas!E429)</f>
        <v/>
      </c>
      <c r="CC424" t="str">
        <f>IF(Reservas!H429="",IF(Reservas!G429="","",IF(Reservas!F429=$O$10,0.85,IF(Reservas!F429=$O$11,0.45,IF(Reservas!F429=$O$12,0.33,"")))),Reservas!H429)</f>
        <v/>
      </c>
      <c r="CD424" t="str">
        <f>IF(Reservas!K429="",IF(Reservas!J429="","",IF(Reservas!I429=$O$10,0.85,IF(Reservas!I429=$O$11,0.45,IF(Reservas!I429=$O$12,0.33,"")))),Reservas!K429)</f>
        <v/>
      </c>
      <c r="CE424" t="str">
        <f>IF(Reservas!N429="",IF(Reservas!M429="","",IF(Reservas!L429=$O$10,0.85,IF(Reservas!L429=$O$11,0.45,IF(Reservas!L429=$O$12,0.33,"")))),Reservas!N429)</f>
        <v/>
      </c>
      <c r="CF424" t="str">
        <f>IF(Reservas!Q429="",IF(Reservas!P429="","",IF(Reservas!O429=$O$10,0.85,IF(Reservas!O429=$O$11,0.45,IF(Reservas!O429=$O$12,0.33,"")))),Reservas!Q429)</f>
        <v/>
      </c>
      <c r="CG424" t="str">
        <f>IF(Reservas!T429="",IF(Reservas!S429="","",IF(Reservas!R429=$O$10,0.85,IF(Reservas!R429=$O$11,0.45,IF(Reservas!R429=$O$12,0.33,"")))),Reservas!T429)</f>
        <v/>
      </c>
      <c r="CH424" t="str">
        <f>IF(Reservas!W429="",IF(Reservas!V429="","",IF(Reservas!U429=$O$10,0.85,IF(Reservas!U429=$O$11,0.45,IF(Reservas!U429=$O$12,0.33,"")))),Reservas!W429)</f>
        <v/>
      </c>
      <c r="CI424" t="str">
        <f>IF(Reservas!Z429="",IF(Reservas!Y429="","",IF(Reservas!X429=$O$10,0.85,IF(Reservas!X429=$O$11,0.45,IF(Reservas!X429=$O$12,0.33,"")))),Reservas!Z429)</f>
        <v/>
      </c>
      <c r="CJ424" t="str">
        <f>IF(Reservas!AC429="",IF(Reservas!AB429="","",IF(Reservas!AA429=$O$10,0.85,IF(Reservas!AA429=$O$11,0.45,IF(Reservas!AA429=$O$12,0.33,"")))),Reservas!AC429)</f>
        <v/>
      </c>
      <c r="CK424" t="str">
        <f>IF(Reservas!AF429="",IF(Reservas!AE429="","",IF(Reservas!AD429=$O$10,0.85,IF(Reservas!AD429=$O$11,0.45,IF(Reservas!AD429=$O$12,0.33,"")))),Reservas!AF429)</f>
        <v/>
      </c>
      <c r="CL424" t="str">
        <f>IF(Reservas!AI429="",IF(Reservas!AH429="","",IF(Reservas!AG429=$O$10,0.85,IF(Reservas!AG429=$O$11,0.45,IF(Reservas!AG429=$O$12,0.33,"")))),Reservas!AI429)</f>
        <v/>
      </c>
      <c r="CM424" t="str">
        <f>IF(Reservas!AL429="",IF(Reservas!AK429="","",IF(Reservas!AJ429=$O$10,0.85,IF(Reservas!AJ429=$O$11,0.45,IF(Reservas!AJ429=$O$12,0.33,"")))),Reservas!AL429)</f>
        <v/>
      </c>
      <c r="CO424" t="str">
        <f>IFERROR('Prod y alimentación'!E482*IF($AN424=$R$10,VLOOKUP($AO424,Listas!$B$6:$C$106,2,),IF($AN424=$R$11,VLOOKUP($AO424,Listas!$E$6:$F$106,2,),IF($AN424=$R$12,VLOOKUP($AO424,Listas!$H$6:$I$106,2,),""))),"")</f>
        <v/>
      </c>
      <c r="CP424" t="str">
        <f>IFERROR('Prod y alimentación'!H482*IF($AN424=$R$10,VLOOKUP($AO424,Listas!$B$6:$C$106,2,),IF($AN424=$R$11,VLOOKUP($AO424,Listas!$E$6:$F$106,2,),IF($AN424=$R$12,VLOOKUP($AO424,Listas!$H$6:$I$106,2,),""))),"")</f>
        <v/>
      </c>
      <c r="CQ424" t="str">
        <f>IFERROR('Prod y alimentación'!K482*IF($AN424=$R$10,VLOOKUP($AO424,Listas!$B$6:$C$106,2,),IF($AN424=$R$11,VLOOKUP($AO424,Listas!$E$6:$F$106,2,),IF($AN424=$R$12,VLOOKUP($AO424,Listas!$H$6:$I$106,2,),""))),"")</f>
        <v/>
      </c>
      <c r="CR424" t="str">
        <f>IFERROR('Prod y alimentación'!N482*IF($AN424=$R$10,VLOOKUP($AO424,Listas!$B$6:$C$106,2,),IF($AN424=$R$11,VLOOKUP($AO424,Listas!$E$6:$F$106,2,),IF($AN424=$R$12,VLOOKUP($AO424,Listas!$H$6:$I$106,2,),""))),"")</f>
        <v/>
      </c>
      <c r="CS424" t="str">
        <f>IFERROR('Prod y alimentación'!Q482*IF($AN424=$R$10,VLOOKUP($AO424,Listas!$B$6:$C$106,2,),IF($AN424=$R$11,VLOOKUP($AO424,Listas!$E$6:$F$106,2,),IF($AN424=$R$12,VLOOKUP($AO424,Listas!$H$6:$I$106,2,),""))),"")</f>
        <v/>
      </c>
      <c r="CT424" t="str">
        <f>IFERROR('Prod y alimentación'!T482*IF($AN424=$R$10,VLOOKUP($AO424,Listas!$B$6:$C$106,2,),IF($AN424=$R$11,VLOOKUP($AO424,Listas!$E$6:$F$106,2,),IF($AN424=$R$12,VLOOKUP($AO424,Listas!$H$6:$I$106,2,),""))),"")</f>
        <v/>
      </c>
      <c r="CU424" t="str">
        <f>IFERROR('Prod y alimentación'!W482*IF($AN424=$R$10,VLOOKUP($AO424,Listas!$B$6:$C$106,2,),IF($AN424=$R$11,VLOOKUP($AO424,Listas!$E$6:$F$106,2,),IF($AN424=$R$12,VLOOKUP($AO424,Listas!$H$6:$I$106,2,),""))),"")</f>
        <v/>
      </c>
      <c r="CV424" t="str">
        <f>IFERROR('Prod y alimentación'!Z482*IF($AN424=$R$10,VLOOKUP($AO424,Listas!$B$6:$C$106,2,),IF($AN424=$R$11,VLOOKUP($AO424,Listas!$E$6:$F$106,2,),IF($AN424=$R$12,VLOOKUP($AO424,Listas!$H$6:$I$106,2,),""))),"")</f>
        <v/>
      </c>
      <c r="CW424" t="str">
        <f>IFERROR('Prod y alimentación'!AC482*IF($AN424=$R$10,VLOOKUP($AO424,Listas!$B$6:$C$106,2,),IF($AN424=$R$11,VLOOKUP($AO424,Listas!$E$6:$F$106,2,),IF($AN424=$R$12,VLOOKUP($AO424,Listas!$H$6:$I$106,2,),""))),"")</f>
        <v/>
      </c>
      <c r="CX424" t="str">
        <f>IFERROR('Prod y alimentación'!AF482*IF($AN424=$R$10,VLOOKUP($AO424,Listas!$B$6:$C$106,2,),IF($AN424=$R$11,VLOOKUP($AO424,Listas!$E$6:$F$106,2,),IF($AN424=$R$12,VLOOKUP($AO424,Listas!$H$6:$I$106,2,),""))),"")</f>
        <v/>
      </c>
      <c r="CY424" t="str">
        <f>IFERROR('Prod y alimentación'!AI482*IF($AN424=$R$10,VLOOKUP($AO424,Listas!$B$6:$C$106,2,),IF($AN424=$R$11,VLOOKUP($AO424,Listas!$E$6:$F$106,2,),IF($AN424=$R$12,VLOOKUP($AO424,Listas!$H$6:$I$106,2,),""))),"")</f>
        <v/>
      </c>
      <c r="CZ424" t="str">
        <f>IFERROR('Prod y alimentación'!AL482*IF($AN424=$R$10,VLOOKUP($AO424,Listas!$B$6:$C$106,2,),IF($AN424=$R$11,VLOOKUP($AO424,Listas!$E$6:$F$106,2,),IF($AN424=$R$12,VLOOKUP($AO424,Listas!$H$6:$I$106,2,),""))),"")</f>
        <v/>
      </c>
    </row>
    <row r="425" spans="80:104" x14ac:dyDescent="0.35">
      <c r="CB425" t="str">
        <f>IF(Reservas!E430="",IF(Reservas!D430="","",IF(Reservas!C430=$O$10,0.85,IF(Reservas!C430=$O$11,0.45,IF(Reservas!C430=$O$12,0.33,"")))),Reservas!E430)</f>
        <v/>
      </c>
      <c r="CC425" t="str">
        <f>IF(Reservas!H430="",IF(Reservas!G430="","",IF(Reservas!F430=$O$10,0.85,IF(Reservas!F430=$O$11,0.45,IF(Reservas!F430=$O$12,0.33,"")))),Reservas!H430)</f>
        <v/>
      </c>
      <c r="CD425" t="str">
        <f>IF(Reservas!K430="",IF(Reservas!J430="","",IF(Reservas!I430=$O$10,0.85,IF(Reservas!I430=$O$11,0.45,IF(Reservas!I430=$O$12,0.33,"")))),Reservas!K430)</f>
        <v/>
      </c>
      <c r="CE425" t="str">
        <f>IF(Reservas!N430="",IF(Reservas!M430="","",IF(Reservas!L430=$O$10,0.85,IF(Reservas!L430=$O$11,0.45,IF(Reservas!L430=$O$12,0.33,"")))),Reservas!N430)</f>
        <v/>
      </c>
      <c r="CF425" t="str">
        <f>IF(Reservas!Q430="",IF(Reservas!P430="","",IF(Reservas!O430=$O$10,0.85,IF(Reservas!O430=$O$11,0.45,IF(Reservas!O430=$O$12,0.33,"")))),Reservas!Q430)</f>
        <v/>
      </c>
      <c r="CG425" t="str">
        <f>IF(Reservas!T430="",IF(Reservas!S430="","",IF(Reservas!R430=$O$10,0.85,IF(Reservas!R430=$O$11,0.45,IF(Reservas!R430=$O$12,0.33,"")))),Reservas!T430)</f>
        <v/>
      </c>
      <c r="CH425" t="str">
        <f>IF(Reservas!W430="",IF(Reservas!V430="","",IF(Reservas!U430=$O$10,0.85,IF(Reservas!U430=$O$11,0.45,IF(Reservas!U430=$O$12,0.33,"")))),Reservas!W430)</f>
        <v/>
      </c>
      <c r="CI425" t="str">
        <f>IF(Reservas!Z430="",IF(Reservas!Y430="","",IF(Reservas!X430=$O$10,0.85,IF(Reservas!X430=$O$11,0.45,IF(Reservas!X430=$O$12,0.33,"")))),Reservas!Z430)</f>
        <v/>
      </c>
      <c r="CJ425" t="str">
        <f>IF(Reservas!AC430="",IF(Reservas!AB430="","",IF(Reservas!AA430=$O$10,0.85,IF(Reservas!AA430=$O$11,0.45,IF(Reservas!AA430=$O$12,0.33,"")))),Reservas!AC430)</f>
        <v/>
      </c>
      <c r="CK425" t="str">
        <f>IF(Reservas!AF430="",IF(Reservas!AE430="","",IF(Reservas!AD430=$O$10,0.85,IF(Reservas!AD430=$O$11,0.45,IF(Reservas!AD430=$O$12,0.33,"")))),Reservas!AF430)</f>
        <v/>
      </c>
      <c r="CL425" t="str">
        <f>IF(Reservas!AI430="",IF(Reservas!AH430="","",IF(Reservas!AG430=$O$10,0.85,IF(Reservas!AG430=$O$11,0.45,IF(Reservas!AG430=$O$12,0.33,"")))),Reservas!AI430)</f>
        <v/>
      </c>
      <c r="CM425" t="str">
        <f>IF(Reservas!AL430="",IF(Reservas!AK430="","",IF(Reservas!AJ430=$O$10,0.85,IF(Reservas!AJ430=$O$11,0.45,IF(Reservas!AJ430=$O$12,0.33,"")))),Reservas!AL430)</f>
        <v/>
      </c>
      <c r="CO425" t="str">
        <f>IFERROR('Prod y alimentación'!E483*IF($AN425=$R$10,VLOOKUP($AO425,Listas!$B$6:$C$106,2,),IF($AN425=$R$11,VLOOKUP($AO425,Listas!$E$6:$F$106,2,),IF($AN425=$R$12,VLOOKUP($AO425,Listas!$H$6:$I$106,2,),""))),"")</f>
        <v/>
      </c>
      <c r="CP425" t="str">
        <f>IFERROR('Prod y alimentación'!H483*IF($AN425=$R$10,VLOOKUP($AO425,Listas!$B$6:$C$106,2,),IF($AN425=$R$11,VLOOKUP($AO425,Listas!$E$6:$F$106,2,),IF($AN425=$R$12,VLOOKUP($AO425,Listas!$H$6:$I$106,2,),""))),"")</f>
        <v/>
      </c>
      <c r="CQ425" t="str">
        <f>IFERROR('Prod y alimentación'!K483*IF($AN425=$R$10,VLOOKUP($AO425,Listas!$B$6:$C$106,2,),IF($AN425=$R$11,VLOOKUP($AO425,Listas!$E$6:$F$106,2,),IF($AN425=$R$12,VLOOKUP($AO425,Listas!$H$6:$I$106,2,),""))),"")</f>
        <v/>
      </c>
      <c r="CR425" t="str">
        <f>IFERROR('Prod y alimentación'!N483*IF($AN425=$R$10,VLOOKUP($AO425,Listas!$B$6:$C$106,2,),IF($AN425=$R$11,VLOOKUP($AO425,Listas!$E$6:$F$106,2,),IF($AN425=$R$12,VLOOKUP($AO425,Listas!$H$6:$I$106,2,),""))),"")</f>
        <v/>
      </c>
      <c r="CS425" t="str">
        <f>IFERROR('Prod y alimentación'!Q483*IF($AN425=$R$10,VLOOKUP($AO425,Listas!$B$6:$C$106,2,),IF($AN425=$R$11,VLOOKUP($AO425,Listas!$E$6:$F$106,2,),IF($AN425=$R$12,VLOOKUP($AO425,Listas!$H$6:$I$106,2,),""))),"")</f>
        <v/>
      </c>
      <c r="CT425" t="str">
        <f>IFERROR('Prod y alimentación'!T483*IF($AN425=$R$10,VLOOKUP($AO425,Listas!$B$6:$C$106,2,),IF($AN425=$R$11,VLOOKUP($AO425,Listas!$E$6:$F$106,2,),IF($AN425=$R$12,VLOOKUP($AO425,Listas!$H$6:$I$106,2,),""))),"")</f>
        <v/>
      </c>
      <c r="CU425" t="str">
        <f>IFERROR('Prod y alimentación'!W483*IF($AN425=$R$10,VLOOKUP($AO425,Listas!$B$6:$C$106,2,),IF($AN425=$R$11,VLOOKUP($AO425,Listas!$E$6:$F$106,2,),IF($AN425=$R$12,VLOOKUP($AO425,Listas!$H$6:$I$106,2,),""))),"")</f>
        <v/>
      </c>
      <c r="CV425" t="str">
        <f>IFERROR('Prod y alimentación'!Z483*IF($AN425=$R$10,VLOOKUP($AO425,Listas!$B$6:$C$106,2,),IF($AN425=$R$11,VLOOKUP($AO425,Listas!$E$6:$F$106,2,),IF($AN425=$R$12,VLOOKUP($AO425,Listas!$H$6:$I$106,2,),""))),"")</f>
        <v/>
      </c>
      <c r="CW425" t="str">
        <f>IFERROR('Prod y alimentación'!AC483*IF($AN425=$R$10,VLOOKUP($AO425,Listas!$B$6:$C$106,2,),IF($AN425=$R$11,VLOOKUP($AO425,Listas!$E$6:$F$106,2,),IF($AN425=$R$12,VLOOKUP($AO425,Listas!$H$6:$I$106,2,),""))),"")</f>
        <v/>
      </c>
      <c r="CX425" t="str">
        <f>IFERROR('Prod y alimentación'!AF483*IF($AN425=$R$10,VLOOKUP($AO425,Listas!$B$6:$C$106,2,),IF($AN425=$R$11,VLOOKUP($AO425,Listas!$E$6:$F$106,2,),IF($AN425=$R$12,VLOOKUP($AO425,Listas!$H$6:$I$106,2,),""))),"")</f>
        <v/>
      </c>
      <c r="CY425" t="str">
        <f>IFERROR('Prod y alimentación'!AI483*IF($AN425=$R$10,VLOOKUP($AO425,Listas!$B$6:$C$106,2,),IF($AN425=$R$11,VLOOKUP($AO425,Listas!$E$6:$F$106,2,),IF($AN425=$R$12,VLOOKUP($AO425,Listas!$H$6:$I$106,2,),""))),"")</f>
        <v/>
      </c>
      <c r="CZ425" t="str">
        <f>IFERROR('Prod y alimentación'!AL483*IF($AN425=$R$10,VLOOKUP($AO425,Listas!$B$6:$C$106,2,),IF($AN425=$R$11,VLOOKUP($AO425,Listas!$E$6:$F$106,2,),IF($AN425=$R$12,VLOOKUP($AO425,Listas!$H$6:$I$106,2,),""))),"")</f>
        <v/>
      </c>
    </row>
    <row r="426" spans="80:104" x14ac:dyDescent="0.35">
      <c r="CB426" t="str">
        <f>IF(Reservas!E431="",IF(Reservas!D431="","",IF(Reservas!C431=$O$10,0.85,IF(Reservas!C431=$O$11,0.45,IF(Reservas!C431=$O$12,0.33,"")))),Reservas!E431)</f>
        <v/>
      </c>
      <c r="CC426" t="str">
        <f>IF(Reservas!H431="",IF(Reservas!G431="","",IF(Reservas!F431=$O$10,0.85,IF(Reservas!F431=$O$11,0.45,IF(Reservas!F431=$O$12,0.33,"")))),Reservas!H431)</f>
        <v/>
      </c>
      <c r="CD426" t="str">
        <f>IF(Reservas!K431="",IF(Reservas!J431="","",IF(Reservas!I431=$O$10,0.85,IF(Reservas!I431=$O$11,0.45,IF(Reservas!I431=$O$12,0.33,"")))),Reservas!K431)</f>
        <v/>
      </c>
      <c r="CE426" t="str">
        <f>IF(Reservas!N431="",IF(Reservas!M431="","",IF(Reservas!L431=$O$10,0.85,IF(Reservas!L431=$O$11,0.45,IF(Reservas!L431=$O$12,0.33,"")))),Reservas!N431)</f>
        <v/>
      </c>
      <c r="CF426" t="str">
        <f>IF(Reservas!Q431="",IF(Reservas!P431="","",IF(Reservas!O431=$O$10,0.85,IF(Reservas!O431=$O$11,0.45,IF(Reservas!O431=$O$12,0.33,"")))),Reservas!Q431)</f>
        <v/>
      </c>
      <c r="CG426" t="str">
        <f>IF(Reservas!T431="",IF(Reservas!S431="","",IF(Reservas!R431=$O$10,0.85,IF(Reservas!R431=$O$11,0.45,IF(Reservas!R431=$O$12,0.33,"")))),Reservas!T431)</f>
        <v/>
      </c>
      <c r="CH426" t="str">
        <f>IF(Reservas!W431="",IF(Reservas!V431="","",IF(Reservas!U431=$O$10,0.85,IF(Reservas!U431=$O$11,0.45,IF(Reservas!U431=$O$12,0.33,"")))),Reservas!W431)</f>
        <v/>
      </c>
      <c r="CI426" t="str">
        <f>IF(Reservas!Z431="",IF(Reservas!Y431="","",IF(Reservas!X431=$O$10,0.85,IF(Reservas!X431=$O$11,0.45,IF(Reservas!X431=$O$12,0.33,"")))),Reservas!Z431)</f>
        <v/>
      </c>
      <c r="CJ426" t="str">
        <f>IF(Reservas!AC431="",IF(Reservas!AB431="","",IF(Reservas!AA431=$O$10,0.85,IF(Reservas!AA431=$O$11,0.45,IF(Reservas!AA431=$O$12,0.33,"")))),Reservas!AC431)</f>
        <v/>
      </c>
      <c r="CK426" t="str">
        <f>IF(Reservas!AF431="",IF(Reservas!AE431="","",IF(Reservas!AD431=$O$10,0.85,IF(Reservas!AD431=$O$11,0.45,IF(Reservas!AD431=$O$12,0.33,"")))),Reservas!AF431)</f>
        <v/>
      </c>
      <c r="CL426" t="str">
        <f>IF(Reservas!AI431="",IF(Reservas!AH431="","",IF(Reservas!AG431=$O$10,0.85,IF(Reservas!AG431=$O$11,0.45,IF(Reservas!AG431=$O$12,0.33,"")))),Reservas!AI431)</f>
        <v/>
      </c>
      <c r="CM426" t="str">
        <f>IF(Reservas!AL431="",IF(Reservas!AK431="","",IF(Reservas!AJ431=$O$10,0.85,IF(Reservas!AJ431=$O$11,0.45,IF(Reservas!AJ431=$O$12,0.33,"")))),Reservas!AL431)</f>
        <v/>
      </c>
      <c r="CO426" t="str">
        <f>IFERROR('Prod y alimentación'!E484*IF($AN426=$R$10,VLOOKUP($AO426,Listas!$B$6:$C$106,2,),IF($AN426=$R$11,VLOOKUP($AO426,Listas!$E$6:$F$106,2,),IF($AN426=$R$12,VLOOKUP($AO426,Listas!$H$6:$I$106,2,),""))),"")</f>
        <v/>
      </c>
      <c r="CP426" t="str">
        <f>IFERROR('Prod y alimentación'!H484*IF($AN426=$R$10,VLOOKUP($AO426,Listas!$B$6:$C$106,2,),IF($AN426=$R$11,VLOOKUP($AO426,Listas!$E$6:$F$106,2,),IF($AN426=$R$12,VLOOKUP($AO426,Listas!$H$6:$I$106,2,),""))),"")</f>
        <v/>
      </c>
      <c r="CQ426" t="str">
        <f>IFERROR('Prod y alimentación'!K484*IF($AN426=$R$10,VLOOKUP($AO426,Listas!$B$6:$C$106,2,),IF($AN426=$R$11,VLOOKUP($AO426,Listas!$E$6:$F$106,2,),IF($AN426=$R$12,VLOOKUP($AO426,Listas!$H$6:$I$106,2,),""))),"")</f>
        <v/>
      </c>
      <c r="CR426" t="str">
        <f>IFERROR('Prod y alimentación'!N484*IF($AN426=$R$10,VLOOKUP($AO426,Listas!$B$6:$C$106,2,),IF($AN426=$R$11,VLOOKUP($AO426,Listas!$E$6:$F$106,2,),IF($AN426=$R$12,VLOOKUP($AO426,Listas!$H$6:$I$106,2,),""))),"")</f>
        <v/>
      </c>
      <c r="CS426" t="str">
        <f>IFERROR('Prod y alimentación'!Q484*IF($AN426=$R$10,VLOOKUP($AO426,Listas!$B$6:$C$106,2,),IF($AN426=$R$11,VLOOKUP($AO426,Listas!$E$6:$F$106,2,),IF($AN426=$R$12,VLOOKUP($AO426,Listas!$H$6:$I$106,2,),""))),"")</f>
        <v/>
      </c>
      <c r="CT426" t="str">
        <f>IFERROR('Prod y alimentación'!T484*IF($AN426=$R$10,VLOOKUP($AO426,Listas!$B$6:$C$106,2,),IF($AN426=$R$11,VLOOKUP($AO426,Listas!$E$6:$F$106,2,),IF($AN426=$R$12,VLOOKUP($AO426,Listas!$H$6:$I$106,2,),""))),"")</f>
        <v/>
      </c>
      <c r="CU426" t="str">
        <f>IFERROR('Prod y alimentación'!W484*IF($AN426=$R$10,VLOOKUP($AO426,Listas!$B$6:$C$106,2,),IF($AN426=$R$11,VLOOKUP($AO426,Listas!$E$6:$F$106,2,),IF($AN426=$R$12,VLOOKUP($AO426,Listas!$H$6:$I$106,2,),""))),"")</f>
        <v/>
      </c>
      <c r="CV426" t="str">
        <f>IFERROR('Prod y alimentación'!Z484*IF($AN426=$R$10,VLOOKUP($AO426,Listas!$B$6:$C$106,2,),IF($AN426=$R$11,VLOOKUP($AO426,Listas!$E$6:$F$106,2,),IF($AN426=$R$12,VLOOKUP($AO426,Listas!$H$6:$I$106,2,),""))),"")</f>
        <v/>
      </c>
      <c r="CW426" t="str">
        <f>IFERROR('Prod y alimentación'!AC484*IF($AN426=$R$10,VLOOKUP($AO426,Listas!$B$6:$C$106,2,),IF($AN426=$R$11,VLOOKUP($AO426,Listas!$E$6:$F$106,2,),IF($AN426=$R$12,VLOOKUP($AO426,Listas!$H$6:$I$106,2,),""))),"")</f>
        <v/>
      </c>
      <c r="CX426" t="str">
        <f>IFERROR('Prod y alimentación'!AF484*IF($AN426=$R$10,VLOOKUP($AO426,Listas!$B$6:$C$106,2,),IF($AN426=$R$11,VLOOKUP($AO426,Listas!$E$6:$F$106,2,),IF($AN426=$R$12,VLOOKUP($AO426,Listas!$H$6:$I$106,2,),""))),"")</f>
        <v/>
      </c>
      <c r="CY426" t="str">
        <f>IFERROR('Prod y alimentación'!AI484*IF($AN426=$R$10,VLOOKUP($AO426,Listas!$B$6:$C$106,2,),IF($AN426=$R$11,VLOOKUP($AO426,Listas!$E$6:$F$106,2,),IF($AN426=$R$12,VLOOKUP($AO426,Listas!$H$6:$I$106,2,),""))),"")</f>
        <v/>
      </c>
      <c r="CZ426" t="str">
        <f>IFERROR('Prod y alimentación'!AL484*IF($AN426=$R$10,VLOOKUP($AO426,Listas!$B$6:$C$106,2,),IF($AN426=$R$11,VLOOKUP($AO426,Listas!$E$6:$F$106,2,),IF($AN426=$R$12,VLOOKUP($AO426,Listas!$H$6:$I$106,2,),""))),"")</f>
        <v/>
      </c>
    </row>
    <row r="427" spans="80:104" x14ac:dyDescent="0.35">
      <c r="CB427" t="str">
        <f>IF(Reservas!E432="",IF(Reservas!D432="","",IF(Reservas!C432=$O$10,0.85,IF(Reservas!C432=$O$11,0.45,IF(Reservas!C432=$O$12,0.33,"")))),Reservas!E432)</f>
        <v/>
      </c>
      <c r="CC427" t="str">
        <f>IF(Reservas!H432="",IF(Reservas!G432="","",IF(Reservas!F432=$O$10,0.85,IF(Reservas!F432=$O$11,0.45,IF(Reservas!F432=$O$12,0.33,"")))),Reservas!H432)</f>
        <v/>
      </c>
      <c r="CD427" t="str">
        <f>IF(Reservas!K432="",IF(Reservas!J432="","",IF(Reservas!I432=$O$10,0.85,IF(Reservas!I432=$O$11,0.45,IF(Reservas!I432=$O$12,0.33,"")))),Reservas!K432)</f>
        <v/>
      </c>
      <c r="CE427" t="str">
        <f>IF(Reservas!N432="",IF(Reservas!M432="","",IF(Reservas!L432=$O$10,0.85,IF(Reservas!L432=$O$11,0.45,IF(Reservas!L432=$O$12,0.33,"")))),Reservas!N432)</f>
        <v/>
      </c>
      <c r="CF427" t="str">
        <f>IF(Reservas!Q432="",IF(Reservas!P432="","",IF(Reservas!O432=$O$10,0.85,IF(Reservas!O432=$O$11,0.45,IF(Reservas!O432=$O$12,0.33,"")))),Reservas!Q432)</f>
        <v/>
      </c>
      <c r="CG427" t="str">
        <f>IF(Reservas!T432="",IF(Reservas!S432="","",IF(Reservas!R432=$O$10,0.85,IF(Reservas!R432=$O$11,0.45,IF(Reservas!R432=$O$12,0.33,"")))),Reservas!T432)</f>
        <v/>
      </c>
      <c r="CH427" t="str">
        <f>IF(Reservas!W432="",IF(Reservas!V432="","",IF(Reservas!U432=$O$10,0.85,IF(Reservas!U432=$O$11,0.45,IF(Reservas!U432=$O$12,0.33,"")))),Reservas!W432)</f>
        <v/>
      </c>
      <c r="CI427" t="str">
        <f>IF(Reservas!Z432="",IF(Reservas!Y432="","",IF(Reservas!X432=$O$10,0.85,IF(Reservas!X432=$O$11,0.45,IF(Reservas!X432=$O$12,0.33,"")))),Reservas!Z432)</f>
        <v/>
      </c>
      <c r="CJ427" t="str">
        <f>IF(Reservas!AC432="",IF(Reservas!AB432="","",IF(Reservas!AA432=$O$10,0.85,IF(Reservas!AA432=$O$11,0.45,IF(Reservas!AA432=$O$12,0.33,"")))),Reservas!AC432)</f>
        <v/>
      </c>
      <c r="CK427" t="str">
        <f>IF(Reservas!AF432="",IF(Reservas!AE432="","",IF(Reservas!AD432=$O$10,0.85,IF(Reservas!AD432=$O$11,0.45,IF(Reservas!AD432=$O$12,0.33,"")))),Reservas!AF432)</f>
        <v/>
      </c>
      <c r="CL427" t="str">
        <f>IF(Reservas!AI432="",IF(Reservas!AH432="","",IF(Reservas!AG432=$O$10,0.85,IF(Reservas!AG432=$O$11,0.45,IF(Reservas!AG432=$O$12,0.33,"")))),Reservas!AI432)</f>
        <v/>
      </c>
      <c r="CM427" t="str">
        <f>IF(Reservas!AL432="",IF(Reservas!AK432="","",IF(Reservas!AJ432=$O$10,0.85,IF(Reservas!AJ432=$O$11,0.45,IF(Reservas!AJ432=$O$12,0.33,"")))),Reservas!AL432)</f>
        <v/>
      </c>
      <c r="CO427" t="str">
        <f>IFERROR('Prod y alimentación'!E485*IF($AN427=$R$10,VLOOKUP($AO427,Listas!$B$6:$C$106,2,),IF($AN427=$R$11,VLOOKUP($AO427,Listas!$E$6:$F$106,2,),IF($AN427=$R$12,VLOOKUP($AO427,Listas!$H$6:$I$106,2,),""))),"")</f>
        <v/>
      </c>
      <c r="CP427" t="str">
        <f>IFERROR('Prod y alimentación'!H485*IF($AN427=$R$10,VLOOKUP($AO427,Listas!$B$6:$C$106,2,),IF($AN427=$R$11,VLOOKUP($AO427,Listas!$E$6:$F$106,2,),IF($AN427=$R$12,VLOOKUP($AO427,Listas!$H$6:$I$106,2,),""))),"")</f>
        <v/>
      </c>
      <c r="CQ427" t="str">
        <f>IFERROR('Prod y alimentación'!K485*IF($AN427=$R$10,VLOOKUP($AO427,Listas!$B$6:$C$106,2,),IF($AN427=$R$11,VLOOKUP($AO427,Listas!$E$6:$F$106,2,),IF($AN427=$R$12,VLOOKUP($AO427,Listas!$H$6:$I$106,2,),""))),"")</f>
        <v/>
      </c>
      <c r="CR427" t="str">
        <f>IFERROR('Prod y alimentación'!N485*IF($AN427=$R$10,VLOOKUP($AO427,Listas!$B$6:$C$106,2,),IF($AN427=$R$11,VLOOKUP($AO427,Listas!$E$6:$F$106,2,),IF($AN427=$R$12,VLOOKUP($AO427,Listas!$H$6:$I$106,2,),""))),"")</f>
        <v/>
      </c>
      <c r="CS427" t="str">
        <f>IFERROR('Prod y alimentación'!Q485*IF($AN427=$R$10,VLOOKUP($AO427,Listas!$B$6:$C$106,2,),IF($AN427=$R$11,VLOOKUP($AO427,Listas!$E$6:$F$106,2,),IF($AN427=$R$12,VLOOKUP($AO427,Listas!$H$6:$I$106,2,),""))),"")</f>
        <v/>
      </c>
      <c r="CT427" t="str">
        <f>IFERROR('Prod y alimentación'!T485*IF($AN427=$R$10,VLOOKUP($AO427,Listas!$B$6:$C$106,2,),IF($AN427=$R$11,VLOOKUP($AO427,Listas!$E$6:$F$106,2,),IF($AN427=$R$12,VLOOKUP($AO427,Listas!$H$6:$I$106,2,),""))),"")</f>
        <v/>
      </c>
      <c r="CU427" t="str">
        <f>IFERROR('Prod y alimentación'!W485*IF($AN427=$R$10,VLOOKUP($AO427,Listas!$B$6:$C$106,2,),IF($AN427=$R$11,VLOOKUP($AO427,Listas!$E$6:$F$106,2,),IF($AN427=$R$12,VLOOKUP($AO427,Listas!$H$6:$I$106,2,),""))),"")</f>
        <v/>
      </c>
      <c r="CV427" t="str">
        <f>IFERROR('Prod y alimentación'!Z485*IF($AN427=$R$10,VLOOKUP($AO427,Listas!$B$6:$C$106,2,),IF($AN427=$R$11,VLOOKUP($AO427,Listas!$E$6:$F$106,2,),IF($AN427=$R$12,VLOOKUP($AO427,Listas!$H$6:$I$106,2,),""))),"")</f>
        <v/>
      </c>
      <c r="CW427" t="str">
        <f>IFERROR('Prod y alimentación'!AC485*IF($AN427=$R$10,VLOOKUP($AO427,Listas!$B$6:$C$106,2,),IF($AN427=$R$11,VLOOKUP($AO427,Listas!$E$6:$F$106,2,),IF($AN427=$R$12,VLOOKUP($AO427,Listas!$H$6:$I$106,2,),""))),"")</f>
        <v/>
      </c>
      <c r="CX427" t="str">
        <f>IFERROR('Prod y alimentación'!AF485*IF($AN427=$R$10,VLOOKUP($AO427,Listas!$B$6:$C$106,2,),IF($AN427=$R$11,VLOOKUP($AO427,Listas!$E$6:$F$106,2,),IF($AN427=$R$12,VLOOKUP($AO427,Listas!$H$6:$I$106,2,),""))),"")</f>
        <v/>
      </c>
      <c r="CY427" t="str">
        <f>IFERROR('Prod y alimentación'!AI485*IF($AN427=$R$10,VLOOKUP($AO427,Listas!$B$6:$C$106,2,),IF($AN427=$R$11,VLOOKUP($AO427,Listas!$E$6:$F$106,2,),IF($AN427=$R$12,VLOOKUP($AO427,Listas!$H$6:$I$106,2,),""))),"")</f>
        <v/>
      </c>
      <c r="CZ427" t="str">
        <f>IFERROR('Prod y alimentación'!AL485*IF($AN427=$R$10,VLOOKUP($AO427,Listas!$B$6:$C$106,2,),IF($AN427=$R$11,VLOOKUP($AO427,Listas!$E$6:$F$106,2,),IF($AN427=$R$12,VLOOKUP($AO427,Listas!$H$6:$I$106,2,),""))),"")</f>
        <v/>
      </c>
    </row>
    <row r="428" spans="80:104" x14ac:dyDescent="0.35">
      <c r="CB428" t="str">
        <f>IF(Reservas!E433="",IF(Reservas!D433="","",IF(Reservas!C433=$O$10,0.85,IF(Reservas!C433=$O$11,0.45,IF(Reservas!C433=$O$12,0.33,"")))),Reservas!E433)</f>
        <v/>
      </c>
      <c r="CC428" t="str">
        <f>IF(Reservas!H433="",IF(Reservas!G433="","",IF(Reservas!F433=$O$10,0.85,IF(Reservas!F433=$O$11,0.45,IF(Reservas!F433=$O$12,0.33,"")))),Reservas!H433)</f>
        <v/>
      </c>
      <c r="CD428" t="str">
        <f>IF(Reservas!K433="",IF(Reservas!J433="","",IF(Reservas!I433=$O$10,0.85,IF(Reservas!I433=$O$11,0.45,IF(Reservas!I433=$O$12,0.33,"")))),Reservas!K433)</f>
        <v/>
      </c>
      <c r="CE428" t="str">
        <f>IF(Reservas!N433="",IF(Reservas!M433="","",IF(Reservas!L433=$O$10,0.85,IF(Reservas!L433=$O$11,0.45,IF(Reservas!L433=$O$12,0.33,"")))),Reservas!N433)</f>
        <v/>
      </c>
      <c r="CF428" t="str">
        <f>IF(Reservas!Q433="",IF(Reservas!P433="","",IF(Reservas!O433=$O$10,0.85,IF(Reservas!O433=$O$11,0.45,IF(Reservas!O433=$O$12,0.33,"")))),Reservas!Q433)</f>
        <v/>
      </c>
      <c r="CG428" t="str">
        <f>IF(Reservas!T433="",IF(Reservas!S433="","",IF(Reservas!R433=$O$10,0.85,IF(Reservas!R433=$O$11,0.45,IF(Reservas!R433=$O$12,0.33,"")))),Reservas!T433)</f>
        <v/>
      </c>
      <c r="CH428" t="str">
        <f>IF(Reservas!W433="",IF(Reservas!V433="","",IF(Reservas!U433=$O$10,0.85,IF(Reservas!U433=$O$11,0.45,IF(Reservas!U433=$O$12,0.33,"")))),Reservas!W433)</f>
        <v/>
      </c>
      <c r="CI428" t="str">
        <f>IF(Reservas!Z433="",IF(Reservas!Y433="","",IF(Reservas!X433=$O$10,0.85,IF(Reservas!X433=$O$11,0.45,IF(Reservas!X433=$O$12,0.33,"")))),Reservas!Z433)</f>
        <v/>
      </c>
      <c r="CJ428" t="str">
        <f>IF(Reservas!AC433="",IF(Reservas!AB433="","",IF(Reservas!AA433=$O$10,0.85,IF(Reservas!AA433=$O$11,0.45,IF(Reservas!AA433=$O$12,0.33,"")))),Reservas!AC433)</f>
        <v/>
      </c>
      <c r="CK428" t="str">
        <f>IF(Reservas!AF433="",IF(Reservas!AE433="","",IF(Reservas!AD433=$O$10,0.85,IF(Reservas!AD433=$O$11,0.45,IF(Reservas!AD433=$O$12,0.33,"")))),Reservas!AF433)</f>
        <v/>
      </c>
      <c r="CL428" t="str">
        <f>IF(Reservas!AI433="",IF(Reservas!AH433="","",IF(Reservas!AG433=$O$10,0.85,IF(Reservas!AG433=$O$11,0.45,IF(Reservas!AG433=$O$12,0.33,"")))),Reservas!AI433)</f>
        <v/>
      </c>
      <c r="CM428" t="str">
        <f>IF(Reservas!AL433="",IF(Reservas!AK433="","",IF(Reservas!AJ433=$O$10,0.85,IF(Reservas!AJ433=$O$11,0.45,IF(Reservas!AJ433=$O$12,0.33,"")))),Reservas!AL433)</f>
        <v/>
      </c>
      <c r="CO428" t="str">
        <f>IFERROR('Prod y alimentación'!E486*IF($AN428=$R$10,VLOOKUP($AO428,Listas!$B$6:$C$106,2,),IF($AN428=$R$11,VLOOKUP($AO428,Listas!$E$6:$F$106,2,),IF($AN428=$R$12,VLOOKUP($AO428,Listas!$H$6:$I$106,2,),""))),"")</f>
        <v/>
      </c>
      <c r="CP428" t="str">
        <f>IFERROR('Prod y alimentación'!H486*IF($AN428=$R$10,VLOOKUP($AO428,Listas!$B$6:$C$106,2,),IF($AN428=$R$11,VLOOKUP($AO428,Listas!$E$6:$F$106,2,),IF($AN428=$R$12,VLOOKUP($AO428,Listas!$H$6:$I$106,2,),""))),"")</f>
        <v/>
      </c>
      <c r="CQ428" t="str">
        <f>IFERROR('Prod y alimentación'!K486*IF($AN428=$R$10,VLOOKUP($AO428,Listas!$B$6:$C$106,2,),IF($AN428=$R$11,VLOOKUP($AO428,Listas!$E$6:$F$106,2,),IF($AN428=$R$12,VLOOKUP($AO428,Listas!$H$6:$I$106,2,),""))),"")</f>
        <v/>
      </c>
      <c r="CR428" t="str">
        <f>IFERROR('Prod y alimentación'!N486*IF($AN428=$R$10,VLOOKUP($AO428,Listas!$B$6:$C$106,2,),IF($AN428=$R$11,VLOOKUP($AO428,Listas!$E$6:$F$106,2,),IF($AN428=$R$12,VLOOKUP($AO428,Listas!$H$6:$I$106,2,),""))),"")</f>
        <v/>
      </c>
      <c r="CS428" t="str">
        <f>IFERROR('Prod y alimentación'!Q486*IF($AN428=$R$10,VLOOKUP($AO428,Listas!$B$6:$C$106,2,),IF($AN428=$R$11,VLOOKUP($AO428,Listas!$E$6:$F$106,2,),IF($AN428=$R$12,VLOOKUP($AO428,Listas!$H$6:$I$106,2,),""))),"")</f>
        <v/>
      </c>
      <c r="CT428" t="str">
        <f>IFERROR('Prod y alimentación'!T486*IF($AN428=$R$10,VLOOKUP($AO428,Listas!$B$6:$C$106,2,),IF($AN428=$R$11,VLOOKUP($AO428,Listas!$E$6:$F$106,2,),IF($AN428=$R$12,VLOOKUP($AO428,Listas!$H$6:$I$106,2,),""))),"")</f>
        <v/>
      </c>
      <c r="CU428" t="str">
        <f>IFERROR('Prod y alimentación'!W486*IF($AN428=$R$10,VLOOKUP($AO428,Listas!$B$6:$C$106,2,),IF($AN428=$R$11,VLOOKUP($AO428,Listas!$E$6:$F$106,2,),IF($AN428=$R$12,VLOOKUP($AO428,Listas!$H$6:$I$106,2,),""))),"")</f>
        <v/>
      </c>
      <c r="CV428" t="str">
        <f>IFERROR('Prod y alimentación'!Z486*IF($AN428=$R$10,VLOOKUP($AO428,Listas!$B$6:$C$106,2,),IF($AN428=$R$11,VLOOKUP($AO428,Listas!$E$6:$F$106,2,),IF($AN428=$R$12,VLOOKUP($AO428,Listas!$H$6:$I$106,2,),""))),"")</f>
        <v/>
      </c>
      <c r="CW428" t="str">
        <f>IFERROR('Prod y alimentación'!AC486*IF($AN428=$R$10,VLOOKUP($AO428,Listas!$B$6:$C$106,2,),IF($AN428=$R$11,VLOOKUP($AO428,Listas!$E$6:$F$106,2,),IF($AN428=$R$12,VLOOKUP($AO428,Listas!$H$6:$I$106,2,),""))),"")</f>
        <v/>
      </c>
      <c r="CX428" t="str">
        <f>IFERROR('Prod y alimentación'!AF486*IF($AN428=$R$10,VLOOKUP($AO428,Listas!$B$6:$C$106,2,),IF($AN428=$R$11,VLOOKUP($AO428,Listas!$E$6:$F$106,2,),IF($AN428=$R$12,VLOOKUP($AO428,Listas!$H$6:$I$106,2,),""))),"")</f>
        <v/>
      </c>
      <c r="CY428" t="str">
        <f>IFERROR('Prod y alimentación'!AI486*IF($AN428=$R$10,VLOOKUP($AO428,Listas!$B$6:$C$106,2,),IF($AN428=$R$11,VLOOKUP($AO428,Listas!$E$6:$F$106,2,),IF($AN428=$R$12,VLOOKUP($AO428,Listas!$H$6:$I$106,2,),""))),"")</f>
        <v/>
      </c>
      <c r="CZ428" t="str">
        <f>IFERROR('Prod y alimentación'!AL486*IF($AN428=$R$10,VLOOKUP($AO428,Listas!$B$6:$C$106,2,),IF($AN428=$R$11,VLOOKUP($AO428,Listas!$E$6:$F$106,2,),IF($AN428=$R$12,VLOOKUP($AO428,Listas!$H$6:$I$106,2,),""))),"")</f>
        <v/>
      </c>
    </row>
    <row r="429" spans="80:104" x14ac:dyDescent="0.35">
      <c r="CB429" t="str">
        <f>IF(Reservas!E434="",IF(Reservas!D434="","",IF(Reservas!C434=$O$10,0.85,IF(Reservas!C434=$O$11,0.45,IF(Reservas!C434=$O$12,0.33,"")))),Reservas!E434)</f>
        <v/>
      </c>
      <c r="CC429" t="str">
        <f>IF(Reservas!H434="",IF(Reservas!G434="","",IF(Reservas!F434=$O$10,0.85,IF(Reservas!F434=$O$11,0.45,IF(Reservas!F434=$O$12,0.33,"")))),Reservas!H434)</f>
        <v/>
      </c>
      <c r="CD429" t="str">
        <f>IF(Reservas!K434="",IF(Reservas!J434="","",IF(Reservas!I434=$O$10,0.85,IF(Reservas!I434=$O$11,0.45,IF(Reservas!I434=$O$12,0.33,"")))),Reservas!K434)</f>
        <v/>
      </c>
      <c r="CE429" t="str">
        <f>IF(Reservas!N434="",IF(Reservas!M434="","",IF(Reservas!L434=$O$10,0.85,IF(Reservas!L434=$O$11,0.45,IF(Reservas!L434=$O$12,0.33,"")))),Reservas!N434)</f>
        <v/>
      </c>
      <c r="CF429" t="str">
        <f>IF(Reservas!Q434="",IF(Reservas!P434="","",IF(Reservas!O434=$O$10,0.85,IF(Reservas!O434=$O$11,0.45,IF(Reservas!O434=$O$12,0.33,"")))),Reservas!Q434)</f>
        <v/>
      </c>
      <c r="CG429" t="str">
        <f>IF(Reservas!T434="",IF(Reservas!S434="","",IF(Reservas!R434=$O$10,0.85,IF(Reservas!R434=$O$11,0.45,IF(Reservas!R434=$O$12,0.33,"")))),Reservas!T434)</f>
        <v/>
      </c>
      <c r="CH429" t="str">
        <f>IF(Reservas!W434="",IF(Reservas!V434="","",IF(Reservas!U434=$O$10,0.85,IF(Reservas!U434=$O$11,0.45,IF(Reservas!U434=$O$12,0.33,"")))),Reservas!W434)</f>
        <v/>
      </c>
      <c r="CI429" t="str">
        <f>IF(Reservas!Z434="",IF(Reservas!Y434="","",IF(Reservas!X434=$O$10,0.85,IF(Reservas!X434=$O$11,0.45,IF(Reservas!X434=$O$12,0.33,"")))),Reservas!Z434)</f>
        <v/>
      </c>
      <c r="CJ429" t="str">
        <f>IF(Reservas!AC434="",IF(Reservas!AB434="","",IF(Reservas!AA434=$O$10,0.85,IF(Reservas!AA434=$O$11,0.45,IF(Reservas!AA434=$O$12,0.33,"")))),Reservas!AC434)</f>
        <v/>
      </c>
      <c r="CK429" t="str">
        <f>IF(Reservas!AF434="",IF(Reservas!AE434="","",IF(Reservas!AD434=$O$10,0.85,IF(Reservas!AD434=$O$11,0.45,IF(Reservas!AD434=$O$12,0.33,"")))),Reservas!AF434)</f>
        <v/>
      </c>
      <c r="CL429" t="str">
        <f>IF(Reservas!AI434="",IF(Reservas!AH434="","",IF(Reservas!AG434=$O$10,0.85,IF(Reservas!AG434=$O$11,0.45,IF(Reservas!AG434=$O$12,0.33,"")))),Reservas!AI434)</f>
        <v/>
      </c>
      <c r="CM429" t="str">
        <f>IF(Reservas!AL434="",IF(Reservas!AK434="","",IF(Reservas!AJ434=$O$10,0.85,IF(Reservas!AJ434=$O$11,0.45,IF(Reservas!AJ434=$O$12,0.33,"")))),Reservas!AL434)</f>
        <v/>
      </c>
      <c r="CO429" t="str">
        <f>IFERROR('Prod y alimentación'!E487*IF($AN429=$R$10,VLOOKUP($AO429,Listas!$B$6:$C$106,2,),IF($AN429=$R$11,VLOOKUP($AO429,Listas!$E$6:$F$106,2,),IF($AN429=$R$12,VLOOKUP($AO429,Listas!$H$6:$I$106,2,),""))),"")</f>
        <v/>
      </c>
      <c r="CP429" t="str">
        <f>IFERROR('Prod y alimentación'!H487*IF($AN429=$R$10,VLOOKUP($AO429,Listas!$B$6:$C$106,2,),IF($AN429=$R$11,VLOOKUP($AO429,Listas!$E$6:$F$106,2,),IF($AN429=$R$12,VLOOKUP($AO429,Listas!$H$6:$I$106,2,),""))),"")</f>
        <v/>
      </c>
      <c r="CQ429" t="str">
        <f>IFERROR('Prod y alimentación'!K487*IF($AN429=$R$10,VLOOKUP($AO429,Listas!$B$6:$C$106,2,),IF($AN429=$R$11,VLOOKUP($AO429,Listas!$E$6:$F$106,2,),IF($AN429=$R$12,VLOOKUP($AO429,Listas!$H$6:$I$106,2,),""))),"")</f>
        <v/>
      </c>
      <c r="CR429" t="str">
        <f>IFERROR('Prod y alimentación'!N487*IF($AN429=$R$10,VLOOKUP($AO429,Listas!$B$6:$C$106,2,),IF($AN429=$R$11,VLOOKUP($AO429,Listas!$E$6:$F$106,2,),IF($AN429=$R$12,VLOOKUP($AO429,Listas!$H$6:$I$106,2,),""))),"")</f>
        <v/>
      </c>
      <c r="CS429" t="str">
        <f>IFERROR('Prod y alimentación'!Q487*IF($AN429=$R$10,VLOOKUP($AO429,Listas!$B$6:$C$106,2,),IF($AN429=$R$11,VLOOKUP($AO429,Listas!$E$6:$F$106,2,),IF($AN429=$R$12,VLOOKUP($AO429,Listas!$H$6:$I$106,2,),""))),"")</f>
        <v/>
      </c>
      <c r="CT429" t="str">
        <f>IFERROR('Prod y alimentación'!T487*IF($AN429=$R$10,VLOOKUP($AO429,Listas!$B$6:$C$106,2,),IF($AN429=$R$11,VLOOKUP($AO429,Listas!$E$6:$F$106,2,),IF($AN429=$R$12,VLOOKUP($AO429,Listas!$H$6:$I$106,2,),""))),"")</f>
        <v/>
      </c>
      <c r="CU429" t="str">
        <f>IFERROR('Prod y alimentación'!W487*IF($AN429=$R$10,VLOOKUP($AO429,Listas!$B$6:$C$106,2,),IF($AN429=$R$11,VLOOKUP($AO429,Listas!$E$6:$F$106,2,),IF($AN429=$R$12,VLOOKUP($AO429,Listas!$H$6:$I$106,2,),""))),"")</f>
        <v/>
      </c>
      <c r="CV429" t="str">
        <f>IFERROR('Prod y alimentación'!Z487*IF($AN429=$R$10,VLOOKUP($AO429,Listas!$B$6:$C$106,2,),IF($AN429=$R$11,VLOOKUP($AO429,Listas!$E$6:$F$106,2,),IF($AN429=$R$12,VLOOKUP($AO429,Listas!$H$6:$I$106,2,),""))),"")</f>
        <v/>
      </c>
      <c r="CW429" t="str">
        <f>IFERROR('Prod y alimentación'!AC487*IF($AN429=$R$10,VLOOKUP($AO429,Listas!$B$6:$C$106,2,),IF($AN429=$R$11,VLOOKUP($AO429,Listas!$E$6:$F$106,2,),IF($AN429=$R$12,VLOOKUP($AO429,Listas!$H$6:$I$106,2,),""))),"")</f>
        <v/>
      </c>
      <c r="CX429" t="str">
        <f>IFERROR('Prod y alimentación'!AF487*IF($AN429=$R$10,VLOOKUP($AO429,Listas!$B$6:$C$106,2,),IF($AN429=$R$11,VLOOKUP($AO429,Listas!$E$6:$F$106,2,),IF($AN429=$R$12,VLOOKUP($AO429,Listas!$H$6:$I$106,2,),""))),"")</f>
        <v/>
      </c>
      <c r="CY429" t="str">
        <f>IFERROR('Prod y alimentación'!AI487*IF($AN429=$R$10,VLOOKUP($AO429,Listas!$B$6:$C$106,2,),IF($AN429=$R$11,VLOOKUP($AO429,Listas!$E$6:$F$106,2,),IF($AN429=$R$12,VLOOKUP($AO429,Listas!$H$6:$I$106,2,),""))),"")</f>
        <v/>
      </c>
      <c r="CZ429" t="str">
        <f>IFERROR('Prod y alimentación'!AL487*IF($AN429=$R$10,VLOOKUP($AO429,Listas!$B$6:$C$106,2,),IF($AN429=$R$11,VLOOKUP($AO429,Listas!$E$6:$F$106,2,),IF($AN429=$R$12,VLOOKUP($AO429,Listas!$H$6:$I$106,2,),""))),"")</f>
        <v/>
      </c>
    </row>
    <row r="430" spans="80:104" x14ac:dyDescent="0.35">
      <c r="CB430" t="str">
        <f>IF(Reservas!E435="",IF(Reservas!D435="","",IF(Reservas!C435=$O$10,0.85,IF(Reservas!C435=$O$11,0.45,IF(Reservas!C435=$O$12,0.33,"")))),Reservas!E435)</f>
        <v/>
      </c>
      <c r="CC430" t="str">
        <f>IF(Reservas!H435="",IF(Reservas!G435="","",IF(Reservas!F435=$O$10,0.85,IF(Reservas!F435=$O$11,0.45,IF(Reservas!F435=$O$12,0.33,"")))),Reservas!H435)</f>
        <v/>
      </c>
      <c r="CD430" t="str">
        <f>IF(Reservas!K435="",IF(Reservas!J435="","",IF(Reservas!I435=$O$10,0.85,IF(Reservas!I435=$O$11,0.45,IF(Reservas!I435=$O$12,0.33,"")))),Reservas!K435)</f>
        <v/>
      </c>
      <c r="CE430" t="str">
        <f>IF(Reservas!N435="",IF(Reservas!M435="","",IF(Reservas!L435=$O$10,0.85,IF(Reservas!L435=$O$11,0.45,IF(Reservas!L435=$O$12,0.33,"")))),Reservas!N435)</f>
        <v/>
      </c>
      <c r="CF430" t="str">
        <f>IF(Reservas!Q435="",IF(Reservas!P435="","",IF(Reservas!O435=$O$10,0.85,IF(Reservas!O435=$O$11,0.45,IF(Reservas!O435=$O$12,0.33,"")))),Reservas!Q435)</f>
        <v/>
      </c>
      <c r="CG430" t="str">
        <f>IF(Reservas!T435="",IF(Reservas!S435="","",IF(Reservas!R435=$O$10,0.85,IF(Reservas!R435=$O$11,0.45,IF(Reservas!R435=$O$12,0.33,"")))),Reservas!T435)</f>
        <v/>
      </c>
      <c r="CH430" t="str">
        <f>IF(Reservas!W435="",IF(Reservas!V435="","",IF(Reservas!U435=$O$10,0.85,IF(Reservas!U435=$O$11,0.45,IF(Reservas!U435=$O$12,0.33,"")))),Reservas!W435)</f>
        <v/>
      </c>
      <c r="CI430" t="str">
        <f>IF(Reservas!Z435="",IF(Reservas!Y435="","",IF(Reservas!X435=$O$10,0.85,IF(Reservas!X435=$O$11,0.45,IF(Reservas!X435=$O$12,0.33,"")))),Reservas!Z435)</f>
        <v/>
      </c>
      <c r="CJ430" t="str">
        <f>IF(Reservas!AC435="",IF(Reservas!AB435="","",IF(Reservas!AA435=$O$10,0.85,IF(Reservas!AA435=$O$11,0.45,IF(Reservas!AA435=$O$12,0.33,"")))),Reservas!AC435)</f>
        <v/>
      </c>
      <c r="CK430" t="str">
        <f>IF(Reservas!AF435="",IF(Reservas!AE435="","",IF(Reservas!AD435=$O$10,0.85,IF(Reservas!AD435=$O$11,0.45,IF(Reservas!AD435=$O$12,0.33,"")))),Reservas!AF435)</f>
        <v/>
      </c>
      <c r="CL430" t="str">
        <f>IF(Reservas!AI435="",IF(Reservas!AH435="","",IF(Reservas!AG435=$O$10,0.85,IF(Reservas!AG435=$O$11,0.45,IF(Reservas!AG435=$O$12,0.33,"")))),Reservas!AI435)</f>
        <v/>
      </c>
      <c r="CM430" t="str">
        <f>IF(Reservas!AL435="",IF(Reservas!AK435="","",IF(Reservas!AJ435=$O$10,0.85,IF(Reservas!AJ435=$O$11,0.45,IF(Reservas!AJ435=$O$12,0.33,"")))),Reservas!AL435)</f>
        <v/>
      </c>
      <c r="CO430" t="str">
        <f>IFERROR('Prod y alimentación'!E488*IF($AN430=$R$10,VLOOKUP($AO430,Listas!$B$6:$C$106,2,),IF($AN430=$R$11,VLOOKUP($AO430,Listas!$E$6:$F$106,2,),IF($AN430=$R$12,VLOOKUP($AO430,Listas!$H$6:$I$106,2,),""))),"")</f>
        <v/>
      </c>
      <c r="CP430" t="str">
        <f>IFERROR('Prod y alimentación'!H488*IF($AN430=$R$10,VLOOKUP($AO430,Listas!$B$6:$C$106,2,),IF($AN430=$R$11,VLOOKUP($AO430,Listas!$E$6:$F$106,2,),IF($AN430=$R$12,VLOOKUP($AO430,Listas!$H$6:$I$106,2,),""))),"")</f>
        <v/>
      </c>
      <c r="CQ430" t="str">
        <f>IFERROR('Prod y alimentación'!K488*IF($AN430=$R$10,VLOOKUP($AO430,Listas!$B$6:$C$106,2,),IF($AN430=$R$11,VLOOKUP($AO430,Listas!$E$6:$F$106,2,),IF($AN430=$R$12,VLOOKUP($AO430,Listas!$H$6:$I$106,2,),""))),"")</f>
        <v/>
      </c>
      <c r="CR430" t="str">
        <f>IFERROR('Prod y alimentación'!N488*IF($AN430=$R$10,VLOOKUP($AO430,Listas!$B$6:$C$106,2,),IF($AN430=$R$11,VLOOKUP($AO430,Listas!$E$6:$F$106,2,),IF($AN430=$R$12,VLOOKUP($AO430,Listas!$H$6:$I$106,2,),""))),"")</f>
        <v/>
      </c>
      <c r="CS430" t="str">
        <f>IFERROR('Prod y alimentación'!Q488*IF($AN430=$R$10,VLOOKUP($AO430,Listas!$B$6:$C$106,2,),IF($AN430=$R$11,VLOOKUP($AO430,Listas!$E$6:$F$106,2,),IF($AN430=$R$12,VLOOKUP($AO430,Listas!$H$6:$I$106,2,),""))),"")</f>
        <v/>
      </c>
      <c r="CT430" t="str">
        <f>IFERROR('Prod y alimentación'!T488*IF($AN430=$R$10,VLOOKUP($AO430,Listas!$B$6:$C$106,2,),IF($AN430=$R$11,VLOOKUP($AO430,Listas!$E$6:$F$106,2,),IF($AN430=$R$12,VLOOKUP($AO430,Listas!$H$6:$I$106,2,),""))),"")</f>
        <v/>
      </c>
      <c r="CU430" t="str">
        <f>IFERROR('Prod y alimentación'!W488*IF($AN430=$R$10,VLOOKUP($AO430,Listas!$B$6:$C$106,2,),IF($AN430=$R$11,VLOOKUP($AO430,Listas!$E$6:$F$106,2,),IF($AN430=$R$12,VLOOKUP($AO430,Listas!$H$6:$I$106,2,),""))),"")</f>
        <v/>
      </c>
      <c r="CV430" t="str">
        <f>IFERROR('Prod y alimentación'!Z488*IF($AN430=$R$10,VLOOKUP($AO430,Listas!$B$6:$C$106,2,),IF($AN430=$R$11,VLOOKUP($AO430,Listas!$E$6:$F$106,2,),IF($AN430=$R$12,VLOOKUP($AO430,Listas!$H$6:$I$106,2,),""))),"")</f>
        <v/>
      </c>
      <c r="CW430" t="str">
        <f>IFERROR('Prod y alimentación'!AC488*IF($AN430=$R$10,VLOOKUP($AO430,Listas!$B$6:$C$106,2,),IF($AN430=$R$11,VLOOKUP($AO430,Listas!$E$6:$F$106,2,),IF($AN430=$R$12,VLOOKUP($AO430,Listas!$H$6:$I$106,2,),""))),"")</f>
        <v/>
      </c>
      <c r="CX430" t="str">
        <f>IFERROR('Prod y alimentación'!AF488*IF($AN430=$R$10,VLOOKUP($AO430,Listas!$B$6:$C$106,2,),IF($AN430=$R$11,VLOOKUP($AO430,Listas!$E$6:$F$106,2,),IF($AN430=$R$12,VLOOKUP($AO430,Listas!$H$6:$I$106,2,),""))),"")</f>
        <v/>
      </c>
      <c r="CY430" t="str">
        <f>IFERROR('Prod y alimentación'!AI488*IF($AN430=$R$10,VLOOKUP($AO430,Listas!$B$6:$C$106,2,),IF($AN430=$R$11,VLOOKUP($AO430,Listas!$E$6:$F$106,2,),IF($AN430=$R$12,VLOOKUP($AO430,Listas!$H$6:$I$106,2,),""))),"")</f>
        <v/>
      </c>
      <c r="CZ430" t="str">
        <f>IFERROR('Prod y alimentación'!AL488*IF($AN430=$R$10,VLOOKUP($AO430,Listas!$B$6:$C$106,2,),IF($AN430=$R$11,VLOOKUP($AO430,Listas!$E$6:$F$106,2,),IF($AN430=$R$12,VLOOKUP($AO430,Listas!$H$6:$I$106,2,),""))),"")</f>
        <v/>
      </c>
    </row>
    <row r="431" spans="80:104" x14ac:dyDescent="0.35">
      <c r="CB431" t="str">
        <f>IF(Reservas!E436="",IF(Reservas!D436="","",IF(Reservas!C436=$O$10,0.85,IF(Reservas!C436=$O$11,0.45,IF(Reservas!C436=$O$12,0.33,"")))),Reservas!E436)</f>
        <v/>
      </c>
      <c r="CC431" t="str">
        <f>IF(Reservas!H436="",IF(Reservas!G436="","",IF(Reservas!F436=$O$10,0.85,IF(Reservas!F436=$O$11,0.45,IF(Reservas!F436=$O$12,0.33,"")))),Reservas!H436)</f>
        <v/>
      </c>
      <c r="CD431" t="str">
        <f>IF(Reservas!K436="",IF(Reservas!J436="","",IF(Reservas!I436=$O$10,0.85,IF(Reservas!I436=$O$11,0.45,IF(Reservas!I436=$O$12,0.33,"")))),Reservas!K436)</f>
        <v/>
      </c>
      <c r="CE431" t="str">
        <f>IF(Reservas!N436="",IF(Reservas!M436="","",IF(Reservas!L436=$O$10,0.85,IF(Reservas!L436=$O$11,0.45,IF(Reservas!L436=$O$12,0.33,"")))),Reservas!N436)</f>
        <v/>
      </c>
      <c r="CF431" t="str">
        <f>IF(Reservas!Q436="",IF(Reservas!P436="","",IF(Reservas!O436=$O$10,0.85,IF(Reservas!O436=$O$11,0.45,IF(Reservas!O436=$O$12,0.33,"")))),Reservas!Q436)</f>
        <v/>
      </c>
      <c r="CG431" t="str">
        <f>IF(Reservas!T436="",IF(Reservas!S436="","",IF(Reservas!R436=$O$10,0.85,IF(Reservas!R436=$O$11,0.45,IF(Reservas!R436=$O$12,0.33,"")))),Reservas!T436)</f>
        <v/>
      </c>
      <c r="CH431" t="str">
        <f>IF(Reservas!W436="",IF(Reservas!V436="","",IF(Reservas!U436=$O$10,0.85,IF(Reservas!U436=$O$11,0.45,IF(Reservas!U436=$O$12,0.33,"")))),Reservas!W436)</f>
        <v/>
      </c>
      <c r="CI431" t="str">
        <f>IF(Reservas!Z436="",IF(Reservas!Y436="","",IF(Reservas!X436=$O$10,0.85,IF(Reservas!X436=$O$11,0.45,IF(Reservas!X436=$O$12,0.33,"")))),Reservas!Z436)</f>
        <v/>
      </c>
      <c r="CJ431" t="str">
        <f>IF(Reservas!AC436="",IF(Reservas!AB436="","",IF(Reservas!AA436=$O$10,0.85,IF(Reservas!AA436=$O$11,0.45,IF(Reservas!AA436=$O$12,0.33,"")))),Reservas!AC436)</f>
        <v/>
      </c>
      <c r="CK431" t="str">
        <f>IF(Reservas!AF436="",IF(Reservas!AE436="","",IF(Reservas!AD436=$O$10,0.85,IF(Reservas!AD436=$O$11,0.45,IF(Reservas!AD436=$O$12,0.33,"")))),Reservas!AF436)</f>
        <v/>
      </c>
      <c r="CL431" t="str">
        <f>IF(Reservas!AI436="",IF(Reservas!AH436="","",IF(Reservas!AG436=$O$10,0.85,IF(Reservas!AG436=$O$11,0.45,IF(Reservas!AG436=$O$12,0.33,"")))),Reservas!AI436)</f>
        <v/>
      </c>
      <c r="CM431" t="str">
        <f>IF(Reservas!AL436="",IF(Reservas!AK436="","",IF(Reservas!AJ436=$O$10,0.85,IF(Reservas!AJ436=$O$11,0.45,IF(Reservas!AJ436=$O$12,0.33,"")))),Reservas!AL436)</f>
        <v/>
      </c>
      <c r="CO431" t="str">
        <f>IFERROR('Prod y alimentación'!E489*IF($AN431=$R$10,VLOOKUP($AO431,Listas!$B$6:$C$106,2,),IF($AN431=$R$11,VLOOKUP($AO431,Listas!$E$6:$F$106,2,),IF($AN431=$R$12,VLOOKUP($AO431,Listas!$H$6:$I$106,2,),""))),"")</f>
        <v/>
      </c>
      <c r="CP431" t="str">
        <f>IFERROR('Prod y alimentación'!H489*IF($AN431=$R$10,VLOOKUP($AO431,Listas!$B$6:$C$106,2,),IF($AN431=$R$11,VLOOKUP($AO431,Listas!$E$6:$F$106,2,),IF($AN431=$R$12,VLOOKUP($AO431,Listas!$H$6:$I$106,2,),""))),"")</f>
        <v/>
      </c>
      <c r="CQ431" t="str">
        <f>IFERROR('Prod y alimentación'!K489*IF($AN431=$R$10,VLOOKUP($AO431,Listas!$B$6:$C$106,2,),IF($AN431=$R$11,VLOOKUP($AO431,Listas!$E$6:$F$106,2,),IF($AN431=$R$12,VLOOKUP($AO431,Listas!$H$6:$I$106,2,),""))),"")</f>
        <v/>
      </c>
      <c r="CR431" t="str">
        <f>IFERROR('Prod y alimentación'!N489*IF($AN431=$R$10,VLOOKUP($AO431,Listas!$B$6:$C$106,2,),IF($AN431=$R$11,VLOOKUP($AO431,Listas!$E$6:$F$106,2,),IF($AN431=$R$12,VLOOKUP($AO431,Listas!$H$6:$I$106,2,),""))),"")</f>
        <v/>
      </c>
      <c r="CS431" t="str">
        <f>IFERROR('Prod y alimentación'!Q489*IF($AN431=$R$10,VLOOKUP($AO431,Listas!$B$6:$C$106,2,),IF($AN431=$R$11,VLOOKUP($AO431,Listas!$E$6:$F$106,2,),IF($AN431=$R$12,VLOOKUP($AO431,Listas!$H$6:$I$106,2,),""))),"")</f>
        <v/>
      </c>
      <c r="CT431" t="str">
        <f>IFERROR('Prod y alimentación'!T489*IF($AN431=$R$10,VLOOKUP($AO431,Listas!$B$6:$C$106,2,),IF($AN431=$R$11,VLOOKUP($AO431,Listas!$E$6:$F$106,2,),IF($AN431=$R$12,VLOOKUP($AO431,Listas!$H$6:$I$106,2,),""))),"")</f>
        <v/>
      </c>
      <c r="CU431" t="str">
        <f>IFERROR('Prod y alimentación'!W489*IF($AN431=$R$10,VLOOKUP($AO431,Listas!$B$6:$C$106,2,),IF($AN431=$R$11,VLOOKUP($AO431,Listas!$E$6:$F$106,2,),IF($AN431=$R$12,VLOOKUP($AO431,Listas!$H$6:$I$106,2,),""))),"")</f>
        <v/>
      </c>
      <c r="CV431" t="str">
        <f>IFERROR('Prod y alimentación'!Z489*IF($AN431=$R$10,VLOOKUP($AO431,Listas!$B$6:$C$106,2,),IF($AN431=$R$11,VLOOKUP($AO431,Listas!$E$6:$F$106,2,),IF($AN431=$R$12,VLOOKUP($AO431,Listas!$H$6:$I$106,2,),""))),"")</f>
        <v/>
      </c>
      <c r="CW431" t="str">
        <f>IFERROR('Prod y alimentación'!AC489*IF($AN431=$R$10,VLOOKUP($AO431,Listas!$B$6:$C$106,2,),IF($AN431=$R$11,VLOOKUP($AO431,Listas!$E$6:$F$106,2,),IF($AN431=$R$12,VLOOKUP($AO431,Listas!$H$6:$I$106,2,),""))),"")</f>
        <v/>
      </c>
      <c r="CX431" t="str">
        <f>IFERROR('Prod y alimentación'!AF489*IF($AN431=$R$10,VLOOKUP($AO431,Listas!$B$6:$C$106,2,),IF($AN431=$R$11,VLOOKUP($AO431,Listas!$E$6:$F$106,2,),IF($AN431=$R$12,VLOOKUP($AO431,Listas!$H$6:$I$106,2,),""))),"")</f>
        <v/>
      </c>
      <c r="CY431" t="str">
        <f>IFERROR('Prod y alimentación'!AI489*IF($AN431=$R$10,VLOOKUP($AO431,Listas!$B$6:$C$106,2,),IF($AN431=$R$11,VLOOKUP($AO431,Listas!$E$6:$F$106,2,),IF($AN431=$R$12,VLOOKUP($AO431,Listas!$H$6:$I$106,2,),""))),"")</f>
        <v/>
      </c>
      <c r="CZ431" t="str">
        <f>IFERROR('Prod y alimentación'!AL489*IF($AN431=$R$10,VLOOKUP($AO431,Listas!$B$6:$C$106,2,),IF($AN431=$R$11,VLOOKUP($AO431,Listas!$E$6:$F$106,2,),IF($AN431=$R$12,VLOOKUP($AO431,Listas!$H$6:$I$106,2,),""))),"")</f>
        <v/>
      </c>
    </row>
    <row r="432" spans="80:104" x14ac:dyDescent="0.35">
      <c r="CB432" t="str">
        <f>IF(Reservas!E437="",IF(Reservas!D437="","",IF(Reservas!C437=$O$10,0.85,IF(Reservas!C437=$O$11,0.45,IF(Reservas!C437=$O$12,0.33,"")))),Reservas!E437)</f>
        <v/>
      </c>
      <c r="CC432" t="str">
        <f>IF(Reservas!H437="",IF(Reservas!G437="","",IF(Reservas!F437=$O$10,0.85,IF(Reservas!F437=$O$11,0.45,IF(Reservas!F437=$O$12,0.33,"")))),Reservas!H437)</f>
        <v/>
      </c>
      <c r="CD432" t="str">
        <f>IF(Reservas!K437="",IF(Reservas!J437="","",IF(Reservas!I437=$O$10,0.85,IF(Reservas!I437=$O$11,0.45,IF(Reservas!I437=$O$12,0.33,"")))),Reservas!K437)</f>
        <v/>
      </c>
      <c r="CE432" t="str">
        <f>IF(Reservas!N437="",IF(Reservas!M437="","",IF(Reservas!L437=$O$10,0.85,IF(Reservas!L437=$O$11,0.45,IF(Reservas!L437=$O$12,0.33,"")))),Reservas!N437)</f>
        <v/>
      </c>
      <c r="CF432" t="str">
        <f>IF(Reservas!Q437="",IF(Reservas!P437="","",IF(Reservas!O437=$O$10,0.85,IF(Reservas!O437=$O$11,0.45,IF(Reservas!O437=$O$12,0.33,"")))),Reservas!Q437)</f>
        <v/>
      </c>
      <c r="CG432" t="str">
        <f>IF(Reservas!T437="",IF(Reservas!S437="","",IF(Reservas!R437=$O$10,0.85,IF(Reservas!R437=$O$11,0.45,IF(Reservas!R437=$O$12,0.33,"")))),Reservas!T437)</f>
        <v/>
      </c>
      <c r="CH432" t="str">
        <f>IF(Reservas!W437="",IF(Reservas!V437="","",IF(Reservas!U437=$O$10,0.85,IF(Reservas!U437=$O$11,0.45,IF(Reservas!U437=$O$12,0.33,"")))),Reservas!W437)</f>
        <v/>
      </c>
      <c r="CI432" t="str">
        <f>IF(Reservas!Z437="",IF(Reservas!Y437="","",IF(Reservas!X437=$O$10,0.85,IF(Reservas!X437=$O$11,0.45,IF(Reservas!X437=$O$12,0.33,"")))),Reservas!Z437)</f>
        <v/>
      </c>
      <c r="CJ432" t="str">
        <f>IF(Reservas!AC437="",IF(Reservas!AB437="","",IF(Reservas!AA437=$O$10,0.85,IF(Reservas!AA437=$O$11,0.45,IF(Reservas!AA437=$O$12,0.33,"")))),Reservas!AC437)</f>
        <v/>
      </c>
      <c r="CK432" t="str">
        <f>IF(Reservas!AF437="",IF(Reservas!AE437="","",IF(Reservas!AD437=$O$10,0.85,IF(Reservas!AD437=$O$11,0.45,IF(Reservas!AD437=$O$12,0.33,"")))),Reservas!AF437)</f>
        <v/>
      </c>
      <c r="CL432" t="str">
        <f>IF(Reservas!AI437="",IF(Reservas!AH437="","",IF(Reservas!AG437=$O$10,0.85,IF(Reservas!AG437=$O$11,0.45,IF(Reservas!AG437=$O$12,0.33,"")))),Reservas!AI437)</f>
        <v/>
      </c>
      <c r="CM432" t="str">
        <f>IF(Reservas!AL437="",IF(Reservas!AK437="","",IF(Reservas!AJ437=$O$10,0.85,IF(Reservas!AJ437=$O$11,0.45,IF(Reservas!AJ437=$O$12,0.33,"")))),Reservas!AL437)</f>
        <v/>
      </c>
      <c r="CO432" t="str">
        <f>IFERROR('Prod y alimentación'!E490*IF($AN432=$R$10,VLOOKUP($AO432,Listas!$B$6:$C$106,2,),IF($AN432=$R$11,VLOOKUP($AO432,Listas!$E$6:$F$106,2,),IF($AN432=$R$12,VLOOKUP($AO432,Listas!$H$6:$I$106,2,),""))),"")</f>
        <v/>
      </c>
      <c r="CP432" t="str">
        <f>IFERROR('Prod y alimentación'!H490*IF($AN432=$R$10,VLOOKUP($AO432,Listas!$B$6:$C$106,2,),IF($AN432=$R$11,VLOOKUP($AO432,Listas!$E$6:$F$106,2,),IF($AN432=$R$12,VLOOKUP($AO432,Listas!$H$6:$I$106,2,),""))),"")</f>
        <v/>
      </c>
      <c r="CQ432" t="str">
        <f>IFERROR('Prod y alimentación'!K490*IF($AN432=$R$10,VLOOKUP($AO432,Listas!$B$6:$C$106,2,),IF($AN432=$R$11,VLOOKUP($AO432,Listas!$E$6:$F$106,2,),IF($AN432=$R$12,VLOOKUP($AO432,Listas!$H$6:$I$106,2,),""))),"")</f>
        <v/>
      </c>
      <c r="CR432" t="str">
        <f>IFERROR('Prod y alimentación'!N490*IF($AN432=$R$10,VLOOKUP($AO432,Listas!$B$6:$C$106,2,),IF($AN432=$R$11,VLOOKUP($AO432,Listas!$E$6:$F$106,2,),IF($AN432=$R$12,VLOOKUP($AO432,Listas!$H$6:$I$106,2,),""))),"")</f>
        <v/>
      </c>
      <c r="CS432" t="str">
        <f>IFERROR('Prod y alimentación'!Q490*IF($AN432=$R$10,VLOOKUP($AO432,Listas!$B$6:$C$106,2,),IF($AN432=$R$11,VLOOKUP($AO432,Listas!$E$6:$F$106,2,),IF($AN432=$R$12,VLOOKUP($AO432,Listas!$H$6:$I$106,2,),""))),"")</f>
        <v/>
      </c>
      <c r="CT432" t="str">
        <f>IFERROR('Prod y alimentación'!T490*IF($AN432=$R$10,VLOOKUP($AO432,Listas!$B$6:$C$106,2,),IF($AN432=$R$11,VLOOKUP($AO432,Listas!$E$6:$F$106,2,),IF($AN432=$R$12,VLOOKUP($AO432,Listas!$H$6:$I$106,2,),""))),"")</f>
        <v/>
      </c>
      <c r="CU432" t="str">
        <f>IFERROR('Prod y alimentación'!W490*IF($AN432=$R$10,VLOOKUP($AO432,Listas!$B$6:$C$106,2,),IF($AN432=$R$11,VLOOKUP($AO432,Listas!$E$6:$F$106,2,),IF($AN432=$R$12,VLOOKUP($AO432,Listas!$H$6:$I$106,2,),""))),"")</f>
        <v/>
      </c>
      <c r="CV432" t="str">
        <f>IFERROR('Prod y alimentación'!Z490*IF($AN432=$R$10,VLOOKUP($AO432,Listas!$B$6:$C$106,2,),IF($AN432=$R$11,VLOOKUP($AO432,Listas!$E$6:$F$106,2,),IF($AN432=$R$12,VLOOKUP($AO432,Listas!$H$6:$I$106,2,),""))),"")</f>
        <v/>
      </c>
      <c r="CW432" t="str">
        <f>IFERROR('Prod y alimentación'!AC490*IF($AN432=$R$10,VLOOKUP($AO432,Listas!$B$6:$C$106,2,),IF($AN432=$R$11,VLOOKUP($AO432,Listas!$E$6:$F$106,2,),IF($AN432=$R$12,VLOOKUP($AO432,Listas!$H$6:$I$106,2,),""))),"")</f>
        <v/>
      </c>
      <c r="CX432" t="str">
        <f>IFERROR('Prod y alimentación'!AF490*IF($AN432=$R$10,VLOOKUP($AO432,Listas!$B$6:$C$106,2,),IF($AN432=$R$11,VLOOKUP($AO432,Listas!$E$6:$F$106,2,),IF($AN432=$R$12,VLOOKUP($AO432,Listas!$H$6:$I$106,2,),""))),"")</f>
        <v/>
      </c>
      <c r="CY432" t="str">
        <f>IFERROR('Prod y alimentación'!AI490*IF($AN432=$R$10,VLOOKUP($AO432,Listas!$B$6:$C$106,2,),IF($AN432=$R$11,VLOOKUP($AO432,Listas!$E$6:$F$106,2,),IF($AN432=$R$12,VLOOKUP($AO432,Listas!$H$6:$I$106,2,),""))),"")</f>
        <v/>
      </c>
      <c r="CZ432" t="str">
        <f>IFERROR('Prod y alimentación'!AL490*IF($AN432=$R$10,VLOOKUP($AO432,Listas!$B$6:$C$106,2,),IF($AN432=$R$11,VLOOKUP($AO432,Listas!$E$6:$F$106,2,),IF($AN432=$R$12,VLOOKUP($AO432,Listas!$H$6:$I$106,2,),""))),"")</f>
        <v/>
      </c>
    </row>
    <row r="433" spans="80:104" x14ac:dyDescent="0.35">
      <c r="CB433" t="str">
        <f>IF(Reservas!E438="",IF(Reservas!D438="","",IF(Reservas!C438=$O$10,0.85,IF(Reservas!C438=$O$11,0.45,IF(Reservas!C438=$O$12,0.33,"")))),Reservas!E438)</f>
        <v/>
      </c>
      <c r="CC433" t="str">
        <f>IF(Reservas!H438="",IF(Reservas!G438="","",IF(Reservas!F438=$O$10,0.85,IF(Reservas!F438=$O$11,0.45,IF(Reservas!F438=$O$12,0.33,"")))),Reservas!H438)</f>
        <v/>
      </c>
      <c r="CD433" t="str">
        <f>IF(Reservas!K438="",IF(Reservas!J438="","",IF(Reservas!I438=$O$10,0.85,IF(Reservas!I438=$O$11,0.45,IF(Reservas!I438=$O$12,0.33,"")))),Reservas!K438)</f>
        <v/>
      </c>
      <c r="CE433" t="str">
        <f>IF(Reservas!N438="",IF(Reservas!M438="","",IF(Reservas!L438=$O$10,0.85,IF(Reservas!L438=$O$11,0.45,IF(Reservas!L438=$O$12,0.33,"")))),Reservas!N438)</f>
        <v/>
      </c>
      <c r="CF433" t="str">
        <f>IF(Reservas!Q438="",IF(Reservas!P438="","",IF(Reservas!O438=$O$10,0.85,IF(Reservas!O438=$O$11,0.45,IF(Reservas!O438=$O$12,0.33,"")))),Reservas!Q438)</f>
        <v/>
      </c>
      <c r="CG433" t="str">
        <f>IF(Reservas!T438="",IF(Reservas!S438="","",IF(Reservas!R438=$O$10,0.85,IF(Reservas!R438=$O$11,0.45,IF(Reservas!R438=$O$12,0.33,"")))),Reservas!T438)</f>
        <v/>
      </c>
      <c r="CH433" t="str">
        <f>IF(Reservas!W438="",IF(Reservas!V438="","",IF(Reservas!U438=$O$10,0.85,IF(Reservas!U438=$O$11,0.45,IF(Reservas!U438=$O$12,0.33,"")))),Reservas!W438)</f>
        <v/>
      </c>
      <c r="CI433" t="str">
        <f>IF(Reservas!Z438="",IF(Reservas!Y438="","",IF(Reservas!X438=$O$10,0.85,IF(Reservas!X438=$O$11,0.45,IF(Reservas!X438=$O$12,0.33,"")))),Reservas!Z438)</f>
        <v/>
      </c>
      <c r="CJ433" t="str">
        <f>IF(Reservas!AC438="",IF(Reservas!AB438="","",IF(Reservas!AA438=$O$10,0.85,IF(Reservas!AA438=$O$11,0.45,IF(Reservas!AA438=$O$12,0.33,"")))),Reservas!AC438)</f>
        <v/>
      </c>
      <c r="CK433" t="str">
        <f>IF(Reservas!AF438="",IF(Reservas!AE438="","",IF(Reservas!AD438=$O$10,0.85,IF(Reservas!AD438=$O$11,0.45,IF(Reservas!AD438=$O$12,0.33,"")))),Reservas!AF438)</f>
        <v/>
      </c>
      <c r="CL433" t="str">
        <f>IF(Reservas!AI438="",IF(Reservas!AH438="","",IF(Reservas!AG438=$O$10,0.85,IF(Reservas!AG438=$O$11,0.45,IF(Reservas!AG438=$O$12,0.33,"")))),Reservas!AI438)</f>
        <v/>
      </c>
      <c r="CM433" t="str">
        <f>IF(Reservas!AL438="",IF(Reservas!AK438="","",IF(Reservas!AJ438=$O$10,0.85,IF(Reservas!AJ438=$O$11,0.45,IF(Reservas!AJ438=$O$12,0.33,"")))),Reservas!AL438)</f>
        <v/>
      </c>
      <c r="CO433" t="str">
        <f>IFERROR('Prod y alimentación'!E491*IF($AN433=$R$10,VLOOKUP($AO433,Listas!$B$6:$C$106,2,),IF($AN433=$R$11,VLOOKUP($AO433,Listas!$E$6:$F$106,2,),IF($AN433=$R$12,VLOOKUP($AO433,Listas!$H$6:$I$106,2,),""))),"")</f>
        <v/>
      </c>
      <c r="CP433" t="str">
        <f>IFERROR('Prod y alimentación'!H491*IF($AN433=$R$10,VLOOKUP($AO433,Listas!$B$6:$C$106,2,),IF($AN433=$R$11,VLOOKUP($AO433,Listas!$E$6:$F$106,2,),IF($AN433=$R$12,VLOOKUP($AO433,Listas!$H$6:$I$106,2,),""))),"")</f>
        <v/>
      </c>
      <c r="CQ433" t="str">
        <f>IFERROR('Prod y alimentación'!K491*IF($AN433=$R$10,VLOOKUP($AO433,Listas!$B$6:$C$106,2,),IF($AN433=$R$11,VLOOKUP($AO433,Listas!$E$6:$F$106,2,),IF($AN433=$R$12,VLOOKUP($AO433,Listas!$H$6:$I$106,2,),""))),"")</f>
        <v/>
      </c>
      <c r="CR433" t="str">
        <f>IFERROR('Prod y alimentación'!N491*IF($AN433=$R$10,VLOOKUP($AO433,Listas!$B$6:$C$106,2,),IF($AN433=$R$11,VLOOKUP($AO433,Listas!$E$6:$F$106,2,),IF($AN433=$R$12,VLOOKUP($AO433,Listas!$H$6:$I$106,2,),""))),"")</f>
        <v/>
      </c>
      <c r="CS433" t="str">
        <f>IFERROR('Prod y alimentación'!Q491*IF($AN433=$R$10,VLOOKUP($AO433,Listas!$B$6:$C$106,2,),IF($AN433=$R$11,VLOOKUP($AO433,Listas!$E$6:$F$106,2,),IF($AN433=$R$12,VLOOKUP($AO433,Listas!$H$6:$I$106,2,),""))),"")</f>
        <v/>
      </c>
      <c r="CT433" t="str">
        <f>IFERROR('Prod y alimentación'!T491*IF($AN433=$R$10,VLOOKUP($AO433,Listas!$B$6:$C$106,2,),IF($AN433=$R$11,VLOOKUP($AO433,Listas!$E$6:$F$106,2,),IF($AN433=$R$12,VLOOKUP($AO433,Listas!$H$6:$I$106,2,),""))),"")</f>
        <v/>
      </c>
      <c r="CU433" t="str">
        <f>IFERROR('Prod y alimentación'!W491*IF($AN433=$R$10,VLOOKUP($AO433,Listas!$B$6:$C$106,2,),IF($AN433=$R$11,VLOOKUP($AO433,Listas!$E$6:$F$106,2,),IF($AN433=$R$12,VLOOKUP($AO433,Listas!$H$6:$I$106,2,),""))),"")</f>
        <v/>
      </c>
      <c r="CV433" t="str">
        <f>IFERROR('Prod y alimentación'!Z491*IF($AN433=$R$10,VLOOKUP($AO433,Listas!$B$6:$C$106,2,),IF($AN433=$R$11,VLOOKUP($AO433,Listas!$E$6:$F$106,2,),IF($AN433=$R$12,VLOOKUP($AO433,Listas!$H$6:$I$106,2,),""))),"")</f>
        <v/>
      </c>
      <c r="CW433" t="str">
        <f>IFERROR('Prod y alimentación'!AC491*IF($AN433=$R$10,VLOOKUP($AO433,Listas!$B$6:$C$106,2,),IF($AN433=$R$11,VLOOKUP($AO433,Listas!$E$6:$F$106,2,),IF($AN433=$R$12,VLOOKUP($AO433,Listas!$H$6:$I$106,2,),""))),"")</f>
        <v/>
      </c>
      <c r="CX433" t="str">
        <f>IFERROR('Prod y alimentación'!AF491*IF($AN433=$R$10,VLOOKUP($AO433,Listas!$B$6:$C$106,2,),IF($AN433=$R$11,VLOOKUP($AO433,Listas!$E$6:$F$106,2,),IF($AN433=$R$12,VLOOKUP($AO433,Listas!$H$6:$I$106,2,),""))),"")</f>
        <v/>
      </c>
      <c r="CY433" t="str">
        <f>IFERROR('Prod y alimentación'!AI491*IF($AN433=$R$10,VLOOKUP($AO433,Listas!$B$6:$C$106,2,),IF($AN433=$R$11,VLOOKUP($AO433,Listas!$E$6:$F$106,2,),IF($AN433=$R$12,VLOOKUP($AO433,Listas!$H$6:$I$106,2,),""))),"")</f>
        <v/>
      </c>
      <c r="CZ433" t="str">
        <f>IFERROR('Prod y alimentación'!AL491*IF($AN433=$R$10,VLOOKUP($AO433,Listas!$B$6:$C$106,2,),IF($AN433=$R$11,VLOOKUP($AO433,Listas!$E$6:$F$106,2,),IF($AN433=$R$12,VLOOKUP($AO433,Listas!$H$6:$I$106,2,),""))),"")</f>
        <v/>
      </c>
    </row>
    <row r="434" spans="80:104" x14ac:dyDescent="0.35">
      <c r="CB434" t="str">
        <f>IF(Reservas!E439="",IF(Reservas!D439="","",IF(Reservas!C439=$O$10,0.85,IF(Reservas!C439=$O$11,0.45,IF(Reservas!C439=$O$12,0.33,"")))),Reservas!E439)</f>
        <v/>
      </c>
      <c r="CC434" t="str">
        <f>IF(Reservas!H439="",IF(Reservas!G439="","",IF(Reservas!F439=$O$10,0.85,IF(Reservas!F439=$O$11,0.45,IF(Reservas!F439=$O$12,0.33,"")))),Reservas!H439)</f>
        <v/>
      </c>
      <c r="CD434" t="str">
        <f>IF(Reservas!K439="",IF(Reservas!J439="","",IF(Reservas!I439=$O$10,0.85,IF(Reservas!I439=$O$11,0.45,IF(Reservas!I439=$O$12,0.33,"")))),Reservas!K439)</f>
        <v/>
      </c>
      <c r="CE434" t="str">
        <f>IF(Reservas!N439="",IF(Reservas!M439="","",IF(Reservas!L439=$O$10,0.85,IF(Reservas!L439=$O$11,0.45,IF(Reservas!L439=$O$12,0.33,"")))),Reservas!N439)</f>
        <v/>
      </c>
      <c r="CF434" t="str">
        <f>IF(Reservas!Q439="",IF(Reservas!P439="","",IF(Reservas!O439=$O$10,0.85,IF(Reservas!O439=$O$11,0.45,IF(Reservas!O439=$O$12,0.33,"")))),Reservas!Q439)</f>
        <v/>
      </c>
      <c r="CG434" t="str">
        <f>IF(Reservas!T439="",IF(Reservas!S439="","",IF(Reservas!R439=$O$10,0.85,IF(Reservas!R439=$O$11,0.45,IF(Reservas!R439=$O$12,0.33,"")))),Reservas!T439)</f>
        <v/>
      </c>
      <c r="CH434" t="str">
        <f>IF(Reservas!W439="",IF(Reservas!V439="","",IF(Reservas!U439=$O$10,0.85,IF(Reservas!U439=$O$11,0.45,IF(Reservas!U439=$O$12,0.33,"")))),Reservas!W439)</f>
        <v/>
      </c>
      <c r="CI434" t="str">
        <f>IF(Reservas!Z439="",IF(Reservas!Y439="","",IF(Reservas!X439=$O$10,0.85,IF(Reservas!X439=$O$11,0.45,IF(Reservas!X439=$O$12,0.33,"")))),Reservas!Z439)</f>
        <v/>
      </c>
      <c r="CJ434" t="str">
        <f>IF(Reservas!AC439="",IF(Reservas!AB439="","",IF(Reservas!AA439=$O$10,0.85,IF(Reservas!AA439=$O$11,0.45,IF(Reservas!AA439=$O$12,0.33,"")))),Reservas!AC439)</f>
        <v/>
      </c>
      <c r="CK434" t="str">
        <f>IF(Reservas!AF439="",IF(Reservas!AE439="","",IF(Reservas!AD439=$O$10,0.85,IF(Reservas!AD439=$O$11,0.45,IF(Reservas!AD439=$O$12,0.33,"")))),Reservas!AF439)</f>
        <v/>
      </c>
      <c r="CL434" t="str">
        <f>IF(Reservas!AI439="",IF(Reservas!AH439="","",IF(Reservas!AG439=$O$10,0.85,IF(Reservas!AG439=$O$11,0.45,IF(Reservas!AG439=$O$12,0.33,"")))),Reservas!AI439)</f>
        <v/>
      </c>
      <c r="CM434" t="str">
        <f>IF(Reservas!AL439="",IF(Reservas!AK439="","",IF(Reservas!AJ439=$O$10,0.85,IF(Reservas!AJ439=$O$11,0.45,IF(Reservas!AJ439=$O$12,0.33,"")))),Reservas!AL439)</f>
        <v/>
      </c>
      <c r="CO434" t="str">
        <f>IFERROR('Prod y alimentación'!E492*IF($AN434=$R$10,VLOOKUP($AO434,Listas!$B$6:$C$106,2,),IF($AN434=$R$11,VLOOKUP($AO434,Listas!$E$6:$F$106,2,),IF($AN434=$R$12,VLOOKUP($AO434,Listas!$H$6:$I$106,2,),""))),"")</f>
        <v/>
      </c>
      <c r="CP434" t="str">
        <f>IFERROR('Prod y alimentación'!H492*IF($AN434=$R$10,VLOOKUP($AO434,Listas!$B$6:$C$106,2,),IF($AN434=$R$11,VLOOKUP($AO434,Listas!$E$6:$F$106,2,),IF($AN434=$R$12,VLOOKUP($AO434,Listas!$H$6:$I$106,2,),""))),"")</f>
        <v/>
      </c>
      <c r="CQ434" t="str">
        <f>IFERROR('Prod y alimentación'!K492*IF($AN434=$R$10,VLOOKUP($AO434,Listas!$B$6:$C$106,2,),IF($AN434=$R$11,VLOOKUP($AO434,Listas!$E$6:$F$106,2,),IF($AN434=$R$12,VLOOKUP($AO434,Listas!$H$6:$I$106,2,),""))),"")</f>
        <v/>
      </c>
      <c r="CR434" t="str">
        <f>IFERROR('Prod y alimentación'!N492*IF($AN434=$R$10,VLOOKUP($AO434,Listas!$B$6:$C$106,2,),IF($AN434=$R$11,VLOOKUP($AO434,Listas!$E$6:$F$106,2,),IF($AN434=$R$12,VLOOKUP($AO434,Listas!$H$6:$I$106,2,),""))),"")</f>
        <v/>
      </c>
      <c r="CS434" t="str">
        <f>IFERROR('Prod y alimentación'!Q492*IF($AN434=$R$10,VLOOKUP($AO434,Listas!$B$6:$C$106,2,),IF($AN434=$R$11,VLOOKUP($AO434,Listas!$E$6:$F$106,2,),IF($AN434=$R$12,VLOOKUP($AO434,Listas!$H$6:$I$106,2,),""))),"")</f>
        <v/>
      </c>
      <c r="CT434" t="str">
        <f>IFERROR('Prod y alimentación'!T492*IF($AN434=$R$10,VLOOKUP($AO434,Listas!$B$6:$C$106,2,),IF($AN434=$R$11,VLOOKUP($AO434,Listas!$E$6:$F$106,2,),IF($AN434=$R$12,VLOOKUP($AO434,Listas!$H$6:$I$106,2,),""))),"")</f>
        <v/>
      </c>
      <c r="CU434" t="str">
        <f>IFERROR('Prod y alimentación'!W492*IF($AN434=$R$10,VLOOKUP($AO434,Listas!$B$6:$C$106,2,),IF($AN434=$R$11,VLOOKUP($AO434,Listas!$E$6:$F$106,2,),IF($AN434=$R$12,VLOOKUP($AO434,Listas!$H$6:$I$106,2,),""))),"")</f>
        <v/>
      </c>
      <c r="CV434" t="str">
        <f>IFERROR('Prod y alimentación'!Z492*IF($AN434=$R$10,VLOOKUP($AO434,Listas!$B$6:$C$106,2,),IF($AN434=$R$11,VLOOKUP($AO434,Listas!$E$6:$F$106,2,),IF($AN434=$R$12,VLOOKUP($AO434,Listas!$H$6:$I$106,2,),""))),"")</f>
        <v/>
      </c>
      <c r="CW434" t="str">
        <f>IFERROR('Prod y alimentación'!AC492*IF($AN434=$R$10,VLOOKUP($AO434,Listas!$B$6:$C$106,2,),IF($AN434=$R$11,VLOOKUP($AO434,Listas!$E$6:$F$106,2,),IF($AN434=$R$12,VLOOKUP($AO434,Listas!$H$6:$I$106,2,),""))),"")</f>
        <v/>
      </c>
      <c r="CX434" t="str">
        <f>IFERROR('Prod y alimentación'!AF492*IF($AN434=$R$10,VLOOKUP($AO434,Listas!$B$6:$C$106,2,),IF($AN434=$R$11,VLOOKUP($AO434,Listas!$E$6:$F$106,2,),IF($AN434=$R$12,VLOOKUP($AO434,Listas!$H$6:$I$106,2,),""))),"")</f>
        <v/>
      </c>
      <c r="CY434" t="str">
        <f>IFERROR('Prod y alimentación'!AI492*IF($AN434=$R$10,VLOOKUP($AO434,Listas!$B$6:$C$106,2,),IF($AN434=$R$11,VLOOKUP($AO434,Listas!$E$6:$F$106,2,),IF($AN434=$R$12,VLOOKUP($AO434,Listas!$H$6:$I$106,2,),""))),"")</f>
        <v/>
      </c>
      <c r="CZ434" t="str">
        <f>IFERROR('Prod y alimentación'!AL492*IF($AN434=$R$10,VLOOKUP($AO434,Listas!$B$6:$C$106,2,),IF($AN434=$R$11,VLOOKUP($AO434,Listas!$E$6:$F$106,2,),IF($AN434=$R$12,VLOOKUP($AO434,Listas!$H$6:$I$106,2,),""))),"")</f>
        <v/>
      </c>
    </row>
    <row r="435" spans="80:104" x14ac:dyDescent="0.35">
      <c r="CB435" t="str">
        <f>IF(Reservas!E440="",IF(Reservas!D440="","",IF(Reservas!C440=$O$10,0.85,IF(Reservas!C440=$O$11,0.45,IF(Reservas!C440=$O$12,0.33,"")))),Reservas!E440)</f>
        <v/>
      </c>
      <c r="CC435" t="str">
        <f>IF(Reservas!H440="",IF(Reservas!G440="","",IF(Reservas!F440=$O$10,0.85,IF(Reservas!F440=$O$11,0.45,IF(Reservas!F440=$O$12,0.33,"")))),Reservas!H440)</f>
        <v/>
      </c>
      <c r="CD435" t="str">
        <f>IF(Reservas!K440="",IF(Reservas!J440="","",IF(Reservas!I440=$O$10,0.85,IF(Reservas!I440=$O$11,0.45,IF(Reservas!I440=$O$12,0.33,"")))),Reservas!K440)</f>
        <v/>
      </c>
      <c r="CE435" t="str">
        <f>IF(Reservas!N440="",IF(Reservas!M440="","",IF(Reservas!L440=$O$10,0.85,IF(Reservas!L440=$O$11,0.45,IF(Reservas!L440=$O$12,0.33,"")))),Reservas!N440)</f>
        <v/>
      </c>
      <c r="CF435" t="str">
        <f>IF(Reservas!Q440="",IF(Reservas!P440="","",IF(Reservas!O440=$O$10,0.85,IF(Reservas!O440=$O$11,0.45,IF(Reservas!O440=$O$12,0.33,"")))),Reservas!Q440)</f>
        <v/>
      </c>
      <c r="CG435" t="str">
        <f>IF(Reservas!T440="",IF(Reservas!S440="","",IF(Reservas!R440=$O$10,0.85,IF(Reservas!R440=$O$11,0.45,IF(Reservas!R440=$O$12,0.33,"")))),Reservas!T440)</f>
        <v/>
      </c>
      <c r="CH435" t="str">
        <f>IF(Reservas!W440="",IF(Reservas!V440="","",IF(Reservas!U440=$O$10,0.85,IF(Reservas!U440=$O$11,0.45,IF(Reservas!U440=$O$12,0.33,"")))),Reservas!W440)</f>
        <v/>
      </c>
      <c r="CI435" t="str">
        <f>IF(Reservas!Z440="",IF(Reservas!Y440="","",IF(Reservas!X440=$O$10,0.85,IF(Reservas!X440=$O$11,0.45,IF(Reservas!X440=$O$12,0.33,"")))),Reservas!Z440)</f>
        <v/>
      </c>
      <c r="CJ435" t="str">
        <f>IF(Reservas!AC440="",IF(Reservas!AB440="","",IF(Reservas!AA440=$O$10,0.85,IF(Reservas!AA440=$O$11,0.45,IF(Reservas!AA440=$O$12,0.33,"")))),Reservas!AC440)</f>
        <v/>
      </c>
      <c r="CK435" t="str">
        <f>IF(Reservas!AF440="",IF(Reservas!AE440="","",IF(Reservas!AD440=$O$10,0.85,IF(Reservas!AD440=$O$11,0.45,IF(Reservas!AD440=$O$12,0.33,"")))),Reservas!AF440)</f>
        <v/>
      </c>
      <c r="CL435" t="str">
        <f>IF(Reservas!AI440="",IF(Reservas!AH440="","",IF(Reservas!AG440=$O$10,0.85,IF(Reservas!AG440=$O$11,0.45,IF(Reservas!AG440=$O$12,0.33,"")))),Reservas!AI440)</f>
        <v/>
      </c>
      <c r="CM435" t="str">
        <f>IF(Reservas!AL440="",IF(Reservas!AK440="","",IF(Reservas!AJ440=$O$10,0.85,IF(Reservas!AJ440=$O$11,0.45,IF(Reservas!AJ440=$O$12,0.33,"")))),Reservas!AL440)</f>
        <v/>
      </c>
      <c r="CO435" t="str">
        <f>IFERROR('Prod y alimentación'!E493*IF($AN435=$R$10,VLOOKUP($AO435,Listas!$B$6:$C$106,2,),IF($AN435=$R$11,VLOOKUP($AO435,Listas!$E$6:$F$106,2,),IF($AN435=$R$12,VLOOKUP($AO435,Listas!$H$6:$I$106,2,),""))),"")</f>
        <v/>
      </c>
      <c r="CP435" t="str">
        <f>IFERROR('Prod y alimentación'!H493*IF($AN435=$R$10,VLOOKUP($AO435,Listas!$B$6:$C$106,2,),IF($AN435=$R$11,VLOOKUP($AO435,Listas!$E$6:$F$106,2,),IF($AN435=$R$12,VLOOKUP($AO435,Listas!$H$6:$I$106,2,),""))),"")</f>
        <v/>
      </c>
      <c r="CQ435" t="str">
        <f>IFERROR('Prod y alimentación'!K493*IF($AN435=$R$10,VLOOKUP($AO435,Listas!$B$6:$C$106,2,),IF($AN435=$R$11,VLOOKUP($AO435,Listas!$E$6:$F$106,2,),IF($AN435=$R$12,VLOOKUP($AO435,Listas!$H$6:$I$106,2,),""))),"")</f>
        <v/>
      </c>
      <c r="CR435" t="str">
        <f>IFERROR('Prod y alimentación'!N493*IF($AN435=$R$10,VLOOKUP($AO435,Listas!$B$6:$C$106,2,),IF($AN435=$R$11,VLOOKUP($AO435,Listas!$E$6:$F$106,2,),IF($AN435=$R$12,VLOOKUP($AO435,Listas!$H$6:$I$106,2,),""))),"")</f>
        <v/>
      </c>
      <c r="CS435" t="str">
        <f>IFERROR('Prod y alimentación'!Q493*IF($AN435=$R$10,VLOOKUP($AO435,Listas!$B$6:$C$106,2,),IF($AN435=$R$11,VLOOKUP($AO435,Listas!$E$6:$F$106,2,),IF($AN435=$R$12,VLOOKUP($AO435,Listas!$H$6:$I$106,2,),""))),"")</f>
        <v/>
      </c>
      <c r="CT435" t="str">
        <f>IFERROR('Prod y alimentación'!T493*IF($AN435=$R$10,VLOOKUP($AO435,Listas!$B$6:$C$106,2,),IF($AN435=$R$11,VLOOKUP($AO435,Listas!$E$6:$F$106,2,),IF($AN435=$R$12,VLOOKUP($AO435,Listas!$H$6:$I$106,2,),""))),"")</f>
        <v/>
      </c>
      <c r="CU435" t="str">
        <f>IFERROR('Prod y alimentación'!W493*IF($AN435=$R$10,VLOOKUP($AO435,Listas!$B$6:$C$106,2,),IF($AN435=$R$11,VLOOKUP($AO435,Listas!$E$6:$F$106,2,),IF($AN435=$R$12,VLOOKUP($AO435,Listas!$H$6:$I$106,2,),""))),"")</f>
        <v/>
      </c>
      <c r="CV435" t="str">
        <f>IFERROR('Prod y alimentación'!Z493*IF($AN435=$R$10,VLOOKUP($AO435,Listas!$B$6:$C$106,2,),IF($AN435=$R$11,VLOOKUP($AO435,Listas!$E$6:$F$106,2,),IF($AN435=$R$12,VLOOKUP($AO435,Listas!$H$6:$I$106,2,),""))),"")</f>
        <v/>
      </c>
      <c r="CW435" t="str">
        <f>IFERROR('Prod y alimentación'!AC493*IF($AN435=$R$10,VLOOKUP($AO435,Listas!$B$6:$C$106,2,),IF($AN435=$R$11,VLOOKUP($AO435,Listas!$E$6:$F$106,2,),IF($AN435=$R$12,VLOOKUP($AO435,Listas!$H$6:$I$106,2,),""))),"")</f>
        <v/>
      </c>
      <c r="CX435" t="str">
        <f>IFERROR('Prod y alimentación'!AF493*IF($AN435=$R$10,VLOOKUP($AO435,Listas!$B$6:$C$106,2,),IF($AN435=$R$11,VLOOKUP($AO435,Listas!$E$6:$F$106,2,),IF($AN435=$R$12,VLOOKUP($AO435,Listas!$H$6:$I$106,2,),""))),"")</f>
        <v/>
      </c>
      <c r="CY435" t="str">
        <f>IFERROR('Prod y alimentación'!AI493*IF($AN435=$R$10,VLOOKUP($AO435,Listas!$B$6:$C$106,2,),IF($AN435=$R$11,VLOOKUP($AO435,Listas!$E$6:$F$106,2,),IF($AN435=$R$12,VLOOKUP($AO435,Listas!$H$6:$I$106,2,),""))),"")</f>
        <v/>
      </c>
      <c r="CZ435" t="str">
        <f>IFERROR('Prod y alimentación'!AL493*IF($AN435=$R$10,VLOOKUP($AO435,Listas!$B$6:$C$106,2,),IF($AN435=$R$11,VLOOKUP($AO435,Listas!$E$6:$F$106,2,),IF($AN435=$R$12,VLOOKUP($AO435,Listas!$H$6:$I$106,2,),""))),"")</f>
        <v/>
      </c>
    </row>
    <row r="436" spans="80:104" x14ac:dyDescent="0.35">
      <c r="CB436" t="str">
        <f>IF(Reservas!E441="",IF(Reservas!D441="","",IF(Reservas!C441=$O$10,0.85,IF(Reservas!C441=$O$11,0.45,IF(Reservas!C441=$O$12,0.33,"")))),Reservas!E441)</f>
        <v/>
      </c>
      <c r="CC436" t="str">
        <f>IF(Reservas!H441="",IF(Reservas!G441="","",IF(Reservas!F441=$O$10,0.85,IF(Reservas!F441=$O$11,0.45,IF(Reservas!F441=$O$12,0.33,"")))),Reservas!H441)</f>
        <v/>
      </c>
      <c r="CD436" t="str">
        <f>IF(Reservas!K441="",IF(Reservas!J441="","",IF(Reservas!I441=$O$10,0.85,IF(Reservas!I441=$O$11,0.45,IF(Reservas!I441=$O$12,0.33,"")))),Reservas!K441)</f>
        <v/>
      </c>
      <c r="CE436" t="str">
        <f>IF(Reservas!N441="",IF(Reservas!M441="","",IF(Reservas!L441=$O$10,0.85,IF(Reservas!L441=$O$11,0.45,IF(Reservas!L441=$O$12,0.33,"")))),Reservas!N441)</f>
        <v/>
      </c>
      <c r="CF436" t="str">
        <f>IF(Reservas!Q441="",IF(Reservas!P441="","",IF(Reservas!O441=$O$10,0.85,IF(Reservas!O441=$O$11,0.45,IF(Reservas!O441=$O$12,0.33,"")))),Reservas!Q441)</f>
        <v/>
      </c>
      <c r="CG436" t="str">
        <f>IF(Reservas!T441="",IF(Reservas!S441="","",IF(Reservas!R441=$O$10,0.85,IF(Reservas!R441=$O$11,0.45,IF(Reservas!R441=$O$12,0.33,"")))),Reservas!T441)</f>
        <v/>
      </c>
      <c r="CH436" t="str">
        <f>IF(Reservas!W441="",IF(Reservas!V441="","",IF(Reservas!U441=$O$10,0.85,IF(Reservas!U441=$O$11,0.45,IF(Reservas!U441=$O$12,0.33,"")))),Reservas!W441)</f>
        <v/>
      </c>
      <c r="CI436" t="str">
        <f>IF(Reservas!Z441="",IF(Reservas!Y441="","",IF(Reservas!X441=$O$10,0.85,IF(Reservas!X441=$O$11,0.45,IF(Reservas!X441=$O$12,0.33,"")))),Reservas!Z441)</f>
        <v/>
      </c>
      <c r="CJ436" t="str">
        <f>IF(Reservas!AC441="",IF(Reservas!AB441="","",IF(Reservas!AA441=$O$10,0.85,IF(Reservas!AA441=$O$11,0.45,IF(Reservas!AA441=$O$12,0.33,"")))),Reservas!AC441)</f>
        <v/>
      </c>
      <c r="CK436" t="str">
        <f>IF(Reservas!AF441="",IF(Reservas!AE441="","",IF(Reservas!AD441=$O$10,0.85,IF(Reservas!AD441=$O$11,0.45,IF(Reservas!AD441=$O$12,0.33,"")))),Reservas!AF441)</f>
        <v/>
      </c>
      <c r="CL436" t="str">
        <f>IF(Reservas!AI441="",IF(Reservas!AH441="","",IF(Reservas!AG441=$O$10,0.85,IF(Reservas!AG441=$O$11,0.45,IF(Reservas!AG441=$O$12,0.33,"")))),Reservas!AI441)</f>
        <v/>
      </c>
      <c r="CM436" t="str">
        <f>IF(Reservas!AL441="",IF(Reservas!AK441="","",IF(Reservas!AJ441=$O$10,0.85,IF(Reservas!AJ441=$O$11,0.45,IF(Reservas!AJ441=$O$12,0.33,"")))),Reservas!AL441)</f>
        <v/>
      </c>
      <c r="CO436" t="str">
        <f>IFERROR('Prod y alimentación'!E494*IF($AN436=$R$10,VLOOKUP($AO436,Listas!$B$6:$C$106,2,),IF($AN436=$R$11,VLOOKUP($AO436,Listas!$E$6:$F$106,2,),IF($AN436=$R$12,VLOOKUP($AO436,Listas!$H$6:$I$106,2,),""))),"")</f>
        <v/>
      </c>
      <c r="CP436" t="str">
        <f>IFERROR('Prod y alimentación'!H494*IF($AN436=$R$10,VLOOKUP($AO436,Listas!$B$6:$C$106,2,),IF($AN436=$R$11,VLOOKUP($AO436,Listas!$E$6:$F$106,2,),IF($AN436=$R$12,VLOOKUP($AO436,Listas!$H$6:$I$106,2,),""))),"")</f>
        <v/>
      </c>
      <c r="CQ436" t="str">
        <f>IFERROR('Prod y alimentación'!K494*IF($AN436=$R$10,VLOOKUP($AO436,Listas!$B$6:$C$106,2,),IF($AN436=$R$11,VLOOKUP($AO436,Listas!$E$6:$F$106,2,),IF($AN436=$R$12,VLOOKUP($AO436,Listas!$H$6:$I$106,2,),""))),"")</f>
        <v/>
      </c>
      <c r="CR436" t="str">
        <f>IFERROR('Prod y alimentación'!N494*IF($AN436=$R$10,VLOOKUP($AO436,Listas!$B$6:$C$106,2,),IF($AN436=$R$11,VLOOKUP($AO436,Listas!$E$6:$F$106,2,),IF($AN436=$R$12,VLOOKUP($AO436,Listas!$H$6:$I$106,2,),""))),"")</f>
        <v/>
      </c>
      <c r="CS436" t="str">
        <f>IFERROR('Prod y alimentación'!Q494*IF($AN436=$R$10,VLOOKUP($AO436,Listas!$B$6:$C$106,2,),IF($AN436=$R$11,VLOOKUP($AO436,Listas!$E$6:$F$106,2,),IF($AN436=$R$12,VLOOKUP($AO436,Listas!$H$6:$I$106,2,),""))),"")</f>
        <v/>
      </c>
      <c r="CT436" t="str">
        <f>IFERROR('Prod y alimentación'!T494*IF($AN436=$R$10,VLOOKUP($AO436,Listas!$B$6:$C$106,2,),IF($AN436=$R$11,VLOOKUP($AO436,Listas!$E$6:$F$106,2,),IF($AN436=$R$12,VLOOKUP($AO436,Listas!$H$6:$I$106,2,),""))),"")</f>
        <v/>
      </c>
      <c r="CU436" t="str">
        <f>IFERROR('Prod y alimentación'!W494*IF($AN436=$R$10,VLOOKUP($AO436,Listas!$B$6:$C$106,2,),IF($AN436=$R$11,VLOOKUP($AO436,Listas!$E$6:$F$106,2,),IF($AN436=$R$12,VLOOKUP($AO436,Listas!$H$6:$I$106,2,),""))),"")</f>
        <v/>
      </c>
      <c r="CV436" t="str">
        <f>IFERROR('Prod y alimentación'!Z494*IF($AN436=$R$10,VLOOKUP($AO436,Listas!$B$6:$C$106,2,),IF($AN436=$R$11,VLOOKUP($AO436,Listas!$E$6:$F$106,2,),IF($AN436=$R$12,VLOOKUP($AO436,Listas!$H$6:$I$106,2,),""))),"")</f>
        <v/>
      </c>
      <c r="CW436" t="str">
        <f>IFERROR('Prod y alimentación'!AC494*IF($AN436=$R$10,VLOOKUP($AO436,Listas!$B$6:$C$106,2,),IF($AN436=$R$11,VLOOKUP($AO436,Listas!$E$6:$F$106,2,),IF($AN436=$R$12,VLOOKUP($AO436,Listas!$H$6:$I$106,2,),""))),"")</f>
        <v/>
      </c>
      <c r="CX436" t="str">
        <f>IFERROR('Prod y alimentación'!AF494*IF($AN436=$R$10,VLOOKUP($AO436,Listas!$B$6:$C$106,2,),IF($AN436=$R$11,VLOOKUP($AO436,Listas!$E$6:$F$106,2,),IF($AN436=$R$12,VLOOKUP($AO436,Listas!$H$6:$I$106,2,),""))),"")</f>
        <v/>
      </c>
      <c r="CY436" t="str">
        <f>IFERROR('Prod y alimentación'!AI494*IF($AN436=$R$10,VLOOKUP($AO436,Listas!$B$6:$C$106,2,),IF($AN436=$R$11,VLOOKUP($AO436,Listas!$E$6:$F$106,2,),IF($AN436=$R$12,VLOOKUP($AO436,Listas!$H$6:$I$106,2,),""))),"")</f>
        <v/>
      </c>
      <c r="CZ436" t="str">
        <f>IFERROR('Prod y alimentación'!AL494*IF($AN436=$R$10,VLOOKUP($AO436,Listas!$B$6:$C$106,2,),IF($AN436=$R$11,VLOOKUP($AO436,Listas!$E$6:$F$106,2,),IF($AN436=$R$12,VLOOKUP($AO436,Listas!$H$6:$I$106,2,),""))),"")</f>
        <v/>
      </c>
    </row>
    <row r="437" spans="80:104" x14ac:dyDescent="0.35">
      <c r="CB437" t="str">
        <f>IF(Reservas!E442="",IF(Reservas!D442="","",IF(Reservas!C442=$O$10,0.85,IF(Reservas!C442=$O$11,0.45,IF(Reservas!C442=$O$12,0.33,"")))),Reservas!E442)</f>
        <v/>
      </c>
      <c r="CC437" t="str">
        <f>IF(Reservas!H442="",IF(Reservas!G442="","",IF(Reservas!F442=$O$10,0.85,IF(Reservas!F442=$O$11,0.45,IF(Reservas!F442=$O$12,0.33,"")))),Reservas!H442)</f>
        <v/>
      </c>
      <c r="CD437" t="str">
        <f>IF(Reservas!K442="",IF(Reservas!J442="","",IF(Reservas!I442=$O$10,0.85,IF(Reservas!I442=$O$11,0.45,IF(Reservas!I442=$O$12,0.33,"")))),Reservas!K442)</f>
        <v/>
      </c>
      <c r="CE437" t="str">
        <f>IF(Reservas!N442="",IF(Reservas!M442="","",IF(Reservas!L442=$O$10,0.85,IF(Reservas!L442=$O$11,0.45,IF(Reservas!L442=$O$12,0.33,"")))),Reservas!N442)</f>
        <v/>
      </c>
      <c r="CF437" t="str">
        <f>IF(Reservas!Q442="",IF(Reservas!P442="","",IF(Reservas!O442=$O$10,0.85,IF(Reservas!O442=$O$11,0.45,IF(Reservas!O442=$O$12,0.33,"")))),Reservas!Q442)</f>
        <v/>
      </c>
      <c r="CG437" t="str">
        <f>IF(Reservas!T442="",IF(Reservas!S442="","",IF(Reservas!R442=$O$10,0.85,IF(Reservas!R442=$O$11,0.45,IF(Reservas!R442=$O$12,0.33,"")))),Reservas!T442)</f>
        <v/>
      </c>
      <c r="CH437" t="str">
        <f>IF(Reservas!W442="",IF(Reservas!V442="","",IF(Reservas!U442=$O$10,0.85,IF(Reservas!U442=$O$11,0.45,IF(Reservas!U442=$O$12,0.33,"")))),Reservas!W442)</f>
        <v/>
      </c>
      <c r="CI437" t="str">
        <f>IF(Reservas!Z442="",IF(Reservas!Y442="","",IF(Reservas!X442=$O$10,0.85,IF(Reservas!X442=$O$11,0.45,IF(Reservas!X442=$O$12,0.33,"")))),Reservas!Z442)</f>
        <v/>
      </c>
      <c r="CJ437" t="str">
        <f>IF(Reservas!AC442="",IF(Reservas!AB442="","",IF(Reservas!AA442=$O$10,0.85,IF(Reservas!AA442=$O$11,0.45,IF(Reservas!AA442=$O$12,0.33,"")))),Reservas!AC442)</f>
        <v/>
      </c>
      <c r="CK437" t="str">
        <f>IF(Reservas!AF442="",IF(Reservas!AE442="","",IF(Reservas!AD442=$O$10,0.85,IF(Reservas!AD442=$O$11,0.45,IF(Reservas!AD442=$O$12,0.33,"")))),Reservas!AF442)</f>
        <v/>
      </c>
      <c r="CL437" t="str">
        <f>IF(Reservas!AI442="",IF(Reservas!AH442="","",IF(Reservas!AG442=$O$10,0.85,IF(Reservas!AG442=$O$11,0.45,IF(Reservas!AG442=$O$12,0.33,"")))),Reservas!AI442)</f>
        <v/>
      </c>
      <c r="CM437" t="str">
        <f>IF(Reservas!AL442="",IF(Reservas!AK442="","",IF(Reservas!AJ442=$O$10,0.85,IF(Reservas!AJ442=$O$11,0.45,IF(Reservas!AJ442=$O$12,0.33,"")))),Reservas!AL442)</f>
        <v/>
      </c>
      <c r="CO437" t="str">
        <f>IFERROR('Prod y alimentación'!E495*IF($AN437=$R$10,VLOOKUP($AO437,Listas!$B$6:$C$106,2,),IF($AN437=$R$11,VLOOKUP($AO437,Listas!$E$6:$F$106,2,),IF($AN437=$R$12,VLOOKUP($AO437,Listas!$H$6:$I$106,2,),""))),"")</f>
        <v/>
      </c>
      <c r="CP437" t="str">
        <f>IFERROR('Prod y alimentación'!H495*IF($AN437=$R$10,VLOOKUP($AO437,Listas!$B$6:$C$106,2,),IF($AN437=$R$11,VLOOKUP($AO437,Listas!$E$6:$F$106,2,),IF($AN437=$R$12,VLOOKUP($AO437,Listas!$H$6:$I$106,2,),""))),"")</f>
        <v/>
      </c>
      <c r="CQ437" t="str">
        <f>IFERROR('Prod y alimentación'!K495*IF($AN437=$R$10,VLOOKUP($AO437,Listas!$B$6:$C$106,2,),IF($AN437=$R$11,VLOOKUP($AO437,Listas!$E$6:$F$106,2,),IF($AN437=$R$12,VLOOKUP($AO437,Listas!$H$6:$I$106,2,),""))),"")</f>
        <v/>
      </c>
      <c r="CR437" t="str">
        <f>IFERROR('Prod y alimentación'!N495*IF($AN437=$R$10,VLOOKUP($AO437,Listas!$B$6:$C$106,2,),IF($AN437=$R$11,VLOOKUP($AO437,Listas!$E$6:$F$106,2,),IF($AN437=$R$12,VLOOKUP($AO437,Listas!$H$6:$I$106,2,),""))),"")</f>
        <v/>
      </c>
      <c r="CS437" t="str">
        <f>IFERROR('Prod y alimentación'!Q495*IF($AN437=$R$10,VLOOKUP($AO437,Listas!$B$6:$C$106,2,),IF($AN437=$R$11,VLOOKUP($AO437,Listas!$E$6:$F$106,2,),IF($AN437=$R$12,VLOOKUP($AO437,Listas!$H$6:$I$106,2,),""))),"")</f>
        <v/>
      </c>
      <c r="CT437" t="str">
        <f>IFERROR('Prod y alimentación'!T495*IF($AN437=$R$10,VLOOKUP($AO437,Listas!$B$6:$C$106,2,),IF($AN437=$R$11,VLOOKUP($AO437,Listas!$E$6:$F$106,2,),IF($AN437=$R$12,VLOOKUP($AO437,Listas!$H$6:$I$106,2,),""))),"")</f>
        <v/>
      </c>
      <c r="CU437" t="str">
        <f>IFERROR('Prod y alimentación'!W495*IF($AN437=$R$10,VLOOKUP($AO437,Listas!$B$6:$C$106,2,),IF($AN437=$R$11,VLOOKUP($AO437,Listas!$E$6:$F$106,2,),IF($AN437=$R$12,VLOOKUP($AO437,Listas!$H$6:$I$106,2,),""))),"")</f>
        <v/>
      </c>
      <c r="CV437" t="str">
        <f>IFERROR('Prod y alimentación'!Z495*IF($AN437=$R$10,VLOOKUP($AO437,Listas!$B$6:$C$106,2,),IF($AN437=$R$11,VLOOKUP($AO437,Listas!$E$6:$F$106,2,),IF($AN437=$R$12,VLOOKUP($AO437,Listas!$H$6:$I$106,2,),""))),"")</f>
        <v/>
      </c>
      <c r="CW437" t="str">
        <f>IFERROR('Prod y alimentación'!AC495*IF($AN437=$R$10,VLOOKUP($AO437,Listas!$B$6:$C$106,2,),IF($AN437=$R$11,VLOOKUP($AO437,Listas!$E$6:$F$106,2,),IF($AN437=$R$12,VLOOKUP($AO437,Listas!$H$6:$I$106,2,),""))),"")</f>
        <v/>
      </c>
      <c r="CX437" t="str">
        <f>IFERROR('Prod y alimentación'!AF495*IF($AN437=$R$10,VLOOKUP($AO437,Listas!$B$6:$C$106,2,),IF($AN437=$R$11,VLOOKUP($AO437,Listas!$E$6:$F$106,2,),IF($AN437=$R$12,VLOOKUP($AO437,Listas!$H$6:$I$106,2,),""))),"")</f>
        <v/>
      </c>
      <c r="CY437" t="str">
        <f>IFERROR('Prod y alimentación'!AI495*IF($AN437=$R$10,VLOOKUP($AO437,Listas!$B$6:$C$106,2,),IF($AN437=$R$11,VLOOKUP($AO437,Listas!$E$6:$F$106,2,),IF($AN437=$R$12,VLOOKUP($AO437,Listas!$H$6:$I$106,2,),""))),"")</f>
        <v/>
      </c>
      <c r="CZ437" t="str">
        <f>IFERROR('Prod y alimentación'!AL495*IF($AN437=$R$10,VLOOKUP($AO437,Listas!$B$6:$C$106,2,),IF($AN437=$R$11,VLOOKUP($AO437,Listas!$E$6:$F$106,2,),IF($AN437=$R$12,VLOOKUP($AO437,Listas!$H$6:$I$106,2,),""))),"")</f>
        <v/>
      </c>
    </row>
    <row r="438" spans="80:104" x14ac:dyDescent="0.35">
      <c r="CB438" t="str">
        <f>IF(Reservas!E443="",IF(Reservas!D443="","",IF(Reservas!C443=$O$10,0.85,IF(Reservas!C443=$O$11,0.45,IF(Reservas!C443=$O$12,0.33,"")))),Reservas!E443)</f>
        <v/>
      </c>
      <c r="CC438" t="str">
        <f>IF(Reservas!H443="",IF(Reservas!G443="","",IF(Reservas!F443=$O$10,0.85,IF(Reservas!F443=$O$11,0.45,IF(Reservas!F443=$O$12,0.33,"")))),Reservas!H443)</f>
        <v/>
      </c>
      <c r="CD438" t="str">
        <f>IF(Reservas!K443="",IF(Reservas!J443="","",IF(Reservas!I443=$O$10,0.85,IF(Reservas!I443=$O$11,0.45,IF(Reservas!I443=$O$12,0.33,"")))),Reservas!K443)</f>
        <v/>
      </c>
      <c r="CE438" t="str">
        <f>IF(Reservas!N443="",IF(Reservas!M443="","",IF(Reservas!L443=$O$10,0.85,IF(Reservas!L443=$O$11,0.45,IF(Reservas!L443=$O$12,0.33,"")))),Reservas!N443)</f>
        <v/>
      </c>
      <c r="CF438" t="str">
        <f>IF(Reservas!Q443="",IF(Reservas!P443="","",IF(Reservas!O443=$O$10,0.85,IF(Reservas!O443=$O$11,0.45,IF(Reservas!O443=$O$12,0.33,"")))),Reservas!Q443)</f>
        <v/>
      </c>
      <c r="CG438" t="str">
        <f>IF(Reservas!T443="",IF(Reservas!S443="","",IF(Reservas!R443=$O$10,0.85,IF(Reservas!R443=$O$11,0.45,IF(Reservas!R443=$O$12,0.33,"")))),Reservas!T443)</f>
        <v/>
      </c>
      <c r="CH438" t="str">
        <f>IF(Reservas!W443="",IF(Reservas!V443="","",IF(Reservas!U443=$O$10,0.85,IF(Reservas!U443=$O$11,0.45,IF(Reservas!U443=$O$12,0.33,"")))),Reservas!W443)</f>
        <v/>
      </c>
      <c r="CI438" t="str">
        <f>IF(Reservas!Z443="",IF(Reservas!Y443="","",IF(Reservas!X443=$O$10,0.85,IF(Reservas!X443=$O$11,0.45,IF(Reservas!X443=$O$12,0.33,"")))),Reservas!Z443)</f>
        <v/>
      </c>
      <c r="CJ438" t="str">
        <f>IF(Reservas!AC443="",IF(Reservas!AB443="","",IF(Reservas!AA443=$O$10,0.85,IF(Reservas!AA443=$O$11,0.45,IF(Reservas!AA443=$O$12,0.33,"")))),Reservas!AC443)</f>
        <v/>
      </c>
      <c r="CK438" t="str">
        <f>IF(Reservas!AF443="",IF(Reservas!AE443="","",IF(Reservas!AD443=$O$10,0.85,IF(Reservas!AD443=$O$11,0.45,IF(Reservas!AD443=$O$12,0.33,"")))),Reservas!AF443)</f>
        <v/>
      </c>
      <c r="CL438" t="str">
        <f>IF(Reservas!AI443="",IF(Reservas!AH443="","",IF(Reservas!AG443=$O$10,0.85,IF(Reservas!AG443=$O$11,0.45,IF(Reservas!AG443=$O$12,0.33,"")))),Reservas!AI443)</f>
        <v/>
      </c>
      <c r="CM438" t="str">
        <f>IF(Reservas!AL443="",IF(Reservas!AK443="","",IF(Reservas!AJ443=$O$10,0.85,IF(Reservas!AJ443=$O$11,0.45,IF(Reservas!AJ443=$O$12,0.33,"")))),Reservas!AL443)</f>
        <v/>
      </c>
      <c r="CO438" t="str">
        <f>IFERROR('Prod y alimentación'!E496*IF($AN438=$R$10,VLOOKUP($AO438,Listas!$B$6:$C$106,2,),IF($AN438=$R$11,VLOOKUP($AO438,Listas!$E$6:$F$106,2,),IF($AN438=$R$12,VLOOKUP($AO438,Listas!$H$6:$I$106,2,),""))),"")</f>
        <v/>
      </c>
      <c r="CP438" t="str">
        <f>IFERROR('Prod y alimentación'!H496*IF($AN438=$R$10,VLOOKUP($AO438,Listas!$B$6:$C$106,2,),IF($AN438=$R$11,VLOOKUP($AO438,Listas!$E$6:$F$106,2,),IF($AN438=$R$12,VLOOKUP($AO438,Listas!$H$6:$I$106,2,),""))),"")</f>
        <v/>
      </c>
      <c r="CQ438" t="str">
        <f>IFERROR('Prod y alimentación'!K496*IF($AN438=$R$10,VLOOKUP($AO438,Listas!$B$6:$C$106,2,),IF($AN438=$R$11,VLOOKUP($AO438,Listas!$E$6:$F$106,2,),IF($AN438=$R$12,VLOOKUP($AO438,Listas!$H$6:$I$106,2,),""))),"")</f>
        <v/>
      </c>
      <c r="CR438" t="str">
        <f>IFERROR('Prod y alimentación'!N496*IF($AN438=$R$10,VLOOKUP($AO438,Listas!$B$6:$C$106,2,),IF($AN438=$R$11,VLOOKUP($AO438,Listas!$E$6:$F$106,2,),IF($AN438=$R$12,VLOOKUP($AO438,Listas!$H$6:$I$106,2,),""))),"")</f>
        <v/>
      </c>
      <c r="CS438" t="str">
        <f>IFERROR('Prod y alimentación'!Q496*IF($AN438=$R$10,VLOOKUP($AO438,Listas!$B$6:$C$106,2,),IF($AN438=$R$11,VLOOKUP($AO438,Listas!$E$6:$F$106,2,),IF($AN438=$R$12,VLOOKUP($AO438,Listas!$H$6:$I$106,2,),""))),"")</f>
        <v/>
      </c>
      <c r="CT438" t="str">
        <f>IFERROR('Prod y alimentación'!T496*IF($AN438=$R$10,VLOOKUP($AO438,Listas!$B$6:$C$106,2,),IF($AN438=$R$11,VLOOKUP($AO438,Listas!$E$6:$F$106,2,),IF($AN438=$R$12,VLOOKUP($AO438,Listas!$H$6:$I$106,2,),""))),"")</f>
        <v/>
      </c>
      <c r="CU438" t="str">
        <f>IFERROR('Prod y alimentación'!W496*IF($AN438=$R$10,VLOOKUP($AO438,Listas!$B$6:$C$106,2,),IF($AN438=$R$11,VLOOKUP($AO438,Listas!$E$6:$F$106,2,),IF($AN438=$R$12,VLOOKUP($AO438,Listas!$H$6:$I$106,2,),""))),"")</f>
        <v/>
      </c>
      <c r="CV438" t="str">
        <f>IFERROR('Prod y alimentación'!Z496*IF($AN438=$R$10,VLOOKUP($AO438,Listas!$B$6:$C$106,2,),IF($AN438=$R$11,VLOOKUP($AO438,Listas!$E$6:$F$106,2,),IF($AN438=$R$12,VLOOKUP($AO438,Listas!$H$6:$I$106,2,),""))),"")</f>
        <v/>
      </c>
      <c r="CW438" t="str">
        <f>IFERROR('Prod y alimentación'!AC496*IF($AN438=$R$10,VLOOKUP($AO438,Listas!$B$6:$C$106,2,),IF($AN438=$R$11,VLOOKUP($AO438,Listas!$E$6:$F$106,2,),IF($AN438=$R$12,VLOOKUP($AO438,Listas!$H$6:$I$106,2,),""))),"")</f>
        <v/>
      </c>
      <c r="CX438" t="str">
        <f>IFERROR('Prod y alimentación'!AF496*IF($AN438=$R$10,VLOOKUP($AO438,Listas!$B$6:$C$106,2,),IF($AN438=$R$11,VLOOKUP($AO438,Listas!$E$6:$F$106,2,),IF($AN438=$R$12,VLOOKUP($AO438,Listas!$H$6:$I$106,2,),""))),"")</f>
        <v/>
      </c>
      <c r="CY438" t="str">
        <f>IFERROR('Prod y alimentación'!AI496*IF($AN438=$R$10,VLOOKUP($AO438,Listas!$B$6:$C$106,2,),IF($AN438=$R$11,VLOOKUP($AO438,Listas!$E$6:$F$106,2,),IF($AN438=$R$12,VLOOKUP($AO438,Listas!$H$6:$I$106,2,),""))),"")</f>
        <v/>
      </c>
      <c r="CZ438" t="str">
        <f>IFERROR('Prod y alimentación'!AL496*IF($AN438=$R$10,VLOOKUP($AO438,Listas!$B$6:$C$106,2,),IF($AN438=$R$11,VLOOKUP($AO438,Listas!$E$6:$F$106,2,),IF($AN438=$R$12,VLOOKUP($AO438,Listas!$H$6:$I$106,2,),""))),"")</f>
        <v/>
      </c>
    </row>
    <row r="439" spans="80:104" x14ac:dyDescent="0.35">
      <c r="CB439" t="str">
        <f>IF(Reservas!E444="",IF(Reservas!D444="","",IF(Reservas!C444=$O$10,0.85,IF(Reservas!C444=$O$11,0.45,IF(Reservas!C444=$O$12,0.33,"")))),Reservas!E444)</f>
        <v/>
      </c>
      <c r="CC439" t="str">
        <f>IF(Reservas!H444="",IF(Reservas!G444="","",IF(Reservas!F444=$O$10,0.85,IF(Reservas!F444=$O$11,0.45,IF(Reservas!F444=$O$12,0.33,"")))),Reservas!H444)</f>
        <v/>
      </c>
      <c r="CD439" t="str">
        <f>IF(Reservas!K444="",IF(Reservas!J444="","",IF(Reservas!I444=$O$10,0.85,IF(Reservas!I444=$O$11,0.45,IF(Reservas!I444=$O$12,0.33,"")))),Reservas!K444)</f>
        <v/>
      </c>
      <c r="CE439" t="str">
        <f>IF(Reservas!N444="",IF(Reservas!M444="","",IF(Reservas!L444=$O$10,0.85,IF(Reservas!L444=$O$11,0.45,IF(Reservas!L444=$O$12,0.33,"")))),Reservas!N444)</f>
        <v/>
      </c>
      <c r="CF439" t="str">
        <f>IF(Reservas!Q444="",IF(Reservas!P444="","",IF(Reservas!O444=$O$10,0.85,IF(Reservas!O444=$O$11,0.45,IF(Reservas!O444=$O$12,0.33,"")))),Reservas!Q444)</f>
        <v/>
      </c>
      <c r="CG439" t="str">
        <f>IF(Reservas!T444="",IF(Reservas!S444="","",IF(Reservas!R444=$O$10,0.85,IF(Reservas!R444=$O$11,0.45,IF(Reservas!R444=$O$12,0.33,"")))),Reservas!T444)</f>
        <v/>
      </c>
      <c r="CH439" t="str">
        <f>IF(Reservas!W444="",IF(Reservas!V444="","",IF(Reservas!U444=$O$10,0.85,IF(Reservas!U444=$O$11,0.45,IF(Reservas!U444=$O$12,0.33,"")))),Reservas!W444)</f>
        <v/>
      </c>
      <c r="CI439" t="str">
        <f>IF(Reservas!Z444="",IF(Reservas!Y444="","",IF(Reservas!X444=$O$10,0.85,IF(Reservas!X444=$O$11,0.45,IF(Reservas!X444=$O$12,0.33,"")))),Reservas!Z444)</f>
        <v/>
      </c>
      <c r="CJ439" t="str">
        <f>IF(Reservas!AC444="",IF(Reservas!AB444="","",IF(Reservas!AA444=$O$10,0.85,IF(Reservas!AA444=$O$11,0.45,IF(Reservas!AA444=$O$12,0.33,"")))),Reservas!AC444)</f>
        <v/>
      </c>
      <c r="CK439" t="str">
        <f>IF(Reservas!AF444="",IF(Reservas!AE444="","",IF(Reservas!AD444=$O$10,0.85,IF(Reservas!AD444=$O$11,0.45,IF(Reservas!AD444=$O$12,0.33,"")))),Reservas!AF444)</f>
        <v/>
      </c>
      <c r="CL439" t="str">
        <f>IF(Reservas!AI444="",IF(Reservas!AH444="","",IF(Reservas!AG444=$O$10,0.85,IF(Reservas!AG444=$O$11,0.45,IF(Reservas!AG444=$O$12,0.33,"")))),Reservas!AI444)</f>
        <v/>
      </c>
      <c r="CM439" t="str">
        <f>IF(Reservas!AL444="",IF(Reservas!AK444="","",IF(Reservas!AJ444=$O$10,0.85,IF(Reservas!AJ444=$O$11,0.45,IF(Reservas!AJ444=$O$12,0.33,"")))),Reservas!AL444)</f>
        <v/>
      </c>
      <c r="CO439" t="str">
        <f>IFERROR('Prod y alimentación'!E497*IF($AN439=$R$10,VLOOKUP($AO439,Listas!$B$6:$C$106,2,),IF($AN439=$R$11,VLOOKUP($AO439,Listas!$E$6:$F$106,2,),IF($AN439=$R$12,VLOOKUP($AO439,Listas!$H$6:$I$106,2,),""))),"")</f>
        <v/>
      </c>
      <c r="CP439" t="str">
        <f>IFERROR('Prod y alimentación'!H497*IF($AN439=$R$10,VLOOKUP($AO439,Listas!$B$6:$C$106,2,),IF($AN439=$R$11,VLOOKUP($AO439,Listas!$E$6:$F$106,2,),IF($AN439=$R$12,VLOOKUP($AO439,Listas!$H$6:$I$106,2,),""))),"")</f>
        <v/>
      </c>
      <c r="CQ439" t="str">
        <f>IFERROR('Prod y alimentación'!K497*IF($AN439=$R$10,VLOOKUP($AO439,Listas!$B$6:$C$106,2,),IF($AN439=$R$11,VLOOKUP($AO439,Listas!$E$6:$F$106,2,),IF($AN439=$R$12,VLOOKUP($AO439,Listas!$H$6:$I$106,2,),""))),"")</f>
        <v/>
      </c>
      <c r="CR439" t="str">
        <f>IFERROR('Prod y alimentación'!N497*IF($AN439=$R$10,VLOOKUP($AO439,Listas!$B$6:$C$106,2,),IF($AN439=$R$11,VLOOKUP($AO439,Listas!$E$6:$F$106,2,),IF($AN439=$R$12,VLOOKUP($AO439,Listas!$H$6:$I$106,2,),""))),"")</f>
        <v/>
      </c>
      <c r="CS439" t="str">
        <f>IFERROR('Prod y alimentación'!Q497*IF($AN439=$R$10,VLOOKUP($AO439,Listas!$B$6:$C$106,2,),IF($AN439=$R$11,VLOOKUP($AO439,Listas!$E$6:$F$106,2,),IF($AN439=$R$12,VLOOKUP($AO439,Listas!$H$6:$I$106,2,),""))),"")</f>
        <v/>
      </c>
      <c r="CT439" t="str">
        <f>IFERROR('Prod y alimentación'!T497*IF($AN439=$R$10,VLOOKUP($AO439,Listas!$B$6:$C$106,2,),IF($AN439=$R$11,VLOOKUP($AO439,Listas!$E$6:$F$106,2,),IF($AN439=$R$12,VLOOKUP($AO439,Listas!$H$6:$I$106,2,),""))),"")</f>
        <v/>
      </c>
      <c r="CU439" t="str">
        <f>IFERROR('Prod y alimentación'!W497*IF($AN439=$R$10,VLOOKUP($AO439,Listas!$B$6:$C$106,2,),IF($AN439=$R$11,VLOOKUP($AO439,Listas!$E$6:$F$106,2,),IF($AN439=$R$12,VLOOKUP($AO439,Listas!$H$6:$I$106,2,),""))),"")</f>
        <v/>
      </c>
      <c r="CV439" t="str">
        <f>IFERROR('Prod y alimentación'!Z497*IF($AN439=$R$10,VLOOKUP($AO439,Listas!$B$6:$C$106,2,),IF($AN439=$R$11,VLOOKUP($AO439,Listas!$E$6:$F$106,2,),IF($AN439=$R$12,VLOOKUP($AO439,Listas!$H$6:$I$106,2,),""))),"")</f>
        <v/>
      </c>
      <c r="CW439" t="str">
        <f>IFERROR('Prod y alimentación'!AC497*IF($AN439=$R$10,VLOOKUP($AO439,Listas!$B$6:$C$106,2,),IF($AN439=$R$11,VLOOKUP($AO439,Listas!$E$6:$F$106,2,),IF($AN439=$R$12,VLOOKUP($AO439,Listas!$H$6:$I$106,2,),""))),"")</f>
        <v/>
      </c>
      <c r="CX439" t="str">
        <f>IFERROR('Prod y alimentación'!AF497*IF($AN439=$R$10,VLOOKUP($AO439,Listas!$B$6:$C$106,2,),IF($AN439=$R$11,VLOOKUP($AO439,Listas!$E$6:$F$106,2,),IF($AN439=$R$12,VLOOKUP($AO439,Listas!$H$6:$I$106,2,),""))),"")</f>
        <v/>
      </c>
      <c r="CY439" t="str">
        <f>IFERROR('Prod y alimentación'!AI497*IF($AN439=$R$10,VLOOKUP($AO439,Listas!$B$6:$C$106,2,),IF($AN439=$R$11,VLOOKUP($AO439,Listas!$E$6:$F$106,2,),IF($AN439=$R$12,VLOOKUP($AO439,Listas!$H$6:$I$106,2,),""))),"")</f>
        <v/>
      </c>
      <c r="CZ439" t="str">
        <f>IFERROR('Prod y alimentación'!AL497*IF($AN439=$R$10,VLOOKUP($AO439,Listas!$B$6:$C$106,2,),IF($AN439=$R$11,VLOOKUP($AO439,Listas!$E$6:$F$106,2,),IF($AN439=$R$12,VLOOKUP($AO439,Listas!$H$6:$I$106,2,),""))),"")</f>
        <v/>
      </c>
    </row>
    <row r="440" spans="80:104" x14ac:dyDescent="0.35">
      <c r="CB440" t="str">
        <f>IF(Reservas!E445="",IF(Reservas!D445="","",IF(Reservas!C445=$O$10,0.85,IF(Reservas!C445=$O$11,0.45,IF(Reservas!C445=$O$12,0.33,"")))),Reservas!E445)</f>
        <v/>
      </c>
      <c r="CC440" t="str">
        <f>IF(Reservas!H445="",IF(Reservas!G445="","",IF(Reservas!F445=$O$10,0.85,IF(Reservas!F445=$O$11,0.45,IF(Reservas!F445=$O$12,0.33,"")))),Reservas!H445)</f>
        <v/>
      </c>
      <c r="CD440" t="str">
        <f>IF(Reservas!K445="",IF(Reservas!J445="","",IF(Reservas!I445=$O$10,0.85,IF(Reservas!I445=$O$11,0.45,IF(Reservas!I445=$O$12,0.33,"")))),Reservas!K445)</f>
        <v/>
      </c>
      <c r="CE440" t="str">
        <f>IF(Reservas!N445="",IF(Reservas!M445="","",IF(Reservas!L445=$O$10,0.85,IF(Reservas!L445=$O$11,0.45,IF(Reservas!L445=$O$12,0.33,"")))),Reservas!N445)</f>
        <v/>
      </c>
      <c r="CF440" t="str">
        <f>IF(Reservas!Q445="",IF(Reservas!P445="","",IF(Reservas!O445=$O$10,0.85,IF(Reservas!O445=$O$11,0.45,IF(Reservas!O445=$O$12,0.33,"")))),Reservas!Q445)</f>
        <v/>
      </c>
      <c r="CG440" t="str">
        <f>IF(Reservas!T445="",IF(Reservas!S445="","",IF(Reservas!R445=$O$10,0.85,IF(Reservas!R445=$O$11,0.45,IF(Reservas!R445=$O$12,0.33,"")))),Reservas!T445)</f>
        <v/>
      </c>
      <c r="CH440" t="str">
        <f>IF(Reservas!W445="",IF(Reservas!V445="","",IF(Reservas!U445=$O$10,0.85,IF(Reservas!U445=$O$11,0.45,IF(Reservas!U445=$O$12,0.33,"")))),Reservas!W445)</f>
        <v/>
      </c>
      <c r="CI440" t="str">
        <f>IF(Reservas!Z445="",IF(Reservas!Y445="","",IF(Reservas!X445=$O$10,0.85,IF(Reservas!X445=$O$11,0.45,IF(Reservas!X445=$O$12,0.33,"")))),Reservas!Z445)</f>
        <v/>
      </c>
      <c r="CJ440" t="str">
        <f>IF(Reservas!AC445="",IF(Reservas!AB445="","",IF(Reservas!AA445=$O$10,0.85,IF(Reservas!AA445=$O$11,0.45,IF(Reservas!AA445=$O$12,0.33,"")))),Reservas!AC445)</f>
        <v/>
      </c>
      <c r="CK440" t="str">
        <f>IF(Reservas!AF445="",IF(Reservas!AE445="","",IF(Reservas!AD445=$O$10,0.85,IF(Reservas!AD445=$O$11,0.45,IF(Reservas!AD445=$O$12,0.33,"")))),Reservas!AF445)</f>
        <v/>
      </c>
      <c r="CL440" t="str">
        <f>IF(Reservas!AI445="",IF(Reservas!AH445="","",IF(Reservas!AG445=$O$10,0.85,IF(Reservas!AG445=$O$11,0.45,IF(Reservas!AG445=$O$12,0.33,"")))),Reservas!AI445)</f>
        <v/>
      </c>
      <c r="CM440" t="str">
        <f>IF(Reservas!AL445="",IF(Reservas!AK445="","",IF(Reservas!AJ445=$O$10,0.85,IF(Reservas!AJ445=$O$11,0.45,IF(Reservas!AJ445=$O$12,0.33,"")))),Reservas!AL445)</f>
        <v/>
      </c>
      <c r="CO440" t="str">
        <f>IFERROR('Prod y alimentación'!E498*IF($AN440=$R$10,VLOOKUP($AO440,Listas!$B$6:$C$106,2,),IF($AN440=$R$11,VLOOKUP($AO440,Listas!$E$6:$F$106,2,),IF($AN440=$R$12,VLOOKUP($AO440,Listas!$H$6:$I$106,2,),""))),"")</f>
        <v/>
      </c>
      <c r="CP440" t="str">
        <f>IFERROR('Prod y alimentación'!H498*IF($AN440=$R$10,VLOOKUP($AO440,Listas!$B$6:$C$106,2,),IF($AN440=$R$11,VLOOKUP($AO440,Listas!$E$6:$F$106,2,),IF($AN440=$R$12,VLOOKUP($AO440,Listas!$H$6:$I$106,2,),""))),"")</f>
        <v/>
      </c>
      <c r="CQ440" t="str">
        <f>IFERROR('Prod y alimentación'!K498*IF($AN440=$R$10,VLOOKUP($AO440,Listas!$B$6:$C$106,2,),IF($AN440=$R$11,VLOOKUP($AO440,Listas!$E$6:$F$106,2,),IF($AN440=$R$12,VLOOKUP($AO440,Listas!$H$6:$I$106,2,),""))),"")</f>
        <v/>
      </c>
      <c r="CR440" t="str">
        <f>IFERROR('Prod y alimentación'!N498*IF($AN440=$R$10,VLOOKUP($AO440,Listas!$B$6:$C$106,2,),IF($AN440=$R$11,VLOOKUP($AO440,Listas!$E$6:$F$106,2,),IF($AN440=$R$12,VLOOKUP($AO440,Listas!$H$6:$I$106,2,),""))),"")</f>
        <v/>
      </c>
      <c r="CS440" t="str">
        <f>IFERROR('Prod y alimentación'!Q498*IF($AN440=$R$10,VLOOKUP($AO440,Listas!$B$6:$C$106,2,),IF($AN440=$R$11,VLOOKUP($AO440,Listas!$E$6:$F$106,2,),IF($AN440=$R$12,VLOOKUP($AO440,Listas!$H$6:$I$106,2,),""))),"")</f>
        <v/>
      </c>
      <c r="CT440" t="str">
        <f>IFERROR('Prod y alimentación'!T498*IF($AN440=$R$10,VLOOKUP($AO440,Listas!$B$6:$C$106,2,),IF($AN440=$R$11,VLOOKUP($AO440,Listas!$E$6:$F$106,2,),IF($AN440=$R$12,VLOOKUP($AO440,Listas!$H$6:$I$106,2,),""))),"")</f>
        <v/>
      </c>
      <c r="CU440" t="str">
        <f>IFERROR('Prod y alimentación'!W498*IF($AN440=$R$10,VLOOKUP($AO440,Listas!$B$6:$C$106,2,),IF($AN440=$R$11,VLOOKUP($AO440,Listas!$E$6:$F$106,2,),IF($AN440=$R$12,VLOOKUP($AO440,Listas!$H$6:$I$106,2,),""))),"")</f>
        <v/>
      </c>
      <c r="CV440" t="str">
        <f>IFERROR('Prod y alimentación'!Z498*IF($AN440=$R$10,VLOOKUP($AO440,Listas!$B$6:$C$106,2,),IF($AN440=$R$11,VLOOKUP($AO440,Listas!$E$6:$F$106,2,),IF($AN440=$R$12,VLOOKUP($AO440,Listas!$H$6:$I$106,2,),""))),"")</f>
        <v/>
      </c>
      <c r="CW440" t="str">
        <f>IFERROR('Prod y alimentación'!AC498*IF($AN440=$R$10,VLOOKUP($AO440,Listas!$B$6:$C$106,2,),IF($AN440=$R$11,VLOOKUP($AO440,Listas!$E$6:$F$106,2,),IF($AN440=$R$12,VLOOKUP($AO440,Listas!$H$6:$I$106,2,),""))),"")</f>
        <v/>
      </c>
      <c r="CX440" t="str">
        <f>IFERROR('Prod y alimentación'!AF498*IF($AN440=$R$10,VLOOKUP($AO440,Listas!$B$6:$C$106,2,),IF($AN440=$R$11,VLOOKUP($AO440,Listas!$E$6:$F$106,2,),IF($AN440=$R$12,VLOOKUP($AO440,Listas!$H$6:$I$106,2,),""))),"")</f>
        <v/>
      </c>
      <c r="CY440" t="str">
        <f>IFERROR('Prod y alimentación'!AI498*IF($AN440=$R$10,VLOOKUP($AO440,Listas!$B$6:$C$106,2,),IF($AN440=$R$11,VLOOKUP($AO440,Listas!$E$6:$F$106,2,),IF($AN440=$R$12,VLOOKUP($AO440,Listas!$H$6:$I$106,2,),""))),"")</f>
        <v/>
      </c>
      <c r="CZ440" t="str">
        <f>IFERROR('Prod y alimentación'!AL498*IF($AN440=$R$10,VLOOKUP($AO440,Listas!$B$6:$C$106,2,),IF($AN440=$R$11,VLOOKUP($AO440,Listas!$E$6:$F$106,2,),IF($AN440=$R$12,VLOOKUP($AO440,Listas!$H$6:$I$106,2,),""))),"")</f>
        <v/>
      </c>
    </row>
    <row r="441" spans="80:104" x14ac:dyDescent="0.35">
      <c r="CB441" t="str">
        <f>IF(Reservas!E446="",IF(Reservas!D446="","",IF(Reservas!C446=$O$10,0.85,IF(Reservas!C446=$O$11,0.45,IF(Reservas!C446=$O$12,0.33,"")))),Reservas!E446)</f>
        <v/>
      </c>
      <c r="CC441" t="str">
        <f>IF(Reservas!H446="",IF(Reservas!G446="","",IF(Reservas!F446=$O$10,0.85,IF(Reservas!F446=$O$11,0.45,IF(Reservas!F446=$O$12,0.33,"")))),Reservas!H446)</f>
        <v/>
      </c>
      <c r="CD441" t="str">
        <f>IF(Reservas!K446="",IF(Reservas!J446="","",IF(Reservas!I446=$O$10,0.85,IF(Reservas!I446=$O$11,0.45,IF(Reservas!I446=$O$12,0.33,"")))),Reservas!K446)</f>
        <v/>
      </c>
      <c r="CE441" t="str">
        <f>IF(Reservas!N446="",IF(Reservas!M446="","",IF(Reservas!L446=$O$10,0.85,IF(Reservas!L446=$O$11,0.45,IF(Reservas!L446=$O$12,0.33,"")))),Reservas!N446)</f>
        <v/>
      </c>
      <c r="CF441" t="str">
        <f>IF(Reservas!Q446="",IF(Reservas!P446="","",IF(Reservas!O446=$O$10,0.85,IF(Reservas!O446=$O$11,0.45,IF(Reservas!O446=$O$12,0.33,"")))),Reservas!Q446)</f>
        <v/>
      </c>
      <c r="CG441" t="str">
        <f>IF(Reservas!T446="",IF(Reservas!S446="","",IF(Reservas!R446=$O$10,0.85,IF(Reservas!R446=$O$11,0.45,IF(Reservas!R446=$O$12,0.33,"")))),Reservas!T446)</f>
        <v/>
      </c>
      <c r="CH441" t="str">
        <f>IF(Reservas!W446="",IF(Reservas!V446="","",IF(Reservas!U446=$O$10,0.85,IF(Reservas!U446=$O$11,0.45,IF(Reservas!U446=$O$12,0.33,"")))),Reservas!W446)</f>
        <v/>
      </c>
      <c r="CI441" t="str">
        <f>IF(Reservas!Z446="",IF(Reservas!Y446="","",IF(Reservas!X446=$O$10,0.85,IF(Reservas!X446=$O$11,0.45,IF(Reservas!X446=$O$12,0.33,"")))),Reservas!Z446)</f>
        <v/>
      </c>
      <c r="CJ441" t="str">
        <f>IF(Reservas!AC446="",IF(Reservas!AB446="","",IF(Reservas!AA446=$O$10,0.85,IF(Reservas!AA446=$O$11,0.45,IF(Reservas!AA446=$O$12,0.33,"")))),Reservas!AC446)</f>
        <v/>
      </c>
      <c r="CK441" t="str">
        <f>IF(Reservas!AF446="",IF(Reservas!AE446="","",IF(Reservas!AD446=$O$10,0.85,IF(Reservas!AD446=$O$11,0.45,IF(Reservas!AD446=$O$12,0.33,"")))),Reservas!AF446)</f>
        <v/>
      </c>
      <c r="CL441" t="str">
        <f>IF(Reservas!AI446="",IF(Reservas!AH446="","",IF(Reservas!AG446=$O$10,0.85,IF(Reservas!AG446=$O$11,0.45,IF(Reservas!AG446=$O$12,0.33,"")))),Reservas!AI446)</f>
        <v/>
      </c>
      <c r="CM441" t="str">
        <f>IF(Reservas!AL446="",IF(Reservas!AK446="","",IF(Reservas!AJ446=$O$10,0.85,IF(Reservas!AJ446=$O$11,0.45,IF(Reservas!AJ446=$O$12,0.33,"")))),Reservas!AL446)</f>
        <v/>
      </c>
      <c r="CO441" t="str">
        <f>IFERROR('Prod y alimentación'!E499*IF($AN441=$R$10,VLOOKUP($AO441,Listas!$B$6:$C$106,2,),IF($AN441=$R$11,VLOOKUP($AO441,Listas!$E$6:$F$106,2,),IF($AN441=$R$12,VLOOKUP($AO441,Listas!$H$6:$I$106,2,),""))),"")</f>
        <v/>
      </c>
      <c r="CP441" t="str">
        <f>IFERROR('Prod y alimentación'!H499*IF($AN441=$R$10,VLOOKUP($AO441,Listas!$B$6:$C$106,2,),IF($AN441=$R$11,VLOOKUP($AO441,Listas!$E$6:$F$106,2,),IF($AN441=$R$12,VLOOKUP($AO441,Listas!$H$6:$I$106,2,),""))),"")</f>
        <v/>
      </c>
      <c r="CQ441" t="str">
        <f>IFERROR('Prod y alimentación'!K499*IF($AN441=$R$10,VLOOKUP($AO441,Listas!$B$6:$C$106,2,),IF($AN441=$R$11,VLOOKUP($AO441,Listas!$E$6:$F$106,2,),IF($AN441=$R$12,VLOOKUP($AO441,Listas!$H$6:$I$106,2,),""))),"")</f>
        <v/>
      </c>
      <c r="CR441" t="str">
        <f>IFERROR('Prod y alimentación'!N499*IF($AN441=$R$10,VLOOKUP($AO441,Listas!$B$6:$C$106,2,),IF($AN441=$R$11,VLOOKUP($AO441,Listas!$E$6:$F$106,2,),IF($AN441=$R$12,VLOOKUP($AO441,Listas!$H$6:$I$106,2,),""))),"")</f>
        <v/>
      </c>
      <c r="CS441" t="str">
        <f>IFERROR('Prod y alimentación'!Q499*IF($AN441=$R$10,VLOOKUP($AO441,Listas!$B$6:$C$106,2,),IF($AN441=$R$11,VLOOKUP($AO441,Listas!$E$6:$F$106,2,),IF($AN441=$R$12,VLOOKUP($AO441,Listas!$H$6:$I$106,2,),""))),"")</f>
        <v/>
      </c>
      <c r="CT441" t="str">
        <f>IFERROR('Prod y alimentación'!T499*IF($AN441=$R$10,VLOOKUP($AO441,Listas!$B$6:$C$106,2,),IF($AN441=$R$11,VLOOKUP($AO441,Listas!$E$6:$F$106,2,),IF($AN441=$R$12,VLOOKUP($AO441,Listas!$H$6:$I$106,2,),""))),"")</f>
        <v/>
      </c>
      <c r="CU441" t="str">
        <f>IFERROR('Prod y alimentación'!W499*IF($AN441=$R$10,VLOOKUP($AO441,Listas!$B$6:$C$106,2,),IF($AN441=$R$11,VLOOKUP($AO441,Listas!$E$6:$F$106,2,),IF($AN441=$R$12,VLOOKUP($AO441,Listas!$H$6:$I$106,2,),""))),"")</f>
        <v/>
      </c>
      <c r="CV441" t="str">
        <f>IFERROR('Prod y alimentación'!Z499*IF($AN441=$R$10,VLOOKUP($AO441,Listas!$B$6:$C$106,2,),IF($AN441=$R$11,VLOOKUP($AO441,Listas!$E$6:$F$106,2,),IF($AN441=$R$12,VLOOKUP($AO441,Listas!$H$6:$I$106,2,),""))),"")</f>
        <v/>
      </c>
      <c r="CW441" t="str">
        <f>IFERROR('Prod y alimentación'!AC499*IF($AN441=$R$10,VLOOKUP($AO441,Listas!$B$6:$C$106,2,),IF($AN441=$R$11,VLOOKUP($AO441,Listas!$E$6:$F$106,2,),IF($AN441=$R$12,VLOOKUP($AO441,Listas!$H$6:$I$106,2,),""))),"")</f>
        <v/>
      </c>
      <c r="CX441" t="str">
        <f>IFERROR('Prod y alimentación'!AF499*IF($AN441=$R$10,VLOOKUP($AO441,Listas!$B$6:$C$106,2,),IF($AN441=$R$11,VLOOKUP($AO441,Listas!$E$6:$F$106,2,),IF($AN441=$R$12,VLOOKUP($AO441,Listas!$H$6:$I$106,2,),""))),"")</f>
        <v/>
      </c>
      <c r="CY441" t="str">
        <f>IFERROR('Prod y alimentación'!AI499*IF($AN441=$R$10,VLOOKUP($AO441,Listas!$B$6:$C$106,2,),IF($AN441=$R$11,VLOOKUP($AO441,Listas!$E$6:$F$106,2,),IF($AN441=$R$12,VLOOKUP($AO441,Listas!$H$6:$I$106,2,),""))),"")</f>
        <v/>
      </c>
      <c r="CZ441" t="str">
        <f>IFERROR('Prod y alimentación'!AL499*IF($AN441=$R$10,VLOOKUP($AO441,Listas!$B$6:$C$106,2,),IF($AN441=$R$11,VLOOKUP($AO441,Listas!$E$6:$F$106,2,),IF($AN441=$R$12,VLOOKUP($AO441,Listas!$H$6:$I$106,2,),""))),"")</f>
        <v/>
      </c>
    </row>
    <row r="442" spans="80:104" x14ac:dyDescent="0.35">
      <c r="CB442" t="str">
        <f>IF(Reservas!E447="",IF(Reservas!D447="","",IF(Reservas!C447=$O$10,0.85,IF(Reservas!C447=$O$11,0.45,IF(Reservas!C447=$O$12,0.33,"")))),Reservas!E447)</f>
        <v/>
      </c>
      <c r="CC442" t="str">
        <f>IF(Reservas!H447="",IF(Reservas!G447="","",IF(Reservas!F447=$O$10,0.85,IF(Reservas!F447=$O$11,0.45,IF(Reservas!F447=$O$12,0.33,"")))),Reservas!H447)</f>
        <v/>
      </c>
      <c r="CD442" t="str">
        <f>IF(Reservas!K447="",IF(Reservas!J447="","",IF(Reservas!I447=$O$10,0.85,IF(Reservas!I447=$O$11,0.45,IF(Reservas!I447=$O$12,0.33,"")))),Reservas!K447)</f>
        <v/>
      </c>
      <c r="CE442" t="str">
        <f>IF(Reservas!N447="",IF(Reservas!M447="","",IF(Reservas!L447=$O$10,0.85,IF(Reservas!L447=$O$11,0.45,IF(Reservas!L447=$O$12,0.33,"")))),Reservas!N447)</f>
        <v/>
      </c>
      <c r="CF442" t="str">
        <f>IF(Reservas!Q447="",IF(Reservas!P447="","",IF(Reservas!O447=$O$10,0.85,IF(Reservas!O447=$O$11,0.45,IF(Reservas!O447=$O$12,0.33,"")))),Reservas!Q447)</f>
        <v/>
      </c>
      <c r="CG442" t="str">
        <f>IF(Reservas!T447="",IF(Reservas!S447="","",IF(Reservas!R447=$O$10,0.85,IF(Reservas!R447=$O$11,0.45,IF(Reservas!R447=$O$12,0.33,"")))),Reservas!T447)</f>
        <v/>
      </c>
      <c r="CH442" t="str">
        <f>IF(Reservas!W447="",IF(Reservas!V447="","",IF(Reservas!U447=$O$10,0.85,IF(Reservas!U447=$O$11,0.45,IF(Reservas!U447=$O$12,0.33,"")))),Reservas!W447)</f>
        <v/>
      </c>
      <c r="CI442" t="str">
        <f>IF(Reservas!Z447="",IF(Reservas!Y447="","",IF(Reservas!X447=$O$10,0.85,IF(Reservas!X447=$O$11,0.45,IF(Reservas!X447=$O$12,0.33,"")))),Reservas!Z447)</f>
        <v/>
      </c>
      <c r="CJ442" t="str">
        <f>IF(Reservas!AC447="",IF(Reservas!AB447="","",IF(Reservas!AA447=$O$10,0.85,IF(Reservas!AA447=$O$11,0.45,IF(Reservas!AA447=$O$12,0.33,"")))),Reservas!AC447)</f>
        <v/>
      </c>
      <c r="CK442" t="str">
        <f>IF(Reservas!AF447="",IF(Reservas!AE447="","",IF(Reservas!AD447=$O$10,0.85,IF(Reservas!AD447=$O$11,0.45,IF(Reservas!AD447=$O$12,0.33,"")))),Reservas!AF447)</f>
        <v/>
      </c>
      <c r="CL442" t="str">
        <f>IF(Reservas!AI447="",IF(Reservas!AH447="","",IF(Reservas!AG447=$O$10,0.85,IF(Reservas!AG447=$O$11,0.45,IF(Reservas!AG447=$O$12,0.33,"")))),Reservas!AI447)</f>
        <v/>
      </c>
      <c r="CM442" t="str">
        <f>IF(Reservas!AL447="",IF(Reservas!AK447="","",IF(Reservas!AJ447=$O$10,0.85,IF(Reservas!AJ447=$O$11,0.45,IF(Reservas!AJ447=$O$12,0.33,"")))),Reservas!AL447)</f>
        <v/>
      </c>
      <c r="CO442" t="str">
        <f>IFERROR('Prod y alimentación'!E500*IF($AN442=$R$10,VLOOKUP($AO442,Listas!$B$6:$C$106,2,),IF($AN442=$R$11,VLOOKUP($AO442,Listas!$E$6:$F$106,2,),IF($AN442=$R$12,VLOOKUP($AO442,Listas!$H$6:$I$106,2,),""))),"")</f>
        <v/>
      </c>
      <c r="CP442" t="str">
        <f>IFERROR('Prod y alimentación'!H500*IF($AN442=$R$10,VLOOKUP($AO442,Listas!$B$6:$C$106,2,),IF($AN442=$R$11,VLOOKUP($AO442,Listas!$E$6:$F$106,2,),IF($AN442=$R$12,VLOOKUP($AO442,Listas!$H$6:$I$106,2,),""))),"")</f>
        <v/>
      </c>
      <c r="CQ442" t="str">
        <f>IFERROR('Prod y alimentación'!K500*IF($AN442=$R$10,VLOOKUP($AO442,Listas!$B$6:$C$106,2,),IF($AN442=$R$11,VLOOKUP($AO442,Listas!$E$6:$F$106,2,),IF($AN442=$R$12,VLOOKUP($AO442,Listas!$H$6:$I$106,2,),""))),"")</f>
        <v/>
      </c>
      <c r="CR442" t="str">
        <f>IFERROR('Prod y alimentación'!N500*IF($AN442=$R$10,VLOOKUP($AO442,Listas!$B$6:$C$106,2,),IF($AN442=$R$11,VLOOKUP($AO442,Listas!$E$6:$F$106,2,),IF($AN442=$R$12,VLOOKUP($AO442,Listas!$H$6:$I$106,2,),""))),"")</f>
        <v/>
      </c>
      <c r="CS442" t="str">
        <f>IFERROR('Prod y alimentación'!Q500*IF($AN442=$R$10,VLOOKUP($AO442,Listas!$B$6:$C$106,2,),IF($AN442=$R$11,VLOOKUP($AO442,Listas!$E$6:$F$106,2,),IF($AN442=$R$12,VLOOKUP($AO442,Listas!$H$6:$I$106,2,),""))),"")</f>
        <v/>
      </c>
      <c r="CT442" t="str">
        <f>IFERROR('Prod y alimentación'!T500*IF($AN442=$R$10,VLOOKUP($AO442,Listas!$B$6:$C$106,2,),IF($AN442=$R$11,VLOOKUP($AO442,Listas!$E$6:$F$106,2,),IF($AN442=$R$12,VLOOKUP($AO442,Listas!$H$6:$I$106,2,),""))),"")</f>
        <v/>
      </c>
      <c r="CU442" t="str">
        <f>IFERROR('Prod y alimentación'!W500*IF($AN442=$R$10,VLOOKUP($AO442,Listas!$B$6:$C$106,2,),IF($AN442=$R$11,VLOOKUP($AO442,Listas!$E$6:$F$106,2,),IF($AN442=$R$12,VLOOKUP($AO442,Listas!$H$6:$I$106,2,),""))),"")</f>
        <v/>
      </c>
      <c r="CV442" t="str">
        <f>IFERROR('Prod y alimentación'!Z500*IF($AN442=$R$10,VLOOKUP($AO442,Listas!$B$6:$C$106,2,),IF($AN442=$R$11,VLOOKUP($AO442,Listas!$E$6:$F$106,2,),IF($AN442=$R$12,VLOOKUP($AO442,Listas!$H$6:$I$106,2,),""))),"")</f>
        <v/>
      </c>
      <c r="CW442" t="str">
        <f>IFERROR('Prod y alimentación'!AC500*IF($AN442=$R$10,VLOOKUP($AO442,Listas!$B$6:$C$106,2,),IF($AN442=$R$11,VLOOKUP($AO442,Listas!$E$6:$F$106,2,),IF($AN442=$R$12,VLOOKUP($AO442,Listas!$H$6:$I$106,2,),""))),"")</f>
        <v/>
      </c>
      <c r="CX442" t="str">
        <f>IFERROR('Prod y alimentación'!AF500*IF($AN442=$R$10,VLOOKUP($AO442,Listas!$B$6:$C$106,2,),IF($AN442=$R$11,VLOOKUP($AO442,Listas!$E$6:$F$106,2,),IF($AN442=$R$12,VLOOKUP($AO442,Listas!$H$6:$I$106,2,),""))),"")</f>
        <v/>
      </c>
      <c r="CY442" t="str">
        <f>IFERROR('Prod y alimentación'!AI500*IF($AN442=$R$10,VLOOKUP($AO442,Listas!$B$6:$C$106,2,),IF($AN442=$R$11,VLOOKUP($AO442,Listas!$E$6:$F$106,2,),IF($AN442=$R$12,VLOOKUP($AO442,Listas!$H$6:$I$106,2,),""))),"")</f>
        <v/>
      </c>
      <c r="CZ442" t="str">
        <f>IFERROR('Prod y alimentación'!AL500*IF($AN442=$R$10,VLOOKUP($AO442,Listas!$B$6:$C$106,2,),IF($AN442=$R$11,VLOOKUP($AO442,Listas!$E$6:$F$106,2,),IF($AN442=$R$12,VLOOKUP($AO442,Listas!$H$6:$I$106,2,),""))),"")</f>
        <v/>
      </c>
    </row>
    <row r="443" spans="80:104" x14ac:dyDescent="0.35">
      <c r="CB443" t="str">
        <f>IF(Reservas!E448="",IF(Reservas!D448="","",IF(Reservas!C448=$O$10,0.85,IF(Reservas!C448=$O$11,0.45,IF(Reservas!C448=$O$12,0.33,"")))),Reservas!E448)</f>
        <v/>
      </c>
      <c r="CC443" t="str">
        <f>IF(Reservas!H448="",IF(Reservas!G448="","",IF(Reservas!F448=$O$10,0.85,IF(Reservas!F448=$O$11,0.45,IF(Reservas!F448=$O$12,0.33,"")))),Reservas!H448)</f>
        <v/>
      </c>
      <c r="CD443" t="str">
        <f>IF(Reservas!K448="",IF(Reservas!J448="","",IF(Reservas!I448=$O$10,0.85,IF(Reservas!I448=$O$11,0.45,IF(Reservas!I448=$O$12,0.33,"")))),Reservas!K448)</f>
        <v/>
      </c>
      <c r="CE443" t="str">
        <f>IF(Reservas!N448="",IF(Reservas!M448="","",IF(Reservas!L448=$O$10,0.85,IF(Reservas!L448=$O$11,0.45,IF(Reservas!L448=$O$12,0.33,"")))),Reservas!N448)</f>
        <v/>
      </c>
      <c r="CF443" t="str">
        <f>IF(Reservas!Q448="",IF(Reservas!P448="","",IF(Reservas!O448=$O$10,0.85,IF(Reservas!O448=$O$11,0.45,IF(Reservas!O448=$O$12,0.33,"")))),Reservas!Q448)</f>
        <v/>
      </c>
      <c r="CG443" t="str">
        <f>IF(Reservas!T448="",IF(Reservas!S448="","",IF(Reservas!R448=$O$10,0.85,IF(Reservas!R448=$O$11,0.45,IF(Reservas!R448=$O$12,0.33,"")))),Reservas!T448)</f>
        <v/>
      </c>
      <c r="CH443" t="str">
        <f>IF(Reservas!W448="",IF(Reservas!V448="","",IF(Reservas!U448=$O$10,0.85,IF(Reservas!U448=$O$11,0.45,IF(Reservas!U448=$O$12,0.33,"")))),Reservas!W448)</f>
        <v/>
      </c>
      <c r="CI443" t="str">
        <f>IF(Reservas!Z448="",IF(Reservas!Y448="","",IF(Reservas!X448=$O$10,0.85,IF(Reservas!X448=$O$11,0.45,IF(Reservas!X448=$O$12,0.33,"")))),Reservas!Z448)</f>
        <v/>
      </c>
      <c r="CJ443" t="str">
        <f>IF(Reservas!AC448="",IF(Reservas!AB448="","",IF(Reservas!AA448=$O$10,0.85,IF(Reservas!AA448=$O$11,0.45,IF(Reservas!AA448=$O$12,0.33,"")))),Reservas!AC448)</f>
        <v/>
      </c>
      <c r="CK443" t="str">
        <f>IF(Reservas!AF448="",IF(Reservas!AE448="","",IF(Reservas!AD448=$O$10,0.85,IF(Reservas!AD448=$O$11,0.45,IF(Reservas!AD448=$O$12,0.33,"")))),Reservas!AF448)</f>
        <v/>
      </c>
      <c r="CL443" t="str">
        <f>IF(Reservas!AI448="",IF(Reservas!AH448="","",IF(Reservas!AG448=$O$10,0.85,IF(Reservas!AG448=$O$11,0.45,IF(Reservas!AG448=$O$12,0.33,"")))),Reservas!AI448)</f>
        <v/>
      </c>
      <c r="CM443" t="str">
        <f>IF(Reservas!AL448="",IF(Reservas!AK448="","",IF(Reservas!AJ448=$O$10,0.85,IF(Reservas!AJ448=$O$11,0.45,IF(Reservas!AJ448=$O$12,0.33,"")))),Reservas!AL448)</f>
        <v/>
      </c>
      <c r="CO443" t="str">
        <f>IFERROR('Prod y alimentación'!E501*IF($AN443=$R$10,VLOOKUP($AO443,Listas!$B$6:$C$106,2,),IF($AN443=$R$11,VLOOKUP($AO443,Listas!$E$6:$F$106,2,),IF($AN443=$R$12,VLOOKUP($AO443,Listas!$H$6:$I$106,2,),""))),"")</f>
        <v/>
      </c>
      <c r="CP443" t="str">
        <f>IFERROR('Prod y alimentación'!H501*IF($AN443=$R$10,VLOOKUP($AO443,Listas!$B$6:$C$106,2,),IF($AN443=$R$11,VLOOKUP($AO443,Listas!$E$6:$F$106,2,),IF($AN443=$R$12,VLOOKUP($AO443,Listas!$H$6:$I$106,2,),""))),"")</f>
        <v/>
      </c>
      <c r="CQ443" t="str">
        <f>IFERROR('Prod y alimentación'!K501*IF($AN443=$R$10,VLOOKUP($AO443,Listas!$B$6:$C$106,2,),IF($AN443=$R$11,VLOOKUP($AO443,Listas!$E$6:$F$106,2,),IF($AN443=$R$12,VLOOKUP($AO443,Listas!$H$6:$I$106,2,),""))),"")</f>
        <v/>
      </c>
      <c r="CR443" t="str">
        <f>IFERROR('Prod y alimentación'!N501*IF($AN443=$R$10,VLOOKUP($AO443,Listas!$B$6:$C$106,2,),IF($AN443=$R$11,VLOOKUP($AO443,Listas!$E$6:$F$106,2,),IF($AN443=$R$12,VLOOKUP($AO443,Listas!$H$6:$I$106,2,),""))),"")</f>
        <v/>
      </c>
      <c r="CS443" t="str">
        <f>IFERROR('Prod y alimentación'!Q501*IF($AN443=$R$10,VLOOKUP($AO443,Listas!$B$6:$C$106,2,),IF($AN443=$R$11,VLOOKUP($AO443,Listas!$E$6:$F$106,2,),IF($AN443=$R$12,VLOOKUP($AO443,Listas!$H$6:$I$106,2,),""))),"")</f>
        <v/>
      </c>
      <c r="CT443" t="str">
        <f>IFERROR('Prod y alimentación'!T501*IF($AN443=$R$10,VLOOKUP($AO443,Listas!$B$6:$C$106,2,),IF($AN443=$R$11,VLOOKUP($AO443,Listas!$E$6:$F$106,2,),IF($AN443=$R$12,VLOOKUP($AO443,Listas!$H$6:$I$106,2,),""))),"")</f>
        <v/>
      </c>
      <c r="CU443" t="str">
        <f>IFERROR('Prod y alimentación'!W501*IF($AN443=$R$10,VLOOKUP($AO443,Listas!$B$6:$C$106,2,),IF($AN443=$R$11,VLOOKUP($AO443,Listas!$E$6:$F$106,2,),IF($AN443=$R$12,VLOOKUP($AO443,Listas!$H$6:$I$106,2,),""))),"")</f>
        <v/>
      </c>
      <c r="CV443" t="str">
        <f>IFERROR('Prod y alimentación'!Z501*IF($AN443=$R$10,VLOOKUP($AO443,Listas!$B$6:$C$106,2,),IF($AN443=$R$11,VLOOKUP($AO443,Listas!$E$6:$F$106,2,),IF($AN443=$R$12,VLOOKUP($AO443,Listas!$H$6:$I$106,2,),""))),"")</f>
        <v/>
      </c>
      <c r="CW443" t="str">
        <f>IFERROR('Prod y alimentación'!AC501*IF($AN443=$R$10,VLOOKUP($AO443,Listas!$B$6:$C$106,2,),IF($AN443=$R$11,VLOOKUP($AO443,Listas!$E$6:$F$106,2,),IF($AN443=$R$12,VLOOKUP($AO443,Listas!$H$6:$I$106,2,),""))),"")</f>
        <v/>
      </c>
      <c r="CX443" t="str">
        <f>IFERROR('Prod y alimentación'!AF501*IF($AN443=$R$10,VLOOKUP($AO443,Listas!$B$6:$C$106,2,),IF($AN443=$R$11,VLOOKUP($AO443,Listas!$E$6:$F$106,2,),IF($AN443=$R$12,VLOOKUP($AO443,Listas!$H$6:$I$106,2,),""))),"")</f>
        <v/>
      </c>
      <c r="CY443" t="str">
        <f>IFERROR('Prod y alimentación'!AI501*IF($AN443=$R$10,VLOOKUP($AO443,Listas!$B$6:$C$106,2,),IF($AN443=$R$11,VLOOKUP($AO443,Listas!$E$6:$F$106,2,),IF($AN443=$R$12,VLOOKUP($AO443,Listas!$H$6:$I$106,2,),""))),"")</f>
        <v/>
      </c>
      <c r="CZ443" t="str">
        <f>IFERROR('Prod y alimentación'!AL501*IF($AN443=$R$10,VLOOKUP($AO443,Listas!$B$6:$C$106,2,),IF($AN443=$R$11,VLOOKUP($AO443,Listas!$E$6:$F$106,2,),IF($AN443=$R$12,VLOOKUP($AO443,Listas!$H$6:$I$106,2,),""))),"")</f>
        <v/>
      </c>
    </row>
    <row r="444" spans="80:104" x14ac:dyDescent="0.35">
      <c r="CB444" t="str">
        <f>IF(Reservas!E449="",IF(Reservas!D449="","",IF(Reservas!C449=$O$10,0.85,IF(Reservas!C449=$O$11,0.45,IF(Reservas!C449=$O$12,0.33,"")))),Reservas!E449)</f>
        <v/>
      </c>
      <c r="CC444" t="str">
        <f>IF(Reservas!H449="",IF(Reservas!G449="","",IF(Reservas!F449=$O$10,0.85,IF(Reservas!F449=$O$11,0.45,IF(Reservas!F449=$O$12,0.33,"")))),Reservas!H449)</f>
        <v/>
      </c>
      <c r="CD444" t="str">
        <f>IF(Reservas!K449="",IF(Reservas!J449="","",IF(Reservas!I449=$O$10,0.85,IF(Reservas!I449=$O$11,0.45,IF(Reservas!I449=$O$12,0.33,"")))),Reservas!K449)</f>
        <v/>
      </c>
      <c r="CE444" t="str">
        <f>IF(Reservas!N449="",IF(Reservas!M449="","",IF(Reservas!L449=$O$10,0.85,IF(Reservas!L449=$O$11,0.45,IF(Reservas!L449=$O$12,0.33,"")))),Reservas!N449)</f>
        <v/>
      </c>
      <c r="CF444" t="str">
        <f>IF(Reservas!Q449="",IF(Reservas!P449="","",IF(Reservas!O449=$O$10,0.85,IF(Reservas!O449=$O$11,0.45,IF(Reservas!O449=$O$12,0.33,"")))),Reservas!Q449)</f>
        <v/>
      </c>
      <c r="CG444" t="str">
        <f>IF(Reservas!T449="",IF(Reservas!S449="","",IF(Reservas!R449=$O$10,0.85,IF(Reservas!R449=$O$11,0.45,IF(Reservas!R449=$O$12,0.33,"")))),Reservas!T449)</f>
        <v/>
      </c>
      <c r="CH444" t="str">
        <f>IF(Reservas!W449="",IF(Reservas!V449="","",IF(Reservas!U449=$O$10,0.85,IF(Reservas!U449=$O$11,0.45,IF(Reservas!U449=$O$12,0.33,"")))),Reservas!W449)</f>
        <v/>
      </c>
      <c r="CI444" t="str">
        <f>IF(Reservas!Z449="",IF(Reservas!Y449="","",IF(Reservas!X449=$O$10,0.85,IF(Reservas!X449=$O$11,0.45,IF(Reservas!X449=$O$12,0.33,"")))),Reservas!Z449)</f>
        <v/>
      </c>
      <c r="CJ444" t="str">
        <f>IF(Reservas!AC449="",IF(Reservas!AB449="","",IF(Reservas!AA449=$O$10,0.85,IF(Reservas!AA449=$O$11,0.45,IF(Reservas!AA449=$O$12,0.33,"")))),Reservas!AC449)</f>
        <v/>
      </c>
      <c r="CK444" t="str">
        <f>IF(Reservas!AF449="",IF(Reservas!AE449="","",IF(Reservas!AD449=$O$10,0.85,IF(Reservas!AD449=$O$11,0.45,IF(Reservas!AD449=$O$12,0.33,"")))),Reservas!AF449)</f>
        <v/>
      </c>
      <c r="CL444" t="str">
        <f>IF(Reservas!AI449="",IF(Reservas!AH449="","",IF(Reservas!AG449=$O$10,0.85,IF(Reservas!AG449=$O$11,0.45,IF(Reservas!AG449=$O$12,0.33,"")))),Reservas!AI449)</f>
        <v/>
      </c>
      <c r="CM444" t="str">
        <f>IF(Reservas!AL449="",IF(Reservas!AK449="","",IF(Reservas!AJ449=$O$10,0.85,IF(Reservas!AJ449=$O$11,0.45,IF(Reservas!AJ449=$O$12,0.33,"")))),Reservas!AL449)</f>
        <v/>
      </c>
      <c r="CO444" t="str">
        <f>IFERROR('Prod y alimentación'!E502*IF($AN444=$R$10,VLOOKUP($AO444,Listas!$B$6:$C$106,2,),IF($AN444=$R$11,VLOOKUP($AO444,Listas!$E$6:$F$106,2,),IF($AN444=$R$12,VLOOKUP($AO444,Listas!$H$6:$I$106,2,),""))),"")</f>
        <v/>
      </c>
      <c r="CP444" t="str">
        <f>IFERROR('Prod y alimentación'!H502*IF($AN444=$R$10,VLOOKUP($AO444,Listas!$B$6:$C$106,2,),IF($AN444=$R$11,VLOOKUP($AO444,Listas!$E$6:$F$106,2,),IF($AN444=$R$12,VLOOKUP($AO444,Listas!$H$6:$I$106,2,),""))),"")</f>
        <v/>
      </c>
      <c r="CQ444" t="str">
        <f>IFERROR('Prod y alimentación'!K502*IF($AN444=$R$10,VLOOKUP($AO444,Listas!$B$6:$C$106,2,),IF($AN444=$R$11,VLOOKUP($AO444,Listas!$E$6:$F$106,2,),IF($AN444=$R$12,VLOOKUP($AO444,Listas!$H$6:$I$106,2,),""))),"")</f>
        <v/>
      </c>
      <c r="CR444" t="str">
        <f>IFERROR('Prod y alimentación'!N502*IF($AN444=$R$10,VLOOKUP($AO444,Listas!$B$6:$C$106,2,),IF($AN444=$R$11,VLOOKUP($AO444,Listas!$E$6:$F$106,2,),IF($AN444=$R$12,VLOOKUP($AO444,Listas!$H$6:$I$106,2,),""))),"")</f>
        <v/>
      </c>
      <c r="CS444" t="str">
        <f>IFERROR('Prod y alimentación'!Q502*IF($AN444=$R$10,VLOOKUP($AO444,Listas!$B$6:$C$106,2,),IF($AN444=$R$11,VLOOKUP($AO444,Listas!$E$6:$F$106,2,),IF($AN444=$R$12,VLOOKUP($AO444,Listas!$H$6:$I$106,2,),""))),"")</f>
        <v/>
      </c>
      <c r="CT444" t="str">
        <f>IFERROR('Prod y alimentación'!T502*IF($AN444=$R$10,VLOOKUP($AO444,Listas!$B$6:$C$106,2,),IF($AN444=$R$11,VLOOKUP($AO444,Listas!$E$6:$F$106,2,),IF($AN444=$R$12,VLOOKUP($AO444,Listas!$H$6:$I$106,2,),""))),"")</f>
        <v/>
      </c>
      <c r="CU444" t="str">
        <f>IFERROR('Prod y alimentación'!W502*IF($AN444=$R$10,VLOOKUP($AO444,Listas!$B$6:$C$106,2,),IF($AN444=$R$11,VLOOKUP($AO444,Listas!$E$6:$F$106,2,),IF($AN444=$R$12,VLOOKUP($AO444,Listas!$H$6:$I$106,2,),""))),"")</f>
        <v/>
      </c>
      <c r="CV444" t="str">
        <f>IFERROR('Prod y alimentación'!Z502*IF($AN444=$R$10,VLOOKUP($AO444,Listas!$B$6:$C$106,2,),IF($AN444=$R$11,VLOOKUP($AO444,Listas!$E$6:$F$106,2,),IF($AN444=$R$12,VLOOKUP($AO444,Listas!$H$6:$I$106,2,),""))),"")</f>
        <v/>
      </c>
      <c r="CW444" t="str">
        <f>IFERROR('Prod y alimentación'!AC502*IF($AN444=$R$10,VLOOKUP($AO444,Listas!$B$6:$C$106,2,),IF($AN444=$R$11,VLOOKUP($AO444,Listas!$E$6:$F$106,2,),IF($AN444=$R$12,VLOOKUP($AO444,Listas!$H$6:$I$106,2,),""))),"")</f>
        <v/>
      </c>
      <c r="CX444" t="str">
        <f>IFERROR('Prod y alimentación'!AF502*IF($AN444=$R$10,VLOOKUP($AO444,Listas!$B$6:$C$106,2,),IF($AN444=$R$11,VLOOKUP($AO444,Listas!$E$6:$F$106,2,),IF($AN444=$R$12,VLOOKUP($AO444,Listas!$H$6:$I$106,2,),""))),"")</f>
        <v/>
      </c>
      <c r="CY444" t="str">
        <f>IFERROR('Prod y alimentación'!AI502*IF($AN444=$R$10,VLOOKUP($AO444,Listas!$B$6:$C$106,2,),IF($AN444=$R$11,VLOOKUP($AO444,Listas!$E$6:$F$106,2,),IF($AN444=$R$12,VLOOKUP($AO444,Listas!$H$6:$I$106,2,),""))),"")</f>
        <v/>
      </c>
      <c r="CZ444" t="str">
        <f>IFERROR('Prod y alimentación'!AL502*IF($AN444=$R$10,VLOOKUP($AO444,Listas!$B$6:$C$106,2,),IF($AN444=$R$11,VLOOKUP($AO444,Listas!$E$6:$F$106,2,),IF($AN444=$R$12,VLOOKUP($AO444,Listas!$H$6:$I$106,2,),""))),"")</f>
        <v/>
      </c>
    </row>
    <row r="445" spans="80:104" x14ac:dyDescent="0.35">
      <c r="CB445" t="str">
        <f>IF(Reservas!E450="",IF(Reservas!D450="","",IF(Reservas!C450=$O$10,0.85,IF(Reservas!C450=$O$11,0.45,IF(Reservas!C450=$O$12,0.33,"")))),Reservas!E450)</f>
        <v/>
      </c>
      <c r="CC445" t="str">
        <f>IF(Reservas!H450="",IF(Reservas!G450="","",IF(Reservas!F450=$O$10,0.85,IF(Reservas!F450=$O$11,0.45,IF(Reservas!F450=$O$12,0.33,"")))),Reservas!H450)</f>
        <v/>
      </c>
      <c r="CD445" t="str">
        <f>IF(Reservas!K450="",IF(Reservas!J450="","",IF(Reservas!I450=$O$10,0.85,IF(Reservas!I450=$O$11,0.45,IF(Reservas!I450=$O$12,0.33,"")))),Reservas!K450)</f>
        <v/>
      </c>
      <c r="CE445" t="str">
        <f>IF(Reservas!N450="",IF(Reservas!M450="","",IF(Reservas!L450=$O$10,0.85,IF(Reservas!L450=$O$11,0.45,IF(Reservas!L450=$O$12,0.33,"")))),Reservas!N450)</f>
        <v/>
      </c>
      <c r="CF445" t="str">
        <f>IF(Reservas!Q450="",IF(Reservas!P450="","",IF(Reservas!O450=$O$10,0.85,IF(Reservas!O450=$O$11,0.45,IF(Reservas!O450=$O$12,0.33,"")))),Reservas!Q450)</f>
        <v/>
      </c>
      <c r="CG445" t="str">
        <f>IF(Reservas!T450="",IF(Reservas!S450="","",IF(Reservas!R450=$O$10,0.85,IF(Reservas!R450=$O$11,0.45,IF(Reservas!R450=$O$12,0.33,"")))),Reservas!T450)</f>
        <v/>
      </c>
      <c r="CH445" t="str">
        <f>IF(Reservas!W450="",IF(Reservas!V450="","",IF(Reservas!U450=$O$10,0.85,IF(Reservas!U450=$O$11,0.45,IF(Reservas!U450=$O$12,0.33,"")))),Reservas!W450)</f>
        <v/>
      </c>
      <c r="CI445" t="str">
        <f>IF(Reservas!Z450="",IF(Reservas!Y450="","",IF(Reservas!X450=$O$10,0.85,IF(Reservas!X450=$O$11,0.45,IF(Reservas!X450=$O$12,0.33,"")))),Reservas!Z450)</f>
        <v/>
      </c>
      <c r="CJ445" t="str">
        <f>IF(Reservas!AC450="",IF(Reservas!AB450="","",IF(Reservas!AA450=$O$10,0.85,IF(Reservas!AA450=$O$11,0.45,IF(Reservas!AA450=$O$12,0.33,"")))),Reservas!AC450)</f>
        <v/>
      </c>
      <c r="CK445" t="str">
        <f>IF(Reservas!AF450="",IF(Reservas!AE450="","",IF(Reservas!AD450=$O$10,0.85,IF(Reservas!AD450=$O$11,0.45,IF(Reservas!AD450=$O$12,0.33,"")))),Reservas!AF450)</f>
        <v/>
      </c>
      <c r="CL445" t="str">
        <f>IF(Reservas!AI450="",IF(Reservas!AH450="","",IF(Reservas!AG450=$O$10,0.85,IF(Reservas!AG450=$O$11,0.45,IF(Reservas!AG450=$O$12,0.33,"")))),Reservas!AI450)</f>
        <v/>
      </c>
      <c r="CM445" t="str">
        <f>IF(Reservas!AL450="",IF(Reservas!AK450="","",IF(Reservas!AJ450=$O$10,0.85,IF(Reservas!AJ450=$O$11,0.45,IF(Reservas!AJ450=$O$12,0.33,"")))),Reservas!AL450)</f>
        <v/>
      </c>
      <c r="CO445" t="str">
        <f>IFERROR('Prod y alimentación'!E503*IF($AN445=$R$10,VLOOKUP($AO445,Listas!$B$6:$C$106,2,),IF($AN445=$R$11,VLOOKUP($AO445,Listas!$E$6:$F$106,2,),IF($AN445=$R$12,VLOOKUP($AO445,Listas!$H$6:$I$106,2,),""))),"")</f>
        <v/>
      </c>
      <c r="CP445" t="str">
        <f>IFERROR('Prod y alimentación'!H503*IF($AN445=$R$10,VLOOKUP($AO445,Listas!$B$6:$C$106,2,),IF($AN445=$R$11,VLOOKUP($AO445,Listas!$E$6:$F$106,2,),IF($AN445=$R$12,VLOOKUP($AO445,Listas!$H$6:$I$106,2,),""))),"")</f>
        <v/>
      </c>
      <c r="CQ445" t="str">
        <f>IFERROR('Prod y alimentación'!K503*IF($AN445=$R$10,VLOOKUP($AO445,Listas!$B$6:$C$106,2,),IF($AN445=$R$11,VLOOKUP($AO445,Listas!$E$6:$F$106,2,),IF($AN445=$R$12,VLOOKUP($AO445,Listas!$H$6:$I$106,2,),""))),"")</f>
        <v/>
      </c>
      <c r="CR445" t="str">
        <f>IFERROR('Prod y alimentación'!N503*IF($AN445=$R$10,VLOOKUP($AO445,Listas!$B$6:$C$106,2,),IF($AN445=$R$11,VLOOKUP($AO445,Listas!$E$6:$F$106,2,),IF($AN445=$R$12,VLOOKUP($AO445,Listas!$H$6:$I$106,2,),""))),"")</f>
        <v/>
      </c>
      <c r="CS445" t="str">
        <f>IFERROR('Prod y alimentación'!Q503*IF($AN445=$R$10,VLOOKUP($AO445,Listas!$B$6:$C$106,2,),IF($AN445=$R$11,VLOOKUP($AO445,Listas!$E$6:$F$106,2,),IF($AN445=$R$12,VLOOKUP($AO445,Listas!$H$6:$I$106,2,),""))),"")</f>
        <v/>
      </c>
      <c r="CT445" t="str">
        <f>IFERROR('Prod y alimentación'!T503*IF($AN445=$R$10,VLOOKUP($AO445,Listas!$B$6:$C$106,2,),IF($AN445=$R$11,VLOOKUP($AO445,Listas!$E$6:$F$106,2,),IF($AN445=$R$12,VLOOKUP($AO445,Listas!$H$6:$I$106,2,),""))),"")</f>
        <v/>
      </c>
      <c r="CU445" t="str">
        <f>IFERROR('Prod y alimentación'!W503*IF($AN445=$R$10,VLOOKUP($AO445,Listas!$B$6:$C$106,2,),IF($AN445=$R$11,VLOOKUP($AO445,Listas!$E$6:$F$106,2,),IF($AN445=$R$12,VLOOKUP($AO445,Listas!$H$6:$I$106,2,),""))),"")</f>
        <v/>
      </c>
      <c r="CV445" t="str">
        <f>IFERROR('Prod y alimentación'!Z503*IF($AN445=$R$10,VLOOKUP($AO445,Listas!$B$6:$C$106,2,),IF($AN445=$R$11,VLOOKUP($AO445,Listas!$E$6:$F$106,2,),IF($AN445=$R$12,VLOOKUP($AO445,Listas!$H$6:$I$106,2,),""))),"")</f>
        <v/>
      </c>
      <c r="CW445" t="str">
        <f>IFERROR('Prod y alimentación'!AC503*IF($AN445=$R$10,VLOOKUP($AO445,Listas!$B$6:$C$106,2,),IF($AN445=$R$11,VLOOKUP($AO445,Listas!$E$6:$F$106,2,),IF($AN445=$R$12,VLOOKUP($AO445,Listas!$H$6:$I$106,2,),""))),"")</f>
        <v/>
      </c>
      <c r="CX445" t="str">
        <f>IFERROR('Prod y alimentación'!AF503*IF($AN445=$R$10,VLOOKUP($AO445,Listas!$B$6:$C$106,2,),IF($AN445=$R$11,VLOOKUP($AO445,Listas!$E$6:$F$106,2,),IF($AN445=$R$12,VLOOKUP($AO445,Listas!$H$6:$I$106,2,),""))),"")</f>
        <v/>
      </c>
      <c r="CY445" t="str">
        <f>IFERROR('Prod y alimentación'!AI503*IF($AN445=$R$10,VLOOKUP($AO445,Listas!$B$6:$C$106,2,),IF($AN445=$R$11,VLOOKUP($AO445,Listas!$E$6:$F$106,2,),IF($AN445=$R$12,VLOOKUP($AO445,Listas!$H$6:$I$106,2,),""))),"")</f>
        <v/>
      </c>
      <c r="CZ445" t="str">
        <f>IFERROR('Prod y alimentación'!AL503*IF($AN445=$R$10,VLOOKUP($AO445,Listas!$B$6:$C$106,2,),IF($AN445=$R$11,VLOOKUP($AO445,Listas!$E$6:$F$106,2,),IF($AN445=$R$12,VLOOKUP($AO445,Listas!$H$6:$I$106,2,),""))),"")</f>
        <v/>
      </c>
    </row>
    <row r="446" spans="80:104" x14ac:dyDescent="0.35">
      <c r="CB446" t="str">
        <f>IF(Reservas!E451="",IF(Reservas!D451="","",IF(Reservas!C451=$O$10,0.85,IF(Reservas!C451=$O$11,0.45,IF(Reservas!C451=$O$12,0.33,"")))),Reservas!E451)</f>
        <v/>
      </c>
      <c r="CC446" t="str">
        <f>IF(Reservas!H451="",IF(Reservas!G451="","",IF(Reservas!F451=$O$10,0.85,IF(Reservas!F451=$O$11,0.45,IF(Reservas!F451=$O$12,0.33,"")))),Reservas!H451)</f>
        <v/>
      </c>
      <c r="CD446" t="str">
        <f>IF(Reservas!K451="",IF(Reservas!J451="","",IF(Reservas!I451=$O$10,0.85,IF(Reservas!I451=$O$11,0.45,IF(Reservas!I451=$O$12,0.33,"")))),Reservas!K451)</f>
        <v/>
      </c>
      <c r="CE446" t="str">
        <f>IF(Reservas!N451="",IF(Reservas!M451="","",IF(Reservas!L451=$O$10,0.85,IF(Reservas!L451=$O$11,0.45,IF(Reservas!L451=$O$12,0.33,"")))),Reservas!N451)</f>
        <v/>
      </c>
      <c r="CF446" t="str">
        <f>IF(Reservas!Q451="",IF(Reservas!P451="","",IF(Reservas!O451=$O$10,0.85,IF(Reservas!O451=$O$11,0.45,IF(Reservas!O451=$O$12,0.33,"")))),Reservas!Q451)</f>
        <v/>
      </c>
      <c r="CG446" t="str">
        <f>IF(Reservas!T451="",IF(Reservas!S451="","",IF(Reservas!R451=$O$10,0.85,IF(Reservas!R451=$O$11,0.45,IF(Reservas!R451=$O$12,0.33,"")))),Reservas!T451)</f>
        <v/>
      </c>
      <c r="CH446" t="str">
        <f>IF(Reservas!W451="",IF(Reservas!V451="","",IF(Reservas!U451=$O$10,0.85,IF(Reservas!U451=$O$11,0.45,IF(Reservas!U451=$O$12,0.33,"")))),Reservas!W451)</f>
        <v/>
      </c>
      <c r="CI446" t="str">
        <f>IF(Reservas!Z451="",IF(Reservas!Y451="","",IF(Reservas!X451=$O$10,0.85,IF(Reservas!X451=$O$11,0.45,IF(Reservas!X451=$O$12,0.33,"")))),Reservas!Z451)</f>
        <v/>
      </c>
      <c r="CJ446" t="str">
        <f>IF(Reservas!AC451="",IF(Reservas!AB451="","",IF(Reservas!AA451=$O$10,0.85,IF(Reservas!AA451=$O$11,0.45,IF(Reservas!AA451=$O$12,0.33,"")))),Reservas!AC451)</f>
        <v/>
      </c>
      <c r="CK446" t="str">
        <f>IF(Reservas!AF451="",IF(Reservas!AE451="","",IF(Reservas!AD451=$O$10,0.85,IF(Reservas!AD451=$O$11,0.45,IF(Reservas!AD451=$O$12,0.33,"")))),Reservas!AF451)</f>
        <v/>
      </c>
      <c r="CL446" t="str">
        <f>IF(Reservas!AI451="",IF(Reservas!AH451="","",IF(Reservas!AG451=$O$10,0.85,IF(Reservas!AG451=$O$11,0.45,IF(Reservas!AG451=$O$12,0.33,"")))),Reservas!AI451)</f>
        <v/>
      </c>
      <c r="CM446" t="str">
        <f>IF(Reservas!AL451="",IF(Reservas!AK451="","",IF(Reservas!AJ451=$O$10,0.85,IF(Reservas!AJ451=$O$11,0.45,IF(Reservas!AJ451=$O$12,0.33,"")))),Reservas!AL451)</f>
        <v/>
      </c>
      <c r="CO446" t="str">
        <f>IFERROR('Prod y alimentación'!E504*IF($AN446=$R$10,VLOOKUP($AO446,Listas!$B$6:$C$106,2,),IF($AN446=$R$11,VLOOKUP($AO446,Listas!$E$6:$F$106,2,),IF($AN446=$R$12,VLOOKUP($AO446,Listas!$H$6:$I$106,2,),""))),"")</f>
        <v/>
      </c>
      <c r="CP446" t="str">
        <f>IFERROR('Prod y alimentación'!H504*IF($AN446=$R$10,VLOOKUP($AO446,Listas!$B$6:$C$106,2,),IF($AN446=$R$11,VLOOKUP($AO446,Listas!$E$6:$F$106,2,),IF($AN446=$R$12,VLOOKUP($AO446,Listas!$H$6:$I$106,2,),""))),"")</f>
        <v/>
      </c>
      <c r="CQ446" t="str">
        <f>IFERROR('Prod y alimentación'!K504*IF($AN446=$R$10,VLOOKUP($AO446,Listas!$B$6:$C$106,2,),IF($AN446=$R$11,VLOOKUP($AO446,Listas!$E$6:$F$106,2,),IF($AN446=$R$12,VLOOKUP($AO446,Listas!$H$6:$I$106,2,),""))),"")</f>
        <v/>
      </c>
      <c r="CR446" t="str">
        <f>IFERROR('Prod y alimentación'!N504*IF($AN446=$R$10,VLOOKUP($AO446,Listas!$B$6:$C$106,2,),IF($AN446=$R$11,VLOOKUP($AO446,Listas!$E$6:$F$106,2,),IF($AN446=$R$12,VLOOKUP($AO446,Listas!$H$6:$I$106,2,),""))),"")</f>
        <v/>
      </c>
      <c r="CS446" t="str">
        <f>IFERROR('Prod y alimentación'!Q504*IF($AN446=$R$10,VLOOKUP($AO446,Listas!$B$6:$C$106,2,),IF($AN446=$R$11,VLOOKUP($AO446,Listas!$E$6:$F$106,2,),IF($AN446=$R$12,VLOOKUP($AO446,Listas!$H$6:$I$106,2,),""))),"")</f>
        <v/>
      </c>
      <c r="CT446" t="str">
        <f>IFERROR('Prod y alimentación'!T504*IF($AN446=$R$10,VLOOKUP($AO446,Listas!$B$6:$C$106,2,),IF($AN446=$R$11,VLOOKUP($AO446,Listas!$E$6:$F$106,2,),IF($AN446=$R$12,VLOOKUP($AO446,Listas!$H$6:$I$106,2,),""))),"")</f>
        <v/>
      </c>
      <c r="CU446" t="str">
        <f>IFERROR('Prod y alimentación'!W504*IF($AN446=$R$10,VLOOKUP($AO446,Listas!$B$6:$C$106,2,),IF($AN446=$R$11,VLOOKUP($AO446,Listas!$E$6:$F$106,2,),IF($AN446=$R$12,VLOOKUP($AO446,Listas!$H$6:$I$106,2,),""))),"")</f>
        <v/>
      </c>
      <c r="CV446" t="str">
        <f>IFERROR('Prod y alimentación'!Z504*IF($AN446=$R$10,VLOOKUP($AO446,Listas!$B$6:$C$106,2,),IF($AN446=$R$11,VLOOKUP($AO446,Listas!$E$6:$F$106,2,),IF($AN446=$R$12,VLOOKUP($AO446,Listas!$H$6:$I$106,2,),""))),"")</f>
        <v/>
      </c>
      <c r="CW446" t="str">
        <f>IFERROR('Prod y alimentación'!AC504*IF($AN446=$R$10,VLOOKUP($AO446,Listas!$B$6:$C$106,2,),IF($AN446=$R$11,VLOOKUP($AO446,Listas!$E$6:$F$106,2,),IF($AN446=$R$12,VLOOKUP($AO446,Listas!$H$6:$I$106,2,),""))),"")</f>
        <v/>
      </c>
      <c r="CX446" t="str">
        <f>IFERROR('Prod y alimentación'!AF504*IF($AN446=$R$10,VLOOKUP($AO446,Listas!$B$6:$C$106,2,),IF($AN446=$R$11,VLOOKUP($AO446,Listas!$E$6:$F$106,2,),IF($AN446=$R$12,VLOOKUP($AO446,Listas!$H$6:$I$106,2,),""))),"")</f>
        <v/>
      </c>
      <c r="CY446" t="str">
        <f>IFERROR('Prod y alimentación'!AI504*IF($AN446=$R$10,VLOOKUP($AO446,Listas!$B$6:$C$106,2,),IF($AN446=$R$11,VLOOKUP($AO446,Listas!$E$6:$F$106,2,),IF($AN446=$R$12,VLOOKUP($AO446,Listas!$H$6:$I$106,2,),""))),"")</f>
        <v/>
      </c>
      <c r="CZ446" t="str">
        <f>IFERROR('Prod y alimentación'!AL504*IF($AN446=$R$10,VLOOKUP($AO446,Listas!$B$6:$C$106,2,),IF($AN446=$R$11,VLOOKUP($AO446,Listas!$E$6:$F$106,2,),IF($AN446=$R$12,VLOOKUP($AO446,Listas!$H$6:$I$106,2,),""))),"")</f>
        <v/>
      </c>
    </row>
    <row r="447" spans="80:104" x14ac:dyDescent="0.35">
      <c r="CB447" t="str">
        <f>IF(Reservas!E452="",IF(Reservas!D452="","",IF(Reservas!C452=$O$10,0.85,IF(Reservas!C452=$O$11,0.45,IF(Reservas!C452=$O$12,0.33,"")))),Reservas!E452)</f>
        <v/>
      </c>
      <c r="CC447" t="str">
        <f>IF(Reservas!H452="",IF(Reservas!G452="","",IF(Reservas!F452=$O$10,0.85,IF(Reservas!F452=$O$11,0.45,IF(Reservas!F452=$O$12,0.33,"")))),Reservas!H452)</f>
        <v/>
      </c>
      <c r="CD447" t="str">
        <f>IF(Reservas!K452="",IF(Reservas!J452="","",IF(Reservas!I452=$O$10,0.85,IF(Reservas!I452=$O$11,0.45,IF(Reservas!I452=$O$12,0.33,"")))),Reservas!K452)</f>
        <v/>
      </c>
      <c r="CE447" t="str">
        <f>IF(Reservas!N452="",IF(Reservas!M452="","",IF(Reservas!L452=$O$10,0.85,IF(Reservas!L452=$O$11,0.45,IF(Reservas!L452=$O$12,0.33,"")))),Reservas!N452)</f>
        <v/>
      </c>
      <c r="CF447" t="str">
        <f>IF(Reservas!Q452="",IF(Reservas!P452="","",IF(Reservas!O452=$O$10,0.85,IF(Reservas!O452=$O$11,0.45,IF(Reservas!O452=$O$12,0.33,"")))),Reservas!Q452)</f>
        <v/>
      </c>
      <c r="CG447" t="str">
        <f>IF(Reservas!T452="",IF(Reservas!S452="","",IF(Reservas!R452=$O$10,0.85,IF(Reservas!R452=$O$11,0.45,IF(Reservas!R452=$O$12,0.33,"")))),Reservas!T452)</f>
        <v/>
      </c>
      <c r="CH447" t="str">
        <f>IF(Reservas!W452="",IF(Reservas!V452="","",IF(Reservas!U452=$O$10,0.85,IF(Reservas!U452=$O$11,0.45,IF(Reservas!U452=$O$12,0.33,"")))),Reservas!W452)</f>
        <v/>
      </c>
      <c r="CI447" t="str">
        <f>IF(Reservas!Z452="",IF(Reservas!Y452="","",IF(Reservas!X452=$O$10,0.85,IF(Reservas!X452=$O$11,0.45,IF(Reservas!X452=$O$12,0.33,"")))),Reservas!Z452)</f>
        <v/>
      </c>
      <c r="CJ447" t="str">
        <f>IF(Reservas!AC452="",IF(Reservas!AB452="","",IF(Reservas!AA452=$O$10,0.85,IF(Reservas!AA452=$O$11,0.45,IF(Reservas!AA452=$O$12,0.33,"")))),Reservas!AC452)</f>
        <v/>
      </c>
      <c r="CK447" t="str">
        <f>IF(Reservas!AF452="",IF(Reservas!AE452="","",IF(Reservas!AD452=$O$10,0.85,IF(Reservas!AD452=$O$11,0.45,IF(Reservas!AD452=$O$12,0.33,"")))),Reservas!AF452)</f>
        <v/>
      </c>
      <c r="CL447" t="str">
        <f>IF(Reservas!AI452="",IF(Reservas!AH452="","",IF(Reservas!AG452=$O$10,0.85,IF(Reservas!AG452=$O$11,0.45,IF(Reservas!AG452=$O$12,0.33,"")))),Reservas!AI452)</f>
        <v/>
      </c>
      <c r="CM447" t="str">
        <f>IF(Reservas!AL452="",IF(Reservas!AK452="","",IF(Reservas!AJ452=$O$10,0.85,IF(Reservas!AJ452=$O$11,0.45,IF(Reservas!AJ452=$O$12,0.33,"")))),Reservas!AL452)</f>
        <v/>
      </c>
      <c r="CO447" t="str">
        <f>IFERROR('Prod y alimentación'!E505*IF($AN447=$R$10,VLOOKUP($AO447,Listas!$B$6:$C$106,2,),IF($AN447=$R$11,VLOOKUP($AO447,Listas!$E$6:$F$106,2,),IF($AN447=$R$12,VLOOKUP($AO447,Listas!$H$6:$I$106,2,),""))),"")</f>
        <v/>
      </c>
      <c r="CP447" t="str">
        <f>IFERROR('Prod y alimentación'!H505*IF($AN447=$R$10,VLOOKUP($AO447,Listas!$B$6:$C$106,2,),IF($AN447=$R$11,VLOOKUP($AO447,Listas!$E$6:$F$106,2,),IF($AN447=$R$12,VLOOKUP($AO447,Listas!$H$6:$I$106,2,),""))),"")</f>
        <v/>
      </c>
      <c r="CQ447" t="str">
        <f>IFERROR('Prod y alimentación'!K505*IF($AN447=$R$10,VLOOKUP($AO447,Listas!$B$6:$C$106,2,),IF($AN447=$R$11,VLOOKUP($AO447,Listas!$E$6:$F$106,2,),IF($AN447=$R$12,VLOOKUP($AO447,Listas!$H$6:$I$106,2,),""))),"")</f>
        <v/>
      </c>
      <c r="CR447" t="str">
        <f>IFERROR('Prod y alimentación'!N505*IF($AN447=$R$10,VLOOKUP($AO447,Listas!$B$6:$C$106,2,),IF($AN447=$R$11,VLOOKUP($AO447,Listas!$E$6:$F$106,2,),IF($AN447=$R$12,VLOOKUP($AO447,Listas!$H$6:$I$106,2,),""))),"")</f>
        <v/>
      </c>
      <c r="CS447" t="str">
        <f>IFERROR('Prod y alimentación'!Q505*IF($AN447=$R$10,VLOOKUP($AO447,Listas!$B$6:$C$106,2,),IF($AN447=$R$11,VLOOKUP($AO447,Listas!$E$6:$F$106,2,),IF($AN447=$R$12,VLOOKUP($AO447,Listas!$H$6:$I$106,2,),""))),"")</f>
        <v/>
      </c>
      <c r="CT447" t="str">
        <f>IFERROR('Prod y alimentación'!T505*IF($AN447=$R$10,VLOOKUP($AO447,Listas!$B$6:$C$106,2,),IF($AN447=$R$11,VLOOKUP($AO447,Listas!$E$6:$F$106,2,),IF($AN447=$R$12,VLOOKUP($AO447,Listas!$H$6:$I$106,2,),""))),"")</f>
        <v/>
      </c>
      <c r="CU447" t="str">
        <f>IFERROR('Prod y alimentación'!W505*IF($AN447=$R$10,VLOOKUP($AO447,Listas!$B$6:$C$106,2,),IF($AN447=$R$11,VLOOKUP($AO447,Listas!$E$6:$F$106,2,),IF($AN447=$R$12,VLOOKUP($AO447,Listas!$H$6:$I$106,2,),""))),"")</f>
        <v/>
      </c>
      <c r="CV447" t="str">
        <f>IFERROR('Prod y alimentación'!Z505*IF($AN447=$R$10,VLOOKUP($AO447,Listas!$B$6:$C$106,2,),IF($AN447=$R$11,VLOOKUP($AO447,Listas!$E$6:$F$106,2,),IF($AN447=$R$12,VLOOKUP($AO447,Listas!$H$6:$I$106,2,),""))),"")</f>
        <v/>
      </c>
      <c r="CW447" t="str">
        <f>IFERROR('Prod y alimentación'!AC505*IF($AN447=$R$10,VLOOKUP($AO447,Listas!$B$6:$C$106,2,),IF($AN447=$R$11,VLOOKUP($AO447,Listas!$E$6:$F$106,2,),IF($AN447=$R$12,VLOOKUP($AO447,Listas!$H$6:$I$106,2,),""))),"")</f>
        <v/>
      </c>
      <c r="CX447" t="str">
        <f>IFERROR('Prod y alimentación'!AF505*IF($AN447=$R$10,VLOOKUP($AO447,Listas!$B$6:$C$106,2,),IF($AN447=$R$11,VLOOKUP($AO447,Listas!$E$6:$F$106,2,),IF($AN447=$R$12,VLOOKUP($AO447,Listas!$H$6:$I$106,2,),""))),"")</f>
        <v/>
      </c>
      <c r="CY447" t="str">
        <f>IFERROR('Prod y alimentación'!AI505*IF($AN447=$R$10,VLOOKUP($AO447,Listas!$B$6:$C$106,2,),IF($AN447=$R$11,VLOOKUP($AO447,Listas!$E$6:$F$106,2,),IF($AN447=$R$12,VLOOKUP($AO447,Listas!$H$6:$I$106,2,),""))),"")</f>
        <v/>
      </c>
      <c r="CZ447" t="str">
        <f>IFERROR('Prod y alimentación'!AL505*IF($AN447=$R$10,VLOOKUP($AO447,Listas!$B$6:$C$106,2,),IF($AN447=$R$11,VLOOKUP($AO447,Listas!$E$6:$F$106,2,),IF($AN447=$R$12,VLOOKUP($AO447,Listas!$H$6:$I$106,2,),""))),"")</f>
        <v/>
      </c>
    </row>
    <row r="448" spans="80:104" x14ac:dyDescent="0.35">
      <c r="CB448" t="str">
        <f>IF(Reservas!E453="",IF(Reservas!D453="","",IF(Reservas!C453=$O$10,0.85,IF(Reservas!C453=$O$11,0.45,IF(Reservas!C453=$O$12,0.33,"")))),Reservas!E453)</f>
        <v/>
      </c>
      <c r="CC448" t="str">
        <f>IF(Reservas!H453="",IF(Reservas!G453="","",IF(Reservas!F453=$O$10,0.85,IF(Reservas!F453=$O$11,0.45,IF(Reservas!F453=$O$12,0.33,"")))),Reservas!H453)</f>
        <v/>
      </c>
      <c r="CD448" t="str">
        <f>IF(Reservas!K453="",IF(Reservas!J453="","",IF(Reservas!I453=$O$10,0.85,IF(Reservas!I453=$O$11,0.45,IF(Reservas!I453=$O$12,0.33,"")))),Reservas!K453)</f>
        <v/>
      </c>
      <c r="CE448" t="str">
        <f>IF(Reservas!N453="",IF(Reservas!M453="","",IF(Reservas!L453=$O$10,0.85,IF(Reservas!L453=$O$11,0.45,IF(Reservas!L453=$O$12,0.33,"")))),Reservas!N453)</f>
        <v/>
      </c>
      <c r="CF448" t="str">
        <f>IF(Reservas!Q453="",IF(Reservas!P453="","",IF(Reservas!O453=$O$10,0.85,IF(Reservas!O453=$O$11,0.45,IF(Reservas!O453=$O$12,0.33,"")))),Reservas!Q453)</f>
        <v/>
      </c>
      <c r="CG448" t="str">
        <f>IF(Reservas!T453="",IF(Reservas!S453="","",IF(Reservas!R453=$O$10,0.85,IF(Reservas!R453=$O$11,0.45,IF(Reservas!R453=$O$12,0.33,"")))),Reservas!T453)</f>
        <v/>
      </c>
      <c r="CH448" t="str">
        <f>IF(Reservas!W453="",IF(Reservas!V453="","",IF(Reservas!U453=$O$10,0.85,IF(Reservas!U453=$O$11,0.45,IF(Reservas!U453=$O$12,0.33,"")))),Reservas!W453)</f>
        <v/>
      </c>
      <c r="CI448" t="str">
        <f>IF(Reservas!Z453="",IF(Reservas!Y453="","",IF(Reservas!X453=$O$10,0.85,IF(Reservas!X453=$O$11,0.45,IF(Reservas!X453=$O$12,0.33,"")))),Reservas!Z453)</f>
        <v/>
      </c>
      <c r="CJ448" t="str">
        <f>IF(Reservas!AC453="",IF(Reservas!AB453="","",IF(Reservas!AA453=$O$10,0.85,IF(Reservas!AA453=$O$11,0.45,IF(Reservas!AA453=$O$12,0.33,"")))),Reservas!AC453)</f>
        <v/>
      </c>
      <c r="CK448" t="str">
        <f>IF(Reservas!AF453="",IF(Reservas!AE453="","",IF(Reservas!AD453=$O$10,0.85,IF(Reservas!AD453=$O$11,0.45,IF(Reservas!AD453=$O$12,0.33,"")))),Reservas!AF453)</f>
        <v/>
      </c>
      <c r="CL448" t="str">
        <f>IF(Reservas!AI453="",IF(Reservas!AH453="","",IF(Reservas!AG453=$O$10,0.85,IF(Reservas!AG453=$O$11,0.45,IF(Reservas!AG453=$O$12,0.33,"")))),Reservas!AI453)</f>
        <v/>
      </c>
      <c r="CM448" t="str">
        <f>IF(Reservas!AL453="",IF(Reservas!AK453="","",IF(Reservas!AJ453=$O$10,0.85,IF(Reservas!AJ453=$O$11,0.45,IF(Reservas!AJ453=$O$12,0.33,"")))),Reservas!AL453)</f>
        <v/>
      </c>
      <c r="CO448" t="str">
        <f>IFERROR('Prod y alimentación'!E506*IF($AN448=$R$10,VLOOKUP($AO448,Listas!$B$6:$C$106,2,),IF($AN448=$R$11,VLOOKUP($AO448,Listas!$E$6:$F$106,2,),IF($AN448=$R$12,VLOOKUP($AO448,Listas!$H$6:$I$106,2,),""))),"")</f>
        <v/>
      </c>
      <c r="CP448" t="str">
        <f>IFERROR('Prod y alimentación'!H506*IF($AN448=$R$10,VLOOKUP($AO448,Listas!$B$6:$C$106,2,),IF($AN448=$R$11,VLOOKUP($AO448,Listas!$E$6:$F$106,2,),IF($AN448=$R$12,VLOOKUP($AO448,Listas!$H$6:$I$106,2,),""))),"")</f>
        <v/>
      </c>
      <c r="CQ448" t="str">
        <f>IFERROR('Prod y alimentación'!K506*IF($AN448=$R$10,VLOOKUP($AO448,Listas!$B$6:$C$106,2,),IF($AN448=$R$11,VLOOKUP($AO448,Listas!$E$6:$F$106,2,),IF($AN448=$R$12,VLOOKUP($AO448,Listas!$H$6:$I$106,2,),""))),"")</f>
        <v/>
      </c>
      <c r="CR448" t="str">
        <f>IFERROR('Prod y alimentación'!N506*IF($AN448=$R$10,VLOOKUP($AO448,Listas!$B$6:$C$106,2,),IF($AN448=$R$11,VLOOKUP($AO448,Listas!$E$6:$F$106,2,),IF($AN448=$R$12,VLOOKUP($AO448,Listas!$H$6:$I$106,2,),""))),"")</f>
        <v/>
      </c>
      <c r="CS448" t="str">
        <f>IFERROR('Prod y alimentación'!Q506*IF($AN448=$R$10,VLOOKUP($AO448,Listas!$B$6:$C$106,2,),IF($AN448=$R$11,VLOOKUP($AO448,Listas!$E$6:$F$106,2,),IF($AN448=$R$12,VLOOKUP($AO448,Listas!$H$6:$I$106,2,),""))),"")</f>
        <v/>
      </c>
      <c r="CT448" t="str">
        <f>IFERROR('Prod y alimentación'!T506*IF($AN448=$R$10,VLOOKUP($AO448,Listas!$B$6:$C$106,2,),IF($AN448=$R$11,VLOOKUP($AO448,Listas!$E$6:$F$106,2,),IF($AN448=$R$12,VLOOKUP($AO448,Listas!$H$6:$I$106,2,),""))),"")</f>
        <v/>
      </c>
      <c r="CU448" t="str">
        <f>IFERROR('Prod y alimentación'!W506*IF($AN448=$R$10,VLOOKUP($AO448,Listas!$B$6:$C$106,2,),IF($AN448=$R$11,VLOOKUP($AO448,Listas!$E$6:$F$106,2,),IF($AN448=$R$12,VLOOKUP($AO448,Listas!$H$6:$I$106,2,),""))),"")</f>
        <v/>
      </c>
      <c r="CV448" t="str">
        <f>IFERROR('Prod y alimentación'!Z506*IF($AN448=$R$10,VLOOKUP($AO448,Listas!$B$6:$C$106,2,),IF($AN448=$R$11,VLOOKUP($AO448,Listas!$E$6:$F$106,2,),IF($AN448=$R$12,VLOOKUP($AO448,Listas!$H$6:$I$106,2,),""))),"")</f>
        <v/>
      </c>
      <c r="CW448" t="str">
        <f>IFERROR('Prod y alimentación'!AC506*IF($AN448=$R$10,VLOOKUP($AO448,Listas!$B$6:$C$106,2,),IF($AN448=$R$11,VLOOKUP($AO448,Listas!$E$6:$F$106,2,),IF($AN448=$R$12,VLOOKUP($AO448,Listas!$H$6:$I$106,2,),""))),"")</f>
        <v/>
      </c>
      <c r="CX448" t="str">
        <f>IFERROR('Prod y alimentación'!AF506*IF($AN448=$R$10,VLOOKUP($AO448,Listas!$B$6:$C$106,2,),IF($AN448=$R$11,VLOOKUP($AO448,Listas!$E$6:$F$106,2,),IF($AN448=$R$12,VLOOKUP($AO448,Listas!$H$6:$I$106,2,),""))),"")</f>
        <v/>
      </c>
      <c r="CY448" t="str">
        <f>IFERROR('Prod y alimentación'!AI506*IF($AN448=$R$10,VLOOKUP($AO448,Listas!$B$6:$C$106,2,),IF($AN448=$R$11,VLOOKUP($AO448,Listas!$E$6:$F$106,2,),IF($AN448=$R$12,VLOOKUP($AO448,Listas!$H$6:$I$106,2,),""))),"")</f>
        <v/>
      </c>
      <c r="CZ448" t="str">
        <f>IFERROR('Prod y alimentación'!AL506*IF($AN448=$R$10,VLOOKUP($AO448,Listas!$B$6:$C$106,2,),IF($AN448=$R$11,VLOOKUP($AO448,Listas!$E$6:$F$106,2,),IF($AN448=$R$12,VLOOKUP($AO448,Listas!$H$6:$I$106,2,),""))),"")</f>
        <v/>
      </c>
    </row>
    <row r="449" spans="80:104" x14ac:dyDescent="0.35">
      <c r="CB449" t="str">
        <f>IF(Reservas!E454="",IF(Reservas!D454="","",IF(Reservas!C454=$O$10,0.85,IF(Reservas!C454=$O$11,0.45,IF(Reservas!C454=$O$12,0.33,"")))),Reservas!E454)</f>
        <v/>
      </c>
      <c r="CC449" t="str">
        <f>IF(Reservas!H454="",IF(Reservas!G454="","",IF(Reservas!F454=$O$10,0.85,IF(Reservas!F454=$O$11,0.45,IF(Reservas!F454=$O$12,0.33,"")))),Reservas!H454)</f>
        <v/>
      </c>
      <c r="CD449" t="str">
        <f>IF(Reservas!K454="",IF(Reservas!J454="","",IF(Reservas!I454=$O$10,0.85,IF(Reservas!I454=$O$11,0.45,IF(Reservas!I454=$O$12,0.33,"")))),Reservas!K454)</f>
        <v/>
      </c>
      <c r="CE449" t="str">
        <f>IF(Reservas!N454="",IF(Reservas!M454="","",IF(Reservas!L454=$O$10,0.85,IF(Reservas!L454=$O$11,0.45,IF(Reservas!L454=$O$12,0.33,"")))),Reservas!N454)</f>
        <v/>
      </c>
      <c r="CF449" t="str">
        <f>IF(Reservas!Q454="",IF(Reservas!P454="","",IF(Reservas!O454=$O$10,0.85,IF(Reservas!O454=$O$11,0.45,IF(Reservas!O454=$O$12,0.33,"")))),Reservas!Q454)</f>
        <v/>
      </c>
      <c r="CG449" t="str">
        <f>IF(Reservas!T454="",IF(Reservas!S454="","",IF(Reservas!R454=$O$10,0.85,IF(Reservas!R454=$O$11,0.45,IF(Reservas!R454=$O$12,0.33,"")))),Reservas!T454)</f>
        <v/>
      </c>
      <c r="CH449" t="str">
        <f>IF(Reservas!W454="",IF(Reservas!V454="","",IF(Reservas!U454=$O$10,0.85,IF(Reservas!U454=$O$11,0.45,IF(Reservas!U454=$O$12,0.33,"")))),Reservas!W454)</f>
        <v/>
      </c>
      <c r="CI449" t="str">
        <f>IF(Reservas!Z454="",IF(Reservas!Y454="","",IF(Reservas!X454=$O$10,0.85,IF(Reservas!X454=$O$11,0.45,IF(Reservas!X454=$O$12,0.33,"")))),Reservas!Z454)</f>
        <v/>
      </c>
      <c r="CJ449" t="str">
        <f>IF(Reservas!AC454="",IF(Reservas!AB454="","",IF(Reservas!AA454=$O$10,0.85,IF(Reservas!AA454=$O$11,0.45,IF(Reservas!AA454=$O$12,0.33,"")))),Reservas!AC454)</f>
        <v/>
      </c>
      <c r="CK449" t="str">
        <f>IF(Reservas!AF454="",IF(Reservas!AE454="","",IF(Reservas!AD454=$O$10,0.85,IF(Reservas!AD454=$O$11,0.45,IF(Reservas!AD454=$O$12,0.33,"")))),Reservas!AF454)</f>
        <v/>
      </c>
      <c r="CL449" t="str">
        <f>IF(Reservas!AI454="",IF(Reservas!AH454="","",IF(Reservas!AG454=$O$10,0.85,IF(Reservas!AG454=$O$11,0.45,IF(Reservas!AG454=$O$12,0.33,"")))),Reservas!AI454)</f>
        <v/>
      </c>
      <c r="CM449" t="str">
        <f>IF(Reservas!AL454="",IF(Reservas!AK454="","",IF(Reservas!AJ454=$O$10,0.85,IF(Reservas!AJ454=$O$11,0.45,IF(Reservas!AJ454=$O$12,0.33,"")))),Reservas!AL454)</f>
        <v/>
      </c>
      <c r="CO449" t="str">
        <f>IFERROR('Prod y alimentación'!E507*IF($AN449=$R$10,VLOOKUP($AO449,Listas!$B$6:$C$106,2,),IF($AN449=$R$11,VLOOKUP($AO449,Listas!$E$6:$F$106,2,),IF($AN449=$R$12,VLOOKUP($AO449,Listas!$H$6:$I$106,2,),""))),"")</f>
        <v/>
      </c>
      <c r="CP449" t="str">
        <f>IFERROR('Prod y alimentación'!H507*IF($AN449=$R$10,VLOOKUP($AO449,Listas!$B$6:$C$106,2,),IF($AN449=$R$11,VLOOKUP($AO449,Listas!$E$6:$F$106,2,),IF($AN449=$R$12,VLOOKUP($AO449,Listas!$H$6:$I$106,2,),""))),"")</f>
        <v/>
      </c>
      <c r="CQ449" t="str">
        <f>IFERROR('Prod y alimentación'!K507*IF($AN449=$R$10,VLOOKUP($AO449,Listas!$B$6:$C$106,2,),IF($AN449=$R$11,VLOOKUP($AO449,Listas!$E$6:$F$106,2,),IF($AN449=$R$12,VLOOKUP($AO449,Listas!$H$6:$I$106,2,),""))),"")</f>
        <v/>
      </c>
      <c r="CR449" t="str">
        <f>IFERROR('Prod y alimentación'!N507*IF($AN449=$R$10,VLOOKUP($AO449,Listas!$B$6:$C$106,2,),IF($AN449=$R$11,VLOOKUP($AO449,Listas!$E$6:$F$106,2,),IF($AN449=$R$12,VLOOKUP($AO449,Listas!$H$6:$I$106,2,),""))),"")</f>
        <v/>
      </c>
      <c r="CS449" t="str">
        <f>IFERROR('Prod y alimentación'!Q507*IF($AN449=$R$10,VLOOKUP($AO449,Listas!$B$6:$C$106,2,),IF($AN449=$R$11,VLOOKUP($AO449,Listas!$E$6:$F$106,2,),IF($AN449=$R$12,VLOOKUP($AO449,Listas!$H$6:$I$106,2,),""))),"")</f>
        <v/>
      </c>
      <c r="CT449" t="str">
        <f>IFERROR('Prod y alimentación'!T507*IF($AN449=$R$10,VLOOKUP($AO449,Listas!$B$6:$C$106,2,),IF($AN449=$R$11,VLOOKUP($AO449,Listas!$E$6:$F$106,2,),IF($AN449=$R$12,VLOOKUP($AO449,Listas!$H$6:$I$106,2,),""))),"")</f>
        <v/>
      </c>
      <c r="CU449" t="str">
        <f>IFERROR('Prod y alimentación'!W507*IF($AN449=$R$10,VLOOKUP($AO449,Listas!$B$6:$C$106,2,),IF($AN449=$R$11,VLOOKUP($AO449,Listas!$E$6:$F$106,2,),IF($AN449=$R$12,VLOOKUP($AO449,Listas!$H$6:$I$106,2,),""))),"")</f>
        <v/>
      </c>
      <c r="CV449" t="str">
        <f>IFERROR('Prod y alimentación'!Z507*IF($AN449=$R$10,VLOOKUP($AO449,Listas!$B$6:$C$106,2,),IF($AN449=$R$11,VLOOKUP($AO449,Listas!$E$6:$F$106,2,),IF($AN449=$R$12,VLOOKUP($AO449,Listas!$H$6:$I$106,2,),""))),"")</f>
        <v/>
      </c>
      <c r="CW449" t="str">
        <f>IFERROR('Prod y alimentación'!AC507*IF($AN449=$R$10,VLOOKUP($AO449,Listas!$B$6:$C$106,2,),IF($AN449=$R$11,VLOOKUP($AO449,Listas!$E$6:$F$106,2,),IF($AN449=$R$12,VLOOKUP($AO449,Listas!$H$6:$I$106,2,),""))),"")</f>
        <v/>
      </c>
      <c r="CX449" t="str">
        <f>IFERROR('Prod y alimentación'!AF507*IF($AN449=$R$10,VLOOKUP($AO449,Listas!$B$6:$C$106,2,),IF($AN449=$R$11,VLOOKUP($AO449,Listas!$E$6:$F$106,2,),IF($AN449=$R$12,VLOOKUP($AO449,Listas!$H$6:$I$106,2,),""))),"")</f>
        <v/>
      </c>
      <c r="CY449" t="str">
        <f>IFERROR('Prod y alimentación'!AI507*IF($AN449=$R$10,VLOOKUP($AO449,Listas!$B$6:$C$106,2,),IF($AN449=$R$11,VLOOKUP($AO449,Listas!$E$6:$F$106,2,),IF($AN449=$R$12,VLOOKUP($AO449,Listas!$H$6:$I$106,2,),""))),"")</f>
        <v/>
      </c>
      <c r="CZ449" t="str">
        <f>IFERROR('Prod y alimentación'!AL507*IF($AN449=$R$10,VLOOKUP($AO449,Listas!$B$6:$C$106,2,),IF($AN449=$R$11,VLOOKUP($AO449,Listas!$E$6:$F$106,2,),IF($AN449=$R$12,VLOOKUP($AO449,Listas!$H$6:$I$106,2,),""))),"")</f>
        <v/>
      </c>
    </row>
    <row r="450" spans="80:104" x14ac:dyDescent="0.35">
      <c r="CB450" t="str">
        <f>IF(Reservas!E455="",IF(Reservas!D455="","",IF(Reservas!C455=$O$10,0.85,IF(Reservas!C455=$O$11,0.45,IF(Reservas!C455=$O$12,0.33,"")))),Reservas!E455)</f>
        <v/>
      </c>
      <c r="CC450" t="str">
        <f>IF(Reservas!H455="",IF(Reservas!G455="","",IF(Reservas!F455=$O$10,0.85,IF(Reservas!F455=$O$11,0.45,IF(Reservas!F455=$O$12,0.33,"")))),Reservas!H455)</f>
        <v/>
      </c>
      <c r="CD450" t="str">
        <f>IF(Reservas!K455="",IF(Reservas!J455="","",IF(Reservas!I455=$O$10,0.85,IF(Reservas!I455=$O$11,0.45,IF(Reservas!I455=$O$12,0.33,"")))),Reservas!K455)</f>
        <v/>
      </c>
      <c r="CE450" t="str">
        <f>IF(Reservas!N455="",IF(Reservas!M455="","",IF(Reservas!L455=$O$10,0.85,IF(Reservas!L455=$O$11,0.45,IF(Reservas!L455=$O$12,0.33,"")))),Reservas!N455)</f>
        <v/>
      </c>
      <c r="CF450" t="str">
        <f>IF(Reservas!Q455="",IF(Reservas!P455="","",IF(Reservas!O455=$O$10,0.85,IF(Reservas!O455=$O$11,0.45,IF(Reservas!O455=$O$12,0.33,"")))),Reservas!Q455)</f>
        <v/>
      </c>
      <c r="CG450" t="str">
        <f>IF(Reservas!T455="",IF(Reservas!S455="","",IF(Reservas!R455=$O$10,0.85,IF(Reservas!R455=$O$11,0.45,IF(Reservas!R455=$O$12,0.33,"")))),Reservas!T455)</f>
        <v/>
      </c>
      <c r="CH450" t="str">
        <f>IF(Reservas!W455="",IF(Reservas!V455="","",IF(Reservas!U455=$O$10,0.85,IF(Reservas!U455=$O$11,0.45,IF(Reservas!U455=$O$12,0.33,"")))),Reservas!W455)</f>
        <v/>
      </c>
      <c r="CI450" t="str">
        <f>IF(Reservas!Z455="",IF(Reservas!Y455="","",IF(Reservas!X455=$O$10,0.85,IF(Reservas!X455=$O$11,0.45,IF(Reservas!X455=$O$12,0.33,"")))),Reservas!Z455)</f>
        <v/>
      </c>
      <c r="CJ450" t="str">
        <f>IF(Reservas!AC455="",IF(Reservas!AB455="","",IF(Reservas!AA455=$O$10,0.85,IF(Reservas!AA455=$O$11,0.45,IF(Reservas!AA455=$O$12,0.33,"")))),Reservas!AC455)</f>
        <v/>
      </c>
      <c r="CK450" t="str">
        <f>IF(Reservas!AF455="",IF(Reservas!AE455="","",IF(Reservas!AD455=$O$10,0.85,IF(Reservas!AD455=$O$11,0.45,IF(Reservas!AD455=$O$12,0.33,"")))),Reservas!AF455)</f>
        <v/>
      </c>
      <c r="CL450" t="str">
        <f>IF(Reservas!AI455="",IF(Reservas!AH455="","",IF(Reservas!AG455=$O$10,0.85,IF(Reservas!AG455=$O$11,0.45,IF(Reservas!AG455=$O$12,0.33,"")))),Reservas!AI455)</f>
        <v/>
      </c>
      <c r="CM450" t="str">
        <f>IF(Reservas!AL455="",IF(Reservas!AK455="","",IF(Reservas!AJ455=$O$10,0.85,IF(Reservas!AJ455=$O$11,0.45,IF(Reservas!AJ455=$O$12,0.33,"")))),Reservas!AL455)</f>
        <v/>
      </c>
      <c r="CO450" t="str">
        <f>IFERROR('Prod y alimentación'!E508*IF($AN450=$R$10,VLOOKUP($AO450,Listas!$B$6:$C$106,2,),IF($AN450=$R$11,VLOOKUP($AO450,Listas!$E$6:$F$106,2,),IF($AN450=$R$12,VLOOKUP($AO450,Listas!$H$6:$I$106,2,),""))),"")</f>
        <v/>
      </c>
      <c r="CP450" t="str">
        <f>IFERROR('Prod y alimentación'!H508*IF($AN450=$R$10,VLOOKUP($AO450,Listas!$B$6:$C$106,2,),IF($AN450=$R$11,VLOOKUP($AO450,Listas!$E$6:$F$106,2,),IF($AN450=$R$12,VLOOKUP($AO450,Listas!$H$6:$I$106,2,),""))),"")</f>
        <v/>
      </c>
      <c r="CQ450" t="str">
        <f>IFERROR('Prod y alimentación'!K508*IF($AN450=$R$10,VLOOKUP($AO450,Listas!$B$6:$C$106,2,),IF($AN450=$R$11,VLOOKUP($AO450,Listas!$E$6:$F$106,2,),IF($AN450=$R$12,VLOOKUP($AO450,Listas!$H$6:$I$106,2,),""))),"")</f>
        <v/>
      </c>
      <c r="CR450" t="str">
        <f>IFERROR('Prod y alimentación'!N508*IF($AN450=$R$10,VLOOKUP($AO450,Listas!$B$6:$C$106,2,),IF($AN450=$R$11,VLOOKUP($AO450,Listas!$E$6:$F$106,2,),IF($AN450=$R$12,VLOOKUP($AO450,Listas!$H$6:$I$106,2,),""))),"")</f>
        <v/>
      </c>
      <c r="CS450" t="str">
        <f>IFERROR('Prod y alimentación'!Q508*IF($AN450=$R$10,VLOOKUP($AO450,Listas!$B$6:$C$106,2,),IF($AN450=$R$11,VLOOKUP($AO450,Listas!$E$6:$F$106,2,),IF($AN450=$R$12,VLOOKUP($AO450,Listas!$H$6:$I$106,2,),""))),"")</f>
        <v/>
      </c>
      <c r="CT450" t="str">
        <f>IFERROR('Prod y alimentación'!T508*IF($AN450=$R$10,VLOOKUP($AO450,Listas!$B$6:$C$106,2,),IF($AN450=$R$11,VLOOKUP($AO450,Listas!$E$6:$F$106,2,),IF($AN450=$R$12,VLOOKUP($AO450,Listas!$H$6:$I$106,2,),""))),"")</f>
        <v/>
      </c>
      <c r="CU450" t="str">
        <f>IFERROR('Prod y alimentación'!W508*IF($AN450=$R$10,VLOOKUP($AO450,Listas!$B$6:$C$106,2,),IF($AN450=$R$11,VLOOKUP($AO450,Listas!$E$6:$F$106,2,),IF($AN450=$R$12,VLOOKUP($AO450,Listas!$H$6:$I$106,2,),""))),"")</f>
        <v/>
      </c>
      <c r="CV450" t="str">
        <f>IFERROR('Prod y alimentación'!Z508*IF($AN450=$R$10,VLOOKUP($AO450,Listas!$B$6:$C$106,2,),IF($AN450=$R$11,VLOOKUP($AO450,Listas!$E$6:$F$106,2,),IF($AN450=$R$12,VLOOKUP($AO450,Listas!$H$6:$I$106,2,),""))),"")</f>
        <v/>
      </c>
      <c r="CW450" t="str">
        <f>IFERROR('Prod y alimentación'!AC508*IF($AN450=$R$10,VLOOKUP($AO450,Listas!$B$6:$C$106,2,),IF($AN450=$R$11,VLOOKUP($AO450,Listas!$E$6:$F$106,2,),IF($AN450=$R$12,VLOOKUP($AO450,Listas!$H$6:$I$106,2,),""))),"")</f>
        <v/>
      </c>
      <c r="CX450" t="str">
        <f>IFERROR('Prod y alimentación'!AF508*IF($AN450=$R$10,VLOOKUP($AO450,Listas!$B$6:$C$106,2,),IF($AN450=$R$11,VLOOKUP($AO450,Listas!$E$6:$F$106,2,),IF($AN450=$R$12,VLOOKUP($AO450,Listas!$H$6:$I$106,2,),""))),"")</f>
        <v/>
      </c>
      <c r="CY450" t="str">
        <f>IFERROR('Prod y alimentación'!AI508*IF($AN450=$R$10,VLOOKUP($AO450,Listas!$B$6:$C$106,2,),IF($AN450=$R$11,VLOOKUP($AO450,Listas!$E$6:$F$106,2,),IF($AN450=$R$12,VLOOKUP($AO450,Listas!$H$6:$I$106,2,),""))),"")</f>
        <v/>
      </c>
      <c r="CZ450" t="str">
        <f>IFERROR('Prod y alimentación'!AL508*IF($AN450=$R$10,VLOOKUP($AO450,Listas!$B$6:$C$106,2,),IF($AN450=$R$11,VLOOKUP($AO450,Listas!$E$6:$F$106,2,),IF($AN450=$R$12,VLOOKUP($AO450,Listas!$H$6:$I$106,2,),""))),"")</f>
        <v/>
      </c>
    </row>
    <row r="451" spans="80:104" x14ac:dyDescent="0.35">
      <c r="CB451" t="str">
        <f>IF(Reservas!E456="",IF(Reservas!D456="","",IF(Reservas!C456=$O$10,0.85,IF(Reservas!C456=$O$11,0.45,IF(Reservas!C456=$O$12,0.33,"")))),Reservas!E456)</f>
        <v/>
      </c>
      <c r="CC451" t="str">
        <f>IF(Reservas!H456="",IF(Reservas!G456="","",IF(Reservas!F456=$O$10,0.85,IF(Reservas!F456=$O$11,0.45,IF(Reservas!F456=$O$12,0.33,"")))),Reservas!H456)</f>
        <v/>
      </c>
      <c r="CD451" t="str">
        <f>IF(Reservas!K456="",IF(Reservas!J456="","",IF(Reservas!I456=$O$10,0.85,IF(Reservas!I456=$O$11,0.45,IF(Reservas!I456=$O$12,0.33,"")))),Reservas!K456)</f>
        <v/>
      </c>
      <c r="CE451" t="str">
        <f>IF(Reservas!N456="",IF(Reservas!M456="","",IF(Reservas!L456=$O$10,0.85,IF(Reservas!L456=$O$11,0.45,IF(Reservas!L456=$O$12,0.33,"")))),Reservas!N456)</f>
        <v/>
      </c>
      <c r="CF451" t="str">
        <f>IF(Reservas!Q456="",IF(Reservas!P456="","",IF(Reservas!O456=$O$10,0.85,IF(Reservas!O456=$O$11,0.45,IF(Reservas!O456=$O$12,0.33,"")))),Reservas!Q456)</f>
        <v/>
      </c>
      <c r="CG451" t="str">
        <f>IF(Reservas!T456="",IF(Reservas!S456="","",IF(Reservas!R456=$O$10,0.85,IF(Reservas!R456=$O$11,0.45,IF(Reservas!R456=$O$12,0.33,"")))),Reservas!T456)</f>
        <v/>
      </c>
      <c r="CH451" t="str">
        <f>IF(Reservas!W456="",IF(Reservas!V456="","",IF(Reservas!U456=$O$10,0.85,IF(Reservas!U456=$O$11,0.45,IF(Reservas!U456=$O$12,0.33,"")))),Reservas!W456)</f>
        <v/>
      </c>
      <c r="CI451" t="str">
        <f>IF(Reservas!Z456="",IF(Reservas!Y456="","",IF(Reservas!X456=$O$10,0.85,IF(Reservas!X456=$O$11,0.45,IF(Reservas!X456=$O$12,0.33,"")))),Reservas!Z456)</f>
        <v/>
      </c>
      <c r="CJ451" t="str">
        <f>IF(Reservas!AC456="",IF(Reservas!AB456="","",IF(Reservas!AA456=$O$10,0.85,IF(Reservas!AA456=$O$11,0.45,IF(Reservas!AA456=$O$12,0.33,"")))),Reservas!AC456)</f>
        <v/>
      </c>
      <c r="CK451" t="str">
        <f>IF(Reservas!AF456="",IF(Reservas!AE456="","",IF(Reservas!AD456=$O$10,0.85,IF(Reservas!AD456=$O$11,0.45,IF(Reservas!AD456=$O$12,0.33,"")))),Reservas!AF456)</f>
        <v/>
      </c>
      <c r="CL451" t="str">
        <f>IF(Reservas!AI456="",IF(Reservas!AH456="","",IF(Reservas!AG456=$O$10,0.85,IF(Reservas!AG456=$O$11,0.45,IF(Reservas!AG456=$O$12,0.33,"")))),Reservas!AI456)</f>
        <v/>
      </c>
      <c r="CM451" t="str">
        <f>IF(Reservas!AL456="",IF(Reservas!AK456="","",IF(Reservas!AJ456=$O$10,0.85,IF(Reservas!AJ456=$O$11,0.45,IF(Reservas!AJ456=$O$12,0.33,"")))),Reservas!AL456)</f>
        <v/>
      </c>
      <c r="CO451" t="str">
        <f>IFERROR('Prod y alimentación'!E509*IF($AN451=$R$10,VLOOKUP($AO451,Listas!$B$6:$C$106,2,),IF($AN451=$R$11,VLOOKUP($AO451,Listas!$E$6:$F$106,2,),IF($AN451=$R$12,VLOOKUP($AO451,Listas!$H$6:$I$106,2,),""))),"")</f>
        <v/>
      </c>
      <c r="CP451" t="str">
        <f>IFERROR('Prod y alimentación'!H509*IF($AN451=$R$10,VLOOKUP($AO451,Listas!$B$6:$C$106,2,),IF($AN451=$R$11,VLOOKUP($AO451,Listas!$E$6:$F$106,2,),IF($AN451=$R$12,VLOOKUP($AO451,Listas!$H$6:$I$106,2,),""))),"")</f>
        <v/>
      </c>
      <c r="CQ451" t="str">
        <f>IFERROR('Prod y alimentación'!K509*IF($AN451=$R$10,VLOOKUP($AO451,Listas!$B$6:$C$106,2,),IF($AN451=$R$11,VLOOKUP($AO451,Listas!$E$6:$F$106,2,),IF($AN451=$R$12,VLOOKUP($AO451,Listas!$H$6:$I$106,2,),""))),"")</f>
        <v/>
      </c>
      <c r="CR451" t="str">
        <f>IFERROR('Prod y alimentación'!N509*IF($AN451=$R$10,VLOOKUP($AO451,Listas!$B$6:$C$106,2,),IF($AN451=$R$11,VLOOKUP($AO451,Listas!$E$6:$F$106,2,),IF($AN451=$R$12,VLOOKUP($AO451,Listas!$H$6:$I$106,2,),""))),"")</f>
        <v/>
      </c>
      <c r="CS451" t="str">
        <f>IFERROR('Prod y alimentación'!Q509*IF($AN451=$R$10,VLOOKUP($AO451,Listas!$B$6:$C$106,2,),IF($AN451=$R$11,VLOOKUP($AO451,Listas!$E$6:$F$106,2,),IF($AN451=$R$12,VLOOKUP($AO451,Listas!$H$6:$I$106,2,),""))),"")</f>
        <v/>
      </c>
      <c r="CT451" t="str">
        <f>IFERROR('Prod y alimentación'!T509*IF($AN451=$R$10,VLOOKUP($AO451,Listas!$B$6:$C$106,2,),IF($AN451=$R$11,VLOOKUP($AO451,Listas!$E$6:$F$106,2,),IF($AN451=$R$12,VLOOKUP($AO451,Listas!$H$6:$I$106,2,),""))),"")</f>
        <v/>
      </c>
      <c r="CU451" t="str">
        <f>IFERROR('Prod y alimentación'!W509*IF($AN451=$R$10,VLOOKUP($AO451,Listas!$B$6:$C$106,2,),IF($AN451=$R$11,VLOOKUP($AO451,Listas!$E$6:$F$106,2,),IF($AN451=$R$12,VLOOKUP($AO451,Listas!$H$6:$I$106,2,),""))),"")</f>
        <v/>
      </c>
      <c r="CV451" t="str">
        <f>IFERROR('Prod y alimentación'!Z509*IF($AN451=$R$10,VLOOKUP($AO451,Listas!$B$6:$C$106,2,),IF($AN451=$R$11,VLOOKUP($AO451,Listas!$E$6:$F$106,2,),IF($AN451=$R$12,VLOOKUP($AO451,Listas!$H$6:$I$106,2,),""))),"")</f>
        <v/>
      </c>
      <c r="CW451" t="str">
        <f>IFERROR('Prod y alimentación'!AC509*IF($AN451=$R$10,VLOOKUP($AO451,Listas!$B$6:$C$106,2,),IF($AN451=$R$11,VLOOKUP($AO451,Listas!$E$6:$F$106,2,),IF($AN451=$R$12,VLOOKUP($AO451,Listas!$H$6:$I$106,2,),""))),"")</f>
        <v/>
      </c>
      <c r="CX451" t="str">
        <f>IFERROR('Prod y alimentación'!AF509*IF($AN451=$R$10,VLOOKUP($AO451,Listas!$B$6:$C$106,2,),IF($AN451=$R$11,VLOOKUP($AO451,Listas!$E$6:$F$106,2,),IF($AN451=$R$12,VLOOKUP($AO451,Listas!$H$6:$I$106,2,),""))),"")</f>
        <v/>
      </c>
      <c r="CY451" t="str">
        <f>IFERROR('Prod y alimentación'!AI509*IF($AN451=$R$10,VLOOKUP($AO451,Listas!$B$6:$C$106,2,),IF($AN451=$R$11,VLOOKUP($AO451,Listas!$E$6:$F$106,2,),IF($AN451=$R$12,VLOOKUP($AO451,Listas!$H$6:$I$106,2,),""))),"")</f>
        <v/>
      </c>
      <c r="CZ451" t="str">
        <f>IFERROR('Prod y alimentación'!AL509*IF($AN451=$R$10,VLOOKUP($AO451,Listas!$B$6:$C$106,2,),IF($AN451=$R$11,VLOOKUP($AO451,Listas!$E$6:$F$106,2,),IF($AN451=$R$12,VLOOKUP($AO451,Listas!$H$6:$I$106,2,),""))),"")</f>
        <v/>
      </c>
    </row>
    <row r="452" spans="80:104" x14ac:dyDescent="0.35">
      <c r="CB452" t="str">
        <f>IF(Reservas!E457="",IF(Reservas!D457="","",IF(Reservas!C457=$O$10,0.85,IF(Reservas!C457=$O$11,0.45,IF(Reservas!C457=$O$12,0.33,"")))),Reservas!E457)</f>
        <v/>
      </c>
      <c r="CC452" t="str">
        <f>IF(Reservas!H457="",IF(Reservas!G457="","",IF(Reservas!F457=$O$10,0.85,IF(Reservas!F457=$O$11,0.45,IF(Reservas!F457=$O$12,0.33,"")))),Reservas!H457)</f>
        <v/>
      </c>
      <c r="CD452" t="str">
        <f>IF(Reservas!K457="",IF(Reservas!J457="","",IF(Reservas!I457=$O$10,0.85,IF(Reservas!I457=$O$11,0.45,IF(Reservas!I457=$O$12,0.33,"")))),Reservas!K457)</f>
        <v/>
      </c>
      <c r="CE452" t="str">
        <f>IF(Reservas!N457="",IF(Reservas!M457="","",IF(Reservas!L457=$O$10,0.85,IF(Reservas!L457=$O$11,0.45,IF(Reservas!L457=$O$12,0.33,"")))),Reservas!N457)</f>
        <v/>
      </c>
      <c r="CF452" t="str">
        <f>IF(Reservas!Q457="",IF(Reservas!P457="","",IF(Reservas!O457=$O$10,0.85,IF(Reservas!O457=$O$11,0.45,IF(Reservas!O457=$O$12,0.33,"")))),Reservas!Q457)</f>
        <v/>
      </c>
      <c r="CG452" t="str">
        <f>IF(Reservas!T457="",IF(Reservas!S457="","",IF(Reservas!R457=$O$10,0.85,IF(Reservas!R457=$O$11,0.45,IF(Reservas!R457=$O$12,0.33,"")))),Reservas!T457)</f>
        <v/>
      </c>
      <c r="CH452" t="str">
        <f>IF(Reservas!W457="",IF(Reservas!V457="","",IF(Reservas!U457=$O$10,0.85,IF(Reservas!U457=$O$11,0.45,IF(Reservas!U457=$O$12,0.33,"")))),Reservas!W457)</f>
        <v/>
      </c>
      <c r="CI452" t="str">
        <f>IF(Reservas!Z457="",IF(Reservas!Y457="","",IF(Reservas!X457=$O$10,0.85,IF(Reservas!X457=$O$11,0.45,IF(Reservas!X457=$O$12,0.33,"")))),Reservas!Z457)</f>
        <v/>
      </c>
      <c r="CJ452" t="str">
        <f>IF(Reservas!AC457="",IF(Reservas!AB457="","",IF(Reservas!AA457=$O$10,0.85,IF(Reservas!AA457=$O$11,0.45,IF(Reservas!AA457=$O$12,0.33,"")))),Reservas!AC457)</f>
        <v/>
      </c>
      <c r="CK452" t="str">
        <f>IF(Reservas!AF457="",IF(Reservas!AE457="","",IF(Reservas!AD457=$O$10,0.85,IF(Reservas!AD457=$O$11,0.45,IF(Reservas!AD457=$O$12,0.33,"")))),Reservas!AF457)</f>
        <v/>
      </c>
      <c r="CL452" t="str">
        <f>IF(Reservas!AI457="",IF(Reservas!AH457="","",IF(Reservas!AG457=$O$10,0.85,IF(Reservas!AG457=$O$11,0.45,IF(Reservas!AG457=$O$12,0.33,"")))),Reservas!AI457)</f>
        <v/>
      </c>
      <c r="CM452" t="str">
        <f>IF(Reservas!AL457="",IF(Reservas!AK457="","",IF(Reservas!AJ457=$O$10,0.85,IF(Reservas!AJ457=$O$11,0.45,IF(Reservas!AJ457=$O$12,0.33,"")))),Reservas!AL457)</f>
        <v/>
      </c>
      <c r="CO452" t="str">
        <f>IFERROR('Prod y alimentación'!E510*IF($AN452=$R$10,VLOOKUP($AO452,Listas!$B$6:$C$106,2,),IF($AN452=$R$11,VLOOKUP($AO452,Listas!$E$6:$F$106,2,),IF($AN452=$R$12,VLOOKUP($AO452,Listas!$H$6:$I$106,2,),""))),"")</f>
        <v/>
      </c>
      <c r="CP452" t="str">
        <f>IFERROR('Prod y alimentación'!H510*IF($AN452=$R$10,VLOOKUP($AO452,Listas!$B$6:$C$106,2,),IF($AN452=$R$11,VLOOKUP($AO452,Listas!$E$6:$F$106,2,),IF($AN452=$R$12,VLOOKUP($AO452,Listas!$H$6:$I$106,2,),""))),"")</f>
        <v/>
      </c>
      <c r="CQ452" t="str">
        <f>IFERROR('Prod y alimentación'!K510*IF($AN452=$R$10,VLOOKUP($AO452,Listas!$B$6:$C$106,2,),IF($AN452=$R$11,VLOOKUP($AO452,Listas!$E$6:$F$106,2,),IF($AN452=$R$12,VLOOKUP($AO452,Listas!$H$6:$I$106,2,),""))),"")</f>
        <v/>
      </c>
      <c r="CR452" t="str">
        <f>IFERROR('Prod y alimentación'!N510*IF($AN452=$R$10,VLOOKUP($AO452,Listas!$B$6:$C$106,2,),IF($AN452=$R$11,VLOOKUP($AO452,Listas!$E$6:$F$106,2,),IF($AN452=$R$12,VLOOKUP($AO452,Listas!$H$6:$I$106,2,),""))),"")</f>
        <v/>
      </c>
      <c r="CS452" t="str">
        <f>IFERROR('Prod y alimentación'!Q510*IF($AN452=$R$10,VLOOKUP($AO452,Listas!$B$6:$C$106,2,),IF($AN452=$R$11,VLOOKUP($AO452,Listas!$E$6:$F$106,2,),IF($AN452=$R$12,VLOOKUP($AO452,Listas!$H$6:$I$106,2,),""))),"")</f>
        <v/>
      </c>
      <c r="CT452" t="str">
        <f>IFERROR('Prod y alimentación'!T510*IF($AN452=$R$10,VLOOKUP($AO452,Listas!$B$6:$C$106,2,),IF($AN452=$R$11,VLOOKUP($AO452,Listas!$E$6:$F$106,2,),IF($AN452=$R$12,VLOOKUP($AO452,Listas!$H$6:$I$106,2,),""))),"")</f>
        <v/>
      </c>
      <c r="CU452" t="str">
        <f>IFERROR('Prod y alimentación'!W510*IF($AN452=$R$10,VLOOKUP($AO452,Listas!$B$6:$C$106,2,),IF($AN452=$R$11,VLOOKUP($AO452,Listas!$E$6:$F$106,2,),IF($AN452=$R$12,VLOOKUP($AO452,Listas!$H$6:$I$106,2,),""))),"")</f>
        <v/>
      </c>
      <c r="CV452" t="str">
        <f>IFERROR('Prod y alimentación'!Z510*IF($AN452=$R$10,VLOOKUP($AO452,Listas!$B$6:$C$106,2,),IF($AN452=$R$11,VLOOKUP($AO452,Listas!$E$6:$F$106,2,),IF($AN452=$R$12,VLOOKUP($AO452,Listas!$H$6:$I$106,2,),""))),"")</f>
        <v/>
      </c>
      <c r="CW452" t="str">
        <f>IFERROR('Prod y alimentación'!AC510*IF($AN452=$R$10,VLOOKUP($AO452,Listas!$B$6:$C$106,2,),IF($AN452=$R$11,VLOOKUP($AO452,Listas!$E$6:$F$106,2,),IF($AN452=$R$12,VLOOKUP($AO452,Listas!$H$6:$I$106,2,),""))),"")</f>
        <v/>
      </c>
      <c r="CX452" t="str">
        <f>IFERROR('Prod y alimentación'!AF510*IF($AN452=$R$10,VLOOKUP($AO452,Listas!$B$6:$C$106,2,),IF($AN452=$R$11,VLOOKUP($AO452,Listas!$E$6:$F$106,2,),IF($AN452=$R$12,VLOOKUP($AO452,Listas!$H$6:$I$106,2,),""))),"")</f>
        <v/>
      </c>
      <c r="CY452" t="str">
        <f>IFERROR('Prod y alimentación'!AI510*IF($AN452=$R$10,VLOOKUP($AO452,Listas!$B$6:$C$106,2,),IF($AN452=$R$11,VLOOKUP($AO452,Listas!$E$6:$F$106,2,),IF($AN452=$R$12,VLOOKUP($AO452,Listas!$H$6:$I$106,2,),""))),"")</f>
        <v/>
      </c>
      <c r="CZ452" t="str">
        <f>IFERROR('Prod y alimentación'!AL510*IF($AN452=$R$10,VLOOKUP($AO452,Listas!$B$6:$C$106,2,),IF($AN452=$R$11,VLOOKUP($AO452,Listas!$E$6:$F$106,2,),IF($AN452=$R$12,VLOOKUP($AO452,Listas!$H$6:$I$106,2,),""))),"")</f>
        <v/>
      </c>
    </row>
    <row r="453" spans="80:104" x14ac:dyDescent="0.35">
      <c r="CB453" t="str">
        <f>IF(Reservas!E458="",IF(Reservas!D458="","",IF(Reservas!C458=$O$10,0.85,IF(Reservas!C458=$O$11,0.45,IF(Reservas!C458=$O$12,0.33,"")))),Reservas!E458)</f>
        <v/>
      </c>
      <c r="CC453" t="str">
        <f>IF(Reservas!H458="",IF(Reservas!G458="","",IF(Reservas!F458=$O$10,0.85,IF(Reservas!F458=$O$11,0.45,IF(Reservas!F458=$O$12,0.33,"")))),Reservas!H458)</f>
        <v/>
      </c>
      <c r="CD453" t="str">
        <f>IF(Reservas!K458="",IF(Reservas!J458="","",IF(Reservas!I458=$O$10,0.85,IF(Reservas!I458=$O$11,0.45,IF(Reservas!I458=$O$12,0.33,"")))),Reservas!K458)</f>
        <v/>
      </c>
      <c r="CE453" t="str">
        <f>IF(Reservas!N458="",IF(Reservas!M458="","",IF(Reservas!L458=$O$10,0.85,IF(Reservas!L458=$O$11,0.45,IF(Reservas!L458=$O$12,0.33,"")))),Reservas!N458)</f>
        <v/>
      </c>
      <c r="CF453" t="str">
        <f>IF(Reservas!Q458="",IF(Reservas!P458="","",IF(Reservas!O458=$O$10,0.85,IF(Reservas!O458=$O$11,0.45,IF(Reservas!O458=$O$12,0.33,"")))),Reservas!Q458)</f>
        <v/>
      </c>
      <c r="CG453" t="str">
        <f>IF(Reservas!T458="",IF(Reservas!S458="","",IF(Reservas!R458=$O$10,0.85,IF(Reservas!R458=$O$11,0.45,IF(Reservas!R458=$O$12,0.33,"")))),Reservas!T458)</f>
        <v/>
      </c>
      <c r="CH453" t="str">
        <f>IF(Reservas!W458="",IF(Reservas!V458="","",IF(Reservas!U458=$O$10,0.85,IF(Reservas!U458=$O$11,0.45,IF(Reservas!U458=$O$12,0.33,"")))),Reservas!W458)</f>
        <v/>
      </c>
      <c r="CI453" t="str">
        <f>IF(Reservas!Z458="",IF(Reservas!Y458="","",IF(Reservas!X458=$O$10,0.85,IF(Reservas!X458=$O$11,0.45,IF(Reservas!X458=$O$12,0.33,"")))),Reservas!Z458)</f>
        <v/>
      </c>
      <c r="CJ453" t="str">
        <f>IF(Reservas!AC458="",IF(Reservas!AB458="","",IF(Reservas!AA458=$O$10,0.85,IF(Reservas!AA458=$O$11,0.45,IF(Reservas!AA458=$O$12,0.33,"")))),Reservas!AC458)</f>
        <v/>
      </c>
      <c r="CK453" t="str">
        <f>IF(Reservas!AF458="",IF(Reservas!AE458="","",IF(Reservas!AD458=$O$10,0.85,IF(Reservas!AD458=$O$11,0.45,IF(Reservas!AD458=$O$12,0.33,"")))),Reservas!AF458)</f>
        <v/>
      </c>
      <c r="CL453" t="str">
        <f>IF(Reservas!AI458="",IF(Reservas!AH458="","",IF(Reservas!AG458=$O$10,0.85,IF(Reservas!AG458=$O$11,0.45,IF(Reservas!AG458=$O$12,0.33,"")))),Reservas!AI458)</f>
        <v/>
      </c>
      <c r="CM453" t="str">
        <f>IF(Reservas!AL458="",IF(Reservas!AK458="","",IF(Reservas!AJ458=$O$10,0.85,IF(Reservas!AJ458=$O$11,0.45,IF(Reservas!AJ458=$O$12,0.33,"")))),Reservas!AL458)</f>
        <v/>
      </c>
      <c r="CO453" t="str">
        <f>IFERROR('Prod y alimentación'!E511*IF($AN453=$R$10,VLOOKUP($AO453,Listas!$B$6:$C$106,2,),IF($AN453=$R$11,VLOOKUP($AO453,Listas!$E$6:$F$106,2,),IF($AN453=$R$12,VLOOKUP($AO453,Listas!$H$6:$I$106,2,),""))),"")</f>
        <v/>
      </c>
      <c r="CP453" t="str">
        <f>IFERROR('Prod y alimentación'!H511*IF($AN453=$R$10,VLOOKUP($AO453,Listas!$B$6:$C$106,2,),IF($AN453=$R$11,VLOOKUP($AO453,Listas!$E$6:$F$106,2,),IF($AN453=$R$12,VLOOKUP($AO453,Listas!$H$6:$I$106,2,),""))),"")</f>
        <v/>
      </c>
      <c r="CQ453" t="str">
        <f>IFERROR('Prod y alimentación'!K511*IF($AN453=$R$10,VLOOKUP($AO453,Listas!$B$6:$C$106,2,),IF($AN453=$R$11,VLOOKUP($AO453,Listas!$E$6:$F$106,2,),IF($AN453=$R$12,VLOOKUP($AO453,Listas!$H$6:$I$106,2,),""))),"")</f>
        <v/>
      </c>
      <c r="CR453" t="str">
        <f>IFERROR('Prod y alimentación'!N511*IF($AN453=$R$10,VLOOKUP($AO453,Listas!$B$6:$C$106,2,),IF($AN453=$R$11,VLOOKUP($AO453,Listas!$E$6:$F$106,2,),IF($AN453=$R$12,VLOOKUP($AO453,Listas!$H$6:$I$106,2,),""))),"")</f>
        <v/>
      </c>
      <c r="CS453" t="str">
        <f>IFERROR('Prod y alimentación'!Q511*IF($AN453=$R$10,VLOOKUP($AO453,Listas!$B$6:$C$106,2,),IF($AN453=$R$11,VLOOKUP($AO453,Listas!$E$6:$F$106,2,),IF($AN453=$R$12,VLOOKUP($AO453,Listas!$H$6:$I$106,2,),""))),"")</f>
        <v/>
      </c>
      <c r="CT453" t="str">
        <f>IFERROR('Prod y alimentación'!T511*IF($AN453=$R$10,VLOOKUP($AO453,Listas!$B$6:$C$106,2,),IF($AN453=$R$11,VLOOKUP($AO453,Listas!$E$6:$F$106,2,),IF($AN453=$R$12,VLOOKUP($AO453,Listas!$H$6:$I$106,2,),""))),"")</f>
        <v/>
      </c>
      <c r="CU453" t="str">
        <f>IFERROR('Prod y alimentación'!W511*IF($AN453=$R$10,VLOOKUP($AO453,Listas!$B$6:$C$106,2,),IF($AN453=$R$11,VLOOKUP($AO453,Listas!$E$6:$F$106,2,),IF($AN453=$R$12,VLOOKUP($AO453,Listas!$H$6:$I$106,2,),""))),"")</f>
        <v/>
      </c>
      <c r="CV453" t="str">
        <f>IFERROR('Prod y alimentación'!Z511*IF($AN453=$R$10,VLOOKUP($AO453,Listas!$B$6:$C$106,2,),IF($AN453=$R$11,VLOOKUP($AO453,Listas!$E$6:$F$106,2,),IF($AN453=$R$12,VLOOKUP($AO453,Listas!$H$6:$I$106,2,),""))),"")</f>
        <v/>
      </c>
      <c r="CW453" t="str">
        <f>IFERROR('Prod y alimentación'!AC511*IF($AN453=$R$10,VLOOKUP($AO453,Listas!$B$6:$C$106,2,),IF($AN453=$R$11,VLOOKUP($AO453,Listas!$E$6:$F$106,2,),IF($AN453=$R$12,VLOOKUP($AO453,Listas!$H$6:$I$106,2,),""))),"")</f>
        <v/>
      </c>
      <c r="CX453" t="str">
        <f>IFERROR('Prod y alimentación'!AF511*IF($AN453=$R$10,VLOOKUP($AO453,Listas!$B$6:$C$106,2,),IF($AN453=$R$11,VLOOKUP($AO453,Listas!$E$6:$F$106,2,),IF($AN453=$R$12,VLOOKUP($AO453,Listas!$H$6:$I$106,2,),""))),"")</f>
        <v/>
      </c>
      <c r="CY453" t="str">
        <f>IFERROR('Prod y alimentación'!AI511*IF($AN453=$R$10,VLOOKUP($AO453,Listas!$B$6:$C$106,2,),IF($AN453=$R$11,VLOOKUP($AO453,Listas!$E$6:$F$106,2,),IF($AN453=$R$12,VLOOKUP($AO453,Listas!$H$6:$I$106,2,),""))),"")</f>
        <v/>
      </c>
      <c r="CZ453" t="str">
        <f>IFERROR('Prod y alimentación'!AL511*IF($AN453=$R$10,VLOOKUP($AO453,Listas!$B$6:$C$106,2,),IF($AN453=$R$11,VLOOKUP($AO453,Listas!$E$6:$F$106,2,),IF($AN453=$R$12,VLOOKUP($AO453,Listas!$H$6:$I$106,2,),""))),"")</f>
        <v/>
      </c>
    </row>
    <row r="454" spans="80:104" x14ac:dyDescent="0.35">
      <c r="CB454" t="str">
        <f>IF(Reservas!E459="",IF(Reservas!D459="","",IF(Reservas!C459=$O$10,0.85,IF(Reservas!C459=$O$11,0.45,IF(Reservas!C459=$O$12,0.33,"")))),Reservas!E459)</f>
        <v/>
      </c>
      <c r="CC454" t="str">
        <f>IF(Reservas!H459="",IF(Reservas!G459="","",IF(Reservas!F459=$O$10,0.85,IF(Reservas!F459=$O$11,0.45,IF(Reservas!F459=$O$12,0.33,"")))),Reservas!H459)</f>
        <v/>
      </c>
      <c r="CD454" t="str">
        <f>IF(Reservas!K459="",IF(Reservas!J459="","",IF(Reservas!I459=$O$10,0.85,IF(Reservas!I459=$O$11,0.45,IF(Reservas!I459=$O$12,0.33,"")))),Reservas!K459)</f>
        <v/>
      </c>
      <c r="CE454" t="str">
        <f>IF(Reservas!N459="",IF(Reservas!M459="","",IF(Reservas!L459=$O$10,0.85,IF(Reservas!L459=$O$11,0.45,IF(Reservas!L459=$O$12,0.33,"")))),Reservas!N459)</f>
        <v/>
      </c>
      <c r="CF454" t="str">
        <f>IF(Reservas!Q459="",IF(Reservas!P459="","",IF(Reservas!O459=$O$10,0.85,IF(Reservas!O459=$O$11,0.45,IF(Reservas!O459=$O$12,0.33,"")))),Reservas!Q459)</f>
        <v/>
      </c>
      <c r="CG454" t="str">
        <f>IF(Reservas!T459="",IF(Reservas!S459="","",IF(Reservas!R459=$O$10,0.85,IF(Reservas!R459=$O$11,0.45,IF(Reservas!R459=$O$12,0.33,"")))),Reservas!T459)</f>
        <v/>
      </c>
      <c r="CH454" t="str">
        <f>IF(Reservas!W459="",IF(Reservas!V459="","",IF(Reservas!U459=$O$10,0.85,IF(Reservas!U459=$O$11,0.45,IF(Reservas!U459=$O$12,0.33,"")))),Reservas!W459)</f>
        <v/>
      </c>
      <c r="CI454" t="str">
        <f>IF(Reservas!Z459="",IF(Reservas!Y459="","",IF(Reservas!X459=$O$10,0.85,IF(Reservas!X459=$O$11,0.45,IF(Reservas!X459=$O$12,0.33,"")))),Reservas!Z459)</f>
        <v/>
      </c>
      <c r="CJ454" t="str">
        <f>IF(Reservas!AC459="",IF(Reservas!AB459="","",IF(Reservas!AA459=$O$10,0.85,IF(Reservas!AA459=$O$11,0.45,IF(Reservas!AA459=$O$12,0.33,"")))),Reservas!AC459)</f>
        <v/>
      </c>
      <c r="CK454" t="str">
        <f>IF(Reservas!AF459="",IF(Reservas!AE459="","",IF(Reservas!AD459=$O$10,0.85,IF(Reservas!AD459=$O$11,0.45,IF(Reservas!AD459=$O$12,0.33,"")))),Reservas!AF459)</f>
        <v/>
      </c>
      <c r="CL454" t="str">
        <f>IF(Reservas!AI459="",IF(Reservas!AH459="","",IF(Reservas!AG459=$O$10,0.85,IF(Reservas!AG459=$O$11,0.45,IF(Reservas!AG459=$O$12,0.33,"")))),Reservas!AI459)</f>
        <v/>
      </c>
      <c r="CM454" t="str">
        <f>IF(Reservas!AL459="",IF(Reservas!AK459="","",IF(Reservas!AJ459=$O$10,0.85,IF(Reservas!AJ459=$O$11,0.45,IF(Reservas!AJ459=$O$12,0.33,"")))),Reservas!AL459)</f>
        <v/>
      </c>
      <c r="CO454" t="str">
        <f>IFERROR('Prod y alimentación'!E512*IF($AN454=$R$10,VLOOKUP($AO454,Listas!$B$6:$C$106,2,),IF($AN454=$R$11,VLOOKUP($AO454,Listas!$E$6:$F$106,2,),IF($AN454=$R$12,VLOOKUP($AO454,Listas!$H$6:$I$106,2,),""))),"")</f>
        <v/>
      </c>
      <c r="CP454" t="str">
        <f>IFERROR('Prod y alimentación'!H512*IF($AN454=$R$10,VLOOKUP($AO454,Listas!$B$6:$C$106,2,),IF($AN454=$R$11,VLOOKUP($AO454,Listas!$E$6:$F$106,2,),IF($AN454=$R$12,VLOOKUP($AO454,Listas!$H$6:$I$106,2,),""))),"")</f>
        <v/>
      </c>
      <c r="CQ454" t="str">
        <f>IFERROR('Prod y alimentación'!K512*IF($AN454=$R$10,VLOOKUP($AO454,Listas!$B$6:$C$106,2,),IF($AN454=$R$11,VLOOKUP($AO454,Listas!$E$6:$F$106,2,),IF($AN454=$R$12,VLOOKUP($AO454,Listas!$H$6:$I$106,2,),""))),"")</f>
        <v/>
      </c>
      <c r="CR454" t="str">
        <f>IFERROR('Prod y alimentación'!N512*IF($AN454=$R$10,VLOOKUP($AO454,Listas!$B$6:$C$106,2,),IF($AN454=$R$11,VLOOKUP($AO454,Listas!$E$6:$F$106,2,),IF($AN454=$R$12,VLOOKUP($AO454,Listas!$H$6:$I$106,2,),""))),"")</f>
        <v/>
      </c>
      <c r="CS454" t="str">
        <f>IFERROR('Prod y alimentación'!Q512*IF($AN454=$R$10,VLOOKUP($AO454,Listas!$B$6:$C$106,2,),IF($AN454=$R$11,VLOOKUP($AO454,Listas!$E$6:$F$106,2,),IF($AN454=$R$12,VLOOKUP($AO454,Listas!$H$6:$I$106,2,),""))),"")</f>
        <v/>
      </c>
      <c r="CT454" t="str">
        <f>IFERROR('Prod y alimentación'!T512*IF($AN454=$R$10,VLOOKUP($AO454,Listas!$B$6:$C$106,2,),IF($AN454=$R$11,VLOOKUP($AO454,Listas!$E$6:$F$106,2,),IF($AN454=$R$12,VLOOKUP($AO454,Listas!$H$6:$I$106,2,),""))),"")</f>
        <v/>
      </c>
      <c r="CU454" t="str">
        <f>IFERROR('Prod y alimentación'!W512*IF($AN454=$R$10,VLOOKUP($AO454,Listas!$B$6:$C$106,2,),IF($AN454=$R$11,VLOOKUP($AO454,Listas!$E$6:$F$106,2,),IF($AN454=$R$12,VLOOKUP($AO454,Listas!$H$6:$I$106,2,),""))),"")</f>
        <v/>
      </c>
      <c r="CV454" t="str">
        <f>IFERROR('Prod y alimentación'!Z512*IF($AN454=$R$10,VLOOKUP($AO454,Listas!$B$6:$C$106,2,),IF($AN454=$R$11,VLOOKUP($AO454,Listas!$E$6:$F$106,2,),IF($AN454=$R$12,VLOOKUP($AO454,Listas!$H$6:$I$106,2,),""))),"")</f>
        <v/>
      </c>
      <c r="CW454" t="str">
        <f>IFERROR('Prod y alimentación'!AC512*IF($AN454=$R$10,VLOOKUP($AO454,Listas!$B$6:$C$106,2,),IF($AN454=$R$11,VLOOKUP($AO454,Listas!$E$6:$F$106,2,),IF($AN454=$R$12,VLOOKUP($AO454,Listas!$H$6:$I$106,2,),""))),"")</f>
        <v/>
      </c>
      <c r="CX454" t="str">
        <f>IFERROR('Prod y alimentación'!AF512*IF($AN454=$R$10,VLOOKUP($AO454,Listas!$B$6:$C$106,2,),IF($AN454=$R$11,VLOOKUP($AO454,Listas!$E$6:$F$106,2,),IF($AN454=$R$12,VLOOKUP($AO454,Listas!$H$6:$I$106,2,),""))),"")</f>
        <v/>
      </c>
      <c r="CY454" t="str">
        <f>IFERROR('Prod y alimentación'!AI512*IF($AN454=$R$10,VLOOKUP($AO454,Listas!$B$6:$C$106,2,),IF($AN454=$R$11,VLOOKUP($AO454,Listas!$E$6:$F$106,2,),IF($AN454=$R$12,VLOOKUP($AO454,Listas!$H$6:$I$106,2,),""))),"")</f>
        <v/>
      </c>
      <c r="CZ454" t="str">
        <f>IFERROR('Prod y alimentación'!AL512*IF($AN454=$R$10,VLOOKUP($AO454,Listas!$B$6:$C$106,2,),IF($AN454=$R$11,VLOOKUP($AO454,Listas!$E$6:$F$106,2,),IF($AN454=$R$12,VLOOKUP($AO454,Listas!$H$6:$I$106,2,),""))),"")</f>
        <v/>
      </c>
    </row>
    <row r="455" spans="80:104" x14ac:dyDescent="0.35">
      <c r="CB455" t="str">
        <f>IF(Reservas!E460="",IF(Reservas!D460="","",IF(Reservas!C460=$O$10,0.85,IF(Reservas!C460=$O$11,0.45,IF(Reservas!C460=$O$12,0.33,"")))),Reservas!E460)</f>
        <v/>
      </c>
      <c r="CC455" t="str">
        <f>IF(Reservas!H460="",IF(Reservas!G460="","",IF(Reservas!F460=$O$10,0.85,IF(Reservas!F460=$O$11,0.45,IF(Reservas!F460=$O$12,0.33,"")))),Reservas!H460)</f>
        <v/>
      </c>
      <c r="CD455" t="str">
        <f>IF(Reservas!K460="",IF(Reservas!J460="","",IF(Reservas!I460=$O$10,0.85,IF(Reservas!I460=$O$11,0.45,IF(Reservas!I460=$O$12,0.33,"")))),Reservas!K460)</f>
        <v/>
      </c>
      <c r="CE455" t="str">
        <f>IF(Reservas!N460="",IF(Reservas!M460="","",IF(Reservas!L460=$O$10,0.85,IF(Reservas!L460=$O$11,0.45,IF(Reservas!L460=$O$12,0.33,"")))),Reservas!N460)</f>
        <v/>
      </c>
      <c r="CF455" t="str">
        <f>IF(Reservas!Q460="",IF(Reservas!P460="","",IF(Reservas!O460=$O$10,0.85,IF(Reservas!O460=$O$11,0.45,IF(Reservas!O460=$O$12,0.33,"")))),Reservas!Q460)</f>
        <v/>
      </c>
      <c r="CG455" t="str">
        <f>IF(Reservas!T460="",IF(Reservas!S460="","",IF(Reservas!R460=$O$10,0.85,IF(Reservas!R460=$O$11,0.45,IF(Reservas!R460=$O$12,0.33,"")))),Reservas!T460)</f>
        <v/>
      </c>
      <c r="CH455" t="str">
        <f>IF(Reservas!W460="",IF(Reservas!V460="","",IF(Reservas!U460=$O$10,0.85,IF(Reservas!U460=$O$11,0.45,IF(Reservas!U460=$O$12,0.33,"")))),Reservas!W460)</f>
        <v/>
      </c>
      <c r="CI455" t="str">
        <f>IF(Reservas!Z460="",IF(Reservas!Y460="","",IF(Reservas!X460=$O$10,0.85,IF(Reservas!X460=$O$11,0.45,IF(Reservas!X460=$O$12,0.33,"")))),Reservas!Z460)</f>
        <v/>
      </c>
      <c r="CJ455" t="str">
        <f>IF(Reservas!AC460="",IF(Reservas!AB460="","",IF(Reservas!AA460=$O$10,0.85,IF(Reservas!AA460=$O$11,0.45,IF(Reservas!AA460=$O$12,0.33,"")))),Reservas!AC460)</f>
        <v/>
      </c>
      <c r="CK455" t="str">
        <f>IF(Reservas!AF460="",IF(Reservas!AE460="","",IF(Reservas!AD460=$O$10,0.85,IF(Reservas!AD460=$O$11,0.45,IF(Reservas!AD460=$O$12,0.33,"")))),Reservas!AF460)</f>
        <v/>
      </c>
      <c r="CL455" t="str">
        <f>IF(Reservas!AI460="",IF(Reservas!AH460="","",IF(Reservas!AG460=$O$10,0.85,IF(Reservas!AG460=$O$11,0.45,IF(Reservas!AG460=$O$12,0.33,"")))),Reservas!AI460)</f>
        <v/>
      </c>
      <c r="CM455" t="str">
        <f>IF(Reservas!AL460="",IF(Reservas!AK460="","",IF(Reservas!AJ460=$O$10,0.85,IF(Reservas!AJ460=$O$11,0.45,IF(Reservas!AJ460=$O$12,0.33,"")))),Reservas!AL460)</f>
        <v/>
      </c>
      <c r="CO455" t="str">
        <f>IFERROR('Prod y alimentación'!E513*IF($AN455=$R$10,VLOOKUP($AO455,Listas!$B$6:$C$106,2,),IF($AN455=$R$11,VLOOKUP($AO455,Listas!$E$6:$F$106,2,),IF($AN455=$R$12,VLOOKUP($AO455,Listas!$H$6:$I$106,2,),""))),"")</f>
        <v/>
      </c>
      <c r="CP455" t="str">
        <f>IFERROR('Prod y alimentación'!H513*IF($AN455=$R$10,VLOOKUP($AO455,Listas!$B$6:$C$106,2,),IF($AN455=$R$11,VLOOKUP($AO455,Listas!$E$6:$F$106,2,),IF($AN455=$R$12,VLOOKUP($AO455,Listas!$H$6:$I$106,2,),""))),"")</f>
        <v/>
      </c>
      <c r="CQ455" t="str">
        <f>IFERROR('Prod y alimentación'!K513*IF($AN455=$R$10,VLOOKUP($AO455,Listas!$B$6:$C$106,2,),IF($AN455=$R$11,VLOOKUP($AO455,Listas!$E$6:$F$106,2,),IF($AN455=$R$12,VLOOKUP($AO455,Listas!$H$6:$I$106,2,),""))),"")</f>
        <v/>
      </c>
      <c r="CR455" t="str">
        <f>IFERROR('Prod y alimentación'!N513*IF($AN455=$R$10,VLOOKUP($AO455,Listas!$B$6:$C$106,2,),IF($AN455=$R$11,VLOOKUP($AO455,Listas!$E$6:$F$106,2,),IF($AN455=$R$12,VLOOKUP($AO455,Listas!$H$6:$I$106,2,),""))),"")</f>
        <v/>
      </c>
      <c r="CS455" t="str">
        <f>IFERROR('Prod y alimentación'!Q513*IF($AN455=$R$10,VLOOKUP($AO455,Listas!$B$6:$C$106,2,),IF($AN455=$R$11,VLOOKUP($AO455,Listas!$E$6:$F$106,2,),IF($AN455=$R$12,VLOOKUP($AO455,Listas!$H$6:$I$106,2,),""))),"")</f>
        <v/>
      </c>
      <c r="CT455" t="str">
        <f>IFERROR('Prod y alimentación'!T513*IF($AN455=$R$10,VLOOKUP($AO455,Listas!$B$6:$C$106,2,),IF($AN455=$R$11,VLOOKUP($AO455,Listas!$E$6:$F$106,2,),IF($AN455=$R$12,VLOOKUP($AO455,Listas!$H$6:$I$106,2,),""))),"")</f>
        <v/>
      </c>
      <c r="CU455" t="str">
        <f>IFERROR('Prod y alimentación'!W513*IF($AN455=$R$10,VLOOKUP($AO455,Listas!$B$6:$C$106,2,),IF($AN455=$R$11,VLOOKUP($AO455,Listas!$E$6:$F$106,2,),IF($AN455=$R$12,VLOOKUP($AO455,Listas!$H$6:$I$106,2,),""))),"")</f>
        <v/>
      </c>
      <c r="CV455" t="str">
        <f>IFERROR('Prod y alimentación'!Z513*IF($AN455=$R$10,VLOOKUP($AO455,Listas!$B$6:$C$106,2,),IF($AN455=$R$11,VLOOKUP($AO455,Listas!$E$6:$F$106,2,),IF($AN455=$R$12,VLOOKUP($AO455,Listas!$H$6:$I$106,2,),""))),"")</f>
        <v/>
      </c>
      <c r="CW455" t="str">
        <f>IFERROR('Prod y alimentación'!AC513*IF($AN455=$R$10,VLOOKUP($AO455,Listas!$B$6:$C$106,2,),IF($AN455=$R$11,VLOOKUP($AO455,Listas!$E$6:$F$106,2,),IF($AN455=$R$12,VLOOKUP($AO455,Listas!$H$6:$I$106,2,),""))),"")</f>
        <v/>
      </c>
      <c r="CX455" t="str">
        <f>IFERROR('Prod y alimentación'!AF513*IF($AN455=$R$10,VLOOKUP($AO455,Listas!$B$6:$C$106,2,),IF($AN455=$R$11,VLOOKUP($AO455,Listas!$E$6:$F$106,2,),IF($AN455=$R$12,VLOOKUP($AO455,Listas!$H$6:$I$106,2,),""))),"")</f>
        <v/>
      </c>
      <c r="CY455" t="str">
        <f>IFERROR('Prod y alimentación'!AI513*IF($AN455=$R$10,VLOOKUP($AO455,Listas!$B$6:$C$106,2,),IF($AN455=$R$11,VLOOKUP($AO455,Listas!$E$6:$F$106,2,),IF($AN455=$R$12,VLOOKUP($AO455,Listas!$H$6:$I$106,2,),""))),"")</f>
        <v/>
      </c>
      <c r="CZ455" t="str">
        <f>IFERROR('Prod y alimentación'!AL513*IF($AN455=$R$10,VLOOKUP($AO455,Listas!$B$6:$C$106,2,),IF($AN455=$R$11,VLOOKUP($AO455,Listas!$E$6:$F$106,2,),IF($AN455=$R$12,VLOOKUP($AO455,Listas!$H$6:$I$106,2,),""))),"")</f>
        <v/>
      </c>
    </row>
    <row r="456" spans="80:104" x14ac:dyDescent="0.35">
      <c r="CB456" t="str">
        <f>IF(Reservas!E461="",IF(Reservas!D461="","",IF(Reservas!C461=$O$10,0.85,IF(Reservas!C461=$O$11,0.45,IF(Reservas!C461=$O$12,0.33,"")))),Reservas!E461)</f>
        <v/>
      </c>
      <c r="CC456" t="str">
        <f>IF(Reservas!H461="",IF(Reservas!G461="","",IF(Reservas!F461=$O$10,0.85,IF(Reservas!F461=$O$11,0.45,IF(Reservas!F461=$O$12,0.33,"")))),Reservas!H461)</f>
        <v/>
      </c>
      <c r="CD456" t="str">
        <f>IF(Reservas!K461="",IF(Reservas!J461="","",IF(Reservas!I461=$O$10,0.85,IF(Reservas!I461=$O$11,0.45,IF(Reservas!I461=$O$12,0.33,"")))),Reservas!K461)</f>
        <v/>
      </c>
      <c r="CE456" t="str">
        <f>IF(Reservas!N461="",IF(Reservas!M461="","",IF(Reservas!L461=$O$10,0.85,IF(Reservas!L461=$O$11,0.45,IF(Reservas!L461=$O$12,0.33,"")))),Reservas!N461)</f>
        <v/>
      </c>
      <c r="CF456" t="str">
        <f>IF(Reservas!Q461="",IF(Reservas!P461="","",IF(Reservas!O461=$O$10,0.85,IF(Reservas!O461=$O$11,0.45,IF(Reservas!O461=$O$12,0.33,"")))),Reservas!Q461)</f>
        <v/>
      </c>
      <c r="CG456" t="str">
        <f>IF(Reservas!T461="",IF(Reservas!S461="","",IF(Reservas!R461=$O$10,0.85,IF(Reservas!R461=$O$11,0.45,IF(Reservas!R461=$O$12,0.33,"")))),Reservas!T461)</f>
        <v/>
      </c>
      <c r="CH456" t="str">
        <f>IF(Reservas!W461="",IF(Reservas!V461="","",IF(Reservas!U461=$O$10,0.85,IF(Reservas!U461=$O$11,0.45,IF(Reservas!U461=$O$12,0.33,"")))),Reservas!W461)</f>
        <v/>
      </c>
      <c r="CI456" t="str">
        <f>IF(Reservas!Z461="",IF(Reservas!Y461="","",IF(Reservas!X461=$O$10,0.85,IF(Reservas!X461=$O$11,0.45,IF(Reservas!X461=$O$12,0.33,"")))),Reservas!Z461)</f>
        <v/>
      </c>
      <c r="CJ456" t="str">
        <f>IF(Reservas!AC461="",IF(Reservas!AB461="","",IF(Reservas!AA461=$O$10,0.85,IF(Reservas!AA461=$O$11,0.45,IF(Reservas!AA461=$O$12,0.33,"")))),Reservas!AC461)</f>
        <v/>
      </c>
      <c r="CK456" t="str">
        <f>IF(Reservas!AF461="",IF(Reservas!AE461="","",IF(Reservas!AD461=$O$10,0.85,IF(Reservas!AD461=$O$11,0.45,IF(Reservas!AD461=$O$12,0.33,"")))),Reservas!AF461)</f>
        <v/>
      </c>
      <c r="CL456" t="str">
        <f>IF(Reservas!AI461="",IF(Reservas!AH461="","",IF(Reservas!AG461=$O$10,0.85,IF(Reservas!AG461=$O$11,0.45,IF(Reservas!AG461=$O$12,0.33,"")))),Reservas!AI461)</f>
        <v/>
      </c>
      <c r="CM456" t="str">
        <f>IF(Reservas!AL461="",IF(Reservas!AK461="","",IF(Reservas!AJ461=$O$10,0.85,IF(Reservas!AJ461=$O$11,0.45,IF(Reservas!AJ461=$O$12,0.33,"")))),Reservas!AL461)</f>
        <v/>
      </c>
      <c r="CO456" t="str">
        <f>IFERROR('Prod y alimentación'!E514*IF($AN456=$R$10,VLOOKUP($AO456,Listas!$B$6:$C$106,2,),IF($AN456=$R$11,VLOOKUP($AO456,Listas!$E$6:$F$106,2,),IF($AN456=$R$12,VLOOKUP($AO456,Listas!$H$6:$I$106,2,),""))),"")</f>
        <v/>
      </c>
      <c r="CP456" t="str">
        <f>IFERROR('Prod y alimentación'!H514*IF($AN456=$R$10,VLOOKUP($AO456,Listas!$B$6:$C$106,2,),IF($AN456=$R$11,VLOOKUP($AO456,Listas!$E$6:$F$106,2,),IF($AN456=$R$12,VLOOKUP($AO456,Listas!$H$6:$I$106,2,),""))),"")</f>
        <v/>
      </c>
      <c r="CQ456" t="str">
        <f>IFERROR('Prod y alimentación'!K514*IF($AN456=$R$10,VLOOKUP($AO456,Listas!$B$6:$C$106,2,),IF($AN456=$R$11,VLOOKUP($AO456,Listas!$E$6:$F$106,2,),IF($AN456=$R$12,VLOOKUP($AO456,Listas!$H$6:$I$106,2,),""))),"")</f>
        <v/>
      </c>
      <c r="CR456" t="str">
        <f>IFERROR('Prod y alimentación'!N514*IF($AN456=$R$10,VLOOKUP($AO456,Listas!$B$6:$C$106,2,),IF($AN456=$R$11,VLOOKUP($AO456,Listas!$E$6:$F$106,2,),IF($AN456=$R$12,VLOOKUP($AO456,Listas!$H$6:$I$106,2,),""))),"")</f>
        <v/>
      </c>
      <c r="CS456" t="str">
        <f>IFERROR('Prod y alimentación'!Q514*IF($AN456=$R$10,VLOOKUP($AO456,Listas!$B$6:$C$106,2,),IF($AN456=$R$11,VLOOKUP($AO456,Listas!$E$6:$F$106,2,),IF($AN456=$R$12,VLOOKUP($AO456,Listas!$H$6:$I$106,2,),""))),"")</f>
        <v/>
      </c>
      <c r="CT456" t="str">
        <f>IFERROR('Prod y alimentación'!T514*IF($AN456=$R$10,VLOOKUP($AO456,Listas!$B$6:$C$106,2,),IF($AN456=$R$11,VLOOKUP($AO456,Listas!$E$6:$F$106,2,),IF($AN456=$R$12,VLOOKUP($AO456,Listas!$H$6:$I$106,2,),""))),"")</f>
        <v/>
      </c>
      <c r="CU456" t="str">
        <f>IFERROR('Prod y alimentación'!W514*IF($AN456=$R$10,VLOOKUP($AO456,Listas!$B$6:$C$106,2,),IF($AN456=$R$11,VLOOKUP($AO456,Listas!$E$6:$F$106,2,),IF($AN456=$R$12,VLOOKUP($AO456,Listas!$H$6:$I$106,2,),""))),"")</f>
        <v/>
      </c>
      <c r="CV456" t="str">
        <f>IFERROR('Prod y alimentación'!Z514*IF($AN456=$R$10,VLOOKUP($AO456,Listas!$B$6:$C$106,2,),IF($AN456=$R$11,VLOOKUP($AO456,Listas!$E$6:$F$106,2,),IF($AN456=$R$12,VLOOKUP($AO456,Listas!$H$6:$I$106,2,),""))),"")</f>
        <v/>
      </c>
      <c r="CW456" t="str">
        <f>IFERROR('Prod y alimentación'!AC514*IF($AN456=$R$10,VLOOKUP($AO456,Listas!$B$6:$C$106,2,),IF($AN456=$R$11,VLOOKUP($AO456,Listas!$E$6:$F$106,2,),IF($AN456=$R$12,VLOOKUP($AO456,Listas!$H$6:$I$106,2,),""))),"")</f>
        <v/>
      </c>
      <c r="CX456" t="str">
        <f>IFERROR('Prod y alimentación'!AF514*IF($AN456=$R$10,VLOOKUP($AO456,Listas!$B$6:$C$106,2,),IF($AN456=$R$11,VLOOKUP($AO456,Listas!$E$6:$F$106,2,),IF($AN456=$R$12,VLOOKUP($AO456,Listas!$H$6:$I$106,2,),""))),"")</f>
        <v/>
      </c>
      <c r="CY456" t="str">
        <f>IFERROR('Prod y alimentación'!AI514*IF($AN456=$R$10,VLOOKUP($AO456,Listas!$B$6:$C$106,2,),IF($AN456=$R$11,VLOOKUP($AO456,Listas!$E$6:$F$106,2,),IF($AN456=$R$12,VLOOKUP($AO456,Listas!$H$6:$I$106,2,),""))),"")</f>
        <v/>
      </c>
      <c r="CZ456" t="str">
        <f>IFERROR('Prod y alimentación'!AL514*IF($AN456=$R$10,VLOOKUP($AO456,Listas!$B$6:$C$106,2,),IF($AN456=$R$11,VLOOKUP($AO456,Listas!$E$6:$F$106,2,),IF($AN456=$R$12,VLOOKUP($AO456,Listas!$H$6:$I$106,2,),""))),"")</f>
        <v/>
      </c>
    </row>
    <row r="457" spans="80:104" x14ac:dyDescent="0.35">
      <c r="CB457" t="str">
        <f>IF(Reservas!E462="",IF(Reservas!D462="","",IF(Reservas!C462=$O$10,0.85,IF(Reservas!C462=$O$11,0.45,IF(Reservas!C462=$O$12,0.33,"")))),Reservas!E462)</f>
        <v/>
      </c>
      <c r="CC457" t="str">
        <f>IF(Reservas!H462="",IF(Reservas!G462="","",IF(Reservas!F462=$O$10,0.85,IF(Reservas!F462=$O$11,0.45,IF(Reservas!F462=$O$12,0.33,"")))),Reservas!H462)</f>
        <v/>
      </c>
      <c r="CD457" t="str">
        <f>IF(Reservas!K462="",IF(Reservas!J462="","",IF(Reservas!I462=$O$10,0.85,IF(Reservas!I462=$O$11,0.45,IF(Reservas!I462=$O$12,0.33,"")))),Reservas!K462)</f>
        <v/>
      </c>
      <c r="CE457" t="str">
        <f>IF(Reservas!N462="",IF(Reservas!M462="","",IF(Reservas!L462=$O$10,0.85,IF(Reservas!L462=$O$11,0.45,IF(Reservas!L462=$O$12,0.33,"")))),Reservas!N462)</f>
        <v/>
      </c>
      <c r="CF457" t="str">
        <f>IF(Reservas!Q462="",IF(Reservas!P462="","",IF(Reservas!O462=$O$10,0.85,IF(Reservas!O462=$O$11,0.45,IF(Reservas!O462=$O$12,0.33,"")))),Reservas!Q462)</f>
        <v/>
      </c>
      <c r="CG457" t="str">
        <f>IF(Reservas!T462="",IF(Reservas!S462="","",IF(Reservas!R462=$O$10,0.85,IF(Reservas!R462=$O$11,0.45,IF(Reservas!R462=$O$12,0.33,"")))),Reservas!T462)</f>
        <v/>
      </c>
      <c r="CH457" t="str">
        <f>IF(Reservas!W462="",IF(Reservas!V462="","",IF(Reservas!U462=$O$10,0.85,IF(Reservas!U462=$O$11,0.45,IF(Reservas!U462=$O$12,0.33,"")))),Reservas!W462)</f>
        <v/>
      </c>
      <c r="CI457" t="str">
        <f>IF(Reservas!Z462="",IF(Reservas!Y462="","",IF(Reservas!X462=$O$10,0.85,IF(Reservas!X462=$O$11,0.45,IF(Reservas!X462=$O$12,0.33,"")))),Reservas!Z462)</f>
        <v/>
      </c>
      <c r="CJ457" t="str">
        <f>IF(Reservas!AC462="",IF(Reservas!AB462="","",IF(Reservas!AA462=$O$10,0.85,IF(Reservas!AA462=$O$11,0.45,IF(Reservas!AA462=$O$12,0.33,"")))),Reservas!AC462)</f>
        <v/>
      </c>
      <c r="CK457" t="str">
        <f>IF(Reservas!AF462="",IF(Reservas!AE462="","",IF(Reservas!AD462=$O$10,0.85,IF(Reservas!AD462=$O$11,0.45,IF(Reservas!AD462=$O$12,0.33,"")))),Reservas!AF462)</f>
        <v/>
      </c>
      <c r="CL457" t="str">
        <f>IF(Reservas!AI462="",IF(Reservas!AH462="","",IF(Reservas!AG462=$O$10,0.85,IF(Reservas!AG462=$O$11,0.45,IF(Reservas!AG462=$O$12,0.33,"")))),Reservas!AI462)</f>
        <v/>
      </c>
      <c r="CM457" t="str">
        <f>IF(Reservas!AL462="",IF(Reservas!AK462="","",IF(Reservas!AJ462=$O$10,0.85,IF(Reservas!AJ462=$O$11,0.45,IF(Reservas!AJ462=$O$12,0.33,"")))),Reservas!AL462)</f>
        <v/>
      </c>
      <c r="CO457" t="str">
        <f>IFERROR('Prod y alimentación'!E515*IF($AN457=$R$10,VLOOKUP($AO457,Listas!$B$6:$C$106,2,),IF($AN457=$R$11,VLOOKUP($AO457,Listas!$E$6:$F$106,2,),IF($AN457=$R$12,VLOOKUP($AO457,Listas!$H$6:$I$106,2,),""))),"")</f>
        <v/>
      </c>
      <c r="CP457" t="str">
        <f>IFERROR('Prod y alimentación'!H515*IF($AN457=$R$10,VLOOKUP($AO457,Listas!$B$6:$C$106,2,),IF($AN457=$R$11,VLOOKUP($AO457,Listas!$E$6:$F$106,2,),IF($AN457=$R$12,VLOOKUP($AO457,Listas!$H$6:$I$106,2,),""))),"")</f>
        <v/>
      </c>
      <c r="CQ457" t="str">
        <f>IFERROR('Prod y alimentación'!K515*IF($AN457=$R$10,VLOOKUP($AO457,Listas!$B$6:$C$106,2,),IF($AN457=$R$11,VLOOKUP($AO457,Listas!$E$6:$F$106,2,),IF($AN457=$R$12,VLOOKUP($AO457,Listas!$H$6:$I$106,2,),""))),"")</f>
        <v/>
      </c>
      <c r="CR457" t="str">
        <f>IFERROR('Prod y alimentación'!N515*IF($AN457=$R$10,VLOOKUP($AO457,Listas!$B$6:$C$106,2,),IF($AN457=$R$11,VLOOKUP($AO457,Listas!$E$6:$F$106,2,),IF($AN457=$R$12,VLOOKUP($AO457,Listas!$H$6:$I$106,2,),""))),"")</f>
        <v/>
      </c>
      <c r="CS457" t="str">
        <f>IFERROR('Prod y alimentación'!Q515*IF($AN457=$R$10,VLOOKUP($AO457,Listas!$B$6:$C$106,2,),IF($AN457=$R$11,VLOOKUP($AO457,Listas!$E$6:$F$106,2,),IF($AN457=$R$12,VLOOKUP($AO457,Listas!$H$6:$I$106,2,),""))),"")</f>
        <v/>
      </c>
      <c r="CT457" t="str">
        <f>IFERROR('Prod y alimentación'!T515*IF($AN457=$R$10,VLOOKUP($AO457,Listas!$B$6:$C$106,2,),IF($AN457=$R$11,VLOOKUP($AO457,Listas!$E$6:$F$106,2,),IF($AN457=$R$12,VLOOKUP($AO457,Listas!$H$6:$I$106,2,),""))),"")</f>
        <v/>
      </c>
      <c r="CU457" t="str">
        <f>IFERROR('Prod y alimentación'!W515*IF($AN457=$R$10,VLOOKUP($AO457,Listas!$B$6:$C$106,2,),IF($AN457=$R$11,VLOOKUP($AO457,Listas!$E$6:$F$106,2,),IF($AN457=$R$12,VLOOKUP($AO457,Listas!$H$6:$I$106,2,),""))),"")</f>
        <v/>
      </c>
      <c r="CV457" t="str">
        <f>IFERROR('Prod y alimentación'!Z515*IF($AN457=$R$10,VLOOKUP($AO457,Listas!$B$6:$C$106,2,),IF($AN457=$R$11,VLOOKUP($AO457,Listas!$E$6:$F$106,2,),IF($AN457=$R$12,VLOOKUP($AO457,Listas!$H$6:$I$106,2,),""))),"")</f>
        <v/>
      </c>
      <c r="CW457" t="str">
        <f>IFERROR('Prod y alimentación'!AC515*IF($AN457=$R$10,VLOOKUP($AO457,Listas!$B$6:$C$106,2,),IF($AN457=$R$11,VLOOKUP($AO457,Listas!$E$6:$F$106,2,),IF($AN457=$R$12,VLOOKUP($AO457,Listas!$H$6:$I$106,2,),""))),"")</f>
        <v/>
      </c>
      <c r="CX457" t="str">
        <f>IFERROR('Prod y alimentación'!AF515*IF($AN457=$R$10,VLOOKUP($AO457,Listas!$B$6:$C$106,2,),IF($AN457=$R$11,VLOOKUP($AO457,Listas!$E$6:$F$106,2,),IF($AN457=$R$12,VLOOKUP($AO457,Listas!$H$6:$I$106,2,),""))),"")</f>
        <v/>
      </c>
      <c r="CY457" t="str">
        <f>IFERROR('Prod y alimentación'!AI515*IF($AN457=$R$10,VLOOKUP($AO457,Listas!$B$6:$C$106,2,),IF($AN457=$R$11,VLOOKUP($AO457,Listas!$E$6:$F$106,2,),IF($AN457=$R$12,VLOOKUP($AO457,Listas!$H$6:$I$106,2,),""))),"")</f>
        <v/>
      </c>
      <c r="CZ457" t="str">
        <f>IFERROR('Prod y alimentación'!AL515*IF($AN457=$R$10,VLOOKUP($AO457,Listas!$B$6:$C$106,2,),IF($AN457=$R$11,VLOOKUP($AO457,Listas!$E$6:$F$106,2,),IF($AN457=$R$12,VLOOKUP($AO457,Listas!$H$6:$I$106,2,),""))),"")</f>
        <v/>
      </c>
    </row>
    <row r="458" spans="80:104" x14ac:dyDescent="0.35">
      <c r="CB458" t="str">
        <f>IF(Reservas!E463="",IF(Reservas!D463="","",IF(Reservas!C463=$O$10,0.85,IF(Reservas!C463=$O$11,0.45,IF(Reservas!C463=$O$12,0.33,"")))),Reservas!E463)</f>
        <v/>
      </c>
      <c r="CC458" t="str">
        <f>IF(Reservas!H463="",IF(Reservas!G463="","",IF(Reservas!F463=$O$10,0.85,IF(Reservas!F463=$O$11,0.45,IF(Reservas!F463=$O$12,0.33,"")))),Reservas!H463)</f>
        <v/>
      </c>
      <c r="CD458" t="str">
        <f>IF(Reservas!K463="",IF(Reservas!J463="","",IF(Reservas!I463=$O$10,0.85,IF(Reservas!I463=$O$11,0.45,IF(Reservas!I463=$O$12,0.33,"")))),Reservas!K463)</f>
        <v/>
      </c>
      <c r="CE458" t="str">
        <f>IF(Reservas!N463="",IF(Reservas!M463="","",IF(Reservas!L463=$O$10,0.85,IF(Reservas!L463=$O$11,0.45,IF(Reservas!L463=$O$12,0.33,"")))),Reservas!N463)</f>
        <v/>
      </c>
      <c r="CF458" t="str">
        <f>IF(Reservas!Q463="",IF(Reservas!P463="","",IF(Reservas!O463=$O$10,0.85,IF(Reservas!O463=$O$11,0.45,IF(Reservas!O463=$O$12,0.33,"")))),Reservas!Q463)</f>
        <v/>
      </c>
      <c r="CG458" t="str">
        <f>IF(Reservas!T463="",IF(Reservas!S463="","",IF(Reservas!R463=$O$10,0.85,IF(Reservas!R463=$O$11,0.45,IF(Reservas!R463=$O$12,0.33,"")))),Reservas!T463)</f>
        <v/>
      </c>
      <c r="CH458" t="str">
        <f>IF(Reservas!W463="",IF(Reservas!V463="","",IF(Reservas!U463=$O$10,0.85,IF(Reservas!U463=$O$11,0.45,IF(Reservas!U463=$O$12,0.33,"")))),Reservas!W463)</f>
        <v/>
      </c>
      <c r="CI458" t="str">
        <f>IF(Reservas!Z463="",IF(Reservas!Y463="","",IF(Reservas!X463=$O$10,0.85,IF(Reservas!X463=$O$11,0.45,IF(Reservas!X463=$O$12,0.33,"")))),Reservas!Z463)</f>
        <v/>
      </c>
      <c r="CJ458" t="str">
        <f>IF(Reservas!AC463="",IF(Reservas!AB463="","",IF(Reservas!AA463=$O$10,0.85,IF(Reservas!AA463=$O$11,0.45,IF(Reservas!AA463=$O$12,0.33,"")))),Reservas!AC463)</f>
        <v/>
      </c>
      <c r="CK458" t="str">
        <f>IF(Reservas!AF463="",IF(Reservas!AE463="","",IF(Reservas!AD463=$O$10,0.85,IF(Reservas!AD463=$O$11,0.45,IF(Reservas!AD463=$O$12,0.33,"")))),Reservas!AF463)</f>
        <v/>
      </c>
      <c r="CL458" t="str">
        <f>IF(Reservas!AI463="",IF(Reservas!AH463="","",IF(Reservas!AG463=$O$10,0.85,IF(Reservas!AG463=$O$11,0.45,IF(Reservas!AG463=$O$12,0.33,"")))),Reservas!AI463)</f>
        <v/>
      </c>
      <c r="CM458" t="str">
        <f>IF(Reservas!AL463="",IF(Reservas!AK463="","",IF(Reservas!AJ463=$O$10,0.85,IF(Reservas!AJ463=$O$11,0.45,IF(Reservas!AJ463=$O$12,0.33,"")))),Reservas!AL463)</f>
        <v/>
      </c>
      <c r="CO458" t="str">
        <f>IFERROR('Prod y alimentación'!E516*IF($AN458=$R$10,VLOOKUP($AO458,Listas!$B$6:$C$106,2,),IF($AN458=$R$11,VLOOKUP($AO458,Listas!$E$6:$F$106,2,),IF($AN458=$R$12,VLOOKUP($AO458,Listas!$H$6:$I$106,2,),""))),"")</f>
        <v/>
      </c>
      <c r="CP458" t="str">
        <f>IFERROR('Prod y alimentación'!H516*IF($AN458=$R$10,VLOOKUP($AO458,Listas!$B$6:$C$106,2,),IF($AN458=$R$11,VLOOKUP($AO458,Listas!$E$6:$F$106,2,),IF($AN458=$R$12,VLOOKUP($AO458,Listas!$H$6:$I$106,2,),""))),"")</f>
        <v/>
      </c>
      <c r="CQ458" t="str">
        <f>IFERROR('Prod y alimentación'!K516*IF($AN458=$R$10,VLOOKUP($AO458,Listas!$B$6:$C$106,2,),IF($AN458=$R$11,VLOOKUP($AO458,Listas!$E$6:$F$106,2,),IF($AN458=$R$12,VLOOKUP($AO458,Listas!$H$6:$I$106,2,),""))),"")</f>
        <v/>
      </c>
      <c r="CR458" t="str">
        <f>IFERROR('Prod y alimentación'!N516*IF($AN458=$R$10,VLOOKUP($AO458,Listas!$B$6:$C$106,2,),IF($AN458=$R$11,VLOOKUP($AO458,Listas!$E$6:$F$106,2,),IF($AN458=$R$12,VLOOKUP($AO458,Listas!$H$6:$I$106,2,),""))),"")</f>
        <v/>
      </c>
      <c r="CS458" t="str">
        <f>IFERROR('Prod y alimentación'!Q516*IF($AN458=$R$10,VLOOKUP($AO458,Listas!$B$6:$C$106,2,),IF($AN458=$R$11,VLOOKUP($AO458,Listas!$E$6:$F$106,2,),IF($AN458=$R$12,VLOOKUP($AO458,Listas!$H$6:$I$106,2,),""))),"")</f>
        <v/>
      </c>
      <c r="CT458" t="str">
        <f>IFERROR('Prod y alimentación'!T516*IF($AN458=$R$10,VLOOKUP($AO458,Listas!$B$6:$C$106,2,),IF($AN458=$R$11,VLOOKUP($AO458,Listas!$E$6:$F$106,2,),IF($AN458=$R$12,VLOOKUP($AO458,Listas!$H$6:$I$106,2,),""))),"")</f>
        <v/>
      </c>
      <c r="CU458" t="str">
        <f>IFERROR('Prod y alimentación'!W516*IF($AN458=$R$10,VLOOKUP($AO458,Listas!$B$6:$C$106,2,),IF($AN458=$R$11,VLOOKUP($AO458,Listas!$E$6:$F$106,2,),IF($AN458=$R$12,VLOOKUP($AO458,Listas!$H$6:$I$106,2,),""))),"")</f>
        <v/>
      </c>
      <c r="CV458" t="str">
        <f>IFERROR('Prod y alimentación'!Z516*IF($AN458=$R$10,VLOOKUP($AO458,Listas!$B$6:$C$106,2,),IF($AN458=$R$11,VLOOKUP($AO458,Listas!$E$6:$F$106,2,),IF($AN458=$R$12,VLOOKUP($AO458,Listas!$H$6:$I$106,2,),""))),"")</f>
        <v/>
      </c>
      <c r="CW458" t="str">
        <f>IFERROR('Prod y alimentación'!AC516*IF($AN458=$R$10,VLOOKUP($AO458,Listas!$B$6:$C$106,2,),IF($AN458=$R$11,VLOOKUP($AO458,Listas!$E$6:$F$106,2,),IF($AN458=$R$12,VLOOKUP($AO458,Listas!$H$6:$I$106,2,),""))),"")</f>
        <v/>
      </c>
      <c r="CX458" t="str">
        <f>IFERROR('Prod y alimentación'!AF516*IF($AN458=$R$10,VLOOKUP($AO458,Listas!$B$6:$C$106,2,),IF($AN458=$R$11,VLOOKUP($AO458,Listas!$E$6:$F$106,2,),IF($AN458=$R$12,VLOOKUP($AO458,Listas!$H$6:$I$106,2,),""))),"")</f>
        <v/>
      </c>
      <c r="CY458" t="str">
        <f>IFERROR('Prod y alimentación'!AI516*IF($AN458=$R$10,VLOOKUP($AO458,Listas!$B$6:$C$106,2,),IF($AN458=$R$11,VLOOKUP($AO458,Listas!$E$6:$F$106,2,),IF($AN458=$R$12,VLOOKUP($AO458,Listas!$H$6:$I$106,2,),""))),"")</f>
        <v/>
      </c>
      <c r="CZ458" t="str">
        <f>IFERROR('Prod y alimentación'!AL516*IF($AN458=$R$10,VLOOKUP($AO458,Listas!$B$6:$C$106,2,),IF($AN458=$R$11,VLOOKUP($AO458,Listas!$E$6:$F$106,2,),IF($AN458=$R$12,VLOOKUP($AO458,Listas!$H$6:$I$106,2,),""))),"")</f>
        <v/>
      </c>
    </row>
    <row r="459" spans="80:104" x14ac:dyDescent="0.35">
      <c r="CB459" t="str">
        <f>IF(Reservas!E464="",IF(Reservas!D464="","",IF(Reservas!C464=$O$10,0.85,IF(Reservas!C464=$O$11,0.45,IF(Reservas!C464=$O$12,0.33,"")))),Reservas!E464)</f>
        <v/>
      </c>
      <c r="CC459" t="str">
        <f>IF(Reservas!H464="",IF(Reservas!G464="","",IF(Reservas!F464=$O$10,0.85,IF(Reservas!F464=$O$11,0.45,IF(Reservas!F464=$O$12,0.33,"")))),Reservas!H464)</f>
        <v/>
      </c>
      <c r="CD459" t="str">
        <f>IF(Reservas!K464="",IF(Reservas!J464="","",IF(Reservas!I464=$O$10,0.85,IF(Reservas!I464=$O$11,0.45,IF(Reservas!I464=$O$12,0.33,"")))),Reservas!K464)</f>
        <v/>
      </c>
      <c r="CE459" t="str">
        <f>IF(Reservas!N464="",IF(Reservas!M464="","",IF(Reservas!L464=$O$10,0.85,IF(Reservas!L464=$O$11,0.45,IF(Reservas!L464=$O$12,0.33,"")))),Reservas!N464)</f>
        <v/>
      </c>
      <c r="CF459" t="str">
        <f>IF(Reservas!Q464="",IF(Reservas!P464="","",IF(Reservas!O464=$O$10,0.85,IF(Reservas!O464=$O$11,0.45,IF(Reservas!O464=$O$12,0.33,"")))),Reservas!Q464)</f>
        <v/>
      </c>
      <c r="CG459" t="str">
        <f>IF(Reservas!T464="",IF(Reservas!S464="","",IF(Reservas!R464=$O$10,0.85,IF(Reservas!R464=$O$11,0.45,IF(Reservas!R464=$O$12,0.33,"")))),Reservas!T464)</f>
        <v/>
      </c>
      <c r="CH459" t="str">
        <f>IF(Reservas!W464="",IF(Reservas!V464="","",IF(Reservas!U464=$O$10,0.85,IF(Reservas!U464=$O$11,0.45,IF(Reservas!U464=$O$12,0.33,"")))),Reservas!W464)</f>
        <v/>
      </c>
      <c r="CI459" t="str">
        <f>IF(Reservas!Z464="",IF(Reservas!Y464="","",IF(Reservas!X464=$O$10,0.85,IF(Reservas!X464=$O$11,0.45,IF(Reservas!X464=$O$12,0.33,"")))),Reservas!Z464)</f>
        <v/>
      </c>
      <c r="CJ459" t="str">
        <f>IF(Reservas!AC464="",IF(Reservas!AB464="","",IF(Reservas!AA464=$O$10,0.85,IF(Reservas!AA464=$O$11,0.45,IF(Reservas!AA464=$O$12,0.33,"")))),Reservas!AC464)</f>
        <v/>
      </c>
      <c r="CK459" t="str">
        <f>IF(Reservas!AF464="",IF(Reservas!AE464="","",IF(Reservas!AD464=$O$10,0.85,IF(Reservas!AD464=$O$11,0.45,IF(Reservas!AD464=$O$12,0.33,"")))),Reservas!AF464)</f>
        <v/>
      </c>
      <c r="CL459" t="str">
        <f>IF(Reservas!AI464="",IF(Reservas!AH464="","",IF(Reservas!AG464=$O$10,0.85,IF(Reservas!AG464=$O$11,0.45,IF(Reservas!AG464=$O$12,0.33,"")))),Reservas!AI464)</f>
        <v/>
      </c>
      <c r="CM459" t="str">
        <f>IF(Reservas!AL464="",IF(Reservas!AK464="","",IF(Reservas!AJ464=$O$10,0.85,IF(Reservas!AJ464=$O$11,0.45,IF(Reservas!AJ464=$O$12,0.33,"")))),Reservas!AL464)</f>
        <v/>
      </c>
      <c r="CO459" t="str">
        <f>IFERROR('Prod y alimentación'!E517*IF($AN459=$R$10,VLOOKUP($AO459,Listas!$B$6:$C$106,2,),IF($AN459=$R$11,VLOOKUP($AO459,Listas!$E$6:$F$106,2,),IF($AN459=$R$12,VLOOKUP($AO459,Listas!$H$6:$I$106,2,),""))),"")</f>
        <v/>
      </c>
      <c r="CP459" t="str">
        <f>IFERROR('Prod y alimentación'!H517*IF($AN459=$R$10,VLOOKUP($AO459,Listas!$B$6:$C$106,2,),IF($AN459=$R$11,VLOOKUP($AO459,Listas!$E$6:$F$106,2,),IF($AN459=$R$12,VLOOKUP($AO459,Listas!$H$6:$I$106,2,),""))),"")</f>
        <v/>
      </c>
      <c r="CQ459" t="str">
        <f>IFERROR('Prod y alimentación'!K517*IF($AN459=$R$10,VLOOKUP($AO459,Listas!$B$6:$C$106,2,),IF($AN459=$R$11,VLOOKUP($AO459,Listas!$E$6:$F$106,2,),IF($AN459=$R$12,VLOOKUP($AO459,Listas!$H$6:$I$106,2,),""))),"")</f>
        <v/>
      </c>
      <c r="CR459" t="str">
        <f>IFERROR('Prod y alimentación'!N517*IF($AN459=$R$10,VLOOKUP($AO459,Listas!$B$6:$C$106,2,),IF($AN459=$R$11,VLOOKUP($AO459,Listas!$E$6:$F$106,2,),IF($AN459=$R$12,VLOOKUP($AO459,Listas!$H$6:$I$106,2,),""))),"")</f>
        <v/>
      </c>
      <c r="CS459" t="str">
        <f>IFERROR('Prod y alimentación'!Q517*IF($AN459=$R$10,VLOOKUP($AO459,Listas!$B$6:$C$106,2,),IF($AN459=$R$11,VLOOKUP($AO459,Listas!$E$6:$F$106,2,),IF($AN459=$R$12,VLOOKUP($AO459,Listas!$H$6:$I$106,2,),""))),"")</f>
        <v/>
      </c>
      <c r="CT459" t="str">
        <f>IFERROR('Prod y alimentación'!T517*IF($AN459=$R$10,VLOOKUP($AO459,Listas!$B$6:$C$106,2,),IF($AN459=$R$11,VLOOKUP($AO459,Listas!$E$6:$F$106,2,),IF($AN459=$R$12,VLOOKUP($AO459,Listas!$H$6:$I$106,2,),""))),"")</f>
        <v/>
      </c>
      <c r="CU459" t="str">
        <f>IFERROR('Prod y alimentación'!W517*IF($AN459=$R$10,VLOOKUP($AO459,Listas!$B$6:$C$106,2,),IF($AN459=$R$11,VLOOKUP($AO459,Listas!$E$6:$F$106,2,),IF($AN459=$R$12,VLOOKUP($AO459,Listas!$H$6:$I$106,2,),""))),"")</f>
        <v/>
      </c>
      <c r="CV459" t="str">
        <f>IFERROR('Prod y alimentación'!Z517*IF($AN459=$R$10,VLOOKUP($AO459,Listas!$B$6:$C$106,2,),IF($AN459=$R$11,VLOOKUP($AO459,Listas!$E$6:$F$106,2,),IF($AN459=$R$12,VLOOKUP($AO459,Listas!$H$6:$I$106,2,),""))),"")</f>
        <v/>
      </c>
      <c r="CW459" t="str">
        <f>IFERROR('Prod y alimentación'!AC517*IF($AN459=$R$10,VLOOKUP($AO459,Listas!$B$6:$C$106,2,),IF($AN459=$R$11,VLOOKUP($AO459,Listas!$E$6:$F$106,2,),IF($AN459=$R$12,VLOOKUP($AO459,Listas!$H$6:$I$106,2,),""))),"")</f>
        <v/>
      </c>
      <c r="CX459" t="str">
        <f>IFERROR('Prod y alimentación'!AF517*IF($AN459=$R$10,VLOOKUP($AO459,Listas!$B$6:$C$106,2,),IF($AN459=$R$11,VLOOKUP($AO459,Listas!$E$6:$F$106,2,),IF($AN459=$R$12,VLOOKUP($AO459,Listas!$H$6:$I$106,2,),""))),"")</f>
        <v/>
      </c>
      <c r="CY459" t="str">
        <f>IFERROR('Prod y alimentación'!AI517*IF($AN459=$R$10,VLOOKUP($AO459,Listas!$B$6:$C$106,2,),IF($AN459=$R$11,VLOOKUP($AO459,Listas!$E$6:$F$106,2,),IF($AN459=$R$12,VLOOKUP($AO459,Listas!$H$6:$I$106,2,),""))),"")</f>
        <v/>
      </c>
      <c r="CZ459" t="str">
        <f>IFERROR('Prod y alimentación'!AL517*IF($AN459=$R$10,VLOOKUP($AO459,Listas!$B$6:$C$106,2,),IF($AN459=$R$11,VLOOKUP($AO459,Listas!$E$6:$F$106,2,),IF($AN459=$R$12,VLOOKUP($AO459,Listas!$H$6:$I$106,2,),""))),"")</f>
        <v/>
      </c>
    </row>
    <row r="460" spans="80:104" x14ac:dyDescent="0.35">
      <c r="CB460" t="str">
        <f>IF(Reservas!E465="",IF(Reservas!D465="","",IF(Reservas!C465=$O$10,0.85,IF(Reservas!C465=$O$11,0.45,IF(Reservas!C465=$O$12,0.33,"")))),Reservas!E465)</f>
        <v/>
      </c>
      <c r="CC460" t="str">
        <f>IF(Reservas!H465="",IF(Reservas!G465="","",IF(Reservas!F465=$O$10,0.85,IF(Reservas!F465=$O$11,0.45,IF(Reservas!F465=$O$12,0.33,"")))),Reservas!H465)</f>
        <v/>
      </c>
      <c r="CD460" t="str">
        <f>IF(Reservas!K465="",IF(Reservas!J465="","",IF(Reservas!I465=$O$10,0.85,IF(Reservas!I465=$O$11,0.45,IF(Reservas!I465=$O$12,0.33,"")))),Reservas!K465)</f>
        <v/>
      </c>
      <c r="CE460" t="str">
        <f>IF(Reservas!N465="",IF(Reservas!M465="","",IF(Reservas!L465=$O$10,0.85,IF(Reservas!L465=$O$11,0.45,IF(Reservas!L465=$O$12,0.33,"")))),Reservas!N465)</f>
        <v/>
      </c>
      <c r="CF460" t="str">
        <f>IF(Reservas!Q465="",IF(Reservas!P465="","",IF(Reservas!O465=$O$10,0.85,IF(Reservas!O465=$O$11,0.45,IF(Reservas!O465=$O$12,0.33,"")))),Reservas!Q465)</f>
        <v/>
      </c>
      <c r="CG460" t="str">
        <f>IF(Reservas!T465="",IF(Reservas!S465="","",IF(Reservas!R465=$O$10,0.85,IF(Reservas!R465=$O$11,0.45,IF(Reservas!R465=$O$12,0.33,"")))),Reservas!T465)</f>
        <v/>
      </c>
      <c r="CH460" t="str">
        <f>IF(Reservas!W465="",IF(Reservas!V465="","",IF(Reservas!U465=$O$10,0.85,IF(Reservas!U465=$O$11,0.45,IF(Reservas!U465=$O$12,0.33,"")))),Reservas!W465)</f>
        <v/>
      </c>
      <c r="CI460" t="str">
        <f>IF(Reservas!Z465="",IF(Reservas!Y465="","",IF(Reservas!X465=$O$10,0.85,IF(Reservas!X465=$O$11,0.45,IF(Reservas!X465=$O$12,0.33,"")))),Reservas!Z465)</f>
        <v/>
      </c>
      <c r="CJ460" t="str">
        <f>IF(Reservas!AC465="",IF(Reservas!AB465="","",IF(Reservas!AA465=$O$10,0.85,IF(Reservas!AA465=$O$11,0.45,IF(Reservas!AA465=$O$12,0.33,"")))),Reservas!AC465)</f>
        <v/>
      </c>
      <c r="CK460" t="str">
        <f>IF(Reservas!AF465="",IF(Reservas!AE465="","",IF(Reservas!AD465=$O$10,0.85,IF(Reservas!AD465=$O$11,0.45,IF(Reservas!AD465=$O$12,0.33,"")))),Reservas!AF465)</f>
        <v/>
      </c>
      <c r="CL460" t="str">
        <f>IF(Reservas!AI465="",IF(Reservas!AH465="","",IF(Reservas!AG465=$O$10,0.85,IF(Reservas!AG465=$O$11,0.45,IF(Reservas!AG465=$O$12,0.33,"")))),Reservas!AI465)</f>
        <v/>
      </c>
      <c r="CM460" t="str">
        <f>IF(Reservas!AL465="",IF(Reservas!AK465="","",IF(Reservas!AJ465=$O$10,0.85,IF(Reservas!AJ465=$O$11,0.45,IF(Reservas!AJ465=$O$12,0.33,"")))),Reservas!AL465)</f>
        <v/>
      </c>
      <c r="CO460" t="str">
        <f>IFERROR('Prod y alimentación'!E518*IF($AN460=$R$10,VLOOKUP($AO460,Listas!$B$6:$C$106,2,),IF($AN460=$R$11,VLOOKUP($AO460,Listas!$E$6:$F$106,2,),IF($AN460=$R$12,VLOOKUP($AO460,Listas!$H$6:$I$106,2,),""))),"")</f>
        <v/>
      </c>
      <c r="CP460" t="str">
        <f>IFERROR('Prod y alimentación'!H518*IF($AN460=$R$10,VLOOKUP($AO460,Listas!$B$6:$C$106,2,),IF($AN460=$R$11,VLOOKUP($AO460,Listas!$E$6:$F$106,2,),IF($AN460=$R$12,VLOOKUP($AO460,Listas!$H$6:$I$106,2,),""))),"")</f>
        <v/>
      </c>
      <c r="CQ460" t="str">
        <f>IFERROR('Prod y alimentación'!K518*IF($AN460=$R$10,VLOOKUP($AO460,Listas!$B$6:$C$106,2,),IF($AN460=$R$11,VLOOKUP($AO460,Listas!$E$6:$F$106,2,),IF($AN460=$R$12,VLOOKUP($AO460,Listas!$H$6:$I$106,2,),""))),"")</f>
        <v/>
      </c>
      <c r="CR460" t="str">
        <f>IFERROR('Prod y alimentación'!N518*IF($AN460=$R$10,VLOOKUP($AO460,Listas!$B$6:$C$106,2,),IF($AN460=$R$11,VLOOKUP($AO460,Listas!$E$6:$F$106,2,),IF($AN460=$R$12,VLOOKUP($AO460,Listas!$H$6:$I$106,2,),""))),"")</f>
        <v/>
      </c>
      <c r="CS460" t="str">
        <f>IFERROR('Prod y alimentación'!Q518*IF($AN460=$R$10,VLOOKUP($AO460,Listas!$B$6:$C$106,2,),IF($AN460=$R$11,VLOOKUP($AO460,Listas!$E$6:$F$106,2,),IF($AN460=$R$12,VLOOKUP($AO460,Listas!$H$6:$I$106,2,),""))),"")</f>
        <v/>
      </c>
      <c r="CT460" t="str">
        <f>IFERROR('Prod y alimentación'!T518*IF($AN460=$R$10,VLOOKUP($AO460,Listas!$B$6:$C$106,2,),IF($AN460=$R$11,VLOOKUP($AO460,Listas!$E$6:$F$106,2,),IF($AN460=$R$12,VLOOKUP($AO460,Listas!$H$6:$I$106,2,),""))),"")</f>
        <v/>
      </c>
      <c r="CU460" t="str">
        <f>IFERROR('Prod y alimentación'!W518*IF($AN460=$R$10,VLOOKUP($AO460,Listas!$B$6:$C$106,2,),IF($AN460=$R$11,VLOOKUP($AO460,Listas!$E$6:$F$106,2,),IF($AN460=$R$12,VLOOKUP($AO460,Listas!$H$6:$I$106,2,),""))),"")</f>
        <v/>
      </c>
      <c r="CV460" t="str">
        <f>IFERROR('Prod y alimentación'!Z518*IF($AN460=$R$10,VLOOKUP($AO460,Listas!$B$6:$C$106,2,),IF($AN460=$R$11,VLOOKUP($AO460,Listas!$E$6:$F$106,2,),IF($AN460=$R$12,VLOOKUP($AO460,Listas!$H$6:$I$106,2,),""))),"")</f>
        <v/>
      </c>
      <c r="CW460" t="str">
        <f>IFERROR('Prod y alimentación'!AC518*IF($AN460=$R$10,VLOOKUP($AO460,Listas!$B$6:$C$106,2,),IF($AN460=$R$11,VLOOKUP($AO460,Listas!$E$6:$F$106,2,),IF($AN460=$R$12,VLOOKUP($AO460,Listas!$H$6:$I$106,2,),""))),"")</f>
        <v/>
      </c>
      <c r="CX460" t="str">
        <f>IFERROR('Prod y alimentación'!AF518*IF($AN460=$R$10,VLOOKUP($AO460,Listas!$B$6:$C$106,2,),IF($AN460=$R$11,VLOOKUP($AO460,Listas!$E$6:$F$106,2,),IF($AN460=$R$12,VLOOKUP($AO460,Listas!$H$6:$I$106,2,),""))),"")</f>
        <v/>
      </c>
      <c r="CY460" t="str">
        <f>IFERROR('Prod y alimentación'!AI518*IF($AN460=$R$10,VLOOKUP($AO460,Listas!$B$6:$C$106,2,),IF($AN460=$R$11,VLOOKUP($AO460,Listas!$E$6:$F$106,2,),IF($AN460=$R$12,VLOOKUP($AO460,Listas!$H$6:$I$106,2,),""))),"")</f>
        <v/>
      </c>
      <c r="CZ460" t="str">
        <f>IFERROR('Prod y alimentación'!AL518*IF($AN460=$R$10,VLOOKUP($AO460,Listas!$B$6:$C$106,2,),IF($AN460=$R$11,VLOOKUP($AO460,Listas!$E$6:$F$106,2,),IF($AN460=$R$12,VLOOKUP($AO460,Listas!$H$6:$I$106,2,),""))),"")</f>
        <v/>
      </c>
    </row>
    <row r="461" spans="80:104" x14ac:dyDescent="0.35">
      <c r="CB461" t="str">
        <f>IF(Reservas!E466="",IF(Reservas!D466="","",IF(Reservas!C466=$O$10,0.85,IF(Reservas!C466=$O$11,0.45,IF(Reservas!C466=$O$12,0.33,"")))),Reservas!E466)</f>
        <v/>
      </c>
      <c r="CC461" t="str">
        <f>IF(Reservas!H466="",IF(Reservas!G466="","",IF(Reservas!F466=$O$10,0.85,IF(Reservas!F466=$O$11,0.45,IF(Reservas!F466=$O$12,0.33,"")))),Reservas!H466)</f>
        <v/>
      </c>
      <c r="CD461" t="str">
        <f>IF(Reservas!K466="",IF(Reservas!J466="","",IF(Reservas!I466=$O$10,0.85,IF(Reservas!I466=$O$11,0.45,IF(Reservas!I466=$O$12,0.33,"")))),Reservas!K466)</f>
        <v/>
      </c>
      <c r="CE461" t="str">
        <f>IF(Reservas!N466="",IF(Reservas!M466="","",IF(Reservas!L466=$O$10,0.85,IF(Reservas!L466=$O$11,0.45,IF(Reservas!L466=$O$12,0.33,"")))),Reservas!N466)</f>
        <v/>
      </c>
      <c r="CF461" t="str">
        <f>IF(Reservas!Q466="",IF(Reservas!P466="","",IF(Reservas!O466=$O$10,0.85,IF(Reservas!O466=$O$11,0.45,IF(Reservas!O466=$O$12,0.33,"")))),Reservas!Q466)</f>
        <v/>
      </c>
      <c r="CG461" t="str">
        <f>IF(Reservas!T466="",IF(Reservas!S466="","",IF(Reservas!R466=$O$10,0.85,IF(Reservas!R466=$O$11,0.45,IF(Reservas!R466=$O$12,0.33,"")))),Reservas!T466)</f>
        <v/>
      </c>
      <c r="CH461" t="str">
        <f>IF(Reservas!W466="",IF(Reservas!V466="","",IF(Reservas!U466=$O$10,0.85,IF(Reservas!U466=$O$11,0.45,IF(Reservas!U466=$O$12,0.33,"")))),Reservas!W466)</f>
        <v/>
      </c>
      <c r="CI461" t="str">
        <f>IF(Reservas!Z466="",IF(Reservas!Y466="","",IF(Reservas!X466=$O$10,0.85,IF(Reservas!X466=$O$11,0.45,IF(Reservas!X466=$O$12,0.33,"")))),Reservas!Z466)</f>
        <v/>
      </c>
      <c r="CJ461" t="str">
        <f>IF(Reservas!AC466="",IF(Reservas!AB466="","",IF(Reservas!AA466=$O$10,0.85,IF(Reservas!AA466=$O$11,0.45,IF(Reservas!AA466=$O$12,0.33,"")))),Reservas!AC466)</f>
        <v/>
      </c>
      <c r="CK461" t="str">
        <f>IF(Reservas!AF466="",IF(Reservas!AE466="","",IF(Reservas!AD466=$O$10,0.85,IF(Reservas!AD466=$O$11,0.45,IF(Reservas!AD466=$O$12,0.33,"")))),Reservas!AF466)</f>
        <v/>
      </c>
      <c r="CL461" t="str">
        <f>IF(Reservas!AI466="",IF(Reservas!AH466="","",IF(Reservas!AG466=$O$10,0.85,IF(Reservas!AG466=$O$11,0.45,IF(Reservas!AG466=$O$12,0.33,"")))),Reservas!AI466)</f>
        <v/>
      </c>
      <c r="CM461" t="str">
        <f>IF(Reservas!AL466="",IF(Reservas!AK466="","",IF(Reservas!AJ466=$O$10,0.85,IF(Reservas!AJ466=$O$11,0.45,IF(Reservas!AJ466=$O$12,0.33,"")))),Reservas!AL466)</f>
        <v/>
      </c>
      <c r="CO461" t="str">
        <f>IFERROR('Prod y alimentación'!E519*IF($AN461=$R$10,VLOOKUP($AO461,Listas!$B$6:$C$106,2,),IF($AN461=$R$11,VLOOKUP($AO461,Listas!$E$6:$F$106,2,),IF($AN461=$R$12,VLOOKUP($AO461,Listas!$H$6:$I$106,2,),""))),"")</f>
        <v/>
      </c>
      <c r="CP461" t="str">
        <f>IFERROR('Prod y alimentación'!H519*IF($AN461=$R$10,VLOOKUP($AO461,Listas!$B$6:$C$106,2,),IF($AN461=$R$11,VLOOKUP($AO461,Listas!$E$6:$F$106,2,),IF($AN461=$R$12,VLOOKUP($AO461,Listas!$H$6:$I$106,2,),""))),"")</f>
        <v/>
      </c>
      <c r="CQ461" t="str">
        <f>IFERROR('Prod y alimentación'!K519*IF($AN461=$R$10,VLOOKUP($AO461,Listas!$B$6:$C$106,2,),IF($AN461=$R$11,VLOOKUP($AO461,Listas!$E$6:$F$106,2,),IF($AN461=$R$12,VLOOKUP($AO461,Listas!$H$6:$I$106,2,),""))),"")</f>
        <v/>
      </c>
      <c r="CR461" t="str">
        <f>IFERROR('Prod y alimentación'!N519*IF($AN461=$R$10,VLOOKUP($AO461,Listas!$B$6:$C$106,2,),IF($AN461=$R$11,VLOOKUP($AO461,Listas!$E$6:$F$106,2,),IF($AN461=$R$12,VLOOKUP($AO461,Listas!$H$6:$I$106,2,),""))),"")</f>
        <v/>
      </c>
      <c r="CS461" t="str">
        <f>IFERROR('Prod y alimentación'!Q519*IF($AN461=$R$10,VLOOKUP($AO461,Listas!$B$6:$C$106,2,),IF($AN461=$R$11,VLOOKUP($AO461,Listas!$E$6:$F$106,2,),IF($AN461=$R$12,VLOOKUP($AO461,Listas!$H$6:$I$106,2,),""))),"")</f>
        <v/>
      </c>
      <c r="CT461" t="str">
        <f>IFERROR('Prod y alimentación'!T519*IF($AN461=$R$10,VLOOKUP($AO461,Listas!$B$6:$C$106,2,),IF($AN461=$R$11,VLOOKUP($AO461,Listas!$E$6:$F$106,2,),IF($AN461=$R$12,VLOOKUP($AO461,Listas!$H$6:$I$106,2,),""))),"")</f>
        <v/>
      </c>
      <c r="CU461" t="str">
        <f>IFERROR('Prod y alimentación'!W519*IF($AN461=$R$10,VLOOKUP($AO461,Listas!$B$6:$C$106,2,),IF($AN461=$R$11,VLOOKUP($AO461,Listas!$E$6:$F$106,2,),IF($AN461=$R$12,VLOOKUP($AO461,Listas!$H$6:$I$106,2,),""))),"")</f>
        <v/>
      </c>
      <c r="CV461" t="str">
        <f>IFERROR('Prod y alimentación'!Z519*IF($AN461=$R$10,VLOOKUP($AO461,Listas!$B$6:$C$106,2,),IF($AN461=$R$11,VLOOKUP($AO461,Listas!$E$6:$F$106,2,),IF($AN461=$R$12,VLOOKUP($AO461,Listas!$H$6:$I$106,2,),""))),"")</f>
        <v/>
      </c>
      <c r="CW461" t="str">
        <f>IFERROR('Prod y alimentación'!AC519*IF($AN461=$R$10,VLOOKUP($AO461,Listas!$B$6:$C$106,2,),IF($AN461=$R$11,VLOOKUP($AO461,Listas!$E$6:$F$106,2,),IF($AN461=$R$12,VLOOKUP($AO461,Listas!$H$6:$I$106,2,),""))),"")</f>
        <v/>
      </c>
      <c r="CX461" t="str">
        <f>IFERROR('Prod y alimentación'!AF519*IF($AN461=$R$10,VLOOKUP($AO461,Listas!$B$6:$C$106,2,),IF($AN461=$R$11,VLOOKUP($AO461,Listas!$E$6:$F$106,2,),IF($AN461=$R$12,VLOOKUP($AO461,Listas!$H$6:$I$106,2,),""))),"")</f>
        <v/>
      </c>
      <c r="CY461" t="str">
        <f>IFERROR('Prod y alimentación'!AI519*IF($AN461=$R$10,VLOOKUP($AO461,Listas!$B$6:$C$106,2,),IF($AN461=$R$11,VLOOKUP($AO461,Listas!$E$6:$F$106,2,),IF($AN461=$R$12,VLOOKUP($AO461,Listas!$H$6:$I$106,2,),""))),"")</f>
        <v/>
      </c>
      <c r="CZ461" t="str">
        <f>IFERROR('Prod y alimentación'!AL519*IF($AN461=$R$10,VLOOKUP($AO461,Listas!$B$6:$C$106,2,),IF($AN461=$R$11,VLOOKUP($AO461,Listas!$E$6:$F$106,2,),IF($AN461=$R$12,VLOOKUP($AO461,Listas!$H$6:$I$106,2,),""))),"")</f>
        <v/>
      </c>
    </row>
    <row r="462" spans="80:104" x14ac:dyDescent="0.35">
      <c r="CB462" t="str">
        <f>IF(Reservas!E467="",IF(Reservas!D467="","",IF(Reservas!C467=$O$10,0.85,IF(Reservas!C467=$O$11,0.45,IF(Reservas!C467=$O$12,0.33,"")))),Reservas!E467)</f>
        <v/>
      </c>
      <c r="CC462" t="str">
        <f>IF(Reservas!H467="",IF(Reservas!G467="","",IF(Reservas!F467=$O$10,0.85,IF(Reservas!F467=$O$11,0.45,IF(Reservas!F467=$O$12,0.33,"")))),Reservas!H467)</f>
        <v/>
      </c>
      <c r="CD462" t="str">
        <f>IF(Reservas!K467="",IF(Reservas!J467="","",IF(Reservas!I467=$O$10,0.85,IF(Reservas!I467=$O$11,0.45,IF(Reservas!I467=$O$12,0.33,"")))),Reservas!K467)</f>
        <v/>
      </c>
      <c r="CE462" t="str">
        <f>IF(Reservas!N467="",IF(Reservas!M467="","",IF(Reservas!L467=$O$10,0.85,IF(Reservas!L467=$O$11,0.45,IF(Reservas!L467=$O$12,0.33,"")))),Reservas!N467)</f>
        <v/>
      </c>
      <c r="CF462" t="str">
        <f>IF(Reservas!Q467="",IF(Reservas!P467="","",IF(Reservas!O467=$O$10,0.85,IF(Reservas!O467=$O$11,0.45,IF(Reservas!O467=$O$12,0.33,"")))),Reservas!Q467)</f>
        <v/>
      </c>
      <c r="CG462" t="str">
        <f>IF(Reservas!T467="",IF(Reservas!S467="","",IF(Reservas!R467=$O$10,0.85,IF(Reservas!R467=$O$11,0.45,IF(Reservas!R467=$O$12,0.33,"")))),Reservas!T467)</f>
        <v/>
      </c>
      <c r="CH462" t="str">
        <f>IF(Reservas!W467="",IF(Reservas!V467="","",IF(Reservas!U467=$O$10,0.85,IF(Reservas!U467=$O$11,0.45,IF(Reservas!U467=$O$12,0.33,"")))),Reservas!W467)</f>
        <v/>
      </c>
      <c r="CI462" t="str">
        <f>IF(Reservas!Z467="",IF(Reservas!Y467="","",IF(Reservas!X467=$O$10,0.85,IF(Reservas!X467=$O$11,0.45,IF(Reservas!X467=$O$12,0.33,"")))),Reservas!Z467)</f>
        <v/>
      </c>
      <c r="CJ462" t="str">
        <f>IF(Reservas!AC467="",IF(Reservas!AB467="","",IF(Reservas!AA467=$O$10,0.85,IF(Reservas!AA467=$O$11,0.45,IF(Reservas!AA467=$O$12,0.33,"")))),Reservas!AC467)</f>
        <v/>
      </c>
      <c r="CK462" t="str">
        <f>IF(Reservas!AF467="",IF(Reservas!AE467="","",IF(Reservas!AD467=$O$10,0.85,IF(Reservas!AD467=$O$11,0.45,IF(Reservas!AD467=$O$12,0.33,"")))),Reservas!AF467)</f>
        <v/>
      </c>
      <c r="CL462" t="str">
        <f>IF(Reservas!AI467="",IF(Reservas!AH467="","",IF(Reservas!AG467=$O$10,0.85,IF(Reservas!AG467=$O$11,0.45,IF(Reservas!AG467=$O$12,0.33,"")))),Reservas!AI467)</f>
        <v/>
      </c>
      <c r="CM462" t="str">
        <f>IF(Reservas!AL467="",IF(Reservas!AK467="","",IF(Reservas!AJ467=$O$10,0.85,IF(Reservas!AJ467=$O$11,0.45,IF(Reservas!AJ467=$O$12,0.33,"")))),Reservas!AL467)</f>
        <v/>
      </c>
      <c r="CO462" t="str">
        <f>IFERROR('Prod y alimentación'!E520*IF($AN462=$R$10,VLOOKUP($AO462,Listas!$B$6:$C$106,2,),IF($AN462=$R$11,VLOOKUP($AO462,Listas!$E$6:$F$106,2,),IF($AN462=$R$12,VLOOKUP($AO462,Listas!$H$6:$I$106,2,),""))),"")</f>
        <v/>
      </c>
      <c r="CP462" t="str">
        <f>IFERROR('Prod y alimentación'!H520*IF($AN462=$R$10,VLOOKUP($AO462,Listas!$B$6:$C$106,2,),IF($AN462=$R$11,VLOOKUP($AO462,Listas!$E$6:$F$106,2,),IF($AN462=$R$12,VLOOKUP($AO462,Listas!$H$6:$I$106,2,),""))),"")</f>
        <v/>
      </c>
      <c r="CQ462" t="str">
        <f>IFERROR('Prod y alimentación'!K520*IF($AN462=$R$10,VLOOKUP($AO462,Listas!$B$6:$C$106,2,),IF($AN462=$R$11,VLOOKUP($AO462,Listas!$E$6:$F$106,2,),IF($AN462=$R$12,VLOOKUP($AO462,Listas!$H$6:$I$106,2,),""))),"")</f>
        <v/>
      </c>
      <c r="CR462" t="str">
        <f>IFERROR('Prod y alimentación'!N520*IF($AN462=$R$10,VLOOKUP($AO462,Listas!$B$6:$C$106,2,),IF($AN462=$R$11,VLOOKUP($AO462,Listas!$E$6:$F$106,2,),IF($AN462=$R$12,VLOOKUP($AO462,Listas!$H$6:$I$106,2,),""))),"")</f>
        <v/>
      </c>
      <c r="CS462" t="str">
        <f>IFERROR('Prod y alimentación'!Q520*IF($AN462=$R$10,VLOOKUP($AO462,Listas!$B$6:$C$106,2,),IF($AN462=$R$11,VLOOKUP($AO462,Listas!$E$6:$F$106,2,),IF($AN462=$R$12,VLOOKUP($AO462,Listas!$H$6:$I$106,2,),""))),"")</f>
        <v/>
      </c>
      <c r="CT462" t="str">
        <f>IFERROR('Prod y alimentación'!T520*IF($AN462=$R$10,VLOOKUP($AO462,Listas!$B$6:$C$106,2,),IF($AN462=$R$11,VLOOKUP($AO462,Listas!$E$6:$F$106,2,),IF($AN462=$R$12,VLOOKUP($AO462,Listas!$H$6:$I$106,2,),""))),"")</f>
        <v/>
      </c>
      <c r="CU462" t="str">
        <f>IFERROR('Prod y alimentación'!W520*IF($AN462=$R$10,VLOOKUP($AO462,Listas!$B$6:$C$106,2,),IF($AN462=$R$11,VLOOKUP($AO462,Listas!$E$6:$F$106,2,),IF($AN462=$R$12,VLOOKUP($AO462,Listas!$H$6:$I$106,2,),""))),"")</f>
        <v/>
      </c>
      <c r="CV462" t="str">
        <f>IFERROR('Prod y alimentación'!Z520*IF($AN462=$R$10,VLOOKUP($AO462,Listas!$B$6:$C$106,2,),IF($AN462=$R$11,VLOOKUP($AO462,Listas!$E$6:$F$106,2,),IF($AN462=$R$12,VLOOKUP($AO462,Listas!$H$6:$I$106,2,),""))),"")</f>
        <v/>
      </c>
      <c r="CW462" t="str">
        <f>IFERROR('Prod y alimentación'!AC520*IF($AN462=$R$10,VLOOKUP($AO462,Listas!$B$6:$C$106,2,),IF($AN462=$R$11,VLOOKUP($AO462,Listas!$E$6:$F$106,2,),IF($AN462=$R$12,VLOOKUP($AO462,Listas!$H$6:$I$106,2,),""))),"")</f>
        <v/>
      </c>
      <c r="CX462" t="str">
        <f>IFERROR('Prod y alimentación'!AF520*IF($AN462=$R$10,VLOOKUP($AO462,Listas!$B$6:$C$106,2,),IF($AN462=$R$11,VLOOKUP($AO462,Listas!$E$6:$F$106,2,),IF($AN462=$R$12,VLOOKUP($AO462,Listas!$H$6:$I$106,2,),""))),"")</f>
        <v/>
      </c>
      <c r="CY462" t="str">
        <f>IFERROR('Prod y alimentación'!AI520*IF($AN462=$R$10,VLOOKUP($AO462,Listas!$B$6:$C$106,2,),IF($AN462=$R$11,VLOOKUP($AO462,Listas!$E$6:$F$106,2,),IF($AN462=$R$12,VLOOKUP($AO462,Listas!$H$6:$I$106,2,),""))),"")</f>
        <v/>
      </c>
      <c r="CZ462" t="str">
        <f>IFERROR('Prod y alimentación'!AL520*IF($AN462=$R$10,VLOOKUP($AO462,Listas!$B$6:$C$106,2,),IF($AN462=$R$11,VLOOKUP($AO462,Listas!$E$6:$F$106,2,),IF($AN462=$R$12,VLOOKUP($AO462,Listas!$H$6:$I$106,2,),""))),"")</f>
        <v/>
      </c>
    </row>
    <row r="463" spans="80:104" x14ac:dyDescent="0.35">
      <c r="CB463" t="str">
        <f>IF(Reservas!E468="",IF(Reservas!D468="","",IF(Reservas!C468=$O$10,0.85,IF(Reservas!C468=$O$11,0.45,IF(Reservas!C468=$O$12,0.33,"")))),Reservas!E468)</f>
        <v/>
      </c>
      <c r="CC463" t="str">
        <f>IF(Reservas!H468="",IF(Reservas!G468="","",IF(Reservas!F468=$O$10,0.85,IF(Reservas!F468=$O$11,0.45,IF(Reservas!F468=$O$12,0.33,"")))),Reservas!H468)</f>
        <v/>
      </c>
      <c r="CD463" t="str">
        <f>IF(Reservas!K468="",IF(Reservas!J468="","",IF(Reservas!I468=$O$10,0.85,IF(Reservas!I468=$O$11,0.45,IF(Reservas!I468=$O$12,0.33,"")))),Reservas!K468)</f>
        <v/>
      </c>
      <c r="CE463" t="str">
        <f>IF(Reservas!N468="",IF(Reservas!M468="","",IF(Reservas!L468=$O$10,0.85,IF(Reservas!L468=$O$11,0.45,IF(Reservas!L468=$O$12,0.33,"")))),Reservas!N468)</f>
        <v/>
      </c>
      <c r="CF463" t="str">
        <f>IF(Reservas!Q468="",IF(Reservas!P468="","",IF(Reservas!O468=$O$10,0.85,IF(Reservas!O468=$O$11,0.45,IF(Reservas!O468=$O$12,0.33,"")))),Reservas!Q468)</f>
        <v/>
      </c>
      <c r="CG463" t="str">
        <f>IF(Reservas!T468="",IF(Reservas!S468="","",IF(Reservas!R468=$O$10,0.85,IF(Reservas!R468=$O$11,0.45,IF(Reservas!R468=$O$12,0.33,"")))),Reservas!T468)</f>
        <v/>
      </c>
      <c r="CH463" t="str">
        <f>IF(Reservas!W468="",IF(Reservas!V468="","",IF(Reservas!U468=$O$10,0.85,IF(Reservas!U468=$O$11,0.45,IF(Reservas!U468=$O$12,0.33,"")))),Reservas!W468)</f>
        <v/>
      </c>
      <c r="CI463" t="str">
        <f>IF(Reservas!Z468="",IF(Reservas!Y468="","",IF(Reservas!X468=$O$10,0.85,IF(Reservas!X468=$O$11,0.45,IF(Reservas!X468=$O$12,0.33,"")))),Reservas!Z468)</f>
        <v/>
      </c>
      <c r="CJ463" t="str">
        <f>IF(Reservas!AC468="",IF(Reservas!AB468="","",IF(Reservas!AA468=$O$10,0.85,IF(Reservas!AA468=$O$11,0.45,IF(Reservas!AA468=$O$12,0.33,"")))),Reservas!AC468)</f>
        <v/>
      </c>
      <c r="CK463" t="str">
        <f>IF(Reservas!AF468="",IF(Reservas!AE468="","",IF(Reservas!AD468=$O$10,0.85,IF(Reservas!AD468=$O$11,0.45,IF(Reservas!AD468=$O$12,0.33,"")))),Reservas!AF468)</f>
        <v/>
      </c>
      <c r="CL463" t="str">
        <f>IF(Reservas!AI468="",IF(Reservas!AH468="","",IF(Reservas!AG468=$O$10,0.85,IF(Reservas!AG468=$O$11,0.45,IF(Reservas!AG468=$O$12,0.33,"")))),Reservas!AI468)</f>
        <v/>
      </c>
      <c r="CM463" t="str">
        <f>IF(Reservas!AL468="",IF(Reservas!AK468="","",IF(Reservas!AJ468=$O$10,0.85,IF(Reservas!AJ468=$O$11,0.45,IF(Reservas!AJ468=$O$12,0.33,"")))),Reservas!AL468)</f>
        <v/>
      </c>
      <c r="CO463" t="str">
        <f>IFERROR('Prod y alimentación'!E521*IF($AN463=$R$10,VLOOKUP($AO463,Listas!$B$6:$C$106,2,),IF($AN463=$R$11,VLOOKUP($AO463,Listas!$E$6:$F$106,2,),IF($AN463=$R$12,VLOOKUP($AO463,Listas!$H$6:$I$106,2,),""))),"")</f>
        <v/>
      </c>
      <c r="CP463" t="str">
        <f>IFERROR('Prod y alimentación'!H521*IF($AN463=$R$10,VLOOKUP($AO463,Listas!$B$6:$C$106,2,),IF($AN463=$R$11,VLOOKUP($AO463,Listas!$E$6:$F$106,2,),IF($AN463=$R$12,VLOOKUP($AO463,Listas!$H$6:$I$106,2,),""))),"")</f>
        <v/>
      </c>
      <c r="CQ463" t="str">
        <f>IFERROR('Prod y alimentación'!K521*IF($AN463=$R$10,VLOOKUP($AO463,Listas!$B$6:$C$106,2,),IF($AN463=$R$11,VLOOKUP($AO463,Listas!$E$6:$F$106,2,),IF($AN463=$R$12,VLOOKUP($AO463,Listas!$H$6:$I$106,2,),""))),"")</f>
        <v/>
      </c>
      <c r="CR463" t="str">
        <f>IFERROR('Prod y alimentación'!N521*IF($AN463=$R$10,VLOOKUP($AO463,Listas!$B$6:$C$106,2,),IF($AN463=$R$11,VLOOKUP($AO463,Listas!$E$6:$F$106,2,),IF($AN463=$R$12,VLOOKUP($AO463,Listas!$H$6:$I$106,2,),""))),"")</f>
        <v/>
      </c>
      <c r="CS463" t="str">
        <f>IFERROR('Prod y alimentación'!Q521*IF($AN463=$R$10,VLOOKUP($AO463,Listas!$B$6:$C$106,2,),IF($AN463=$R$11,VLOOKUP($AO463,Listas!$E$6:$F$106,2,),IF($AN463=$R$12,VLOOKUP($AO463,Listas!$H$6:$I$106,2,),""))),"")</f>
        <v/>
      </c>
      <c r="CT463" t="str">
        <f>IFERROR('Prod y alimentación'!T521*IF($AN463=$R$10,VLOOKUP($AO463,Listas!$B$6:$C$106,2,),IF($AN463=$R$11,VLOOKUP($AO463,Listas!$E$6:$F$106,2,),IF($AN463=$R$12,VLOOKUP($AO463,Listas!$H$6:$I$106,2,),""))),"")</f>
        <v/>
      </c>
      <c r="CU463" t="str">
        <f>IFERROR('Prod y alimentación'!W521*IF($AN463=$R$10,VLOOKUP($AO463,Listas!$B$6:$C$106,2,),IF($AN463=$R$11,VLOOKUP($AO463,Listas!$E$6:$F$106,2,),IF($AN463=$R$12,VLOOKUP($AO463,Listas!$H$6:$I$106,2,),""))),"")</f>
        <v/>
      </c>
      <c r="CV463" t="str">
        <f>IFERROR('Prod y alimentación'!Z521*IF($AN463=$R$10,VLOOKUP($AO463,Listas!$B$6:$C$106,2,),IF($AN463=$R$11,VLOOKUP($AO463,Listas!$E$6:$F$106,2,),IF($AN463=$R$12,VLOOKUP($AO463,Listas!$H$6:$I$106,2,),""))),"")</f>
        <v/>
      </c>
      <c r="CW463" t="str">
        <f>IFERROR('Prod y alimentación'!AC521*IF($AN463=$R$10,VLOOKUP($AO463,Listas!$B$6:$C$106,2,),IF($AN463=$R$11,VLOOKUP($AO463,Listas!$E$6:$F$106,2,),IF($AN463=$R$12,VLOOKUP($AO463,Listas!$H$6:$I$106,2,),""))),"")</f>
        <v/>
      </c>
      <c r="CX463" t="str">
        <f>IFERROR('Prod y alimentación'!AF521*IF($AN463=$R$10,VLOOKUP($AO463,Listas!$B$6:$C$106,2,),IF($AN463=$R$11,VLOOKUP($AO463,Listas!$E$6:$F$106,2,),IF($AN463=$R$12,VLOOKUP($AO463,Listas!$H$6:$I$106,2,),""))),"")</f>
        <v/>
      </c>
      <c r="CY463" t="str">
        <f>IFERROR('Prod y alimentación'!AI521*IF($AN463=$R$10,VLOOKUP($AO463,Listas!$B$6:$C$106,2,),IF($AN463=$R$11,VLOOKUP($AO463,Listas!$E$6:$F$106,2,),IF($AN463=$R$12,VLOOKUP($AO463,Listas!$H$6:$I$106,2,),""))),"")</f>
        <v/>
      </c>
      <c r="CZ463" t="str">
        <f>IFERROR('Prod y alimentación'!AL521*IF($AN463=$R$10,VLOOKUP($AO463,Listas!$B$6:$C$106,2,),IF($AN463=$R$11,VLOOKUP($AO463,Listas!$E$6:$F$106,2,),IF($AN463=$R$12,VLOOKUP($AO463,Listas!$H$6:$I$106,2,),""))),"")</f>
        <v/>
      </c>
    </row>
    <row r="464" spans="80:104" x14ac:dyDescent="0.35">
      <c r="CB464" t="str">
        <f>IF(Reservas!E469="",IF(Reservas!D469="","",IF(Reservas!C469=$O$10,0.85,IF(Reservas!C469=$O$11,0.45,IF(Reservas!C469=$O$12,0.33,"")))),Reservas!E469)</f>
        <v/>
      </c>
      <c r="CC464" t="str">
        <f>IF(Reservas!H469="",IF(Reservas!G469="","",IF(Reservas!F469=$O$10,0.85,IF(Reservas!F469=$O$11,0.45,IF(Reservas!F469=$O$12,0.33,"")))),Reservas!H469)</f>
        <v/>
      </c>
      <c r="CD464" t="str">
        <f>IF(Reservas!K469="",IF(Reservas!J469="","",IF(Reservas!I469=$O$10,0.85,IF(Reservas!I469=$O$11,0.45,IF(Reservas!I469=$O$12,0.33,"")))),Reservas!K469)</f>
        <v/>
      </c>
      <c r="CE464" t="str">
        <f>IF(Reservas!N469="",IF(Reservas!M469="","",IF(Reservas!L469=$O$10,0.85,IF(Reservas!L469=$O$11,0.45,IF(Reservas!L469=$O$12,0.33,"")))),Reservas!N469)</f>
        <v/>
      </c>
      <c r="CF464" t="str">
        <f>IF(Reservas!Q469="",IF(Reservas!P469="","",IF(Reservas!O469=$O$10,0.85,IF(Reservas!O469=$O$11,0.45,IF(Reservas!O469=$O$12,0.33,"")))),Reservas!Q469)</f>
        <v/>
      </c>
      <c r="CG464" t="str">
        <f>IF(Reservas!T469="",IF(Reservas!S469="","",IF(Reservas!R469=$O$10,0.85,IF(Reservas!R469=$O$11,0.45,IF(Reservas!R469=$O$12,0.33,"")))),Reservas!T469)</f>
        <v/>
      </c>
      <c r="CH464" t="str">
        <f>IF(Reservas!W469="",IF(Reservas!V469="","",IF(Reservas!U469=$O$10,0.85,IF(Reservas!U469=$O$11,0.45,IF(Reservas!U469=$O$12,0.33,"")))),Reservas!W469)</f>
        <v/>
      </c>
      <c r="CI464" t="str">
        <f>IF(Reservas!Z469="",IF(Reservas!Y469="","",IF(Reservas!X469=$O$10,0.85,IF(Reservas!X469=$O$11,0.45,IF(Reservas!X469=$O$12,0.33,"")))),Reservas!Z469)</f>
        <v/>
      </c>
      <c r="CJ464" t="str">
        <f>IF(Reservas!AC469="",IF(Reservas!AB469="","",IF(Reservas!AA469=$O$10,0.85,IF(Reservas!AA469=$O$11,0.45,IF(Reservas!AA469=$O$12,0.33,"")))),Reservas!AC469)</f>
        <v/>
      </c>
      <c r="CK464" t="str">
        <f>IF(Reservas!AF469="",IF(Reservas!AE469="","",IF(Reservas!AD469=$O$10,0.85,IF(Reservas!AD469=$O$11,0.45,IF(Reservas!AD469=$O$12,0.33,"")))),Reservas!AF469)</f>
        <v/>
      </c>
      <c r="CL464" t="str">
        <f>IF(Reservas!AI469="",IF(Reservas!AH469="","",IF(Reservas!AG469=$O$10,0.85,IF(Reservas!AG469=$O$11,0.45,IF(Reservas!AG469=$O$12,0.33,"")))),Reservas!AI469)</f>
        <v/>
      </c>
      <c r="CM464" t="str">
        <f>IF(Reservas!AL469="",IF(Reservas!AK469="","",IF(Reservas!AJ469=$O$10,0.85,IF(Reservas!AJ469=$O$11,0.45,IF(Reservas!AJ469=$O$12,0.33,"")))),Reservas!AL469)</f>
        <v/>
      </c>
      <c r="CO464" t="str">
        <f>IFERROR('Prod y alimentación'!E522*IF($AN464=$R$10,VLOOKUP($AO464,Listas!$B$6:$C$106,2,),IF($AN464=$R$11,VLOOKUP($AO464,Listas!$E$6:$F$106,2,),IF($AN464=$R$12,VLOOKUP($AO464,Listas!$H$6:$I$106,2,),""))),"")</f>
        <v/>
      </c>
      <c r="CP464" t="str">
        <f>IFERROR('Prod y alimentación'!H522*IF($AN464=$R$10,VLOOKUP($AO464,Listas!$B$6:$C$106,2,),IF($AN464=$R$11,VLOOKUP($AO464,Listas!$E$6:$F$106,2,),IF($AN464=$R$12,VLOOKUP($AO464,Listas!$H$6:$I$106,2,),""))),"")</f>
        <v/>
      </c>
      <c r="CQ464" t="str">
        <f>IFERROR('Prod y alimentación'!K522*IF($AN464=$R$10,VLOOKUP($AO464,Listas!$B$6:$C$106,2,),IF($AN464=$R$11,VLOOKUP($AO464,Listas!$E$6:$F$106,2,),IF($AN464=$R$12,VLOOKUP($AO464,Listas!$H$6:$I$106,2,),""))),"")</f>
        <v/>
      </c>
      <c r="CR464" t="str">
        <f>IFERROR('Prod y alimentación'!N522*IF($AN464=$R$10,VLOOKUP($AO464,Listas!$B$6:$C$106,2,),IF($AN464=$R$11,VLOOKUP($AO464,Listas!$E$6:$F$106,2,),IF($AN464=$R$12,VLOOKUP($AO464,Listas!$H$6:$I$106,2,),""))),"")</f>
        <v/>
      </c>
      <c r="CS464" t="str">
        <f>IFERROR('Prod y alimentación'!Q522*IF($AN464=$R$10,VLOOKUP($AO464,Listas!$B$6:$C$106,2,),IF($AN464=$R$11,VLOOKUP($AO464,Listas!$E$6:$F$106,2,),IF($AN464=$R$12,VLOOKUP($AO464,Listas!$H$6:$I$106,2,),""))),"")</f>
        <v/>
      </c>
      <c r="CT464" t="str">
        <f>IFERROR('Prod y alimentación'!T522*IF($AN464=$R$10,VLOOKUP($AO464,Listas!$B$6:$C$106,2,),IF($AN464=$R$11,VLOOKUP($AO464,Listas!$E$6:$F$106,2,),IF($AN464=$R$12,VLOOKUP($AO464,Listas!$H$6:$I$106,2,),""))),"")</f>
        <v/>
      </c>
      <c r="CU464" t="str">
        <f>IFERROR('Prod y alimentación'!W522*IF($AN464=$R$10,VLOOKUP($AO464,Listas!$B$6:$C$106,2,),IF($AN464=$R$11,VLOOKUP($AO464,Listas!$E$6:$F$106,2,),IF($AN464=$R$12,VLOOKUP($AO464,Listas!$H$6:$I$106,2,),""))),"")</f>
        <v/>
      </c>
      <c r="CV464" t="str">
        <f>IFERROR('Prod y alimentación'!Z522*IF($AN464=$R$10,VLOOKUP($AO464,Listas!$B$6:$C$106,2,),IF($AN464=$R$11,VLOOKUP($AO464,Listas!$E$6:$F$106,2,),IF($AN464=$R$12,VLOOKUP($AO464,Listas!$H$6:$I$106,2,),""))),"")</f>
        <v/>
      </c>
      <c r="CW464" t="str">
        <f>IFERROR('Prod y alimentación'!AC522*IF($AN464=$R$10,VLOOKUP($AO464,Listas!$B$6:$C$106,2,),IF($AN464=$R$11,VLOOKUP($AO464,Listas!$E$6:$F$106,2,),IF($AN464=$R$12,VLOOKUP($AO464,Listas!$H$6:$I$106,2,),""))),"")</f>
        <v/>
      </c>
      <c r="CX464" t="str">
        <f>IFERROR('Prod y alimentación'!AF522*IF($AN464=$R$10,VLOOKUP($AO464,Listas!$B$6:$C$106,2,),IF($AN464=$R$11,VLOOKUP($AO464,Listas!$E$6:$F$106,2,),IF($AN464=$R$12,VLOOKUP($AO464,Listas!$H$6:$I$106,2,),""))),"")</f>
        <v/>
      </c>
      <c r="CY464" t="str">
        <f>IFERROR('Prod y alimentación'!AI522*IF($AN464=$R$10,VLOOKUP($AO464,Listas!$B$6:$C$106,2,),IF($AN464=$R$11,VLOOKUP($AO464,Listas!$E$6:$F$106,2,),IF($AN464=$R$12,VLOOKUP($AO464,Listas!$H$6:$I$106,2,),""))),"")</f>
        <v/>
      </c>
      <c r="CZ464" t="str">
        <f>IFERROR('Prod y alimentación'!AL522*IF($AN464=$R$10,VLOOKUP($AO464,Listas!$B$6:$C$106,2,),IF($AN464=$R$11,VLOOKUP($AO464,Listas!$E$6:$F$106,2,),IF($AN464=$R$12,VLOOKUP($AO464,Listas!$H$6:$I$106,2,),""))),"")</f>
        <v/>
      </c>
    </row>
    <row r="465" spans="80:104" x14ac:dyDescent="0.35">
      <c r="CB465" t="str">
        <f>IF(Reservas!E470="",IF(Reservas!D470="","",IF(Reservas!C470=$O$10,0.85,IF(Reservas!C470=$O$11,0.45,IF(Reservas!C470=$O$12,0.33,"")))),Reservas!E470)</f>
        <v/>
      </c>
      <c r="CC465" t="str">
        <f>IF(Reservas!H470="",IF(Reservas!G470="","",IF(Reservas!F470=$O$10,0.85,IF(Reservas!F470=$O$11,0.45,IF(Reservas!F470=$O$12,0.33,"")))),Reservas!H470)</f>
        <v/>
      </c>
      <c r="CD465" t="str">
        <f>IF(Reservas!K470="",IF(Reservas!J470="","",IF(Reservas!I470=$O$10,0.85,IF(Reservas!I470=$O$11,0.45,IF(Reservas!I470=$O$12,0.33,"")))),Reservas!K470)</f>
        <v/>
      </c>
      <c r="CE465" t="str">
        <f>IF(Reservas!N470="",IF(Reservas!M470="","",IF(Reservas!L470=$O$10,0.85,IF(Reservas!L470=$O$11,0.45,IF(Reservas!L470=$O$12,0.33,"")))),Reservas!N470)</f>
        <v/>
      </c>
      <c r="CF465" t="str">
        <f>IF(Reservas!Q470="",IF(Reservas!P470="","",IF(Reservas!O470=$O$10,0.85,IF(Reservas!O470=$O$11,0.45,IF(Reservas!O470=$O$12,0.33,"")))),Reservas!Q470)</f>
        <v/>
      </c>
      <c r="CG465" t="str">
        <f>IF(Reservas!T470="",IF(Reservas!S470="","",IF(Reservas!R470=$O$10,0.85,IF(Reservas!R470=$O$11,0.45,IF(Reservas!R470=$O$12,0.33,"")))),Reservas!T470)</f>
        <v/>
      </c>
      <c r="CH465" t="str">
        <f>IF(Reservas!W470="",IF(Reservas!V470="","",IF(Reservas!U470=$O$10,0.85,IF(Reservas!U470=$O$11,0.45,IF(Reservas!U470=$O$12,0.33,"")))),Reservas!W470)</f>
        <v/>
      </c>
      <c r="CI465" t="str">
        <f>IF(Reservas!Z470="",IF(Reservas!Y470="","",IF(Reservas!X470=$O$10,0.85,IF(Reservas!X470=$O$11,0.45,IF(Reservas!X470=$O$12,0.33,"")))),Reservas!Z470)</f>
        <v/>
      </c>
      <c r="CJ465" t="str">
        <f>IF(Reservas!AC470="",IF(Reservas!AB470="","",IF(Reservas!AA470=$O$10,0.85,IF(Reservas!AA470=$O$11,0.45,IF(Reservas!AA470=$O$12,0.33,"")))),Reservas!AC470)</f>
        <v/>
      </c>
      <c r="CK465" t="str">
        <f>IF(Reservas!AF470="",IF(Reservas!AE470="","",IF(Reservas!AD470=$O$10,0.85,IF(Reservas!AD470=$O$11,0.45,IF(Reservas!AD470=$O$12,0.33,"")))),Reservas!AF470)</f>
        <v/>
      </c>
      <c r="CL465" t="str">
        <f>IF(Reservas!AI470="",IF(Reservas!AH470="","",IF(Reservas!AG470=$O$10,0.85,IF(Reservas!AG470=$O$11,0.45,IF(Reservas!AG470=$O$12,0.33,"")))),Reservas!AI470)</f>
        <v/>
      </c>
      <c r="CM465" t="str">
        <f>IF(Reservas!AL470="",IF(Reservas!AK470="","",IF(Reservas!AJ470=$O$10,0.85,IF(Reservas!AJ470=$O$11,0.45,IF(Reservas!AJ470=$O$12,0.33,"")))),Reservas!AL470)</f>
        <v/>
      </c>
      <c r="CO465" t="str">
        <f>IFERROR('Prod y alimentación'!E523*IF($AN465=$R$10,VLOOKUP($AO465,Listas!$B$6:$C$106,2,),IF($AN465=$R$11,VLOOKUP($AO465,Listas!$E$6:$F$106,2,),IF($AN465=$R$12,VLOOKUP($AO465,Listas!$H$6:$I$106,2,),""))),"")</f>
        <v/>
      </c>
      <c r="CP465" t="str">
        <f>IFERROR('Prod y alimentación'!H523*IF($AN465=$R$10,VLOOKUP($AO465,Listas!$B$6:$C$106,2,),IF($AN465=$R$11,VLOOKUP($AO465,Listas!$E$6:$F$106,2,),IF($AN465=$R$12,VLOOKUP($AO465,Listas!$H$6:$I$106,2,),""))),"")</f>
        <v/>
      </c>
      <c r="CQ465" t="str">
        <f>IFERROR('Prod y alimentación'!K523*IF($AN465=$R$10,VLOOKUP($AO465,Listas!$B$6:$C$106,2,),IF($AN465=$R$11,VLOOKUP($AO465,Listas!$E$6:$F$106,2,),IF($AN465=$R$12,VLOOKUP($AO465,Listas!$H$6:$I$106,2,),""))),"")</f>
        <v/>
      </c>
      <c r="CR465" t="str">
        <f>IFERROR('Prod y alimentación'!N523*IF($AN465=$R$10,VLOOKUP($AO465,Listas!$B$6:$C$106,2,),IF($AN465=$R$11,VLOOKUP($AO465,Listas!$E$6:$F$106,2,),IF($AN465=$R$12,VLOOKUP($AO465,Listas!$H$6:$I$106,2,),""))),"")</f>
        <v/>
      </c>
      <c r="CS465" t="str">
        <f>IFERROR('Prod y alimentación'!Q523*IF($AN465=$R$10,VLOOKUP($AO465,Listas!$B$6:$C$106,2,),IF($AN465=$R$11,VLOOKUP($AO465,Listas!$E$6:$F$106,2,),IF($AN465=$R$12,VLOOKUP($AO465,Listas!$H$6:$I$106,2,),""))),"")</f>
        <v/>
      </c>
      <c r="CT465" t="str">
        <f>IFERROR('Prod y alimentación'!T523*IF($AN465=$R$10,VLOOKUP($AO465,Listas!$B$6:$C$106,2,),IF($AN465=$R$11,VLOOKUP($AO465,Listas!$E$6:$F$106,2,),IF($AN465=$R$12,VLOOKUP($AO465,Listas!$H$6:$I$106,2,),""))),"")</f>
        <v/>
      </c>
      <c r="CU465" t="str">
        <f>IFERROR('Prod y alimentación'!W523*IF($AN465=$R$10,VLOOKUP($AO465,Listas!$B$6:$C$106,2,),IF($AN465=$R$11,VLOOKUP($AO465,Listas!$E$6:$F$106,2,),IF($AN465=$R$12,VLOOKUP($AO465,Listas!$H$6:$I$106,2,),""))),"")</f>
        <v/>
      </c>
      <c r="CV465" t="str">
        <f>IFERROR('Prod y alimentación'!Z523*IF($AN465=$R$10,VLOOKUP($AO465,Listas!$B$6:$C$106,2,),IF($AN465=$R$11,VLOOKUP($AO465,Listas!$E$6:$F$106,2,),IF($AN465=$R$12,VLOOKUP($AO465,Listas!$H$6:$I$106,2,),""))),"")</f>
        <v/>
      </c>
      <c r="CW465" t="str">
        <f>IFERROR('Prod y alimentación'!AC523*IF($AN465=$R$10,VLOOKUP($AO465,Listas!$B$6:$C$106,2,),IF($AN465=$R$11,VLOOKUP($AO465,Listas!$E$6:$F$106,2,),IF($AN465=$R$12,VLOOKUP($AO465,Listas!$H$6:$I$106,2,),""))),"")</f>
        <v/>
      </c>
      <c r="CX465" t="str">
        <f>IFERROR('Prod y alimentación'!AF523*IF($AN465=$R$10,VLOOKUP($AO465,Listas!$B$6:$C$106,2,),IF($AN465=$R$11,VLOOKUP($AO465,Listas!$E$6:$F$106,2,),IF($AN465=$R$12,VLOOKUP($AO465,Listas!$H$6:$I$106,2,),""))),"")</f>
        <v/>
      </c>
      <c r="CY465" t="str">
        <f>IFERROR('Prod y alimentación'!AI523*IF($AN465=$R$10,VLOOKUP($AO465,Listas!$B$6:$C$106,2,),IF($AN465=$R$11,VLOOKUP($AO465,Listas!$E$6:$F$106,2,),IF($AN465=$R$12,VLOOKUP($AO465,Listas!$H$6:$I$106,2,),""))),"")</f>
        <v/>
      </c>
      <c r="CZ465" t="str">
        <f>IFERROR('Prod y alimentación'!AL523*IF($AN465=$R$10,VLOOKUP($AO465,Listas!$B$6:$C$106,2,),IF($AN465=$R$11,VLOOKUP($AO465,Listas!$E$6:$F$106,2,),IF($AN465=$R$12,VLOOKUP($AO465,Listas!$H$6:$I$106,2,),""))),"")</f>
        <v/>
      </c>
    </row>
    <row r="466" spans="80:104" x14ac:dyDescent="0.35">
      <c r="CB466" t="str">
        <f>IF(Reservas!E471="",IF(Reservas!D471="","",IF(Reservas!C471=$O$10,0.85,IF(Reservas!C471=$O$11,0.45,IF(Reservas!C471=$O$12,0.33,"")))),Reservas!E471)</f>
        <v/>
      </c>
      <c r="CC466" t="str">
        <f>IF(Reservas!H471="",IF(Reservas!G471="","",IF(Reservas!F471=$O$10,0.85,IF(Reservas!F471=$O$11,0.45,IF(Reservas!F471=$O$12,0.33,"")))),Reservas!H471)</f>
        <v/>
      </c>
      <c r="CD466" t="str">
        <f>IF(Reservas!K471="",IF(Reservas!J471="","",IF(Reservas!I471=$O$10,0.85,IF(Reservas!I471=$O$11,0.45,IF(Reservas!I471=$O$12,0.33,"")))),Reservas!K471)</f>
        <v/>
      </c>
      <c r="CE466" t="str">
        <f>IF(Reservas!N471="",IF(Reservas!M471="","",IF(Reservas!L471=$O$10,0.85,IF(Reservas!L471=$O$11,0.45,IF(Reservas!L471=$O$12,0.33,"")))),Reservas!N471)</f>
        <v/>
      </c>
      <c r="CF466" t="str">
        <f>IF(Reservas!Q471="",IF(Reservas!P471="","",IF(Reservas!O471=$O$10,0.85,IF(Reservas!O471=$O$11,0.45,IF(Reservas!O471=$O$12,0.33,"")))),Reservas!Q471)</f>
        <v/>
      </c>
      <c r="CG466" t="str">
        <f>IF(Reservas!T471="",IF(Reservas!S471="","",IF(Reservas!R471=$O$10,0.85,IF(Reservas!R471=$O$11,0.45,IF(Reservas!R471=$O$12,0.33,"")))),Reservas!T471)</f>
        <v/>
      </c>
      <c r="CH466" t="str">
        <f>IF(Reservas!W471="",IF(Reservas!V471="","",IF(Reservas!U471=$O$10,0.85,IF(Reservas!U471=$O$11,0.45,IF(Reservas!U471=$O$12,0.33,"")))),Reservas!W471)</f>
        <v/>
      </c>
      <c r="CI466" t="str">
        <f>IF(Reservas!Z471="",IF(Reservas!Y471="","",IF(Reservas!X471=$O$10,0.85,IF(Reservas!X471=$O$11,0.45,IF(Reservas!X471=$O$12,0.33,"")))),Reservas!Z471)</f>
        <v/>
      </c>
      <c r="CJ466" t="str">
        <f>IF(Reservas!AC471="",IF(Reservas!AB471="","",IF(Reservas!AA471=$O$10,0.85,IF(Reservas!AA471=$O$11,0.45,IF(Reservas!AA471=$O$12,0.33,"")))),Reservas!AC471)</f>
        <v/>
      </c>
      <c r="CK466" t="str">
        <f>IF(Reservas!AF471="",IF(Reservas!AE471="","",IF(Reservas!AD471=$O$10,0.85,IF(Reservas!AD471=$O$11,0.45,IF(Reservas!AD471=$O$12,0.33,"")))),Reservas!AF471)</f>
        <v/>
      </c>
      <c r="CL466" t="str">
        <f>IF(Reservas!AI471="",IF(Reservas!AH471="","",IF(Reservas!AG471=$O$10,0.85,IF(Reservas!AG471=$O$11,0.45,IF(Reservas!AG471=$O$12,0.33,"")))),Reservas!AI471)</f>
        <v/>
      </c>
      <c r="CM466" t="str">
        <f>IF(Reservas!AL471="",IF(Reservas!AK471="","",IF(Reservas!AJ471=$O$10,0.85,IF(Reservas!AJ471=$O$11,0.45,IF(Reservas!AJ471=$O$12,0.33,"")))),Reservas!AL471)</f>
        <v/>
      </c>
      <c r="CO466" t="str">
        <f>IFERROR('Prod y alimentación'!E524*IF($AN466=$R$10,VLOOKUP($AO466,Listas!$B$6:$C$106,2,),IF($AN466=$R$11,VLOOKUP($AO466,Listas!$E$6:$F$106,2,),IF($AN466=$R$12,VLOOKUP($AO466,Listas!$H$6:$I$106,2,),""))),"")</f>
        <v/>
      </c>
      <c r="CP466" t="str">
        <f>IFERROR('Prod y alimentación'!H524*IF($AN466=$R$10,VLOOKUP($AO466,Listas!$B$6:$C$106,2,),IF($AN466=$R$11,VLOOKUP($AO466,Listas!$E$6:$F$106,2,),IF($AN466=$R$12,VLOOKUP($AO466,Listas!$H$6:$I$106,2,),""))),"")</f>
        <v/>
      </c>
      <c r="CQ466" t="str">
        <f>IFERROR('Prod y alimentación'!K524*IF($AN466=$R$10,VLOOKUP($AO466,Listas!$B$6:$C$106,2,),IF($AN466=$R$11,VLOOKUP($AO466,Listas!$E$6:$F$106,2,),IF($AN466=$R$12,VLOOKUP($AO466,Listas!$H$6:$I$106,2,),""))),"")</f>
        <v/>
      </c>
      <c r="CR466" t="str">
        <f>IFERROR('Prod y alimentación'!N524*IF($AN466=$R$10,VLOOKUP($AO466,Listas!$B$6:$C$106,2,),IF($AN466=$R$11,VLOOKUP($AO466,Listas!$E$6:$F$106,2,),IF($AN466=$R$12,VLOOKUP($AO466,Listas!$H$6:$I$106,2,),""))),"")</f>
        <v/>
      </c>
      <c r="CS466" t="str">
        <f>IFERROR('Prod y alimentación'!Q524*IF($AN466=$R$10,VLOOKUP($AO466,Listas!$B$6:$C$106,2,),IF($AN466=$R$11,VLOOKUP($AO466,Listas!$E$6:$F$106,2,),IF($AN466=$R$12,VLOOKUP($AO466,Listas!$H$6:$I$106,2,),""))),"")</f>
        <v/>
      </c>
      <c r="CT466" t="str">
        <f>IFERROR('Prod y alimentación'!T524*IF($AN466=$R$10,VLOOKUP($AO466,Listas!$B$6:$C$106,2,),IF($AN466=$R$11,VLOOKUP($AO466,Listas!$E$6:$F$106,2,),IF($AN466=$R$12,VLOOKUP($AO466,Listas!$H$6:$I$106,2,),""))),"")</f>
        <v/>
      </c>
      <c r="CU466" t="str">
        <f>IFERROR('Prod y alimentación'!W524*IF($AN466=$R$10,VLOOKUP($AO466,Listas!$B$6:$C$106,2,),IF($AN466=$R$11,VLOOKUP($AO466,Listas!$E$6:$F$106,2,),IF($AN466=$R$12,VLOOKUP($AO466,Listas!$H$6:$I$106,2,),""))),"")</f>
        <v/>
      </c>
      <c r="CV466" t="str">
        <f>IFERROR('Prod y alimentación'!Z524*IF($AN466=$R$10,VLOOKUP($AO466,Listas!$B$6:$C$106,2,),IF($AN466=$R$11,VLOOKUP($AO466,Listas!$E$6:$F$106,2,),IF($AN466=$R$12,VLOOKUP($AO466,Listas!$H$6:$I$106,2,),""))),"")</f>
        <v/>
      </c>
      <c r="CW466" t="str">
        <f>IFERROR('Prod y alimentación'!AC524*IF($AN466=$R$10,VLOOKUP($AO466,Listas!$B$6:$C$106,2,),IF($AN466=$R$11,VLOOKUP($AO466,Listas!$E$6:$F$106,2,),IF($AN466=$R$12,VLOOKUP($AO466,Listas!$H$6:$I$106,2,),""))),"")</f>
        <v/>
      </c>
      <c r="CX466" t="str">
        <f>IFERROR('Prod y alimentación'!AF524*IF($AN466=$R$10,VLOOKUP($AO466,Listas!$B$6:$C$106,2,),IF($AN466=$R$11,VLOOKUP($AO466,Listas!$E$6:$F$106,2,),IF($AN466=$R$12,VLOOKUP($AO466,Listas!$H$6:$I$106,2,),""))),"")</f>
        <v/>
      </c>
      <c r="CY466" t="str">
        <f>IFERROR('Prod y alimentación'!AI524*IF($AN466=$R$10,VLOOKUP($AO466,Listas!$B$6:$C$106,2,),IF($AN466=$R$11,VLOOKUP($AO466,Listas!$E$6:$F$106,2,),IF($AN466=$R$12,VLOOKUP($AO466,Listas!$H$6:$I$106,2,),""))),"")</f>
        <v/>
      </c>
      <c r="CZ466" t="str">
        <f>IFERROR('Prod y alimentación'!AL524*IF($AN466=$R$10,VLOOKUP($AO466,Listas!$B$6:$C$106,2,),IF($AN466=$R$11,VLOOKUP($AO466,Listas!$E$6:$F$106,2,),IF($AN466=$R$12,VLOOKUP($AO466,Listas!$H$6:$I$106,2,),""))),"")</f>
        <v/>
      </c>
    </row>
    <row r="467" spans="80:104" x14ac:dyDescent="0.35">
      <c r="CB467" t="str">
        <f>IF(Reservas!E472="",IF(Reservas!D472="","",IF(Reservas!C472=$O$10,0.85,IF(Reservas!C472=$O$11,0.45,IF(Reservas!C472=$O$12,0.33,"")))),Reservas!E472)</f>
        <v/>
      </c>
      <c r="CC467" t="str">
        <f>IF(Reservas!H472="",IF(Reservas!G472="","",IF(Reservas!F472=$O$10,0.85,IF(Reservas!F472=$O$11,0.45,IF(Reservas!F472=$O$12,0.33,"")))),Reservas!H472)</f>
        <v/>
      </c>
      <c r="CD467" t="str">
        <f>IF(Reservas!K472="",IF(Reservas!J472="","",IF(Reservas!I472=$O$10,0.85,IF(Reservas!I472=$O$11,0.45,IF(Reservas!I472=$O$12,0.33,"")))),Reservas!K472)</f>
        <v/>
      </c>
      <c r="CE467" t="str">
        <f>IF(Reservas!N472="",IF(Reservas!M472="","",IF(Reservas!L472=$O$10,0.85,IF(Reservas!L472=$O$11,0.45,IF(Reservas!L472=$O$12,0.33,"")))),Reservas!N472)</f>
        <v/>
      </c>
      <c r="CF467" t="str">
        <f>IF(Reservas!Q472="",IF(Reservas!P472="","",IF(Reservas!O472=$O$10,0.85,IF(Reservas!O472=$O$11,0.45,IF(Reservas!O472=$O$12,0.33,"")))),Reservas!Q472)</f>
        <v/>
      </c>
      <c r="CG467" t="str">
        <f>IF(Reservas!T472="",IF(Reservas!S472="","",IF(Reservas!R472=$O$10,0.85,IF(Reservas!R472=$O$11,0.45,IF(Reservas!R472=$O$12,0.33,"")))),Reservas!T472)</f>
        <v/>
      </c>
      <c r="CH467" t="str">
        <f>IF(Reservas!W472="",IF(Reservas!V472="","",IF(Reservas!U472=$O$10,0.85,IF(Reservas!U472=$O$11,0.45,IF(Reservas!U472=$O$12,0.33,"")))),Reservas!W472)</f>
        <v/>
      </c>
      <c r="CI467" t="str">
        <f>IF(Reservas!Z472="",IF(Reservas!Y472="","",IF(Reservas!X472=$O$10,0.85,IF(Reservas!X472=$O$11,0.45,IF(Reservas!X472=$O$12,0.33,"")))),Reservas!Z472)</f>
        <v/>
      </c>
      <c r="CJ467" t="str">
        <f>IF(Reservas!AC472="",IF(Reservas!AB472="","",IF(Reservas!AA472=$O$10,0.85,IF(Reservas!AA472=$O$11,0.45,IF(Reservas!AA472=$O$12,0.33,"")))),Reservas!AC472)</f>
        <v/>
      </c>
      <c r="CK467" t="str">
        <f>IF(Reservas!AF472="",IF(Reservas!AE472="","",IF(Reservas!AD472=$O$10,0.85,IF(Reservas!AD472=$O$11,0.45,IF(Reservas!AD472=$O$12,0.33,"")))),Reservas!AF472)</f>
        <v/>
      </c>
      <c r="CL467" t="str">
        <f>IF(Reservas!AI472="",IF(Reservas!AH472="","",IF(Reservas!AG472=$O$10,0.85,IF(Reservas!AG472=$O$11,0.45,IF(Reservas!AG472=$O$12,0.33,"")))),Reservas!AI472)</f>
        <v/>
      </c>
      <c r="CM467" t="str">
        <f>IF(Reservas!AL472="",IF(Reservas!AK472="","",IF(Reservas!AJ472=$O$10,0.85,IF(Reservas!AJ472=$O$11,0.45,IF(Reservas!AJ472=$O$12,0.33,"")))),Reservas!AL472)</f>
        <v/>
      </c>
      <c r="CO467" t="str">
        <f>IFERROR('Prod y alimentación'!E525*IF($AN467=$R$10,VLOOKUP($AO467,Listas!$B$6:$C$106,2,),IF($AN467=$R$11,VLOOKUP($AO467,Listas!$E$6:$F$106,2,),IF($AN467=$R$12,VLOOKUP($AO467,Listas!$H$6:$I$106,2,),""))),"")</f>
        <v/>
      </c>
      <c r="CP467" t="str">
        <f>IFERROR('Prod y alimentación'!H525*IF($AN467=$R$10,VLOOKUP($AO467,Listas!$B$6:$C$106,2,),IF($AN467=$R$11,VLOOKUP($AO467,Listas!$E$6:$F$106,2,),IF($AN467=$R$12,VLOOKUP($AO467,Listas!$H$6:$I$106,2,),""))),"")</f>
        <v/>
      </c>
      <c r="CQ467" t="str">
        <f>IFERROR('Prod y alimentación'!K525*IF($AN467=$R$10,VLOOKUP($AO467,Listas!$B$6:$C$106,2,),IF($AN467=$R$11,VLOOKUP($AO467,Listas!$E$6:$F$106,2,),IF($AN467=$R$12,VLOOKUP($AO467,Listas!$H$6:$I$106,2,),""))),"")</f>
        <v/>
      </c>
      <c r="CR467" t="str">
        <f>IFERROR('Prod y alimentación'!N525*IF($AN467=$R$10,VLOOKUP($AO467,Listas!$B$6:$C$106,2,),IF($AN467=$R$11,VLOOKUP($AO467,Listas!$E$6:$F$106,2,),IF($AN467=$R$12,VLOOKUP($AO467,Listas!$H$6:$I$106,2,),""))),"")</f>
        <v/>
      </c>
      <c r="CS467" t="str">
        <f>IFERROR('Prod y alimentación'!Q525*IF($AN467=$R$10,VLOOKUP($AO467,Listas!$B$6:$C$106,2,),IF($AN467=$R$11,VLOOKUP($AO467,Listas!$E$6:$F$106,2,),IF($AN467=$R$12,VLOOKUP($AO467,Listas!$H$6:$I$106,2,),""))),"")</f>
        <v/>
      </c>
      <c r="CT467" t="str">
        <f>IFERROR('Prod y alimentación'!T525*IF($AN467=$R$10,VLOOKUP($AO467,Listas!$B$6:$C$106,2,),IF($AN467=$R$11,VLOOKUP($AO467,Listas!$E$6:$F$106,2,),IF($AN467=$R$12,VLOOKUP($AO467,Listas!$H$6:$I$106,2,),""))),"")</f>
        <v/>
      </c>
      <c r="CU467" t="str">
        <f>IFERROR('Prod y alimentación'!W525*IF($AN467=$R$10,VLOOKUP($AO467,Listas!$B$6:$C$106,2,),IF($AN467=$R$11,VLOOKUP($AO467,Listas!$E$6:$F$106,2,),IF($AN467=$R$12,VLOOKUP($AO467,Listas!$H$6:$I$106,2,),""))),"")</f>
        <v/>
      </c>
      <c r="CV467" t="str">
        <f>IFERROR('Prod y alimentación'!Z525*IF($AN467=$R$10,VLOOKUP($AO467,Listas!$B$6:$C$106,2,),IF($AN467=$R$11,VLOOKUP($AO467,Listas!$E$6:$F$106,2,),IF($AN467=$R$12,VLOOKUP($AO467,Listas!$H$6:$I$106,2,),""))),"")</f>
        <v/>
      </c>
      <c r="CW467" t="str">
        <f>IFERROR('Prod y alimentación'!AC525*IF($AN467=$R$10,VLOOKUP($AO467,Listas!$B$6:$C$106,2,),IF($AN467=$R$11,VLOOKUP($AO467,Listas!$E$6:$F$106,2,),IF($AN467=$R$12,VLOOKUP($AO467,Listas!$H$6:$I$106,2,),""))),"")</f>
        <v/>
      </c>
      <c r="CX467" t="str">
        <f>IFERROR('Prod y alimentación'!AF525*IF($AN467=$R$10,VLOOKUP($AO467,Listas!$B$6:$C$106,2,),IF($AN467=$R$11,VLOOKUP($AO467,Listas!$E$6:$F$106,2,),IF($AN467=$R$12,VLOOKUP($AO467,Listas!$H$6:$I$106,2,),""))),"")</f>
        <v/>
      </c>
      <c r="CY467" t="str">
        <f>IFERROR('Prod y alimentación'!AI525*IF($AN467=$R$10,VLOOKUP($AO467,Listas!$B$6:$C$106,2,),IF($AN467=$R$11,VLOOKUP($AO467,Listas!$E$6:$F$106,2,),IF($AN467=$R$12,VLOOKUP($AO467,Listas!$H$6:$I$106,2,),""))),"")</f>
        <v/>
      </c>
      <c r="CZ467" t="str">
        <f>IFERROR('Prod y alimentación'!AL525*IF($AN467=$R$10,VLOOKUP($AO467,Listas!$B$6:$C$106,2,),IF($AN467=$R$11,VLOOKUP($AO467,Listas!$E$6:$F$106,2,),IF($AN467=$R$12,VLOOKUP($AO467,Listas!$H$6:$I$106,2,),""))),"")</f>
        <v/>
      </c>
    </row>
    <row r="468" spans="80:104" x14ac:dyDescent="0.35">
      <c r="CB468" t="str">
        <f>IF(Reservas!E473="",IF(Reservas!D473="","",IF(Reservas!C473=$O$10,0.85,IF(Reservas!C473=$O$11,0.45,IF(Reservas!C473=$O$12,0.33,"")))),Reservas!E473)</f>
        <v/>
      </c>
      <c r="CC468" t="str">
        <f>IF(Reservas!H473="",IF(Reservas!G473="","",IF(Reservas!F473=$O$10,0.85,IF(Reservas!F473=$O$11,0.45,IF(Reservas!F473=$O$12,0.33,"")))),Reservas!H473)</f>
        <v/>
      </c>
      <c r="CD468" t="str">
        <f>IF(Reservas!K473="",IF(Reservas!J473="","",IF(Reservas!I473=$O$10,0.85,IF(Reservas!I473=$O$11,0.45,IF(Reservas!I473=$O$12,0.33,"")))),Reservas!K473)</f>
        <v/>
      </c>
      <c r="CE468" t="str">
        <f>IF(Reservas!N473="",IF(Reservas!M473="","",IF(Reservas!L473=$O$10,0.85,IF(Reservas!L473=$O$11,0.45,IF(Reservas!L473=$O$12,0.33,"")))),Reservas!N473)</f>
        <v/>
      </c>
      <c r="CF468" t="str">
        <f>IF(Reservas!Q473="",IF(Reservas!P473="","",IF(Reservas!O473=$O$10,0.85,IF(Reservas!O473=$O$11,0.45,IF(Reservas!O473=$O$12,0.33,"")))),Reservas!Q473)</f>
        <v/>
      </c>
      <c r="CG468" t="str">
        <f>IF(Reservas!T473="",IF(Reservas!S473="","",IF(Reservas!R473=$O$10,0.85,IF(Reservas!R473=$O$11,0.45,IF(Reservas!R473=$O$12,0.33,"")))),Reservas!T473)</f>
        <v/>
      </c>
      <c r="CH468" t="str">
        <f>IF(Reservas!W473="",IF(Reservas!V473="","",IF(Reservas!U473=$O$10,0.85,IF(Reservas!U473=$O$11,0.45,IF(Reservas!U473=$O$12,0.33,"")))),Reservas!W473)</f>
        <v/>
      </c>
      <c r="CI468" t="str">
        <f>IF(Reservas!Z473="",IF(Reservas!Y473="","",IF(Reservas!X473=$O$10,0.85,IF(Reservas!X473=$O$11,0.45,IF(Reservas!X473=$O$12,0.33,"")))),Reservas!Z473)</f>
        <v/>
      </c>
      <c r="CJ468" t="str">
        <f>IF(Reservas!AC473="",IF(Reservas!AB473="","",IF(Reservas!AA473=$O$10,0.85,IF(Reservas!AA473=$O$11,0.45,IF(Reservas!AA473=$O$12,0.33,"")))),Reservas!AC473)</f>
        <v/>
      </c>
      <c r="CK468" t="str">
        <f>IF(Reservas!AF473="",IF(Reservas!AE473="","",IF(Reservas!AD473=$O$10,0.85,IF(Reservas!AD473=$O$11,0.45,IF(Reservas!AD473=$O$12,0.33,"")))),Reservas!AF473)</f>
        <v/>
      </c>
      <c r="CL468" t="str">
        <f>IF(Reservas!AI473="",IF(Reservas!AH473="","",IF(Reservas!AG473=$O$10,0.85,IF(Reservas!AG473=$O$11,0.45,IF(Reservas!AG473=$O$12,0.33,"")))),Reservas!AI473)</f>
        <v/>
      </c>
      <c r="CM468" t="str">
        <f>IF(Reservas!AL473="",IF(Reservas!AK473="","",IF(Reservas!AJ473=$O$10,0.85,IF(Reservas!AJ473=$O$11,0.45,IF(Reservas!AJ473=$O$12,0.33,"")))),Reservas!AL473)</f>
        <v/>
      </c>
      <c r="CO468" t="str">
        <f>IFERROR('Prod y alimentación'!E526*IF($AN468=$R$10,VLOOKUP($AO468,Listas!$B$6:$C$106,2,),IF($AN468=$R$11,VLOOKUP($AO468,Listas!$E$6:$F$106,2,),IF($AN468=$R$12,VLOOKUP($AO468,Listas!$H$6:$I$106,2,),""))),"")</f>
        <v/>
      </c>
      <c r="CP468" t="str">
        <f>IFERROR('Prod y alimentación'!H526*IF($AN468=$R$10,VLOOKUP($AO468,Listas!$B$6:$C$106,2,),IF($AN468=$R$11,VLOOKUP($AO468,Listas!$E$6:$F$106,2,),IF($AN468=$R$12,VLOOKUP($AO468,Listas!$H$6:$I$106,2,),""))),"")</f>
        <v/>
      </c>
      <c r="CQ468" t="str">
        <f>IFERROR('Prod y alimentación'!K526*IF($AN468=$R$10,VLOOKUP($AO468,Listas!$B$6:$C$106,2,),IF($AN468=$R$11,VLOOKUP($AO468,Listas!$E$6:$F$106,2,),IF($AN468=$R$12,VLOOKUP($AO468,Listas!$H$6:$I$106,2,),""))),"")</f>
        <v/>
      </c>
      <c r="CR468" t="str">
        <f>IFERROR('Prod y alimentación'!N526*IF($AN468=$R$10,VLOOKUP($AO468,Listas!$B$6:$C$106,2,),IF($AN468=$R$11,VLOOKUP($AO468,Listas!$E$6:$F$106,2,),IF($AN468=$R$12,VLOOKUP($AO468,Listas!$H$6:$I$106,2,),""))),"")</f>
        <v/>
      </c>
      <c r="CS468" t="str">
        <f>IFERROR('Prod y alimentación'!Q526*IF($AN468=$R$10,VLOOKUP($AO468,Listas!$B$6:$C$106,2,),IF($AN468=$R$11,VLOOKUP($AO468,Listas!$E$6:$F$106,2,),IF($AN468=$R$12,VLOOKUP($AO468,Listas!$H$6:$I$106,2,),""))),"")</f>
        <v/>
      </c>
      <c r="CT468" t="str">
        <f>IFERROR('Prod y alimentación'!T526*IF($AN468=$R$10,VLOOKUP($AO468,Listas!$B$6:$C$106,2,),IF($AN468=$R$11,VLOOKUP($AO468,Listas!$E$6:$F$106,2,),IF($AN468=$R$12,VLOOKUP($AO468,Listas!$H$6:$I$106,2,),""))),"")</f>
        <v/>
      </c>
      <c r="CU468" t="str">
        <f>IFERROR('Prod y alimentación'!W526*IF($AN468=$R$10,VLOOKUP($AO468,Listas!$B$6:$C$106,2,),IF($AN468=$R$11,VLOOKUP($AO468,Listas!$E$6:$F$106,2,),IF($AN468=$R$12,VLOOKUP($AO468,Listas!$H$6:$I$106,2,),""))),"")</f>
        <v/>
      </c>
      <c r="CV468" t="str">
        <f>IFERROR('Prod y alimentación'!Z526*IF($AN468=$R$10,VLOOKUP($AO468,Listas!$B$6:$C$106,2,),IF($AN468=$R$11,VLOOKUP($AO468,Listas!$E$6:$F$106,2,),IF($AN468=$R$12,VLOOKUP($AO468,Listas!$H$6:$I$106,2,),""))),"")</f>
        <v/>
      </c>
      <c r="CW468" t="str">
        <f>IFERROR('Prod y alimentación'!AC526*IF($AN468=$R$10,VLOOKUP($AO468,Listas!$B$6:$C$106,2,),IF($AN468=$R$11,VLOOKUP($AO468,Listas!$E$6:$F$106,2,),IF($AN468=$R$12,VLOOKUP($AO468,Listas!$H$6:$I$106,2,),""))),"")</f>
        <v/>
      </c>
      <c r="CX468" t="str">
        <f>IFERROR('Prod y alimentación'!AF526*IF($AN468=$R$10,VLOOKUP($AO468,Listas!$B$6:$C$106,2,),IF($AN468=$R$11,VLOOKUP($AO468,Listas!$E$6:$F$106,2,),IF($AN468=$R$12,VLOOKUP($AO468,Listas!$H$6:$I$106,2,),""))),"")</f>
        <v/>
      </c>
      <c r="CY468" t="str">
        <f>IFERROR('Prod y alimentación'!AI526*IF($AN468=$R$10,VLOOKUP($AO468,Listas!$B$6:$C$106,2,),IF($AN468=$R$11,VLOOKUP($AO468,Listas!$E$6:$F$106,2,),IF($AN468=$R$12,VLOOKUP($AO468,Listas!$H$6:$I$106,2,),""))),"")</f>
        <v/>
      </c>
      <c r="CZ468" t="str">
        <f>IFERROR('Prod y alimentación'!AL526*IF($AN468=$R$10,VLOOKUP($AO468,Listas!$B$6:$C$106,2,),IF($AN468=$R$11,VLOOKUP($AO468,Listas!$E$6:$F$106,2,),IF($AN468=$R$12,VLOOKUP($AO468,Listas!$H$6:$I$106,2,),""))),"")</f>
        <v/>
      </c>
    </row>
    <row r="469" spans="80:104" x14ac:dyDescent="0.35">
      <c r="CB469" t="str">
        <f>IF(Reservas!E474="",IF(Reservas!D474="","",IF(Reservas!C474=$O$10,0.85,IF(Reservas!C474=$O$11,0.45,IF(Reservas!C474=$O$12,0.33,"")))),Reservas!E474)</f>
        <v/>
      </c>
      <c r="CC469" t="str">
        <f>IF(Reservas!H474="",IF(Reservas!G474="","",IF(Reservas!F474=$O$10,0.85,IF(Reservas!F474=$O$11,0.45,IF(Reservas!F474=$O$12,0.33,"")))),Reservas!H474)</f>
        <v/>
      </c>
      <c r="CD469" t="str">
        <f>IF(Reservas!K474="",IF(Reservas!J474="","",IF(Reservas!I474=$O$10,0.85,IF(Reservas!I474=$O$11,0.45,IF(Reservas!I474=$O$12,0.33,"")))),Reservas!K474)</f>
        <v/>
      </c>
      <c r="CE469" t="str">
        <f>IF(Reservas!N474="",IF(Reservas!M474="","",IF(Reservas!L474=$O$10,0.85,IF(Reservas!L474=$O$11,0.45,IF(Reservas!L474=$O$12,0.33,"")))),Reservas!N474)</f>
        <v/>
      </c>
      <c r="CF469" t="str">
        <f>IF(Reservas!Q474="",IF(Reservas!P474="","",IF(Reservas!O474=$O$10,0.85,IF(Reservas!O474=$O$11,0.45,IF(Reservas!O474=$O$12,0.33,"")))),Reservas!Q474)</f>
        <v/>
      </c>
      <c r="CG469" t="str">
        <f>IF(Reservas!T474="",IF(Reservas!S474="","",IF(Reservas!R474=$O$10,0.85,IF(Reservas!R474=$O$11,0.45,IF(Reservas!R474=$O$12,0.33,"")))),Reservas!T474)</f>
        <v/>
      </c>
      <c r="CH469" t="str">
        <f>IF(Reservas!W474="",IF(Reservas!V474="","",IF(Reservas!U474=$O$10,0.85,IF(Reservas!U474=$O$11,0.45,IF(Reservas!U474=$O$12,0.33,"")))),Reservas!W474)</f>
        <v/>
      </c>
      <c r="CI469" t="str">
        <f>IF(Reservas!Z474="",IF(Reservas!Y474="","",IF(Reservas!X474=$O$10,0.85,IF(Reservas!X474=$O$11,0.45,IF(Reservas!X474=$O$12,0.33,"")))),Reservas!Z474)</f>
        <v/>
      </c>
      <c r="CJ469" t="str">
        <f>IF(Reservas!AC474="",IF(Reservas!AB474="","",IF(Reservas!AA474=$O$10,0.85,IF(Reservas!AA474=$O$11,0.45,IF(Reservas!AA474=$O$12,0.33,"")))),Reservas!AC474)</f>
        <v/>
      </c>
      <c r="CK469" t="str">
        <f>IF(Reservas!AF474="",IF(Reservas!AE474="","",IF(Reservas!AD474=$O$10,0.85,IF(Reservas!AD474=$O$11,0.45,IF(Reservas!AD474=$O$12,0.33,"")))),Reservas!AF474)</f>
        <v/>
      </c>
      <c r="CL469" t="str">
        <f>IF(Reservas!AI474="",IF(Reservas!AH474="","",IF(Reservas!AG474=$O$10,0.85,IF(Reservas!AG474=$O$11,0.45,IF(Reservas!AG474=$O$12,0.33,"")))),Reservas!AI474)</f>
        <v/>
      </c>
      <c r="CM469" t="str">
        <f>IF(Reservas!AL474="",IF(Reservas!AK474="","",IF(Reservas!AJ474=$O$10,0.85,IF(Reservas!AJ474=$O$11,0.45,IF(Reservas!AJ474=$O$12,0.33,"")))),Reservas!AL474)</f>
        <v/>
      </c>
      <c r="CO469" t="str">
        <f>IFERROR('Prod y alimentación'!E527*IF($AN469=$R$10,VLOOKUP($AO469,Listas!$B$6:$C$106,2,),IF($AN469=$R$11,VLOOKUP($AO469,Listas!$E$6:$F$106,2,),IF($AN469=$R$12,VLOOKUP($AO469,Listas!$H$6:$I$106,2,),""))),"")</f>
        <v/>
      </c>
      <c r="CP469" t="str">
        <f>IFERROR('Prod y alimentación'!H527*IF($AN469=$R$10,VLOOKUP($AO469,Listas!$B$6:$C$106,2,),IF($AN469=$R$11,VLOOKUP($AO469,Listas!$E$6:$F$106,2,),IF($AN469=$R$12,VLOOKUP($AO469,Listas!$H$6:$I$106,2,),""))),"")</f>
        <v/>
      </c>
      <c r="CQ469" t="str">
        <f>IFERROR('Prod y alimentación'!K527*IF($AN469=$R$10,VLOOKUP($AO469,Listas!$B$6:$C$106,2,),IF($AN469=$R$11,VLOOKUP($AO469,Listas!$E$6:$F$106,2,),IF($AN469=$R$12,VLOOKUP($AO469,Listas!$H$6:$I$106,2,),""))),"")</f>
        <v/>
      </c>
      <c r="CR469" t="str">
        <f>IFERROR('Prod y alimentación'!N527*IF($AN469=$R$10,VLOOKUP($AO469,Listas!$B$6:$C$106,2,),IF($AN469=$R$11,VLOOKUP($AO469,Listas!$E$6:$F$106,2,),IF($AN469=$R$12,VLOOKUP($AO469,Listas!$H$6:$I$106,2,),""))),"")</f>
        <v/>
      </c>
      <c r="CS469" t="str">
        <f>IFERROR('Prod y alimentación'!Q527*IF($AN469=$R$10,VLOOKUP($AO469,Listas!$B$6:$C$106,2,),IF($AN469=$R$11,VLOOKUP($AO469,Listas!$E$6:$F$106,2,),IF($AN469=$R$12,VLOOKUP($AO469,Listas!$H$6:$I$106,2,),""))),"")</f>
        <v/>
      </c>
      <c r="CT469" t="str">
        <f>IFERROR('Prod y alimentación'!T527*IF($AN469=$R$10,VLOOKUP($AO469,Listas!$B$6:$C$106,2,),IF($AN469=$R$11,VLOOKUP($AO469,Listas!$E$6:$F$106,2,),IF($AN469=$R$12,VLOOKUP($AO469,Listas!$H$6:$I$106,2,),""))),"")</f>
        <v/>
      </c>
      <c r="CU469" t="str">
        <f>IFERROR('Prod y alimentación'!W527*IF($AN469=$R$10,VLOOKUP($AO469,Listas!$B$6:$C$106,2,),IF($AN469=$R$11,VLOOKUP($AO469,Listas!$E$6:$F$106,2,),IF($AN469=$R$12,VLOOKUP($AO469,Listas!$H$6:$I$106,2,),""))),"")</f>
        <v/>
      </c>
      <c r="CV469" t="str">
        <f>IFERROR('Prod y alimentación'!Z527*IF($AN469=$R$10,VLOOKUP($AO469,Listas!$B$6:$C$106,2,),IF($AN469=$R$11,VLOOKUP($AO469,Listas!$E$6:$F$106,2,),IF($AN469=$R$12,VLOOKUP($AO469,Listas!$H$6:$I$106,2,),""))),"")</f>
        <v/>
      </c>
      <c r="CW469" t="str">
        <f>IFERROR('Prod y alimentación'!AC527*IF($AN469=$R$10,VLOOKUP($AO469,Listas!$B$6:$C$106,2,),IF($AN469=$R$11,VLOOKUP($AO469,Listas!$E$6:$F$106,2,),IF($AN469=$R$12,VLOOKUP($AO469,Listas!$H$6:$I$106,2,),""))),"")</f>
        <v/>
      </c>
      <c r="CX469" t="str">
        <f>IFERROR('Prod y alimentación'!AF527*IF($AN469=$R$10,VLOOKUP($AO469,Listas!$B$6:$C$106,2,),IF($AN469=$R$11,VLOOKUP($AO469,Listas!$E$6:$F$106,2,),IF($AN469=$R$12,VLOOKUP($AO469,Listas!$H$6:$I$106,2,),""))),"")</f>
        <v/>
      </c>
      <c r="CY469" t="str">
        <f>IFERROR('Prod y alimentación'!AI527*IF($AN469=$R$10,VLOOKUP($AO469,Listas!$B$6:$C$106,2,),IF($AN469=$R$11,VLOOKUP($AO469,Listas!$E$6:$F$106,2,),IF($AN469=$R$12,VLOOKUP($AO469,Listas!$H$6:$I$106,2,),""))),"")</f>
        <v/>
      </c>
      <c r="CZ469" t="str">
        <f>IFERROR('Prod y alimentación'!AL527*IF($AN469=$R$10,VLOOKUP($AO469,Listas!$B$6:$C$106,2,),IF($AN469=$R$11,VLOOKUP($AO469,Listas!$E$6:$F$106,2,),IF($AN469=$R$12,VLOOKUP($AO469,Listas!$H$6:$I$106,2,),""))),"")</f>
        <v/>
      </c>
    </row>
    <row r="470" spans="80:104" x14ac:dyDescent="0.35">
      <c r="CB470" t="str">
        <f>IF(Reservas!E475="",IF(Reservas!D475="","",IF(Reservas!C475=$O$10,0.85,IF(Reservas!C475=$O$11,0.45,IF(Reservas!C475=$O$12,0.33,"")))),Reservas!E475)</f>
        <v/>
      </c>
      <c r="CC470" t="str">
        <f>IF(Reservas!H475="",IF(Reservas!G475="","",IF(Reservas!F475=$O$10,0.85,IF(Reservas!F475=$O$11,0.45,IF(Reservas!F475=$O$12,0.33,"")))),Reservas!H475)</f>
        <v/>
      </c>
      <c r="CD470" t="str">
        <f>IF(Reservas!K475="",IF(Reservas!J475="","",IF(Reservas!I475=$O$10,0.85,IF(Reservas!I475=$O$11,0.45,IF(Reservas!I475=$O$12,0.33,"")))),Reservas!K475)</f>
        <v/>
      </c>
      <c r="CE470" t="str">
        <f>IF(Reservas!N475="",IF(Reservas!M475="","",IF(Reservas!L475=$O$10,0.85,IF(Reservas!L475=$O$11,0.45,IF(Reservas!L475=$O$12,0.33,"")))),Reservas!N475)</f>
        <v/>
      </c>
      <c r="CF470" t="str">
        <f>IF(Reservas!Q475="",IF(Reservas!P475="","",IF(Reservas!O475=$O$10,0.85,IF(Reservas!O475=$O$11,0.45,IF(Reservas!O475=$O$12,0.33,"")))),Reservas!Q475)</f>
        <v/>
      </c>
      <c r="CG470" t="str">
        <f>IF(Reservas!T475="",IF(Reservas!S475="","",IF(Reservas!R475=$O$10,0.85,IF(Reservas!R475=$O$11,0.45,IF(Reservas!R475=$O$12,0.33,"")))),Reservas!T475)</f>
        <v/>
      </c>
      <c r="CH470" t="str">
        <f>IF(Reservas!W475="",IF(Reservas!V475="","",IF(Reservas!U475=$O$10,0.85,IF(Reservas!U475=$O$11,0.45,IF(Reservas!U475=$O$12,0.33,"")))),Reservas!W475)</f>
        <v/>
      </c>
      <c r="CI470" t="str">
        <f>IF(Reservas!Z475="",IF(Reservas!Y475="","",IF(Reservas!X475=$O$10,0.85,IF(Reservas!X475=$O$11,0.45,IF(Reservas!X475=$O$12,0.33,"")))),Reservas!Z475)</f>
        <v/>
      </c>
      <c r="CJ470" t="str">
        <f>IF(Reservas!AC475="",IF(Reservas!AB475="","",IF(Reservas!AA475=$O$10,0.85,IF(Reservas!AA475=$O$11,0.45,IF(Reservas!AA475=$O$12,0.33,"")))),Reservas!AC475)</f>
        <v/>
      </c>
      <c r="CK470" t="str">
        <f>IF(Reservas!AF475="",IF(Reservas!AE475="","",IF(Reservas!AD475=$O$10,0.85,IF(Reservas!AD475=$O$11,0.45,IF(Reservas!AD475=$O$12,0.33,"")))),Reservas!AF475)</f>
        <v/>
      </c>
      <c r="CL470" t="str">
        <f>IF(Reservas!AI475="",IF(Reservas!AH475="","",IF(Reservas!AG475=$O$10,0.85,IF(Reservas!AG475=$O$11,0.45,IF(Reservas!AG475=$O$12,0.33,"")))),Reservas!AI475)</f>
        <v/>
      </c>
      <c r="CM470" t="str">
        <f>IF(Reservas!AL475="",IF(Reservas!AK475="","",IF(Reservas!AJ475=$O$10,0.85,IF(Reservas!AJ475=$O$11,0.45,IF(Reservas!AJ475=$O$12,0.33,"")))),Reservas!AL475)</f>
        <v/>
      </c>
      <c r="CO470" t="str">
        <f>IFERROR('Prod y alimentación'!E528*IF($AN470=$R$10,VLOOKUP($AO470,Listas!$B$6:$C$106,2,),IF($AN470=$R$11,VLOOKUP($AO470,Listas!$E$6:$F$106,2,),IF($AN470=$R$12,VLOOKUP($AO470,Listas!$H$6:$I$106,2,),""))),"")</f>
        <v/>
      </c>
      <c r="CP470" t="str">
        <f>IFERROR('Prod y alimentación'!H528*IF($AN470=$R$10,VLOOKUP($AO470,Listas!$B$6:$C$106,2,),IF($AN470=$R$11,VLOOKUP($AO470,Listas!$E$6:$F$106,2,),IF($AN470=$R$12,VLOOKUP($AO470,Listas!$H$6:$I$106,2,),""))),"")</f>
        <v/>
      </c>
      <c r="CQ470" t="str">
        <f>IFERROR('Prod y alimentación'!K528*IF($AN470=$R$10,VLOOKUP($AO470,Listas!$B$6:$C$106,2,),IF($AN470=$R$11,VLOOKUP($AO470,Listas!$E$6:$F$106,2,),IF($AN470=$R$12,VLOOKUP($AO470,Listas!$H$6:$I$106,2,),""))),"")</f>
        <v/>
      </c>
      <c r="CR470" t="str">
        <f>IFERROR('Prod y alimentación'!N528*IF($AN470=$R$10,VLOOKUP($AO470,Listas!$B$6:$C$106,2,),IF($AN470=$R$11,VLOOKUP($AO470,Listas!$E$6:$F$106,2,),IF($AN470=$R$12,VLOOKUP($AO470,Listas!$H$6:$I$106,2,),""))),"")</f>
        <v/>
      </c>
      <c r="CS470" t="str">
        <f>IFERROR('Prod y alimentación'!Q528*IF($AN470=$R$10,VLOOKUP($AO470,Listas!$B$6:$C$106,2,),IF($AN470=$R$11,VLOOKUP($AO470,Listas!$E$6:$F$106,2,),IF($AN470=$R$12,VLOOKUP($AO470,Listas!$H$6:$I$106,2,),""))),"")</f>
        <v/>
      </c>
      <c r="CT470" t="str">
        <f>IFERROR('Prod y alimentación'!T528*IF($AN470=$R$10,VLOOKUP($AO470,Listas!$B$6:$C$106,2,),IF($AN470=$R$11,VLOOKUP($AO470,Listas!$E$6:$F$106,2,),IF($AN470=$R$12,VLOOKUP($AO470,Listas!$H$6:$I$106,2,),""))),"")</f>
        <v/>
      </c>
      <c r="CU470" t="str">
        <f>IFERROR('Prod y alimentación'!W528*IF($AN470=$R$10,VLOOKUP($AO470,Listas!$B$6:$C$106,2,),IF($AN470=$R$11,VLOOKUP($AO470,Listas!$E$6:$F$106,2,),IF($AN470=$R$12,VLOOKUP($AO470,Listas!$H$6:$I$106,2,),""))),"")</f>
        <v/>
      </c>
      <c r="CV470" t="str">
        <f>IFERROR('Prod y alimentación'!Z528*IF($AN470=$R$10,VLOOKUP($AO470,Listas!$B$6:$C$106,2,),IF($AN470=$R$11,VLOOKUP($AO470,Listas!$E$6:$F$106,2,),IF($AN470=$R$12,VLOOKUP($AO470,Listas!$H$6:$I$106,2,),""))),"")</f>
        <v/>
      </c>
      <c r="CW470" t="str">
        <f>IFERROR('Prod y alimentación'!AC528*IF($AN470=$R$10,VLOOKUP($AO470,Listas!$B$6:$C$106,2,),IF($AN470=$R$11,VLOOKUP($AO470,Listas!$E$6:$F$106,2,),IF($AN470=$R$12,VLOOKUP($AO470,Listas!$H$6:$I$106,2,),""))),"")</f>
        <v/>
      </c>
      <c r="CX470" t="str">
        <f>IFERROR('Prod y alimentación'!AF528*IF($AN470=$R$10,VLOOKUP($AO470,Listas!$B$6:$C$106,2,),IF($AN470=$R$11,VLOOKUP($AO470,Listas!$E$6:$F$106,2,),IF($AN470=$R$12,VLOOKUP($AO470,Listas!$H$6:$I$106,2,),""))),"")</f>
        <v/>
      </c>
      <c r="CY470" t="str">
        <f>IFERROR('Prod y alimentación'!AI528*IF($AN470=$R$10,VLOOKUP($AO470,Listas!$B$6:$C$106,2,),IF($AN470=$R$11,VLOOKUP($AO470,Listas!$E$6:$F$106,2,),IF($AN470=$R$12,VLOOKUP($AO470,Listas!$H$6:$I$106,2,),""))),"")</f>
        <v/>
      </c>
      <c r="CZ470" t="str">
        <f>IFERROR('Prod y alimentación'!AL528*IF($AN470=$R$10,VLOOKUP($AO470,Listas!$B$6:$C$106,2,),IF($AN470=$R$11,VLOOKUP($AO470,Listas!$E$6:$F$106,2,),IF($AN470=$R$12,VLOOKUP($AO470,Listas!$H$6:$I$106,2,),""))),"")</f>
        <v/>
      </c>
    </row>
    <row r="471" spans="80:104" x14ac:dyDescent="0.35">
      <c r="CB471" t="str">
        <f>IF(Reservas!E476="",IF(Reservas!D476="","",IF(Reservas!C476=$O$10,0.85,IF(Reservas!C476=$O$11,0.45,IF(Reservas!C476=$O$12,0.33,"")))),Reservas!E476)</f>
        <v/>
      </c>
      <c r="CC471" t="str">
        <f>IF(Reservas!H476="",IF(Reservas!G476="","",IF(Reservas!F476=$O$10,0.85,IF(Reservas!F476=$O$11,0.45,IF(Reservas!F476=$O$12,0.33,"")))),Reservas!H476)</f>
        <v/>
      </c>
      <c r="CD471" t="str">
        <f>IF(Reservas!K476="",IF(Reservas!J476="","",IF(Reservas!I476=$O$10,0.85,IF(Reservas!I476=$O$11,0.45,IF(Reservas!I476=$O$12,0.33,"")))),Reservas!K476)</f>
        <v/>
      </c>
      <c r="CE471" t="str">
        <f>IF(Reservas!N476="",IF(Reservas!M476="","",IF(Reservas!L476=$O$10,0.85,IF(Reservas!L476=$O$11,0.45,IF(Reservas!L476=$O$12,0.33,"")))),Reservas!N476)</f>
        <v/>
      </c>
      <c r="CF471" t="str">
        <f>IF(Reservas!Q476="",IF(Reservas!P476="","",IF(Reservas!O476=$O$10,0.85,IF(Reservas!O476=$O$11,0.45,IF(Reservas!O476=$O$12,0.33,"")))),Reservas!Q476)</f>
        <v/>
      </c>
      <c r="CG471" t="str">
        <f>IF(Reservas!T476="",IF(Reservas!S476="","",IF(Reservas!R476=$O$10,0.85,IF(Reservas!R476=$O$11,0.45,IF(Reservas!R476=$O$12,0.33,"")))),Reservas!T476)</f>
        <v/>
      </c>
      <c r="CH471" t="str">
        <f>IF(Reservas!W476="",IF(Reservas!V476="","",IF(Reservas!U476=$O$10,0.85,IF(Reservas!U476=$O$11,0.45,IF(Reservas!U476=$O$12,0.33,"")))),Reservas!W476)</f>
        <v/>
      </c>
      <c r="CI471" t="str">
        <f>IF(Reservas!Z476="",IF(Reservas!Y476="","",IF(Reservas!X476=$O$10,0.85,IF(Reservas!X476=$O$11,0.45,IF(Reservas!X476=$O$12,0.33,"")))),Reservas!Z476)</f>
        <v/>
      </c>
      <c r="CJ471" t="str">
        <f>IF(Reservas!AC476="",IF(Reservas!AB476="","",IF(Reservas!AA476=$O$10,0.85,IF(Reservas!AA476=$O$11,0.45,IF(Reservas!AA476=$O$12,0.33,"")))),Reservas!AC476)</f>
        <v/>
      </c>
      <c r="CK471" t="str">
        <f>IF(Reservas!AF476="",IF(Reservas!AE476="","",IF(Reservas!AD476=$O$10,0.85,IF(Reservas!AD476=$O$11,0.45,IF(Reservas!AD476=$O$12,0.33,"")))),Reservas!AF476)</f>
        <v/>
      </c>
      <c r="CL471" t="str">
        <f>IF(Reservas!AI476="",IF(Reservas!AH476="","",IF(Reservas!AG476=$O$10,0.85,IF(Reservas!AG476=$O$11,0.45,IF(Reservas!AG476=$O$12,0.33,"")))),Reservas!AI476)</f>
        <v/>
      </c>
      <c r="CM471" t="str">
        <f>IF(Reservas!AL476="",IF(Reservas!AK476="","",IF(Reservas!AJ476=$O$10,0.85,IF(Reservas!AJ476=$O$11,0.45,IF(Reservas!AJ476=$O$12,0.33,"")))),Reservas!AL476)</f>
        <v/>
      </c>
      <c r="CO471" t="str">
        <f>IFERROR('Prod y alimentación'!E529*IF($AN471=$R$10,VLOOKUP($AO471,Listas!$B$6:$C$106,2,),IF($AN471=$R$11,VLOOKUP($AO471,Listas!$E$6:$F$106,2,),IF($AN471=$R$12,VLOOKUP($AO471,Listas!$H$6:$I$106,2,),""))),"")</f>
        <v/>
      </c>
      <c r="CP471" t="str">
        <f>IFERROR('Prod y alimentación'!H529*IF($AN471=$R$10,VLOOKUP($AO471,Listas!$B$6:$C$106,2,),IF($AN471=$R$11,VLOOKUP($AO471,Listas!$E$6:$F$106,2,),IF($AN471=$R$12,VLOOKUP($AO471,Listas!$H$6:$I$106,2,),""))),"")</f>
        <v/>
      </c>
      <c r="CQ471" t="str">
        <f>IFERROR('Prod y alimentación'!K529*IF($AN471=$R$10,VLOOKUP($AO471,Listas!$B$6:$C$106,2,),IF($AN471=$R$11,VLOOKUP($AO471,Listas!$E$6:$F$106,2,),IF($AN471=$R$12,VLOOKUP($AO471,Listas!$H$6:$I$106,2,),""))),"")</f>
        <v/>
      </c>
      <c r="CR471" t="str">
        <f>IFERROR('Prod y alimentación'!N529*IF($AN471=$R$10,VLOOKUP($AO471,Listas!$B$6:$C$106,2,),IF($AN471=$R$11,VLOOKUP($AO471,Listas!$E$6:$F$106,2,),IF($AN471=$R$12,VLOOKUP($AO471,Listas!$H$6:$I$106,2,),""))),"")</f>
        <v/>
      </c>
      <c r="CS471" t="str">
        <f>IFERROR('Prod y alimentación'!Q529*IF($AN471=$R$10,VLOOKUP($AO471,Listas!$B$6:$C$106,2,),IF($AN471=$R$11,VLOOKUP($AO471,Listas!$E$6:$F$106,2,),IF($AN471=$R$12,VLOOKUP($AO471,Listas!$H$6:$I$106,2,),""))),"")</f>
        <v/>
      </c>
      <c r="CT471" t="str">
        <f>IFERROR('Prod y alimentación'!T529*IF($AN471=$R$10,VLOOKUP($AO471,Listas!$B$6:$C$106,2,),IF($AN471=$R$11,VLOOKUP($AO471,Listas!$E$6:$F$106,2,),IF($AN471=$R$12,VLOOKUP($AO471,Listas!$H$6:$I$106,2,),""))),"")</f>
        <v/>
      </c>
      <c r="CU471" t="str">
        <f>IFERROR('Prod y alimentación'!W529*IF($AN471=$R$10,VLOOKUP($AO471,Listas!$B$6:$C$106,2,),IF($AN471=$R$11,VLOOKUP($AO471,Listas!$E$6:$F$106,2,),IF($AN471=$R$12,VLOOKUP($AO471,Listas!$H$6:$I$106,2,),""))),"")</f>
        <v/>
      </c>
      <c r="CV471" t="str">
        <f>IFERROR('Prod y alimentación'!Z529*IF($AN471=$R$10,VLOOKUP($AO471,Listas!$B$6:$C$106,2,),IF($AN471=$R$11,VLOOKUP($AO471,Listas!$E$6:$F$106,2,),IF($AN471=$R$12,VLOOKUP($AO471,Listas!$H$6:$I$106,2,),""))),"")</f>
        <v/>
      </c>
      <c r="CW471" t="str">
        <f>IFERROR('Prod y alimentación'!AC529*IF($AN471=$R$10,VLOOKUP($AO471,Listas!$B$6:$C$106,2,),IF($AN471=$R$11,VLOOKUP($AO471,Listas!$E$6:$F$106,2,),IF($AN471=$R$12,VLOOKUP($AO471,Listas!$H$6:$I$106,2,),""))),"")</f>
        <v/>
      </c>
      <c r="CX471" t="str">
        <f>IFERROR('Prod y alimentación'!AF529*IF($AN471=$R$10,VLOOKUP($AO471,Listas!$B$6:$C$106,2,),IF($AN471=$R$11,VLOOKUP($AO471,Listas!$E$6:$F$106,2,),IF($AN471=$R$12,VLOOKUP($AO471,Listas!$H$6:$I$106,2,),""))),"")</f>
        <v/>
      </c>
      <c r="CY471" t="str">
        <f>IFERROR('Prod y alimentación'!AI529*IF($AN471=$R$10,VLOOKUP($AO471,Listas!$B$6:$C$106,2,),IF($AN471=$R$11,VLOOKUP($AO471,Listas!$E$6:$F$106,2,),IF($AN471=$R$12,VLOOKUP($AO471,Listas!$H$6:$I$106,2,),""))),"")</f>
        <v/>
      </c>
      <c r="CZ471" t="str">
        <f>IFERROR('Prod y alimentación'!AL529*IF($AN471=$R$10,VLOOKUP($AO471,Listas!$B$6:$C$106,2,),IF($AN471=$R$11,VLOOKUP($AO471,Listas!$E$6:$F$106,2,),IF($AN471=$R$12,VLOOKUP($AO471,Listas!$H$6:$I$106,2,),""))),"")</f>
        <v/>
      </c>
    </row>
    <row r="472" spans="80:104" x14ac:dyDescent="0.35">
      <c r="CB472" t="str">
        <f>IF(Reservas!E477="",IF(Reservas!D477="","",IF(Reservas!C477=$O$10,0.85,IF(Reservas!C477=$O$11,0.45,IF(Reservas!C477=$O$12,0.33,"")))),Reservas!E477)</f>
        <v/>
      </c>
      <c r="CC472" t="str">
        <f>IF(Reservas!H477="",IF(Reservas!G477="","",IF(Reservas!F477=$O$10,0.85,IF(Reservas!F477=$O$11,0.45,IF(Reservas!F477=$O$12,0.33,"")))),Reservas!H477)</f>
        <v/>
      </c>
      <c r="CD472" t="str">
        <f>IF(Reservas!K477="",IF(Reservas!J477="","",IF(Reservas!I477=$O$10,0.85,IF(Reservas!I477=$O$11,0.45,IF(Reservas!I477=$O$12,0.33,"")))),Reservas!K477)</f>
        <v/>
      </c>
      <c r="CE472" t="str">
        <f>IF(Reservas!N477="",IF(Reservas!M477="","",IF(Reservas!L477=$O$10,0.85,IF(Reservas!L477=$O$11,0.45,IF(Reservas!L477=$O$12,0.33,"")))),Reservas!N477)</f>
        <v/>
      </c>
      <c r="CF472" t="str">
        <f>IF(Reservas!Q477="",IF(Reservas!P477="","",IF(Reservas!O477=$O$10,0.85,IF(Reservas!O477=$O$11,0.45,IF(Reservas!O477=$O$12,0.33,"")))),Reservas!Q477)</f>
        <v/>
      </c>
      <c r="CG472" t="str">
        <f>IF(Reservas!T477="",IF(Reservas!S477="","",IF(Reservas!R477=$O$10,0.85,IF(Reservas!R477=$O$11,0.45,IF(Reservas!R477=$O$12,0.33,"")))),Reservas!T477)</f>
        <v/>
      </c>
      <c r="CH472" t="str">
        <f>IF(Reservas!W477="",IF(Reservas!V477="","",IF(Reservas!U477=$O$10,0.85,IF(Reservas!U477=$O$11,0.45,IF(Reservas!U477=$O$12,0.33,"")))),Reservas!W477)</f>
        <v/>
      </c>
      <c r="CI472" t="str">
        <f>IF(Reservas!Z477="",IF(Reservas!Y477="","",IF(Reservas!X477=$O$10,0.85,IF(Reservas!X477=$O$11,0.45,IF(Reservas!X477=$O$12,0.33,"")))),Reservas!Z477)</f>
        <v/>
      </c>
      <c r="CJ472" t="str">
        <f>IF(Reservas!AC477="",IF(Reservas!AB477="","",IF(Reservas!AA477=$O$10,0.85,IF(Reservas!AA477=$O$11,0.45,IF(Reservas!AA477=$O$12,0.33,"")))),Reservas!AC477)</f>
        <v/>
      </c>
      <c r="CK472" t="str">
        <f>IF(Reservas!AF477="",IF(Reservas!AE477="","",IF(Reservas!AD477=$O$10,0.85,IF(Reservas!AD477=$O$11,0.45,IF(Reservas!AD477=$O$12,0.33,"")))),Reservas!AF477)</f>
        <v/>
      </c>
      <c r="CL472" t="str">
        <f>IF(Reservas!AI477="",IF(Reservas!AH477="","",IF(Reservas!AG477=$O$10,0.85,IF(Reservas!AG477=$O$11,0.45,IF(Reservas!AG477=$O$12,0.33,"")))),Reservas!AI477)</f>
        <v/>
      </c>
      <c r="CM472" t="str">
        <f>IF(Reservas!AL477="",IF(Reservas!AK477="","",IF(Reservas!AJ477=$O$10,0.85,IF(Reservas!AJ477=$O$11,0.45,IF(Reservas!AJ477=$O$12,0.33,"")))),Reservas!AL477)</f>
        <v/>
      </c>
      <c r="CO472" t="str">
        <f>IFERROR('Prod y alimentación'!E530*IF($AN472=$R$10,VLOOKUP($AO472,Listas!$B$6:$C$106,2,),IF($AN472=$R$11,VLOOKUP($AO472,Listas!$E$6:$F$106,2,),IF($AN472=$R$12,VLOOKUP($AO472,Listas!$H$6:$I$106,2,),""))),"")</f>
        <v/>
      </c>
      <c r="CP472" t="str">
        <f>IFERROR('Prod y alimentación'!H530*IF($AN472=$R$10,VLOOKUP($AO472,Listas!$B$6:$C$106,2,),IF($AN472=$R$11,VLOOKUP($AO472,Listas!$E$6:$F$106,2,),IF($AN472=$R$12,VLOOKUP($AO472,Listas!$H$6:$I$106,2,),""))),"")</f>
        <v/>
      </c>
      <c r="CQ472" t="str">
        <f>IFERROR('Prod y alimentación'!K530*IF($AN472=$R$10,VLOOKUP($AO472,Listas!$B$6:$C$106,2,),IF($AN472=$R$11,VLOOKUP($AO472,Listas!$E$6:$F$106,2,),IF($AN472=$R$12,VLOOKUP($AO472,Listas!$H$6:$I$106,2,),""))),"")</f>
        <v/>
      </c>
      <c r="CR472" t="str">
        <f>IFERROR('Prod y alimentación'!N530*IF($AN472=$R$10,VLOOKUP($AO472,Listas!$B$6:$C$106,2,),IF($AN472=$R$11,VLOOKUP($AO472,Listas!$E$6:$F$106,2,),IF($AN472=$R$12,VLOOKUP($AO472,Listas!$H$6:$I$106,2,),""))),"")</f>
        <v/>
      </c>
      <c r="CS472" t="str">
        <f>IFERROR('Prod y alimentación'!Q530*IF($AN472=$R$10,VLOOKUP($AO472,Listas!$B$6:$C$106,2,),IF($AN472=$R$11,VLOOKUP($AO472,Listas!$E$6:$F$106,2,),IF($AN472=$R$12,VLOOKUP($AO472,Listas!$H$6:$I$106,2,),""))),"")</f>
        <v/>
      </c>
      <c r="CT472" t="str">
        <f>IFERROR('Prod y alimentación'!T530*IF($AN472=$R$10,VLOOKUP($AO472,Listas!$B$6:$C$106,2,),IF($AN472=$R$11,VLOOKUP($AO472,Listas!$E$6:$F$106,2,),IF($AN472=$R$12,VLOOKUP($AO472,Listas!$H$6:$I$106,2,),""))),"")</f>
        <v/>
      </c>
      <c r="CU472" t="str">
        <f>IFERROR('Prod y alimentación'!W530*IF($AN472=$R$10,VLOOKUP($AO472,Listas!$B$6:$C$106,2,),IF($AN472=$R$11,VLOOKUP($AO472,Listas!$E$6:$F$106,2,),IF($AN472=$R$12,VLOOKUP($AO472,Listas!$H$6:$I$106,2,),""))),"")</f>
        <v/>
      </c>
      <c r="CV472" t="str">
        <f>IFERROR('Prod y alimentación'!Z530*IF($AN472=$R$10,VLOOKUP($AO472,Listas!$B$6:$C$106,2,),IF($AN472=$R$11,VLOOKUP($AO472,Listas!$E$6:$F$106,2,),IF($AN472=$R$12,VLOOKUP($AO472,Listas!$H$6:$I$106,2,),""))),"")</f>
        <v/>
      </c>
      <c r="CW472" t="str">
        <f>IFERROR('Prod y alimentación'!AC530*IF($AN472=$R$10,VLOOKUP($AO472,Listas!$B$6:$C$106,2,),IF($AN472=$R$11,VLOOKUP($AO472,Listas!$E$6:$F$106,2,),IF($AN472=$R$12,VLOOKUP($AO472,Listas!$H$6:$I$106,2,),""))),"")</f>
        <v/>
      </c>
      <c r="CX472" t="str">
        <f>IFERROR('Prod y alimentación'!AF530*IF($AN472=$R$10,VLOOKUP($AO472,Listas!$B$6:$C$106,2,),IF($AN472=$R$11,VLOOKUP($AO472,Listas!$E$6:$F$106,2,),IF($AN472=$R$12,VLOOKUP($AO472,Listas!$H$6:$I$106,2,),""))),"")</f>
        <v/>
      </c>
      <c r="CY472" t="str">
        <f>IFERROR('Prod y alimentación'!AI530*IF($AN472=$R$10,VLOOKUP($AO472,Listas!$B$6:$C$106,2,),IF($AN472=$R$11,VLOOKUP($AO472,Listas!$E$6:$F$106,2,),IF($AN472=$R$12,VLOOKUP($AO472,Listas!$H$6:$I$106,2,),""))),"")</f>
        <v/>
      </c>
      <c r="CZ472" t="str">
        <f>IFERROR('Prod y alimentación'!AL530*IF($AN472=$R$10,VLOOKUP($AO472,Listas!$B$6:$C$106,2,),IF($AN472=$R$11,VLOOKUP($AO472,Listas!$E$6:$F$106,2,),IF($AN472=$R$12,VLOOKUP($AO472,Listas!$H$6:$I$106,2,),""))),"")</f>
        <v/>
      </c>
    </row>
    <row r="473" spans="80:104" x14ac:dyDescent="0.35">
      <c r="CB473" t="str">
        <f>IF(Reservas!E478="",IF(Reservas!D478="","",IF(Reservas!C478=$O$10,0.85,IF(Reservas!C478=$O$11,0.45,IF(Reservas!C478=$O$12,0.33,"")))),Reservas!E478)</f>
        <v/>
      </c>
      <c r="CC473" t="str">
        <f>IF(Reservas!H478="",IF(Reservas!G478="","",IF(Reservas!F478=$O$10,0.85,IF(Reservas!F478=$O$11,0.45,IF(Reservas!F478=$O$12,0.33,"")))),Reservas!H478)</f>
        <v/>
      </c>
      <c r="CD473" t="str">
        <f>IF(Reservas!K478="",IF(Reservas!J478="","",IF(Reservas!I478=$O$10,0.85,IF(Reservas!I478=$O$11,0.45,IF(Reservas!I478=$O$12,0.33,"")))),Reservas!K478)</f>
        <v/>
      </c>
      <c r="CE473" t="str">
        <f>IF(Reservas!N478="",IF(Reservas!M478="","",IF(Reservas!L478=$O$10,0.85,IF(Reservas!L478=$O$11,0.45,IF(Reservas!L478=$O$12,0.33,"")))),Reservas!N478)</f>
        <v/>
      </c>
      <c r="CF473" t="str">
        <f>IF(Reservas!Q478="",IF(Reservas!P478="","",IF(Reservas!O478=$O$10,0.85,IF(Reservas!O478=$O$11,0.45,IF(Reservas!O478=$O$12,0.33,"")))),Reservas!Q478)</f>
        <v/>
      </c>
      <c r="CG473" t="str">
        <f>IF(Reservas!T478="",IF(Reservas!S478="","",IF(Reservas!R478=$O$10,0.85,IF(Reservas!R478=$O$11,0.45,IF(Reservas!R478=$O$12,0.33,"")))),Reservas!T478)</f>
        <v/>
      </c>
      <c r="CH473" t="str">
        <f>IF(Reservas!W478="",IF(Reservas!V478="","",IF(Reservas!U478=$O$10,0.85,IF(Reservas!U478=$O$11,0.45,IF(Reservas!U478=$O$12,0.33,"")))),Reservas!W478)</f>
        <v/>
      </c>
      <c r="CI473" t="str">
        <f>IF(Reservas!Z478="",IF(Reservas!Y478="","",IF(Reservas!X478=$O$10,0.85,IF(Reservas!X478=$O$11,0.45,IF(Reservas!X478=$O$12,0.33,"")))),Reservas!Z478)</f>
        <v/>
      </c>
      <c r="CJ473" t="str">
        <f>IF(Reservas!AC478="",IF(Reservas!AB478="","",IF(Reservas!AA478=$O$10,0.85,IF(Reservas!AA478=$O$11,0.45,IF(Reservas!AA478=$O$12,0.33,"")))),Reservas!AC478)</f>
        <v/>
      </c>
      <c r="CK473" t="str">
        <f>IF(Reservas!AF478="",IF(Reservas!AE478="","",IF(Reservas!AD478=$O$10,0.85,IF(Reservas!AD478=$O$11,0.45,IF(Reservas!AD478=$O$12,0.33,"")))),Reservas!AF478)</f>
        <v/>
      </c>
      <c r="CL473" t="str">
        <f>IF(Reservas!AI478="",IF(Reservas!AH478="","",IF(Reservas!AG478=$O$10,0.85,IF(Reservas!AG478=$O$11,0.45,IF(Reservas!AG478=$O$12,0.33,"")))),Reservas!AI478)</f>
        <v/>
      </c>
      <c r="CM473" t="str">
        <f>IF(Reservas!AL478="",IF(Reservas!AK478="","",IF(Reservas!AJ478=$O$10,0.85,IF(Reservas!AJ478=$O$11,0.45,IF(Reservas!AJ478=$O$12,0.33,"")))),Reservas!AL478)</f>
        <v/>
      </c>
      <c r="CO473" t="str">
        <f>IFERROR('Prod y alimentación'!E531*IF($AN473=$R$10,VLOOKUP($AO473,Listas!$B$6:$C$106,2,),IF($AN473=$R$11,VLOOKUP($AO473,Listas!$E$6:$F$106,2,),IF($AN473=$R$12,VLOOKUP($AO473,Listas!$H$6:$I$106,2,),""))),"")</f>
        <v/>
      </c>
      <c r="CP473" t="str">
        <f>IFERROR('Prod y alimentación'!H531*IF($AN473=$R$10,VLOOKUP($AO473,Listas!$B$6:$C$106,2,),IF($AN473=$R$11,VLOOKUP($AO473,Listas!$E$6:$F$106,2,),IF($AN473=$R$12,VLOOKUP($AO473,Listas!$H$6:$I$106,2,),""))),"")</f>
        <v/>
      </c>
      <c r="CQ473" t="str">
        <f>IFERROR('Prod y alimentación'!K531*IF($AN473=$R$10,VLOOKUP($AO473,Listas!$B$6:$C$106,2,),IF($AN473=$R$11,VLOOKUP($AO473,Listas!$E$6:$F$106,2,),IF($AN473=$R$12,VLOOKUP($AO473,Listas!$H$6:$I$106,2,),""))),"")</f>
        <v/>
      </c>
      <c r="CR473" t="str">
        <f>IFERROR('Prod y alimentación'!N531*IF($AN473=$R$10,VLOOKUP($AO473,Listas!$B$6:$C$106,2,),IF($AN473=$R$11,VLOOKUP($AO473,Listas!$E$6:$F$106,2,),IF($AN473=$R$12,VLOOKUP($AO473,Listas!$H$6:$I$106,2,),""))),"")</f>
        <v/>
      </c>
      <c r="CS473" t="str">
        <f>IFERROR('Prod y alimentación'!Q531*IF($AN473=$R$10,VLOOKUP($AO473,Listas!$B$6:$C$106,2,),IF($AN473=$R$11,VLOOKUP($AO473,Listas!$E$6:$F$106,2,),IF($AN473=$R$12,VLOOKUP($AO473,Listas!$H$6:$I$106,2,),""))),"")</f>
        <v/>
      </c>
      <c r="CT473" t="str">
        <f>IFERROR('Prod y alimentación'!T531*IF($AN473=$R$10,VLOOKUP($AO473,Listas!$B$6:$C$106,2,),IF($AN473=$R$11,VLOOKUP($AO473,Listas!$E$6:$F$106,2,),IF($AN473=$R$12,VLOOKUP($AO473,Listas!$H$6:$I$106,2,),""))),"")</f>
        <v/>
      </c>
      <c r="CU473" t="str">
        <f>IFERROR('Prod y alimentación'!W531*IF($AN473=$R$10,VLOOKUP($AO473,Listas!$B$6:$C$106,2,),IF($AN473=$R$11,VLOOKUP($AO473,Listas!$E$6:$F$106,2,),IF($AN473=$R$12,VLOOKUP($AO473,Listas!$H$6:$I$106,2,),""))),"")</f>
        <v/>
      </c>
      <c r="CV473" t="str">
        <f>IFERROR('Prod y alimentación'!Z531*IF($AN473=$R$10,VLOOKUP($AO473,Listas!$B$6:$C$106,2,),IF($AN473=$R$11,VLOOKUP($AO473,Listas!$E$6:$F$106,2,),IF($AN473=$R$12,VLOOKUP($AO473,Listas!$H$6:$I$106,2,),""))),"")</f>
        <v/>
      </c>
      <c r="CW473" t="str">
        <f>IFERROR('Prod y alimentación'!AC531*IF($AN473=$R$10,VLOOKUP($AO473,Listas!$B$6:$C$106,2,),IF($AN473=$R$11,VLOOKUP($AO473,Listas!$E$6:$F$106,2,),IF($AN473=$R$12,VLOOKUP($AO473,Listas!$H$6:$I$106,2,),""))),"")</f>
        <v/>
      </c>
      <c r="CX473" t="str">
        <f>IFERROR('Prod y alimentación'!AF531*IF($AN473=$R$10,VLOOKUP($AO473,Listas!$B$6:$C$106,2,),IF($AN473=$R$11,VLOOKUP($AO473,Listas!$E$6:$F$106,2,),IF($AN473=$R$12,VLOOKUP($AO473,Listas!$H$6:$I$106,2,),""))),"")</f>
        <v/>
      </c>
      <c r="CY473" t="str">
        <f>IFERROR('Prod y alimentación'!AI531*IF($AN473=$R$10,VLOOKUP($AO473,Listas!$B$6:$C$106,2,),IF($AN473=$R$11,VLOOKUP($AO473,Listas!$E$6:$F$106,2,),IF($AN473=$R$12,VLOOKUP($AO473,Listas!$H$6:$I$106,2,),""))),"")</f>
        <v/>
      </c>
      <c r="CZ473" t="str">
        <f>IFERROR('Prod y alimentación'!AL531*IF($AN473=$R$10,VLOOKUP($AO473,Listas!$B$6:$C$106,2,),IF($AN473=$R$11,VLOOKUP($AO473,Listas!$E$6:$F$106,2,),IF($AN473=$R$12,VLOOKUP($AO473,Listas!$H$6:$I$106,2,),""))),"")</f>
        <v/>
      </c>
    </row>
    <row r="474" spans="80:104" x14ac:dyDescent="0.35">
      <c r="CB474" t="str">
        <f>IF(Reservas!E479="",IF(Reservas!D479="","",IF(Reservas!C479=$O$10,0.85,IF(Reservas!C479=$O$11,0.45,IF(Reservas!C479=$O$12,0.33,"")))),Reservas!E479)</f>
        <v/>
      </c>
      <c r="CC474" t="str">
        <f>IF(Reservas!H479="",IF(Reservas!G479="","",IF(Reservas!F479=$O$10,0.85,IF(Reservas!F479=$O$11,0.45,IF(Reservas!F479=$O$12,0.33,"")))),Reservas!H479)</f>
        <v/>
      </c>
      <c r="CD474" t="str">
        <f>IF(Reservas!K479="",IF(Reservas!J479="","",IF(Reservas!I479=$O$10,0.85,IF(Reservas!I479=$O$11,0.45,IF(Reservas!I479=$O$12,0.33,"")))),Reservas!K479)</f>
        <v/>
      </c>
      <c r="CE474" t="str">
        <f>IF(Reservas!N479="",IF(Reservas!M479="","",IF(Reservas!L479=$O$10,0.85,IF(Reservas!L479=$O$11,0.45,IF(Reservas!L479=$O$12,0.33,"")))),Reservas!N479)</f>
        <v/>
      </c>
      <c r="CF474" t="str">
        <f>IF(Reservas!Q479="",IF(Reservas!P479="","",IF(Reservas!O479=$O$10,0.85,IF(Reservas!O479=$O$11,0.45,IF(Reservas!O479=$O$12,0.33,"")))),Reservas!Q479)</f>
        <v/>
      </c>
      <c r="CG474" t="str">
        <f>IF(Reservas!T479="",IF(Reservas!S479="","",IF(Reservas!R479=$O$10,0.85,IF(Reservas!R479=$O$11,0.45,IF(Reservas!R479=$O$12,0.33,"")))),Reservas!T479)</f>
        <v/>
      </c>
      <c r="CH474" t="str">
        <f>IF(Reservas!W479="",IF(Reservas!V479="","",IF(Reservas!U479=$O$10,0.85,IF(Reservas!U479=$O$11,0.45,IF(Reservas!U479=$O$12,0.33,"")))),Reservas!W479)</f>
        <v/>
      </c>
      <c r="CI474" t="str">
        <f>IF(Reservas!Z479="",IF(Reservas!Y479="","",IF(Reservas!X479=$O$10,0.85,IF(Reservas!X479=$O$11,0.45,IF(Reservas!X479=$O$12,0.33,"")))),Reservas!Z479)</f>
        <v/>
      </c>
      <c r="CJ474" t="str">
        <f>IF(Reservas!AC479="",IF(Reservas!AB479="","",IF(Reservas!AA479=$O$10,0.85,IF(Reservas!AA479=$O$11,0.45,IF(Reservas!AA479=$O$12,0.33,"")))),Reservas!AC479)</f>
        <v/>
      </c>
      <c r="CK474" t="str">
        <f>IF(Reservas!AF479="",IF(Reservas!AE479="","",IF(Reservas!AD479=$O$10,0.85,IF(Reservas!AD479=$O$11,0.45,IF(Reservas!AD479=$O$12,0.33,"")))),Reservas!AF479)</f>
        <v/>
      </c>
      <c r="CL474" t="str">
        <f>IF(Reservas!AI479="",IF(Reservas!AH479="","",IF(Reservas!AG479=$O$10,0.85,IF(Reservas!AG479=$O$11,0.45,IF(Reservas!AG479=$O$12,0.33,"")))),Reservas!AI479)</f>
        <v/>
      </c>
      <c r="CM474" t="str">
        <f>IF(Reservas!AL479="",IF(Reservas!AK479="","",IF(Reservas!AJ479=$O$10,0.85,IF(Reservas!AJ479=$O$11,0.45,IF(Reservas!AJ479=$O$12,0.33,"")))),Reservas!AL479)</f>
        <v/>
      </c>
      <c r="CO474" t="str">
        <f>IFERROR('Prod y alimentación'!E532*IF($AN474=$R$10,VLOOKUP($AO474,Listas!$B$6:$C$106,2,),IF($AN474=$R$11,VLOOKUP($AO474,Listas!$E$6:$F$106,2,),IF($AN474=$R$12,VLOOKUP($AO474,Listas!$H$6:$I$106,2,),""))),"")</f>
        <v/>
      </c>
      <c r="CP474" t="str">
        <f>IFERROR('Prod y alimentación'!H532*IF($AN474=$R$10,VLOOKUP($AO474,Listas!$B$6:$C$106,2,),IF($AN474=$R$11,VLOOKUP($AO474,Listas!$E$6:$F$106,2,),IF($AN474=$R$12,VLOOKUP($AO474,Listas!$H$6:$I$106,2,),""))),"")</f>
        <v/>
      </c>
      <c r="CQ474" t="str">
        <f>IFERROR('Prod y alimentación'!K532*IF($AN474=$R$10,VLOOKUP($AO474,Listas!$B$6:$C$106,2,),IF($AN474=$R$11,VLOOKUP($AO474,Listas!$E$6:$F$106,2,),IF($AN474=$R$12,VLOOKUP($AO474,Listas!$H$6:$I$106,2,),""))),"")</f>
        <v/>
      </c>
      <c r="CR474" t="str">
        <f>IFERROR('Prod y alimentación'!N532*IF($AN474=$R$10,VLOOKUP($AO474,Listas!$B$6:$C$106,2,),IF($AN474=$R$11,VLOOKUP($AO474,Listas!$E$6:$F$106,2,),IF($AN474=$R$12,VLOOKUP($AO474,Listas!$H$6:$I$106,2,),""))),"")</f>
        <v/>
      </c>
      <c r="CS474" t="str">
        <f>IFERROR('Prod y alimentación'!Q532*IF($AN474=$R$10,VLOOKUP($AO474,Listas!$B$6:$C$106,2,),IF($AN474=$R$11,VLOOKUP($AO474,Listas!$E$6:$F$106,2,),IF($AN474=$R$12,VLOOKUP($AO474,Listas!$H$6:$I$106,2,),""))),"")</f>
        <v/>
      </c>
      <c r="CT474" t="str">
        <f>IFERROR('Prod y alimentación'!T532*IF($AN474=$R$10,VLOOKUP($AO474,Listas!$B$6:$C$106,2,),IF($AN474=$R$11,VLOOKUP($AO474,Listas!$E$6:$F$106,2,),IF($AN474=$R$12,VLOOKUP($AO474,Listas!$H$6:$I$106,2,),""))),"")</f>
        <v/>
      </c>
      <c r="CU474" t="str">
        <f>IFERROR('Prod y alimentación'!W532*IF($AN474=$R$10,VLOOKUP($AO474,Listas!$B$6:$C$106,2,),IF($AN474=$R$11,VLOOKUP($AO474,Listas!$E$6:$F$106,2,),IF($AN474=$R$12,VLOOKUP($AO474,Listas!$H$6:$I$106,2,),""))),"")</f>
        <v/>
      </c>
      <c r="CV474" t="str">
        <f>IFERROR('Prod y alimentación'!Z532*IF($AN474=$R$10,VLOOKUP($AO474,Listas!$B$6:$C$106,2,),IF($AN474=$R$11,VLOOKUP($AO474,Listas!$E$6:$F$106,2,),IF($AN474=$R$12,VLOOKUP($AO474,Listas!$H$6:$I$106,2,),""))),"")</f>
        <v/>
      </c>
      <c r="CW474" t="str">
        <f>IFERROR('Prod y alimentación'!AC532*IF($AN474=$R$10,VLOOKUP($AO474,Listas!$B$6:$C$106,2,),IF($AN474=$R$11,VLOOKUP($AO474,Listas!$E$6:$F$106,2,),IF($AN474=$R$12,VLOOKUP($AO474,Listas!$H$6:$I$106,2,),""))),"")</f>
        <v/>
      </c>
      <c r="CX474" t="str">
        <f>IFERROR('Prod y alimentación'!AF532*IF($AN474=$R$10,VLOOKUP($AO474,Listas!$B$6:$C$106,2,),IF($AN474=$R$11,VLOOKUP($AO474,Listas!$E$6:$F$106,2,),IF($AN474=$R$12,VLOOKUP($AO474,Listas!$H$6:$I$106,2,),""))),"")</f>
        <v/>
      </c>
      <c r="CY474" t="str">
        <f>IFERROR('Prod y alimentación'!AI532*IF($AN474=$R$10,VLOOKUP($AO474,Listas!$B$6:$C$106,2,),IF($AN474=$R$11,VLOOKUP($AO474,Listas!$E$6:$F$106,2,),IF($AN474=$R$12,VLOOKUP($AO474,Listas!$H$6:$I$106,2,),""))),"")</f>
        <v/>
      </c>
      <c r="CZ474" t="str">
        <f>IFERROR('Prod y alimentación'!AL532*IF($AN474=$R$10,VLOOKUP($AO474,Listas!$B$6:$C$106,2,),IF($AN474=$R$11,VLOOKUP($AO474,Listas!$E$6:$F$106,2,),IF($AN474=$R$12,VLOOKUP($AO474,Listas!$H$6:$I$106,2,),""))),"")</f>
        <v/>
      </c>
    </row>
    <row r="475" spans="80:104" x14ac:dyDescent="0.35">
      <c r="CB475" t="str">
        <f>IF(Reservas!E480="",IF(Reservas!D480="","",IF(Reservas!C480=$O$10,0.85,IF(Reservas!C480=$O$11,0.45,IF(Reservas!C480=$O$12,0.33,"")))),Reservas!E480)</f>
        <v/>
      </c>
      <c r="CC475" t="str">
        <f>IF(Reservas!H480="",IF(Reservas!G480="","",IF(Reservas!F480=$O$10,0.85,IF(Reservas!F480=$O$11,0.45,IF(Reservas!F480=$O$12,0.33,"")))),Reservas!H480)</f>
        <v/>
      </c>
      <c r="CD475" t="str">
        <f>IF(Reservas!K480="",IF(Reservas!J480="","",IF(Reservas!I480=$O$10,0.85,IF(Reservas!I480=$O$11,0.45,IF(Reservas!I480=$O$12,0.33,"")))),Reservas!K480)</f>
        <v/>
      </c>
      <c r="CE475" t="str">
        <f>IF(Reservas!N480="",IF(Reservas!M480="","",IF(Reservas!L480=$O$10,0.85,IF(Reservas!L480=$O$11,0.45,IF(Reservas!L480=$O$12,0.33,"")))),Reservas!N480)</f>
        <v/>
      </c>
      <c r="CF475" t="str">
        <f>IF(Reservas!Q480="",IF(Reservas!P480="","",IF(Reservas!O480=$O$10,0.85,IF(Reservas!O480=$O$11,0.45,IF(Reservas!O480=$O$12,0.33,"")))),Reservas!Q480)</f>
        <v/>
      </c>
      <c r="CG475" t="str">
        <f>IF(Reservas!T480="",IF(Reservas!S480="","",IF(Reservas!R480=$O$10,0.85,IF(Reservas!R480=$O$11,0.45,IF(Reservas!R480=$O$12,0.33,"")))),Reservas!T480)</f>
        <v/>
      </c>
      <c r="CH475" t="str">
        <f>IF(Reservas!W480="",IF(Reservas!V480="","",IF(Reservas!U480=$O$10,0.85,IF(Reservas!U480=$O$11,0.45,IF(Reservas!U480=$O$12,0.33,"")))),Reservas!W480)</f>
        <v/>
      </c>
      <c r="CI475" t="str">
        <f>IF(Reservas!Z480="",IF(Reservas!Y480="","",IF(Reservas!X480=$O$10,0.85,IF(Reservas!X480=$O$11,0.45,IF(Reservas!X480=$O$12,0.33,"")))),Reservas!Z480)</f>
        <v/>
      </c>
      <c r="CJ475" t="str">
        <f>IF(Reservas!AC480="",IF(Reservas!AB480="","",IF(Reservas!AA480=$O$10,0.85,IF(Reservas!AA480=$O$11,0.45,IF(Reservas!AA480=$O$12,0.33,"")))),Reservas!AC480)</f>
        <v/>
      </c>
      <c r="CK475" t="str">
        <f>IF(Reservas!AF480="",IF(Reservas!AE480="","",IF(Reservas!AD480=$O$10,0.85,IF(Reservas!AD480=$O$11,0.45,IF(Reservas!AD480=$O$12,0.33,"")))),Reservas!AF480)</f>
        <v/>
      </c>
      <c r="CL475" t="str">
        <f>IF(Reservas!AI480="",IF(Reservas!AH480="","",IF(Reservas!AG480=$O$10,0.85,IF(Reservas!AG480=$O$11,0.45,IF(Reservas!AG480=$O$12,0.33,"")))),Reservas!AI480)</f>
        <v/>
      </c>
      <c r="CM475" t="str">
        <f>IF(Reservas!AL480="",IF(Reservas!AK480="","",IF(Reservas!AJ480=$O$10,0.85,IF(Reservas!AJ480=$O$11,0.45,IF(Reservas!AJ480=$O$12,0.33,"")))),Reservas!AL480)</f>
        <v/>
      </c>
      <c r="CO475" t="str">
        <f>IFERROR('Prod y alimentación'!E533*IF($AN475=$R$10,VLOOKUP($AO475,Listas!$B$6:$C$106,2,),IF($AN475=$R$11,VLOOKUP($AO475,Listas!$E$6:$F$106,2,),IF($AN475=$R$12,VLOOKUP($AO475,Listas!$H$6:$I$106,2,),""))),"")</f>
        <v/>
      </c>
      <c r="CP475" t="str">
        <f>IFERROR('Prod y alimentación'!H533*IF($AN475=$R$10,VLOOKUP($AO475,Listas!$B$6:$C$106,2,),IF($AN475=$R$11,VLOOKUP($AO475,Listas!$E$6:$F$106,2,),IF($AN475=$R$12,VLOOKUP($AO475,Listas!$H$6:$I$106,2,),""))),"")</f>
        <v/>
      </c>
      <c r="CQ475" t="str">
        <f>IFERROR('Prod y alimentación'!K533*IF($AN475=$R$10,VLOOKUP($AO475,Listas!$B$6:$C$106,2,),IF($AN475=$R$11,VLOOKUP($AO475,Listas!$E$6:$F$106,2,),IF($AN475=$R$12,VLOOKUP($AO475,Listas!$H$6:$I$106,2,),""))),"")</f>
        <v/>
      </c>
      <c r="CR475" t="str">
        <f>IFERROR('Prod y alimentación'!N533*IF($AN475=$R$10,VLOOKUP($AO475,Listas!$B$6:$C$106,2,),IF($AN475=$R$11,VLOOKUP($AO475,Listas!$E$6:$F$106,2,),IF($AN475=$R$12,VLOOKUP($AO475,Listas!$H$6:$I$106,2,),""))),"")</f>
        <v/>
      </c>
      <c r="CS475" t="str">
        <f>IFERROR('Prod y alimentación'!Q533*IF($AN475=$R$10,VLOOKUP($AO475,Listas!$B$6:$C$106,2,),IF($AN475=$R$11,VLOOKUP($AO475,Listas!$E$6:$F$106,2,),IF($AN475=$R$12,VLOOKUP($AO475,Listas!$H$6:$I$106,2,),""))),"")</f>
        <v/>
      </c>
      <c r="CT475" t="str">
        <f>IFERROR('Prod y alimentación'!T533*IF($AN475=$R$10,VLOOKUP($AO475,Listas!$B$6:$C$106,2,),IF($AN475=$R$11,VLOOKUP($AO475,Listas!$E$6:$F$106,2,),IF($AN475=$R$12,VLOOKUP($AO475,Listas!$H$6:$I$106,2,),""))),"")</f>
        <v/>
      </c>
      <c r="CU475" t="str">
        <f>IFERROR('Prod y alimentación'!W533*IF($AN475=$R$10,VLOOKUP($AO475,Listas!$B$6:$C$106,2,),IF($AN475=$R$11,VLOOKUP($AO475,Listas!$E$6:$F$106,2,),IF($AN475=$R$12,VLOOKUP($AO475,Listas!$H$6:$I$106,2,),""))),"")</f>
        <v/>
      </c>
      <c r="CV475" t="str">
        <f>IFERROR('Prod y alimentación'!Z533*IF($AN475=$R$10,VLOOKUP($AO475,Listas!$B$6:$C$106,2,),IF($AN475=$R$11,VLOOKUP($AO475,Listas!$E$6:$F$106,2,),IF($AN475=$R$12,VLOOKUP($AO475,Listas!$H$6:$I$106,2,),""))),"")</f>
        <v/>
      </c>
      <c r="CW475" t="str">
        <f>IFERROR('Prod y alimentación'!AC533*IF($AN475=$R$10,VLOOKUP($AO475,Listas!$B$6:$C$106,2,),IF($AN475=$R$11,VLOOKUP($AO475,Listas!$E$6:$F$106,2,),IF($AN475=$R$12,VLOOKUP($AO475,Listas!$H$6:$I$106,2,),""))),"")</f>
        <v/>
      </c>
      <c r="CX475" t="str">
        <f>IFERROR('Prod y alimentación'!AF533*IF($AN475=$R$10,VLOOKUP($AO475,Listas!$B$6:$C$106,2,),IF($AN475=$R$11,VLOOKUP($AO475,Listas!$E$6:$F$106,2,),IF($AN475=$R$12,VLOOKUP($AO475,Listas!$H$6:$I$106,2,),""))),"")</f>
        <v/>
      </c>
      <c r="CY475" t="str">
        <f>IFERROR('Prod y alimentación'!AI533*IF($AN475=$R$10,VLOOKUP($AO475,Listas!$B$6:$C$106,2,),IF($AN475=$R$11,VLOOKUP($AO475,Listas!$E$6:$F$106,2,),IF($AN475=$R$12,VLOOKUP($AO475,Listas!$H$6:$I$106,2,),""))),"")</f>
        <v/>
      </c>
      <c r="CZ475" t="str">
        <f>IFERROR('Prod y alimentación'!AL533*IF($AN475=$R$10,VLOOKUP($AO475,Listas!$B$6:$C$106,2,),IF($AN475=$R$11,VLOOKUP($AO475,Listas!$E$6:$F$106,2,),IF($AN475=$R$12,VLOOKUP($AO475,Listas!$H$6:$I$106,2,),""))),"")</f>
        <v/>
      </c>
    </row>
    <row r="476" spans="80:104" x14ac:dyDescent="0.35">
      <c r="CB476" t="str">
        <f>IF(Reservas!E481="",IF(Reservas!D481="","",IF(Reservas!C481=$O$10,0.85,IF(Reservas!C481=$O$11,0.45,IF(Reservas!C481=$O$12,0.33,"")))),Reservas!E481)</f>
        <v/>
      </c>
      <c r="CC476" t="str">
        <f>IF(Reservas!H481="",IF(Reservas!G481="","",IF(Reservas!F481=$O$10,0.85,IF(Reservas!F481=$O$11,0.45,IF(Reservas!F481=$O$12,0.33,"")))),Reservas!H481)</f>
        <v/>
      </c>
      <c r="CD476" t="str">
        <f>IF(Reservas!K481="",IF(Reservas!J481="","",IF(Reservas!I481=$O$10,0.85,IF(Reservas!I481=$O$11,0.45,IF(Reservas!I481=$O$12,0.33,"")))),Reservas!K481)</f>
        <v/>
      </c>
      <c r="CE476" t="str">
        <f>IF(Reservas!N481="",IF(Reservas!M481="","",IF(Reservas!L481=$O$10,0.85,IF(Reservas!L481=$O$11,0.45,IF(Reservas!L481=$O$12,0.33,"")))),Reservas!N481)</f>
        <v/>
      </c>
      <c r="CF476" t="str">
        <f>IF(Reservas!Q481="",IF(Reservas!P481="","",IF(Reservas!O481=$O$10,0.85,IF(Reservas!O481=$O$11,0.45,IF(Reservas!O481=$O$12,0.33,"")))),Reservas!Q481)</f>
        <v/>
      </c>
      <c r="CG476" t="str">
        <f>IF(Reservas!T481="",IF(Reservas!S481="","",IF(Reservas!R481=$O$10,0.85,IF(Reservas!R481=$O$11,0.45,IF(Reservas!R481=$O$12,0.33,"")))),Reservas!T481)</f>
        <v/>
      </c>
      <c r="CH476" t="str">
        <f>IF(Reservas!W481="",IF(Reservas!V481="","",IF(Reservas!U481=$O$10,0.85,IF(Reservas!U481=$O$11,0.45,IF(Reservas!U481=$O$12,0.33,"")))),Reservas!W481)</f>
        <v/>
      </c>
      <c r="CI476" t="str">
        <f>IF(Reservas!Z481="",IF(Reservas!Y481="","",IF(Reservas!X481=$O$10,0.85,IF(Reservas!X481=$O$11,0.45,IF(Reservas!X481=$O$12,0.33,"")))),Reservas!Z481)</f>
        <v/>
      </c>
      <c r="CJ476" t="str">
        <f>IF(Reservas!AC481="",IF(Reservas!AB481="","",IF(Reservas!AA481=$O$10,0.85,IF(Reservas!AA481=$O$11,0.45,IF(Reservas!AA481=$O$12,0.33,"")))),Reservas!AC481)</f>
        <v/>
      </c>
      <c r="CK476" t="str">
        <f>IF(Reservas!AF481="",IF(Reservas!AE481="","",IF(Reservas!AD481=$O$10,0.85,IF(Reservas!AD481=$O$11,0.45,IF(Reservas!AD481=$O$12,0.33,"")))),Reservas!AF481)</f>
        <v/>
      </c>
      <c r="CL476" t="str">
        <f>IF(Reservas!AI481="",IF(Reservas!AH481="","",IF(Reservas!AG481=$O$10,0.85,IF(Reservas!AG481=$O$11,0.45,IF(Reservas!AG481=$O$12,0.33,"")))),Reservas!AI481)</f>
        <v/>
      </c>
      <c r="CM476" t="str">
        <f>IF(Reservas!AL481="",IF(Reservas!AK481="","",IF(Reservas!AJ481=$O$10,0.85,IF(Reservas!AJ481=$O$11,0.45,IF(Reservas!AJ481=$O$12,0.33,"")))),Reservas!AL481)</f>
        <v/>
      </c>
      <c r="CO476" t="str">
        <f>IFERROR('Prod y alimentación'!E534*IF($AN476=$R$10,VLOOKUP($AO476,Listas!$B$6:$C$106,2,),IF($AN476=$R$11,VLOOKUP($AO476,Listas!$E$6:$F$106,2,),IF($AN476=$R$12,VLOOKUP($AO476,Listas!$H$6:$I$106,2,),""))),"")</f>
        <v/>
      </c>
      <c r="CP476" t="str">
        <f>IFERROR('Prod y alimentación'!H534*IF($AN476=$R$10,VLOOKUP($AO476,Listas!$B$6:$C$106,2,),IF($AN476=$R$11,VLOOKUP($AO476,Listas!$E$6:$F$106,2,),IF($AN476=$R$12,VLOOKUP($AO476,Listas!$H$6:$I$106,2,),""))),"")</f>
        <v/>
      </c>
      <c r="CQ476" t="str">
        <f>IFERROR('Prod y alimentación'!K534*IF($AN476=$R$10,VLOOKUP($AO476,Listas!$B$6:$C$106,2,),IF($AN476=$R$11,VLOOKUP($AO476,Listas!$E$6:$F$106,2,),IF($AN476=$R$12,VLOOKUP($AO476,Listas!$H$6:$I$106,2,),""))),"")</f>
        <v/>
      </c>
      <c r="CR476" t="str">
        <f>IFERROR('Prod y alimentación'!N534*IF($AN476=$R$10,VLOOKUP($AO476,Listas!$B$6:$C$106,2,),IF($AN476=$R$11,VLOOKUP($AO476,Listas!$E$6:$F$106,2,),IF($AN476=$R$12,VLOOKUP($AO476,Listas!$H$6:$I$106,2,),""))),"")</f>
        <v/>
      </c>
      <c r="CS476" t="str">
        <f>IFERROR('Prod y alimentación'!Q534*IF($AN476=$R$10,VLOOKUP($AO476,Listas!$B$6:$C$106,2,),IF($AN476=$R$11,VLOOKUP($AO476,Listas!$E$6:$F$106,2,),IF($AN476=$R$12,VLOOKUP($AO476,Listas!$H$6:$I$106,2,),""))),"")</f>
        <v/>
      </c>
      <c r="CT476" t="str">
        <f>IFERROR('Prod y alimentación'!T534*IF($AN476=$R$10,VLOOKUP($AO476,Listas!$B$6:$C$106,2,),IF($AN476=$R$11,VLOOKUP($AO476,Listas!$E$6:$F$106,2,),IF($AN476=$R$12,VLOOKUP($AO476,Listas!$H$6:$I$106,2,),""))),"")</f>
        <v/>
      </c>
      <c r="CU476" t="str">
        <f>IFERROR('Prod y alimentación'!W534*IF($AN476=$R$10,VLOOKUP($AO476,Listas!$B$6:$C$106,2,),IF($AN476=$R$11,VLOOKUP($AO476,Listas!$E$6:$F$106,2,),IF($AN476=$R$12,VLOOKUP($AO476,Listas!$H$6:$I$106,2,),""))),"")</f>
        <v/>
      </c>
      <c r="CV476" t="str">
        <f>IFERROR('Prod y alimentación'!Z534*IF($AN476=$R$10,VLOOKUP($AO476,Listas!$B$6:$C$106,2,),IF($AN476=$R$11,VLOOKUP($AO476,Listas!$E$6:$F$106,2,),IF($AN476=$R$12,VLOOKUP($AO476,Listas!$H$6:$I$106,2,),""))),"")</f>
        <v/>
      </c>
      <c r="CW476" t="str">
        <f>IFERROR('Prod y alimentación'!AC534*IF($AN476=$R$10,VLOOKUP($AO476,Listas!$B$6:$C$106,2,),IF($AN476=$R$11,VLOOKUP($AO476,Listas!$E$6:$F$106,2,),IF($AN476=$R$12,VLOOKUP($AO476,Listas!$H$6:$I$106,2,),""))),"")</f>
        <v/>
      </c>
      <c r="CX476" t="str">
        <f>IFERROR('Prod y alimentación'!AF534*IF($AN476=$R$10,VLOOKUP($AO476,Listas!$B$6:$C$106,2,),IF($AN476=$R$11,VLOOKUP($AO476,Listas!$E$6:$F$106,2,),IF($AN476=$R$12,VLOOKUP($AO476,Listas!$H$6:$I$106,2,),""))),"")</f>
        <v/>
      </c>
      <c r="CY476" t="str">
        <f>IFERROR('Prod y alimentación'!AI534*IF($AN476=$R$10,VLOOKUP($AO476,Listas!$B$6:$C$106,2,),IF($AN476=$R$11,VLOOKUP($AO476,Listas!$E$6:$F$106,2,),IF($AN476=$R$12,VLOOKUP($AO476,Listas!$H$6:$I$106,2,),""))),"")</f>
        <v/>
      </c>
      <c r="CZ476" t="str">
        <f>IFERROR('Prod y alimentación'!AL534*IF($AN476=$R$10,VLOOKUP($AO476,Listas!$B$6:$C$106,2,),IF($AN476=$R$11,VLOOKUP($AO476,Listas!$E$6:$F$106,2,),IF($AN476=$R$12,VLOOKUP($AO476,Listas!$H$6:$I$106,2,),""))),"")</f>
        <v/>
      </c>
    </row>
    <row r="477" spans="80:104" x14ac:dyDescent="0.35">
      <c r="CB477" t="str">
        <f>IF(Reservas!E482="",IF(Reservas!D482="","",IF(Reservas!C482=$O$10,0.85,IF(Reservas!C482=$O$11,0.45,IF(Reservas!C482=$O$12,0.33,"")))),Reservas!E482)</f>
        <v/>
      </c>
      <c r="CC477" t="str">
        <f>IF(Reservas!H482="",IF(Reservas!G482="","",IF(Reservas!F482=$O$10,0.85,IF(Reservas!F482=$O$11,0.45,IF(Reservas!F482=$O$12,0.33,"")))),Reservas!H482)</f>
        <v/>
      </c>
      <c r="CD477" t="str">
        <f>IF(Reservas!K482="",IF(Reservas!J482="","",IF(Reservas!I482=$O$10,0.85,IF(Reservas!I482=$O$11,0.45,IF(Reservas!I482=$O$12,0.33,"")))),Reservas!K482)</f>
        <v/>
      </c>
      <c r="CE477" t="str">
        <f>IF(Reservas!N482="",IF(Reservas!M482="","",IF(Reservas!L482=$O$10,0.85,IF(Reservas!L482=$O$11,0.45,IF(Reservas!L482=$O$12,0.33,"")))),Reservas!N482)</f>
        <v/>
      </c>
      <c r="CF477" t="str">
        <f>IF(Reservas!Q482="",IF(Reservas!P482="","",IF(Reservas!O482=$O$10,0.85,IF(Reservas!O482=$O$11,0.45,IF(Reservas!O482=$O$12,0.33,"")))),Reservas!Q482)</f>
        <v/>
      </c>
      <c r="CG477" t="str">
        <f>IF(Reservas!T482="",IF(Reservas!S482="","",IF(Reservas!R482=$O$10,0.85,IF(Reservas!R482=$O$11,0.45,IF(Reservas!R482=$O$12,0.33,"")))),Reservas!T482)</f>
        <v/>
      </c>
      <c r="CH477" t="str">
        <f>IF(Reservas!W482="",IF(Reservas!V482="","",IF(Reservas!U482=$O$10,0.85,IF(Reservas!U482=$O$11,0.45,IF(Reservas!U482=$O$12,0.33,"")))),Reservas!W482)</f>
        <v/>
      </c>
      <c r="CI477" t="str">
        <f>IF(Reservas!Z482="",IF(Reservas!Y482="","",IF(Reservas!X482=$O$10,0.85,IF(Reservas!X482=$O$11,0.45,IF(Reservas!X482=$O$12,0.33,"")))),Reservas!Z482)</f>
        <v/>
      </c>
      <c r="CJ477" t="str">
        <f>IF(Reservas!AC482="",IF(Reservas!AB482="","",IF(Reservas!AA482=$O$10,0.85,IF(Reservas!AA482=$O$11,0.45,IF(Reservas!AA482=$O$12,0.33,"")))),Reservas!AC482)</f>
        <v/>
      </c>
      <c r="CK477" t="str">
        <f>IF(Reservas!AF482="",IF(Reservas!AE482="","",IF(Reservas!AD482=$O$10,0.85,IF(Reservas!AD482=$O$11,0.45,IF(Reservas!AD482=$O$12,0.33,"")))),Reservas!AF482)</f>
        <v/>
      </c>
      <c r="CL477" t="str">
        <f>IF(Reservas!AI482="",IF(Reservas!AH482="","",IF(Reservas!AG482=$O$10,0.85,IF(Reservas!AG482=$O$11,0.45,IF(Reservas!AG482=$O$12,0.33,"")))),Reservas!AI482)</f>
        <v/>
      </c>
      <c r="CM477" t="str">
        <f>IF(Reservas!AL482="",IF(Reservas!AK482="","",IF(Reservas!AJ482=$O$10,0.85,IF(Reservas!AJ482=$O$11,0.45,IF(Reservas!AJ482=$O$12,0.33,"")))),Reservas!AL482)</f>
        <v/>
      </c>
      <c r="CO477" t="str">
        <f>IFERROR('Prod y alimentación'!E535*IF($AN477=$R$10,VLOOKUP($AO477,Listas!$B$6:$C$106,2,),IF($AN477=$R$11,VLOOKUP($AO477,Listas!$E$6:$F$106,2,),IF($AN477=$R$12,VLOOKUP($AO477,Listas!$H$6:$I$106,2,),""))),"")</f>
        <v/>
      </c>
      <c r="CP477" t="str">
        <f>IFERROR('Prod y alimentación'!H535*IF($AN477=$R$10,VLOOKUP($AO477,Listas!$B$6:$C$106,2,),IF($AN477=$R$11,VLOOKUP($AO477,Listas!$E$6:$F$106,2,),IF($AN477=$R$12,VLOOKUP($AO477,Listas!$H$6:$I$106,2,),""))),"")</f>
        <v/>
      </c>
      <c r="CQ477" t="str">
        <f>IFERROR('Prod y alimentación'!K535*IF($AN477=$R$10,VLOOKUP($AO477,Listas!$B$6:$C$106,2,),IF($AN477=$R$11,VLOOKUP($AO477,Listas!$E$6:$F$106,2,),IF($AN477=$R$12,VLOOKUP($AO477,Listas!$H$6:$I$106,2,),""))),"")</f>
        <v/>
      </c>
      <c r="CR477" t="str">
        <f>IFERROR('Prod y alimentación'!N535*IF($AN477=$R$10,VLOOKUP($AO477,Listas!$B$6:$C$106,2,),IF($AN477=$R$11,VLOOKUP($AO477,Listas!$E$6:$F$106,2,),IF($AN477=$R$12,VLOOKUP($AO477,Listas!$H$6:$I$106,2,),""))),"")</f>
        <v/>
      </c>
      <c r="CS477" t="str">
        <f>IFERROR('Prod y alimentación'!Q535*IF($AN477=$R$10,VLOOKUP($AO477,Listas!$B$6:$C$106,2,),IF($AN477=$R$11,VLOOKUP($AO477,Listas!$E$6:$F$106,2,),IF($AN477=$R$12,VLOOKUP($AO477,Listas!$H$6:$I$106,2,),""))),"")</f>
        <v/>
      </c>
      <c r="CT477" t="str">
        <f>IFERROR('Prod y alimentación'!T535*IF($AN477=$R$10,VLOOKUP($AO477,Listas!$B$6:$C$106,2,),IF($AN477=$R$11,VLOOKUP($AO477,Listas!$E$6:$F$106,2,),IF($AN477=$R$12,VLOOKUP($AO477,Listas!$H$6:$I$106,2,),""))),"")</f>
        <v/>
      </c>
      <c r="CU477" t="str">
        <f>IFERROR('Prod y alimentación'!W535*IF($AN477=$R$10,VLOOKUP($AO477,Listas!$B$6:$C$106,2,),IF($AN477=$R$11,VLOOKUP($AO477,Listas!$E$6:$F$106,2,),IF($AN477=$R$12,VLOOKUP($AO477,Listas!$H$6:$I$106,2,),""))),"")</f>
        <v/>
      </c>
      <c r="CV477" t="str">
        <f>IFERROR('Prod y alimentación'!Z535*IF($AN477=$R$10,VLOOKUP($AO477,Listas!$B$6:$C$106,2,),IF($AN477=$R$11,VLOOKUP($AO477,Listas!$E$6:$F$106,2,),IF($AN477=$R$12,VLOOKUP($AO477,Listas!$H$6:$I$106,2,),""))),"")</f>
        <v/>
      </c>
      <c r="CW477" t="str">
        <f>IFERROR('Prod y alimentación'!AC535*IF($AN477=$R$10,VLOOKUP($AO477,Listas!$B$6:$C$106,2,),IF($AN477=$R$11,VLOOKUP($AO477,Listas!$E$6:$F$106,2,),IF($AN477=$R$12,VLOOKUP($AO477,Listas!$H$6:$I$106,2,),""))),"")</f>
        <v/>
      </c>
      <c r="CX477" t="str">
        <f>IFERROR('Prod y alimentación'!AF535*IF($AN477=$R$10,VLOOKUP($AO477,Listas!$B$6:$C$106,2,),IF($AN477=$R$11,VLOOKUP($AO477,Listas!$E$6:$F$106,2,),IF($AN477=$R$12,VLOOKUP($AO477,Listas!$H$6:$I$106,2,),""))),"")</f>
        <v/>
      </c>
      <c r="CY477" t="str">
        <f>IFERROR('Prod y alimentación'!AI535*IF($AN477=$R$10,VLOOKUP($AO477,Listas!$B$6:$C$106,2,),IF($AN477=$R$11,VLOOKUP($AO477,Listas!$E$6:$F$106,2,),IF($AN477=$R$12,VLOOKUP($AO477,Listas!$H$6:$I$106,2,),""))),"")</f>
        <v/>
      </c>
      <c r="CZ477" t="str">
        <f>IFERROR('Prod y alimentación'!AL535*IF($AN477=$R$10,VLOOKUP($AO477,Listas!$B$6:$C$106,2,),IF($AN477=$R$11,VLOOKUP($AO477,Listas!$E$6:$F$106,2,),IF($AN477=$R$12,VLOOKUP($AO477,Listas!$H$6:$I$106,2,),""))),"")</f>
        <v/>
      </c>
    </row>
    <row r="478" spans="80:104" x14ac:dyDescent="0.35">
      <c r="CB478" t="str">
        <f>IF(Reservas!E483="",IF(Reservas!D483="","",IF(Reservas!C483=$O$10,0.85,IF(Reservas!C483=$O$11,0.45,IF(Reservas!C483=$O$12,0.33,"")))),Reservas!E483)</f>
        <v/>
      </c>
      <c r="CC478" t="str">
        <f>IF(Reservas!H483="",IF(Reservas!G483="","",IF(Reservas!F483=$O$10,0.85,IF(Reservas!F483=$O$11,0.45,IF(Reservas!F483=$O$12,0.33,"")))),Reservas!H483)</f>
        <v/>
      </c>
      <c r="CD478" t="str">
        <f>IF(Reservas!K483="",IF(Reservas!J483="","",IF(Reservas!I483=$O$10,0.85,IF(Reservas!I483=$O$11,0.45,IF(Reservas!I483=$O$12,0.33,"")))),Reservas!K483)</f>
        <v/>
      </c>
      <c r="CE478" t="str">
        <f>IF(Reservas!N483="",IF(Reservas!M483="","",IF(Reservas!L483=$O$10,0.85,IF(Reservas!L483=$O$11,0.45,IF(Reservas!L483=$O$12,0.33,"")))),Reservas!N483)</f>
        <v/>
      </c>
      <c r="CF478" t="str">
        <f>IF(Reservas!Q483="",IF(Reservas!P483="","",IF(Reservas!O483=$O$10,0.85,IF(Reservas!O483=$O$11,0.45,IF(Reservas!O483=$O$12,0.33,"")))),Reservas!Q483)</f>
        <v/>
      </c>
      <c r="CG478" t="str">
        <f>IF(Reservas!T483="",IF(Reservas!S483="","",IF(Reservas!R483=$O$10,0.85,IF(Reservas!R483=$O$11,0.45,IF(Reservas!R483=$O$12,0.33,"")))),Reservas!T483)</f>
        <v/>
      </c>
      <c r="CH478" t="str">
        <f>IF(Reservas!W483="",IF(Reservas!V483="","",IF(Reservas!U483=$O$10,0.85,IF(Reservas!U483=$O$11,0.45,IF(Reservas!U483=$O$12,0.33,"")))),Reservas!W483)</f>
        <v/>
      </c>
      <c r="CI478" t="str">
        <f>IF(Reservas!Z483="",IF(Reservas!Y483="","",IF(Reservas!X483=$O$10,0.85,IF(Reservas!X483=$O$11,0.45,IF(Reservas!X483=$O$12,0.33,"")))),Reservas!Z483)</f>
        <v/>
      </c>
      <c r="CJ478" t="str">
        <f>IF(Reservas!AC483="",IF(Reservas!AB483="","",IF(Reservas!AA483=$O$10,0.85,IF(Reservas!AA483=$O$11,0.45,IF(Reservas!AA483=$O$12,0.33,"")))),Reservas!AC483)</f>
        <v/>
      </c>
      <c r="CK478" t="str">
        <f>IF(Reservas!AF483="",IF(Reservas!AE483="","",IF(Reservas!AD483=$O$10,0.85,IF(Reservas!AD483=$O$11,0.45,IF(Reservas!AD483=$O$12,0.33,"")))),Reservas!AF483)</f>
        <v/>
      </c>
      <c r="CL478" t="str">
        <f>IF(Reservas!AI483="",IF(Reservas!AH483="","",IF(Reservas!AG483=$O$10,0.85,IF(Reservas!AG483=$O$11,0.45,IF(Reservas!AG483=$O$12,0.33,"")))),Reservas!AI483)</f>
        <v/>
      </c>
      <c r="CM478" t="str">
        <f>IF(Reservas!AL483="",IF(Reservas!AK483="","",IF(Reservas!AJ483=$O$10,0.85,IF(Reservas!AJ483=$O$11,0.45,IF(Reservas!AJ483=$O$12,0.33,"")))),Reservas!AL483)</f>
        <v/>
      </c>
      <c r="CO478" t="str">
        <f>IFERROR('Prod y alimentación'!E536*IF($AN478=$R$10,VLOOKUP($AO478,Listas!$B$6:$C$106,2,),IF($AN478=$R$11,VLOOKUP($AO478,Listas!$E$6:$F$106,2,),IF($AN478=$R$12,VLOOKUP($AO478,Listas!$H$6:$I$106,2,),""))),"")</f>
        <v/>
      </c>
      <c r="CP478" t="str">
        <f>IFERROR('Prod y alimentación'!H536*IF($AN478=$R$10,VLOOKUP($AO478,Listas!$B$6:$C$106,2,),IF($AN478=$R$11,VLOOKUP($AO478,Listas!$E$6:$F$106,2,),IF($AN478=$R$12,VLOOKUP($AO478,Listas!$H$6:$I$106,2,),""))),"")</f>
        <v/>
      </c>
      <c r="CQ478" t="str">
        <f>IFERROR('Prod y alimentación'!K536*IF($AN478=$R$10,VLOOKUP($AO478,Listas!$B$6:$C$106,2,),IF($AN478=$R$11,VLOOKUP($AO478,Listas!$E$6:$F$106,2,),IF($AN478=$R$12,VLOOKUP($AO478,Listas!$H$6:$I$106,2,),""))),"")</f>
        <v/>
      </c>
      <c r="CR478" t="str">
        <f>IFERROR('Prod y alimentación'!N536*IF($AN478=$R$10,VLOOKUP($AO478,Listas!$B$6:$C$106,2,),IF($AN478=$R$11,VLOOKUP($AO478,Listas!$E$6:$F$106,2,),IF($AN478=$R$12,VLOOKUP($AO478,Listas!$H$6:$I$106,2,),""))),"")</f>
        <v/>
      </c>
      <c r="CS478" t="str">
        <f>IFERROR('Prod y alimentación'!Q536*IF($AN478=$R$10,VLOOKUP($AO478,Listas!$B$6:$C$106,2,),IF($AN478=$R$11,VLOOKUP($AO478,Listas!$E$6:$F$106,2,),IF($AN478=$R$12,VLOOKUP($AO478,Listas!$H$6:$I$106,2,),""))),"")</f>
        <v/>
      </c>
      <c r="CT478" t="str">
        <f>IFERROR('Prod y alimentación'!T536*IF($AN478=$R$10,VLOOKUP($AO478,Listas!$B$6:$C$106,2,),IF($AN478=$R$11,VLOOKUP($AO478,Listas!$E$6:$F$106,2,),IF($AN478=$R$12,VLOOKUP($AO478,Listas!$H$6:$I$106,2,),""))),"")</f>
        <v/>
      </c>
      <c r="CU478" t="str">
        <f>IFERROR('Prod y alimentación'!W536*IF($AN478=$R$10,VLOOKUP($AO478,Listas!$B$6:$C$106,2,),IF($AN478=$R$11,VLOOKUP($AO478,Listas!$E$6:$F$106,2,),IF($AN478=$R$12,VLOOKUP($AO478,Listas!$H$6:$I$106,2,),""))),"")</f>
        <v/>
      </c>
      <c r="CV478" t="str">
        <f>IFERROR('Prod y alimentación'!Z536*IF($AN478=$R$10,VLOOKUP($AO478,Listas!$B$6:$C$106,2,),IF($AN478=$R$11,VLOOKUP($AO478,Listas!$E$6:$F$106,2,),IF($AN478=$R$12,VLOOKUP($AO478,Listas!$H$6:$I$106,2,),""))),"")</f>
        <v/>
      </c>
      <c r="CW478" t="str">
        <f>IFERROR('Prod y alimentación'!AC536*IF($AN478=$R$10,VLOOKUP($AO478,Listas!$B$6:$C$106,2,),IF($AN478=$R$11,VLOOKUP($AO478,Listas!$E$6:$F$106,2,),IF($AN478=$R$12,VLOOKUP($AO478,Listas!$H$6:$I$106,2,),""))),"")</f>
        <v/>
      </c>
      <c r="CX478" t="str">
        <f>IFERROR('Prod y alimentación'!AF536*IF($AN478=$R$10,VLOOKUP($AO478,Listas!$B$6:$C$106,2,),IF($AN478=$R$11,VLOOKUP($AO478,Listas!$E$6:$F$106,2,),IF($AN478=$R$12,VLOOKUP($AO478,Listas!$H$6:$I$106,2,),""))),"")</f>
        <v/>
      </c>
      <c r="CY478" t="str">
        <f>IFERROR('Prod y alimentación'!AI536*IF($AN478=$R$10,VLOOKUP($AO478,Listas!$B$6:$C$106,2,),IF($AN478=$R$11,VLOOKUP($AO478,Listas!$E$6:$F$106,2,),IF($AN478=$R$12,VLOOKUP($AO478,Listas!$H$6:$I$106,2,),""))),"")</f>
        <v/>
      </c>
      <c r="CZ478" t="str">
        <f>IFERROR('Prod y alimentación'!AL536*IF($AN478=$R$10,VLOOKUP($AO478,Listas!$B$6:$C$106,2,),IF($AN478=$R$11,VLOOKUP($AO478,Listas!$E$6:$F$106,2,),IF($AN478=$R$12,VLOOKUP($AO478,Listas!$H$6:$I$106,2,),""))),"")</f>
        <v/>
      </c>
    </row>
    <row r="479" spans="80:104" x14ac:dyDescent="0.35">
      <c r="CB479" t="str">
        <f>IF(Reservas!E484="",IF(Reservas!D484="","",IF(Reservas!C484=$O$10,0.85,IF(Reservas!C484=$O$11,0.45,IF(Reservas!C484=$O$12,0.33,"")))),Reservas!E484)</f>
        <v/>
      </c>
      <c r="CC479" t="str">
        <f>IF(Reservas!H484="",IF(Reservas!G484="","",IF(Reservas!F484=$O$10,0.85,IF(Reservas!F484=$O$11,0.45,IF(Reservas!F484=$O$12,0.33,"")))),Reservas!H484)</f>
        <v/>
      </c>
      <c r="CD479" t="str">
        <f>IF(Reservas!K484="",IF(Reservas!J484="","",IF(Reservas!I484=$O$10,0.85,IF(Reservas!I484=$O$11,0.45,IF(Reservas!I484=$O$12,0.33,"")))),Reservas!K484)</f>
        <v/>
      </c>
      <c r="CE479" t="str">
        <f>IF(Reservas!N484="",IF(Reservas!M484="","",IF(Reservas!L484=$O$10,0.85,IF(Reservas!L484=$O$11,0.45,IF(Reservas!L484=$O$12,0.33,"")))),Reservas!N484)</f>
        <v/>
      </c>
      <c r="CF479" t="str">
        <f>IF(Reservas!Q484="",IF(Reservas!P484="","",IF(Reservas!O484=$O$10,0.85,IF(Reservas!O484=$O$11,0.45,IF(Reservas!O484=$O$12,0.33,"")))),Reservas!Q484)</f>
        <v/>
      </c>
      <c r="CG479" t="str">
        <f>IF(Reservas!T484="",IF(Reservas!S484="","",IF(Reservas!R484=$O$10,0.85,IF(Reservas!R484=$O$11,0.45,IF(Reservas!R484=$O$12,0.33,"")))),Reservas!T484)</f>
        <v/>
      </c>
      <c r="CH479" t="str">
        <f>IF(Reservas!W484="",IF(Reservas!V484="","",IF(Reservas!U484=$O$10,0.85,IF(Reservas!U484=$O$11,0.45,IF(Reservas!U484=$O$12,0.33,"")))),Reservas!W484)</f>
        <v/>
      </c>
      <c r="CI479" t="str">
        <f>IF(Reservas!Z484="",IF(Reservas!Y484="","",IF(Reservas!X484=$O$10,0.85,IF(Reservas!X484=$O$11,0.45,IF(Reservas!X484=$O$12,0.33,"")))),Reservas!Z484)</f>
        <v/>
      </c>
      <c r="CJ479" t="str">
        <f>IF(Reservas!AC484="",IF(Reservas!AB484="","",IF(Reservas!AA484=$O$10,0.85,IF(Reservas!AA484=$O$11,0.45,IF(Reservas!AA484=$O$12,0.33,"")))),Reservas!AC484)</f>
        <v/>
      </c>
      <c r="CK479" t="str">
        <f>IF(Reservas!AF484="",IF(Reservas!AE484="","",IF(Reservas!AD484=$O$10,0.85,IF(Reservas!AD484=$O$11,0.45,IF(Reservas!AD484=$O$12,0.33,"")))),Reservas!AF484)</f>
        <v/>
      </c>
      <c r="CL479" t="str">
        <f>IF(Reservas!AI484="",IF(Reservas!AH484="","",IF(Reservas!AG484=$O$10,0.85,IF(Reservas!AG484=$O$11,0.45,IF(Reservas!AG484=$O$12,0.33,"")))),Reservas!AI484)</f>
        <v/>
      </c>
      <c r="CM479" t="str">
        <f>IF(Reservas!AL484="",IF(Reservas!AK484="","",IF(Reservas!AJ484=$O$10,0.85,IF(Reservas!AJ484=$O$11,0.45,IF(Reservas!AJ484=$O$12,0.33,"")))),Reservas!AL484)</f>
        <v/>
      </c>
      <c r="CO479" t="str">
        <f>IFERROR('Prod y alimentación'!E537*IF($AN479=$R$10,VLOOKUP($AO479,Listas!$B$6:$C$106,2,),IF($AN479=$R$11,VLOOKUP($AO479,Listas!$E$6:$F$106,2,),IF($AN479=$R$12,VLOOKUP($AO479,Listas!$H$6:$I$106,2,),""))),"")</f>
        <v/>
      </c>
      <c r="CP479" t="str">
        <f>IFERROR('Prod y alimentación'!H537*IF($AN479=$R$10,VLOOKUP($AO479,Listas!$B$6:$C$106,2,),IF($AN479=$R$11,VLOOKUP($AO479,Listas!$E$6:$F$106,2,),IF($AN479=$R$12,VLOOKUP($AO479,Listas!$H$6:$I$106,2,),""))),"")</f>
        <v/>
      </c>
      <c r="CQ479" t="str">
        <f>IFERROR('Prod y alimentación'!K537*IF($AN479=$R$10,VLOOKUP($AO479,Listas!$B$6:$C$106,2,),IF($AN479=$R$11,VLOOKUP($AO479,Listas!$E$6:$F$106,2,),IF($AN479=$R$12,VLOOKUP($AO479,Listas!$H$6:$I$106,2,),""))),"")</f>
        <v/>
      </c>
      <c r="CR479" t="str">
        <f>IFERROR('Prod y alimentación'!N537*IF($AN479=$R$10,VLOOKUP($AO479,Listas!$B$6:$C$106,2,),IF($AN479=$R$11,VLOOKUP($AO479,Listas!$E$6:$F$106,2,),IF($AN479=$R$12,VLOOKUP($AO479,Listas!$H$6:$I$106,2,),""))),"")</f>
        <v/>
      </c>
      <c r="CS479" t="str">
        <f>IFERROR('Prod y alimentación'!Q537*IF($AN479=$R$10,VLOOKUP($AO479,Listas!$B$6:$C$106,2,),IF($AN479=$R$11,VLOOKUP($AO479,Listas!$E$6:$F$106,2,),IF($AN479=$R$12,VLOOKUP($AO479,Listas!$H$6:$I$106,2,),""))),"")</f>
        <v/>
      </c>
      <c r="CT479" t="str">
        <f>IFERROR('Prod y alimentación'!T537*IF($AN479=$R$10,VLOOKUP($AO479,Listas!$B$6:$C$106,2,),IF($AN479=$R$11,VLOOKUP($AO479,Listas!$E$6:$F$106,2,),IF($AN479=$R$12,VLOOKUP($AO479,Listas!$H$6:$I$106,2,),""))),"")</f>
        <v/>
      </c>
      <c r="CU479" t="str">
        <f>IFERROR('Prod y alimentación'!W537*IF($AN479=$R$10,VLOOKUP($AO479,Listas!$B$6:$C$106,2,),IF($AN479=$R$11,VLOOKUP($AO479,Listas!$E$6:$F$106,2,),IF($AN479=$R$12,VLOOKUP($AO479,Listas!$H$6:$I$106,2,),""))),"")</f>
        <v/>
      </c>
      <c r="CV479" t="str">
        <f>IFERROR('Prod y alimentación'!Z537*IF($AN479=$R$10,VLOOKUP($AO479,Listas!$B$6:$C$106,2,),IF($AN479=$R$11,VLOOKUP($AO479,Listas!$E$6:$F$106,2,),IF($AN479=$R$12,VLOOKUP($AO479,Listas!$H$6:$I$106,2,),""))),"")</f>
        <v/>
      </c>
      <c r="CW479" t="str">
        <f>IFERROR('Prod y alimentación'!AC537*IF($AN479=$R$10,VLOOKUP($AO479,Listas!$B$6:$C$106,2,),IF($AN479=$R$11,VLOOKUP($AO479,Listas!$E$6:$F$106,2,),IF($AN479=$R$12,VLOOKUP($AO479,Listas!$H$6:$I$106,2,),""))),"")</f>
        <v/>
      </c>
      <c r="CX479" t="str">
        <f>IFERROR('Prod y alimentación'!AF537*IF($AN479=$R$10,VLOOKUP($AO479,Listas!$B$6:$C$106,2,),IF($AN479=$R$11,VLOOKUP($AO479,Listas!$E$6:$F$106,2,),IF($AN479=$R$12,VLOOKUP($AO479,Listas!$H$6:$I$106,2,),""))),"")</f>
        <v/>
      </c>
      <c r="CY479" t="str">
        <f>IFERROR('Prod y alimentación'!AI537*IF($AN479=$R$10,VLOOKUP($AO479,Listas!$B$6:$C$106,2,),IF($AN479=$R$11,VLOOKUP($AO479,Listas!$E$6:$F$106,2,),IF($AN479=$R$12,VLOOKUP($AO479,Listas!$H$6:$I$106,2,),""))),"")</f>
        <v/>
      </c>
      <c r="CZ479" t="str">
        <f>IFERROR('Prod y alimentación'!AL537*IF($AN479=$R$10,VLOOKUP($AO479,Listas!$B$6:$C$106,2,),IF($AN479=$R$11,VLOOKUP($AO479,Listas!$E$6:$F$106,2,),IF($AN479=$R$12,VLOOKUP($AO479,Listas!$H$6:$I$106,2,),""))),"")</f>
        <v/>
      </c>
    </row>
    <row r="480" spans="80:104" x14ac:dyDescent="0.35">
      <c r="CB480" t="str">
        <f>IF(Reservas!E485="",IF(Reservas!D485="","",IF(Reservas!C485=$O$10,0.85,IF(Reservas!C485=$O$11,0.45,IF(Reservas!C485=$O$12,0.33,"")))),Reservas!E485)</f>
        <v/>
      </c>
      <c r="CC480" t="str">
        <f>IF(Reservas!H485="",IF(Reservas!G485="","",IF(Reservas!F485=$O$10,0.85,IF(Reservas!F485=$O$11,0.45,IF(Reservas!F485=$O$12,0.33,"")))),Reservas!H485)</f>
        <v/>
      </c>
      <c r="CD480" t="str">
        <f>IF(Reservas!K485="",IF(Reservas!J485="","",IF(Reservas!I485=$O$10,0.85,IF(Reservas!I485=$O$11,0.45,IF(Reservas!I485=$O$12,0.33,"")))),Reservas!K485)</f>
        <v/>
      </c>
      <c r="CE480" t="str">
        <f>IF(Reservas!N485="",IF(Reservas!M485="","",IF(Reservas!L485=$O$10,0.85,IF(Reservas!L485=$O$11,0.45,IF(Reservas!L485=$O$12,0.33,"")))),Reservas!N485)</f>
        <v/>
      </c>
      <c r="CF480" t="str">
        <f>IF(Reservas!Q485="",IF(Reservas!P485="","",IF(Reservas!O485=$O$10,0.85,IF(Reservas!O485=$O$11,0.45,IF(Reservas!O485=$O$12,0.33,"")))),Reservas!Q485)</f>
        <v/>
      </c>
      <c r="CG480" t="str">
        <f>IF(Reservas!T485="",IF(Reservas!S485="","",IF(Reservas!R485=$O$10,0.85,IF(Reservas!R485=$O$11,0.45,IF(Reservas!R485=$O$12,0.33,"")))),Reservas!T485)</f>
        <v/>
      </c>
      <c r="CH480" t="str">
        <f>IF(Reservas!W485="",IF(Reservas!V485="","",IF(Reservas!U485=$O$10,0.85,IF(Reservas!U485=$O$11,0.45,IF(Reservas!U485=$O$12,0.33,"")))),Reservas!W485)</f>
        <v/>
      </c>
      <c r="CI480" t="str">
        <f>IF(Reservas!Z485="",IF(Reservas!Y485="","",IF(Reservas!X485=$O$10,0.85,IF(Reservas!X485=$O$11,0.45,IF(Reservas!X485=$O$12,0.33,"")))),Reservas!Z485)</f>
        <v/>
      </c>
      <c r="CJ480" t="str">
        <f>IF(Reservas!AC485="",IF(Reservas!AB485="","",IF(Reservas!AA485=$O$10,0.85,IF(Reservas!AA485=$O$11,0.45,IF(Reservas!AA485=$O$12,0.33,"")))),Reservas!AC485)</f>
        <v/>
      </c>
      <c r="CK480" t="str">
        <f>IF(Reservas!AF485="",IF(Reservas!AE485="","",IF(Reservas!AD485=$O$10,0.85,IF(Reservas!AD485=$O$11,0.45,IF(Reservas!AD485=$O$12,0.33,"")))),Reservas!AF485)</f>
        <v/>
      </c>
      <c r="CL480" t="str">
        <f>IF(Reservas!AI485="",IF(Reservas!AH485="","",IF(Reservas!AG485=$O$10,0.85,IF(Reservas!AG485=$O$11,0.45,IF(Reservas!AG485=$O$12,0.33,"")))),Reservas!AI485)</f>
        <v/>
      </c>
      <c r="CM480" t="str">
        <f>IF(Reservas!AL485="",IF(Reservas!AK485="","",IF(Reservas!AJ485=$O$10,0.85,IF(Reservas!AJ485=$O$11,0.45,IF(Reservas!AJ485=$O$12,0.33,"")))),Reservas!AL485)</f>
        <v/>
      </c>
      <c r="CO480" t="str">
        <f>IFERROR('Prod y alimentación'!E538*IF($AN480=$R$10,VLOOKUP($AO480,Listas!$B$6:$C$106,2,),IF($AN480=$R$11,VLOOKUP($AO480,Listas!$E$6:$F$106,2,),IF($AN480=$R$12,VLOOKUP($AO480,Listas!$H$6:$I$106,2,),""))),"")</f>
        <v/>
      </c>
      <c r="CP480" t="str">
        <f>IFERROR('Prod y alimentación'!H538*IF($AN480=$R$10,VLOOKUP($AO480,Listas!$B$6:$C$106,2,),IF($AN480=$R$11,VLOOKUP($AO480,Listas!$E$6:$F$106,2,),IF($AN480=$R$12,VLOOKUP($AO480,Listas!$H$6:$I$106,2,),""))),"")</f>
        <v/>
      </c>
      <c r="CQ480" t="str">
        <f>IFERROR('Prod y alimentación'!K538*IF($AN480=$R$10,VLOOKUP($AO480,Listas!$B$6:$C$106,2,),IF($AN480=$R$11,VLOOKUP($AO480,Listas!$E$6:$F$106,2,),IF($AN480=$R$12,VLOOKUP($AO480,Listas!$H$6:$I$106,2,),""))),"")</f>
        <v/>
      </c>
      <c r="CR480" t="str">
        <f>IFERROR('Prod y alimentación'!N538*IF($AN480=$R$10,VLOOKUP($AO480,Listas!$B$6:$C$106,2,),IF($AN480=$R$11,VLOOKUP($AO480,Listas!$E$6:$F$106,2,),IF($AN480=$R$12,VLOOKUP($AO480,Listas!$H$6:$I$106,2,),""))),"")</f>
        <v/>
      </c>
      <c r="CS480" t="str">
        <f>IFERROR('Prod y alimentación'!Q538*IF($AN480=$R$10,VLOOKUP($AO480,Listas!$B$6:$C$106,2,),IF($AN480=$R$11,VLOOKUP($AO480,Listas!$E$6:$F$106,2,),IF($AN480=$R$12,VLOOKUP($AO480,Listas!$H$6:$I$106,2,),""))),"")</f>
        <v/>
      </c>
      <c r="CT480" t="str">
        <f>IFERROR('Prod y alimentación'!T538*IF($AN480=$R$10,VLOOKUP($AO480,Listas!$B$6:$C$106,2,),IF($AN480=$R$11,VLOOKUP($AO480,Listas!$E$6:$F$106,2,),IF($AN480=$R$12,VLOOKUP($AO480,Listas!$H$6:$I$106,2,),""))),"")</f>
        <v/>
      </c>
      <c r="CU480" t="str">
        <f>IFERROR('Prod y alimentación'!W538*IF($AN480=$R$10,VLOOKUP($AO480,Listas!$B$6:$C$106,2,),IF($AN480=$R$11,VLOOKUP($AO480,Listas!$E$6:$F$106,2,),IF($AN480=$R$12,VLOOKUP($AO480,Listas!$H$6:$I$106,2,),""))),"")</f>
        <v/>
      </c>
      <c r="CV480" t="str">
        <f>IFERROR('Prod y alimentación'!Z538*IF($AN480=$R$10,VLOOKUP($AO480,Listas!$B$6:$C$106,2,),IF($AN480=$R$11,VLOOKUP($AO480,Listas!$E$6:$F$106,2,),IF($AN480=$R$12,VLOOKUP($AO480,Listas!$H$6:$I$106,2,),""))),"")</f>
        <v/>
      </c>
      <c r="CW480" t="str">
        <f>IFERROR('Prod y alimentación'!AC538*IF($AN480=$R$10,VLOOKUP($AO480,Listas!$B$6:$C$106,2,),IF($AN480=$R$11,VLOOKUP($AO480,Listas!$E$6:$F$106,2,),IF($AN480=$R$12,VLOOKUP($AO480,Listas!$H$6:$I$106,2,),""))),"")</f>
        <v/>
      </c>
      <c r="CX480" t="str">
        <f>IFERROR('Prod y alimentación'!AF538*IF($AN480=$R$10,VLOOKUP($AO480,Listas!$B$6:$C$106,2,),IF($AN480=$R$11,VLOOKUP($AO480,Listas!$E$6:$F$106,2,),IF($AN480=$R$12,VLOOKUP($AO480,Listas!$H$6:$I$106,2,),""))),"")</f>
        <v/>
      </c>
      <c r="CY480" t="str">
        <f>IFERROR('Prod y alimentación'!AI538*IF($AN480=$R$10,VLOOKUP($AO480,Listas!$B$6:$C$106,2,),IF($AN480=$R$11,VLOOKUP($AO480,Listas!$E$6:$F$106,2,),IF($AN480=$R$12,VLOOKUP($AO480,Listas!$H$6:$I$106,2,),""))),"")</f>
        <v/>
      </c>
      <c r="CZ480" t="str">
        <f>IFERROR('Prod y alimentación'!AL538*IF($AN480=$R$10,VLOOKUP($AO480,Listas!$B$6:$C$106,2,),IF($AN480=$R$11,VLOOKUP($AO480,Listas!$E$6:$F$106,2,),IF($AN480=$R$12,VLOOKUP($AO480,Listas!$H$6:$I$106,2,),""))),"")</f>
        <v/>
      </c>
    </row>
    <row r="481" spans="80:104" x14ac:dyDescent="0.35">
      <c r="CB481" t="str">
        <f>IF(Reservas!E486="",IF(Reservas!D486="","",IF(Reservas!C486=$O$10,0.85,IF(Reservas!C486=$O$11,0.45,IF(Reservas!C486=$O$12,0.33,"")))),Reservas!E486)</f>
        <v/>
      </c>
      <c r="CC481" t="str">
        <f>IF(Reservas!H486="",IF(Reservas!G486="","",IF(Reservas!F486=$O$10,0.85,IF(Reservas!F486=$O$11,0.45,IF(Reservas!F486=$O$12,0.33,"")))),Reservas!H486)</f>
        <v/>
      </c>
      <c r="CD481" t="str">
        <f>IF(Reservas!K486="",IF(Reservas!J486="","",IF(Reservas!I486=$O$10,0.85,IF(Reservas!I486=$O$11,0.45,IF(Reservas!I486=$O$12,0.33,"")))),Reservas!K486)</f>
        <v/>
      </c>
      <c r="CE481" t="str">
        <f>IF(Reservas!N486="",IF(Reservas!M486="","",IF(Reservas!L486=$O$10,0.85,IF(Reservas!L486=$O$11,0.45,IF(Reservas!L486=$O$12,0.33,"")))),Reservas!N486)</f>
        <v/>
      </c>
      <c r="CF481" t="str">
        <f>IF(Reservas!Q486="",IF(Reservas!P486="","",IF(Reservas!O486=$O$10,0.85,IF(Reservas!O486=$O$11,0.45,IF(Reservas!O486=$O$12,0.33,"")))),Reservas!Q486)</f>
        <v/>
      </c>
      <c r="CG481" t="str">
        <f>IF(Reservas!T486="",IF(Reservas!S486="","",IF(Reservas!R486=$O$10,0.85,IF(Reservas!R486=$O$11,0.45,IF(Reservas!R486=$O$12,0.33,"")))),Reservas!T486)</f>
        <v/>
      </c>
      <c r="CH481" t="str">
        <f>IF(Reservas!W486="",IF(Reservas!V486="","",IF(Reservas!U486=$O$10,0.85,IF(Reservas!U486=$O$11,0.45,IF(Reservas!U486=$O$12,0.33,"")))),Reservas!W486)</f>
        <v/>
      </c>
      <c r="CI481" t="str">
        <f>IF(Reservas!Z486="",IF(Reservas!Y486="","",IF(Reservas!X486=$O$10,0.85,IF(Reservas!X486=$O$11,0.45,IF(Reservas!X486=$O$12,0.33,"")))),Reservas!Z486)</f>
        <v/>
      </c>
      <c r="CJ481" t="str">
        <f>IF(Reservas!AC486="",IF(Reservas!AB486="","",IF(Reservas!AA486=$O$10,0.85,IF(Reservas!AA486=$O$11,0.45,IF(Reservas!AA486=$O$12,0.33,"")))),Reservas!AC486)</f>
        <v/>
      </c>
      <c r="CK481" t="str">
        <f>IF(Reservas!AF486="",IF(Reservas!AE486="","",IF(Reservas!AD486=$O$10,0.85,IF(Reservas!AD486=$O$11,0.45,IF(Reservas!AD486=$O$12,0.33,"")))),Reservas!AF486)</f>
        <v/>
      </c>
      <c r="CL481" t="str">
        <f>IF(Reservas!AI486="",IF(Reservas!AH486="","",IF(Reservas!AG486=$O$10,0.85,IF(Reservas!AG486=$O$11,0.45,IF(Reservas!AG486=$O$12,0.33,"")))),Reservas!AI486)</f>
        <v/>
      </c>
      <c r="CM481" t="str">
        <f>IF(Reservas!AL486="",IF(Reservas!AK486="","",IF(Reservas!AJ486=$O$10,0.85,IF(Reservas!AJ486=$O$11,0.45,IF(Reservas!AJ486=$O$12,0.33,"")))),Reservas!AL486)</f>
        <v/>
      </c>
      <c r="CO481" t="str">
        <f>IFERROR('Prod y alimentación'!E539*IF($AN481=$R$10,VLOOKUP($AO481,Listas!$B$6:$C$106,2,),IF($AN481=$R$11,VLOOKUP($AO481,Listas!$E$6:$F$106,2,),IF($AN481=$R$12,VLOOKUP($AO481,Listas!$H$6:$I$106,2,),""))),"")</f>
        <v/>
      </c>
      <c r="CP481" t="str">
        <f>IFERROR('Prod y alimentación'!H539*IF($AN481=$R$10,VLOOKUP($AO481,Listas!$B$6:$C$106,2,),IF($AN481=$R$11,VLOOKUP($AO481,Listas!$E$6:$F$106,2,),IF($AN481=$R$12,VLOOKUP($AO481,Listas!$H$6:$I$106,2,),""))),"")</f>
        <v/>
      </c>
      <c r="CQ481" t="str">
        <f>IFERROR('Prod y alimentación'!K539*IF($AN481=$R$10,VLOOKUP($AO481,Listas!$B$6:$C$106,2,),IF($AN481=$R$11,VLOOKUP($AO481,Listas!$E$6:$F$106,2,),IF($AN481=$R$12,VLOOKUP($AO481,Listas!$H$6:$I$106,2,),""))),"")</f>
        <v/>
      </c>
      <c r="CR481" t="str">
        <f>IFERROR('Prod y alimentación'!N539*IF($AN481=$R$10,VLOOKUP($AO481,Listas!$B$6:$C$106,2,),IF($AN481=$R$11,VLOOKUP($AO481,Listas!$E$6:$F$106,2,),IF($AN481=$R$12,VLOOKUP($AO481,Listas!$H$6:$I$106,2,),""))),"")</f>
        <v/>
      </c>
      <c r="CS481" t="str">
        <f>IFERROR('Prod y alimentación'!Q539*IF($AN481=$R$10,VLOOKUP($AO481,Listas!$B$6:$C$106,2,),IF($AN481=$R$11,VLOOKUP($AO481,Listas!$E$6:$F$106,2,),IF($AN481=$R$12,VLOOKUP($AO481,Listas!$H$6:$I$106,2,),""))),"")</f>
        <v/>
      </c>
      <c r="CT481" t="str">
        <f>IFERROR('Prod y alimentación'!T539*IF($AN481=$R$10,VLOOKUP($AO481,Listas!$B$6:$C$106,2,),IF($AN481=$R$11,VLOOKUP($AO481,Listas!$E$6:$F$106,2,),IF($AN481=$R$12,VLOOKUP($AO481,Listas!$H$6:$I$106,2,),""))),"")</f>
        <v/>
      </c>
      <c r="CU481" t="str">
        <f>IFERROR('Prod y alimentación'!W539*IF($AN481=$R$10,VLOOKUP($AO481,Listas!$B$6:$C$106,2,),IF($AN481=$R$11,VLOOKUP($AO481,Listas!$E$6:$F$106,2,),IF($AN481=$R$12,VLOOKUP($AO481,Listas!$H$6:$I$106,2,),""))),"")</f>
        <v/>
      </c>
      <c r="CV481" t="str">
        <f>IFERROR('Prod y alimentación'!Z539*IF($AN481=$R$10,VLOOKUP($AO481,Listas!$B$6:$C$106,2,),IF($AN481=$R$11,VLOOKUP($AO481,Listas!$E$6:$F$106,2,),IF($AN481=$R$12,VLOOKUP($AO481,Listas!$H$6:$I$106,2,),""))),"")</f>
        <v/>
      </c>
      <c r="CW481" t="str">
        <f>IFERROR('Prod y alimentación'!AC539*IF($AN481=$R$10,VLOOKUP($AO481,Listas!$B$6:$C$106,2,),IF($AN481=$R$11,VLOOKUP($AO481,Listas!$E$6:$F$106,2,),IF($AN481=$R$12,VLOOKUP($AO481,Listas!$H$6:$I$106,2,),""))),"")</f>
        <v/>
      </c>
      <c r="CX481" t="str">
        <f>IFERROR('Prod y alimentación'!AF539*IF($AN481=$R$10,VLOOKUP($AO481,Listas!$B$6:$C$106,2,),IF($AN481=$R$11,VLOOKUP($AO481,Listas!$E$6:$F$106,2,),IF($AN481=$R$12,VLOOKUP($AO481,Listas!$H$6:$I$106,2,),""))),"")</f>
        <v/>
      </c>
      <c r="CY481" t="str">
        <f>IFERROR('Prod y alimentación'!AI539*IF($AN481=$R$10,VLOOKUP($AO481,Listas!$B$6:$C$106,2,),IF($AN481=$R$11,VLOOKUP($AO481,Listas!$E$6:$F$106,2,),IF($AN481=$R$12,VLOOKUP($AO481,Listas!$H$6:$I$106,2,),""))),"")</f>
        <v/>
      </c>
      <c r="CZ481" t="str">
        <f>IFERROR('Prod y alimentación'!AL539*IF($AN481=$R$10,VLOOKUP($AO481,Listas!$B$6:$C$106,2,),IF($AN481=$R$11,VLOOKUP($AO481,Listas!$E$6:$F$106,2,),IF($AN481=$R$12,VLOOKUP($AO481,Listas!$H$6:$I$106,2,),""))),"")</f>
        <v/>
      </c>
    </row>
    <row r="482" spans="80:104" x14ac:dyDescent="0.35">
      <c r="CB482" t="str">
        <f>IF(Reservas!E487="",IF(Reservas!D487="","",IF(Reservas!C487=$O$10,0.85,IF(Reservas!C487=$O$11,0.45,IF(Reservas!C487=$O$12,0.33,"")))),Reservas!E487)</f>
        <v/>
      </c>
      <c r="CC482" t="str">
        <f>IF(Reservas!H487="",IF(Reservas!G487="","",IF(Reservas!F487=$O$10,0.85,IF(Reservas!F487=$O$11,0.45,IF(Reservas!F487=$O$12,0.33,"")))),Reservas!H487)</f>
        <v/>
      </c>
      <c r="CD482" t="str">
        <f>IF(Reservas!K487="",IF(Reservas!J487="","",IF(Reservas!I487=$O$10,0.85,IF(Reservas!I487=$O$11,0.45,IF(Reservas!I487=$O$12,0.33,"")))),Reservas!K487)</f>
        <v/>
      </c>
      <c r="CE482" t="str">
        <f>IF(Reservas!N487="",IF(Reservas!M487="","",IF(Reservas!L487=$O$10,0.85,IF(Reservas!L487=$O$11,0.45,IF(Reservas!L487=$O$12,0.33,"")))),Reservas!N487)</f>
        <v/>
      </c>
      <c r="CF482" t="str">
        <f>IF(Reservas!Q487="",IF(Reservas!P487="","",IF(Reservas!O487=$O$10,0.85,IF(Reservas!O487=$O$11,0.45,IF(Reservas!O487=$O$12,0.33,"")))),Reservas!Q487)</f>
        <v/>
      </c>
      <c r="CG482" t="str">
        <f>IF(Reservas!T487="",IF(Reservas!S487="","",IF(Reservas!R487=$O$10,0.85,IF(Reservas!R487=$O$11,0.45,IF(Reservas!R487=$O$12,0.33,"")))),Reservas!T487)</f>
        <v/>
      </c>
      <c r="CH482" t="str">
        <f>IF(Reservas!W487="",IF(Reservas!V487="","",IF(Reservas!U487=$O$10,0.85,IF(Reservas!U487=$O$11,0.45,IF(Reservas!U487=$O$12,0.33,"")))),Reservas!W487)</f>
        <v/>
      </c>
      <c r="CI482" t="str">
        <f>IF(Reservas!Z487="",IF(Reservas!Y487="","",IF(Reservas!X487=$O$10,0.85,IF(Reservas!X487=$O$11,0.45,IF(Reservas!X487=$O$12,0.33,"")))),Reservas!Z487)</f>
        <v/>
      </c>
      <c r="CJ482" t="str">
        <f>IF(Reservas!AC487="",IF(Reservas!AB487="","",IF(Reservas!AA487=$O$10,0.85,IF(Reservas!AA487=$O$11,0.45,IF(Reservas!AA487=$O$12,0.33,"")))),Reservas!AC487)</f>
        <v/>
      </c>
      <c r="CK482" t="str">
        <f>IF(Reservas!AF487="",IF(Reservas!AE487="","",IF(Reservas!AD487=$O$10,0.85,IF(Reservas!AD487=$O$11,0.45,IF(Reservas!AD487=$O$12,0.33,"")))),Reservas!AF487)</f>
        <v/>
      </c>
      <c r="CL482" t="str">
        <f>IF(Reservas!AI487="",IF(Reservas!AH487="","",IF(Reservas!AG487=$O$10,0.85,IF(Reservas!AG487=$O$11,0.45,IF(Reservas!AG487=$O$12,0.33,"")))),Reservas!AI487)</f>
        <v/>
      </c>
      <c r="CM482" t="str">
        <f>IF(Reservas!AL487="",IF(Reservas!AK487="","",IF(Reservas!AJ487=$O$10,0.85,IF(Reservas!AJ487=$O$11,0.45,IF(Reservas!AJ487=$O$12,0.33,"")))),Reservas!AL487)</f>
        <v/>
      </c>
      <c r="CO482" t="str">
        <f>IFERROR('Prod y alimentación'!E540*IF($AN482=$R$10,VLOOKUP($AO482,Listas!$B$6:$C$106,2,),IF($AN482=$R$11,VLOOKUP($AO482,Listas!$E$6:$F$106,2,),IF($AN482=$R$12,VLOOKUP($AO482,Listas!$H$6:$I$106,2,),""))),"")</f>
        <v/>
      </c>
      <c r="CP482" t="str">
        <f>IFERROR('Prod y alimentación'!H540*IF($AN482=$R$10,VLOOKUP($AO482,Listas!$B$6:$C$106,2,),IF($AN482=$R$11,VLOOKUP($AO482,Listas!$E$6:$F$106,2,),IF($AN482=$R$12,VLOOKUP($AO482,Listas!$H$6:$I$106,2,),""))),"")</f>
        <v/>
      </c>
      <c r="CQ482" t="str">
        <f>IFERROR('Prod y alimentación'!K540*IF($AN482=$R$10,VLOOKUP($AO482,Listas!$B$6:$C$106,2,),IF($AN482=$R$11,VLOOKUP($AO482,Listas!$E$6:$F$106,2,),IF($AN482=$R$12,VLOOKUP($AO482,Listas!$H$6:$I$106,2,),""))),"")</f>
        <v/>
      </c>
      <c r="CR482" t="str">
        <f>IFERROR('Prod y alimentación'!N540*IF($AN482=$R$10,VLOOKUP($AO482,Listas!$B$6:$C$106,2,),IF($AN482=$R$11,VLOOKUP($AO482,Listas!$E$6:$F$106,2,),IF($AN482=$R$12,VLOOKUP($AO482,Listas!$H$6:$I$106,2,),""))),"")</f>
        <v/>
      </c>
      <c r="CS482" t="str">
        <f>IFERROR('Prod y alimentación'!Q540*IF($AN482=$R$10,VLOOKUP($AO482,Listas!$B$6:$C$106,2,),IF($AN482=$R$11,VLOOKUP($AO482,Listas!$E$6:$F$106,2,),IF($AN482=$R$12,VLOOKUP($AO482,Listas!$H$6:$I$106,2,),""))),"")</f>
        <v/>
      </c>
      <c r="CT482" t="str">
        <f>IFERROR('Prod y alimentación'!T540*IF($AN482=$R$10,VLOOKUP($AO482,Listas!$B$6:$C$106,2,),IF($AN482=$R$11,VLOOKUP($AO482,Listas!$E$6:$F$106,2,),IF($AN482=$R$12,VLOOKUP($AO482,Listas!$H$6:$I$106,2,),""))),"")</f>
        <v/>
      </c>
      <c r="CU482" t="str">
        <f>IFERROR('Prod y alimentación'!W540*IF($AN482=$R$10,VLOOKUP($AO482,Listas!$B$6:$C$106,2,),IF($AN482=$R$11,VLOOKUP($AO482,Listas!$E$6:$F$106,2,),IF($AN482=$R$12,VLOOKUP($AO482,Listas!$H$6:$I$106,2,),""))),"")</f>
        <v/>
      </c>
      <c r="CV482" t="str">
        <f>IFERROR('Prod y alimentación'!Z540*IF($AN482=$R$10,VLOOKUP($AO482,Listas!$B$6:$C$106,2,),IF($AN482=$R$11,VLOOKUP($AO482,Listas!$E$6:$F$106,2,),IF($AN482=$R$12,VLOOKUP($AO482,Listas!$H$6:$I$106,2,),""))),"")</f>
        <v/>
      </c>
      <c r="CW482" t="str">
        <f>IFERROR('Prod y alimentación'!AC540*IF($AN482=$R$10,VLOOKUP($AO482,Listas!$B$6:$C$106,2,),IF($AN482=$R$11,VLOOKUP($AO482,Listas!$E$6:$F$106,2,),IF($AN482=$R$12,VLOOKUP($AO482,Listas!$H$6:$I$106,2,),""))),"")</f>
        <v/>
      </c>
      <c r="CX482" t="str">
        <f>IFERROR('Prod y alimentación'!AF540*IF($AN482=$R$10,VLOOKUP($AO482,Listas!$B$6:$C$106,2,),IF($AN482=$R$11,VLOOKUP($AO482,Listas!$E$6:$F$106,2,),IF($AN482=$R$12,VLOOKUP($AO482,Listas!$H$6:$I$106,2,),""))),"")</f>
        <v/>
      </c>
      <c r="CY482" t="str">
        <f>IFERROR('Prod y alimentación'!AI540*IF($AN482=$R$10,VLOOKUP($AO482,Listas!$B$6:$C$106,2,),IF($AN482=$R$11,VLOOKUP($AO482,Listas!$E$6:$F$106,2,),IF($AN482=$R$12,VLOOKUP($AO482,Listas!$H$6:$I$106,2,),""))),"")</f>
        <v/>
      </c>
      <c r="CZ482" t="str">
        <f>IFERROR('Prod y alimentación'!AL540*IF($AN482=$R$10,VLOOKUP($AO482,Listas!$B$6:$C$106,2,),IF($AN482=$R$11,VLOOKUP($AO482,Listas!$E$6:$F$106,2,),IF($AN482=$R$12,VLOOKUP($AO482,Listas!$H$6:$I$106,2,),""))),"")</f>
        <v/>
      </c>
    </row>
    <row r="483" spans="80:104" x14ac:dyDescent="0.35">
      <c r="CB483" t="str">
        <f>IF(Reservas!E488="",IF(Reservas!D488="","",IF(Reservas!C488=$O$10,0.85,IF(Reservas!C488=$O$11,0.45,IF(Reservas!C488=$O$12,0.33,"")))),Reservas!E488)</f>
        <v/>
      </c>
      <c r="CC483" t="str">
        <f>IF(Reservas!H488="",IF(Reservas!G488="","",IF(Reservas!F488=$O$10,0.85,IF(Reservas!F488=$O$11,0.45,IF(Reservas!F488=$O$12,0.33,"")))),Reservas!H488)</f>
        <v/>
      </c>
      <c r="CD483" t="str">
        <f>IF(Reservas!K488="",IF(Reservas!J488="","",IF(Reservas!I488=$O$10,0.85,IF(Reservas!I488=$O$11,0.45,IF(Reservas!I488=$O$12,0.33,"")))),Reservas!K488)</f>
        <v/>
      </c>
      <c r="CE483" t="str">
        <f>IF(Reservas!N488="",IF(Reservas!M488="","",IF(Reservas!L488=$O$10,0.85,IF(Reservas!L488=$O$11,0.45,IF(Reservas!L488=$O$12,0.33,"")))),Reservas!N488)</f>
        <v/>
      </c>
      <c r="CF483" t="str">
        <f>IF(Reservas!Q488="",IF(Reservas!P488="","",IF(Reservas!O488=$O$10,0.85,IF(Reservas!O488=$O$11,0.45,IF(Reservas!O488=$O$12,0.33,"")))),Reservas!Q488)</f>
        <v/>
      </c>
      <c r="CG483" t="str">
        <f>IF(Reservas!T488="",IF(Reservas!S488="","",IF(Reservas!R488=$O$10,0.85,IF(Reservas!R488=$O$11,0.45,IF(Reservas!R488=$O$12,0.33,"")))),Reservas!T488)</f>
        <v/>
      </c>
      <c r="CH483" t="str">
        <f>IF(Reservas!W488="",IF(Reservas!V488="","",IF(Reservas!U488=$O$10,0.85,IF(Reservas!U488=$O$11,0.45,IF(Reservas!U488=$O$12,0.33,"")))),Reservas!W488)</f>
        <v/>
      </c>
      <c r="CI483" t="str">
        <f>IF(Reservas!Z488="",IF(Reservas!Y488="","",IF(Reservas!X488=$O$10,0.85,IF(Reservas!X488=$O$11,0.45,IF(Reservas!X488=$O$12,0.33,"")))),Reservas!Z488)</f>
        <v/>
      </c>
      <c r="CJ483" t="str">
        <f>IF(Reservas!AC488="",IF(Reservas!AB488="","",IF(Reservas!AA488=$O$10,0.85,IF(Reservas!AA488=$O$11,0.45,IF(Reservas!AA488=$O$12,0.33,"")))),Reservas!AC488)</f>
        <v/>
      </c>
      <c r="CK483" t="str">
        <f>IF(Reservas!AF488="",IF(Reservas!AE488="","",IF(Reservas!AD488=$O$10,0.85,IF(Reservas!AD488=$O$11,0.45,IF(Reservas!AD488=$O$12,0.33,"")))),Reservas!AF488)</f>
        <v/>
      </c>
      <c r="CL483" t="str">
        <f>IF(Reservas!AI488="",IF(Reservas!AH488="","",IF(Reservas!AG488=$O$10,0.85,IF(Reservas!AG488=$O$11,0.45,IF(Reservas!AG488=$O$12,0.33,"")))),Reservas!AI488)</f>
        <v/>
      </c>
      <c r="CM483" t="str">
        <f>IF(Reservas!AL488="",IF(Reservas!AK488="","",IF(Reservas!AJ488=$O$10,0.85,IF(Reservas!AJ488=$O$11,0.45,IF(Reservas!AJ488=$O$12,0.33,"")))),Reservas!AL488)</f>
        <v/>
      </c>
      <c r="CO483" t="str">
        <f>IFERROR('Prod y alimentación'!E541*IF($AN483=$R$10,VLOOKUP($AO483,Listas!$B$6:$C$106,2,),IF($AN483=$R$11,VLOOKUP($AO483,Listas!$E$6:$F$106,2,),IF($AN483=$R$12,VLOOKUP($AO483,Listas!$H$6:$I$106,2,),""))),"")</f>
        <v/>
      </c>
      <c r="CP483" t="str">
        <f>IFERROR('Prod y alimentación'!H541*IF($AN483=$R$10,VLOOKUP($AO483,Listas!$B$6:$C$106,2,),IF($AN483=$R$11,VLOOKUP($AO483,Listas!$E$6:$F$106,2,),IF($AN483=$R$12,VLOOKUP($AO483,Listas!$H$6:$I$106,2,),""))),"")</f>
        <v/>
      </c>
      <c r="CQ483" t="str">
        <f>IFERROR('Prod y alimentación'!K541*IF($AN483=$R$10,VLOOKUP($AO483,Listas!$B$6:$C$106,2,),IF($AN483=$R$11,VLOOKUP($AO483,Listas!$E$6:$F$106,2,),IF($AN483=$R$12,VLOOKUP($AO483,Listas!$H$6:$I$106,2,),""))),"")</f>
        <v/>
      </c>
      <c r="CR483" t="str">
        <f>IFERROR('Prod y alimentación'!N541*IF($AN483=$R$10,VLOOKUP($AO483,Listas!$B$6:$C$106,2,),IF($AN483=$R$11,VLOOKUP($AO483,Listas!$E$6:$F$106,2,),IF($AN483=$R$12,VLOOKUP($AO483,Listas!$H$6:$I$106,2,),""))),"")</f>
        <v/>
      </c>
      <c r="CS483" t="str">
        <f>IFERROR('Prod y alimentación'!Q541*IF($AN483=$R$10,VLOOKUP($AO483,Listas!$B$6:$C$106,2,),IF($AN483=$R$11,VLOOKUP($AO483,Listas!$E$6:$F$106,2,),IF($AN483=$R$12,VLOOKUP($AO483,Listas!$H$6:$I$106,2,),""))),"")</f>
        <v/>
      </c>
      <c r="CT483" t="str">
        <f>IFERROR('Prod y alimentación'!T541*IF($AN483=$R$10,VLOOKUP($AO483,Listas!$B$6:$C$106,2,),IF($AN483=$R$11,VLOOKUP($AO483,Listas!$E$6:$F$106,2,),IF($AN483=$R$12,VLOOKUP($AO483,Listas!$H$6:$I$106,2,),""))),"")</f>
        <v/>
      </c>
      <c r="CU483" t="str">
        <f>IFERROR('Prod y alimentación'!W541*IF($AN483=$R$10,VLOOKUP($AO483,Listas!$B$6:$C$106,2,),IF($AN483=$R$11,VLOOKUP($AO483,Listas!$E$6:$F$106,2,),IF($AN483=$R$12,VLOOKUP($AO483,Listas!$H$6:$I$106,2,),""))),"")</f>
        <v/>
      </c>
      <c r="CV483" t="str">
        <f>IFERROR('Prod y alimentación'!Z541*IF($AN483=$R$10,VLOOKUP($AO483,Listas!$B$6:$C$106,2,),IF($AN483=$R$11,VLOOKUP($AO483,Listas!$E$6:$F$106,2,),IF($AN483=$R$12,VLOOKUP($AO483,Listas!$H$6:$I$106,2,),""))),"")</f>
        <v/>
      </c>
      <c r="CW483" t="str">
        <f>IFERROR('Prod y alimentación'!AC541*IF($AN483=$R$10,VLOOKUP($AO483,Listas!$B$6:$C$106,2,),IF($AN483=$R$11,VLOOKUP($AO483,Listas!$E$6:$F$106,2,),IF($AN483=$R$12,VLOOKUP($AO483,Listas!$H$6:$I$106,2,),""))),"")</f>
        <v/>
      </c>
      <c r="CX483" t="str">
        <f>IFERROR('Prod y alimentación'!AF541*IF($AN483=$R$10,VLOOKUP($AO483,Listas!$B$6:$C$106,2,),IF($AN483=$R$11,VLOOKUP($AO483,Listas!$E$6:$F$106,2,),IF($AN483=$R$12,VLOOKUP($AO483,Listas!$H$6:$I$106,2,),""))),"")</f>
        <v/>
      </c>
      <c r="CY483" t="str">
        <f>IFERROR('Prod y alimentación'!AI541*IF($AN483=$R$10,VLOOKUP($AO483,Listas!$B$6:$C$106,2,),IF($AN483=$R$11,VLOOKUP($AO483,Listas!$E$6:$F$106,2,),IF($AN483=$R$12,VLOOKUP($AO483,Listas!$H$6:$I$106,2,),""))),"")</f>
        <v/>
      </c>
      <c r="CZ483" t="str">
        <f>IFERROR('Prod y alimentación'!AL541*IF($AN483=$R$10,VLOOKUP($AO483,Listas!$B$6:$C$106,2,),IF($AN483=$R$11,VLOOKUP($AO483,Listas!$E$6:$F$106,2,),IF($AN483=$R$12,VLOOKUP($AO483,Listas!$H$6:$I$106,2,),""))),"")</f>
        <v/>
      </c>
    </row>
    <row r="484" spans="80:104" x14ac:dyDescent="0.35">
      <c r="CB484" t="str">
        <f>IF(Reservas!E489="",IF(Reservas!D489="","",IF(Reservas!C489=$O$10,0.85,IF(Reservas!C489=$O$11,0.45,IF(Reservas!C489=$O$12,0.33,"")))),Reservas!E489)</f>
        <v/>
      </c>
      <c r="CC484" t="str">
        <f>IF(Reservas!H489="",IF(Reservas!G489="","",IF(Reservas!F489=$O$10,0.85,IF(Reservas!F489=$O$11,0.45,IF(Reservas!F489=$O$12,0.33,"")))),Reservas!H489)</f>
        <v/>
      </c>
      <c r="CD484" t="str">
        <f>IF(Reservas!K489="",IF(Reservas!J489="","",IF(Reservas!I489=$O$10,0.85,IF(Reservas!I489=$O$11,0.45,IF(Reservas!I489=$O$12,0.33,"")))),Reservas!K489)</f>
        <v/>
      </c>
      <c r="CE484" t="str">
        <f>IF(Reservas!N489="",IF(Reservas!M489="","",IF(Reservas!L489=$O$10,0.85,IF(Reservas!L489=$O$11,0.45,IF(Reservas!L489=$O$12,0.33,"")))),Reservas!N489)</f>
        <v/>
      </c>
      <c r="CF484" t="str">
        <f>IF(Reservas!Q489="",IF(Reservas!P489="","",IF(Reservas!O489=$O$10,0.85,IF(Reservas!O489=$O$11,0.45,IF(Reservas!O489=$O$12,0.33,"")))),Reservas!Q489)</f>
        <v/>
      </c>
      <c r="CG484" t="str">
        <f>IF(Reservas!T489="",IF(Reservas!S489="","",IF(Reservas!R489=$O$10,0.85,IF(Reservas!R489=$O$11,0.45,IF(Reservas!R489=$O$12,0.33,"")))),Reservas!T489)</f>
        <v/>
      </c>
      <c r="CH484" t="str">
        <f>IF(Reservas!W489="",IF(Reservas!V489="","",IF(Reservas!U489=$O$10,0.85,IF(Reservas!U489=$O$11,0.45,IF(Reservas!U489=$O$12,0.33,"")))),Reservas!W489)</f>
        <v/>
      </c>
      <c r="CI484" t="str">
        <f>IF(Reservas!Z489="",IF(Reservas!Y489="","",IF(Reservas!X489=$O$10,0.85,IF(Reservas!X489=$O$11,0.45,IF(Reservas!X489=$O$12,0.33,"")))),Reservas!Z489)</f>
        <v/>
      </c>
      <c r="CJ484" t="str">
        <f>IF(Reservas!AC489="",IF(Reservas!AB489="","",IF(Reservas!AA489=$O$10,0.85,IF(Reservas!AA489=$O$11,0.45,IF(Reservas!AA489=$O$12,0.33,"")))),Reservas!AC489)</f>
        <v/>
      </c>
      <c r="CK484" t="str">
        <f>IF(Reservas!AF489="",IF(Reservas!AE489="","",IF(Reservas!AD489=$O$10,0.85,IF(Reservas!AD489=$O$11,0.45,IF(Reservas!AD489=$O$12,0.33,"")))),Reservas!AF489)</f>
        <v/>
      </c>
      <c r="CL484" t="str">
        <f>IF(Reservas!AI489="",IF(Reservas!AH489="","",IF(Reservas!AG489=$O$10,0.85,IF(Reservas!AG489=$O$11,0.45,IF(Reservas!AG489=$O$12,0.33,"")))),Reservas!AI489)</f>
        <v/>
      </c>
      <c r="CM484" t="str">
        <f>IF(Reservas!AL489="",IF(Reservas!AK489="","",IF(Reservas!AJ489=$O$10,0.85,IF(Reservas!AJ489=$O$11,0.45,IF(Reservas!AJ489=$O$12,0.33,"")))),Reservas!AL489)</f>
        <v/>
      </c>
      <c r="CO484" t="str">
        <f>IFERROR('Prod y alimentación'!E542*IF($AN484=$R$10,VLOOKUP($AO484,Listas!$B$6:$C$106,2,),IF($AN484=$R$11,VLOOKUP($AO484,Listas!$E$6:$F$106,2,),IF($AN484=$R$12,VLOOKUP($AO484,Listas!$H$6:$I$106,2,),""))),"")</f>
        <v/>
      </c>
      <c r="CP484" t="str">
        <f>IFERROR('Prod y alimentación'!H542*IF($AN484=$R$10,VLOOKUP($AO484,Listas!$B$6:$C$106,2,),IF($AN484=$R$11,VLOOKUP($AO484,Listas!$E$6:$F$106,2,),IF($AN484=$R$12,VLOOKUP($AO484,Listas!$H$6:$I$106,2,),""))),"")</f>
        <v/>
      </c>
      <c r="CQ484" t="str">
        <f>IFERROR('Prod y alimentación'!K542*IF($AN484=$R$10,VLOOKUP($AO484,Listas!$B$6:$C$106,2,),IF($AN484=$R$11,VLOOKUP($AO484,Listas!$E$6:$F$106,2,),IF($AN484=$R$12,VLOOKUP($AO484,Listas!$H$6:$I$106,2,),""))),"")</f>
        <v/>
      </c>
      <c r="CR484" t="str">
        <f>IFERROR('Prod y alimentación'!N542*IF($AN484=$R$10,VLOOKUP($AO484,Listas!$B$6:$C$106,2,),IF($AN484=$R$11,VLOOKUP($AO484,Listas!$E$6:$F$106,2,),IF($AN484=$R$12,VLOOKUP($AO484,Listas!$H$6:$I$106,2,),""))),"")</f>
        <v/>
      </c>
      <c r="CS484" t="str">
        <f>IFERROR('Prod y alimentación'!Q542*IF($AN484=$R$10,VLOOKUP($AO484,Listas!$B$6:$C$106,2,),IF($AN484=$R$11,VLOOKUP($AO484,Listas!$E$6:$F$106,2,),IF($AN484=$R$12,VLOOKUP($AO484,Listas!$H$6:$I$106,2,),""))),"")</f>
        <v/>
      </c>
      <c r="CT484" t="str">
        <f>IFERROR('Prod y alimentación'!T542*IF($AN484=$R$10,VLOOKUP($AO484,Listas!$B$6:$C$106,2,),IF($AN484=$R$11,VLOOKUP($AO484,Listas!$E$6:$F$106,2,),IF($AN484=$R$12,VLOOKUP($AO484,Listas!$H$6:$I$106,2,),""))),"")</f>
        <v/>
      </c>
      <c r="CU484" t="str">
        <f>IFERROR('Prod y alimentación'!W542*IF($AN484=$R$10,VLOOKUP($AO484,Listas!$B$6:$C$106,2,),IF($AN484=$R$11,VLOOKUP($AO484,Listas!$E$6:$F$106,2,),IF($AN484=$R$12,VLOOKUP($AO484,Listas!$H$6:$I$106,2,),""))),"")</f>
        <v/>
      </c>
      <c r="CV484" t="str">
        <f>IFERROR('Prod y alimentación'!Z542*IF($AN484=$R$10,VLOOKUP($AO484,Listas!$B$6:$C$106,2,),IF($AN484=$R$11,VLOOKUP($AO484,Listas!$E$6:$F$106,2,),IF($AN484=$R$12,VLOOKUP($AO484,Listas!$H$6:$I$106,2,),""))),"")</f>
        <v/>
      </c>
      <c r="CW484" t="str">
        <f>IFERROR('Prod y alimentación'!AC542*IF($AN484=$R$10,VLOOKUP($AO484,Listas!$B$6:$C$106,2,),IF($AN484=$R$11,VLOOKUP($AO484,Listas!$E$6:$F$106,2,),IF($AN484=$R$12,VLOOKUP($AO484,Listas!$H$6:$I$106,2,),""))),"")</f>
        <v/>
      </c>
      <c r="CX484" t="str">
        <f>IFERROR('Prod y alimentación'!AF542*IF($AN484=$R$10,VLOOKUP($AO484,Listas!$B$6:$C$106,2,),IF($AN484=$R$11,VLOOKUP($AO484,Listas!$E$6:$F$106,2,),IF($AN484=$R$12,VLOOKUP($AO484,Listas!$H$6:$I$106,2,),""))),"")</f>
        <v/>
      </c>
      <c r="CY484" t="str">
        <f>IFERROR('Prod y alimentación'!AI542*IF($AN484=$R$10,VLOOKUP($AO484,Listas!$B$6:$C$106,2,),IF($AN484=$R$11,VLOOKUP($AO484,Listas!$E$6:$F$106,2,),IF($AN484=$R$12,VLOOKUP($AO484,Listas!$H$6:$I$106,2,),""))),"")</f>
        <v/>
      </c>
      <c r="CZ484" t="str">
        <f>IFERROR('Prod y alimentación'!AL542*IF($AN484=$R$10,VLOOKUP($AO484,Listas!$B$6:$C$106,2,),IF($AN484=$R$11,VLOOKUP($AO484,Listas!$E$6:$F$106,2,),IF($AN484=$R$12,VLOOKUP($AO484,Listas!$H$6:$I$106,2,),""))),"")</f>
        <v/>
      </c>
    </row>
    <row r="485" spans="80:104" x14ac:dyDescent="0.35">
      <c r="CB485" t="str">
        <f>IF(Reservas!E490="",IF(Reservas!D490="","",IF(Reservas!C490=$O$10,0.85,IF(Reservas!C490=$O$11,0.45,IF(Reservas!C490=$O$12,0.33,"")))),Reservas!E490)</f>
        <v/>
      </c>
      <c r="CC485" t="str">
        <f>IF(Reservas!H490="",IF(Reservas!G490="","",IF(Reservas!F490=$O$10,0.85,IF(Reservas!F490=$O$11,0.45,IF(Reservas!F490=$O$12,0.33,"")))),Reservas!H490)</f>
        <v/>
      </c>
      <c r="CD485" t="str">
        <f>IF(Reservas!K490="",IF(Reservas!J490="","",IF(Reservas!I490=$O$10,0.85,IF(Reservas!I490=$O$11,0.45,IF(Reservas!I490=$O$12,0.33,"")))),Reservas!K490)</f>
        <v/>
      </c>
      <c r="CE485" t="str">
        <f>IF(Reservas!N490="",IF(Reservas!M490="","",IF(Reservas!L490=$O$10,0.85,IF(Reservas!L490=$O$11,0.45,IF(Reservas!L490=$O$12,0.33,"")))),Reservas!N490)</f>
        <v/>
      </c>
      <c r="CF485" t="str">
        <f>IF(Reservas!Q490="",IF(Reservas!P490="","",IF(Reservas!O490=$O$10,0.85,IF(Reservas!O490=$O$11,0.45,IF(Reservas!O490=$O$12,0.33,"")))),Reservas!Q490)</f>
        <v/>
      </c>
      <c r="CG485" t="str">
        <f>IF(Reservas!T490="",IF(Reservas!S490="","",IF(Reservas!R490=$O$10,0.85,IF(Reservas!R490=$O$11,0.45,IF(Reservas!R490=$O$12,0.33,"")))),Reservas!T490)</f>
        <v/>
      </c>
      <c r="CH485" t="str">
        <f>IF(Reservas!W490="",IF(Reservas!V490="","",IF(Reservas!U490=$O$10,0.85,IF(Reservas!U490=$O$11,0.45,IF(Reservas!U490=$O$12,0.33,"")))),Reservas!W490)</f>
        <v/>
      </c>
      <c r="CI485" t="str">
        <f>IF(Reservas!Z490="",IF(Reservas!Y490="","",IF(Reservas!X490=$O$10,0.85,IF(Reservas!X490=$O$11,0.45,IF(Reservas!X490=$O$12,0.33,"")))),Reservas!Z490)</f>
        <v/>
      </c>
      <c r="CJ485" t="str">
        <f>IF(Reservas!AC490="",IF(Reservas!AB490="","",IF(Reservas!AA490=$O$10,0.85,IF(Reservas!AA490=$O$11,0.45,IF(Reservas!AA490=$O$12,0.33,"")))),Reservas!AC490)</f>
        <v/>
      </c>
      <c r="CK485" t="str">
        <f>IF(Reservas!AF490="",IF(Reservas!AE490="","",IF(Reservas!AD490=$O$10,0.85,IF(Reservas!AD490=$O$11,0.45,IF(Reservas!AD490=$O$12,0.33,"")))),Reservas!AF490)</f>
        <v/>
      </c>
      <c r="CL485" t="str">
        <f>IF(Reservas!AI490="",IF(Reservas!AH490="","",IF(Reservas!AG490=$O$10,0.85,IF(Reservas!AG490=$O$11,0.45,IF(Reservas!AG490=$O$12,0.33,"")))),Reservas!AI490)</f>
        <v/>
      </c>
      <c r="CM485" t="str">
        <f>IF(Reservas!AL490="",IF(Reservas!AK490="","",IF(Reservas!AJ490=$O$10,0.85,IF(Reservas!AJ490=$O$11,0.45,IF(Reservas!AJ490=$O$12,0.33,"")))),Reservas!AL490)</f>
        <v/>
      </c>
      <c r="CO485" t="str">
        <f>IFERROR('Prod y alimentación'!E543*IF($AN485=$R$10,VLOOKUP($AO485,Listas!$B$6:$C$106,2,),IF($AN485=$R$11,VLOOKUP($AO485,Listas!$E$6:$F$106,2,),IF($AN485=$R$12,VLOOKUP($AO485,Listas!$H$6:$I$106,2,),""))),"")</f>
        <v/>
      </c>
      <c r="CP485" t="str">
        <f>IFERROR('Prod y alimentación'!H543*IF($AN485=$R$10,VLOOKUP($AO485,Listas!$B$6:$C$106,2,),IF($AN485=$R$11,VLOOKUP($AO485,Listas!$E$6:$F$106,2,),IF($AN485=$R$12,VLOOKUP($AO485,Listas!$H$6:$I$106,2,),""))),"")</f>
        <v/>
      </c>
      <c r="CQ485" t="str">
        <f>IFERROR('Prod y alimentación'!K543*IF($AN485=$R$10,VLOOKUP($AO485,Listas!$B$6:$C$106,2,),IF($AN485=$R$11,VLOOKUP($AO485,Listas!$E$6:$F$106,2,),IF($AN485=$R$12,VLOOKUP($AO485,Listas!$H$6:$I$106,2,),""))),"")</f>
        <v/>
      </c>
      <c r="CR485" t="str">
        <f>IFERROR('Prod y alimentación'!N543*IF($AN485=$R$10,VLOOKUP($AO485,Listas!$B$6:$C$106,2,),IF($AN485=$R$11,VLOOKUP($AO485,Listas!$E$6:$F$106,2,),IF($AN485=$R$12,VLOOKUP($AO485,Listas!$H$6:$I$106,2,),""))),"")</f>
        <v/>
      </c>
      <c r="CS485" t="str">
        <f>IFERROR('Prod y alimentación'!Q543*IF($AN485=$R$10,VLOOKUP($AO485,Listas!$B$6:$C$106,2,),IF($AN485=$R$11,VLOOKUP($AO485,Listas!$E$6:$F$106,2,),IF($AN485=$R$12,VLOOKUP($AO485,Listas!$H$6:$I$106,2,),""))),"")</f>
        <v/>
      </c>
      <c r="CT485" t="str">
        <f>IFERROR('Prod y alimentación'!T543*IF($AN485=$R$10,VLOOKUP($AO485,Listas!$B$6:$C$106,2,),IF($AN485=$R$11,VLOOKUP($AO485,Listas!$E$6:$F$106,2,),IF($AN485=$R$12,VLOOKUP($AO485,Listas!$H$6:$I$106,2,),""))),"")</f>
        <v/>
      </c>
      <c r="CU485" t="str">
        <f>IFERROR('Prod y alimentación'!W543*IF($AN485=$R$10,VLOOKUP($AO485,Listas!$B$6:$C$106,2,),IF($AN485=$R$11,VLOOKUP($AO485,Listas!$E$6:$F$106,2,),IF($AN485=$R$12,VLOOKUP($AO485,Listas!$H$6:$I$106,2,),""))),"")</f>
        <v/>
      </c>
      <c r="CV485" t="str">
        <f>IFERROR('Prod y alimentación'!Z543*IF($AN485=$R$10,VLOOKUP($AO485,Listas!$B$6:$C$106,2,),IF($AN485=$R$11,VLOOKUP($AO485,Listas!$E$6:$F$106,2,),IF($AN485=$R$12,VLOOKUP($AO485,Listas!$H$6:$I$106,2,),""))),"")</f>
        <v/>
      </c>
      <c r="CW485" t="str">
        <f>IFERROR('Prod y alimentación'!AC543*IF($AN485=$R$10,VLOOKUP($AO485,Listas!$B$6:$C$106,2,),IF($AN485=$R$11,VLOOKUP($AO485,Listas!$E$6:$F$106,2,),IF($AN485=$R$12,VLOOKUP($AO485,Listas!$H$6:$I$106,2,),""))),"")</f>
        <v/>
      </c>
      <c r="CX485" t="str">
        <f>IFERROR('Prod y alimentación'!AF543*IF($AN485=$R$10,VLOOKUP($AO485,Listas!$B$6:$C$106,2,),IF($AN485=$R$11,VLOOKUP($AO485,Listas!$E$6:$F$106,2,),IF($AN485=$R$12,VLOOKUP($AO485,Listas!$H$6:$I$106,2,),""))),"")</f>
        <v/>
      </c>
      <c r="CY485" t="str">
        <f>IFERROR('Prod y alimentación'!AI543*IF($AN485=$R$10,VLOOKUP($AO485,Listas!$B$6:$C$106,2,),IF($AN485=$R$11,VLOOKUP($AO485,Listas!$E$6:$F$106,2,),IF($AN485=$R$12,VLOOKUP($AO485,Listas!$H$6:$I$106,2,),""))),"")</f>
        <v/>
      </c>
      <c r="CZ485" t="str">
        <f>IFERROR('Prod y alimentación'!AL543*IF($AN485=$R$10,VLOOKUP($AO485,Listas!$B$6:$C$106,2,),IF($AN485=$R$11,VLOOKUP($AO485,Listas!$E$6:$F$106,2,),IF($AN485=$R$12,VLOOKUP($AO485,Listas!$H$6:$I$106,2,),""))),"")</f>
        <v/>
      </c>
    </row>
    <row r="486" spans="80:104" x14ac:dyDescent="0.35">
      <c r="CB486" t="str">
        <f>IF(Reservas!E491="",IF(Reservas!D491="","",IF(Reservas!C491=$O$10,0.85,IF(Reservas!C491=$O$11,0.45,IF(Reservas!C491=$O$12,0.33,"")))),Reservas!E491)</f>
        <v/>
      </c>
      <c r="CC486" t="str">
        <f>IF(Reservas!H491="",IF(Reservas!G491="","",IF(Reservas!F491=$O$10,0.85,IF(Reservas!F491=$O$11,0.45,IF(Reservas!F491=$O$12,0.33,"")))),Reservas!H491)</f>
        <v/>
      </c>
      <c r="CD486" t="str">
        <f>IF(Reservas!K491="",IF(Reservas!J491="","",IF(Reservas!I491=$O$10,0.85,IF(Reservas!I491=$O$11,0.45,IF(Reservas!I491=$O$12,0.33,"")))),Reservas!K491)</f>
        <v/>
      </c>
      <c r="CE486" t="str">
        <f>IF(Reservas!N491="",IF(Reservas!M491="","",IF(Reservas!L491=$O$10,0.85,IF(Reservas!L491=$O$11,0.45,IF(Reservas!L491=$O$12,0.33,"")))),Reservas!N491)</f>
        <v/>
      </c>
      <c r="CF486" t="str">
        <f>IF(Reservas!Q491="",IF(Reservas!P491="","",IF(Reservas!O491=$O$10,0.85,IF(Reservas!O491=$O$11,0.45,IF(Reservas!O491=$O$12,0.33,"")))),Reservas!Q491)</f>
        <v/>
      </c>
      <c r="CG486" t="str">
        <f>IF(Reservas!T491="",IF(Reservas!S491="","",IF(Reservas!R491=$O$10,0.85,IF(Reservas!R491=$O$11,0.45,IF(Reservas!R491=$O$12,0.33,"")))),Reservas!T491)</f>
        <v/>
      </c>
      <c r="CH486" t="str">
        <f>IF(Reservas!W491="",IF(Reservas!V491="","",IF(Reservas!U491=$O$10,0.85,IF(Reservas!U491=$O$11,0.45,IF(Reservas!U491=$O$12,0.33,"")))),Reservas!W491)</f>
        <v/>
      </c>
      <c r="CI486" t="str">
        <f>IF(Reservas!Z491="",IF(Reservas!Y491="","",IF(Reservas!X491=$O$10,0.85,IF(Reservas!X491=$O$11,0.45,IF(Reservas!X491=$O$12,0.33,"")))),Reservas!Z491)</f>
        <v/>
      </c>
      <c r="CJ486" t="str">
        <f>IF(Reservas!AC491="",IF(Reservas!AB491="","",IF(Reservas!AA491=$O$10,0.85,IF(Reservas!AA491=$O$11,0.45,IF(Reservas!AA491=$O$12,0.33,"")))),Reservas!AC491)</f>
        <v/>
      </c>
      <c r="CK486" t="str">
        <f>IF(Reservas!AF491="",IF(Reservas!AE491="","",IF(Reservas!AD491=$O$10,0.85,IF(Reservas!AD491=$O$11,0.45,IF(Reservas!AD491=$O$12,0.33,"")))),Reservas!AF491)</f>
        <v/>
      </c>
      <c r="CL486" t="str">
        <f>IF(Reservas!AI491="",IF(Reservas!AH491="","",IF(Reservas!AG491=$O$10,0.85,IF(Reservas!AG491=$O$11,0.45,IF(Reservas!AG491=$O$12,0.33,"")))),Reservas!AI491)</f>
        <v/>
      </c>
      <c r="CM486" t="str">
        <f>IF(Reservas!AL491="",IF(Reservas!AK491="","",IF(Reservas!AJ491=$O$10,0.85,IF(Reservas!AJ491=$O$11,0.45,IF(Reservas!AJ491=$O$12,0.33,"")))),Reservas!AL491)</f>
        <v/>
      </c>
      <c r="CO486" t="str">
        <f>IFERROR('Prod y alimentación'!E544*IF($AN486=$R$10,VLOOKUP($AO486,Listas!$B$6:$C$106,2,),IF($AN486=$R$11,VLOOKUP($AO486,Listas!$E$6:$F$106,2,),IF($AN486=$R$12,VLOOKUP($AO486,Listas!$H$6:$I$106,2,),""))),"")</f>
        <v/>
      </c>
      <c r="CP486" t="str">
        <f>IFERROR('Prod y alimentación'!H544*IF($AN486=$R$10,VLOOKUP($AO486,Listas!$B$6:$C$106,2,),IF($AN486=$R$11,VLOOKUP($AO486,Listas!$E$6:$F$106,2,),IF($AN486=$R$12,VLOOKUP($AO486,Listas!$H$6:$I$106,2,),""))),"")</f>
        <v/>
      </c>
      <c r="CQ486" t="str">
        <f>IFERROR('Prod y alimentación'!K544*IF($AN486=$R$10,VLOOKUP($AO486,Listas!$B$6:$C$106,2,),IF($AN486=$R$11,VLOOKUP($AO486,Listas!$E$6:$F$106,2,),IF($AN486=$R$12,VLOOKUP($AO486,Listas!$H$6:$I$106,2,),""))),"")</f>
        <v/>
      </c>
      <c r="CR486" t="str">
        <f>IFERROR('Prod y alimentación'!N544*IF($AN486=$R$10,VLOOKUP($AO486,Listas!$B$6:$C$106,2,),IF($AN486=$R$11,VLOOKUP($AO486,Listas!$E$6:$F$106,2,),IF($AN486=$R$12,VLOOKUP($AO486,Listas!$H$6:$I$106,2,),""))),"")</f>
        <v/>
      </c>
      <c r="CS486" t="str">
        <f>IFERROR('Prod y alimentación'!Q544*IF($AN486=$R$10,VLOOKUP($AO486,Listas!$B$6:$C$106,2,),IF($AN486=$R$11,VLOOKUP($AO486,Listas!$E$6:$F$106,2,),IF($AN486=$R$12,VLOOKUP($AO486,Listas!$H$6:$I$106,2,),""))),"")</f>
        <v/>
      </c>
      <c r="CT486" t="str">
        <f>IFERROR('Prod y alimentación'!T544*IF($AN486=$R$10,VLOOKUP($AO486,Listas!$B$6:$C$106,2,),IF($AN486=$R$11,VLOOKUP($AO486,Listas!$E$6:$F$106,2,),IF($AN486=$R$12,VLOOKUP($AO486,Listas!$H$6:$I$106,2,),""))),"")</f>
        <v/>
      </c>
      <c r="CU486" t="str">
        <f>IFERROR('Prod y alimentación'!W544*IF($AN486=$R$10,VLOOKUP($AO486,Listas!$B$6:$C$106,2,),IF($AN486=$R$11,VLOOKUP($AO486,Listas!$E$6:$F$106,2,),IF($AN486=$R$12,VLOOKUP($AO486,Listas!$H$6:$I$106,2,),""))),"")</f>
        <v/>
      </c>
      <c r="CV486" t="str">
        <f>IFERROR('Prod y alimentación'!Z544*IF($AN486=$R$10,VLOOKUP($AO486,Listas!$B$6:$C$106,2,),IF($AN486=$R$11,VLOOKUP($AO486,Listas!$E$6:$F$106,2,),IF($AN486=$R$12,VLOOKUP($AO486,Listas!$H$6:$I$106,2,),""))),"")</f>
        <v/>
      </c>
      <c r="CW486" t="str">
        <f>IFERROR('Prod y alimentación'!AC544*IF($AN486=$R$10,VLOOKUP($AO486,Listas!$B$6:$C$106,2,),IF($AN486=$R$11,VLOOKUP($AO486,Listas!$E$6:$F$106,2,),IF($AN486=$R$12,VLOOKUP($AO486,Listas!$H$6:$I$106,2,),""))),"")</f>
        <v/>
      </c>
      <c r="CX486" t="str">
        <f>IFERROR('Prod y alimentación'!AF544*IF($AN486=$R$10,VLOOKUP($AO486,Listas!$B$6:$C$106,2,),IF($AN486=$R$11,VLOOKUP($AO486,Listas!$E$6:$F$106,2,),IF($AN486=$R$12,VLOOKUP($AO486,Listas!$H$6:$I$106,2,),""))),"")</f>
        <v/>
      </c>
      <c r="CY486" t="str">
        <f>IFERROR('Prod y alimentación'!AI544*IF($AN486=$R$10,VLOOKUP($AO486,Listas!$B$6:$C$106,2,),IF($AN486=$R$11,VLOOKUP($AO486,Listas!$E$6:$F$106,2,),IF($AN486=$R$12,VLOOKUP($AO486,Listas!$H$6:$I$106,2,),""))),"")</f>
        <v/>
      </c>
      <c r="CZ486" t="str">
        <f>IFERROR('Prod y alimentación'!AL544*IF($AN486=$R$10,VLOOKUP($AO486,Listas!$B$6:$C$106,2,),IF($AN486=$R$11,VLOOKUP($AO486,Listas!$E$6:$F$106,2,),IF($AN486=$R$12,VLOOKUP($AO486,Listas!$H$6:$I$106,2,),""))),"")</f>
        <v/>
      </c>
    </row>
    <row r="487" spans="80:104" x14ac:dyDescent="0.35">
      <c r="CB487" t="str">
        <f>IF(Reservas!E492="",IF(Reservas!D492="","",IF(Reservas!C492=$O$10,0.85,IF(Reservas!C492=$O$11,0.45,IF(Reservas!C492=$O$12,0.33,"")))),Reservas!E492)</f>
        <v/>
      </c>
      <c r="CC487" t="str">
        <f>IF(Reservas!H492="",IF(Reservas!G492="","",IF(Reservas!F492=$O$10,0.85,IF(Reservas!F492=$O$11,0.45,IF(Reservas!F492=$O$12,0.33,"")))),Reservas!H492)</f>
        <v/>
      </c>
      <c r="CD487" t="str">
        <f>IF(Reservas!K492="",IF(Reservas!J492="","",IF(Reservas!I492=$O$10,0.85,IF(Reservas!I492=$O$11,0.45,IF(Reservas!I492=$O$12,0.33,"")))),Reservas!K492)</f>
        <v/>
      </c>
      <c r="CE487" t="str">
        <f>IF(Reservas!N492="",IF(Reservas!M492="","",IF(Reservas!L492=$O$10,0.85,IF(Reservas!L492=$O$11,0.45,IF(Reservas!L492=$O$12,0.33,"")))),Reservas!N492)</f>
        <v/>
      </c>
      <c r="CF487" t="str">
        <f>IF(Reservas!Q492="",IF(Reservas!P492="","",IF(Reservas!O492=$O$10,0.85,IF(Reservas!O492=$O$11,0.45,IF(Reservas!O492=$O$12,0.33,"")))),Reservas!Q492)</f>
        <v/>
      </c>
      <c r="CG487" t="str">
        <f>IF(Reservas!T492="",IF(Reservas!S492="","",IF(Reservas!R492=$O$10,0.85,IF(Reservas!R492=$O$11,0.45,IF(Reservas!R492=$O$12,0.33,"")))),Reservas!T492)</f>
        <v/>
      </c>
      <c r="CH487" t="str">
        <f>IF(Reservas!W492="",IF(Reservas!V492="","",IF(Reservas!U492=$O$10,0.85,IF(Reservas!U492=$O$11,0.45,IF(Reservas!U492=$O$12,0.33,"")))),Reservas!W492)</f>
        <v/>
      </c>
      <c r="CI487" t="str">
        <f>IF(Reservas!Z492="",IF(Reservas!Y492="","",IF(Reservas!X492=$O$10,0.85,IF(Reservas!X492=$O$11,0.45,IF(Reservas!X492=$O$12,0.33,"")))),Reservas!Z492)</f>
        <v/>
      </c>
      <c r="CJ487" t="str">
        <f>IF(Reservas!AC492="",IF(Reservas!AB492="","",IF(Reservas!AA492=$O$10,0.85,IF(Reservas!AA492=$O$11,0.45,IF(Reservas!AA492=$O$12,0.33,"")))),Reservas!AC492)</f>
        <v/>
      </c>
      <c r="CK487" t="str">
        <f>IF(Reservas!AF492="",IF(Reservas!AE492="","",IF(Reservas!AD492=$O$10,0.85,IF(Reservas!AD492=$O$11,0.45,IF(Reservas!AD492=$O$12,0.33,"")))),Reservas!AF492)</f>
        <v/>
      </c>
      <c r="CL487" t="str">
        <f>IF(Reservas!AI492="",IF(Reservas!AH492="","",IF(Reservas!AG492=$O$10,0.85,IF(Reservas!AG492=$O$11,0.45,IF(Reservas!AG492=$O$12,0.33,"")))),Reservas!AI492)</f>
        <v/>
      </c>
      <c r="CM487" t="str">
        <f>IF(Reservas!AL492="",IF(Reservas!AK492="","",IF(Reservas!AJ492=$O$10,0.85,IF(Reservas!AJ492=$O$11,0.45,IF(Reservas!AJ492=$O$12,0.33,"")))),Reservas!AL492)</f>
        <v/>
      </c>
      <c r="CO487" t="str">
        <f>IFERROR('Prod y alimentación'!E545*IF($AN487=$R$10,VLOOKUP($AO487,Listas!$B$6:$C$106,2,),IF($AN487=$R$11,VLOOKUP($AO487,Listas!$E$6:$F$106,2,),IF($AN487=$R$12,VLOOKUP($AO487,Listas!$H$6:$I$106,2,),""))),"")</f>
        <v/>
      </c>
      <c r="CP487" t="str">
        <f>IFERROR('Prod y alimentación'!H545*IF($AN487=$R$10,VLOOKUP($AO487,Listas!$B$6:$C$106,2,),IF($AN487=$R$11,VLOOKUP($AO487,Listas!$E$6:$F$106,2,),IF($AN487=$R$12,VLOOKUP($AO487,Listas!$H$6:$I$106,2,),""))),"")</f>
        <v/>
      </c>
      <c r="CQ487" t="str">
        <f>IFERROR('Prod y alimentación'!K545*IF($AN487=$R$10,VLOOKUP($AO487,Listas!$B$6:$C$106,2,),IF($AN487=$R$11,VLOOKUP($AO487,Listas!$E$6:$F$106,2,),IF($AN487=$R$12,VLOOKUP($AO487,Listas!$H$6:$I$106,2,),""))),"")</f>
        <v/>
      </c>
      <c r="CR487" t="str">
        <f>IFERROR('Prod y alimentación'!N545*IF($AN487=$R$10,VLOOKUP($AO487,Listas!$B$6:$C$106,2,),IF($AN487=$R$11,VLOOKUP($AO487,Listas!$E$6:$F$106,2,),IF($AN487=$R$12,VLOOKUP($AO487,Listas!$H$6:$I$106,2,),""))),"")</f>
        <v/>
      </c>
      <c r="CS487" t="str">
        <f>IFERROR('Prod y alimentación'!Q545*IF($AN487=$R$10,VLOOKUP($AO487,Listas!$B$6:$C$106,2,),IF($AN487=$R$11,VLOOKUP($AO487,Listas!$E$6:$F$106,2,),IF($AN487=$R$12,VLOOKUP($AO487,Listas!$H$6:$I$106,2,),""))),"")</f>
        <v/>
      </c>
      <c r="CT487" t="str">
        <f>IFERROR('Prod y alimentación'!T545*IF($AN487=$R$10,VLOOKUP($AO487,Listas!$B$6:$C$106,2,),IF($AN487=$R$11,VLOOKUP($AO487,Listas!$E$6:$F$106,2,),IF($AN487=$R$12,VLOOKUP($AO487,Listas!$H$6:$I$106,2,),""))),"")</f>
        <v/>
      </c>
      <c r="CU487" t="str">
        <f>IFERROR('Prod y alimentación'!W545*IF($AN487=$R$10,VLOOKUP($AO487,Listas!$B$6:$C$106,2,),IF($AN487=$R$11,VLOOKUP($AO487,Listas!$E$6:$F$106,2,),IF($AN487=$R$12,VLOOKUP($AO487,Listas!$H$6:$I$106,2,),""))),"")</f>
        <v/>
      </c>
      <c r="CV487" t="str">
        <f>IFERROR('Prod y alimentación'!Z545*IF($AN487=$R$10,VLOOKUP($AO487,Listas!$B$6:$C$106,2,),IF($AN487=$R$11,VLOOKUP($AO487,Listas!$E$6:$F$106,2,),IF($AN487=$R$12,VLOOKUP($AO487,Listas!$H$6:$I$106,2,),""))),"")</f>
        <v/>
      </c>
      <c r="CW487" t="str">
        <f>IFERROR('Prod y alimentación'!AC545*IF($AN487=$R$10,VLOOKUP($AO487,Listas!$B$6:$C$106,2,),IF($AN487=$R$11,VLOOKUP($AO487,Listas!$E$6:$F$106,2,),IF($AN487=$R$12,VLOOKUP($AO487,Listas!$H$6:$I$106,2,),""))),"")</f>
        <v/>
      </c>
      <c r="CX487" t="str">
        <f>IFERROR('Prod y alimentación'!AF545*IF($AN487=$R$10,VLOOKUP($AO487,Listas!$B$6:$C$106,2,),IF($AN487=$R$11,VLOOKUP($AO487,Listas!$E$6:$F$106,2,),IF($AN487=$R$12,VLOOKUP($AO487,Listas!$H$6:$I$106,2,),""))),"")</f>
        <v/>
      </c>
      <c r="CY487" t="str">
        <f>IFERROR('Prod y alimentación'!AI545*IF($AN487=$R$10,VLOOKUP($AO487,Listas!$B$6:$C$106,2,),IF($AN487=$R$11,VLOOKUP($AO487,Listas!$E$6:$F$106,2,),IF($AN487=$R$12,VLOOKUP($AO487,Listas!$H$6:$I$106,2,),""))),"")</f>
        <v/>
      </c>
      <c r="CZ487" t="str">
        <f>IFERROR('Prod y alimentación'!AL545*IF($AN487=$R$10,VLOOKUP($AO487,Listas!$B$6:$C$106,2,),IF($AN487=$R$11,VLOOKUP($AO487,Listas!$E$6:$F$106,2,),IF($AN487=$R$12,VLOOKUP($AO487,Listas!$H$6:$I$106,2,),""))),"")</f>
        <v/>
      </c>
    </row>
    <row r="488" spans="80:104" x14ac:dyDescent="0.35">
      <c r="CB488" t="str">
        <f>IF(Reservas!E493="",IF(Reservas!D493="","",IF(Reservas!C493=$O$10,0.85,IF(Reservas!C493=$O$11,0.45,IF(Reservas!C493=$O$12,0.33,"")))),Reservas!E493)</f>
        <v/>
      </c>
      <c r="CC488" t="str">
        <f>IF(Reservas!H493="",IF(Reservas!G493="","",IF(Reservas!F493=$O$10,0.85,IF(Reservas!F493=$O$11,0.45,IF(Reservas!F493=$O$12,0.33,"")))),Reservas!H493)</f>
        <v/>
      </c>
      <c r="CD488" t="str">
        <f>IF(Reservas!K493="",IF(Reservas!J493="","",IF(Reservas!I493=$O$10,0.85,IF(Reservas!I493=$O$11,0.45,IF(Reservas!I493=$O$12,0.33,"")))),Reservas!K493)</f>
        <v/>
      </c>
      <c r="CE488" t="str">
        <f>IF(Reservas!N493="",IF(Reservas!M493="","",IF(Reservas!L493=$O$10,0.85,IF(Reservas!L493=$O$11,0.45,IF(Reservas!L493=$O$12,0.33,"")))),Reservas!N493)</f>
        <v/>
      </c>
      <c r="CF488" t="str">
        <f>IF(Reservas!Q493="",IF(Reservas!P493="","",IF(Reservas!O493=$O$10,0.85,IF(Reservas!O493=$O$11,0.45,IF(Reservas!O493=$O$12,0.33,"")))),Reservas!Q493)</f>
        <v/>
      </c>
      <c r="CG488" t="str">
        <f>IF(Reservas!T493="",IF(Reservas!S493="","",IF(Reservas!R493=$O$10,0.85,IF(Reservas!R493=$O$11,0.45,IF(Reservas!R493=$O$12,0.33,"")))),Reservas!T493)</f>
        <v/>
      </c>
      <c r="CH488" t="str">
        <f>IF(Reservas!W493="",IF(Reservas!V493="","",IF(Reservas!U493=$O$10,0.85,IF(Reservas!U493=$O$11,0.45,IF(Reservas!U493=$O$12,0.33,"")))),Reservas!W493)</f>
        <v/>
      </c>
      <c r="CI488" t="str">
        <f>IF(Reservas!Z493="",IF(Reservas!Y493="","",IF(Reservas!X493=$O$10,0.85,IF(Reservas!X493=$O$11,0.45,IF(Reservas!X493=$O$12,0.33,"")))),Reservas!Z493)</f>
        <v/>
      </c>
      <c r="CJ488" t="str">
        <f>IF(Reservas!AC493="",IF(Reservas!AB493="","",IF(Reservas!AA493=$O$10,0.85,IF(Reservas!AA493=$O$11,0.45,IF(Reservas!AA493=$O$12,0.33,"")))),Reservas!AC493)</f>
        <v/>
      </c>
      <c r="CK488" t="str">
        <f>IF(Reservas!AF493="",IF(Reservas!AE493="","",IF(Reservas!AD493=$O$10,0.85,IF(Reservas!AD493=$O$11,0.45,IF(Reservas!AD493=$O$12,0.33,"")))),Reservas!AF493)</f>
        <v/>
      </c>
      <c r="CL488" t="str">
        <f>IF(Reservas!AI493="",IF(Reservas!AH493="","",IF(Reservas!AG493=$O$10,0.85,IF(Reservas!AG493=$O$11,0.45,IF(Reservas!AG493=$O$12,0.33,"")))),Reservas!AI493)</f>
        <v/>
      </c>
      <c r="CM488" t="str">
        <f>IF(Reservas!AL493="",IF(Reservas!AK493="","",IF(Reservas!AJ493=$O$10,0.85,IF(Reservas!AJ493=$O$11,0.45,IF(Reservas!AJ493=$O$12,0.33,"")))),Reservas!AL493)</f>
        <v/>
      </c>
      <c r="CO488" t="str">
        <f>IFERROR('Prod y alimentación'!E546*IF($AN488=$R$10,VLOOKUP($AO488,Listas!$B$6:$C$106,2,),IF($AN488=$R$11,VLOOKUP($AO488,Listas!$E$6:$F$106,2,),IF($AN488=$R$12,VLOOKUP($AO488,Listas!$H$6:$I$106,2,),""))),"")</f>
        <v/>
      </c>
      <c r="CP488" t="str">
        <f>IFERROR('Prod y alimentación'!H546*IF($AN488=$R$10,VLOOKUP($AO488,Listas!$B$6:$C$106,2,),IF($AN488=$R$11,VLOOKUP($AO488,Listas!$E$6:$F$106,2,),IF($AN488=$R$12,VLOOKUP($AO488,Listas!$H$6:$I$106,2,),""))),"")</f>
        <v/>
      </c>
      <c r="CQ488" t="str">
        <f>IFERROR('Prod y alimentación'!K546*IF($AN488=$R$10,VLOOKUP($AO488,Listas!$B$6:$C$106,2,),IF($AN488=$R$11,VLOOKUP($AO488,Listas!$E$6:$F$106,2,),IF($AN488=$R$12,VLOOKUP($AO488,Listas!$H$6:$I$106,2,),""))),"")</f>
        <v/>
      </c>
      <c r="CR488" t="str">
        <f>IFERROR('Prod y alimentación'!N546*IF($AN488=$R$10,VLOOKUP($AO488,Listas!$B$6:$C$106,2,),IF($AN488=$R$11,VLOOKUP($AO488,Listas!$E$6:$F$106,2,),IF($AN488=$R$12,VLOOKUP($AO488,Listas!$H$6:$I$106,2,),""))),"")</f>
        <v/>
      </c>
      <c r="CS488" t="str">
        <f>IFERROR('Prod y alimentación'!Q546*IF($AN488=$R$10,VLOOKUP($AO488,Listas!$B$6:$C$106,2,),IF($AN488=$R$11,VLOOKUP($AO488,Listas!$E$6:$F$106,2,),IF($AN488=$R$12,VLOOKUP($AO488,Listas!$H$6:$I$106,2,),""))),"")</f>
        <v/>
      </c>
      <c r="CT488" t="str">
        <f>IFERROR('Prod y alimentación'!T546*IF($AN488=$R$10,VLOOKUP($AO488,Listas!$B$6:$C$106,2,),IF($AN488=$R$11,VLOOKUP($AO488,Listas!$E$6:$F$106,2,),IF($AN488=$R$12,VLOOKUP($AO488,Listas!$H$6:$I$106,2,),""))),"")</f>
        <v/>
      </c>
      <c r="CU488" t="str">
        <f>IFERROR('Prod y alimentación'!W546*IF($AN488=$R$10,VLOOKUP($AO488,Listas!$B$6:$C$106,2,),IF($AN488=$R$11,VLOOKUP($AO488,Listas!$E$6:$F$106,2,),IF($AN488=$R$12,VLOOKUP($AO488,Listas!$H$6:$I$106,2,),""))),"")</f>
        <v/>
      </c>
      <c r="CV488" t="str">
        <f>IFERROR('Prod y alimentación'!Z546*IF($AN488=$R$10,VLOOKUP($AO488,Listas!$B$6:$C$106,2,),IF($AN488=$R$11,VLOOKUP($AO488,Listas!$E$6:$F$106,2,),IF($AN488=$R$12,VLOOKUP($AO488,Listas!$H$6:$I$106,2,),""))),"")</f>
        <v/>
      </c>
      <c r="CW488" t="str">
        <f>IFERROR('Prod y alimentación'!AC546*IF($AN488=$R$10,VLOOKUP($AO488,Listas!$B$6:$C$106,2,),IF($AN488=$R$11,VLOOKUP($AO488,Listas!$E$6:$F$106,2,),IF($AN488=$R$12,VLOOKUP($AO488,Listas!$H$6:$I$106,2,),""))),"")</f>
        <v/>
      </c>
      <c r="CX488" t="str">
        <f>IFERROR('Prod y alimentación'!AF546*IF($AN488=$R$10,VLOOKUP($AO488,Listas!$B$6:$C$106,2,),IF($AN488=$R$11,VLOOKUP($AO488,Listas!$E$6:$F$106,2,),IF($AN488=$R$12,VLOOKUP($AO488,Listas!$H$6:$I$106,2,),""))),"")</f>
        <v/>
      </c>
      <c r="CY488" t="str">
        <f>IFERROR('Prod y alimentación'!AI546*IF($AN488=$R$10,VLOOKUP($AO488,Listas!$B$6:$C$106,2,),IF($AN488=$R$11,VLOOKUP($AO488,Listas!$E$6:$F$106,2,),IF($AN488=$R$12,VLOOKUP($AO488,Listas!$H$6:$I$106,2,),""))),"")</f>
        <v/>
      </c>
      <c r="CZ488" t="str">
        <f>IFERROR('Prod y alimentación'!AL546*IF($AN488=$R$10,VLOOKUP($AO488,Listas!$B$6:$C$106,2,),IF($AN488=$R$11,VLOOKUP($AO488,Listas!$E$6:$F$106,2,),IF($AN488=$R$12,VLOOKUP($AO488,Listas!$H$6:$I$106,2,),""))),"")</f>
        <v/>
      </c>
    </row>
    <row r="489" spans="80:104" x14ac:dyDescent="0.35">
      <c r="CB489" t="str">
        <f>IF(Reservas!E494="",IF(Reservas!D494="","",IF(Reservas!C494=$O$10,0.85,IF(Reservas!C494=$O$11,0.45,IF(Reservas!C494=$O$12,0.33,"")))),Reservas!E494)</f>
        <v/>
      </c>
      <c r="CC489" t="str">
        <f>IF(Reservas!H494="",IF(Reservas!G494="","",IF(Reservas!F494=$O$10,0.85,IF(Reservas!F494=$O$11,0.45,IF(Reservas!F494=$O$12,0.33,"")))),Reservas!H494)</f>
        <v/>
      </c>
      <c r="CD489" t="str">
        <f>IF(Reservas!K494="",IF(Reservas!J494="","",IF(Reservas!I494=$O$10,0.85,IF(Reservas!I494=$O$11,0.45,IF(Reservas!I494=$O$12,0.33,"")))),Reservas!K494)</f>
        <v/>
      </c>
      <c r="CE489" t="str">
        <f>IF(Reservas!N494="",IF(Reservas!M494="","",IF(Reservas!L494=$O$10,0.85,IF(Reservas!L494=$O$11,0.45,IF(Reservas!L494=$O$12,0.33,"")))),Reservas!N494)</f>
        <v/>
      </c>
      <c r="CF489" t="str">
        <f>IF(Reservas!Q494="",IF(Reservas!P494="","",IF(Reservas!O494=$O$10,0.85,IF(Reservas!O494=$O$11,0.45,IF(Reservas!O494=$O$12,0.33,"")))),Reservas!Q494)</f>
        <v/>
      </c>
      <c r="CG489" t="str">
        <f>IF(Reservas!T494="",IF(Reservas!S494="","",IF(Reservas!R494=$O$10,0.85,IF(Reservas!R494=$O$11,0.45,IF(Reservas!R494=$O$12,0.33,"")))),Reservas!T494)</f>
        <v/>
      </c>
      <c r="CH489" t="str">
        <f>IF(Reservas!W494="",IF(Reservas!V494="","",IF(Reservas!U494=$O$10,0.85,IF(Reservas!U494=$O$11,0.45,IF(Reservas!U494=$O$12,0.33,"")))),Reservas!W494)</f>
        <v/>
      </c>
      <c r="CI489" t="str">
        <f>IF(Reservas!Z494="",IF(Reservas!Y494="","",IF(Reservas!X494=$O$10,0.85,IF(Reservas!X494=$O$11,0.45,IF(Reservas!X494=$O$12,0.33,"")))),Reservas!Z494)</f>
        <v/>
      </c>
      <c r="CJ489" t="str">
        <f>IF(Reservas!AC494="",IF(Reservas!AB494="","",IF(Reservas!AA494=$O$10,0.85,IF(Reservas!AA494=$O$11,0.45,IF(Reservas!AA494=$O$12,0.33,"")))),Reservas!AC494)</f>
        <v/>
      </c>
      <c r="CK489" t="str">
        <f>IF(Reservas!AF494="",IF(Reservas!AE494="","",IF(Reservas!AD494=$O$10,0.85,IF(Reservas!AD494=$O$11,0.45,IF(Reservas!AD494=$O$12,0.33,"")))),Reservas!AF494)</f>
        <v/>
      </c>
      <c r="CL489" t="str">
        <f>IF(Reservas!AI494="",IF(Reservas!AH494="","",IF(Reservas!AG494=$O$10,0.85,IF(Reservas!AG494=$O$11,0.45,IF(Reservas!AG494=$O$12,0.33,"")))),Reservas!AI494)</f>
        <v/>
      </c>
      <c r="CM489" t="str">
        <f>IF(Reservas!AL494="",IF(Reservas!AK494="","",IF(Reservas!AJ494=$O$10,0.85,IF(Reservas!AJ494=$O$11,0.45,IF(Reservas!AJ494=$O$12,0.33,"")))),Reservas!AL494)</f>
        <v/>
      </c>
      <c r="CO489" t="str">
        <f>IFERROR('Prod y alimentación'!E547*IF($AN489=$R$10,VLOOKUP($AO489,Listas!$B$6:$C$106,2,),IF($AN489=$R$11,VLOOKUP($AO489,Listas!$E$6:$F$106,2,),IF($AN489=$R$12,VLOOKUP($AO489,Listas!$H$6:$I$106,2,),""))),"")</f>
        <v/>
      </c>
      <c r="CP489" t="str">
        <f>IFERROR('Prod y alimentación'!H547*IF($AN489=$R$10,VLOOKUP($AO489,Listas!$B$6:$C$106,2,),IF($AN489=$R$11,VLOOKUP($AO489,Listas!$E$6:$F$106,2,),IF($AN489=$R$12,VLOOKUP($AO489,Listas!$H$6:$I$106,2,),""))),"")</f>
        <v/>
      </c>
      <c r="CQ489" t="str">
        <f>IFERROR('Prod y alimentación'!K547*IF($AN489=$R$10,VLOOKUP($AO489,Listas!$B$6:$C$106,2,),IF($AN489=$R$11,VLOOKUP($AO489,Listas!$E$6:$F$106,2,),IF($AN489=$R$12,VLOOKUP($AO489,Listas!$H$6:$I$106,2,),""))),"")</f>
        <v/>
      </c>
      <c r="CR489" t="str">
        <f>IFERROR('Prod y alimentación'!N547*IF($AN489=$R$10,VLOOKUP($AO489,Listas!$B$6:$C$106,2,),IF($AN489=$R$11,VLOOKUP($AO489,Listas!$E$6:$F$106,2,),IF($AN489=$R$12,VLOOKUP($AO489,Listas!$H$6:$I$106,2,),""))),"")</f>
        <v/>
      </c>
      <c r="CS489" t="str">
        <f>IFERROR('Prod y alimentación'!Q547*IF($AN489=$R$10,VLOOKUP($AO489,Listas!$B$6:$C$106,2,),IF($AN489=$R$11,VLOOKUP($AO489,Listas!$E$6:$F$106,2,),IF($AN489=$R$12,VLOOKUP($AO489,Listas!$H$6:$I$106,2,),""))),"")</f>
        <v/>
      </c>
      <c r="CT489" t="str">
        <f>IFERROR('Prod y alimentación'!T547*IF($AN489=$R$10,VLOOKUP($AO489,Listas!$B$6:$C$106,2,),IF($AN489=$R$11,VLOOKUP($AO489,Listas!$E$6:$F$106,2,),IF($AN489=$R$12,VLOOKUP($AO489,Listas!$H$6:$I$106,2,),""))),"")</f>
        <v/>
      </c>
      <c r="CU489" t="str">
        <f>IFERROR('Prod y alimentación'!W547*IF($AN489=$R$10,VLOOKUP($AO489,Listas!$B$6:$C$106,2,),IF($AN489=$R$11,VLOOKUP($AO489,Listas!$E$6:$F$106,2,),IF($AN489=$R$12,VLOOKUP($AO489,Listas!$H$6:$I$106,2,),""))),"")</f>
        <v/>
      </c>
      <c r="CV489" t="str">
        <f>IFERROR('Prod y alimentación'!Z547*IF($AN489=$R$10,VLOOKUP($AO489,Listas!$B$6:$C$106,2,),IF($AN489=$R$11,VLOOKUP($AO489,Listas!$E$6:$F$106,2,),IF($AN489=$R$12,VLOOKUP($AO489,Listas!$H$6:$I$106,2,),""))),"")</f>
        <v/>
      </c>
      <c r="CW489" t="str">
        <f>IFERROR('Prod y alimentación'!AC547*IF($AN489=$R$10,VLOOKUP($AO489,Listas!$B$6:$C$106,2,),IF($AN489=$R$11,VLOOKUP($AO489,Listas!$E$6:$F$106,2,),IF($AN489=$R$12,VLOOKUP($AO489,Listas!$H$6:$I$106,2,),""))),"")</f>
        <v/>
      </c>
      <c r="CX489" t="str">
        <f>IFERROR('Prod y alimentación'!AF547*IF($AN489=$R$10,VLOOKUP($AO489,Listas!$B$6:$C$106,2,),IF($AN489=$R$11,VLOOKUP($AO489,Listas!$E$6:$F$106,2,),IF($AN489=$R$12,VLOOKUP($AO489,Listas!$H$6:$I$106,2,),""))),"")</f>
        <v/>
      </c>
      <c r="CY489" t="str">
        <f>IFERROR('Prod y alimentación'!AI547*IF($AN489=$R$10,VLOOKUP($AO489,Listas!$B$6:$C$106,2,),IF($AN489=$R$11,VLOOKUP($AO489,Listas!$E$6:$F$106,2,),IF($AN489=$R$12,VLOOKUP($AO489,Listas!$H$6:$I$106,2,),""))),"")</f>
        <v/>
      </c>
      <c r="CZ489" t="str">
        <f>IFERROR('Prod y alimentación'!AL547*IF($AN489=$R$10,VLOOKUP($AO489,Listas!$B$6:$C$106,2,),IF($AN489=$R$11,VLOOKUP($AO489,Listas!$E$6:$F$106,2,),IF($AN489=$R$12,VLOOKUP($AO489,Listas!$H$6:$I$106,2,),""))),"")</f>
        <v/>
      </c>
    </row>
    <row r="490" spans="80:104" x14ac:dyDescent="0.35">
      <c r="CB490" t="str">
        <f>IF(Reservas!E495="",IF(Reservas!D495="","",IF(Reservas!C495=$O$10,0.85,IF(Reservas!C495=$O$11,0.45,IF(Reservas!C495=$O$12,0.33,"")))),Reservas!E495)</f>
        <v/>
      </c>
      <c r="CC490" t="str">
        <f>IF(Reservas!H495="",IF(Reservas!G495="","",IF(Reservas!F495=$O$10,0.85,IF(Reservas!F495=$O$11,0.45,IF(Reservas!F495=$O$12,0.33,"")))),Reservas!H495)</f>
        <v/>
      </c>
      <c r="CD490" t="str">
        <f>IF(Reservas!K495="",IF(Reservas!J495="","",IF(Reservas!I495=$O$10,0.85,IF(Reservas!I495=$O$11,0.45,IF(Reservas!I495=$O$12,0.33,"")))),Reservas!K495)</f>
        <v/>
      </c>
      <c r="CE490" t="str">
        <f>IF(Reservas!N495="",IF(Reservas!M495="","",IF(Reservas!L495=$O$10,0.85,IF(Reservas!L495=$O$11,0.45,IF(Reservas!L495=$O$12,0.33,"")))),Reservas!N495)</f>
        <v/>
      </c>
      <c r="CF490" t="str">
        <f>IF(Reservas!Q495="",IF(Reservas!P495="","",IF(Reservas!O495=$O$10,0.85,IF(Reservas!O495=$O$11,0.45,IF(Reservas!O495=$O$12,0.33,"")))),Reservas!Q495)</f>
        <v/>
      </c>
      <c r="CG490" t="str">
        <f>IF(Reservas!T495="",IF(Reservas!S495="","",IF(Reservas!R495=$O$10,0.85,IF(Reservas!R495=$O$11,0.45,IF(Reservas!R495=$O$12,0.33,"")))),Reservas!T495)</f>
        <v/>
      </c>
      <c r="CH490" t="str">
        <f>IF(Reservas!W495="",IF(Reservas!V495="","",IF(Reservas!U495=$O$10,0.85,IF(Reservas!U495=$O$11,0.45,IF(Reservas!U495=$O$12,0.33,"")))),Reservas!W495)</f>
        <v/>
      </c>
      <c r="CI490" t="str">
        <f>IF(Reservas!Z495="",IF(Reservas!Y495="","",IF(Reservas!X495=$O$10,0.85,IF(Reservas!X495=$O$11,0.45,IF(Reservas!X495=$O$12,0.33,"")))),Reservas!Z495)</f>
        <v/>
      </c>
      <c r="CJ490" t="str">
        <f>IF(Reservas!AC495="",IF(Reservas!AB495="","",IF(Reservas!AA495=$O$10,0.85,IF(Reservas!AA495=$O$11,0.45,IF(Reservas!AA495=$O$12,0.33,"")))),Reservas!AC495)</f>
        <v/>
      </c>
      <c r="CK490" t="str">
        <f>IF(Reservas!AF495="",IF(Reservas!AE495="","",IF(Reservas!AD495=$O$10,0.85,IF(Reservas!AD495=$O$11,0.45,IF(Reservas!AD495=$O$12,0.33,"")))),Reservas!AF495)</f>
        <v/>
      </c>
      <c r="CL490" t="str">
        <f>IF(Reservas!AI495="",IF(Reservas!AH495="","",IF(Reservas!AG495=$O$10,0.85,IF(Reservas!AG495=$O$11,0.45,IF(Reservas!AG495=$O$12,0.33,"")))),Reservas!AI495)</f>
        <v/>
      </c>
      <c r="CM490" t="str">
        <f>IF(Reservas!AL495="",IF(Reservas!AK495="","",IF(Reservas!AJ495=$O$10,0.85,IF(Reservas!AJ495=$O$11,0.45,IF(Reservas!AJ495=$O$12,0.33,"")))),Reservas!AL495)</f>
        <v/>
      </c>
      <c r="CO490" t="str">
        <f>IFERROR('Prod y alimentación'!E548*IF($AN490=$R$10,VLOOKUP($AO490,Listas!$B$6:$C$106,2,),IF($AN490=$R$11,VLOOKUP($AO490,Listas!$E$6:$F$106,2,),IF($AN490=$R$12,VLOOKUP($AO490,Listas!$H$6:$I$106,2,),""))),"")</f>
        <v/>
      </c>
      <c r="CP490" t="str">
        <f>IFERROR('Prod y alimentación'!H548*IF($AN490=$R$10,VLOOKUP($AO490,Listas!$B$6:$C$106,2,),IF($AN490=$R$11,VLOOKUP($AO490,Listas!$E$6:$F$106,2,),IF($AN490=$R$12,VLOOKUP($AO490,Listas!$H$6:$I$106,2,),""))),"")</f>
        <v/>
      </c>
      <c r="CQ490" t="str">
        <f>IFERROR('Prod y alimentación'!K548*IF($AN490=$R$10,VLOOKUP($AO490,Listas!$B$6:$C$106,2,),IF($AN490=$R$11,VLOOKUP($AO490,Listas!$E$6:$F$106,2,),IF($AN490=$R$12,VLOOKUP($AO490,Listas!$H$6:$I$106,2,),""))),"")</f>
        <v/>
      </c>
      <c r="CR490" t="str">
        <f>IFERROR('Prod y alimentación'!N548*IF($AN490=$R$10,VLOOKUP($AO490,Listas!$B$6:$C$106,2,),IF($AN490=$R$11,VLOOKUP($AO490,Listas!$E$6:$F$106,2,),IF($AN490=$R$12,VLOOKUP($AO490,Listas!$H$6:$I$106,2,),""))),"")</f>
        <v/>
      </c>
      <c r="CS490" t="str">
        <f>IFERROR('Prod y alimentación'!Q548*IF($AN490=$R$10,VLOOKUP($AO490,Listas!$B$6:$C$106,2,),IF($AN490=$R$11,VLOOKUP($AO490,Listas!$E$6:$F$106,2,),IF($AN490=$R$12,VLOOKUP($AO490,Listas!$H$6:$I$106,2,),""))),"")</f>
        <v/>
      </c>
      <c r="CT490" t="str">
        <f>IFERROR('Prod y alimentación'!T548*IF($AN490=$R$10,VLOOKUP($AO490,Listas!$B$6:$C$106,2,),IF($AN490=$R$11,VLOOKUP($AO490,Listas!$E$6:$F$106,2,),IF($AN490=$R$12,VLOOKUP($AO490,Listas!$H$6:$I$106,2,),""))),"")</f>
        <v/>
      </c>
      <c r="CU490" t="str">
        <f>IFERROR('Prod y alimentación'!W548*IF($AN490=$R$10,VLOOKUP($AO490,Listas!$B$6:$C$106,2,),IF($AN490=$R$11,VLOOKUP($AO490,Listas!$E$6:$F$106,2,),IF($AN490=$R$12,VLOOKUP($AO490,Listas!$H$6:$I$106,2,),""))),"")</f>
        <v/>
      </c>
      <c r="CV490" t="str">
        <f>IFERROR('Prod y alimentación'!Z548*IF($AN490=$R$10,VLOOKUP($AO490,Listas!$B$6:$C$106,2,),IF($AN490=$R$11,VLOOKUP($AO490,Listas!$E$6:$F$106,2,),IF($AN490=$R$12,VLOOKUP($AO490,Listas!$H$6:$I$106,2,),""))),"")</f>
        <v/>
      </c>
      <c r="CW490" t="str">
        <f>IFERROR('Prod y alimentación'!AC548*IF($AN490=$R$10,VLOOKUP($AO490,Listas!$B$6:$C$106,2,),IF($AN490=$R$11,VLOOKUP($AO490,Listas!$E$6:$F$106,2,),IF($AN490=$R$12,VLOOKUP($AO490,Listas!$H$6:$I$106,2,),""))),"")</f>
        <v/>
      </c>
      <c r="CX490" t="str">
        <f>IFERROR('Prod y alimentación'!AF548*IF($AN490=$R$10,VLOOKUP($AO490,Listas!$B$6:$C$106,2,),IF($AN490=$R$11,VLOOKUP($AO490,Listas!$E$6:$F$106,2,),IF($AN490=$R$12,VLOOKUP($AO490,Listas!$H$6:$I$106,2,),""))),"")</f>
        <v/>
      </c>
      <c r="CY490" t="str">
        <f>IFERROR('Prod y alimentación'!AI548*IF($AN490=$R$10,VLOOKUP($AO490,Listas!$B$6:$C$106,2,),IF($AN490=$R$11,VLOOKUP($AO490,Listas!$E$6:$F$106,2,),IF($AN490=$R$12,VLOOKUP($AO490,Listas!$H$6:$I$106,2,),""))),"")</f>
        <v/>
      </c>
      <c r="CZ490" t="str">
        <f>IFERROR('Prod y alimentación'!AL548*IF($AN490=$R$10,VLOOKUP($AO490,Listas!$B$6:$C$106,2,),IF($AN490=$R$11,VLOOKUP($AO490,Listas!$E$6:$F$106,2,),IF($AN490=$R$12,VLOOKUP($AO490,Listas!$H$6:$I$106,2,),""))),"")</f>
        <v/>
      </c>
    </row>
    <row r="491" spans="80:104" x14ac:dyDescent="0.35">
      <c r="CB491" t="str">
        <f>IF(Reservas!E496="",IF(Reservas!D496="","",IF(Reservas!C496=$O$10,0.85,IF(Reservas!C496=$O$11,0.45,IF(Reservas!C496=$O$12,0.33,"")))),Reservas!E496)</f>
        <v/>
      </c>
      <c r="CC491" t="str">
        <f>IF(Reservas!H496="",IF(Reservas!G496="","",IF(Reservas!F496=$O$10,0.85,IF(Reservas!F496=$O$11,0.45,IF(Reservas!F496=$O$12,0.33,"")))),Reservas!H496)</f>
        <v/>
      </c>
      <c r="CD491" t="str">
        <f>IF(Reservas!K496="",IF(Reservas!J496="","",IF(Reservas!I496=$O$10,0.85,IF(Reservas!I496=$O$11,0.45,IF(Reservas!I496=$O$12,0.33,"")))),Reservas!K496)</f>
        <v/>
      </c>
      <c r="CE491" t="str">
        <f>IF(Reservas!N496="",IF(Reservas!M496="","",IF(Reservas!L496=$O$10,0.85,IF(Reservas!L496=$O$11,0.45,IF(Reservas!L496=$O$12,0.33,"")))),Reservas!N496)</f>
        <v/>
      </c>
      <c r="CF491" t="str">
        <f>IF(Reservas!Q496="",IF(Reservas!P496="","",IF(Reservas!O496=$O$10,0.85,IF(Reservas!O496=$O$11,0.45,IF(Reservas!O496=$O$12,0.33,"")))),Reservas!Q496)</f>
        <v/>
      </c>
      <c r="CG491" t="str">
        <f>IF(Reservas!T496="",IF(Reservas!S496="","",IF(Reservas!R496=$O$10,0.85,IF(Reservas!R496=$O$11,0.45,IF(Reservas!R496=$O$12,0.33,"")))),Reservas!T496)</f>
        <v/>
      </c>
      <c r="CH491" t="str">
        <f>IF(Reservas!W496="",IF(Reservas!V496="","",IF(Reservas!U496=$O$10,0.85,IF(Reservas!U496=$O$11,0.45,IF(Reservas!U496=$O$12,0.33,"")))),Reservas!W496)</f>
        <v/>
      </c>
      <c r="CI491" t="str">
        <f>IF(Reservas!Z496="",IF(Reservas!Y496="","",IF(Reservas!X496=$O$10,0.85,IF(Reservas!X496=$O$11,0.45,IF(Reservas!X496=$O$12,0.33,"")))),Reservas!Z496)</f>
        <v/>
      </c>
      <c r="CJ491" t="str">
        <f>IF(Reservas!AC496="",IF(Reservas!AB496="","",IF(Reservas!AA496=$O$10,0.85,IF(Reservas!AA496=$O$11,0.45,IF(Reservas!AA496=$O$12,0.33,"")))),Reservas!AC496)</f>
        <v/>
      </c>
      <c r="CK491" t="str">
        <f>IF(Reservas!AF496="",IF(Reservas!AE496="","",IF(Reservas!AD496=$O$10,0.85,IF(Reservas!AD496=$O$11,0.45,IF(Reservas!AD496=$O$12,0.33,"")))),Reservas!AF496)</f>
        <v/>
      </c>
      <c r="CL491" t="str">
        <f>IF(Reservas!AI496="",IF(Reservas!AH496="","",IF(Reservas!AG496=$O$10,0.85,IF(Reservas!AG496=$O$11,0.45,IF(Reservas!AG496=$O$12,0.33,"")))),Reservas!AI496)</f>
        <v/>
      </c>
      <c r="CM491" t="str">
        <f>IF(Reservas!AL496="",IF(Reservas!AK496="","",IF(Reservas!AJ496=$O$10,0.85,IF(Reservas!AJ496=$O$11,0.45,IF(Reservas!AJ496=$O$12,0.33,"")))),Reservas!AL496)</f>
        <v/>
      </c>
      <c r="CO491" t="str">
        <f>IFERROR('Prod y alimentación'!E549*IF($AN491=$R$10,VLOOKUP($AO491,Listas!$B$6:$C$106,2,),IF($AN491=$R$11,VLOOKUP($AO491,Listas!$E$6:$F$106,2,),IF($AN491=$R$12,VLOOKUP($AO491,Listas!$H$6:$I$106,2,),""))),"")</f>
        <v/>
      </c>
      <c r="CP491" t="str">
        <f>IFERROR('Prod y alimentación'!H549*IF($AN491=$R$10,VLOOKUP($AO491,Listas!$B$6:$C$106,2,),IF($AN491=$R$11,VLOOKUP($AO491,Listas!$E$6:$F$106,2,),IF($AN491=$R$12,VLOOKUP($AO491,Listas!$H$6:$I$106,2,),""))),"")</f>
        <v/>
      </c>
      <c r="CQ491" t="str">
        <f>IFERROR('Prod y alimentación'!K549*IF($AN491=$R$10,VLOOKUP($AO491,Listas!$B$6:$C$106,2,),IF($AN491=$R$11,VLOOKUP($AO491,Listas!$E$6:$F$106,2,),IF($AN491=$R$12,VLOOKUP($AO491,Listas!$H$6:$I$106,2,),""))),"")</f>
        <v/>
      </c>
      <c r="CR491" t="str">
        <f>IFERROR('Prod y alimentación'!N549*IF($AN491=$R$10,VLOOKUP($AO491,Listas!$B$6:$C$106,2,),IF($AN491=$R$11,VLOOKUP($AO491,Listas!$E$6:$F$106,2,),IF($AN491=$R$12,VLOOKUP($AO491,Listas!$H$6:$I$106,2,),""))),"")</f>
        <v/>
      </c>
      <c r="CS491" t="str">
        <f>IFERROR('Prod y alimentación'!Q549*IF($AN491=$R$10,VLOOKUP($AO491,Listas!$B$6:$C$106,2,),IF($AN491=$R$11,VLOOKUP($AO491,Listas!$E$6:$F$106,2,),IF($AN491=$R$12,VLOOKUP($AO491,Listas!$H$6:$I$106,2,),""))),"")</f>
        <v/>
      </c>
      <c r="CT491" t="str">
        <f>IFERROR('Prod y alimentación'!T549*IF($AN491=$R$10,VLOOKUP($AO491,Listas!$B$6:$C$106,2,),IF($AN491=$R$11,VLOOKUP($AO491,Listas!$E$6:$F$106,2,),IF($AN491=$R$12,VLOOKUP($AO491,Listas!$H$6:$I$106,2,),""))),"")</f>
        <v/>
      </c>
      <c r="CU491" t="str">
        <f>IFERROR('Prod y alimentación'!W549*IF($AN491=$R$10,VLOOKUP($AO491,Listas!$B$6:$C$106,2,),IF($AN491=$R$11,VLOOKUP($AO491,Listas!$E$6:$F$106,2,),IF($AN491=$R$12,VLOOKUP($AO491,Listas!$H$6:$I$106,2,),""))),"")</f>
        <v/>
      </c>
      <c r="CV491" t="str">
        <f>IFERROR('Prod y alimentación'!Z549*IF($AN491=$R$10,VLOOKUP($AO491,Listas!$B$6:$C$106,2,),IF($AN491=$R$11,VLOOKUP($AO491,Listas!$E$6:$F$106,2,),IF($AN491=$R$12,VLOOKUP($AO491,Listas!$H$6:$I$106,2,),""))),"")</f>
        <v/>
      </c>
      <c r="CW491" t="str">
        <f>IFERROR('Prod y alimentación'!AC549*IF($AN491=$R$10,VLOOKUP($AO491,Listas!$B$6:$C$106,2,),IF($AN491=$R$11,VLOOKUP($AO491,Listas!$E$6:$F$106,2,),IF($AN491=$R$12,VLOOKUP($AO491,Listas!$H$6:$I$106,2,),""))),"")</f>
        <v/>
      </c>
      <c r="CX491" t="str">
        <f>IFERROR('Prod y alimentación'!AF549*IF($AN491=$R$10,VLOOKUP($AO491,Listas!$B$6:$C$106,2,),IF($AN491=$R$11,VLOOKUP($AO491,Listas!$E$6:$F$106,2,),IF($AN491=$R$12,VLOOKUP($AO491,Listas!$H$6:$I$106,2,),""))),"")</f>
        <v/>
      </c>
      <c r="CY491" t="str">
        <f>IFERROR('Prod y alimentación'!AI549*IF($AN491=$R$10,VLOOKUP($AO491,Listas!$B$6:$C$106,2,),IF($AN491=$R$11,VLOOKUP($AO491,Listas!$E$6:$F$106,2,),IF($AN491=$R$12,VLOOKUP($AO491,Listas!$H$6:$I$106,2,),""))),"")</f>
        <v/>
      </c>
      <c r="CZ491" t="str">
        <f>IFERROR('Prod y alimentación'!AL549*IF($AN491=$R$10,VLOOKUP($AO491,Listas!$B$6:$C$106,2,),IF($AN491=$R$11,VLOOKUP($AO491,Listas!$E$6:$F$106,2,),IF($AN491=$R$12,VLOOKUP($AO491,Listas!$H$6:$I$106,2,),""))),"")</f>
        <v/>
      </c>
    </row>
    <row r="492" spans="80:104" x14ac:dyDescent="0.35">
      <c r="CB492" t="str">
        <f>IF(Reservas!E497="",IF(Reservas!D497="","",IF(Reservas!C497=$O$10,0.85,IF(Reservas!C497=$O$11,0.45,IF(Reservas!C497=$O$12,0.33,"")))),Reservas!E497)</f>
        <v/>
      </c>
      <c r="CC492" t="str">
        <f>IF(Reservas!H497="",IF(Reservas!G497="","",IF(Reservas!F497=$O$10,0.85,IF(Reservas!F497=$O$11,0.45,IF(Reservas!F497=$O$12,0.33,"")))),Reservas!H497)</f>
        <v/>
      </c>
      <c r="CD492" t="str">
        <f>IF(Reservas!K497="",IF(Reservas!J497="","",IF(Reservas!I497=$O$10,0.85,IF(Reservas!I497=$O$11,0.45,IF(Reservas!I497=$O$12,0.33,"")))),Reservas!K497)</f>
        <v/>
      </c>
      <c r="CE492" t="str">
        <f>IF(Reservas!N497="",IF(Reservas!M497="","",IF(Reservas!L497=$O$10,0.85,IF(Reservas!L497=$O$11,0.45,IF(Reservas!L497=$O$12,0.33,"")))),Reservas!N497)</f>
        <v/>
      </c>
      <c r="CF492" t="str">
        <f>IF(Reservas!Q497="",IF(Reservas!P497="","",IF(Reservas!O497=$O$10,0.85,IF(Reservas!O497=$O$11,0.45,IF(Reservas!O497=$O$12,0.33,"")))),Reservas!Q497)</f>
        <v/>
      </c>
      <c r="CG492" t="str">
        <f>IF(Reservas!T497="",IF(Reservas!S497="","",IF(Reservas!R497=$O$10,0.85,IF(Reservas!R497=$O$11,0.45,IF(Reservas!R497=$O$12,0.33,"")))),Reservas!T497)</f>
        <v/>
      </c>
      <c r="CH492" t="str">
        <f>IF(Reservas!W497="",IF(Reservas!V497="","",IF(Reservas!U497=$O$10,0.85,IF(Reservas!U497=$O$11,0.45,IF(Reservas!U497=$O$12,0.33,"")))),Reservas!W497)</f>
        <v/>
      </c>
      <c r="CI492" t="str">
        <f>IF(Reservas!Z497="",IF(Reservas!Y497="","",IF(Reservas!X497=$O$10,0.85,IF(Reservas!X497=$O$11,0.45,IF(Reservas!X497=$O$12,0.33,"")))),Reservas!Z497)</f>
        <v/>
      </c>
      <c r="CJ492" t="str">
        <f>IF(Reservas!AC497="",IF(Reservas!AB497="","",IF(Reservas!AA497=$O$10,0.85,IF(Reservas!AA497=$O$11,0.45,IF(Reservas!AA497=$O$12,0.33,"")))),Reservas!AC497)</f>
        <v/>
      </c>
      <c r="CK492" t="str">
        <f>IF(Reservas!AF497="",IF(Reservas!AE497="","",IF(Reservas!AD497=$O$10,0.85,IF(Reservas!AD497=$O$11,0.45,IF(Reservas!AD497=$O$12,0.33,"")))),Reservas!AF497)</f>
        <v/>
      </c>
      <c r="CL492" t="str">
        <f>IF(Reservas!AI497="",IF(Reservas!AH497="","",IF(Reservas!AG497=$O$10,0.85,IF(Reservas!AG497=$O$11,0.45,IF(Reservas!AG497=$O$12,0.33,"")))),Reservas!AI497)</f>
        <v/>
      </c>
      <c r="CM492" t="str">
        <f>IF(Reservas!AL497="",IF(Reservas!AK497="","",IF(Reservas!AJ497=$O$10,0.85,IF(Reservas!AJ497=$O$11,0.45,IF(Reservas!AJ497=$O$12,0.33,"")))),Reservas!AL497)</f>
        <v/>
      </c>
      <c r="CO492" t="str">
        <f>IFERROR('Prod y alimentación'!E550*IF($AN492=$R$10,VLOOKUP($AO492,Listas!$B$6:$C$106,2,),IF($AN492=$R$11,VLOOKUP($AO492,Listas!$E$6:$F$106,2,),IF($AN492=$R$12,VLOOKUP($AO492,Listas!$H$6:$I$106,2,),""))),"")</f>
        <v/>
      </c>
      <c r="CP492" t="str">
        <f>IFERROR('Prod y alimentación'!H550*IF($AN492=$R$10,VLOOKUP($AO492,Listas!$B$6:$C$106,2,),IF($AN492=$R$11,VLOOKUP($AO492,Listas!$E$6:$F$106,2,),IF($AN492=$R$12,VLOOKUP($AO492,Listas!$H$6:$I$106,2,),""))),"")</f>
        <v/>
      </c>
      <c r="CQ492" t="str">
        <f>IFERROR('Prod y alimentación'!K550*IF($AN492=$R$10,VLOOKUP($AO492,Listas!$B$6:$C$106,2,),IF($AN492=$R$11,VLOOKUP($AO492,Listas!$E$6:$F$106,2,),IF($AN492=$R$12,VLOOKUP($AO492,Listas!$H$6:$I$106,2,),""))),"")</f>
        <v/>
      </c>
      <c r="CR492" t="str">
        <f>IFERROR('Prod y alimentación'!N550*IF($AN492=$R$10,VLOOKUP($AO492,Listas!$B$6:$C$106,2,),IF($AN492=$R$11,VLOOKUP($AO492,Listas!$E$6:$F$106,2,),IF($AN492=$R$12,VLOOKUP($AO492,Listas!$H$6:$I$106,2,),""))),"")</f>
        <v/>
      </c>
      <c r="CS492" t="str">
        <f>IFERROR('Prod y alimentación'!Q550*IF($AN492=$R$10,VLOOKUP($AO492,Listas!$B$6:$C$106,2,),IF($AN492=$R$11,VLOOKUP($AO492,Listas!$E$6:$F$106,2,),IF($AN492=$R$12,VLOOKUP($AO492,Listas!$H$6:$I$106,2,),""))),"")</f>
        <v/>
      </c>
      <c r="CT492" t="str">
        <f>IFERROR('Prod y alimentación'!T550*IF($AN492=$R$10,VLOOKUP($AO492,Listas!$B$6:$C$106,2,),IF($AN492=$R$11,VLOOKUP($AO492,Listas!$E$6:$F$106,2,),IF($AN492=$R$12,VLOOKUP($AO492,Listas!$H$6:$I$106,2,),""))),"")</f>
        <v/>
      </c>
      <c r="CU492" t="str">
        <f>IFERROR('Prod y alimentación'!W550*IF($AN492=$R$10,VLOOKUP($AO492,Listas!$B$6:$C$106,2,),IF($AN492=$R$11,VLOOKUP($AO492,Listas!$E$6:$F$106,2,),IF($AN492=$R$12,VLOOKUP($AO492,Listas!$H$6:$I$106,2,),""))),"")</f>
        <v/>
      </c>
      <c r="CV492" t="str">
        <f>IFERROR('Prod y alimentación'!Z550*IF($AN492=$R$10,VLOOKUP($AO492,Listas!$B$6:$C$106,2,),IF($AN492=$R$11,VLOOKUP($AO492,Listas!$E$6:$F$106,2,),IF($AN492=$R$12,VLOOKUP($AO492,Listas!$H$6:$I$106,2,),""))),"")</f>
        <v/>
      </c>
      <c r="CW492" t="str">
        <f>IFERROR('Prod y alimentación'!AC550*IF($AN492=$R$10,VLOOKUP($AO492,Listas!$B$6:$C$106,2,),IF($AN492=$R$11,VLOOKUP($AO492,Listas!$E$6:$F$106,2,),IF($AN492=$R$12,VLOOKUP($AO492,Listas!$H$6:$I$106,2,),""))),"")</f>
        <v/>
      </c>
      <c r="CX492" t="str">
        <f>IFERROR('Prod y alimentación'!AF550*IF($AN492=$R$10,VLOOKUP($AO492,Listas!$B$6:$C$106,2,),IF($AN492=$R$11,VLOOKUP($AO492,Listas!$E$6:$F$106,2,),IF($AN492=$R$12,VLOOKUP($AO492,Listas!$H$6:$I$106,2,),""))),"")</f>
        <v/>
      </c>
      <c r="CY492" t="str">
        <f>IFERROR('Prod y alimentación'!AI550*IF($AN492=$R$10,VLOOKUP($AO492,Listas!$B$6:$C$106,2,),IF($AN492=$R$11,VLOOKUP($AO492,Listas!$E$6:$F$106,2,),IF($AN492=$R$12,VLOOKUP($AO492,Listas!$H$6:$I$106,2,),""))),"")</f>
        <v/>
      </c>
      <c r="CZ492" t="str">
        <f>IFERROR('Prod y alimentación'!AL550*IF($AN492=$R$10,VLOOKUP($AO492,Listas!$B$6:$C$106,2,),IF($AN492=$R$11,VLOOKUP($AO492,Listas!$E$6:$F$106,2,),IF($AN492=$R$12,VLOOKUP($AO492,Listas!$H$6:$I$106,2,),""))),"")</f>
        <v/>
      </c>
    </row>
    <row r="493" spans="80:104" x14ac:dyDescent="0.35">
      <c r="CB493" t="str">
        <f>IF(Reservas!E498="",IF(Reservas!D498="","",IF(Reservas!C498=$O$10,0.85,IF(Reservas!C498=$O$11,0.45,IF(Reservas!C498=$O$12,0.33,"")))),Reservas!E498)</f>
        <v/>
      </c>
      <c r="CC493" t="str">
        <f>IF(Reservas!H498="",IF(Reservas!G498="","",IF(Reservas!F498=$O$10,0.85,IF(Reservas!F498=$O$11,0.45,IF(Reservas!F498=$O$12,0.33,"")))),Reservas!H498)</f>
        <v/>
      </c>
      <c r="CD493" t="str">
        <f>IF(Reservas!K498="",IF(Reservas!J498="","",IF(Reservas!I498=$O$10,0.85,IF(Reservas!I498=$O$11,0.45,IF(Reservas!I498=$O$12,0.33,"")))),Reservas!K498)</f>
        <v/>
      </c>
      <c r="CE493" t="str">
        <f>IF(Reservas!N498="",IF(Reservas!M498="","",IF(Reservas!L498=$O$10,0.85,IF(Reservas!L498=$O$11,0.45,IF(Reservas!L498=$O$12,0.33,"")))),Reservas!N498)</f>
        <v/>
      </c>
      <c r="CF493" t="str">
        <f>IF(Reservas!Q498="",IF(Reservas!P498="","",IF(Reservas!O498=$O$10,0.85,IF(Reservas!O498=$O$11,0.45,IF(Reservas!O498=$O$12,0.33,"")))),Reservas!Q498)</f>
        <v/>
      </c>
      <c r="CG493" t="str">
        <f>IF(Reservas!T498="",IF(Reservas!S498="","",IF(Reservas!R498=$O$10,0.85,IF(Reservas!R498=$O$11,0.45,IF(Reservas!R498=$O$12,0.33,"")))),Reservas!T498)</f>
        <v/>
      </c>
      <c r="CH493" t="str">
        <f>IF(Reservas!W498="",IF(Reservas!V498="","",IF(Reservas!U498=$O$10,0.85,IF(Reservas!U498=$O$11,0.45,IF(Reservas!U498=$O$12,0.33,"")))),Reservas!W498)</f>
        <v/>
      </c>
      <c r="CI493" t="str">
        <f>IF(Reservas!Z498="",IF(Reservas!Y498="","",IF(Reservas!X498=$O$10,0.85,IF(Reservas!X498=$O$11,0.45,IF(Reservas!X498=$O$12,0.33,"")))),Reservas!Z498)</f>
        <v/>
      </c>
      <c r="CJ493" t="str">
        <f>IF(Reservas!AC498="",IF(Reservas!AB498="","",IF(Reservas!AA498=$O$10,0.85,IF(Reservas!AA498=$O$11,0.45,IF(Reservas!AA498=$O$12,0.33,"")))),Reservas!AC498)</f>
        <v/>
      </c>
      <c r="CK493" t="str">
        <f>IF(Reservas!AF498="",IF(Reservas!AE498="","",IF(Reservas!AD498=$O$10,0.85,IF(Reservas!AD498=$O$11,0.45,IF(Reservas!AD498=$O$12,0.33,"")))),Reservas!AF498)</f>
        <v/>
      </c>
      <c r="CL493" t="str">
        <f>IF(Reservas!AI498="",IF(Reservas!AH498="","",IF(Reservas!AG498=$O$10,0.85,IF(Reservas!AG498=$O$11,0.45,IF(Reservas!AG498=$O$12,0.33,"")))),Reservas!AI498)</f>
        <v/>
      </c>
      <c r="CM493" t="str">
        <f>IF(Reservas!AL498="",IF(Reservas!AK498="","",IF(Reservas!AJ498=$O$10,0.85,IF(Reservas!AJ498=$O$11,0.45,IF(Reservas!AJ498=$O$12,0.33,"")))),Reservas!AL498)</f>
        <v/>
      </c>
      <c r="CO493" t="str">
        <f>IFERROR('Prod y alimentación'!E551*IF($AN493=$R$10,VLOOKUP($AO493,Listas!$B$6:$C$106,2,),IF($AN493=$R$11,VLOOKUP($AO493,Listas!$E$6:$F$106,2,),IF($AN493=$R$12,VLOOKUP($AO493,Listas!$H$6:$I$106,2,),""))),"")</f>
        <v/>
      </c>
      <c r="CP493" t="str">
        <f>IFERROR('Prod y alimentación'!H551*IF($AN493=$R$10,VLOOKUP($AO493,Listas!$B$6:$C$106,2,),IF($AN493=$R$11,VLOOKUP($AO493,Listas!$E$6:$F$106,2,),IF($AN493=$R$12,VLOOKUP($AO493,Listas!$H$6:$I$106,2,),""))),"")</f>
        <v/>
      </c>
      <c r="CQ493" t="str">
        <f>IFERROR('Prod y alimentación'!K551*IF($AN493=$R$10,VLOOKUP($AO493,Listas!$B$6:$C$106,2,),IF($AN493=$R$11,VLOOKUP($AO493,Listas!$E$6:$F$106,2,),IF($AN493=$R$12,VLOOKUP($AO493,Listas!$H$6:$I$106,2,),""))),"")</f>
        <v/>
      </c>
      <c r="CR493" t="str">
        <f>IFERROR('Prod y alimentación'!N551*IF($AN493=$R$10,VLOOKUP($AO493,Listas!$B$6:$C$106,2,),IF($AN493=$R$11,VLOOKUP($AO493,Listas!$E$6:$F$106,2,),IF($AN493=$R$12,VLOOKUP($AO493,Listas!$H$6:$I$106,2,),""))),"")</f>
        <v/>
      </c>
      <c r="CS493" t="str">
        <f>IFERROR('Prod y alimentación'!Q551*IF($AN493=$R$10,VLOOKUP($AO493,Listas!$B$6:$C$106,2,),IF($AN493=$R$11,VLOOKUP($AO493,Listas!$E$6:$F$106,2,),IF($AN493=$R$12,VLOOKUP($AO493,Listas!$H$6:$I$106,2,),""))),"")</f>
        <v/>
      </c>
      <c r="CT493" t="str">
        <f>IFERROR('Prod y alimentación'!T551*IF($AN493=$R$10,VLOOKUP($AO493,Listas!$B$6:$C$106,2,),IF($AN493=$R$11,VLOOKUP($AO493,Listas!$E$6:$F$106,2,),IF($AN493=$R$12,VLOOKUP($AO493,Listas!$H$6:$I$106,2,),""))),"")</f>
        <v/>
      </c>
      <c r="CU493" t="str">
        <f>IFERROR('Prod y alimentación'!W551*IF($AN493=$R$10,VLOOKUP($AO493,Listas!$B$6:$C$106,2,),IF($AN493=$R$11,VLOOKUP($AO493,Listas!$E$6:$F$106,2,),IF($AN493=$R$12,VLOOKUP($AO493,Listas!$H$6:$I$106,2,),""))),"")</f>
        <v/>
      </c>
      <c r="CV493" t="str">
        <f>IFERROR('Prod y alimentación'!Z551*IF($AN493=$R$10,VLOOKUP($AO493,Listas!$B$6:$C$106,2,),IF($AN493=$R$11,VLOOKUP($AO493,Listas!$E$6:$F$106,2,),IF($AN493=$R$12,VLOOKUP($AO493,Listas!$H$6:$I$106,2,),""))),"")</f>
        <v/>
      </c>
      <c r="CW493" t="str">
        <f>IFERROR('Prod y alimentación'!AC551*IF($AN493=$R$10,VLOOKUP($AO493,Listas!$B$6:$C$106,2,),IF($AN493=$R$11,VLOOKUP($AO493,Listas!$E$6:$F$106,2,),IF($AN493=$R$12,VLOOKUP($AO493,Listas!$H$6:$I$106,2,),""))),"")</f>
        <v/>
      </c>
      <c r="CX493" t="str">
        <f>IFERROR('Prod y alimentación'!AF551*IF($AN493=$R$10,VLOOKUP($AO493,Listas!$B$6:$C$106,2,),IF($AN493=$R$11,VLOOKUP($AO493,Listas!$E$6:$F$106,2,),IF($AN493=$R$12,VLOOKUP($AO493,Listas!$H$6:$I$106,2,),""))),"")</f>
        <v/>
      </c>
      <c r="CY493" t="str">
        <f>IFERROR('Prod y alimentación'!AI551*IF($AN493=$R$10,VLOOKUP($AO493,Listas!$B$6:$C$106,2,),IF($AN493=$R$11,VLOOKUP($AO493,Listas!$E$6:$F$106,2,),IF($AN493=$R$12,VLOOKUP($AO493,Listas!$H$6:$I$106,2,),""))),"")</f>
        <v/>
      </c>
      <c r="CZ493" t="str">
        <f>IFERROR('Prod y alimentación'!AL551*IF($AN493=$R$10,VLOOKUP($AO493,Listas!$B$6:$C$106,2,),IF($AN493=$R$11,VLOOKUP($AO493,Listas!$E$6:$F$106,2,),IF($AN493=$R$12,VLOOKUP($AO493,Listas!$H$6:$I$106,2,),""))),"")</f>
        <v/>
      </c>
    </row>
    <row r="494" spans="80:104" x14ac:dyDescent="0.35">
      <c r="CB494" t="str">
        <f>IF(Reservas!E499="",IF(Reservas!D499="","",IF(Reservas!C499=$O$10,0.85,IF(Reservas!C499=$O$11,0.45,IF(Reservas!C499=$O$12,0.33,"")))),Reservas!E499)</f>
        <v/>
      </c>
      <c r="CC494" t="str">
        <f>IF(Reservas!H499="",IF(Reservas!G499="","",IF(Reservas!F499=$O$10,0.85,IF(Reservas!F499=$O$11,0.45,IF(Reservas!F499=$O$12,0.33,"")))),Reservas!H499)</f>
        <v/>
      </c>
      <c r="CD494" t="str">
        <f>IF(Reservas!K499="",IF(Reservas!J499="","",IF(Reservas!I499=$O$10,0.85,IF(Reservas!I499=$O$11,0.45,IF(Reservas!I499=$O$12,0.33,"")))),Reservas!K499)</f>
        <v/>
      </c>
      <c r="CE494" t="str">
        <f>IF(Reservas!N499="",IF(Reservas!M499="","",IF(Reservas!L499=$O$10,0.85,IF(Reservas!L499=$O$11,0.45,IF(Reservas!L499=$O$12,0.33,"")))),Reservas!N499)</f>
        <v/>
      </c>
      <c r="CF494" t="str">
        <f>IF(Reservas!Q499="",IF(Reservas!P499="","",IF(Reservas!O499=$O$10,0.85,IF(Reservas!O499=$O$11,0.45,IF(Reservas!O499=$O$12,0.33,"")))),Reservas!Q499)</f>
        <v/>
      </c>
      <c r="CG494" t="str">
        <f>IF(Reservas!T499="",IF(Reservas!S499="","",IF(Reservas!R499=$O$10,0.85,IF(Reservas!R499=$O$11,0.45,IF(Reservas!R499=$O$12,0.33,"")))),Reservas!T499)</f>
        <v/>
      </c>
      <c r="CH494" t="str">
        <f>IF(Reservas!W499="",IF(Reservas!V499="","",IF(Reservas!U499=$O$10,0.85,IF(Reservas!U499=$O$11,0.45,IF(Reservas!U499=$O$12,0.33,"")))),Reservas!W499)</f>
        <v/>
      </c>
      <c r="CI494" t="str">
        <f>IF(Reservas!Z499="",IF(Reservas!Y499="","",IF(Reservas!X499=$O$10,0.85,IF(Reservas!X499=$O$11,0.45,IF(Reservas!X499=$O$12,0.33,"")))),Reservas!Z499)</f>
        <v/>
      </c>
      <c r="CJ494" t="str">
        <f>IF(Reservas!AC499="",IF(Reservas!AB499="","",IF(Reservas!AA499=$O$10,0.85,IF(Reservas!AA499=$O$11,0.45,IF(Reservas!AA499=$O$12,0.33,"")))),Reservas!AC499)</f>
        <v/>
      </c>
      <c r="CK494" t="str">
        <f>IF(Reservas!AF499="",IF(Reservas!AE499="","",IF(Reservas!AD499=$O$10,0.85,IF(Reservas!AD499=$O$11,0.45,IF(Reservas!AD499=$O$12,0.33,"")))),Reservas!AF499)</f>
        <v/>
      </c>
      <c r="CL494" t="str">
        <f>IF(Reservas!AI499="",IF(Reservas!AH499="","",IF(Reservas!AG499=$O$10,0.85,IF(Reservas!AG499=$O$11,0.45,IF(Reservas!AG499=$O$12,0.33,"")))),Reservas!AI499)</f>
        <v/>
      </c>
      <c r="CM494" t="str">
        <f>IF(Reservas!AL499="",IF(Reservas!AK499="","",IF(Reservas!AJ499=$O$10,0.85,IF(Reservas!AJ499=$O$11,0.45,IF(Reservas!AJ499=$O$12,0.33,"")))),Reservas!AL499)</f>
        <v/>
      </c>
      <c r="CO494" t="str">
        <f>IFERROR('Prod y alimentación'!E552*IF($AN494=$R$10,VLOOKUP($AO494,Listas!$B$6:$C$106,2,),IF($AN494=$R$11,VLOOKUP($AO494,Listas!$E$6:$F$106,2,),IF($AN494=$R$12,VLOOKUP($AO494,Listas!$H$6:$I$106,2,),""))),"")</f>
        <v/>
      </c>
      <c r="CP494" t="str">
        <f>IFERROR('Prod y alimentación'!H552*IF($AN494=$R$10,VLOOKUP($AO494,Listas!$B$6:$C$106,2,),IF($AN494=$R$11,VLOOKUP($AO494,Listas!$E$6:$F$106,2,),IF($AN494=$R$12,VLOOKUP($AO494,Listas!$H$6:$I$106,2,),""))),"")</f>
        <v/>
      </c>
      <c r="CQ494" t="str">
        <f>IFERROR('Prod y alimentación'!K552*IF($AN494=$R$10,VLOOKUP($AO494,Listas!$B$6:$C$106,2,),IF($AN494=$R$11,VLOOKUP($AO494,Listas!$E$6:$F$106,2,),IF($AN494=$R$12,VLOOKUP($AO494,Listas!$H$6:$I$106,2,),""))),"")</f>
        <v/>
      </c>
      <c r="CR494" t="str">
        <f>IFERROR('Prod y alimentación'!N552*IF($AN494=$R$10,VLOOKUP($AO494,Listas!$B$6:$C$106,2,),IF($AN494=$R$11,VLOOKUP($AO494,Listas!$E$6:$F$106,2,),IF($AN494=$R$12,VLOOKUP($AO494,Listas!$H$6:$I$106,2,),""))),"")</f>
        <v/>
      </c>
      <c r="CS494" t="str">
        <f>IFERROR('Prod y alimentación'!Q552*IF($AN494=$R$10,VLOOKUP($AO494,Listas!$B$6:$C$106,2,),IF($AN494=$R$11,VLOOKUP($AO494,Listas!$E$6:$F$106,2,),IF($AN494=$R$12,VLOOKUP($AO494,Listas!$H$6:$I$106,2,),""))),"")</f>
        <v/>
      </c>
      <c r="CT494" t="str">
        <f>IFERROR('Prod y alimentación'!T552*IF($AN494=$R$10,VLOOKUP($AO494,Listas!$B$6:$C$106,2,),IF($AN494=$R$11,VLOOKUP($AO494,Listas!$E$6:$F$106,2,),IF($AN494=$R$12,VLOOKUP($AO494,Listas!$H$6:$I$106,2,),""))),"")</f>
        <v/>
      </c>
      <c r="CU494" t="str">
        <f>IFERROR('Prod y alimentación'!W552*IF($AN494=$R$10,VLOOKUP($AO494,Listas!$B$6:$C$106,2,),IF($AN494=$R$11,VLOOKUP($AO494,Listas!$E$6:$F$106,2,),IF($AN494=$R$12,VLOOKUP($AO494,Listas!$H$6:$I$106,2,),""))),"")</f>
        <v/>
      </c>
      <c r="CV494" t="str">
        <f>IFERROR('Prod y alimentación'!Z552*IF($AN494=$R$10,VLOOKUP($AO494,Listas!$B$6:$C$106,2,),IF($AN494=$R$11,VLOOKUP($AO494,Listas!$E$6:$F$106,2,),IF($AN494=$R$12,VLOOKUP($AO494,Listas!$H$6:$I$106,2,),""))),"")</f>
        <v/>
      </c>
      <c r="CW494" t="str">
        <f>IFERROR('Prod y alimentación'!AC552*IF($AN494=$R$10,VLOOKUP($AO494,Listas!$B$6:$C$106,2,),IF($AN494=$R$11,VLOOKUP($AO494,Listas!$E$6:$F$106,2,),IF($AN494=$R$12,VLOOKUP($AO494,Listas!$H$6:$I$106,2,),""))),"")</f>
        <v/>
      </c>
      <c r="CX494" t="str">
        <f>IFERROR('Prod y alimentación'!AF552*IF($AN494=$R$10,VLOOKUP($AO494,Listas!$B$6:$C$106,2,),IF($AN494=$R$11,VLOOKUP($AO494,Listas!$E$6:$F$106,2,),IF($AN494=$R$12,VLOOKUP($AO494,Listas!$H$6:$I$106,2,),""))),"")</f>
        <v/>
      </c>
      <c r="CY494" t="str">
        <f>IFERROR('Prod y alimentación'!AI552*IF($AN494=$R$10,VLOOKUP($AO494,Listas!$B$6:$C$106,2,),IF($AN494=$R$11,VLOOKUP($AO494,Listas!$E$6:$F$106,2,),IF($AN494=$R$12,VLOOKUP($AO494,Listas!$H$6:$I$106,2,),""))),"")</f>
        <v/>
      </c>
      <c r="CZ494" t="str">
        <f>IFERROR('Prod y alimentación'!AL552*IF($AN494=$R$10,VLOOKUP($AO494,Listas!$B$6:$C$106,2,),IF($AN494=$R$11,VLOOKUP($AO494,Listas!$E$6:$F$106,2,),IF($AN494=$R$12,VLOOKUP($AO494,Listas!$H$6:$I$106,2,),""))),"")</f>
        <v/>
      </c>
    </row>
    <row r="495" spans="80:104" x14ac:dyDescent="0.35">
      <c r="CB495" t="str">
        <f>IF(Reservas!E500="",IF(Reservas!D500="","",IF(Reservas!C500=$O$10,0.85,IF(Reservas!C500=$O$11,0.45,IF(Reservas!C500=$O$12,0.33,"")))),Reservas!E500)</f>
        <v/>
      </c>
      <c r="CC495" t="str">
        <f>IF(Reservas!H500="",IF(Reservas!G500="","",IF(Reservas!F500=$O$10,0.85,IF(Reservas!F500=$O$11,0.45,IF(Reservas!F500=$O$12,0.33,"")))),Reservas!H500)</f>
        <v/>
      </c>
      <c r="CD495" t="str">
        <f>IF(Reservas!K500="",IF(Reservas!J500="","",IF(Reservas!I500=$O$10,0.85,IF(Reservas!I500=$O$11,0.45,IF(Reservas!I500=$O$12,0.33,"")))),Reservas!K500)</f>
        <v/>
      </c>
      <c r="CE495" t="str">
        <f>IF(Reservas!N500="",IF(Reservas!M500="","",IF(Reservas!L500=$O$10,0.85,IF(Reservas!L500=$O$11,0.45,IF(Reservas!L500=$O$12,0.33,"")))),Reservas!N500)</f>
        <v/>
      </c>
      <c r="CF495" t="str">
        <f>IF(Reservas!Q500="",IF(Reservas!P500="","",IF(Reservas!O500=$O$10,0.85,IF(Reservas!O500=$O$11,0.45,IF(Reservas!O500=$O$12,0.33,"")))),Reservas!Q500)</f>
        <v/>
      </c>
      <c r="CG495" t="str">
        <f>IF(Reservas!T500="",IF(Reservas!S500="","",IF(Reservas!R500=$O$10,0.85,IF(Reservas!R500=$O$11,0.45,IF(Reservas!R500=$O$12,0.33,"")))),Reservas!T500)</f>
        <v/>
      </c>
      <c r="CH495" t="str">
        <f>IF(Reservas!W500="",IF(Reservas!V500="","",IF(Reservas!U500=$O$10,0.85,IF(Reservas!U500=$O$11,0.45,IF(Reservas!U500=$O$12,0.33,"")))),Reservas!W500)</f>
        <v/>
      </c>
      <c r="CI495" t="str">
        <f>IF(Reservas!Z500="",IF(Reservas!Y500="","",IF(Reservas!X500=$O$10,0.85,IF(Reservas!X500=$O$11,0.45,IF(Reservas!X500=$O$12,0.33,"")))),Reservas!Z500)</f>
        <v/>
      </c>
      <c r="CJ495" t="str">
        <f>IF(Reservas!AC500="",IF(Reservas!AB500="","",IF(Reservas!AA500=$O$10,0.85,IF(Reservas!AA500=$O$11,0.45,IF(Reservas!AA500=$O$12,0.33,"")))),Reservas!AC500)</f>
        <v/>
      </c>
      <c r="CK495" t="str">
        <f>IF(Reservas!AF500="",IF(Reservas!AE500="","",IF(Reservas!AD500=$O$10,0.85,IF(Reservas!AD500=$O$11,0.45,IF(Reservas!AD500=$O$12,0.33,"")))),Reservas!AF500)</f>
        <v/>
      </c>
      <c r="CL495" t="str">
        <f>IF(Reservas!AI500="",IF(Reservas!AH500="","",IF(Reservas!AG500=$O$10,0.85,IF(Reservas!AG500=$O$11,0.45,IF(Reservas!AG500=$O$12,0.33,"")))),Reservas!AI500)</f>
        <v/>
      </c>
      <c r="CM495" t="str">
        <f>IF(Reservas!AL500="",IF(Reservas!AK500="","",IF(Reservas!AJ500=$O$10,0.85,IF(Reservas!AJ500=$O$11,0.45,IF(Reservas!AJ500=$O$12,0.33,"")))),Reservas!AL500)</f>
        <v/>
      </c>
      <c r="CO495" t="str">
        <f>IFERROR('Prod y alimentación'!E553*IF($AN495=$R$10,VLOOKUP($AO495,Listas!$B$6:$C$106,2,),IF($AN495=$R$11,VLOOKUP($AO495,Listas!$E$6:$F$106,2,),IF($AN495=$R$12,VLOOKUP($AO495,Listas!$H$6:$I$106,2,),""))),"")</f>
        <v/>
      </c>
      <c r="CP495" t="str">
        <f>IFERROR('Prod y alimentación'!H553*IF($AN495=$R$10,VLOOKUP($AO495,Listas!$B$6:$C$106,2,),IF($AN495=$R$11,VLOOKUP($AO495,Listas!$E$6:$F$106,2,),IF($AN495=$R$12,VLOOKUP($AO495,Listas!$H$6:$I$106,2,),""))),"")</f>
        <v/>
      </c>
      <c r="CQ495" t="str">
        <f>IFERROR('Prod y alimentación'!K553*IF($AN495=$R$10,VLOOKUP($AO495,Listas!$B$6:$C$106,2,),IF($AN495=$R$11,VLOOKUP($AO495,Listas!$E$6:$F$106,2,),IF($AN495=$R$12,VLOOKUP($AO495,Listas!$H$6:$I$106,2,),""))),"")</f>
        <v/>
      </c>
      <c r="CR495" t="str">
        <f>IFERROR('Prod y alimentación'!N553*IF($AN495=$R$10,VLOOKUP($AO495,Listas!$B$6:$C$106,2,),IF($AN495=$R$11,VLOOKUP($AO495,Listas!$E$6:$F$106,2,),IF($AN495=$R$12,VLOOKUP($AO495,Listas!$H$6:$I$106,2,),""))),"")</f>
        <v/>
      </c>
      <c r="CS495" t="str">
        <f>IFERROR('Prod y alimentación'!Q553*IF($AN495=$R$10,VLOOKUP($AO495,Listas!$B$6:$C$106,2,),IF($AN495=$R$11,VLOOKUP($AO495,Listas!$E$6:$F$106,2,),IF($AN495=$R$12,VLOOKUP($AO495,Listas!$H$6:$I$106,2,),""))),"")</f>
        <v/>
      </c>
      <c r="CT495" t="str">
        <f>IFERROR('Prod y alimentación'!T553*IF($AN495=$R$10,VLOOKUP($AO495,Listas!$B$6:$C$106,2,),IF($AN495=$R$11,VLOOKUP($AO495,Listas!$E$6:$F$106,2,),IF($AN495=$R$12,VLOOKUP($AO495,Listas!$H$6:$I$106,2,),""))),"")</f>
        <v/>
      </c>
      <c r="CU495" t="str">
        <f>IFERROR('Prod y alimentación'!W553*IF($AN495=$R$10,VLOOKUP($AO495,Listas!$B$6:$C$106,2,),IF($AN495=$R$11,VLOOKUP($AO495,Listas!$E$6:$F$106,2,),IF($AN495=$R$12,VLOOKUP($AO495,Listas!$H$6:$I$106,2,),""))),"")</f>
        <v/>
      </c>
      <c r="CV495" t="str">
        <f>IFERROR('Prod y alimentación'!Z553*IF($AN495=$R$10,VLOOKUP($AO495,Listas!$B$6:$C$106,2,),IF($AN495=$R$11,VLOOKUP($AO495,Listas!$E$6:$F$106,2,),IF($AN495=$R$12,VLOOKUP($AO495,Listas!$H$6:$I$106,2,),""))),"")</f>
        <v/>
      </c>
      <c r="CW495" t="str">
        <f>IFERROR('Prod y alimentación'!AC553*IF($AN495=$R$10,VLOOKUP($AO495,Listas!$B$6:$C$106,2,),IF($AN495=$R$11,VLOOKUP($AO495,Listas!$E$6:$F$106,2,),IF($AN495=$R$12,VLOOKUP($AO495,Listas!$H$6:$I$106,2,),""))),"")</f>
        <v/>
      </c>
      <c r="CX495" t="str">
        <f>IFERROR('Prod y alimentación'!AF553*IF($AN495=$R$10,VLOOKUP($AO495,Listas!$B$6:$C$106,2,),IF($AN495=$R$11,VLOOKUP($AO495,Listas!$E$6:$F$106,2,),IF($AN495=$R$12,VLOOKUP($AO495,Listas!$H$6:$I$106,2,),""))),"")</f>
        <v/>
      </c>
      <c r="CY495" t="str">
        <f>IFERROR('Prod y alimentación'!AI553*IF($AN495=$R$10,VLOOKUP($AO495,Listas!$B$6:$C$106,2,),IF($AN495=$R$11,VLOOKUP($AO495,Listas!$E$6:$F$106,2,),IF($AN495=$R$12,VLOOKUP($AO495,Listas!$H$6:$I$106,2,),""))),"")</f>
        <v/>
      </c>
      <c r="CZ495" t="str">
        <f>IFERROR('Prod y alimentación'!AL553*IF($AN495=$R$10,VLOOKUP($AO495,Listas!$B$6:$C$106,2,),IF($AN495=$R$11,VLOOKUP($AO495,Listas!$E$6:$F$106,2,),IF($AN495=$R$12,VLOOKUP($AO495,Listas!$H$6:$I$106,2,),""))),"")</f>
        <v/>
      </c>
    </row>
    <row r="496" spans="80:104" x14ac:dyDescent="0.35">
      <c r="CB496" t="str">
        <f>IF(Reservas!E501="",IF(Reservas!D501="","",IF(Reservas!C501=$O$10,0.85,IF(Reservas!C501=$O$11,0.45,IF(Reservas!C501=$O$12,0.33,"")))),Reservas!E501)</f>
        <v/>
      </c>
      <c r="CC496" t="str">
        <f>IF(Reservas!H501="",IF(Reservas!G501="","",IF(Reservas!F501=$O$10,0.85,IF(Reservas!F501=$O$11,0.45,IF(Reservas!F501=$O$12,0.33,"")))),Reservas!H501)</f>
        <v/>
      </c>
      <c r="CD496" t="str">
        <f>IF(Reservas!K501="",IF(Reservas!J501="","",IF(Reservas!I501=$O$10,0.85,IF(Reservas!I501=$O$11,0.45,IF(Reservas!I501=$O$12,0.33,"")))),Reservas!K501)</f>
        <v/>
      </c>
      <c r="CE496" t="str">
        <f>IF(Reservas!N501="",IF(Reservas!M501="","",IF(Reservas!L501=$O$10,0.85,IF(Reservas!L501=$O$11,0.45,IF(Reservas!L501=$O$12,0.33,"")))),Reservas!N501)</f>
        <v/>
      </c>
      <c r="CF496" t="str">
        <f>IF(Reservas!Q501="",IF(Reservas!P501="","",IF(Reservas!O501=$O$10,0.85,IF(Reservas!O501=$O$11,0.45,IF(Reservas!O501=$O$12,0.33,"")))),Reservas!Q501)</f>
        <v/>
      </c>
      <c r="CG496" t="str">
        <f>IF(Reservas!T501="",IF(Reservas!S501="","",IF(Reservas!R501=$O$10,0.85,IF(Reservas!R501=$O$11,0.45,IF(Reservas!R501=$O$12,0.33,"")))),Reservas!T501)</f>
        <v/>
      </c>
      <c r="CH496" t="str">
        <f>IF(Reservas!W501="",IF(Reservas!V501="","",IF(Reservas!U501=$O$10,0.85,IF(Reservas!U501=$O$11,0.45,IF(Reservas!U501=$O$12,0.33,"")))),Reservas!W501)</f>
        <v/>
      </c>
      <c r="CI496" t="str">
        <f>IF(Reservas!Z501="",IF(Reservas!Y501="","",IF(Reservas!X501=$O$10,0.85,IF(Reservas!X501=$O$11,0.45,IF(Reservas!X501=$O$12,0.33,"")))),Reservas!Z501)</f>
        <v/>
      </c>
      <c r="CJ496" t="str">
        <f>IF(Reservas!AC501="",IF(Reservas!AB501="","",IF(Reservas!AA501=$O$10,0.85,IF(Reservas!AA501=$O$11,0.45,IF(Reservas!AA501=$O$12,0.33,"")))),Reservas!AC501)</f>
        <v/>
      </c>
      <c r="CK496" t="str">
        <f>IF(Reservas!AF501="",IF(Reservas!AE501="","",IF(Reservas!AD501=$O$10,0.85,IF(Reservas!AD501=$O$11,0.45,IF(Reservas!AD501=$O$12,0.33,"")))),Reservas!AF501)</f>
        <v/>
      </c>
      <c r="CL496" t="str">
        <f>IF(Reservas!AI501="",IF(Reservas!AH501="","",IF(Reservas!AG501=$O$10,0.85,IF(Reservas!AG501=$O$11,0.45,IF(Reservas!AG501=$O$12,0.33,"")))),Reservas!AI501)</f>
        <v/>
      </c>
      <c r="CM496" t="str">
        <f>IF(Reservas!AL501="",IF(Reservas!AK501="","",IF(Reservas!AJ501=$O$10,0.85,IF(Reservas!AJ501=$O$11,0.45,IF(Reservas!AJ501=$O$12,0.33,"")))),Reservas!AL501)</f>
        <v/>
      </c>
      <c r="CO496" t="str">
        <f>IFERROR('Prod y alimentación'!E554*IF($AN496=$R$10,VLOOKUP($AO496,Listas!$B$6:$C$106,2,),IF($AN496=$R$11,VLOOKUP($AO496,Listas!$E$6:$F$106,2,),IF($AN496=$R$12,VLOOKUP($AO496,Listas!$H$6:$I$106,2,),""))),"")</f>
        <v/>
      </c>
      <c r="CP496" t="str">
        <f>IFERROR('Prod y alimentación'!H554*IF($AN496=$R$10,VLOOKUP($AO496,Listas!$B$6:$C$106,2,),IF($AN496=$R$11,VLOOKUP($AO496,Listas!$E$6:$F$106,2,),IF($AN496=$R$12,VLOOKUP($AO496,Listas!$H$6:$I$106,2,),""))),"")</f>
        <v/>
      </c>
      <c r="CQ496" t="str">
        <f>IFERROR('Prod y alimentación'!K554*IF($AN496=$R$10,VLOOKUP($AO496,Listas!$B$6:$C$106,2,),IF($AN496=$R$11,VLOOKUP($AO496,Listas!$E$6:$F$106,2,),IF($AN496=$R$12,VLOOKUP($AO496,Listas!$H$6:$I$106,2,),""))),"")</f>
        <v/>
      </c>
      <c r="CR496" t="str">
        <f>IFERROR('Prod y alimentación'!N554*IF($AN496=$R$10,VLOOKUP($AO496,Listas!$B$6:$C$106,2,),IF($AN496=$R$11,VLOOKUP($AO496,Listas!$E$6:$F$106,2,),IF($AN496=$R$12,VLOOKUP($AO496,Listas!$H$6:$I$106,2,),""))),"")</f>
        <v/>
      </c>
      <c r="CS496" t="str">
        <f>IFERROR('Prod y alimentación'!Q554*IF($AN496=$R$10,VLOOKUP($AO496,Listas!$B$6:$C$106,2,),IF($AN496=$R$11,VLOOKUP($AO496,Listas!$E$6:$F$106,2,),IF($AN496=$R$12,VLOOKUP($AO496,Listas!$H$6:$I$106,2,),""))),"")</f>
        <v/>
      </c>
      <c r="CT496" t="str">
        <f>IFERROR('Prod y alimentación'!T554*IF($AN496=$R$10,VLOOKUP($AO496,Listas!$B$6:$C$106,2,),IF($AN496=$R$11,VLOOKUP($AO496,Listas!$E$6:$F$106,2,),IF($AN496=$R$12,VLOOKUP($AO496,Listas!$H$6:$I$106,2,),""))),"")</f>
        <v/>
      </c>
      <c r="CU496" t="str">
        <f>IFERROR('Prod y alimentación'!W554*IF($AN496=$R$10,VLOOKUP($AO496,Listas!$B$6:$C$106,2,),IF($AN496=$R$11,VLOOKUP($AO496,Listas!$E$6:$F$106,2,),IF($AN496=$R$12,VLOOKUP($AO496,Listas!$H$6:$I$106,2,),""))),"")</f>
        <v/>
      </c>
      <c r="CV496" t="str">
        <f>IFERROR('Prod y alimentación'!Z554*IF($AN496=$R$10,VLOOKUP($AO496,Listas!$B$6:$C$106,2,),IF($AN496=$R$11,VLOOKUP($AO496,Listas!$E$6:$F$106,2,),IF($AN496=$R$12,VLOOKUP($AO496,Listas!$H$6:$I$106,2,),""))),"")</f>
        <v/>
      </c>
      <c r="CW496" t="str">
        <f>IFERROR('Prod y alimentación'!AC554*IF($AN496=$R$10,VLOOKUP($AO496,Listas!$B$6:$C$106,2,),IF($AN496=$R$11,VLOOKUP($AO496,Listas!$E$6:$F$106,2,),IF($AN496=$R$12,VLOOKUP($AO496,Listas!$H$6:$I$106,2,),""))),"")</f>
        <v/>
      </c>
      <c r="CX496" t="str">
        <f>IFERROR('Prod y alimentación'!AF554*IF($AN496=$R$10,VLOOKUP($AO496,Listas!$B$6:$C$106,2,),IF($AN496=$R$11,VLOOKUP($AO496,Listas!$E$6:$F$106,2,),IF($AN496=$R$12,VLOOKUP($AO496,Listas!$H$6:$I$106,2,),""))),"")</f>
        <v/>
      </c>
      <c r="CY496" t="str">
        <f>IFERROR('Prod y alimentación'!AI554*IF($AN496=$R$10,VLOOKUP($AO496,Listas!$B$6:$C$106,2,),IF($AN496=$R$11,VLOOKUP($AO496,Listas!$E$6:$F$106,2,),IF($AN496=$R$12,VLOOKUP($AO496,Listas!$H$6:$I$106,2,),""))),"")</f>
        <v/>
      </c>
      <c r="CZ496" t="str">
        <f>IFERROR('Prod y alimentación'!AL554*IF($AN496=$R$10,VLOOKUP($AO496,Listas!$B$6:$C$106,2,),IF($AN496=$R$11,VLOOKUP($AO496,Listas!$E$6:$F$106,2,),IF($AN496=$R$12,VLOOKUP($AO496,Listas!$H$6:$I$106,2,),""))),"")</f>
        <v/>
      </c>
    </row>
    <row r="497" spans="80:104" x14ac:dyDescent="0.35">
      <c r="CB497" t="str">
        <f>IF(Reservas!E502="",IF(Reservas!D502="","",IF(Reservas!C502=$O$10,0.85,IF(Reservas!C502=$O$11,0.45,IF(Reservas!C502=$O$12,0.33,"")))),Reservas!E502)</f>
        <v/>
      </c>
      <c r="CC497" t="str">
        <f>IF(Reservas!H502="",IF(Reservas!G502="","",IF(Reservas!F502=$O$10,0.85,IF(Reservas!F502=$O$11,0.45,IF(Reservas!F502=$O$12,0.33,"")))),Reservas!H502)</f>
        <v/>
      </c>
      <c r="CD497" t="str">
        <f>IF(Reservas!K502="",IF(Reservas!J502="","",IF(Reservas!I502=$O$10,0.85,IF(Reservas!I502=$O$11,0.45,IF(Reservas!I502=$O$12,0.33,"")))),Reservas!K502)</f>
        <v/>
      </c>
      <c r="CE497" t="str">
        <f>IF(Reservas!N502="",IF(Reservas!M502="","",IF(Reservas!L502=$O$10,0.85,IF(Reservas!L502=$O$11,0.45,IF(Reservas!L502=$O$12,0.33,"")))),Reservas!N502)</f>
        <v/>
      </c>
      <c r="CF497" t="str">
        <f>IF(Reservas!Q502="",IF(Reservas!P502="","",IF(Reservas!O502=$O$10,0.85,IF(Reservas!O502=$O$11,0.45,IF(Reservas!O502=$O$12,0.33,"")))),Reservas!Q502)</f>
        <v/>
      </c>
      <c r="CG497" t="str">
        <f>IF(Reservas!T502="",IF(Reservas!S502="","",IF(Reservas!R502=$O$10,0.85,IF(Reservas!R502=$O$11,0.45,IF(Reservas!R502=$O$12,0.33,"")))),Reservas!T502)</f>
        <v/>
      </c>
      <c r="CH497" t="str">
        <f>IF(Reservas!W502="",IF(Reservas!V502="","",IF(Reservas!U502=$O$10,0.85,IF(Reservas!U502=$O$11,0.45,IF(Reservas!U502=$O$12,0.33,"")))),Reservas!W502)</f>
        <v/>
      </c>
      <c r="CI497" t="str">
        <f>IF(Reservas!Z502="",IF(Reservas!Y502="","",IF(Reservas!X502=$O$10,0.85,IF(Reservas!X502=$O$11,0.45,IF(Reservas!X502=$O$12,0.33,"")))),Reservas!Z502)</f>
        <v/>
      </c>
      <c r="CJ497" t="str">
        <f>IF(Reservas!AC502="",IF(Reservas!AB502="","",IF(Reservas!AA502=$O$10,0.85,IF(Reservas!AA502=$O$11,0.45,IF(Reservas!AA502=$O$12,0.33,"")))),Reservas!AC502)</f>
        <v/>
      </c>
      <c r="CK497" t="str">
        <f>IF(Reservas!AF502="",IF(Reservas!AE502="","",IF(Reservas!AD502=$O$10,0.85,IF(Reservas!AD502=$O$11,0.45,IF(Reservas!AD502=$O$12,0.33,"")))),Reservas!AF502)</f>
        <v/>
      </c>
      <c r="CL497" t="str">
        <f>IF(Reservas!AI502="",IF(Reservas!AH502="","",IF(Reservas!AG502=$O$10,0.85,IF(Reservas!AG502=$O$11,0.45,IF(Reservas!AG502=$O$12,0.33,"")))),Reservas!AI502)</f>
        <v/>
      </c>
      <c r="CM497" t="str">
        <f>IF(Reservas!AL502="",IF(Reservas!AK502="","",IF(Reservas!AJ502=$O$10,0.85,IF(Reservas!AJ502=$O$11,0.45,IF(Reservas!AJ502=$O$12,0.33,"")))),Reservas!AL502)</f>
        <v/>
      </c>
      <c r="CO497" t="str">
        <f>IFERROR('Prod y alimentación'!E555*IF($AN497=$R$10,VLOOKUP($AO497,Listas!$B$6:$C$106,2,),IF($AN497=$R$11,VLOOKUP($AO497,Listas!$E$6:$F$106,2,),IF($AN497=$R$12,VLOOKUP($AO497,Listas!$H$6:$I$106,2,),""))),"")</f>
        <v/>
      </c>
      <c r="CP497" t="str">
        <f>IFERROR('Prod y alimentación'!H555*IF($AN497=$R$10,VLOOKUP($AO497,Listas!$B$6:$C$106,2,),IF($AN497=$R$11,VLOOKUP($AO497,Listas!$E$6:$F$106,2,),IF($AN497=$R$12,VLOOKUP($AO497,Listas!$H$6:$I$106,2,),""))),"")</f>
        <v/>
      </c>
      <c r="CQ497" t="str">
        <f>IFERROR('Prod y alimentación'!K555*IF($AN497=$R$10,VLOOKUP($AO497,Listas!$B$6:$C$106,2,),IF($AN497=$R$11,VLOOKUP($AO497,Listas!$E$6:$F$106,2,),IF($AN497=$R$12,VLOOKUP($AO497,Listas!$H$6:$I$106,2,),""))),"")</f>
        <v/>
      </c>
      <c r="CR497" t="str">
        <f>IFERROR('Prod y alimentación'!N555*IF($AN497=$R$10,VLOOKUP($AO497,Listas!$B$6:$C$106,2,),IF($AN497=$R$11,VLOOKUP($AO497,Listas!$E$6:$F$106,2,),IF($AN497=$R$12,VLOOKUP($AO497,Listas!$H$6:$I$106,2,),""))),"")</f>
        <v/>
      </c>
      <c r="CS497" t="str">
        <f>IFERROR('Prod y alimentación'!Q555*IF($AN497=$R$10,VLOOKUP($AO497,Listas!$B$6:$C$106,2,),IF($AN497=$R$11,VLOOKUP($AO497,Listas!$E$6:$F$106,2,),IF($AN497=$R$12,VLOOKUP($AO497,Listas!$H$6:$I$106,2,),""))),"")</f>
        <v/>
      </c>
      <c r="CT497" t="str">
        <f>IFERROR('Prod y alimentación'!T555*IF($AN497=$R$10,VLOOKUP($AO497,Listas!$B$6:$C$106,2,),IF($AN497=$R$11,VLOOKUP($AO497,Listas!$E$6:$F$106,2,),IF($AN497=$R$12,VLOOKUP($AO497,Listas!$H$6:$I$106,2,),""))),"")</f>
        <v/>
      </c>
      <c r="CU497" t="str">
        <f>IFERROR('Prod y alimentación'!W555*IF($AN497=$R$10,VLOOKUP($AO497,Listas!$B$6:$C$106,2,),IF($AN497=$R$11,VLOOKUP($AO497,Listas!$E$6:$F$106,2,),IF($AN497=$R$12,VLOOKUP($AO497,Listas!$H$6:$I$106,2,),""))),"")</f>
        <v/>
      </c>
      <c r="CV497" t="str">
        <f>IFERROR('Prod y alimentación'!Z555*IF($AN497=$R$10,VLOOKUP($AO497,Listas!$B$6:$C$106,2,),IF($AN497=$R$11,VLOOKUP($AO497,Listas!$E$6:$F$106,2,),IF($AN497=$R$12,VLOOKUP($AO497,Listas!$H$6:$I$106,2,),""))),"")</f>
        <v/>
      </c>
      <c r="CW497" t="str">
        <f>IFERROR('Prod y alimentación'!AC555*IF($AN497=$R$10,VLOOKUP($AO497,Listas!$B$6:$C$106,2,),IF($AN497=$R$11,VLOOKUP($AO497,Listas!$E$6:$F$106,2,),IF($AN497=$R$12,VLOOKUP($AO497,Listas!$H$6:$I$106,2,),""))),"")</f>
        <v/>
      </c>
      <c r="CX497" t="str">
        <f>IFERROR('Prod y alimentación'!AF555*IF($AN497=$R$10,VLOOKUP($AO497,Listas!$B$6:$C$106,2,),IF($AN497=$R$11,VLOOKUP($AO497,Listas!$E$6:$F$106,2,),IF($AN497=$R$12,VLOOKUP($AO497,Listas!$H$6:$I$106,2,),""))),"")</f>
        <v/>
      </c>
      <c r="CY497" t="str">
        <f>IFERROR('Prod y alimentación'!AI555*IF($AN497=$R$10,VLOOKUP($AO497,Listas!$B$6:$C$106,2,),IF($AN497=$R$11,VLOOKUP($AO497,Listas!$E$6:$F$106,2,),IF($AN497=$R$12,VLOOKUP($AO497,Listas!$H$6:$I$106,2,),""))),"")</f>
        <v/>
      </c>
      <c r="CZ497" t="str">
        <f>IFERROR('Prod y alimentación'!AL555*IF($AN497=$R$10,VLOOKUP($AO497,Listas!$B$6:$C$106,2,),IF($AN497=$R$11,VLOOKUP($AO497,Listas!$E$6:$F$106,2,),IF($AN497=$R$12,VLOOKUP($AO497,Listas!$H$6:$I$106,2,),""))),"")</f>
        <v/>
      </c>
    </row>
    <row r="498" spans="80:104" x14ac:dyDescent="0.35">
      <c r="CB498" t="str">
        <f>IF(Reservas!E503="",IF(Reservas!D503="","",IF(Reservas!C503=$O$10,0.85,IF(Reservas!C503=$O$11,0.45,IF(Reservas!C503=$O$12,0.33,"")))),Reservas!E503)</f>
        <v/>
      </c>
      <c r="CC498" t="str">
        <f>IF(Reservas!H503="",IF(Reservas!G503="","",IF(Reservas!F503=$O$10,0.85,IF(Reservas!F503=$O$11,0.45,IF(Reservas!F503=$O$12,0.33,"")))),Reservas!H503)</f>
        <v/>
      </c>
      <c r="CD498" t="str">
        <f>IF(Reservas!K503="",IF(Reservas!J503="","",IF(Reservas!I503=$O$10,0.85,IF(Reservas!I503=$O$11,0.45,IF(Reservas!I503=$O$12,0.33,"")))),Reservas!K503)</f>
        <v/>
      </c>
      <c r="CE498" t="str">
        <f>IF(Reservas!N503="",IF(Reservas!M503="","",IF(Reservas!L503=$O$10,0.85,IF(Reservas!L503=$O$11,0.45,IF(Reservas!L503=$O$12,0.33,"")))),Reservas!N503)</f>
        <v/>
      </c>
      <c r="CF498" t="str">
        <f>IF(Reservas!Q503="",IF(Reservas!P503="","",IF(Reservas!O503=$O$10,0.85,IF(Reservas!O503=$O$11,0.45,IF(Reservas!O503=$O$12,0.33,"")))),Reservas!Q503)</f>
        <v/>
      </c>
      <c r="CG498" t="str">
        <f>IF(Reservas!T503="",IF(Reservas!S503="","",IF(Reservas!R503=$O$10,0.85,IF(Reservas!R503=$O$11,0.45,IF(Reservas!R503=$O$12,0.33,"")))),Reservas!T503)</f>
        <v/>
      </c>
      <c r="CH498" t="str">
        <f>IF(Reservas!W503="",IF(Reservas!V503="","",IF(Reservas!U503=$O$10,0.85,IF(Reservas!U503=$O$11,0.45,IF(Reservas!U503=$O$12,0.33,"")))),Reservas!W503)</f>
        <v/>
      </c>
      <c r="CI498" t="str">
        <f>IF(Reservas!Z503="",IF(Reservas!Y503="","",IF(Reservas!X503=$O$10,0.85,IF(Reservas!X503=$O$11,0.45,IF(Reservas!X503=$O$12,0.33,"")))),Reservas!Z503)</f>
        <v/>
      </c>
      <c r="CJ498" t="str">
        <f>IF(Reservas!AC503="",IF(Reservas!AB503="","",IF(Reservas!AA503=$O$10,0.85,IF(Reservas!AA503=$O$11,0.45,IF(Reservas!AA503=$O$12,0.33,"")))),Reservas!AC503)</f>
        <v/>
      </c>
      <c r="CK498" t="str">
        <f>IF(Reservas!AF503="",IF(Reservas!AE503="","",IF(Reservas!AD503=$O$10,0.85,IF(Reservas!AD503=$O$11,0.45,IF(Reservas!AD503=$O$12,0.33,"")))),Reservas!AF503)</f>
        <v/>
      </c>
      <c r="CL498" t="str">
        <f>IF(Reservas!AI503="",IF(Reservas!AH503="","",IF(Reservas!AG503=$O$10,0.85,IF(Reservas!AG503=$O$11,0.45,IF(Reservas!AG503=$O$12,0.33,"")))),Reservas!AI503)</f>
        <v/>
      </c>
      <c r="CM498" t="str">
        <f>IF(Reservas!AL503="",IF(Reservas!AK503="","",IF(Reservas!AJ503=$O$10,0.85,IF(Reservas!AJ503=$O$11,0.45,IF(Reservas!AJ503=$O$12,0.33,"")))),Reservas!AL503)</f>
        <v/>
      </c>
      <c r="CO498" t="str">
        <f>IFERROR('Prod y alimentación'!E556*IF($AN498=$R$10,VLOOKUP($AO498,Listas!$B$6:$C$106,2,),IF($AN498=$R$11,VLOOKUP($AO498,Listas!$E$6:$F$106,2,),IF($AN498=$R$12,VLOOKUP($AO498,Listas!$H$6:$I$106,2,),""))),"")</f>
        <v/>
      </c>
      <c r="CP498" t="str">
        <f>IFERROR('Prod y alimentación'!H556*IF($AN498=$R$10,VLOOKUP($AO498,Listas!$B$6:$C$106,2,),IF($AN498=$R$11,VLOOKUP($AO498,Listas!$E$6:$F$106,2,),IF($AN498=$R$12,VLOOKUP($AO498,Listas!$H$6:$I$106,2,),""))),"")</f>
        <v/>
      </c>
      <c r="CQ498" t="str">
        <f>IFERROR('Prod y alimentación'!K556*IF($AN498=$R$10,VLOOKUP($AO498,Listas!$B$6:$C$106,2,),IF($AN498=$R$11,VLOOKUP($AO498,Listas!$E$6:$F$106,2,),IF($AN498=$R$12,VLOOKUP($AO498,Listas!$H$6:$I$106,2,),""))),"")</f>
        <v/>
      </c>
      <c r="CR498" t="str">
        <f>IFERROR('Prod y alimentación'!N556*IF($AN498=$R$10,VLOOKUP($AO498,Listas!$B$6:$C$106,2,),IF($AN498=$R$11,VLOOKUP($AO498,Listas!$E$6:$F$106,2,),IF($AN498=$R$12,VLOOKUP($AO498,Listas!$H$6:$I$106,2,),""))),"")</f>
        <v/>
      </c>
      <c r="CS498" t="str">
        <f>IFERROR('Prod y alimentación'!Q556*IF($AN498=$R$10,VLOOKUP($AO498,Listas!$B$6:$C$106,2,),IF($AN498=$R$11,VLOOKUP($AO498,Listas!$E$6:$F$106,2,),IF($AN498=$R$12,VLOOKUP($AO498,Listas!$H$6:$I$106,2,),""))),"")</f>
        <v/>
      </c>
      <c r="CT498" t="str">
        <f>IFERROR('Prod y alimentación'!T556*IF($AN498=$R$10,VLOOKUP($AO498,Listas!$B$6:$C$106,2,),IF($AN498=$R$11,VLOOKUP($AO498,Listas!$E$6:$F$106,2,),IF($AN498=$R$12,VLOOKUP($AO498,Listas!$H$6:$I$106,2,),""))),"")</f>
        <v/>
      </c>
      <c r="CU498" t="str">
        <f>IFERROR('Prod y alimentación'!W556*IF($AN498=$R$10,VLOOKUP($AO498,Listas!$B$6:$C$106,2,),IF($AN498=$R$11,VLOOKUP($AO498,Listas!$E$6:$F$106,2,),IF($AN498=$R$12,VLOOKUP($AO498,Listas!$H$6:$I$106,2,),""))),"")</f>
        <v/>
      </c>
      <c r="CV498" t="str">
        <f>IFERROR('Prod y alimentación'!Z556*IF($AN498=$R$10,VLOOKUP($AO498,Listas!$B$6:$C$106,2,),IF($AN498=$R$11,VLOOKUP($AO498,Listas!$E$6:$F$106,2,),IF($AN498=$R$12,VLOOKUP($AO498,Listas!$H$6:$I$106,2,),""))),"")</f>
        <v/>
      </c>
      <c r="CW498" t="str">
        <f>IFERROR('Prod y alimentación'!AC556*IF($AN498=$R$10,VLOOKUP($AO498,Listas!$B$6:$C$106,2,),IF($AN498=$R$11,VLOOKUP($AO498,Listas!$E$6:$F$106,2,),IF($AN498=$R$12,VLOOKUP($AO498,Listas!$H$6:$I$106,2,),""))),"")</f>
        <v/>
      </c>
      <c r="CX498" t="str">
        <f>IFERROR('Prod y alimentación'!AF556*IF($AN498=$R$10,VLOOKUP($AO498,Listas!$B$6:$C$106,2,),IF($AN498=$R$11,VLOOKUP($AO498,Listas!$E$6:$F$106,2,),IF($AN498=$R$12,VLOOKUP($AO498,Listas!$H$6:$I$106,2,),""))),"")</f>
        <v/>
      </c>
      <c r="CY498" t="str">
        <f>IFERROR('Prod y alimentación'!AI556*IF($AN498=$R$10,VLOOKUP($AO498,Listas!$B$6:$C$106,2,),IF($AN498=$R$11,VLOOKUP($AO498,Listas!$E$6:$F$106,2,),IF($AN498=$R$12,VLOOKUP($AO498,Listas!$H$6:$I$106,2,),""))),"")</f>
        <v/>
      </c>
      <c r="CZ498" t="str">
        <f>IFERROR('Prod y alimentación'!AL556*IF($AN498=$R$10,VLOOKUP($AO498,Listas!$B$6:$C$106,2,),IF($AN498=$R$11,VLOOKUP($AO498,Listas!$E$6:$F$106,2,),IF($AN498=$R$12,VLOOKUP($AO498,Listas!$H$6:$I$106,2,),""))),"")</f>
        <v/>
      </c>
    </row>
    <row r="499" spans="80:104" x14ac:dyDescent="0.35">
      <c r="CB499" t="str">
        <f>IF(Reservas!E504="",IF(Reservas!D504="","",IF(Reservas!C504=$O$10,0.85,IF(Reservas!C504=$O$11,0.45,IF(Reservas!C504=$O$12,0.33,"")))),Reservas!E504)</f>
        <v/>
      </c>
      <c r="CC499" t="str">
        <f>IF(Reservas!H504="",IF(Reservas!G504="","",IF(Reservas!F504=$O$10,0.85,IF(Reservas!F504=$O$11,0.45,IF(Reservas!F504=$O$12,0.33,"")))),Reservas!H504)</f>
        <v/>
      </c>
      <c r="CD499" t="str">
        <f>IF(Reservas!K504="",IF(Reservas!J504="","",IF(Reservas!I504=$O$10,0.85,IF(Reservas!I504=$O$11,0.45,IF(Reservas!I504=$O$12,0.33,"")))),Reservas!K504)</f>
        <v/>
      </c>
      <c r="CE499" t="str">
        <f>IF(Reservas!N504="",IF(Reservas!M504="","",IF(Reservas!L504=$O$10,0.85,IF(Reservas!L504=$O$11,0.45,IF(Reservas!L504=$O$12,0.33,"")))),Reservas!N504)</f>
        <v/>
      </c>
      <c r="CF499" t="str">
        <f>IF(Reservas!Q504="",IF(Reservas!P504="","",IF(Reservas!O504=$O$10,0.85,IF(Reservas!O504=$O$11,0.45,IF(Reservas!O504=$O$12,0.33,"")))),Reservas!Q504)</f>
        <v/>
      </c>
      <c r="CG499" t="str">
        <f>IF(Reservas!T504="",IF(Reservas!S504="","",IF(Reservas!R504=$O$10,0.85,IF(Reservas!R504=$O$11,0.45,IF(Reservas!R504=$O$12,0.33,"")))),Reservas!T504)</f>
        <v/>
      </c>
      <c r="CH499" t="str">
        <f>IF(Reservas!W504="",IF(Reservas!V504="","",IF(Reservas!U504=$O$10,0.85,IF(Reservas!U504=$O$11,0.45,IF(Reservas!U504=$O$12,0.33,"")))),Reservas!W504)</f>
        <v/>
      </c>
      <c r="CI499" t="str">
        <f>IF(Reservas!Z504="",IF(Reservas!Y504="","",IF(Reservas!X504=$O$10,0.85,IF(Reservas!X504=$O$11,0.45,IF(Reservas!X504=$O$12,0.33,"")))),Reservas!Z504)</f>
        <v/>
      </c>
      <c r="CJ499" t="str">
        <f>IF(Reservas!AC504="",IF(Reservas!AB504="","",IF(Reservas!AA504=$O$10,0.85,IF(Reservas!AA504=$O$11,0.45,IF(Reservas!AA504=$O$12,0.33,"")))),Reservas!AC504)</f>
        <v/>
      </c>
      <c r="CK499" t="str">
        <f>IF(Reservas!AF504="",IF(Reservas!AE504="","",IF(Reservas!AD504=$O$10,0.85,IF(Reservas!AD504=$O$11,0.45,IF(Reservas!AD504=$O$12,0.33,"")))),Reservas!AF504)</f>
        <v/>
      </c>
      <c r="CL499" t="str">
        <f>IF(Reservas!AI504="",IF(Reservas!AH504="","",IF(Reservas!AG504=$O$10,0.85,IF(Reservas!AG504=$O$11,0.45,IF(Reservas!AG504=$O$12,0.33,"")))),Reservas!AI504)</f>
        <v/>
      </c>
      <c r="CM499" t="str">
        <f>IF(Reservas!AL504="",IF(Reservas!AK504="","",IF(Reservas!AJ504=$O$10,0.85,IF(Reservas!AJ504=$O$11,0.45,IF(Reservas!AJ504=$O$12,0.33,"")))),Reservas!AL504)</f>
        <v/>
      </c>
      <c r="CO499" t="str">
        <f>IFERROR('Prod y alimentación'!E557*IF($AN499=$R$10,VLOOKUP($AO499,Listas!$B$6:$C$106,2,),IF($AN499=$R$11,VLOOKUP($AO499,Listas!$E$6:$F$106,2,),IF($AN499=$R$12,VLOOKUP($AO499,Listas!$H$6:$I$106,2,),""))),"")</f>
        <v/>
      </c>
      <c r="CP499" t="str">
        <f>IFERROR('Prod y alimentación'!H557*IF($AN499=$R$10,VLOOKUP($AO499,Listas!$B$6:$C$106,2,),IF($AN499=$R$11,VLOOKUP($AO499,Listas!$E$6:$F$106,2,),IF($AN499=$R$12,VLOOKUP($AO499,Listas!$H$6:$I$106,2,),""))),"")</f>
        <v/>
      </c>
      <c r="CQ499" t="str">
        <f>IFERROR('Prod y alimentación'!K557*IF($AN499=$R$10,VLOOKUP($AO499,Listas!$B$6:$C$106,2,),IF($AN499=$R$11,VLOOKUP($AO499,Listas!$E$6:$F$106,2,),IF($AN499=$R$12,VLOOKUP($AO499,Listas!$H$6:$I$106,2,),""))),"")</f>
        <v/>
      </c>
      <c r="CR499" t="str">
        <f>IFERROR('Prod y alimentación'!N557*IF($AN499=$R$10,VLOOKUP($AO499,Listas!$B$6:$C$106,2,),IF($AN499=$R$11,VLOOKUP($AO499,Listas!$E$6:$F$106,2,),IF($AN499=$R$12,VLOOKUP($AO499,Listas!$H$6:$I$106,2,),""))),"")</f>
        <v/>
      </c>
      <c r="CS499" t="str">
        <f>IFERROR('Prod y alimentación'!Q557*IF($AN499=$R$10,VLOOKUP($AO499,Listas!$B$6:$C$106,2,),IF($AN499=$R$11,VLOOKUP($AO499,Listas!$E$6:$F$106,2,),IF($AN499=$R$12,VLOOKUP($AO499,Listas!$H$6:$I$106,2,),""))),"")</f>
        <v/>
      </c>
      <c r="CT499" t="str">
        <f>IFERROR('Prod y alimentación'!T557*IF($AN499=$R$10,VLOOKUP($AO499,Listas!$B$6:$C$106,2,),IF($AN499=$R$11,VLOOKUP($AO499,Listas!$E$6:$F$106,2,),IF($AN499=$R$12,VLOOKUP($AO499,Listas!$H$6:$I$106,2,),""))),"")</f>
        <v/>
      </c>
      <c r="CU499" t="str">
        <f>IFERROR('Prod y alimentación'!W557*IF($AN499=$R$10,VLOOKUP($AO499,Listas!$B$6:$C$106,2,),IF($AN499=$R$11,VLOOKUP($AO499,Listas!$E$6:$F$106,2,),IF($AN499=$R$12,VLOOKUP($AO499,Listas!$H$6:$I$106,2,),""))),"")</f>
        <v/>
      </c>
      <c r="CV499" t="str">
        <f>IFERROR('Prod y alimentación'!Z557*IF($AN499=$R$10,VLOOKUP($AO499,Listas!$B$6:$C$106,2,),IF($AN499=$R$11,VLOOKUP($AO499,Listas!$E$6:$F$106,2,),IF($AN499=$R$12,VLOOKUP($AO499,Listas!$H$6:$I$106,2,),""))),"")</f>
        <v/>
      </c>
      <c r="CW499" t="str">
        <f>IFERROR('Prod y alimentación'!AC557*IF($AN499=$R$10,VLOOKUP($AO499,Listas!$B$6:$C$106,2,),IF($AN499=$R$11,VLOOKUP($AO499,Listas!$E$6:$F$106,2,),IF($AN499=$R$12,VLOOKUP($AO499,Listas!$H$6:$I$106,2,),""))),"")</f>
        <v/>
      </c>
      <c r="CX499" t="str">
        <f>IFERROR('Prod y alimentación'!AF557*IF($AN499=$R$10,VLOOKUP($AO499,Listas!$B$6:$C$106,2,),IF($AN499=$R$11,VLOOKUP($AO499,Listas!$E$6:$F$106,2,),IF($AN499=$R$12,VLOOKUP($AO499,Listas!$H$6:$I$106,2,),""))),"")</f>
        <v/>
      </c>
      <c r="CY499" t="str">
        <f>IFERROR('Prod y alimentación'!AI557*IF($AN499=$R$10,VLOOKUP($AO499,Listas!$B$6:$C$106,2,),IF($AN499=$R$11,VLOOKUP($AO499,Listas!$E$6:$F$106,2,),IF($AN499=$R$12,VLOOKUP($AO499,Listas!$H$6:$I$106,2,),""))),"")</f>
        <v/>
      </c>
      <c r="CZ499" t="str">
        <f>IFERROR('Prod y alimentación'!AL557*IF($AN499=$R$10,VLOOKUP($AO499,Listas!$B$6:$C$106,2,),IF($AN499=$R$11,VLOOKUP($AO499,Listas!$E$6:$F$106,2,),IF($AN499=$R$12,VLOOKUP($AO499,Listas!$H$6:$I$106,2,),""))),"")</f>
        <v/>
      </c>
    </row>
    <row r="500" spans="80:104" x14ac:dyDescent="0.35">
      <c r="CB500" t="str">
        <f>IF(Reservas!E505="",IF(Reservas!D505="","",IF(Reservas!C505=$O$10,0.85,IF(Reservas!C505=$O$11,0.45,IF(Reservas!C505=$O$12,0.33,"")))),Reservas!E505)</f>
        <v/>
      </c>
      <c r="CC500" t="str">
        <f>IF(Reservas!H505="",IF(Reservas!G505="","",IF(Reservas!F505=$O$10,0.85,IF(Reservas!F505=$O$11,0.45,IF(Reservas!F505=$O$12,0.33,"")))),Reservas!H505)</f>
        <v/>
      </c>
      <c r="CD500" t="str">
        <f>IF(Reservas!K505="",IF(Reservas!J505="","",IF(Reservas!I505=$O$10,0.85,IF(Reservas!I505=$O$11,0.45,IF(Reservas!I505=$O$12,0.33,"")))),Reservas!K505)</f>
        <v/>
      </c>
      <c r="CE500" t="str">
        <f>IF(Reservas!N505="",IF(Reservas!M505="","",IF(Reservas!L505=$O$10,0.85,IF(Reservas!L505=$O$11,0.45,IF(Reservas!L505=$O$12,0.33,"")))),Reservas!N505)</f>
        <v/>
      </c>
      <c r="CF500" t="str">
        <f>IF(Reservas!Q505="",IF(Reservas!P505="","",IF(Reservas!O505=$O$10,0.85,IF(Reservas!O505=$O$11,0.45,IF(Reservas!O505=$O$12,0.33,"")))),Reservas!Q505)</f>
        <v/>
      </c>
      <c r="CG500" t="str">
        <f>IF(Reservas!T505="",IF(Reservas!S505="","",IF(Reservas!R505=$O$10,0.85,IF(Reservas!R505=$O$11,0.45,IF(Reservas!R505=$O$12,0.33,"")))),Reservas!T505)</f>
        <v/>
      </c>
      <c r="CH500" t="str">
        <f>IF(Reservas!W505="",IF(Reservas!V505="","",IF(Reservas!U505=$O$10,0.85,IF(Reservas!U505=$O$11,0.45,IF(Reservas!U505=$O$12,0.33,"")))),Reservas!W505)</f>
        <v/>
      </c>
      <c r="CI500" t="str">
        <f>IF(Reservas!Z505="",IF(Reservas!Y505="","",IF(Reservas!X505=$O$10,0.85,IF(Reservas!X505=$O$11,0.45,IF(Reservas!X505=$O$12,0.33,"")))),Reservas!Z505)</f>
        <v/>
      </c>
      <c r="CJ500" t="str">
        <f>IF(Reservas!AC505="",IF(Reservas!AB505="","",IF(Reservas!AA505=$O$10,0.85,IF(Reservas!AA505=$O$11,0.45,IF(Reservas!AA505=$O$12,0.33,"")))),Reservas!AC505)</f>
        <v/>
      </c>
      <c r="CK500" t="str">
        <f>IF(Reservas!AF505="",IF(Reservas!AE505="","",IF(Reservas!AD505=$O$10,0.85,IF(Reservas!AD505=$O$11,0.45,IF(Reservas!AD505=$O$12,0.33,"")))),Reservas!AF505)</f>
        <v/>
      </c>
      <c r="CL500" t="str">
        <f>IF(Reservas!AI505="",IF(Reservas!AH505="","",IF(Reservas!AG505=$O$10,0.85,IF(Reservas!AG505=$O$11,0.45,IF(Reservas!AG505=$O$12,0.33,"")))),Reservas!AI505)</f>
        <v/>
      </c>
      <c r="CM500" t="str">
        <f>IF(Reservas!AL505="",IF(Reservas!AK505="","",IF(Reservas!AJ505=$O$10,0.85,IF(Reservas!AJ505=$O$11,0.45,IF(Reservas!AJ505=$O$12,0.33,"")))),Reservas!AL505)</f>
        <v/>
      </c>
      <c r="CO500" t="str">
        <f>IFERROR('Prod y alimentación'!E558*IF($AN500=$R$10,VLOOKUP($AO500,Listas!$B$6:$C$106,2,),IF($AN500=$R$11,VLOOKUP($AO500,Listas!$E$6:$F$106,2,),IF($AN500=$R$12,VLOOKUP($AO500,Listas!$H$6:$I$106,2,),""))),"")</f>
        <v/>
      </c>
      <c r="CP500" t="str">
        <f>IFERROR('Prod y alimentación'!H558*IF($AN500=$R$10,VLOOKUP($AO500,Listas!$B$6:$C$106,2,),IF($AN500=$R$11,VLOOKUP($AO500,Listas!$E$6:$F$106,2,),IF($AN500=$R$12,VLOOKUP($AO500,Listas!$H$6:$I$106,2,),""))),"")</f>
        <v/>
      </c>
      <c r="CQ500" t="str">
        <f>IFERROR('Prod y alimentación'!K558*IF($AN500=$R$10,VLOOKUP($AO500,Listas!$B$6:$C$106,2,),IF($AN500=$R$11,VLOOKUP($AO500,Listas!$E$6:$F$106,2,),IF($AN500=$R$12,VLOOKUP($AO500,Listas!$H$6:$I$106,2,),""))),"")</f>
        <v/>
      </c>
      <c r="CR500" t="str">
        <f>IFERROR('Prod y alimentación'!N558*IF($AN500=$R$10,VLOOKUP($AO500,Listas!$B$6:$C$106,2,),IF($AN500=$R$11,VLOOKUP($AO500,Listas!$E$6:$F$106,2,),IF($AN500=$R$12,VLOOKUP($AO500,Listas!$H$6:$I$106,2,),""))),"")</f>
        <v/>
      </c>
      <c r="CS500" t="str">
        <f>IFERROR('Prod y alimentación'!Q558*IF($AN500=$R$10,VLOOKUP($AO500,Listas!$B$6:$C$106,2,),IF($AN500=$R$11,VLOOKUP($AO500,Listas!$E$6:$F$106,2,),IF($AN500=$R$12,VLOOKUP($AO500,Listas!$H$6:$I$106,2,),""))),"")</f>
        <v/>
      </c>
      <c r="CT500" t="str">
        <f>IFERROR('Prod y alimentación'!T558*IF($AN500=$R$10,VLOOKUP($AO500,Listas!$B$6:$C$106,2,),IF($AN500=$R$11,VLOOKUP($AO500,Listas!$E$6:$F$106,2,),IF($AN500=$R$12,VLOOKUP($AO500,Listas!$H$6:$I$106,2,),""))),"")</f>
        <v/>
      </c>
      <c r="CU500" t="str">
        <f>IFERROR('Prod y alimentación'!W558*IF($AN500=$R$10,VLOOKUP($AO500,Listas!$B$6:$C$106,2,),IF($AN500=$R$11,VLOOKUP($AO500,Listas!$E$6:$F$106,2,),IF($AN500=$R$12,VLOOKUP($AO500,Listas!$H$6:$I$106,2,),""))),"")</f>
        <v/>
      </c>
      <c r="CV500" t="str">
        <f>IFERROR('Prod y alimentación'!Z558*IF($AN500=$R$10,VLOOKUP($AO500,Listas!$B$6:$C$106,2,),IF($AN500=$R$11,VLOOKUP($AO500,Listas!$E$6:$F$106,2,),IF($AN500=$R$12,VLOOKUP($AO500,Listas!$H$6:$I$106,2,),""))),"")</f>
        <v/>
      </c>
      <c r="CW500" t="str">
        <f>IFERROR('Prod y alimentación'!AC558*IF($AN500=$R$10,VLOOKUP($AO500,Listas!$B$6:$C$106,2,),IF($AN500=$R$11,VLOOKUP($AO500,Listas!$E$6:$F$106,2,),IF($AN500=$R$12,VLOOKUP($AO500,Listas!$H$6:$I$106,2,),""))),"")</f>
        <v/>
      </c>
      <c r="CX500" t="str">
        <f>IFERROR('Prod y alimentación'!AF558*IF($AN500=$R$10,VLOOKUP($AO500,Listas!$B$6:$C$106,2,),IF($AN500=$R$11,VLOOKUP($AO500,Listas!$E$6:$F$106,2,),IF($AN500=$R$12,VLOOKUP($AO500,Listas!$H$6:$I$106,2,),""))),"")</f>
        <v/>
      </c>
      <c r="CY500" t="str">
        <f>IFERROR('Prod y alimentación'!AI558*IF($AN500=$R$10,VLOOKUP($AO500,Listas!$B$6:$C$106,2,),IF($AN500=$R$11,VLOOKUP($AO500,Listas!$E$6:$F$106,2,),IF($AN500=$R$12,VLOOKUP($AO500,Listas!$H$6:$I$106,2,),""))),"")</f>
        <v/>
      </c>
      <c r="CZ500" t="str">
        <f>IFERROR('Prod y alimentación'!AL558*IF($AN500=$R$10,VLOOKUP($AO500,Listas!$B$6:$C$106,2,),IF($AN500=$R$11,VLOOKUP($AO500,Listas!$E$6:$F$106,2,),IF($AN500=$R$12,VLOOKUP($AO500,Listas!$H$6:$I$106,2,),""))),"")</f>
        <v/>
      </c>
    </row>
    <row r="501" spans="80:104" x14ac:dyDescent="0.35">
      <c r="CB501" t="str">
        <f>IF(Reservas!E506="",IF(Reservas!D506="","",IF(Reservas!C506=$O$10,0.85,IF(Reservas!C506=$O$11,0.45,IF(Reservas!C506=$O$12,0.33,"")))),Reservas!E506)</f>
        <v/>
      </c>
      <c r="CC501" t="str">
        <f>IF(Reservas!H506="",IF(Reservas!G506="","",IF(Reservas!F506=$O$10,0.85,IF(Reservas!F506=$O$11,0.45,IF(Reservas!F506=$O$12,0.33,"")))),Reservas!H506)</f>
        <v/>
      </c>
      <c r="CD501" t="str">
        <f>IF(Reservas!K506="",IF(Reservas!J506="","",IF(Reservas!I506=$O$10,0.85,IF(Reservas!I506=$O$11,0.45,IF(Reservas!I506=$O$12,0.33,"")))),Reservas!K506)</f>
        <v/>
      </c>
      <c r="CE501" t="str">
        <f>IF(Reservas!N506="",IF(Reservas!M506="","",IF(Reservas!L506=$O$10,0.85,IF(Reservas!L506=$O$11,0.45,IF(Reservas!L506=$O$12,0.33,"")))),Reservas!N506)</f>
        <v/>
      </c>
      <c r="CF501" t="str">
        <f>IF(Reservas!Q506="",IF(Reservas!P506="","",IF(Reservas!O506=$O$10,0.85,IF(Reservas!O506=$O$11,0.45,IF(Reservas!O506=$O$12,0.33,"")))),Reservas!Q506)</f>
        <v/>
      </c>
      <c r="CG501" t="str">
        <f>IF(Reservas!T506="",IF(Reservas!S506="","",IF(Reservas!R506=$O$10,0.85,IF(Reservas!R506=$O$11,0.45,IF(Reservas!R506=$O$12,0.33,"")))),Reservas!T506)</f>
        <v/>
      </c>
      <c r="CH501" t="str">
        <f>IF(Reservas!W506="",IF(Reservas!V506="","",IF(Reservas!U506=$O$10,0.85,IF(Reservas!U506=$O$11,0.45,IF(Reservas!U506=$O$12,0.33,"")))),Reservas!W506)</f>
        <v/>
      </c>
      <c r="CI501" t="str">
        <f>IF(Reservas!Z506="",IF(Reservas!Y506="","",IF(Reservas!X506=$O$10,0.85,IF(Reservas!X506=$O$11,0.45,IF(Reservas!X506=$O$12,0.33,"")))),Reservas!Z506)</f>
        <v/>
      </c>
      <c r="CJ501" t="str">
        <f>IF(Reservas!AC506="",IF(Reservas!AB506="","",IF(Reservas!AA506=$O$10,0.85,IF(Reservas!AA506=$O$11,0.45,IF(Reservas!AA506=$O$12,0.33,"")))),Reservas!AC506)</f>
        <v/>
      </c>
      <c r="CK501" t="str">
        <f>IF(Reservas!AF506="",IF(Reservas!AE506="","",IF(Reservas!AD506=$O$10,0.85,IF(Reservas!AD506=$O$11,0.45,IF(Reservas!AD506=$O$12,0.33,"")))),Reservas!AF506)</f>
        <v/>
      </c>
      <c r="CL501" t="str">
        <f>IF(Reservas!AI506="",IF(Reservas!AH506="","",IF(Reservas!AG506=$O$10,0.85,IF(Reservas!AG506=$O$11,0.45,IF(Reservas!AG506=$O$12,0.33,"")))),Reservas!AI506)</f>
        <v/>
      </c>
      <c r="CM501" t="str">
        <f>IF(Reservas!AL506="",IF(Reservas!AK506="","",IF(Reservas!AJ506=$O$10,0.85,IF(Reservas!AJ506=$O$11,0.45,IF(Reservas!AJ506=$O$12,0.33,"")))),Reservas!AL506)</f>
        <v/>
      </c>
      <c r="CO501" t="str">
        <f>IFERROR('Prod y alimentación'!E559*IF($AN501=$R$10,VLOOKUP($AO501,Listas!$B$6:$C$106,2,),IF($AN501=$R$11,VLOOKUP($AO501,Listas!$E$6:$F$106,2,),IF($AN501=$R$12,VLOOKUP($AO501,Listas!$H$6:$I$106,2,),""))),"")</f>
        <v/>
      </c>
      <c r="CP501" t="str">
        <f>IFERROR('Prod y alimentación'!H559*IF($AN501=$R$10,VLOOKUP($AO501,Listas!$B$6:$C$106,2,),IF($AN501=$R$11,VLOOKUP($AO501,Listas!$E$6:$F$106,2,),IF($AN501=$R$12,VLOOKUP($AO501,Listas!$H$6:$I$106,2,),""))),"")</f>
        <v/>
      </c>
      <c r="CQ501" t="str">
        <f>IFERROR('Prod y alimentación'!K559*IF($AN501=$R$10,VLOOKUP($AO501,Listas!$B$6:$C$106,2,),IF($AN501=$R$11,VLOOKUP($AO501,Listas!$E$6:$F$106,2,),IF($AN501=$R$12,VLOOKUP($AO501,Listas!$H$6:$I$106,2,),""))),"")</f>
        <v/>
      </c>
      <c r="CR501" t="str">
        <f>IFERROR('Prod y alimentación'!N559*IF($AN501=$R$10,VLOOKUP($AO501,Listas!$B$6:$C$106,2,),IF($AN501=$R$11,VLOOKUP($AO501,Listas!$E$6:$F$106,2,),IF($AN501=$R$12,VLOOKUP($AO501,Listas!$H$6:$I$106,2,),""))),"")</f>
        <v/>
      </c>
      <c r="CS501" t="str">
        <f>IFERROR('Prod y alimentación'!Q559*IF($AN501=$R$10,VLOOKUP($AO501,Listas!$B$6:$C$106,2,),IF($AN501=$R$11,VLOOKUP($AO501,Listas!$E$6:$F$106,2,),IF($AN501=$R$12,VLOOKUP($AO501,Listas!$H$6:$I$106,2,),""))),"")</f>
        <v/>
      </c>
      <c r="CT501" t="str">
        <f>IFERROR('Prod y alimentación'!T559*IF($AN501=$R$10,VLOOKUP($AO501,Listas!$B$6:$C$106,2,),IF($AN501=$R$11,VLOOKUP($AO501,Listas!$E$6:$F$106,2,),IF($AN501=$R$12,VLOOKUP($AO501,Listas!$H$6:$I$106,2,),""))),"")</f>
        <v/>
      </c>
      <c r="CU501" t="str">
        <f>IFERROR('Prod y alimentación'!W559*IF($AN501=$R$10,VLOOKUP($AO501,Listas!$B$6:$C$106,2,),IF($AN501=$R$11,VLOOKUP($AO501,Listas!$E$6:$F$106,2,),IF($AN501=$R$12,VLOOKUP($AO501,Listas!$H$6:$I$106,2,),""))),"")</f>
        <v/>
      </c>
      <c r="CV501" t="str">
        <f>IFERROR('Prod y alimentación'!Z559*IF($AN501=$R$10,VLOOKUP($AO501,Listas!$B$6:$C$106,2,),IF($AN501=$R$11,VLOOKUP($AO501,Listas!$E$6:$F$106,2,),IF($AN501=$R$12,VLOOKUP($AO501,Listas!$H$6:$I$106,2,),""))),"")</f>
        <v/>
      </c>
      <c r="CW501" t="str">
        <f>IFERROR('Prod y alimentación'!AC559*IF($AN501=$R$10,VLOOKUP($AO501,Listas!$B$6:$C$106,2,),IF($AN501=$R$11,VLOOKUP($AO501,Listas!$E$6:$F$106,2,),IF($AN501=$R$12,VLOOKUP($AO501,Listas!$H$6:$I$106,2,),""))),"")</f>
        <v/>
      </c>
      <c r="CX501" t="str">
        <f>IFERROR('Prod y alimentación'!AF559*IF($AN501=$R$10,VLOOKUP($AO501,Listas!$B$6:$C$106,2,),IF($AN501=$R$11,VLOOKUP($AO501,Listas!$E$6:$F$106,2,),IF($AN501=$R$12,VLOOKUP($AO501,Listas!$H$6:$I$106,2,),""))),"")</f>
        <v/>
      </c>
      <c r="CY501" t="str">
        <f>IFERROR('Prod y alimentación'!AI559*IF($AN501=$R$10,VLOOKUP($AO501,Listas!$B$6:$C$106,2,),IF($AN501=$R$11,VLOOKUP($AO501,Listas!$E$6:$F$106,2,),IF($AN501=$R$12,VLOOKUP($AO501,Listas!$H$6:$I$106,2,),""))),"")</f>
        <v/>
      </c>
      <c r="CZ501" t="str">
        <f>IFERROR('Prod y alimentación'!AL559*IF($AN501=$R$10,VLOOKUP($AO501,Listas!$B$6:$C$106,2,),IF($AN501=$R$11,VLOOKUP($AO501,Listas!$E$6:$F$106,2,),IF($AN501=$R$12,VLOOKUP($AO501,Listas!$H$6:$I$106,2,),""))),"")</f>
        <v/>
      </c>
    </row>
    <row r="502" spans="80:104" x14ac:dyDescent="0.35">
      <c r="CB502" t="str">
        <f>IF(Reservas!E507="",IF(Reservas!D507="","",IF(Reservas!C507=$O$10,0.85,IF(Reservas!C507=$O$11,0.45,IF(Reservas!C507=$O$12,0.33,"")))),Reservas!E507)</f>
        <v/>
      </c>
      <c r="CC502" t="str">
        <f>IF(Reservas!H507="",IF(Reservas!G507="","",IF(Reservas!F507=$O$10,0.85,IF(Reservas!F507=$O$11,0.45,IF(Reservas!F507=$O$12,0.33,"")))),Reservas!H507)</f>
        <v/>
      </c>
      <c r="CD502" t="str">
        <f>IF(Reservas!K507="",IF(Reservas!J507="","",IF(Reservas!I507=$O$10,0.85,IF(Reservas!I507=$O$11,0.45,IF(Reservas!I507=$O$12,0.33,"")))),Reservas!K507)</f>
        <v/>
      </c>
      <c r="CE502" t="str">
        <f>IF(Reservas!N507="",IF(Reservas!M507="","",IF(Reservas!L507=$O$10,0.85,IF(Reservas!L507=$O$11,0.45,IF(Reservas!L507=$O$12,0.33,"")))),Reservas!N507)</f>
        <v/>
      </c>
      <c r="CF502" t="str">
        <f>IF(Reservas!Q507="",IF(Reservas!P507="","",IF(Reservas!O507=$O$10,0.85,IF(Reservas!O507=$O$11,0.45,IF(Reservas!O507=$O$12,0.33,"")))),Reservas!Q507)</f>
        <v/>
      </c>
      <c r="CG502" t="str">
        <f>IF(Reservas!T507="",IF(Reservas!S507="","",IF(Reservas!R507=$O$10,0.85,IF(Reservas!R507=$O$11,0.45,IF(Reservas!R507=$O$12,0.33,"")))),Reservas!T507)</f>
        <v/>
      </c>
      <c r="CH502" t="str">
        <f>IF(Reservas!W507="",IF(Reservas!V507="","",IF(Reservas!U507=$O$10,0.85,IF(Reservas!U507=$O$11,0.45,IF(Reservas!U507=$O$12,0.33,"")))),Reservas!W507)</f>
        <v/>
      </c>
      <c r="CI502" t="str">
        <f>IF(Reservas!Z507="",IF(Reservas!Y507="","",IF(Reservas!X507=$O$10,0.85,IF(Reservas!X507=$O$11,0.45,IF(Reservas!X507=$O$12,0.33,"")))),Reservas!Z507)</f>
        <v/>
      </c>
      <c r="CJ502" t="str">
        <f>IF(Reservas!AC507="",IF(Reservas!AB507="","",IF(Reservas!AA507=$O$10,0.85,IF(Reservas!AA507=$O$11,0.45,IF(Reservas!AA507=$O$12,0.33,"")))),Reservas!AC507)</f>
        <v/>
      </c>
      <c r="CK502" t="str">
        <f>IF(Reservas!AF507="",IF(Reservas!AE507="","",IF(Reservas!AD507=$O$10,0.85,IF(Reservas!AD507=$O$11,0.45,IF(Reservas!AD507=$O$12,0.33,"")))),Reservas!AF507)</f>
        <v/>
      </c>
      <c r="CL502" t="str">
        <f>IF(Reservas!AI507="",IF(Reservas!AH507="","",IF(Reservas!AG507=$O$10,0.85,IF(Reservas!AG507=$O$11,0.45,IF(Reservas!AG507=$O$12,0.33,"")))),Reservas!AI507)</f>
        <v/>
      </c>
      <c r="CM502" t="str">
        <f>IF(Reservas!AL507="",IF(Reservas!AK507="","",IF(Reservas!AJ507=$O$10,0.85,IF(Reservas!AJ507=$O$11,0.45,IF(Reservas!AJ507=$O$12,0.33,"")))),Reservas!AL507)</f>
        <v/>
      </c>
      <c r="CO502" t="str">
        <f>IFERROR('Prod y alimentación'!E560*IF($AN502=$R$10,VLOOKUP($AO502,Listas!$B$6:$C$106,2,),IF($AN502=$R$11,VLOOKUP($AO502,Listas!$E$6:$F$106,2,),IF($AN502=$R$12,VLOOKUP($AO502,Listas!$H$6:$I$106,2,),""))),"")</f>
        <v/>
      </c>
      <c r="CP502" t="str">
        <f>IFERROR('Prod y alimentación'!H560*IF($AN502=$R$10,VLOOKUP($AO502,Listas!$B$6:$C$106,2,),IF($AN502=$R$11,VLOOKUP($AO502,Listas!$E$6:$F$106,2,),IF($AN502=$R$12,VLOOKUP($AO502,Listas!$H$6:$I$106,2,),""))),"")</f>
        <v/>
      </c>
      <c r="CQ502" t="str">
        <f>IFERROR('Prod y alimentación'!K560*IF($AN502=$R$10,VLOOKUP($AO502,Listas!$B$6:$C$106,2,),IF($AN502=$R$11,VLOOKUP($AO502,Listas!$E$6:$F$106,2,),IF($AN502=$R$12,VLOOKUP($AO502,Listas!$H$6:$I$106,2,),""))),"")</f>
        <v/>
      </c>
      <c r="CR502" t="str">
        <f>IFERROR('Prod y alimentación'!N560*IF($AN502=$R$10,VLOOKUP($AO502,Listas!$B$6:$C$106,2,),IF($AN502=$R$11,VLOOKUP($AO502,Listas!$E$6:$F$106,2,),IF($AN502=$R$12,VLOOKUP($AO502,Listas!$H$6:$I$106,2,),""))),"")</f>
        <v/>
      </c>
      <c r="CS502" t="str">
        <f>IFERROR('Prod y alimentación'!Q560*IF($AN502=$R$10,VLOOKUP($AO502,Listas!$B$6:$C$106,2,),IF($AN502=$R$11,VLOOKUP($AO502,Listas!$E$6:$F$106,2,),IF($AN502=$R$12,VLOOKUP($AO502,Listas!$H$6:$I$106,2,),""))),"")</f>
        <v/>
      </c>
      <c r="CT502" t="str">
        <f>IFERROR('Prod y alimentación'!T560*IF($AN502=$R$10,VLOOKUP($AO502,Listas!$B$6:$C$106,2,),IF($AN502=$R$11,VLOOKUP($AO502,Listas!$E$6:$F$106,2,),IF($AN502=$R$12,VLOOKUP($AO502,Listas!$H$6:$I$106,2,),""))),"")</f>
        <v/>
      </c>
      <c r="CU502" t="str">
        <f>IFERROR('Prod y alimentación'!W560*IF($AN502=$R$10,VLOOKUP($AO502,Listas!$B$6:$C$106,2,),IF($AN502=$R$11,VLOOKUP($AO502,Listas!$E$6:$F$106,2,),IF($AN502=$R$12,VLOOKUP($AO502,Listas!$H$6:$I$106,2,),""))),"")</f>
        <v/>
      </c>
      <c r="CV502" t="str">
        <f>IFERROR('Prod y alimentación'!Z560*IF($AN502=$R$10,VLOOKUP($AO502,Listas!$B$6:$C$106,2,),IF($AN502=$R$11,VLOOKUP($AO502,Listas!$E$6:$F$106,2,),IF($AN502=$R$12,VLOOKUP($AO502,Listas!$H$6:$I$106,2,),""))),"")</f>
        <v/>
      </c>
      <c r="CW502" t="str">
        <f>IFERROR('Prod y alimentación'!AC560*IF($AN502=$R$10,VLOOKUP($AO502,Listas!$B$6:$C$106,2,),IF($AN502=$R$11,VLOOKUP($AO502,Listas!$E$6:$F$106,2,),IF($AN502=$R$12,VLOOKUP($AO502,Listas!$H$6:$I$106,2,),""))),"")</f>
        <v/>
      </c>
      <c r="CX502" t="str">
        <f>IFERROR('Prod y alimentación'!AF560*IF($AN502=$R$10,VLOOKUP($AO502,Listas!$B$6:$C$106,2,),IF($AN502=$R$11,VLOOKUP($AO502,Listas!$E$6:$F$106,2,),IF($AN502=$R$12,VLOOKUP($AO502,Listas!$H$6:$I$106,2,),""))),"")</f>
        <v/>
      </c>
      <c r="CY502" t="str">
        <f>IFERROR('Prod y alimentación'!AI560*IF($AN502=$R$10,VLOOKUP($AO502,Listas!$B$6:$C$106,2,),IF($AN502=$R$11,VLOOKUP($AO502,Listas!$E$6:$F$106,2,),IF($AN502=$R$12,VLOOKUP($AO502,Listas!$H$6:$I$106,2,),""))),"")</f>
        <v/>
      </c>
      <c r="CZ502" t="str">
        <f>IFERROR('Prod y alimentación'!AL560*IF($AN502=$R$10,VLOOKUP($AO502,Listas!$B$6:$C$106,2,),IF($AN502=$R$11,VLOOKUP($AO502,Listas!$E$6:$F$106,2,),IF($AN502=$R$12,VLOOKUP($AO502,Listas!$H$6:$I$106,2,),""))),"")</f>
        <v/>
      </c>
    </row>
    <row r="503" spans="80:104" x14ac:dyDescent="0.35">
      <c r="CB503" t="str">
        <f>IF(Reservas!E508="",IF(Reservas!D508="","",IF(Reservas!C508=$O$10,0.85,IF(Reservas!C508=$O$11,0.45,IF(Reservas!C508=$O$12,0.33,"")))),Reservas!E508)</f>
        <v/>
      </c>
      <c r="CC503" t="str">
        <f>IF(Reservas!H508="",IF(Reservas!G508="","",IF(Reservas!F508=$O$10,0.85,IF(Reservas!F508=$O$11,0.45,IF(Reservas!F508=$O$12,0.33,"")))),Reservas!H508)</f>
        <v/>
      </c>
      <c r="CD503" t="str">
        <f>IF(Reservas!K508="",IF(Reservas!J508="","",IF(Reservas!I508=$O$10,0.85,IF(Reservas!I508=$O$11,0.45,IF(Reservas!I508=$O$12,0.33,"")))),Reservas!K508)</f>
        <v/>
      </c>
      <c r="CE503" t="str">
        <f>IF(Reservas!N508="",IF(Reservas!M508="","",IF(Reservas!L508=$O$10,0.85,IF(Reservas!L508=$O$11,0.45,IF(Reservas!L508=$O$12,0.33,"")))),Reservas!N508)</f>
        <v/>
      </c>
      <c r="CF503" t="str">
        <f>IF(Reservas!Q508="",IF(Reservas!P508="","",IF(Reservas!O508=$O$10,0.85,IF(Reservas!O508=$O$11,0.45,IF(Reservas!O508=$O$12,0.33,"")))),Reservas!Q508)</f>
        <v/>
      </c>
      <c r="CG503" t="str">
        <f>IF(Reservas!T508="",IF(Reservas!S508="","",IF(Reservas!R508=$O$10,0.85,IF(Reservas!R508=$O$11,0.45,IF(Reservas!R508=$O$12,0.33,"")))),Reservas!T508)</f>
        <v/>
      </c>
      <c r="CH503" t="str">
        <f>IF(Reservas!W508="",IF(Reservas!V508="","",IF(Reservas!U508=$O$10,0.85,IF(Reservas!U508=$O$11,0.45,IF(Reservas!U508=$O$12,0.33,"")))),Reservas!W508)</f>
        <v/>
      </c>
      <c r="CI503" t="str">
        <f>IF(Reservas!Z508="",IF(Reservas!Y508="","",IF(Reservas!X508=$O$10,0.85,IF(Reservas!X508=$O$11,0.45,IF(Reservas!X508=$O$12,0.33,"")))),Reservas!Z508)</f>
        <v/>
      </c>
      <c r="CJ503" t="str">
        <f>IF(Reservas!AC508="",IF(Reservas!AB508="","",IF(Reservas!AA508=$O$10,0.85,IF(Reservas!AA508=$O$11,0.45,IF(Reservas!AA508=$O$12,0.33,"")))),Reservas!AC508)</f>
        <v/>
      </c>
      <c r="CK503" t="str">
        <f>IF(Reservas!AF508="",IF(Reservas!AE508="","",IF(Reservas!AD508=$O$10,0.85,IF(Reservas!AD508=$O$11,0.45,IF(Reservas!AD508=$O$12,0.33,"")))),Reservas!AF508)</f>
        <v/>
      </c>
      <c r="CL503" t="str">
        <f>IF(Reservas!AI508="",IF(Reservas!AH508="","",IF(Reservas!AG508=$O$10,0.85,IF(Reservas!AG508=$O$11,0.45,IF(Reservas!AG508=$O$12,0.33,"")))),Reservas!AI508)</f>
        <v/>
      </c>
      <c r="CM503" t="str">
        <f>IF(Reservas!AL508="",IF(Reservas!AK508="","",IF(Reservas!AJ508=$O$10,0.85,IF(Reservas!AJ508=$O$11,0.45,IF(Reservas!AJ508=$O$12,0.33,"")))),Reservas!AL508)</f>
        <v/>
      </c>
      <c r="CO503" t="str">
        <f>IFERROR('Prod y alimentación'!E561*IF($AN503=$R$10,VLOOKUP($AO503,Listas!$B$6:$C$106,2,),IF($AN503=$R$11,VLOOKUP($AO503,Listas!$E$6:$F$106,2,),IF($AN503=$R$12,VLOOKUP($AO503,Listas!$H$6:$I$106,2,),""))),"")</f>
        <v/>
      </c>
      <c r="CP503" t="str">
        <f>IFERROR('Prod y alimentación'!H561*IF($AN503=$R$10,VLOOKUP($AO503,Listas!$B$6:$C$106,2,),IF($AN503=$R$11,VLOOKUP($AO503,Listas!$E$6:$F$106,2,),IF($AN503=$R$12,VLOOKUP($AO503,Listas!$H$6:$I$106,2,),""))),"")</f>
        <v/>
      </c>
      <c r="CQ503" t="str">
        <f>IFERROR('Prod y alimentación'!K561*IF($AN503=$R$10,VLOOKUP($AO503,Listas!$B$6:$C$106,2,),IF($AN503=$R$11,VLOOKUP($AO503,Listas!$E$6:$F$106,2,),IF($AN503=$R$12,VLOOKUP($AO503,Listas!$H$6:$I$106,2,),""))),"")</f>
        <v/>
      </c>
      <c r="CR503" t="str">
        <f>IFERROR('Prod y alimentación'!N561*IF($AN503=$R$10,VLOOKUP($AO503,Listas!$B$6:$C$106,2,),IF($AN503=$R$11,VLOOKUP($AO503,Listas!$E$6:$F$106,2,),IF($AN503=$R$12,VLOOKUP($AO503,Listas!$H$6:$I$106,2,),""))),"")</f>
        <v/>
      </c>
      <c r="CS503" t="str">
        <f>IFERROR('Prod y alimentación'!Q561*IF($AN503=$R$10,VLOOKUP($AO503,Listas!$B$6:$C$106,2,),IF($AN503=$R$11,VLOOKUP($AO503,Listas!$E$6:$F$106,2,),IF($AN503=$R$12,VLOOKUP($AO503,Listas!$H$6:$I$106,2,),""))),"")</f>
        <v/>
      </c>
      <c r="CT503" t="str">
        <f>IFERROR('Prod y alimentación'!T561*IF($AN503=$R$10,VLOOKUP($AO503,Listas!$B$6:$C$106,2,),IF($AN503=$R$11,VLOOKUP($AO503,Listas!$E$6:$F$106,2,),IF($AN503=$R$12,VLOOKUP($AO503,Listas!$H$6:$I$106,2,),""))),"")</f>
        <v/>
      </c>
      <c r="CU503" t="str">
        <f>IFERROR('Prod y alimentación'!W561*IF($AN503=$R$10,VLOOKUP($AO503,Listas!$B$6:$C$106,2,),IF($AN503=$R$11,VLOOKUP($AO503,Listas!$E$6:$F$106,2,),IF($AN503=$R$12,VLOOKUP($AO503,Listas!$H$6:$I$106,2,),""))),"")</f>
        <v/>
      </c>
      <c r="CV503" t="str">
        <f>IFERROR('Prod y alimentación'!Z561*IF($AN503=$R$10,VLOOKUP($AO503,Listas!$B$6:$C$106,2,),IF($AN503=$R$11,VLOOKUP($AO503,Listas!$E$6:$F$106,2,),IF($AN503=$R$12,VLOOKUP($AO503,Listas!$H$6:$I$106,2,),""))),"")</f>
        <v/>
      </c>
      <c r="CW503" t="str">
        <f>IFERROR('Prod y alimentación'!AC561*IF($AN503=$R$10,VLOOKUP($AO503,Listas!$B$6:$C$106,2,),IF($AN503=$R$11,VLOOKUP($AO503,Listas!$E$6:$F$106,2,),IF($AN503=$R$12,VLOOKUP($AO503,Listas!$H$6:$I$106,2,),""))),"")</f>
        <v/>
      </c>
      <c r="CX503" t="str">
        <f>IFERROR('Prod y alimentación'!AF561*IF($AN503=$R$10,VLOOKUP($AO503,Listas!$B$6:$C$106,2,),IF($AN503=$R$11,VLOOKUP($AO503,Listas!$E$6:$F$106,2,),IF($AN503=$R$12,VLOOKUP($AO503,Listas!$H$6:$I$106,2,),""))),"")</f>
        <v/>
      </c>
      <c r="CY503" t="str">
        <f>IFERROR('Prod y alimentación'!AI561*IF($AN503=$R$10,VLOOKUP($AO503,Listas!$B$6:$C$106,2,),IF($AN503=$R$11,VLOOKUP($AO503,Listas!$E$6:$F$106,2,),IF($AN503=$R$12,VLOOKUP($AO503,Listas!$H$6:$I$106,2,),""))),"")</f>
        <v/>
      </c>
      <c r="CZ503" t="str">
        <f>IFERROR('Prod y alimentación'!AL561*IF($AN503=$R$10,VLOOKUP($AO503,Listas!$B$6:$C$106,2,),IF($AN503=$R$11,VLOOKUP($AO503,Listas!$E$6:$F$106,2,),IF($AN503=$R$12,VLOOKUP($AO503,Listas!$H$6:$I$106,2,),""))),"")</f>
        <v/>
      </c>
    </row>
    <row r="504" spans="80:104" x14ac:dyDescent="0.35">
      <c r="CB504" t="str">
        <f>IF(Reservas!E509="",IF(Reservas!D509="","",IF(Reservas!C509=$O$10,0.85,IF(Reservas!C509=$O$11,0.45,IF(Reservas!C509=$O$12,0.33,"")))),Reservas!E509)</f>
        <v/>
      </c>
      <c r="CC504" t="str">
        <f>IF(Reservas!H509="",IF(Reservas!G509="","",IF(Reservas!F509=$O$10,0.85,IF(Reservas!F509=$O$11,0.45,IF(Reservas!F509=$O$12,0.33,"")))),Reservas!H509)</f>
        <v/>
      </c>
      <c r="CD504" t="str">
        <f>IF(Reservas!K509="",IF(Reservas!J509="","",IF(Reservas!I509=$O$10,0.85,IF(Reservas!I509=$O$11,0.45,IF(Reservas!I509=$O$12,0.33,"")))),Reservas!K509)</f>
        <v/>
      </c>
      <c r="CE504" t="str">
        <f>IF(Reservas!N509="",IF(Reservas!M509="","",IF(Reservas!L509=$O$10,0.85,IF(Reservas!L509=$O$11,0.45,IF(Reservas!L509=$O$12,0.33,"")))),Reservas!N509)</f>
        <v/>
      </c>
      <c r="CF504" t="str">
        <f>IF(Reservas!Q509="",IF(Reservas!P509="","",IF(Reservas!O509=$O$10,0.85,IF(Reservas!O509=$O$11,0.45,IF(Reservas!O509=$O$12,0.33,"")))),Reservas!Q509)</f>
        <v/>
      </c>
      <c r="CG504" t="str">
        <f>IF(Reservas!T509="",IF(Reservas!S509="","",IF(Reservas!R509=$O$10,0.85,IF(Reservas!R509=$O$11,0.45,IF(Reservas!R509=$O$12,0.33,"")))),Reservas!T509)</f>
        <v/>
      </c>
      <c r="CH504" t="str">
        <f>IF(Reservas!W509="",IF(Reservas!V509="","",IF(Reservas!U509=$O$10,0.85,IF(Reservas!U509=$O$11,0.45,IF(Reservas!U509=$O$12,0.33,"")))),Reservas!W509)</f>
        <v/>
      </c>
      <c r="CI504" t="str">
        <f>IF(Reservas!Z509="",IF(Reservas!Y509="","",IF(Reservas!X509=$O$10,0.85,IF(Reservas!X509=$O$11,0.45,IF(Reservas!X509=$O$12,0.33,"")))),Reservas!Z509)</f>
        <v/>
      </c>
      <c r="CJ504" t="str">
        <f>IF(Reservas!AC509="",IF(Reservas!AB509="","",IF(Reservas!AA509=$O$10,0.85,IF(Reservas!AA509=$O$11,0.45,IF(Reservas!AA509=$O$12,0.33,"")))),Reservas!AC509)</f>
        <v/>
      </c>
      <c r="CK504" t="str">
        <f>IF(Reservas!AF509="",IF(Reservas!AE509="","",IF(Reservas!AD509=$O$10,0.85,IF(Reservas!AD509=$O$11,0.45,IF(Reservas!AD509=$O$12,0.33,"")))),Reservas!AF509)</f>
        <v/>
      </c>
      <c r="CL504" t="str">
        <f>IF(Reservas!AI509="",IF(Reservas!AH509="","",IF(Reservas!AG509=$O$10,0.85,IF(Reservas!AG509=$O$11,0.45,IF(Reservas!AG509=$O$12,0.33,"")))),Reservas!AI509)</f>
        <v/>
      </c>
      <c r="CM504" t="str">
        <f>IF(Reservas!AL509="",IF(Reservas!AK509="","",IF(Reservas!AJ509=$O$10,0.85,IF(Reservas!AJ509=$O$11,0.45,IF(Reservas!AJ509=$O$12,0.33,"")))),Reservas!AL509)</f>
        <v/>
      </c>
      <c r="CO504" t="str">
        <f>IFERROR('Prod y alimentación'!E562*IF($AN504=$R$10,VLOOKUP($AO504,Listas!$B$6:$C$106,2,),IF($AN504=$R$11,VLOOKUP($AO504,Listas!$E$6:$F$106,2,),IF($AN504=$R$12,VLOOKUP($AO504,Listas!$H$6:$I$106,2,),""))),"")</f>
        <v/>
      </c>
      <c r="CP504" t="str">
        <f>IFERROR('Prod y alimentación'!H562*IF($AN504=$R$10,VLOOKUP($AO504,Listas!$B$6:$C$106,2,),IF($AN504=$R$11,VLOOKUP($AO504,Listas!$E$6:$F$106,2,),IF($AN504=$R$12,VLOOKUP($AO504,Listas!$H$6:$I$106,2,),""))),"")</f>
        <v/>
      </c>
      <c r="CQ504" t="str">
        <f>IFERROR('Prod y alimentación'!K562*IF($AN504=$R$10,VLOOKUP($AO504,Listas!$B$6:$C$106,2,),IF($AN504=$R$11,VLOOKUP($AO504,Listas!$E$6:$F$106,2,),IF($AN504=$R$12,VLOOKUP($AO504,Listas!$H$6:$I$106,2,),""))),"")</f>
        <v/>
      </c>
      <c r="CR504" t="str">
        <f>IFERROR('Prod y alimentación'!N562*IF($AN504=$R$10,VLOOKUP($AO504,Listas!$B$6:$C$106,2,),IF($AN504=$R$11,VLOOKUP($AO504,Listas!$E$6:$F$106,2,),IF($AN504=$R$12,VLOOKUP($AO504,Listas!$H$6:$I$106,2,),""))),"")</f>
        <v/>
      </c>
      <c r="CS504" t="str">
        <f>IFERROR('Prod y alimentación'!Q562*IF($AN504=$R$10,VLOOKUP($AO504,Listas!$B$6:$C$106,2,),IF($AN504=$R$11,VLOOKUP($AO504,Listas!$E$6:$F$106,2,),IF($AN504=$R$12,VLOOKUP($AO504,Listas!$H$6:$I$106,2,),""))),"")</f>
        <v/>
      </c>
      <c r="CT504" t="str">
        <f>IFERROR('Prod y alimentación'!T562*IF($AN504=$R$10,VLOOKUP($AO504,Listas!$B$6:$C$106,2,),IF($AN504=$R$11,VLOOKUP($AO504,Listas!$E$6:$F$106,2,),IF($AN504=$R$12,VLOOKUP($AO504,Listas!$H$6:$I$106,2,),""))),"")</f>
        <v/>
      </c>
      <c r="CU504" t="str">
        <f>IFERROR('Prod y alimentación'!W562*IF($AN504=$R$10,VLOOKUP($AO504,Listas!$B$6:$C$106,2,),IF($AN504=$R$11,VLOOKUP($AO504,Listas!$E$6:$F$106,2,),IF($AN504=$R$12,VLOOKUP($AO504,Listas!$H$6:$I$106,2,),""))),"")</f>
        <v/>
      </c>
      <c r="CV504" t="str">
        <f>IFERROR('Prod y alimentación'!Z562*IF($AN504=$R$10,VLOOKUP($AO504,Listas!$B$6:$C$106,2,),IF($AN504=$R$11,VLOOKUP($AO504,Listas!$E$6:$F$106,2,),IF($AN504=$R$12,VLOOKUP($AO504,Listas!$H$6:$I$106,2,),""))),"")</f>
        <v/>
      </c>
      <c r="CW504" t="str">
        <f>IFERROR('Prod y alimentación'!AC562*IF($AN504=$R$10,VLOOKUP($AO504,Listas!$B$6:$C$106,2,),IF($AN504=$R$11,VLOOKUP($AO504,Listas!$E$6:$F$106,2,),IF($AN504=$R$12,VLOOKUP($AO504,Listas!$H$6:$I$106,2,),""))),"")</f>
        <v/>
      </c>
      <c r="CX504" t="str">
        <f>IFERROR('Prod y alimentación'!AF562*IF($AN504=$R$10,VLOOKUP($AO504,Listas!$B$6:$C$106,2,),IF($AN504=$R$11,VLOOKUP($AO504,Listas!$E$6:$F$106,2,),IF($AN504=$R$12,VLOOKUP($AO504,Listas!$H$6:$I$106,2,),""))),"")</f>
        <v/>
      </c>
      <c r="CY504" t="str">
        <f>IFERROR('Prod y alimentación'!AI562*IF($AN504=$R$10,VLOOKUP($AO504,Listas!$B$6:$C$106,2,),IF($AN504=$R$11,VLOOKUP($AO504,Listas!$E$6:$F$106,2,),IF($AN504=$R$12,VLOOKUP($AO504,Listas!$H$6:$I$106,2,),""))),"")</f>
        <v/>
      </c>
      <c r="CZ504" t="str">
        <f>IFERROR('Prod y alimentación'!AL562*IF($AN504=$R$10,VLOOKUP($AO504,Listas!$B$6:$C$106,2,),IF($AN504=$R$11,VLOOKUP($AO504,Listas!$E$6:$F$106,2,),IF($AN504=$R$12,VLOOKUP($AO504,Listas!$H$6:$I$106,2,),""))),"")</f>
        <v/>
      </c>
    </row>
    <row r="505" spans="80:104" x14ac:dyDescent="0.35">
      <c r="CB505" t="str">
        <f>IF(Reservas!E510="",IF(Reservas!D510="","",IF(Reservas!C510=$O$10,0.85,IF(Reservas!C510=$O$11,0.45,IF(Reservas!C510=$O$12,0.33,"")))),Reservas!E510)</f>
        <v/>
      </c>
      <c r="CC505" t="str">
        <f>IF(Reservas!H510="",IF(Reservas!G510="","",IF(Reservas!F510=$O$10,0.85,IF(Reservas!F510=$O$11,0.45,IF(Reservas!F510=$O$12,0.33,"")))),Reservas!H510)</f>
        <v/>
      </c>
      <c r="CD505" t="str">
        <f>IF(Reservas!K510="",IF(Reservas!J510="","",IF(Reservas!I510=$O$10,0.85,IF(Reservas!I510=$O$11,0.45,IF(Reservas!I510=$O$12,0.33,"")))),Reservas!K510)</f>
        <v/>
      </c>
      <c r="CE505" t="str">
        <f>IF(Reservas!N510="",IF(Reservas!M510="","",IF(Reservas!L510=$O$10,0.85,IF(Reservas!L510=$O$11,0.45,IF(Reservas!L510=$O$12,0.33,"")))),Reservas!N510)</f>
        <v/>
      </c>
      <c r="CF505" t="str">
        <f>IF(Reservas!Q510="",IF(Reservas!P510="","",IF(Reservas!O510=$O$10,0.85,IF(Reservas!O510=$O$11,0.45,IF(Reservas!O510=$O$12,0.33,"")))),Reservas!Q510)</f>
        <v/>
      </c>
      <c r="CG505" t="str">
        <f>IF(Reservas!T510="",IF(Reservas!S510="","",IF(Reservas!R510=$O$10,0.85,IF(Reservas!R510=$O$11,0.45,IF(Reservas!R510=$O$12,0.33,"")))),Reservas!T510)</f>
        <v/>
      </c>
      <c r="CH505" t="str">
        <f>IF(Reservas!W510="",IF(Reservas!V510="","",IF(Reservas!U510=$O$10,0.85,IF(Reservas!U510=$O$11,0.45,IF(Reservas!U510=$O$12,0.33,"")))),Reservas!W510)</f>
        <v/>
      </c>
      <c r="CI505" t="str">
        <f>IF(Reservas!Z510="",IF(Reservas!Y510="","",IF(Reservas!X510=$O$10,0.85,IF(Reservas!X510=$O$11,0.45,IF(Reservas!X510=$O$12,0.33,"")))),Reservas!Z510)</f>
        <v/>
      </c>
      <c r="CJ505" t="str">
        <f>IF(Reservas!AC510="",IF(Reservas!AB510="","",IF(Reservas!AA510=$O$10,0.85,IF(Reservas!AA510=$O$11,0.45,IF(Reservas!AA510=$O$12,0.33,"")))),Reservas!AC510)</f>
        <v/>
      </c>
      <c r="CK505" t="str">
        <f>IF(Reservas!AF510="",IF(Reservas!AE510="","",IF(Reservas!AD510=$O$10,0.85,IF(Reservas!AD510=$O$11,0.45,IF(Reservas!AD510=$O$12,0.33,"")))),Reservas!AF510)</f>
        <v/>
      </c>
      <c r="CL505" t="str">
        <f>IF(Reservas!AI510="",IF(Reservas!AH510="","",IF(Reservas!AG510=$O$10,0.85,IF(Reservas!AG510=$O$11,0.45,IF(Reservas!AG510=$O$12,0.33,"")))),Reservas!AI510)</f>
        <v/>
      </c>
      <c r="CM505" t="str">
        <f>IF(Reservas!AL510="",IF(Reservas!AK510="","",IF(Reservas!AJ510=$O$10,0.85,IF(Reservas!AJ510=$O$11,0.45,IF(Reservas!AJ510=$O$12,0.33,"")))),Reservas!AL510)</f>
        <v/>
      </c>
      <c r="CO505" t="str">
        <f>IFERROR('Prod y alimentación'!E563*IF($AN505=$R$10,VLOOKUP($AO505,Listas!$B$6:$C$106,2,),IF($AN505=$R$11,VLOOKUP($AO505,Listas!$E$6:$F$106,2,),IF($AN505=$R$12,VLOOKUP($AO505,Listas!$H$6:$I$106,2,),""))),"")</f>
        <v/>
      </c>
      <c r="CP505" t="str">
        <f>IFERROR('Prod y alimentación'!H563*IF($AN505=$R$10,VLOOKUP($AO505,Listas!$B$6:$C$106,2,),IF($AN505=$R$11,VLOOKUP($AO505,Listas!$E$6:$F$106,2,),IF($AN505=$R$12,VLOOKUP($AO505,Listas!$H$6:$I$106,2,),""))),"")</f>
        <v/>
      </c>
      <c r="CQ505" t="str">
        <f>IFERROR('Prod y alimentación'!K563*IF($AN505=$R$10,VLOOKUP($AO505,Listas!$B$6:$C$106,2,),IF($AN505=$R$11,VLOOKUP($AO505,Listas!$E$6:$F$106,2,),IF($AN505=$R$12,VLOOKUP($AO505,Listas!$H$6:$I$106,2,),""))),"")</f>
        <v/>
      </c>
      <c r="CR505" t="str">
        <f>IFERROR('Prod y alimentación'!N563*IF($AN505=$R$10,VLOOKUP($AO505,Listas!$B$6:$C$106,2,),IF($AN505=$R$11,VLOOKUP($AO505,Listas!$E$6:$F$106,2,),IF($AN505=$R$12,VLOOKUP($AO505,Listas!$H$6:$I$106,2,),""))),"")</f>
        <v/>
      </c>
      <c r="CS505" t="str">
        <f>IFERROR('Prod y alimentación'!Q563*IF($AN505=$R$10,VLOOKUP($AO505,Listas!$B$6:$C$106,2,),IF($AN505=$R$11,VLOOKUP($AO505,Listas!$E$6:$F$106,2,),IF($AN505=$R$12,VLOOKUP($AO505,Listas!$H$6:$I$106,2,),""))),"")</f>
        <v/>
      </c>
      <c r="CT505" t="str">
        <f>IFERROR('Prod y alimentación'!T563*IF($AN505=$R$10,VLOOKUP($AO505,Listas!$B$6:$C$106,2,),IF($AN505=$R$11,VLOOKUP($AO505,Listas!$E$6:$F$106,2,),IF($AN505=$R$12,VLOOKUP($AO505,Listas!$H$6:$I$106,2,),""))),"")</f>
        <v/>
      </c>
      <c r="CU505" t="str">
        <f>IFERROR('Prod y alimentación'!W563*IF($AN505=$R$10,VLOOKUP($AO505,Listas!$B$6:$C$106,2,),IF($AN505=$R$11,VLOOKUP($AO505,Listas!$E$6:$F$106,2,),IF($AN505=$R$12,VLOOKUP($AO505,Listas!$H$6:$I$106,2,),""))),"")</f>
        <v/>
      </c>
      <c r="CV505" t="str">
        <f>IFERROR('Prod y alimentación'!Z563*IF($AN505=$R$10,VLOOKUP($AO505,Listas!$B$6:$C$106,2,),IF($AN505=$R$11,VLOOKUP($AO505,Listas!$E$6:$F$106,2,),IF($AN505=$R$12,VLOOKUP($AO505,Listas!$H$6:$I$106,2,),""))),"")</f>
        <v/>
      </c>
      <c r="CW505" t="str">
        <f>IFERROR('Prod y alimentación'!AC563*IF($AN505=$R$10,VLOOKUP($AO505,Listas!$B$6:$C$106,2,),IF($AN505=$R$11,VLOOKUP($AO505,Listas!$E$6:$F$106,2,),IF($AN505=$R$12,VLOOKUP($AO505,Listas!$H$6:$I$106,2,),""))),"")</f>
        <v/>
      </c>
      <c r="CX505" t="str">
        <f>IFERROR('Prod y alimentación'!AF563*IF($AN505=$R$10,VLOOKUP($AO505,Listas!$B$6:$C$106,2,),IF($AN505=$R$11,VLOOKUP($AO505,Listas!$E$6:$F$106,2,),IF($AN505=$R$12,VLOOKUP($AO505,Listas!$H$6:$I$106,2,),""))),"")</f>
        <v/>
      </c>
      <c r="CY505" t="str">
        <f>IFERROR('Prod y alimentación'!AI563*IF($AN505=$R$10,VLOOKUP($AO505,Listas!$B$6:$C$106,2,),IF($AN505=$R$11,VLOOKUP($AO505,Listas!$E$6:$F$106,2,),IF($AN505=$R$12,VLOOKUP($AO505,Listas!$H$6:$I$106,2,),""))),"")</f>
        <v/>
      </c>
      <c r="CZ505" t="str">
        <f>IFERROR('Prod y alimentación'!AL563*IF($AN505=$R$10,VLOOKUP($AO505,Listas!$B$6:$C$106,2,),IF($AN505=$R$11,VLOOKUP($AO505,Listas!$E$6:$F$106,2,),IF($AN505=$R$12,VLOOKUP($AO505,Listas!$H$6:$I$106,2,),""))),"")</f>
        <v/>
      </c>
    </row>
    <row r="506" spans="80:104" x14ac:dyDescent="0.35">
      <c r="CB506" t="str">
        <f>IF(Reservas!E511="",IF(Reservas!D511="","",IF(Reservas!C511=$O$10,0.85,IF(Reservas!C511=$O$11,0.45,IF(Reservas!C511=$O$12,0.33,"")))),Reservas!E511)</f>
        <v/>
      </c>
      <c r="CC506" t="str">
        <f>IF(Reservas!H511="",IF(Reservas!G511="","",IF(Reservas!F511=$O$10,0.85,IF(Reservas!F511=$O$11,0.45,IF(Reservas!F511=$O$12,0.33,"")))),Reservas!H511)</f>
        <v/>
      </c>
      <c r="CD506" t="str">
        <f>IF(Reservas!K511="",IF(Reservas!J511="","",IF(Reservas!I511=$O$10,0.85,IF(Reservas!I511=$O$11,0.45,IF(Reservas!I511=$O$12,0.33,"")))),Reservas!K511)</f>
        <v/>
      </c>
      <c r="CE506" t="str">
        <f>IF(Reservas!N511="",IF(Reservas!M511="","",IF(Reservas!L511=$O$10,0.85,IF(Reservas!L511=$O$11,0.45,IF(Reservas!L511=$O$12,0.33,"")))),Reservas!N511)</f>
        <v/>
      </c>
      <c r="CF506" t="str">
        <f>IF(Reservas!Q511="",IF(Reservas!P511="","",IF(Reservas!O511=$O$10,0.85,IF(Reservas!O511=$O$11,0.45,IF(Reservas!O511=$O$12,0.33,"")))),Reservas!Q511)</f>
        <v/>
      </c>
      <c r="CG506" t="str">
        <f>IF(Reservas!T511="",IF(Reservas!S511="","",IF(Reservas!R511=$O$10,0.85,IF(Reservas!R511=$O$11,0.45,IF(Reservas!R511=$O$12,0.33,"")))),Reservas!T511)</f>
        <v/>
      </c>
      <c r="CH506" t="str">
        <f>IF(Reservas!W511="",IF(Reservas!V511="","",IF(Reservas!U511=$O$10,0.85,IF(Reservas!U511=$O$11,0.45,IF(Reservas!U511=$O$12,0.33,"")))),Reservas!W511)</f>
        <v/>
      </c>
      <c r="CI506" t="str">
        <f>IF(Reservas!Z511="",IF(Reservas!Y511="","",IF(Reservas!X511=$O$10,0.85,IF(Reservas!X511=$O$11,0.45,IF(Reservas!X511=$O$12,0.33,"")))),Reservas!Z511)</f>
        <v/>
      </c>
      <c r="CJ506" t="str">
        <f>IF(Reservas!AC511="",IF(Reservas!AB511="","",IF(Reservas!AA511=$O$10,0.85,IF(Reservas!AA511=$O$11,0.45,IF(Reservas!AA511=$O$12,0.33,"")))),Reservas!AC511)</f>
        <v/>
      </c>
      <c r="CK506" t="str">
        <f>IF(Reservas!AF511="",IF(Reservas!AE511="","",IF(Reservas!AD511=$O$10,0.85,IF(Reservas!AD511=$O$11,0.45,IF(Reservas!AD511=$O$12,0.33,"")))),Reservas!AF511)</f>
        <v/>
      </c>
      <c r="CL506" t="str">
        <f>IF(Reservas!AI511="",IF(Reservas!AH511="","",IF(Reservas!AG511=$O$10,0.85,IF(Reservas!AG511=$O$11,0.45,IF(Reservas!AG511=$O$12,0.33,"")))),Reservas!AI511)</f>
        <v/>
      </c>
      <c r="CM506" t="str">
        <f>IF(Reservas!AL511="",IF(Reservas!AK511="","",IF(Reservas!AJ511=$O$10,0.85,IF(Reservas!AJ511=$O$11,0.45,IF(Reservas!AJ511=$O$12,0.33,"")))),Reservas!AL511)</f>
        <v/>
      </c>
      <c r="CO506" t="str">
        <f>IFERROR('Prod y alimentación'!E564*IF($AN506=$R$10,VLOOKUP($AO506,Listas!$B$6:$C$106,2,),IF($AN506=$R$11,VLOOKUP($AO506,Listas!$E$6:$F$106,2,),IF($AN506=$R$12,VLOOKUP($AO506,Listas!$H$6:$I$106,2,),""))),"")</f>
        <v/>
      </c>
      <c r="CP506" t="str">
        <f>IFERROR('Prod y alimentación'!H564*IF($AN506=$R$10,VLOOKUP($AO506,Listas!$B$6:$C$106,2,),IF($AN506=$R$11,VLOOKUP($AO506,Listas!$E$6:$F$106,2,),IF($AN506=$R$12,VLOOKUP($AO506,Listas!$H$6:$I$106,2,),""))),"")</f>
        <v/>
      </c>
      <c r="CQ506" t="str">
        <f>IFERROR('Prod y alimentación'!K564*IF($AN506=$R$10,VLOOKUP($AO506,Listas!$B$6:$C$106,2,),IF($AN506=$R$11,VLOOKUP($AO506,Listas!$E$6:$F$106,2,),IF($AN506=$R$12,VLOOKUP($AO506,Listas!$H$6:$I$106,2,),""))),"")</f>
        <v/>
      </c>
      <c r="CR506" t="str">
        <f>IFERROR('Prod y alimentación'!N564*IF($AN506=$R$10,VLOOKUP($AO506,Listas!$B$6:$C$106,2,),IF($AN506=$R$11,VLOOKUP($AO506,Listas!$E$6:$F$106,2,),IF($AN506=$R$12,VLOOKUP($AO506,Listas!$H$6:$I$106,2,),""))),"")</f>
        <v/>
      </c>
      <c r="CS506" t="str">
        <f>IFERROR('Prod y alimentación'!Q564*IF($AN506=$R$10,VLOOKUP($AO506,Listas!$B$6:$C$106,2,),IF($AN506=$R$11,VLOOKUP($AO506,Listas!$E$6:$F$106,2,),IF($AN506=$R$12,VLOOKUP($AO506,Listas!$H$6:$I$106,2,),""))),"")</f>
        <v/>
      </c>
      <c r="CT506" t="str">
        <f>IFERROR('Prod y alimentación'!T564*IF($AN506=$R$10,VLOOKUP($AO506,Listas!$B$6:$C$106,2,),IF($AN506=$R$11,VLOOKUP($AO506,Listas!$E$6:$F$106,2,),IF($AN506=$R$12,VLOOKUP($AO506,Listas!$H$6:$I$106,2,),""))),"")</f>
        <v/>
      </c>
      <c r="CU506" t="str">
        <f>IFERROR('Prod y alimentación'!W564*IF($AN506=$R$10,VLOOKUP($AO506,Listas!$B$6:$C$106,2,),IF($AN506=$R$11,VLOOKUP($AO506,Listas!$E$6:$F$106,2,),IF($AN506=$R$12,VLOOKUP($AO506,Listas!$H$6:$I$106,2,),""))),"")</f>
        <v/>
      </c>
      <c r="CV506" t="str">
        <f>IFERROR('Prod y alimentación'!Z564*IF($AN506=$R$10,VLOOKUP($AO506,Listas!$B$6:$C$106,2,),IF($AN506=$R$11,VLOOKUP($AO506,Listas!$E$6:$F$106,2,),IF($AN506=$R$12,VLOOKUP($AO506,Listas!$H$6:$I$106,2,),""))),"")</f>
        <v/>
      </c>
      <c r="CW506" t="str">
        <f>IFERROR('Prod y alimentación'!AC564*IF($AN506=$R$10,VLOOKUP($AO506,Listas!$B$6:$C$106,2,),IF($AN506=$R$11,VLOOKUP($AO506,Listas!$E$6:$F$106,2,),IF($AN506=$R$12,VLOOKUP($AO506,Listas!$H$6:$I$106,2,),""))),"")</f>
        <v/>
      </c>
      <c r="CX506" t="str">
        <f>IFERROR('Prod y alimentación'!AF564*IF($AN506=$R$10,VLOOKUP($AO506,Listas!$B$6:$C$106,2,),IF($AN506=$R$11,VLOOKUP($AO506,Listas!$E$6:$F$106,2,),IF($AN506=$R$12,VLOOKUP($AO506,Listas!$H$6:$I$106,2,),""))),"")</f>
        <v/>
      </c>
      <c r="CY506" t="str">
        <f>IFERROR('Prod y alimentación'!AI564*IF($AN506=$R$10,VLOOKUP($AO506,Listas!$B$6:$C$106,2,),IF($AN506=$R$11,VLOOKUP($AO506,Listas!$E$6:$F$106,2,),IF($AN506=$R$12,VLOOKUP($AO506,Listas!$H$6:$I$106,2,),""))),"")</f>
        <v/>
      </c>
      <c r="CZ506" t="str">
        <f>IFERROR('Prod y alimentación'!AL564*IF($AN506=$R$10,VLOOKUP($AO506,Listas!$B$6:$C$106,2,),IF($AN506=$R$11,VLOOKUP($AO506,Listas!$E$6:$F$106,2,),IF($AN506=$R$12,VLOOKUP($AO506,Listas!$H$6:$I$106,2,),""))),"")</f>
        <v/>
      </c>
    </row>
    <row r="507" spans="80:104" x14ac:dyDescent="0.35">
      <c r="CB507" t="str">
        <f>IF(Reservas!E512="",IF(Reservas!D512="","",IF(Reservas!C512=$O$10,0.85,IF(Reservas!C512=$O$11,0.45,IF(Reservas!C512=$O$12,0.33,"")))),Reservas!E512)</f>
        <v/>
      </c>
      <c r="CC507" t="str">
        <f>IF(Reservas!H512="",IF(Reservas!G512="","",IF(Reservas!F512=$O$10,0.85,IF(Reservas!F512=$O$11,0.45,IF(Reservas!F512=$O$12,0.33,"")))),Reservas!H512)</f>
        <v/>
      </c>
      <c r="CD507" t="str">
        <f>IF(Reservas!K512="",IF(Reservas!J512="","",IF(Reservas!I512=$O$10,0.85,IF(Reservas!I512=$O$11,0.45,IF(Reservas!I512=$O$12,0.33,"")))),Reservas!K512)</f>
        <v/>
      </c>
      <c r="CE507" t="str">
        <f>IF(Reservas!N512="",IF(Reservas!M512="","",IF(Reservas!L512=$O$10,0.85,IF(Reservas!L512=$O$11,0.45,IF(Reservas!L512=$O$12,0.33,"")))),Reservas!N512)</f>
        <v/>
      </c>
      <c r="CF507" t="str">
        <f>IF(Reservas!Q512="",IF(Reservas!P512="","",IF(Reservas!O512=$O$10,0.85,IF(Reservas!O512=$O$11,0.45,IF(Reservas!O512=$O$12,0.33,"")))),Reservas!Q512)</f>
        <v/>
      </c>
      <c r="CG507" t="str">
        <f>IF(Reservas!T512="",IF(Reservas!S512="","",IF(Reservas!R512=$O$10,0.85,IF(Reservas!R512=$O$11,0.45,IF(Reservas!R512=$O$12,0.33,"")))),Reservas!T512)</f>
        <v/>
      </c>
      <c r="CH507" t="str">
        <f>IF(Reservas!W512="",IF(Reservas!V512="","",IF(Reservas!U512=$O$10,0.85,IF(Reservas!U512=$O$11,0.45,IF(Reservas!U512=$O$12,0.33,"")))),Reservas!W512)</f>
        <v/>
      </c>
      <c r="CI507" t="str">
        <f>IF(Reservas!Z512="",IF(Reservas!Y512="","",IF(Reservas!X512=$O$10,0.85,IF(Reservas!X512=$O$11,0.45,IF(Reservas!X512=$O$12,0.33,"")))),Reservas!Z512)</f>
        <v/>
      </c>
      <c r="CJ507" t="str">
        <f>IF(Reservas!AC512="",IF(Reservas!AB512="","",IF(Reservas!AA512=$O$10,0.85,IF(Reservas!AA512=$O$11,0.45,IF(Reservas!AA512=$O$12,0.33,"")))),Reservas!AC512)</f>
        <v/>
      </c>
      <c r="CK507" t="str">
        <f>IF(Reservas!AF512="",IF(Reservas!AE512="","",IF(Reservas!AD512=$O$10,0.85,IF(Reservas!AD512=$O$11,0.45,IF(Reservas!AD512=$O$12,0.33,"")))),Reservas!AF512)</f>
        <v/>
      </c>
      <c r="CL507" t="str">
        <f>IF(Reservas!AI512="",IF(Reservas!AH512="","",IF(Reservas!AG512=$O$10,0.85,IF(Reservas!AG512=$O$11,0.45,IF(Reservas!AG512=$O$12,0.33,"")))),Reservas!AI512)</f>
        <v/>
      </c>
      <c r="CM507" t="str">
        <f>IF(Reservas!AL512="",IF(Reservas!AK512="","",IF(Reservas!AJ512=$O$10,0.85,IF(Reservas!AJ512=$O$11,0.45,IF(Reservas!AJ512=$O$12,0.33,"")))),Reservas!AL512)</f>
        <v/>
      </c>
      <c r="CO507" t="str">
        <f>IFERROR('Prod y alimentación'!E565*IF($AN507=$R$10,VLOOKUP($AO507,Listas!$B$6:$C$106,2,),IF($AN507=$R$11,VLOOKUP($AO507,Listas!$E$6:$F$106,2,),IF($AN507=$R$12,VLOOKUP($AO507,Listas!$H$6:$I$106,2,),""))),"")</f>
        <v/>
      </c>
      <c r="CP507" t="str">
        <f>IFERROR('Prod y alimentación'!H565*IF($AN507=$R$10,VLOOKUP($AO507,Listas!$B$6:$C$106,2,),IF($AN507=$R$11,VLOOKUP($AO507,Listas!$E$6:$F$106,2,),IF($AN507=$R$12,VLOOKUP($AO507,Listas!$H$6:$I$106,2,),""))),"")</f>
        <v/>
      </c>
      <c r="CQ507" t="str">
        <f>IFERROR('Prod y alimentación'!K565*IF($AN507=$R$10,VLOOKUP($AO507,Listas!$B$6:$C$106,2,),IF($AN507=$R$11,VLOOKUP($AO507,Listas!$E$6:$F$106,2,),IF($AN507=$R$12,VLOOKUP($AO507,Listas!$H$6:$I$106,2,),""))),"")</f>
        <v/>
      </c>
      <c r="CR507" t="str">
        <f>IFERROR('Prod y alimentación'!N565*IF($AN507=$R$10,VLOOKUP($AO507,Listas!$B$6:$C$106,2,),IF($AN507=$R$11,VLOOKUP($AO507,Listas!$E$6:$F$106,2,),IF($AN507=$R$12,VLOOKUP($AO507,Listas!$H$6:$I$106,2,),""))),"")</f>
        <v/>
      </c>
      <c r="CS507" t="str">
        <f>IFERROR('Prod y alimentación'!Q565*IF($AN507=$R$10,VLOOKUP($AO507,Listas!$B$6:$C$106,2,),IF($AN507=$R$11,VLOOKUP($AO507,Listas!$E$6:$F$106,2,),IF($AN507=$R$12,VLOOKUP($AO507,Listas!$H$6:$I$106,2,),""))),"")</f>
        <v/>
      </c>
      <c r="CT507" t="str">
        <f>IFERROR('Prod y alimentación'!T565*IF($AN507=$R$10,VLOOKUP($AO507,Listas!$B$6:$C$106,2,),IF($AN507=$R$11,VLOOKUP($AO507,Listas!$E$6:$F$106,2,),IF($AN507=$R$12,VLOOKUP($AO507,Listas!$H$6:$I$106,2,),""))),"")</f>
        <v/>
      </c>
      <c r="CU507" t="str">
        <f>IFERROR('Prod y alimentación'!W565*IF($AN507=$R$10,VLOOKUP($AO507,Listas!$B$6:$C$106,2,),IF($AN507=$R$11,VLOOKUP($AO507,Listas!$E$6:$F$106,2,),IF($AN507=$R$12,VLOOKUP($AO507,Listas!$H$6:$I$106,2,),""))),"")</f>
        <v/>
      </c>
      <c r="CV507" t="str">
        <f>IFERROR('Prod y alimentación'!Z565*IF($AN507=$R$10,VLOOKUP($AO507,Listas!$B$6:$C$106,2,),IF($AN507=$R$11,VLOOKUP($AO507,Listas!$E$6:$F$106,2,),IF($AN507=$R$12,VLOOKUP($AO507,Listas!$H$6:$I$106,2,),""))),"")</f>
        <v/>
      </c>
      <c r="CW507" t="str">
        <f>IFERROR('Prod y alimentación'!AC565*IF($AN507=$R$10,VLOOKUP($AO507,Listas!$B$6:$C$106,2,),IF($AN507=$R$11,VLOOKUP($AO507,Listas!$E$6:$F$106,2,),IF($AN507=$R$12,VLOOKUP($AO507,Listas!$H$6:$I$106,2,),""))),"")</f>
        <v/>
      </c>
      <c r="CX507" t="str">
        <f>IFERROR('Prod y alimentación'!AF565*IF($AN507=$R$10,VLOOKUP($AO507,Listas!$B$6:$C$106,2,),IF($AN507=$R$11,VLOOKUP($AO507,Listas!$E$6:$F$106,2,),IF($AN507=$R$12,VLOOKUP($AO507,Listas!$H$6:$I$106,2,),""))),"")</f>
        <v/>
      </c>
      <c r="CY507" t="str">
        <f>IFERROR('Prod y alimentación'!AI565*IF($AN507=$R$10,VLOOKUP($AO507,Listas!$B$6:$C$106,2,),IF($AN507=$R$11,VLOOKUP($AO507,Listas!$E$6:$F$106,2,),IF($AN507=$R$12,VLOOKUP($AO507,Listas!$H$6:$I$106,2,),""))),"")</f>
        <v/>
      </c>
      <c r="CZ507" t="str">
        <f>IFERROR('Prod y alimentación'!AL565*IF($AN507=$R$10,VLOOKUP($AO507,Listas!$B$6:$C$106,2,),IF($AN507=$R$11,VLOOKUP($AO507,Listas!$E$6:$F$106,2,),IF($AN507=$R$12,VLOOKUP($AO507,Listas!$H$6:$I$106,2,),""))),"")</f>
        <v/>
      </c>
    </row>
    <row r="508" spans="80:104" x14ac:dyDescent="0.35">
      <c r="CB508" t="str">
        <f>IF(Reservas!E513="",IF(Reservas!D513="","",IF(Reservas!C513=$O$10,0.85,IF(Reservas!C513=$O$11,0.45,IF(Reservas!C513=$O$12,0.33,"")))),Reservas!E513)</f>
        <v/>
      </c>
      <c r="CC508" t="str">
        <f>IF(Reservas!H513="",IF(Reservas!G513="","",IF(Reservas!F513=$O$10,0.85,IF(Reservas!F513=$O$11,0.45,IF(Reservas!F513=$O$12,0.33,"")))),Reservas!H513)</f>
        <v/>
      </c>
      <c r="CD508" t="str">
        <f>IF(Reservas!K513="",IF(Reservas!J513="","",IF(Reservas!I513=$O$10,0.85,IF(Reservas!I513=$O$11,0.45,IF(Reservas!I513=$O$12,0.33,"")))),Reservas!K513)</f>
        <v/>
      </c>
      <c r="CE508" t="str">
        <f>IF(Reservas!N513="",IF(Reservas!M513="","",IF(Reservas!L513=$O$10,0.85,IF(Reservas!L513=$O$11,0.45,IF(Reservas!L513=$O$12,0.33,"")))),Reservas!N513)</f>
        <v/>
      </c>
      <c r="CF508" t="str">
        <f>IF(Reservas!Q513="",IF(Reservas!P513="","",IF(Reservas!O513=$O$10,0.85,IF(Reservas!O513=$O$11,0.45,IF(Reservas!O513=$O$12,0.33,"")))),Reservas!Q513)</f>
        <v/>
      </c>
      <c r="CG508" t="str">
        <f>IF(Reservas!T513="",IF(Reservas!S513="","",IF(Reservas!R513=$O$10,0.85,IF(Reservas!R513=$O$11,0.45,IF(Reservas!R513=$O$12,0.33,"")))),Reservas!T513)</f>
        <v/>
      </c>
      <c r="CH508" t="str">
        <f>IF(Reservas!W513="",IF(Reservas!V513="","",IF(Reservas!U513=$O$10,0.85,IF(Reservas!U513=$O$11,0.45,IF(Reservas!U513=$O$12,0.33,"")))),Reservas!W513)</f>
        <v/>
      </c>
      <c r="CI508" t="str">
        <f>IF(Reservas!Z513="",IF(Reservas!Y513="","",IF(Reservas!X513=$O$10,0.85,IF(Reservas!X513=$O$11,0.45,IF(Reservas!X513=$O$12,0.33,"")))),Reservas!Z513)</f>
        <v/>
      </c>
      <c r="CJ508" t="str">
        <f>IF(Reservas!AC513="",IF(Reservas!AB513="","",IF(Reservas!AA513=$O$10,0.85,IF(Reservas!AA513=$O$11,0.45,IF(Reservas!AA513=$O$12,0.33,"")))),Reservas!AC513)</f>
        <v/>
      </c>
      <c r="CK508" t="str">
        <f>IF(Reservas!AF513="",IF(Reservas!AE513="","",IF(Reservas!AD513=$O$10,0.85,IF(Reservas!AD513=$O$11,0.45,IF(Reservas!AD513=$O$12,0.33,"")))),Reservas!AF513)</f>
        <v/>
      </c>
      <c r="CL508" t="str">
        <f>IF(Reservas!AI513="",IF(Reservas!AH513="","",IF(Reservas!AG513=$O$10,0.85,IF(Reservas!AG513=$O$11,0.45,IF(Reservas!AG513=$O$12,0.33,"")))),Reservas!AI513)</f>
        <v/>
      </c>
      <c r="CM508" t="str">
        <f>IF(Reservas!AL513="",IF(Reservas!AK513="","",IF(Reservas!AJ513=$O$10,0.85,IF(Reservas!AJ513=$O$11,0.45,IF(Reservas!AJ513=$O$12,0.33,"")))),Reservas!AL513)</f>
        <v/>
      </c>
      <c r="CO508" t="str">
        <f>IFERROR('Prod y alimentación'!E566*IF($AN508=$R$10,VLOOKUP($AO508,Listas!$B$6:$C$106,2,),IF($AN508=$R$11,VLOOKUP($AO508,Listas!$E$6:$F$106,2,),IF($AN508=$R$12,VLOOKUP($AO508,Listas!$H$6:$I$106,2,),""))),"")</f>
        <v/>
      </c>
      <c r="CP508" t="str">
        <f>IFERROR('Prod y alimentación'!H566*IF($AN508=$R$10,VLOOKUP($AO508,Listas!$B$6:$C$106,2,),IF($AN508=$R$11,VLOOKUP($AO508,Listas!$E$6:$F$106,2,),IF($AN508=$R$12,VLOOKUP($AO508,Listas!$H$6:$I$106,2,),""))),"")</f>
        <v/>
      </c>
      <c r="CQ508" t="str">
        <f>IFERROR('Prod y alimentación'!K566*IF($AN508=$R$10,VLOOKUP($AO508,Listas!$B$6:$C$106,2,),IF($AN508=$R$11,VLOOKUP($AO508,Listas!$E$6:$F$106,2,),IF($AN508=$R$12,VLOOKUP($AO508,Listas!$H$6:$I$106,2,),""))),"")</f>
        <v/>
      </c>
      <c r="CR508" t="str">
        <f>IFERROR('Prod y alimentación'!N566*IF($AN508=$R$10,VLOOKUP($AO508,Listas!$B$6:$C$106,2,),IF($AN508=$R$11,VLOOKUP($AO508,Listas!$E$6:$F$106,2,),IF($AN508=$R$12,VLOOKUP($AO508,Listas!$H$6:$I$106,2,),""))),"")</f>
        <v/>
      </c>
      <c r="CS508" t="str">
        <f>IFERROR('Prod y alimentación'!Q566*IF($AN508=$R$10,VLOOKUP($AO508,Listas!$B$6:$C$106,2,),IF($AN508=$R$11,VLOOKUP($AO508,Listas!$E$6:$F$106,2,),IF($AN508=$R$12,VLOOKUP($AO508,Listas!$H$6:$I$106,2,),""))),"")</f>
        <v/>
      </c>
      <c r="CT508" t="str">
        <f>IFERROR('Prod y alimentación'!T566*IF($AN508=$R$10,VLOOKUP($AO508,Listas!$B$6:$C$106,2,),IF($AN508=$R$11,VLOOKUP($AO508,Listas!$E$6:$F$106,2,),IF($AN508=$R$12,VLOOKUP($AO508,Listas!$H$6:$I$106,2,),""))),"")</f>
        <v/>
      </c>
      <c r="CU508" t="str">
        <f>IFERROR('Prod y alimentación'!W566*IF($AN508=$R$10,VLOOKUP($AO508,Listas!$B$6:$C$106,2,),IF($AN508=$R$11,VLOOKUP($AO508,Listas!$E$6:$F$106,2,),IF($AN508=$R$12,VLOOKUP($AO508,Listas!$H$6:$I$106,2,),""))),"")</f>
        <v/>
      </c>
      <c r="CV508" t="str">
        <f>IFERROR('Prod y alimentación'!Z566*IF($AN508=$R$10,VLOOKUP($AO508,Listas!$B$6:$C$106,2,),IF($AN508=$R$11,VLOOKUP($AO508,Listas!$E$6:$F$106,2,),IF($AN508=$R$12,VLOOKUP($AO508,Listas!$H$6:$I$106,2,),""))),"")</f>
        <v/>
      </c>
      <c r="CW508" t="str">
        <f>IFERROR('Prod y alimentación'!AC566*IF($AN508=$R$10,VLOOKUP($AO508,Listas!$B$6:$C$106,2,),IF($AN508=$R$11,VLOOKUP($AO508,Listas!$E$6:$F$106,2,),IF($AN508=$R$12,VLOOKUP($AO508,Listas!$H$6:$I$106,2,),""))),"")</f>
        <v/>
      </c>
      <c r="CX508" t="str">
        <f>IFERROR('Prod y alimentación'!AF566*IF($AN508=$R$10,VLOOKUP($AO508,Listas!$B$6:$C$106,2,),IF($AN508=$R$11,VLOOKUP($AO508,Listas!$E$6:$F$106,2,),IF($AN508=$R$12,VLOOKUP($AO508,Listas!$H$6:$I$106,2,),""))),"")</f>
        <v/>
      </c>
      <c r="CY508" t="str">
        <f>IFERROR('Prod y alimentación'!AI566*IF($AN508=$R$10,VLOOKUP($AO508,Listas!$B$6:$C$106,2,),IF($AN508=$R$11,VLOOKUP($AO508,Listas!$E$6:$F$106,2,),IF($AN508=$R$12,VLOOKUP($AO508,Listas!$H$6:$I$106,2,),""))),"")</f>
        <v/>
      </c>
      <c r="CZ508" t="str">
        <f>IFERROR('Prod y alimentación'!AL566*IF($AN508=$R$10,VLOOKUP($AO508,Listas!$B$6:$C$106,2,),IF($AN508=$R$11,VLOOKUP($AO508,Listas!$E$6:$F$106,2,),IF($AN508=$R$12,VLOOKUP($AO508,Listas!$H$6:$I$106,2,),""))),"")</f>
        <v/>
      </c>
    </row>
    <row r="509" spans="80:104" x14ac:dyDescent="0.35">
      <c r="CB509" t="str">
        <f>IF(Reservas!E514="",IF(Reservas!D514="","",IF(Reservas!C514=$O$10,0.85,IF(Reservas!C514=$O$11,0.45,IF(Reservas!C514=$O$12,0.33,"")))),Reservas!E514)</f>
        <v/>
      </c>
      <c r="CC509" t="str">
        <f>IF(Reservas!H514="",IF(Reservas!G514="","",IF(Reservas!F514=$O$10,0.85,IF(Reservas!F514=$O$11,0.45,IF(Reservas!F514=$O$12,0.33,"")))),Reservas!H514)</f>
        <v/>
      </c>
      <c r="CD509" t="str">
        <f>IF(Reservas!K514="",IF(Reservas!J514="","",IF(Reservas!I514=$O$10,0.85,IF(Reservas!I514=$O$11,0.45,IF(Reservas!I514=$O$12,0.33,"")))),Reservas!K514)</f>
        <v/>
      </c>
      <c r="CE509" t="str">
        <f>IF(Reservas!N514="",IF(Reservas!M514="","",IF(Reservas!L514=$O$10,0.85,IF(Reservas!L514=$O$11,0.45,IF(Reservas!L514=$O$12,0.33,"")))),Reservas!N514)</f>
        <v/>
      </c>
      <c r="CF509" t="str">
        <f>IF(Reservas!Q514="",IF(Reservas!P514="","",IF(Reservas!O514=$O$10,0.85,IF(Reservas!O514=$O$11,0.45,IF(Reservas!O514=$O$12,0.33,"")))),Reservas!Q514)</f>
        <v/>
      </c>
      <c r="CG509" t="str">
        <f>IF(Reservas!T514="",IF(Reservas!S514="","",IF(Reservas!R514=$O$10,0.85,IF(Reservas!R514=$O$11,0.45,IF(Reservas!R514=$O$12,0.33,"")))),Reservas!T514)</f>
        <v/>
      </c>
      <c r="CH509" t="str">
        <f>IF(Reservas!W514="",IF(Reservas!V514="","",IF(Reservas!U514=$O$10,0.85,IF(Reservas!U514=$O$11,0.45,IF(Reservas!U514=$O$12,0.33,"")))),Reservas!W514)</f>
        <v/>
      </c>
      <c r="CI509" t="str">
        <f>IF(Reservas!Z514="",IF(Reservas!Y514="","",IF(Reservas!X514=$O$10,0.85,IF(Reservas!X514=$O$11,0.45,IF(Reservas!X514=$O$12,0.33,"")))),Reservas!Z514)</f>
        <v/>
      </c>
      <c r="CJ509" t="str">
        <f>IF(Reservas!AC514="",IF(Reservas!AB514="","",IF(Reservas!AA514=$O$10,0.85,IF(Reservas!AA514=$O$11,0.45,IF(Reservas!AA514=$O$12,0.33,"")))),Reservas!AC514)</f>
        <v/>
      </c>
      <c r="CK509" t="str">
        <f>IF(Reservas!AF514="",IF(Reservas!AE514="","",IF(Reservas!AD514=$O$10,0.85,IF(Reservas!AD514=$O$11,0.45,IF(Reservas!AD514=$O$12,0.33,"")))),Reservas!AF514)</f>
        <v/>
      </c>
      <c r="CL509" t="str">
        <f>IF(Reservas!AI514="",IF(Reservas!AH514="","",IF(Reservas!AG514=$O$10,0.85,IF(Reservas!AG514=$O$11,0.45,IF(Reservas!AG514=$O$12,0.33,"")))),Reservas!AI514)</f>
        <v/>
      </c>
      <c r="CM509" t="str">
        <f>IF(Reservas!AL514="",IF(Reservas!AK514="","",IF(Reservas!AJ514=$O$10,0.85,IF(Reservas!AJ514=$O$11,0.45,IF(Reservas!AJ514=$O$12,0.33,"")))),Reservas!AL514)</f>
        <v/>
      </c>
      <c r="CO509" t="str">
        <f>IFERROR('Prod y alimentación'!E567*IF($AN509=$R$10,VLOOKUP($AO509,Listas!$B$6:$C$106,2,),IF($AN509=$R$11,VLOOKUP($AO509,Listas!$E$6:$F$106,2,),IF($AN509=$R$12,VLOOKUP($AO509,Listas!$H$6:$I$106,2,),""))),"")</f>
        <v/>
      </c>
      <c r="CP509" t="str">
        <f>IFERROR('Prod y alimentación'!H567*IF($AN509=$R$10,VLOOKUP($AO509,Listas!$B$6:$C$106,2,),IF($AN509=$R$11,VLOOKUP($AO509,Listas!$E$6:$F$106,2,),IF($AN509=$R$12,VLOOKUP($AO509,Listas!$H$6:$I$106,2,),""))),"")</f>
        <v/>
      </c>
      <c r="CQ509" t="str">
        <f>IFERROR('Prod y alimentación'!K567*IF($AN509=$R$10,VLOOKUP($AO509,Listas!$B$6:$C$106,2,),IF($AN509=$R$11,VLOOKUP($AO509,Listas!$E$6:$F$106,2,),IF($AN509=$R$12,VLOOKUP($AO509,Listas!$H$6:$I$106,2,),""))),"")</f>
        <v/>
      </c>
      <c r="CR509" t="str">
        <f>IFERROR('Prod y alimentación'!N567*IF($AN509=$R$10,VLOOKUP($AO509,Listas!$B$6:$C$106,2,),IF($AN509=$R$11,VLOOKUP($AO509,Listas!$E$6:$F$106,2,),IF($AN509=$R$12,VLOOKUP($AO509,Listas!$H$6:$I$106,2,),""))),"")</f>
        <v/>
      </c>
      <c r="CS509" t="str">
        <f>IFERROR('Prod y alimentación'!Q567*IF($AN509=$R$10,VLOOKUP($AO509,Listas!$B$6:$C$106,2,),IF($AN509=$R$11,VLOOKUP($AO509,Listas!$E$6:$F$106,2,),IF($AN509=$R$12,VLOOKUP($AO509,Listas!$H$6:$I$106,2,),""))),"")</f>
        <v/>
      </c>
      <c r="CT509" t="str">
        <f>IFERROR('Prod y alimentación'!T567*IF($AN509=$R$10,VLOOKUP($AO509,Listas!$B$6:$C$106,2,),IF($AN509=$R$11,VLOOKUP($AO509,Listas!$E$6:$F$106,2,),IF($AN509=$R$12,VLOOKUP($AO509,Listas!$H$6:$I$106,2,),""))),"")</f>
        <v/>
      </c>
      <c r="CU509" t="str">
        <f>IFERROR('Prod y alimentación'!W567*IF($AN509=$R$10,VLOOKUP($AO509,Listas!$B$6:$C$106,2,),IF($AN509=$R$11,VLOOKUP($AO509,Listas!$E$6:$F$106,2,),IF($AN509=$R$12,VLOOKUP($AO509,Listas!$H$6:$I$106,2,),""))),"")</f>
        <v/>
      </c>
      <c r="CV509" t="str">
        <f>IFERROR('Prod y alimentación'!Z567*IF($AN509=$R$10,VLOOKUP($AO509,Listas!$B$6:$C$106,2,),IF($AN509=$R$11,VLOOKUP($AO509,Listas!$E$6:$F$106,2,),IF($AN509=$R$12,VLOOKUP($AO509,Listas!$H$6:$I$106,2,),""))),"")</f>
        <v/>
      </c>
      <c r="CW509" t="str">
        <f>IFERROR('Prod y alimentación'!AC567*IF($AN509=$R$10,VLOOKUP($AO509,Listas!$B$6:$C$106,2,),IF($AN509=$R$11,VLOOKUP($AO509,Listas!$E$6:$F$106,2,),IF($AN509=$R$12,VLOOKUP($AO509,Listas!$H$6:$I$106,2,),""))),"")</f>
        <v/>
      </c>
      <c r="CX509" t="str">
        <f>IFERROR('Prod y alimentación'!AF567*IF($AN509=$R$10,VLOOKUP($AO509,Listas!$B$6:$C$106,2,),IF($AN509=$R$11,VLOOKUP($AO509,Listas!$E$6:$F$106,2,),IF($AN509=$R$12,VLOOKUP($AO509,Listas!$H$6:$I$106,2,),""))),"")</f>
        <v/>
      </c>
      <c r="CY509" t="str">
        <f>IFERROR('Prod y alimentación'!AI567*IF($AN509=$R$10,VLOOKUP($AO509,Listas!$B$6:$C$106,2,),IF($AN509=$R$11,VLOOKUP($AO509,Listas!$E$6:$F$106,2,),IF($AN509=$R$12,VLOOKUP($AO509,Listas!$H$6:$I$106,2,),""))),"")</f>
        <v/>
      </c>
      <c r="CZ509" t="str">
        <f>IFERROR('Prod y alimentación'!AL567*IF($AN509=$R$10,VLOOKUP($AO509,Listas!$B$6:$C$106,2,),IF($AN509=$R$11,VLOOKUP($AO509,Listas!$E$6:$F$106,2,),IF($AN509=$R$12,VLOOKUP($AO509,Listas!$H$6:$I$106,2,),""))),"")</f>
        <v/>
      </c>
    </row>
    <row r="510" spans="80:104" x14ac:dyDescent="0.35">
      <c r="CB510" t="str">
        <f>IF(Reservas!E515="",IF(Reservas!D515="","",IF(Reservas!C515=$O$10,0.85,IF(Reservas!C515=$O$11,0.45,IF(Reservas!C515=$O$12,0.33,"")))),Reservas!E515)</f>
        <v/>
      </c>
      <c r="CC510" t="str">
        <f>IF(Reservas!H515="",IF(Reservas!G515="","",IF(Reservas!F515=$O$10,0.85,IF(Reservas!F515=$O$11,0.45,IF(Reservas!F515=$O$12,0.33,"")))),Reservas!H515)</f>
        <v/>
      </c>
      <c r="CD510" t="str">
        <f>IF(Reservas!K515="",IF(Reservas!J515="","",IF(Reservas!I515=$O$10,0.85,IF(Reservas!I515=$O$11,0.45,IF(Reservas!I515=$O$12,0.33,"")))),Reservas!K515)</f>
        <v/>
      </c>
      <c r="CE510" t="str">
        <f>IF(Reservas!N515="",IF(Reservas!M515="","",IF(Reservas!L515=$O$10,0.85,IF(Reservas!L515=$O$11,0.45,IF(Reservas!L515=$O$12,0.33,"")))),Reservas!N515)</f>
        <v/>
      </c>
      <c r="CF510" t="str">
        <f>IF(Reservas!Q515="",IF(Reservas!P515="","",IF(Reservas!O515=$O$10,0.85,IF(Reservas!O515=$O$11,0.45,IF(Reservas!O515=$O$12,0.33,"")))),Reservas!Q515)</f>
        <v/>
      </c>
      <c r="CG510" t="str">
        <f>IF(Reservas!T515="",IF(Reservas!S515="","",IF(Reservas!R515=$O$10,0.85,IF(Reservas!R515=$O$11,0.45,IF(Reservas!R515=$O$12,0.33,"")))),Reservas!T515)</f>
        <v/>
      </c>
      <c r="CH510" t="str">
        <f>IF(Reservas!W515="",IF(Reservas!V515="","",IF(Reservas!U515=$O$10,0.85,IF(Reservas!U515=$O$11,0.45,IF(Reservas!U515=$O$12,0.33,"")))),Reservas!W515)</f>
        <v/>
      </c>
      <c r="CI510" t="str">
        <f>IF(Reservas!Z515="",IF(Reservas!Y515="","",IF(Reservas!X515=$O$10,0.85,IF(Reservas!X515=$O$11,0.45,IF(Reservas!X515=$O$12,0.33,"")))),Reservas!Z515)</f>
        <v/>
      </c>
      <c r="CJ510" t="str">
        <f>IF(Reservas!AC515="",IF(Reservas!AB515="","",IF(Reservas!AA515=$O$10,0.85,IF(Reservas!AA515=$O$11,0.45,IF(Reservas!AA515=$O$12,0.33,"")))),Reservas!AC515)</f>
        <v/>
      </c>
      <c r="CK510" t="str">
        <f>IF(Reservas!AF515="",IF(Reservas!AE515="","",IF(Reservas!AD515=$O$10,0.85,IF(Reservas!AD515=$O$11,0.45,IF(Reservas!AD515=$O$12,0.33,"")))),Reservas!AF515)</f>
        <v/>
      </c>
      <c r="CL510" t="str">
        <f>IF(Reservas!AI515="",IF(Reservas!AH515="","",IF(Reservas!AG515=$O$10,0.85,IF(Reservas!AG515=$O$11,0.45,IF(Reservas!AG515=$O$12,0.33,"")))),Reservas!AI515)</f>
        <v/>
      </c>
      <c r="CM510" t="str">
        <f>IF(Reservas!AL515="",IF(Reservas!AK515="","",IF(Reservas!AJ515=$O$10,0.85,IF(Reservas!AJ515=$O$11,0.45,IF(Reservas!AJ515=$O$12,0.33,"")))),Reservas!AL515)</f>
        <v/>
      </c>
      <c r="CO510" t="str">
        <f>IFERROR('Prod y alimentación'!E568*IF($AN510=$R$10,VLOOKUP($AO510,Listas!$B$6:$C$106,2,),IF($AN510=$R$11,VLOOKUP($AO510,Listas!$E$6:$F$106,2,),IF($AN510=$R$12,VLOOKUP($AO510,Listas!$H$6:$I$106,2,),""))),"")</f>
        <v/>
      </c>
      <c r="CP510" t="str">
        <f>IFERROR('Prod y alimentación'!H568*IF($AN510=$R$10,VLOOKUP($AO510,Listas!$B$6:$C$106,2,),IF($AN510=$R$11,VLOOKUP($AO510,Listas!$E$6:$F$106,2,),IF($AN510=$R$12,VLOOKUP($AO510,Listas!$H$6:$I$106,2,),""))),"")</f>
        <v/>
      </c>
      <c r="CQ510" t="str">
        <f>IFERROR('Prod y alimentación'!K568*IF($AN510=$R$10,VLOOKUP($AO510,Listas!$B$6:$C$106,2,),IF($AN510=$R$11,VLOOKUP($AO510,Listas!$E$6:$F$106,2,),IF($AN510=$R$12,VLOOKUP($AO510,Listas!$H$6:$I$106,2,),""))),"")</f>
        <v/>
      </c>
      <c r="CR510" t="str">
        <f>IFERROR('Prod y alimentación'!N568*IF($AN510=$R$10,VLOOKUP($AO510,Listas!$B$6:$C$106,2,),IF($AN510=$R$11,VLOOKUP($AO510,Listas!$E$6:$F$106,2,),IF($AN510=$R$12,VLOOKUP($AO510,Listas!$H$6:$I$106,2,),""))),"")</f>
        <v/>
      </c>
      <c r="CS510" t="str">
        <f>IFERROR('Prod y alimentación'!Q568*IF($AN510=$R$10,VLOOKUP($AO510,Listas!$B$6:$C$106,2,),IF($AN510=$R$11,VLOOKUP($AO510,Listas!$E$6:$F$106,2,),IF($AN510=$R$12,VLOOKUP($AO510,Listas!$H$6:$I$106,2,),""))),"")</f>
        <v/>
      </c>
      <c r="CT510" t="str">
        <f>IFERROR('Prod y alimentación'!T568*IF($AN510=$R$10,VLOOKUP($AO510,Listas!$B$6:$C$106,2,),IF($AN510=$R$11,VLOOKUP($AO510,Listas!$E$6:$F$106,2,),IF($AN510=$R$12,VLOOKUP($AO510,Listas!$H$6:$I$106,2,),""))),"")</f>
        <v/>
      </c>
      <c r="CU510" t="str">
        <f>IFERROR('Prod y alimentación'!W568*IF($AN510=$R$10,VLOOKUP($AO510,Listas!$B$6:$C$106,2,),IF($AN510=$R$11,VLOOKUP($AO510,Listas!$E$6:$F$106,2,),IF($AN510=$R$12,VLOOKUP($AO510,Listas!$H$6:$I$106,2,),""))),"")</f>
        <v/>
      </c>
      <c r="CV510" t="str">
        <f>IFERROR('Prod y alimentación'!Z568*IF($AN510=$R$10,VLOOKUP($AO510,Listas!$B$6:$C$106,2,),IF($AN510=$R$11,VLOOKUP($AO510,Listas!$E$6:$F$106,2,),IF($AN510=$R$12,VLOOKUP($AO510,Listas!$H$6:$I$106,2,),""))),"")</f>
        <v/>
      </c>
      <c r="CW510" t="str">
        <f>IFERROR('Prod y alimentación'!AC568*IF($AN510=$R$10,VLOOKUP($AO510,Listas!$B$6:$C$106,2,),IF($AN510=$R$11,VLOOKUP($AO510,Listas!$E$6:$F$106,2,),IF($AN510=$R$12,VLOOKUP($AO510,Listas!$H$6:$I$106,2,),""))),"")</f>
        <v/>
      </c>
      <c r="CX510" t="str">
        <f>IFERROR('Prod y alimentación'!AF568*IF($AN510=$R$10,VLOOKUP($AO510,Listas!$B$6:$C$106,2,),IF($AN510=$R$11,VLOOKUP($AO510,Listas!$E$6:$F$106,2,),IF($AN510=$R$12,VLOOKUP($AO510,Listas!$H$6:$I$106,2,),""))),"")</f>
        <v/>
      </c>
      <c r="CY510" t="str">
        <f>IFERROR('Prod y alimentación'!AI568*IF($AN510=$R$10,VLOOKUP($AO510,Listas!$B$6:$C$106,2,),IF($AN510=$R$11,VLOOKUP($AO510,Listas!$E$6:$F$106,2,),IF($AN510=$R$12,VLOOKUP($AO510,Listas!$H$6:$I$106,2,),""))),"")</f>
        <v/>
      </c>
      <c r="CZ510" t="str">
        <f>IFERROR('Prod y alimentación'!AL568*IF($AN510=$R$10,VLOOKUP($AO510,Listas!$B$6:$C$106,2,),IF($AN510=$R$11,VLOOKUP($AO510,Listas!$E$6:$F$106,2,),IF($AN510=$R$12,VLOOKUP($AO510,Listas!$H$6:$I$106,2,),""))),"")</f>
        <v/>
      </c>
    </row>
    <row r="511" spans="80:104" x14ac:dyDescent="0.35">
      <c r="CB511" t="str">
        <f>IF(Reservas!E516="",IF(Reservas!D516="","",IF(Reservas!C516=$O$10,0.85,IF(Reservas!C516=$O$11,0.45,IF(Reservas!C516=$O$12,0.33,"")))),Reservas!E516)</f>
        <v/>
      </c>
      <c r="CC511" t="str">
        <f>IF(Reservas!H516="",IF(Reservas!G516="","",IF(Reservas!F516=$O$10,0.85,IF(Reservas!F516=$O$11,0.45,IF(Reservas!F516=$O$12,0.33,"")))),Reservas!H516)</f>
        <v/>
      </c>
      <c r="CD511" t="str">
        <f>IF(Reservas!K516="",IF(Reservas!J516="","",IF(Reservas!I516=$O$10,0.85,IF(Reservas!I516=$O$11,0.45,IF(Reservas!I516=$O$12,0.33,"")))),Reservas!K516)</f>
        <v/>
      </c>
      <c r="CE511" t="str">
        <f>IF(Reservas!N516="",IF(Reservas!M516="","",IF(Reservas!L516=$O$10,0.85,IF(Reservas!L516=$O$11,0.45,IF(Reservas!L516=$O$12,0.33,"")))),Reservas!N516)</f>
        <v/>
      </c>
      <c r="CF511" t="str">
        <f>IF(Reservas!Q516="",IF(Reservas!P516="","",IF(Reservas!O516=$O$10,0.85,IF(Reservas!O516=$O$11,0.45,IF(Reservas!O516=$O$12,0.33,"")))),Reservas!Q516)</f>
        <v/>
      </c>
      <c r="CG511" t="str">
        <f>IF(Reservas!T516="",IF(Reservas!S516="","",IF(Reservas!R516=$O$10,0.85,IF(Reservas!R516=$O$11,0.45,IF(Reservas!R516=$O$12,0.33,"")))),Reservas!T516)</f>
        <v/>
      </c>
      <c r="CH511" t="str">
        <f>IF(Reservas!W516="",IF(Reservas!V516="","",IF(Reservas!U516=$O$10,0.85,IF(Reservas!U516=$O$11,0.45,IF(Reservas!U516=$O$12,0.33,"")))),Reservas!W516)</f>
        <v/>
      </c>
      <c r="CI511" t="str">
        <f>IF(Reservas!Z516="",IF(Reservas!Y516="","",IF(Reservas!X516=$O$10,0.85,IF(Reservas!X516=$O$11,0.45,IF(Reservas!X516=$O$12,0.33,"")))),Reservas!Z516)</f>
        <v/>
      </c>
      <c r="CJ511" t="str">
        <f>IF(Reservas!AC516="",IF(Reservas!AB516="","",IF(Reservas!AA516=$O$10,0.85,IF(Reservas!AA516=$O$11,0.45,IF(Reservas!AA516=$O$12,0.33,"")))),Reservas!AC516)</f>
        <v/>
      </c>
      <c r="CK511" t="str">
        <f>IF(Reservas!AF516="",IF(Reservas!AE516="","",IF(Reservas!AD516=$O$10,0.85,IF(Reservas!AD516=$O$11,0.45,IF(Reservas!AD516=$O$12,0.33,"")))),Reservas!AF516)</f>
        <v/>
      </c>
      <c r="CL511" t="str">
        <f>IF(Reservas!AI516="",IF(Reservas!AH516="","",IF(Reservas!AG516=$O$10,0.85,IF(Reservas!AG516=$O$11,0.45,IF(Reservas!AG516=$O$12,0.33,"")))),Reservas!AI516)</f>
        <v/>
      </c>
      <c r="CM511" t="str">
        <f>IF(Reservas!AL516="",IF(Reservas!AK516="","",IF(Reservas!AJ516=$O$10,0.85,IF(Reservas!AJ516=$O$11,0.45,IF(Reservas!AJ516=$O$12,0.33,"")))),Reservas!AL516)</f>
        <v/>
      </c>
      <c r="CO511" t="str">
        <f>IFERROR('Prod y alimentación'!E569*IF($AN511=$R$10,VLOOKUP($AO511,Listas!$B$6:$C$106,2,),IF($AN511=$R$11,VLOOKUP($AO511,Listas!$E$6:$F$106,2,),IF($AN511=$R$12,VLOOKUP($AO511,Listas!$H$6:$I$106,2,),""))),"")</f>
        <v/>
      </c>
      <c r="CP511" t="str">
        <f>IFERROR('Prod y alimentación'!H569*IF($AN511=$R$10,VLOOKUP($AO511,Listas!$B$6:$C$106,2,),IF($AN511=$R$11,VLOOKUP($AO511,Listas!$E$6:$F$106,2,),IF($AN511=$R$12,VLOOKUP($AO511,Listas!$H$6:$I$106,2,),""))),"")</f>
        <v/>
      </c>
      <c r="CQ511" t="str">
        <f>IFERROR('Prod y alimentación'!K569*IF($AN511=$R$10,VLOOKUP($AO511,Listas!$B$6:$C$106,2,),IF($AN511=$R$11,VLOOKUP($AO511,Listas!$E$6:$F$106,2,),IF($AN511=$R$12,VLOOKUP($AO511,Listas!$H$6:$I$106,2,),""))),"")</f>
        <v/>
      </c>
      <c r="CR511" t="str">
        <f>IFERROR('Prod y alimentación'!N569*IF($AN511=$R$10,VLOOKUP($AO511,Listas!$B$6:$C$106,2,),IF($AN511=$R$11,VLOOKUP($AO511,Listas!$E$6:$F$106,2,),IF($AN511=$R$12,VLOOKUP($AO511,Listas!$H$6:$I$106,2,),""))),"")</f>
        <v/>
      </c>
      <c r="CS511" t="str">
        <f>IFERROR('Prod y alimentación'!Q569*IF($AN511=$R$10,VLOOKUP($AO511,Listas!$B$6:$C$106,2,),IF($AN511=$R$11,VLOOKUP($AO511,Listas!$E$6:$F$106,2,),IF($AN511=$R$12,VLOOKUP($AO511,Listas!$H$6:$I$106,2,),""))),"")</f>
        <v/>
      </c>
      <c r="CT511" t="str">
        <f>IFERROR('Prod y alimentación'!T569*IF($AN511=$R$10,VLOOKUP($AO511,Listas!$B$6:$C$106,2,),IF($AN511=$R$11,VLOOKUP($AO511,Listas!$E$6:$F$106,2,),IF($AN511=$R$12,VLOOKUP($AO511,Listas!$H$6:$I$106,2,),""))),"")</f>
        <v/>
      </c>
      <c r="CU511" t="str">
        <f>IFERROR('Prod y alimentación'!W569*IF($AN511=$R$10,VLOOKUP($AO511,Listas!$B$6:$C$106,2,),IF($AN511=$R$11,VLOOKUP($AO511,Listas!$E$6:$F$106,2,),IF($AN511=$R$12,VLOOKUP($AO511,Listas!$H$6:$I$106,2,),""))),"")</f>
        <v/>
      </c>
      <c r="CV511" t="str">
        <f>IFERROR('Prod y alimentación'!Z569*IF($AN511=$R$10,VLOOKUP($AO511,Listas!$B$6:$C$106,2,),IF($AN511=$R$11,VLOOKUP($AO511,Listas!$E$6:$F$106,2,),IF($AN511=$R$12,VLOOKUP($AO511,Listas!$H$6:$I$106,2,),""))),"")</f>
        <v/>
      </c>
      <c r="CW511" t="str">
        <f>IFERROR('Prod y alimentación'!AC569*IF($AN511=$R$10,VLOOKUP($AO511,Listas!$B$6:$C$106,2,),IF($AN511=$R$11,VLOOKUP($AO511,Listas!$E$6:$F$106,2,),IF($AN511=$R$12,VLOOKUP($AO511,Listas!$H$6:$I$106,2,),""))),"")</f>
        <v/>
      </c>
      <c r="CX511" t="str">
        <f>IFERROR('Prod y alimentación'!AF569*IF($AN511=$R$10,VLOOKUP($AO511,Listas!$B$6:$C$106,2,),IF($AN511=$R$11,VLOOKUP($AO511,Listas!$E$6:$F$106,2,),IF($AN511=$R$12,VLOOKUP($AO511,Listas!$H$6:$I$106,2,),""))),"")</f>
        <v/>
      </c>
      <c r="CY511" t="str">
        <f>IFERROR('Prod y alimentación'!AI569*IF($AN511=$R$10,VLOOKUP($AO511,Listas!$B$6:$C$106,2,),IF($AN511=$R$11,VLOOKUP($AO511,Listas!$E$6:$F$106,2,),IF($AN511=$R$12,VLOOKUP($AO511,Listas!$H$6:$I$106,2,),""))),"")</f>
        <v/>
      </c>
      <c r="CZ511" t="str">
        <f>IFERROR('Prod y alimentación'!AL569*IF($AN511=$R$10,VLOOKUP($AO511,Listas!$B$6:$C$106,2,),IF($AN511=$R$11,VLOOKUP($AO511,Listas!$E$6:$F$106,2,),IF($AN511=$R$12,VLOOKUP($AO511,Listas!$H$6:$I$106,2,),""))),"")</f>
        <v/>
      </c>
    </row>
    <row r="512" spans="80:104" x14ac:dyDescent="0.35">
      <c r="CB512" t="str">
        <f>IF(Reservas!E517="",IF(Reservas!D517="","",IF(Reservas!C517=$O$10,0.85,IF(Reservas!C517=$O$11,0.45,IF(Reservas!C517=$O$12,0.33,"")))),Reservas!E517)</f>
        <v/>
      </c>
      <c r="CC512" t="str">
        <f>IF(Reservas!H517="",IF(Reservas!G517="","",IF(Reservas!F517=$O$10,0.85,IF(Reservas!F517=$O$11,0.45,IF(Reservas!F517=$O$12,0.33,"")))),Reservas!H517)</f>
        <v/>
      </c>
      <c r="CD512" t="str">
        <f>IF(Reservas!K517="",IF(Reservas!J517="","",IF(Reservas!I517=$O$10,0.85,IF(Reservas!I517=$O$11,0.45,IF(Reservas!I517=$O$12,0.33,"")))),Reservas!K517)</f>
        <v/>
      </c>
      <c r="CE512" t="str">
        <f>IF(Reservas!N517="",IF(Reservas!M517="","",IF(Reservas!L517=$O$10,0.85,IF(Reservas!L517=$O$11,0.45,IF(Reservas!L517=$O$12,0.33,"")))),Reservas!N517)</f>
        <v/>
      </c>
      <c r="CF512" t="str">
        <f>IF(Reservas!Q517="",IF(Reservas!P517="","",IF(Reservas!O517=$O$10,0.85,IF(Reservas!O517=$O$11,0.45,IF(Reservas!O517=$O$12,0.33,"")))),Reservas!Q517)</f>
        <v/>
      </c>
      <c r="CG512" t="str">
        <f>IF(Reservas!T517="",IF(Reservas!S517="","",IF(Reservas!R517=$O$10,0.85,IF(Reservas!R517=$O$11,0.45,IF(Reservas!R517=$O$12,0.33,"")))),Reservas!T517)</f>
        <v/>
      </c>
      <c r="CH512" t="str">
        <f>IF(Reservas!W517="",IF(Reservas!V517="","",IF(Reservas!U517=$O$10,0.85,IF(Reservas!U517=$O$11,0.45,IF(Reservas!U517=$O$12,0.33,"")))),Reservas!W517)</f>
        <v/>
      </c>
      <c r="CI512" t="str">
        <f>IF(Reservas!Z517="",IF(Reservas!Y517="","",IF(Reservas!X517=$O$10,0.85,IF(Reservas!X517=$O$11,0.45,IF(Reservas!X517=$O$12,0.33,"")))),Reservas!Z517)</f>
        <v/>
      </c>
      <c r="CJ512" t="str">
        <f>IF(Reservas!AC517="",IF(Reservas!AB517="","",IF(Reservas!AA517=$O$10,0.85,IF(Reservas!AA517=$O$11,0.45,IF(Reservas!AA517=$O$12,0.33,"")))),Reservas!AC517)</f>
        <v/>
      </c>
      <c r="CK512" t="str">
        <f>IF(Reservas!AF517="",IF(Reservas!AE517="","",IF(Reservas!AD517=$O$10,0.85,IF(Reservas!AD517=$O$11,0.45,IF(Reservas!AD517=$O$12,0.33,"")))),Reservas!AF517)</f>
        <v/>
      </c>
      <c r="CL512" t="str">
        <f>IF(Reservas!AI517="",IF(Reservas!AH517="","",IF(Reservas!AG517=$O$10,0.85,IF(Reservas!AG517=$O$11,0.45,IF(Reservas!AG517=$O$12,0.33,"")))),Reservas!AI517)</f>
        <v/>
      </c>
      <c r="CM512" t="str">
        <f>IF(Reservas!AL517="",IF(Reservas!AK517="","",IF(Reservas!AJ517=$O$10,0.85,IF(Reservas!AJ517=$O$11,0.45,IF(Reservas!AJ517=$O$12,0.33,"")))),Reservas!AL517)</f>
        <v/>
      </c>
      <c r="CO512" t="str">
        <f>IFERROR('Prod y alimentación'!E570*IF($AN512=$R$10,VLOOKUP($AO512,Listas!$B$6:$C$106,2,),IF($AN512=$R$11,VLOOKUP($AO512,Listas!$E$6:$F$106,2,),IF($AN512=$R$12,VLOOKUP($AO512,Listas!$H$6:$I$106,2,),""))),"")</f>
        <v/>
      </c>
      <c r="CP512" t="str">
        <f>IFERROR('Prod y alimentación'!H570*IF($AN512=$R$10,VLOOKUP($AO512,Listas!$B$6:$C$106,2,),IF($AN512=$R$11,VLOOKUP($AO512,Listas!$E$6:$F$106,2,),IF($AN512=$R$12,VLOOKUP($AO512,Listas!$H$6:$I$106,2,),""))),"")</f>
        <v/>
      </c>
      <c r="CQ512" t="str">
        <f>IFERROR('Prod y alimentación'!K570*IF($AN512=$R$10,VLOOKUP($AO512,Listas!$B$6:$C$106,2,),IF($AN512=$R$11,VLOOKUP($AO512,Listas!$E$6:$F$106,2,),IF($AN512=$R$12,VLOOKUP($AO512,Listas!$H$6:$I$106,2,),""))),"")</f>
        <v/>
      </c>
      <c r="CR512" t="str">
        <f>IFERROR('Prod y alimentación'!N570*IF($AN512=$R$10,VLOOKUP($AO512,Listas!$B$6:$C$106,2,),IF($AN512=$R$11,VLOOKUP($AO512,Listas!$E$6:$F$106,2,),IF($AN512=$R$12,VLOOKUP($AO512,Listas!$H$6:$I$106,2,),""))),"")</f>
        <v/>
      </c>
      <c r="CS512" t="str">
        <f>IFERROR('Prod y alimentación'!Q570*IF($AN512=$R$10,VLOOKUP($AO512,Listas!$B$6:$C$106,2,),IF($AN512=$R$11,VLOOKUP($AO512,Listas!$E$6:$F$106,2,),IF($AN512=$R$12,VLOOKUP($AO512,Listas!$H$6:$I$106,2,),""))),"")</f>
        <v/>
      </c>
      <c r="CT512" t="str">
        <f>IFERROR('Prod y alimentación'!T570*IF($AN512=$R$10,VLOOKUP($AO512,Listas!$B$6:$C$106,2,),IF($AN512=$R$11,VLOOKUP($AO512,Listas!$E$6:$F$106,2,),IF($AN512=$R$12,VLOOKUP($AO512,Listas!$H$6:$I$106,2,),""))),"")</f>
        <v/>
      </c>
      <c r="CU512" t="str">
        <f>IFERROR('Prod y alimentación'!W570*IF($AN512=$R$10,VLOOKUP($AO512,Listas!$B$6:$C$106,2,),IF($AN512=$R$11,VLOOKUP($AO512,Listas!$E$6:$F$106,2,),IF($AN512=$R$12,VLOOKUP($AO512,Listas!$H$6:$I$106,2,),""))),"")</f>
        <v/>
      </c>
      <c r="CV512" t="str">
        <f>IFERROR('Prod y alimentación'!Z570*IF($AN512=$R$10,VLOOKUP($AO512,Listas!$B$6:$C$106,2,),IF($AN512=$R$11,VLOOKUP($AO512,Listas!$E$6:$F$106,2,),IF($AN512=$R$12,VLOOKUP($AO512,Listas!$H$6:$I$106,2,),""))),"")</f>
        <v/>
      </c>
      <c r="CW512" t="str">
        <f>IFERROR('Prod y alimentación'!AC570*IF($AN512=$R$10,VLOOKUP($AO512,Listas!$B$6:$C$106,2,),IF($AN512=$R$11,VLOOKUP($AO512,Listas!$E$6:$F$106,2,),IF($AN512=$R$12,VLOOKUP($AO512,Listas!$H$6:$I$106,2,),""))),"")</f>
        <v/>
      </c>
      <c r="CX512" t="str">
        <f>IFERROR('Prod y alimentación'!AF570*IF($AN512=$R$10,VLOOKUP($AO512,Listas!$B$6:$C$106,2,),IF($AN512=$R$11,VLOOKUP($AO512,Listas!$E$6:$F$106,2,),IF($AN512=$R$12,VLOOKUP($AO512,Listas!$H$6:$I$106,2,),""))),"")</f>
        <v/>
      </c>
      <c r="CY512" t="str">
        <f>IFERROR('Prod y alimentación'!AI570*IF($AN512=$R$10,VLOOKUP($AO512,Listas!$B$6:$C$106,2,),IF($AN512=$R$11,VLOOKUP($AO512,Listas!$E$6:$F$106,2,),IF($AN512=$R$12,VLOOKUP($AO512,Listas!$H$6:$I$106,2,),""))),"")</f>
        <v/>
      </c>
      <c r="CZ512" t="str">
        <f>IFERROR('Prod y alimentación'!AL570*IF($AN512=$R$10,VLOOKUP($AO512,Listas!$B$6:$C$106,2,),IF($AN512=$R$11,VLOOKUP($AO512,Listas!$E$6:$F$106,2,),IF($AN512=$R$12,VLOOKUP($AO512,Listas!$H$6:$I$106,2,),""))),"")</f>
        <v/>
      </c>
    </row>
    <row r="513" spans="80:104" x14ac:dyDescent="0.35">
      <c r="CB513" t="str">
        <f>IF(Reservas!E518="",IF(Reservas!D518="","",IF(Reservas!C518=$O$10,0.85,IF(Reservas!C518=$O$11,0.45,IF(Reservas!C518=$O$12,0.33,"")))),Reservas!E518)</f>
        <v/>
      </c>
      <c r="CC513" t="str">
        <f>IF(Reservas!H518="",IF(Reservas!G518="","",IF(Reservas!F518=$O$10,0.85,IF(Reservas!F518=$O$11,0.45,IF(Reservas!F518=$O$12,0.33,"")))),Reservas!H518)</f>
        <v/>
      </c>
      <c r="CD513" t="str">
        <f>IF(Reservas!K518="",IF(Reservas!J518="","",IF(Reservas!I518=$O$10,0.85,IF(Reservas!I518=$O$11,0.45,IF(Reservas!I518=$O$12,0.33,"")))),Reservas!K518)</f>
        <v/>
      </c>
      <c r="CE513" t="str">
        <f>IF(Reservas!N518="",IF(Reservas!M518="","",IF(Reservas!L518=$O$10,0.85,IF(Reservas!L518=$O$11,0.45,IF(Reservas!L518=$O$12,0.33,"")))),Reservas!N518)</f>
        <v/>
      </c>
      <c r="CF513" t="str">
        <f>IF(Reservas!Q518="",IF(Reservas!P518="","",IF(Reservas!O518=$O$10,0.85,IF(Reservas!O518=$O$11,0.45,IF(Reservas!O518=$O$12,0.33,"")))),Reservas!Q518)</f>
        <v/>
      </c>
      <c r="CG513" t="str">
        <f>IF(Reservas!T518="",IF(Reservas!S518="","",IF(Reservas!R518=$O$10,0.85,IF(Reservas!R518=$O$11,0.45,IF(Reservas!R518=$O$12,0.33,"")))),Reservas!T518)</f>
        <v/>
      </c>
      <c r="CH513" t="str">
        <f>IF(Reservas!W518="",IF(Reservas!V518="","",IF(Reservas!U518=$O$10,0.85,IF(Reservas!U518=$O$11,0.45,IF(Reservas!U518=$O$12,0.33,"")))),Reservas!W518)</f>
        <v/>
      </c>
      <c r="CI513" t="str">
        <f>IF(Reservas!Z518="",IF(Reservas!Y518="","",IF(Reservas!X518=$O$10,0.85,IF(Reservas!X518=$O$11,0.45,IF(Reservas!X518=$O$12,0.33,"")))),Reservas!Z518)</f>
        <v/>
      </c>
      <c r="CJ513" t="str">
        <f>IF(Reservas!AC518="",IF(Reservas!AB518="","",IF(Reservas!AA518=$O$10,0.85,IF(Reservas!AA518=$O$11,0.45,IF(Reservas!AA518=$O$12,0.33,"")))),Reservas!AC518)</f>
        <v/>
      </c>
      <c r="CK513" t="str">
        <f>IF(Reservas!AF518="",IF(Reservas!AE518="","",IF(Reservas!AD518=$O$10,0.85,IF(Reservas!AD518=$O$11,0.45,IF(Reservas!AD518=$O$12,0.33,"")))),Reservas!AF518)</f>
        <v/>
      </c>
      <c r="CL513" t="str">
        <f>IF(Reservas!AI518="",IF(Reservas!AH518="","",IF(Reservas!AG518=$O$10,0.85,IF(Reservas!AG518=$O$11,0.45,IF(Reservas!AG518=$O$12,0.33,"")))),Reservas!AI518)</f>
        <v/>
      </c>
      <c r="CM513" t="str">
        <f>IF(Reservas!AL518="",IF(Reservas!AK518="","",IF(Reservas!AJ518=$O$10,0.85,IF(Reservas!AJ518=$O$11,0.45,IF(Reservas!AJ518=$O$12,0.33,"")))),Reservas!AL518)</f>
        <v/>
      </c>
      <c r="CO513" t="str">
        <f>IFERROR('Prod y alimentación'!E571*IF($AN513=$R$10,VLOOKUP($AO513,Listas!$B$6:$C$106,2,),IF($AN513=$R$11,VLOOKUP($AO513,Listas!$E$6:$F$106,2,),IF($AN513=$R$12,VLOOKUP($AO513,Listas!$H$6:$I$106,2,),""))),"")</f>
        <v/>
      </c>
      <c r="CP513" t="str">
        <f>IFERROR('Prod y alimentación'!H571*IF($AN513=$R$10,VLOOKUP($AO513,Listas!$B$6:$C$106,2,),IF($AN513=$R$11,VLOOKUP($AO513,Listas!$E$6:$F$106,2,),IF($AN513=$R$12,VLOOKUP($AO513,Listas!$H$6:$I$106,2,),""))),"")</f>
        <v/>
      </c>
      <c r="CQ513" t="str">
        <f>IFERROR('Prod y alimentación'!K571*IF($AN513=$R$10,VLOOKUP($AO513,Listas!$B$6:$C$106,2,),IF($AN513=$R$11,VLOOKUP($AO513,Listas!$E$6:$F$106,2,),IF($AN513=$R$12,VLOOKUP($AO513,Listas!$H$6:$I$106,2,),""))),"")</f>
        <v/>
      </c>
      <c r="CR513" t="str">
        <f>IFERROR('Prod y alimentación'!N571*IF($AN513=$R$10,VLOOKUP($AO513,Listas!$B$6:$C$106,2,),IF($AN513=$R$11,VLOOKUP($AO513,Listas!$E$6:$F$106,2,),IF($AN513=$R$12,VLOOKUP($AO513,Listas!$H$6:$I$106,2,),""))),"")</f>
        <v/>
      </c>
      <c r="CS513" t="str">
        <f>IFERROR('Prod y alimentación'!Q571*IF($AN513=$R$10,VLOOKUP($AO513,Listas!$B$6:$C$106,2,),IF($AN513=$R$11,VLOOKUP($AO513,Listas!$E$6:$F$106,2,),IF($AN513=$R$12,VLOOKUP($AO513,Listas!$H$6:$I$106,2,),""))),"")</f>
        <v/>
      </c>
      <c r="CT513" t="str">
        <f>IFERROR('Prod y alimentación'!T571*IF($AN513=$R$10,VLOOKUP($AO513,Listas!$B$6:$C$106,2,),IF($AN513=$R$11,VLOOKUP($AO513,Listas!$E$6:$F$106,2,),IF($AN513=$R$12,VLOOKUP($AO513,Listas!$H$6:$I$106,2,),""))),"")</f>
        <v/>
      </c>
      <c r="CU513" t="str">
        <f>IFERROR('Prod y alimentación'!W571*IF($AN513=$R$10,VLOOKUP($AO513,Listas!$B$6:$C$106,2,),IF($AN513=$R$11,VLOOKUP($AO513,Listas!$E$6:$F$106,2,),IF($AN513=$R$12,VLOOKUP($AO513,Listas!$H$6:$I$106,2,),""))),"")</f>
        <v/>
      </c>
      <c r="CV513" t="str">
        <f>IFERROR('Prod y alimentación'!Z571*IF($AN513=$R$10,VLOOKUP($AO513,Listas!$B$6:$C$106,2,),IF($AN513=$R$11,VLOOKUP($AO513,Listas!$E$6:$F$106,2,),IF($AN513=$R$12,VLOOKUP($AO513,Listas!$H$6:$I$106,2,),""))),"")</f>
        <v/>
      </c>
      <c r="CW513" t="str">
        <f>IFERROR('Prod y alimentación'!AC571*IF($AN513=$R$10,VLOOKUP($AO513,Listas!$B$6:$C$106,2,),IF($AN513=$R$11,VLOOKUP($AO513,Listas!$E$6:$F$106,2,),IF($AN513=$R$12,VLOOKUP($AO513,Listas!$H$6:$I$106,2,),""))),"")</f>
        <v/>
      </c>
      <c r="CX513" t="str">
        <f>IFERROR('Prod y alimentación'!AF571*IF($AN513=$R$10,VLOOKUP($AO513,Listas!$B$6:$C$106,2,),IF($AN513=$R$11,VLOOKUP($AO513,Listas!$E$6:$F$106,2,),IF($AN513=$R$12,VLOOKUP($AO513,Listas!$H$6:$I$106,2,),""))),"")</f>
        <v/>
      </c>
      <c r="CY513" t="str">
        <f>IFERROR('Prod y alimentación'!AI571*IF($AN513=$R$10,VLOOKUP($AO513,Listas!$B$6:$C$106,2,),IF($AN513=$R$11,VLOOKUP($AO513,Listas!$E$6:$F$106,2,),IF($AN513=$R$12,VLOOKUP($AO513,Listas!$H$6:$I$106,2,),""))),"")</f>
        <v/>
      </c>
      <c r="CZ513" t="str">
        <f>IFERROR('Prod y alimentación'!AL571*IF($AN513=$R$10,VLOOKUP($AO513,Listas!$B$6:$C$106,2,),IF($AN513=$R$11,VLOOKUP($AO513,Listas!$E$6:$F$106,2,),IF($AN513=$R$12,VLOOKUP($AO513,Listas!$H$6:$I$106,2,),""))),"")</f>
        <v/>
      </c>
    </row>
    <row r="514" spans="80:104" x14ac:dyDescent="0.35">
      <c r="CB514" t="str">
        <f>IF(Reservas!E519="",IF(Reservas!D519="","",IF(Reservas!C519=$O$10,0.85,IF(Reservas!C519=$O$11,0.45,IF(Reservas!C519=$O$12,0.33,"")))),Reservas!E519)</f>
        <v/>
      </c>
      <c r="CC514" t="str">
        <f>IF(Reservas!H519="",IF(Reservas!G519="","",IF(Reservas!F519=$O$10,0.85,IF(Reservas!F519=$O$11,0.45,IF(Reservas!F519=$O$12,0.33,"")))),Reservas!H519)</f>
        <v/>
      </c>
      <c r="CD514" t="str">
        <f>IF(Reservas!K519="",IF(Reservas!J519="","",IF(Reservas!I519=$O$10,0.85,IF(Reservas!I519=$O$11,0.45,IF(Reservas!I519=$O$12,0.33,"")))),Reservas!K519)</f>
        <v/>
      </c>
      <c r="CE514" t="str">
        <f>IF(Reservas!N519="",IF(Reservas!M519="","",IF(Reservas!L519=$O$10,0.85,IF(Reservas!L519=$O$11,0.45,IF(Reservas!L519=$O$12,0.33,"")))),Reservas!N519)</f>
        <v/>
      </c>
      <c r="CF514" t="str">
        <f>IF(Reservas!Q519="",IF(Reservas!P519="","",IF(Reservas!O519=$O$10,0.85,IF(Reservas!O519=$O$11,0.45,IF(Reservas!O519=$O$12,0.33,"")))),Reservas!Q519)</f>
        <v/>
      </c>
      <c r="CG514" t="str">
        <f>IF(Reservas!T519="",IF(Reservas!S519="","",IF(Reservas!R519=$O$10,0.85,IF(Reservas!R519=$O$11,0.45,IF(Reservas!R519=$O$12,0.33,"")))),Reservas!T519)</f>
        <v/>
      </c>
      <c r="CH514" t="str">
        <f>IF(Reservas!W519="",IF(Reservas!V519="","",IF(Reservas!U519=$O$10,0.85,IF(Reservas!U519=$O$11,0.45,IF(Reservas!U519=$O$12,0.33,"")))),Reservas!W519)</f>
        <v/>
      </c>
      <c r="CI514" t="str">
        <f>IF(Reservas!Z519="",IF(Reservas!Y519="","",IF(Reservas!X519=$O$10,0.85,IF(Reservas!X519=$O$11,0.45,IF(Reservas!X519=$O$12,0.33,"")))),Reservas!Z519)</f>
        <v/>
      </c>
      <c r="CJ514" t="str">
        <f>IF(Reservas!AC519="",IF(Reservas!AB519="","",IF(Reservas!AA519=$O$10,0.85,IF(Reservas!AA519=$O$11,0.45,IF(Reservas!AA519=$O$12,0.33,"")))),Reservas!AC519)</f>
        <v/>
      </c>
      <c r="CK514" t="str">
        <f>IF(Reservas!AF519="",IF(Reservas!AE519="","",IF(Reservas!AD519=$O$10,0.85,IF(Reservas!AD519=$O$11,0.45,IF(Reservas!AD519=$O$12,0.33,"")))),Reservas!AF519)</f>
        <v/>
      </c>
      <c r="CL514" t="str">
        <f>IF(Reservas!AI519="",IF(Reservas!AH519="","",IF(Reservas!AG519=$O$10,0.85,IF(Reservas!AG519=$O$11,0.45,IF(Reservas!AG519=$O$12,0.33,"")))),Reservas!AI519)</f>
        <v/>
      </c>
      <c r="CM514" t="str">
        <f>IF(Reservas!AL519="",IF(Reservas!AK519="","",IF(Reservas!AJ519=$O$10,0.85,IF(Reservas!AJ519=$O$11,0.45,IF(Reservas!AJ519=$O$12,0.33,"")))),Reservas!AL519)</f>
        <v/>
      </c>
      <c r="CO514" t="str">
        <f>IFERROR('Prod y alimentación'!E572*IF($AN514=$R$10,VLOOKUP($AO514,Listas!$B$6:$C$106,2,),IF($AN514=$R$11,VLOOKUP($AO514,Listas!$E$6:$F$106,2,),IF($AN514=$R$12,VLOOKUP($AO514,Listas!$H$6:$I$106,2,),""))),"")</f>
        <v/>
      </c>
      <c r="CP514" t="str">
        <f>IFERROR('Prod y alimentación'!H572*IF($AN514=$R$10,VLOOKUP($AO514,Listas!$B$6:$C$106,2,),IF($AN514=$R$11,VLOOKUP($AO514,Listas!$E$6:$F$106,2,),IF($AN514=$R$12,VLOOKUP($AO514,Listas!$H$6:$I$106,2,),""))),"")</f>
        <v/>
      </c>
      <c r="CQ514" t="str">
        <f>IFERROR('Prod y alimentación'!K572*IF($AN514=$R$10,VLOOKUP($AO514,Listas!$B$6:$C$106,2,),IF($AN514=$R$11,VLOOKUP($AO514,Listas!$E$6:$F$106,2,),IF($AN514=$R$12,VLOOKUP($AO514,Listas!$H$6:$I$106,2,),""))),"")</f>
        <v/>
      </c>
      <c r="CR514" t="str">
        <f>IFERROR('Prod y alimentación'!N572*IF($AN514=$R$10,VLOOKUP($AO514,Listas!$B$6:$C$106,2,),IF($AN514=$R$11,VLOOKUP($AO514,Listas!$E$6:$F$106,2,),IF($AN514=$R$12,VLOOKUP($AO514,Listas!$H$6:$I$106,2,),""))),"")</f>
        <v/>
      </c>
      <c r="CS514" t="str">
        <f>IFERROR('Prod y alimentación'!Q572*IF($AN514=$R$10,VLOOKUP($AO514,Listas!$B$6:$C$106,2,),IF($AN514=$R$11,VLOOKUP($AO514,Listas!$E$6:$F$106,2,),IF($AN514=$R$12,VLOOKUP($AO514,Listas!$H$6:$I$106,2,),""))),"")</f>
        <v/>
      </c>
      <c r="CT514" t="str">
        <f>IFERROR('Prod y alimentación'!T572*IF($AN514=$R$10,VLOOKUP($AO514,Listas!$B$6:$C$106,2,),IF($AN514=$R$11,VLOOKUP($AO514,Listas!$E$6:$F$106,2,),IF($AN514=$R$12,VLOOKUP($AO514,Listas!$H$6:$I$106,2,),""))),"")</f>
        <v/>
      </c>
      <c r="CU514" t="str">
        <f>IFERROR('Prod y alimentación'!W572*IF($AN514=$R$10,VLOOKUP($AO514,Listas!$B$6:$C$106,2,),IF($AN514=$R$11,VLOOKUP($AO514,Listas!$E$6:$F$106,2,),IF($AN514=$R$12,VLOOKUP($AO514,Listas!$H$6:$I$106,2,),""))),"")</f>
        <v/>
      </c>
      <c r="CV514" t="str">
        <f>IFERROR('Prod y alimentación'!Z572*IF($AN514=$R$10,VLOOKUP($AO514,Listas!$B$6:$C$106,2,),IF($AN514=$R$11,VLOOKUP($AO514,Listas!$E$6:$F$106,2,),IF($AN514=$R$12,VLOOKUP($AO514,Listas!$H$6:$I$106,2,),""))),"")</f>
        <v/>
      </c>
      <c r="CW514" t="str">
        <f>IFERROR('Prod y alimentación'!AC572*IF($AN514=$R$10,VLOOKUP($AO514,Listas!$B$6:$C$106,2,),IF($AN514=$R$11,VLOOKUP($AO514,Listas!$E$6:$F$106,2,),IF($AN514=$R$12,VLOOKUP($AO514,Listas!$H$6:$I$106,2,),""))),"")</f>
        <v/>
      </c>
      <c r="CX514" t="str">
        <f>IFERROR('Prod y alimentación'!AF572*IF($AN514=$R$10,VLOOKUP($AO514,Listas!$B$6:$C$106,2,),IF($AN514=$R$11,VLOOKUP($AO514,Listas!$E$6:$F$106,2,),IF($AN514=$R$12,VLOOKUP($AO514,Listas!$H$6:$I$106,2,),""))),"")</f>
        <v/>
      </c>
      <c r="CY514" t="str">
        <f>IFERROR('Prod y alimentación'!AI572*IF($AN514=$R$10,VLOOKUP($AO514,Listas!$B$6:$C$106,2,),IF($AN514=$R$11,VLOOKUP($AO514,Listas!$E$6:$F$106,2,),IF($AN514=$R$12,VLOOKUP($AO514,Listas!$H$6:$I$106,2,),""))),"")</f>
        <v/>
      </c>
      <c r="CZ514" t="str">
        <f>IFERROR('Prod y alimentación'!AL572*IF($AN514=$R$10,VLOOKUP($AO514,Listas!$B$6:$C$106,2,),IF($AN514=$R$11,VLOOKUP($AO514,Listas!$E$6:$F$106,2,),IF($AN514=$R$12,VLOOKUP($AO514,Listas!$H$6:$I$106,2,),""))),"")</f>
        <v/>
      </c>
    </row>
    <row r="515" spans="80:104" x14ac:dyDescent="0.35">
      <c r="CB515" t="str">
        <f>IF(Reservas!E520="",IF(Reservas!D520="","",IF(Reservas!C520=$O$10,0.85,IF(Reservas!C520=$O$11,0.45,IF(Reservas!C520=$O$12,0.33,"")))),Reservas!E520)</f>
        <v/>
      </c>
      <c r="CC515" t="str">
        <f>IF(Reservas!H520="",IF(Reservas!G520="","",IF(Reservas!F520=$O$10,0.85,IF(Reservas!F520=$O$11,0.45,IF(Reservas!F520=$O$12,0.33,"")))),Reservas!H520)</f>
        <v/>
      </c>
      <c r="CD515" t="str">
        <f>IF(Reservas!K520="",IF(Reservas!J520="","",IF(Reservas!I520=$O$10,0.85,IF(Reservas!I520=$O$11,0.45,IF(Reservas!I520=$O$12,0.33,"")))),Reservas!K520)</f>
        <v/>
      </c>
      <c r="CE515" t="str">
        <f>IF(Reservas!N520="",IF(Reservas!M520="","",IF(Reservas!L520=$O$10,0.85,IF(Reservas!L520=$O$11,0.45,IF(Reservas!L520=$O$12,0.33,"")))),Reservas!N520)</f>
        <v/>
      </c>
      <c r="CF515" t="str">
        <f>IF(Reservas!Q520="",IF(Reservas!P520="","",IF(Reservas!O520=$O$10,0.85,IF(Reservas!O520=$O$11,0.45,IF(Reservas!O520=$O$12,0.33,"")))),Reservas!Q520)</f>
        <v/>
      </c>
      <c r="CG515" t="str">
        <f>IF(Reservas!T520="",IF(Reservas!S520="","",IF(Reservas!R520=$O$10,0.85,IF(Reservas!R520=$O$11,0.45,IF(Reservas!R520=$O$12,0.33,"")))),Reservas!T520)</f>
        <v/>
      </c>
      <c r="CH515" t="str">
        <f>IF(Reservas!W520="",IF(Reservas!V520="","",IF(Reservas!U520=$O$10,0.85,IF(Reservas!U520=$O$11,0.45,IF(Reservas!U520=$O$12,0.33,"")))),Reservas!W520)</f>
        <v/>
      </c>
      <c r="CI515" t="str">
        <f>IF(Reservas!Z520="",IF(Reservas!Y520="","",IF(Reservas!X520=$O$10,0.85,IF(Reservas!X520=$O$11,0.45,IF(Reservas!X520=$O$12,0.33,"")))),Reservas!Z520)</f>
        <v/>
      </c>
      <c r="CJ515" t="str">
        <f>IF(Reservas!AC520="",IF(Reservas!AB520="","",IF(Reservas!AA520=$O$10,0.85,IF(Reservas!AA520=$O$11,0.45,IF(Reservas!AA520=$O$12,0.33,"")))),Reservas!AC520)</f>
        <v/>
      </c>
      <c r="CK515" t="str">
        <f>IF(Reservas!AF520="",IF(Reservas!AE520="","",IF(Reservas!AD520=$O$10,0.85,IF(Reservas!AD520=$O$11,0.45,IF(Reservas!AD520=$O$12,0.33,"")))),Reservas!AF520)</f>
        <v/>
      </c>
      <c r="CL515" t="str">
        <f>IF(Reservas!AI520="",IF(Reservas!AH520="","",IF(Reservas!AG520=$O$10,0.85,IF(Reservas!AG520=$O$11,0.45,IF(Reservas!AG520=$O$12,0.33,"")))),Reservas!AI520)</f>
        <v/>
      </c>
      <c r="CM515" t="str">
        <f>IF(Reservas!AL520="",IF(Reservas!AK520="","",IF(Reservas!AJ520=$O$10,0.85,IF(Reservas!AJ520=$O$11,0.45,IF(Reservas!AJ520=$O$12,0.33,"")))),Reservas!AL520)</f>
        <v/>
      </c>
      <c r="CO515" t="str">
        <f>IFERROR('Prod y alimentación'!E573*IF($AN515=$R$10,VLOOKUP($AO515,Listas!$B$6:$C$106,2,),IF($AN515=$R$11,VLOOKUP($AO515,Listas!$E$6:$F$106,2,),IF($AN515=$R$12,VLOOKUP($AO515,Listas!$H$6:$I$106,2,),""))),"")</f>
        <v/>
      </c>
      <c r="CP515" t="str">
        <f>IFERROR('Prod y alimentación'!H573*IF($AN515=$R$10,VLOOKUP($AO515,Listas!$B$6:$C$106,2,),IF($AN515=$R$11,VLOOKUP($AO515,Listas!$E$6:$F$106,2,),IF($AN515=$R$12,VLOOKUP($AO515,Listas!$H$6:$I$106,2,),""))),"")</f>
        <v/>
      </c>
      <c r="CQ515" t="str">
        <f>IFERROR('Prod y alimentación'!K573*IF($AN515=$R$10,VLOOKUP($AO515,Listas!$B$6:$C$106,2,),IF($AN515=$R$11,VLOOKUP($AO515,Listas!$E$6:$F$106,2,),IF($AN515=$R$12,VLOOKUP($AO515,Listas!$H$6:$I$106,2,),""))),"")</f>
        <v/>
      </c>
      <c r="CR515" t="str">
        <f>IFERROR('Prod y alimentación'!N573*IF($AN515=$R$10,VLOOKUP($AO515,Listas!$B$6:$C$106,2,),IF($AN515=$R$11,VLOOKUP($AO515,Listas!$E$6:$F$106,2,),IF($AN515=$R$12,VLOOKUP($AO515,Listas!$H$6:$I$106,2,),""))),"")</f>
        <v/>
      </c>
      <c r="CS515" t="str">
        <f>IFERROR('Prod y alimentación'!Q573*IF($AN515=$R$10,VLOOKUP($AO515,Listas!$B$6:$C$106,2,),IF($AN515=$R$11,VLOOKUP($AO515,Listas!$E$6:$F$106,2,),IF($AN515=$R$12,VLOOKUP($AO515,Listas!$H$6:$I$106,2,),""))),"")</f>
        <v/>
      </c>
      <c r="CT515" t="str">
        <f>IFERROR('Prod y alimentación'!T573*IF($AN515=$R$10,VLOOKUP($AO515,Listas!$B$6:$C$106,2,),IF($AN515=$R$11,VLOOKUP($AO515,Listas!$E$6:$F$106,2,),IF($AN515=$R$12,VLOOKUP($AO515,Listas!$H$6:$I$106,2,),""))),"")</f>
        <v/>
      </c>
      <c r="CU515" t="str">
        <f>IFERROR('Prod y alimentación'!W573*IF($AN515=$R$10,VLOOKUP($AO515,Listas!$B$6:$C$106,2,),IF($AN515=$R$11,VLOOKUP($AO515,Listas!$E$6:$F$106,2,),IF($AN515=$R$12,VLOOKUP($AO515,Listas!$H$6:$I$106,2,),""))),"")</f>
        <v/>
      </c>
      <c r="CV515" t="str">
        <f>IFERROR('Prod y alimentación'!Z573*IF($AN515=$R$10,VLOOKUP($AO515,Listas!$B$6:$C$106,2,),IF($AN515=$R$11,VLOOKUP($AO515,Listas!$E$6:$F$106,2,),IF($AN515=$R$12,VLOOKUP($AO515,Listas!$H$6:$I$106,2,),""))),"")</f>
        <v/>
      </c>
      <c r="CW515" t="str">
        <f>IFERROR('Prod y alimentación'!AC573*IF($AN515=$R$10,VLOOKUP($AO515,Listas!$B$6:$C$106,2,),IF($AN515=$R$11,VLOOKUP($AO515,Listas!$E$6:$F$106,2,),IF($AN515=$R$12,VLOOKUP($AO515,Listas!$H$6:$I$106,2,),""))),"")</f>
        <v/>
      </c>
      <c r="CX515" t="str">
        <f>IFERROR('Prod y alimentación'!AF573*IF($AN515=$R$10,VLOOKUP($AO515,Listas!$B$6:$C$106,2,),IF($AN515=$R$11,VLOOKUP($AO515,Listas!$E$6:$F$106,2,),IF($AN515=$R$12,VLOOKUP($AO515,Listas!$H$6:$I$106,2,),""))),"")</f>
        <v/>
      </c>
      <c r="CY515" t="str">
        <f>IFERROR('Prod y alimentación'!AI573*IF($AN515=$R$10,VLOOKUP($AO515,Listas!$B$6:$C$106,2,),IF($AN515=$R$11,VLOOKUP($AO515,Listas!$E$6:$F$106,2,),IF($AN515=$R$12,VLOOKUP($AO515,Listas!$H$6:$I$106,2,),""))),"")</f>
        <v/>
      </c>
      <c r="CZ515" t="str">
        <f>IFERROR('Prod y alimentación'!AL573*IF($AN515=$R$10,VLOOKUP($AO515,Listas!$B$6:$C$106,2,),IF($AN515=$R$11,VLOOKUP($AO515,Listas!$E$6:$F$106,2,),IF($AN515=$R$12,VLOOKUP($AO515,Listas!$H$6:$I$106,2,),""))),"")</f>
        <v/>
      </c>
    </row>
    <row r="516" spans="80:104" x14ac:dyDescent="0.35">
      <c r="CB516" t="str">
        <f>IF(Reservas!E521="",IF(Reservas!D521="","",IF(Reservas!C521=$O$10,0.85,IF(Reservas!C521=$O$11,0.45,IF(Reservas!C521=$O$12,0.33,"")))),Reservas!E521)</f>
        <v/>
      </c>
      <c r="CC516" t="str">
        <f>IF(Reservas!H521="",IF(Reservas!G521="","",IF(Reservas!F521=$O$10,0.85,IF(Reservas!F521=$O$11,0.45,IF(Reservas!F521=$O$12,0.33,"")))),Reservas!H521)</f>
        <v/>
      </c>
      <c r="CD516" t="str">
        <f>IF(Reservas!K521="",IF(Reservas!J521="","",IF(Reservas!I521=$O$10,0.85,IF(Reservas!I521=$O$11,0.45,IF(Reservas!I521=$O$12,0.33,"")))),Reservas!K521)</f>
        <v/>
      </c>
      <c r="CE516" t="str">
        <f>IF(Reservas!N521="",IF(Reservas!M521="","",IF(Reservas!L521=$O$10,0.85,IF(Reservas!L521=$O$11,0.45,IF(Reservas!L521=$O$12,0.33,"")))),Reservas!N521)</f>
        <v/>
      </c>
      <c r="CF516" t="str">
        <f>IF(Reservas!Q521="",IF(Reservas!P521="","",IF(Reservas!O521=$O$10,0.85,IF(Reservas!O521=$O$11,0.45,IF(Reservas!O521=$O$12,0.33,"")))),Reservas!Q521)</f>
        <v/>
      </c>
      <c r="CG516" t="str">
        <f>IF(Reservas!T521="",IF(Reservas!S521="","",IF(Reservas!R521=$O$10,0.85,IF(Reservas!R521=$O$11,0.45,IF(Reservas!R521=$O$12,0.33,"")))),Reservas!T521)</f>
        <v/>
      </c>
      <c r="CH516" t="str">
        <f>IF(Reservas!W521="",IF(Reservas!V521="","",IF(Reservas!U521=$O$10,0.85,IF(Reservas!U521=$O$11,0.45,IF(Reservas!U521=$O$12,0.33,"")))),Reservas!W521)</f>
        <v/>
      </c>
      <c r="CI516" t="str">
        <f>IF(Reservas!Z521="",IF(Reservas!Y521="","",IF(Reservas!X521=$O$10,0.85,IF(Reservas!X521=$O$11,0.45,IF(Reservas!X521=$O$12,0.33,"")))),Reservas!Z521)</f>
        <v/>
      </c>
      <c r="CJ516" t="str">
        <f>IF(Reservas!AC521="",IF(Reservas!AB521="","",IF(Reservas!AA521=$O$10,0.85,IF(Reservas!AA521=$O$11,0.45,IF(Reservas!AA521=$O$12,0.33,"")))),Reservas!AC521)</f>
        <v/>
      </c>
      <c r="CK516" t="str">
        <f>IF(Reservas!AF521="",IF(Reservas!AE521="","",IF(Reservas!AD521=$O$10,0.85,IF(Reservas!AD521=$O$11,0.45,IF(Reservas!AD521=$O$12,0.33,"")))),Reservas!AF521)</f>
        <v/>
      </c>
      <c r="CL516" t="str">
        <f>IF(Reservas!AI521="",IF(Reservas!AH521="","",IF(Reservas!AG521=$O$10,0.85,IF(Reservas!AG521=$O$11,0.45,IF(Reservas!AG521=$O$12,0.33,"")))),Reservas!AI521)</f>
        <v/>
      </c>
      <c r="CM516" t="str">
        <f>IF(Reservas!AL521="",IF(Reservas!AK521="","",IF(Reservas!AJ521=$O$10,0.85,IF(Reservas!AJ521=$O$11,0.45,IF(Reservas!AJ521=$O$12,0.33,"")))),Reservas!AL521)</f>
        <v/>
      </c>
      <c r="CO516" t="str">
        <f>IFERROR('Prod y alimentación'!E574*IF($AN516=$R$10,VLOOKUP($AO516,Listas!$B$6:$C$106,2,),IF($AN516=$R$11,VLOOKUP($AO516,Listas!$E$6:$F$106,2,),IF($AN516=$R$12,VLOOKUP($AO516,Listas!$H$6:$I$106,2,),""))),"")</f>
        <v/>
      </c>
      <c r="CP516" t="str">
        <f>IFERROR('Prod y alimentación'!H574*IF($AN516=$R$10,VLOOKUP($AO516,Listas!$B$6:$C$106,2,),IF($AN516=$R$11,VLOOKUP($AO516,Listas!$E$6:$F$106,2,),IF($AN516=$R$12,VLOOKUP($AO516,Listas!$H$6:$I$106,2,),""))),"")</f>
        <v/>
      </c>
      <c r="CQ516" t="str">
        <f>IFERROR('Prod y alimentación'!K574*IF($AN516=$R$10,VLOOKUP($AO516,Listas!$B$6:$C$106,2,),IF($AN516=$R$11,VLOOKUP($AO516,Listas!$E$6:$F$106,2,),IF($AN516=$R$12,VLOOKUP($AO516,Listas!$H$6:$I$106,2,),""))),"")</f>
        <v/>
      </c>
      <c r="CR516" t="str">
        <f>IFERROR('Prod y alimentación'!N574*IF($AN516=$R$10,VLOOKUP($AO516,Listas!$B$6:$C$106,2,),IF($AN516=$R$11,VLOOKUP($AO516,Listas!$E$6:$F$106,2,),IF($AN516=$R$12,VLOOKUP($AO516,Listas!$H$6:$I$106,2,),""))),"")</f>
        <v/>
      </c>
      <c r="CS516" t="str">
        <f>IFERROR('Prod y alimentación'!Q574*IF($AN516=$R$10,VLOOKUP($AO516,Listas!$B$6:$C$106,2,),IF($AN516=$R$11,VLOOKUP($AO516,Listas!$E$6:$F$106,2,),IF($AN516=$R$12,VLOOKUP($AO516,Listas!$H$6:$I$106,2,),""))),"")</f>
        <v/>
      </c>
      <c r="CT516" t="str">
        <f>IFERROR('Prod y alimentación'!T574*IF($AN516=$R$10,VLOOKUP($AO516,Listas!$B$6:$C$106,2,),IF($AN516=$R$11,VLOOKUP($AO516,Listas!$E$6:$F$106,2,),IF($AN516=$R$12,VLOOKUP($AO516,Listas!$H$6:$I$106,2,),""))),"")</f>
        <v/>
      </c>
      <c r="CU516" t="str">
        <f>IFERROR('Prod y alimentación'!W574*IF($AN516=$R$10,VLOOKUP($AO516,Listas!$B$6:$C$106,2,),IF($AN516=$R$11,VLOOKUP($AO516,Listas!$E$6:$F$106,2,),IF($AN516=$R$12,VLOOKUP($AO516,Listas!$H$6:$I$106,2,),""))),"")</f>
        <v/>
      </c>
      <c r="CV516" t="str">
        <f>IFERROR('Prod y alimentación'!Z574*IF($AN516=$R$10,VLOOKUP($AO516,Listas!$B$6:$C$106,2,),IF($AN516=$R$11,VLOOKUP($AO516,Listas!$E$6:$F$106,2,),IF($AN516=$R$12,VLOOKUP($AO516,Listas!$H$6:$I$106,2,),""))),"")</f>
        <v/>
      </c>
      <c r="CW516" t="str">
        <f>IFERROR('Prod y alimentación'!AC574*IF($AN516=$R$10,VLOOKUP($AO516,Listas!$B$6:$C$106,2,),IF($AN516=$R$11,VLOOKUP($AO516,Listas!$E$6:$F$106,2,),IF($AN516=$R$12,VLOOKUP($AO516,Listas!$H$6:$I$106,2,),""))),"")</f>
        <v/>
      </c>
      <c r="CX516" t="str">
        <f>IFERROR('Prod y alimentación'!AF574*IF($AN516=$R$10,VLOOKUP($AO516,Listas!$B$6:$C$106,2,),IF($AN516=$R$11,VLOOKUP($AO516,Listas!$E$6:$F$106,2,),IF($AN516=$R$12,VLOOKUP($AO516,Listas!$H$6:$I$106,2,),""))),"")</f>
        <v/>
      </c>
      <c r="CY516" t="str">
        <f>IFERROR('Prod y alimentación'!AI574*IF($AN516=$R$10,VLOOKUP($AO516,Listas!$B$6:$C$106,2,),IF($AN516=$R$11,VLOOKUP($AO516,Listas!$E$6:$F$106,2,),IF($AN516=$R$12,VLOOKUP($AO516,Listas!$H$6:$I$106,2,),""))),"")</f>
        <v/>
      </c>
      <c r="CZ516" t="str">
        <f>IFERROR('Prod y alimentación'!AL574*IF($AN516=$R$10,VLOOKUP($AO516,Listas!$B$6:$C$106,2,),IF($AN516=$R$11,VLOOKUP($AO516,Listas!$E$6:$F$106,2,),IF($AN516=$R$12,VLOOKUP($AO516,Listas!$H$6:$I$106,2,),""))),"")</f>
        <v/>
      </c>
    </row>
    <row r="517" spans="80:104" x14ac:dyDescent="0.35">
      <c r="CB517" t="str">
        <f>IF(Reservas!E522="",IF(Reservas!D522="","",IF(Reservas!C522=$O$10,0.85,IF(Reservas!C522=$O$11,0.45,IF(Reservas!C522=$O$12,0.33,"")))),Reservas!E522)</f>
        <v/>
      </c>
      <c r="CC517" t="str">
        <f>IF(Reservas!H522="",IF(Reservas!G522="","",IF(Reservas!F522=$O$10,0.85,IF(Reservas!F522=$O$11,0.45,IF(Reservas!F522=$O$12,0.33,"")))),Reservas!H522)</f>
        <v/>
      </c>
      <c r="CD517" t="str">
        <f>IF(Reservas!K522="",IF(Reservas!J522="","",IF(Reservas!I522=$O$10,0.85,IF(Reservas!I522=$O$11,0.45,IF(Reservas!I522=$O$12,0.33,"")))),Reservas!K522)</f>
        <v/>
      </c>
      <c r="CE517" t="str">
        <f>IF(Reservas!N522="",IF(Reservas!M522="","",IF(Reservas!L522=$O$10,0.85,IF(Reservas!L522=$O$11,0.45,IF(Reservas!L522=$O$12,0.33,"")))),Reservas!N522)</f>
        <v/>
      </c>
      <c r="CF517" t="str">
        <f>IF(Reservas!Q522="",IF(Reservas!P522="","",IF(Reservas!O522=$O$10,0.85,IF(Reservas!O522=$O$11,0.45,IF(Reservas!O522=$O$12,0.33,"")))),Reservas!Q522)</f>
        <v/>
      </c>
      <c r="CG517" t="str">
        <f>IF(Reservas!T522="",IF(Reservas!S522="","",IF(Reservas!R522=$O$10,0.85,IF(Reservas!R522=$O$11,0.45,IF(Reservas!R522=$O$12,0.33,"")))),Reservas!T522)</f>
        <v/>
      </c>
      <c r="CH517" t="str">
        <f>IF(Reservas!W522="",IF(Reservas!V522="","",IF(Reservas!U522=$O$10,0.85,IF(Reservas!U522=$O$11,0.45,IF(Reservas!U522=$O$12,0.33,"")))),Reservas!W522)</f>
        <v/>
      </c>
      <c r="CI517" t="str">
        <f>IF(Reservas!Z522="",IF(Reservas!Y522="","",IF(Reservas!X522=$O$10,0.85,IF(Reservas!X522=$O$11,0.45,IF(Reservas!X522=$O$12,0.33,"")))),Reservas!Z522)</f>
        <v/>
      </c>
      <c r="CJ517" t="str">
        <f>IF(Reservas!AC522="",IF(Reservas!AB522="","",IF(Reservas!AA522=$O$10,0.85,IF(Reservas!AA522=$O$11,0.45,IF(Reservas!AA522=$O$12,0.33,"")))),Reservas!AC522)</f>
        <v/>
      </c>
      <c r="CK517" t="str">
        <f>IF(Reservas!AF522="",IF(Reservas!AE522="","",IF(Reservas!AD522=$O$10,0.85,IF(Reservas!AD522=$O$11,0.45,IF(Reservas!AD522=$O$12,0.33,"")))),Reservas!AF522)</f>
        <v/>
      </c>
      <c r="CL517" t="str">
        <f>IF(Reservas!AI522="",IF(Reservas!AH522="","",IF(Reservas!AG522=$O$10,0.85,IF(Reservas!AG522=$O$11,0.45,IF(Reservas!AG522=$O$12,0.33,"")))),Reservas!AI522)</f>
        <v/>
      </c>
      <c r="CM517" t="str">
        <f>IF(Reservas!AL522="",IF(Reservas!AK522="","",IF(Reservas!AJ522=$O$10,0.85,IF(Reservas!AJ522=$O$11,0.45,IF(Reservas!AJ522=$O$12,0.33,"")))),Reservas!AL522)</f>
        <v/>
      </c>
      <c r="CO517" t="str">
        <f>IFERROR('Prod y alimentación'!E575*IF($AN517=$R$10,VLOOKUP($AO517,Listas!$B$6:$C$106,2,),IF($AN517=$R$11,VLOOKUP($AO517,Listas!$E$6:$F$106,2,),IF($AN517=$R$12,VLOOKUP($AO517,Listas!$H$6:$I$106,2,),""))),"")</f>
        <v/>
      </c>
      <c r="CP517" t="str">
        <f>IFERROR('Prod y alimentación'!H575*IF($AN517=$R$10,VLOOKUP($AO517,Listas!$B$6:$C$106,2,),IF($AN517=$R$11,VLOOKUP($AO517,Listas!$E$6:$F$106,2,),IF($AN517=$R$12,VLOOKUP($AO517,Listas!$H$6:$I$106,2,),""))),"")</f>
        <v/>
      </c>
      <c r="CQ517" t="str">
        <f>IFERROR('Prod y alimentación'!K575*IF($AN517=$R$10,VLOOKUP($AO517,Listas!$B$6:$C$106,2,),IF($AN517=$R$11,VLOOKUP($AO517,Listas!$E$6:$F$106,2,),IF($AN517=$R$12,VLOOKUP($AO517,Listas!$H$6:$I$106,2,),""))),"")</f>
        <v/>
      </c>
      <c r="CR517" t="str">
        <f>IFERROR('Prod y alimentación'!N575*IF($AN517=$R$10,VLOOKUP($AO517,Listas!$B$6:$C$106,2,),IF($AN517=$R$11,VLOOKUP($AO517,Listas!$E$6:$F$106,2,),IF($AN517=$R$12,VLOOKUP($AO517,Listas!$H$6:$I$106,2,),""))),"")</f>
        <v/>
      </c>
      <c r="CS517" t="str">
        <f>IFERROR('Prod y alimentación'!Q575*IF($AN517=$R$10,VLOOKUP($AO517,Listas!$B$6:$C$106,2,),IF($AN517=$R$11,VLOOKUP($AO517,Listas!$E$6:$F$106,2,),IF($AN517=$R$12,VLOOKUP($AO517,Listas!$H$6:$I$106,2,),""))),"")</f>
        <v/>
      </c>
      <c r="CT517" t="str">
        <f>IFERROR('Prod y alimentación'!T575*IF($AN517=$R$10,VLOOKUP($AO517,Listas!$B$6:$C$106,2,),IF($AN517=$R$11,VLOOKUP($AO517,Listas!$E$6:$F$106,2,),IF($AN517=$R$12,VLOOKUP($AO517,Listas!$H$6:$I$106,2,),""))),"")</f>
        <v/>
      </c>
      <c r="CU517" t="str">
        <f>IFERROR('Prod y alimentación'!W575*IF($AN517=$R$10,VLOOKUP($AO517,Listas!$B$6:$C$106,2,),IF($AN517=$R$11,VLOOKUP($AO517,Listas!$E$6:$F$106,2,),IF($AN517=$R$12,VLOOKUP($AO517,Listas!$H$6:$I$106,2,),""))),"")</f>
        <v/>
      </c>
      <c r="CV517" t="str">
        <f>IFERROR('Prod y alimentación'!Z575*IF($AN517=$R$10,VLOOKUP($AO517,Listas!$B$6:$C$106,2,),IF($AN517=$R$11,VLOOKUP($AO517,Listas!$E$6:$F$106,2,),IF($AN517=$R$12,VLOOKUP($AO517,Listas!$H$6:$I$106,2,),""))),"")</f>
        <v/>
      </c>
      <c r="CW517" t="str">
        <f>IFERROR('Prod y alimentación'!AC575*IF($AN517=$R$10,VLOOKUP($AO517,Listas!$B$6:$C$106,2,),IF($AN517=$R$11,VLOOKUP($AO517,Listas!$E$6:$F$106,2,),IF($AN517=$R$12,VLOOKUP($AO517,Listas!$H$6:$I$106,2,),""))),"")</f>
        <v/>
      </c>
      <c r="CX517" t="str">
        <f>IFERROR('Prod y alimentación'!AF575*IF($AN517=$R$10,VLOOKUP($AO517,Listas!$B$6:$C$106,2,),IF($AN517=$R$11,VLOOKUP($AO517,Listas!$E$6:$F$106,2,),IF($AN517=$R$12,VLOOKUP($AO517,Listas!$H$6:$I$106,2,),""))),"")</f>
        <v/>
      </c>
      <c r="CY517" t="str">
        <f>IFERROR('Prod y alimentación'!AI575*IF($AN517=$R$10,VLOOKUP($AO517,Listas!$B$6:$C$106,2,),IF($AN517=$R$11,VLOOKUP($AO517,Listas!$E$6:$F$106,2,),IF($AN517=$R$12,VLOOKUP($AO517,Listas!$H$6:$I$106,2,),""))),"")</f>
        <v/>
      </c>
      <c r="CZ517" t="str">
        <f>IFERROR('Prod y alimentación'!AL575*IF($AN517=$R$10,VLOOKUP($AO517,Listas!$B$6:$C$106,2,),IF($AN517=$R$11,VLOOKUP($AO517,Listas!$E$6:$F$106,2,),IF($AN517=$R$12,VLOOKUP($AO517,Listas!$H$6:$I$106,2,),""))),"")</f>
        <v/>
      </c>
    </row>
    <row r="518" spans="80:104" x14ac:dyDescent="0.35">
      <c r="CB518" t="str">
        <f>IF(Reservas!E523="",IF(Reservas!D523="","",IF(Reservas!C523=$O$10,0.85,IF(Reservas!C523=$O$11,0.45,IF(Reservas!C523=$O$12,0.33,"")))),Reservas!E523)</f>
        <v/>
      </c>
      <c r="CC518" t="str">
        <f>IF(Reservas!H523="",IF(Reservas!G523="","",IF(Reservas!F523=$O$10,0.85,IF(Reservas!F523=$O$11,0.45,IF(Reservas!F523=$O$12,0.33,"")))),Reservas!H523)</f>
        <v/>
      </c>
      <c r="CD518" t="str">
        <f>IF(Reservas!K523="",IF(Reservas!J523="","",IF(Reservas!I523=$O$10,0.85,IF(Reservas!I523=$O$11,0.45,IF(Reservas!I523=$O$12,0.33,"")))),Reservas!K523)</f>
        <v/>
      </c>
      <c r="CE518" t="str">
        <f>IF(Reservas!N523="",IF(Reservas!M523="","",IF(Reservas!L523=$O$10,0.85,IF(Reservas!L523=$O$11,0.45,IF(Reservas!L523=$O$12,0.33,"")))),Reservas!N523)</f>
        <v/>
      </c>
      <c r="CF518" t="str">
        <f>IF(Reservas!Q523="",IF(Reservas!P523="","",IF(Reservas!O523=$O$10,0.85,IF(Reservas!O523=$O$11,0.45,IF(Reservas!O523=$O$12,0.33,"")))),Reservas!Q523)</f>
        <v/>
      </c>
      <c r="CG518" t="str">
        <f>IF(Reservas!T523="",IF(Reservas!S523="","",IF(Reservas!R523=$O$10,0.85,IF(Reservas!R523=$O$11,0.45,IF(Reservas!R523=$O$12,0.33,"")))),Reservas!T523)</f>
        <v/>
      </c>
      <c r="CH518" t="str">
        <f>IF(Reservas!W523="",IF(Reservas!V523="","",IF(Reservas!U523=$O$10,0.85,IF(Reservas!U523=$O$11,0.45,IF(Reservas!U523=$O$12,0.33,"")))),Reservas!W523)</f>
        <v/>
      </c>
      <c r="CI518" t="str">
        <f>IF(Reservas!Z523="",IF(Reservas!Y523="","",IF(Reservas!X523=$O$10,0.85,IF(Reservas!X523=$O$11,0.45,IF(Reservas!X523=$O$12,0.33,"")))),Reservas!Z523)</f>
        <v/>
      </c>
      <c r="CJ518" t="str">
        <f>IF(Reservas!AC523="",IF(Reservas!AB523="","",IF(Reservas!AA523=$O$10,0.85,IF(Reservas!AA523=$O$11,0.45,IF(Reservas!AA523=$O$12,0.33,"")))),Reservas!AC523)</f>
        <v/>
      </c>
      <c r="CK518" t="str">
        <f>IF(Reservas!AF523="",IF(Reservas!AE523="","",IF(Reservas!AD523=$O$10,0.85,IF(Reservas!AD523=$O$11,0.45,IF(Reservas!AD523=$O$12,0.33,"")))),Reservas!AF523)</f>
        <v/>
      </c>
      <c r="CL518" t="str">
        <f>IF(Reservas!AI523="",IF(Reservas!AH523="","",IF(Reservas!AG523=$O$10,0.85,IF(Reservas!AG523=$O$11,0.45,IF(Reservas!AG523=$O$12,0.33,"")))),Reservas!AI523)</f>
        <v/>
      </c>
      <c r="CM518" t="str">
        <f>IF(Reservas!AL523="",IF(Reservas!AK523="","",IF(Reservas!AJ523=$O$10,0.85,IF(Reservas!AJ523=$O$11,0.45,IF(Reservas!AJ523=$O$12,0.33,"")))),Reservas!AL523)</f>
        <v/>
      </c>
      <c r="CO518" t="str">
        <f>IFERROR('Prod y alimentación'!E576*IF($AN518=$R$10,VLOOKUP($AO518,Listas!$B$6:$C$106,2,),IF($AN518=$R$11,VLOOKUP($AO518,Listas!$E$6:$F$106,2,),IF($AN518=$R$12,VLOOKUP($AO518,Listas!$H$6:$I$106,2,),""))),"")</f>
        <v/>
      </c>
      <c r="CP518" t="str">
        <f>IFERROR('Prod y alimentación'!H576*IF($AN518=$R$10,VLOOKUP($AO518,Listas!$B$6:$C$106,2,),IF($AN518=$R$11,VLOOKUP($AO518,Listas!$E$6:$F$106,2,),IF($AN518=$R$12,VLOOKUP($AO518,Listas!$H$6:$I$106,2,),""))),"")</f>
        <v/>
      </c>
      <c r="CQ518" t="str">
        <f>IFERROR('Prod y alimentación'!K576*IF($AN518=$R$10,VLOOKUP($AO518,Listas!$B$6:$C$106,2,),IF($AN518=$R$11,VLOOKUP($AO518,Listas!$E$6:$F$106,2,),IF($AN518=$R$12,VLOOKUP($AO518,Listas!$H$6:$I$106,2,),""))),"")</f>
        <v/>
      </c>
      <c r="CR518" t="str">
        <f>IFERROR('Prod y alimentación'!N576*IF($AN518=$R$10,VLOOKUP($AO518,Listas!$B$6:$C$106,2,),IF($AN518=$R$11,VLOOKUP($AO518,Listas!$E$6:$F$106,2,),IF($AN518=$R$12,VLOOKUP($AO518,Listas!$H$6:$I$106,2,),""))),"")</f>
        <v/>
      </c>
      <c r="CS518" t="str">
        <f>IFERROR('Prod y alimentación'!Q576*IF($AN518=$R$10,VLOOKUP($AO518,Listas!$B$6:$C$106,2,),IF($AN518=$R$11,VLOOKUP($AO518,Listas!$E$6:$F$106,2,),IF($AN518=$R$12,VLOOKUP($AO518,Listas!$H$6:$I$106,2,),""))),"")</f>
        <v/>
      </c>
      <c r="CT518" t="str">
        <f>IFERROR('Prod y alimentación'!T576*IF($AN518=$R$10,VLOOKUP($AO518,Listas!$B$6:$C$106,2,),IF($AN518=$R$11,VLOOKUP($AO518,Listas!$E$6:$F$106,2,),IF($AN518=$R$12,VLOOKUP($AO518,Listas!$H$6:$I$106,2,),""))),"")</f>
        <v/>
      </c>
      <c r="CU518" t="str">
        <f>IFERROR('Prod y alimentación'!W576*IF($AN518=$R$10,VLOOKUP($AO518,Listas!$B$6:$C$106,2,),IF($AN518=$R$11,VLOOKUP($AO518,Listas!$E$6:$F$106,2,),IF($AN518=$R$12,VLOOKUP($AO518,Listas!$H$6:$I$106,2,),""))),"")</f>
        <v/>
      </c>
      <c r="CV518" t="str">
        <f>IFERROR('Prod y alimentación'!Z576*IF($AN518=$R$10,VLOOKUP($AO518,Listas!$B$6:$C$106,2,),IF($AN518=$R$11,VLOOKUP($AO518,Listas!$E$6:$F$106,2,),IF($AN518=$R$12,VLOOKUP($AO518,Listas!$H$6:$I$106,2,),""))),"")</f>
        <v/>
      </c>
      <c r="CW518" t="str">
        <f>IFERROR('Prod y alimentación'!AC576*IF($AN518=$R$10,VLOOKUP($AO518,Listas!$B$6:$C$106,2,),IF($AN518=$R$11,VLOOKUP($AO518,Listas!$E$6:$F$106,2,),IF($AN518=$R$12,VLOOKUP($AO518,Listas!$H$6:$I$106,2,),""))),"")</f>
        <v/>
      </c>
      <c r="CX518" t="str">
        <f>IFERROR('Prod y alimentación'!AF576*IF($AN518=$R$10,VLOOKUP($AO518,Listas!$B$6:$C$106,2,),IF($AN518=$R$11,VLOOKUP($AO518,Listas!$E$6:$F$106,2,),IF($AN518=$R$12,VLOOKUP($AO518,Listas!$H$6:$I$106,2,),""))),"")</f>
        <v/>
      </c>
      <c r="CY518" t="str">
        <f>IFERROR('Prod y alimentación'!AI576*IF($AN518=$R$10,VLOOKUP($AO518,Listas!$B$6:$C$106,2,),IF($AN518=$R$11,VLOOKUP($AO518,Listas!$E$6:$F$106,2,),IF($AN518=$R$12,VLOOKUP($AO518,Listas!$H$6:$I$106,2,),""))),"")</f>
        <v/>
      </c>
      <c r="CZ518" t="str">
        <f>IFERROR('Prod y alimentación'!AL576*IF($AN518=$R$10,VLOOKUP($AO518,Listas!$B$6:$C$106,2,),IF($AN518=$R$11,VLOOKUP($AO518,Listas!$E$6:$F$106,2,),IF($AN518=$R$12,VLOOKUP($AO518,Listas!$H$6:$I$106,2,),""))),"")</f>
        <v/>
      </c>
    </row>
    <row r="519" spans="80:104" x14ac:dyDescent="0.35">
      <c r="CB519" t="str">
        <f>IF(Reservas!E524="",IF(Reservas!D524="","",IF(Reservas!C524=$O$10,0.85,IF(Reservas!C524=$O$11,0.45,IF(Reservas!C524=$O$12,0.33,"")))),Reservas!E524)</f>
        <v/>
      </c>
      <c r="CC519" t="str">
        <f>IF(Reservas!H524="",IF(Reservas!G524="","",IF(Reservas!F524=$O$10,0.85,IF(Reservas!F524=$O$11,0.45,IF(Reservas!F524=$O$12,0.33,"")))),Reservas!H524)</f>
        <v/>
      </c>
      <c r="CD519" t="str">
        <f>IF(Reservas!K524="",IF(Reservas!J524="","",IF(Reservas!I524=$O$10,0.85,IF(Reservas!I524=$O$11,0.45,IF(Reservas!I524=$O$12,0.33,"")))),Reservas!K524)</f>
        <v/>
      </c>
      <c r="CE519" t="str">
        <f>IF(Reservas!N524="",IF(Reservas!M524="","",IF(Reservas!L524=$O$10,0.85,IF(Reservas!L524=$O$11,0.45,IF(Reservas!L524=$O$12,0.33,"")))),Reservas!N524)</f>
        <v/>
      </c>
      <c r="CF519" t="str">
        <f>IF(Reservas!Q524="",IF(Reservas!P524="","",IF(Reservas!O524=$O$10,0.85,IF(Reservas!O524=$O$11,0.45,IF(Reservas!O524=$O$12,0.33,"")))),Reservas!Q524)</f>
        <v/>
      </c>
      <c r="CG519" t="str">
        <f>IF(Reservas!T524="",IF(Reservas!S524="","",IF(Reservas!R524=$O$10,0.85,IF(Reservas!R524=$O$11,0.45,IF(Reservas!R524=$O$12,0.33,"")))),Reservas!T524)</f>
        <v/>
      </c>
      <c r="CH519" t="str">
        <f>IF(Reservas!W524="",IF(Reservas!V524="","",IF(Reservas!U524=$O$10,0.85,IF(Reservas!U524=$O$11,0.45,IF(Reservas!U524=$O$12,0.33,"")))),Reservas!W524)</f>
        <v/>
      </c>
      <c r="CI519" t="str">
        <f>IF(Reservas!Z524="",IF(Reservas!Y524="","",IF(Reservas!X524=$O$10,0.85,IF(Reservas!X524=$O$11,0.45,IF(Reservas!X524=$O$12,0.33,"")))),Reservas!Z524)</f>
        <v/>
      </c>
      <c r="CJ519" t="str">
        <f>IF(Reservas!AC524="",IF(Reservas!AB524="","",IF(Reservas!AA524=$O$10,0.85,IF(Reservas!AA524=$O$11,0.45,IF(Reservas!AA524=$O$12,0.33,"")))),Reservas!AC524)</f>
        <v/>
      </c>
      <c r="CK519" t="str">
        <f>IF(Reservas!AF524="",IF(Reservas!AE524="","",IF(Reservas!AD524=$O$10,0.85,IF(Reservas!AD524=$O$11,0.45,IF(Reservas!AD524=$O$12,0.33,"")))),Reservas!AF524)</f>
        <v/>
      </c>
      <c r="CL519" t="str">
        <f>IF(Reservas!AI524="",IF(Reservas!AH524="","",IF(Reservas!AG524=$O$10,0.85,IF(Reservas!AG524=$O$11,0.45,IF(Reservas!AG524=$O$12,0.33,"")))),Reservas!AI524)</f>
        <v/>
      </c>
      <c r="CM519" t="str">
        <f>IF(Reservas!AL524="",IF(Reservas!AK524="","",IF(Reservas!AJ524=$O$10,0.85,IF(Reservas!AJ524=$O$11,0.45,IF(Reservas!AJ524=$O$12,0.33,"")))),Reservas!AL524)</f>
        <v/>
      </c>
      <c r="CO519" t="str">
        <f>IFERROR('Prod y alimentación'!E577*IF($AN519=$R$10,VLOOKUP($AO519,Listas!$B$6:$C$106,2,),IF($AN519=$R$11,VLOOKUP($AO519,Listas!$E$6:$F$106,2,),IF($AN519=$R$12,VLOOKUP($AO519,Listas!$H$6:$I$106,2,),""))),"")</f>
        <v/>
      </c>
      <c r="CP519" t="str">
        <f>IFERROR('Prod y alimentación'!H577*IF($AN519=$R$10,VLOOKUP($AO519,Listas!$B$6:$C$106,2,),IF($AN519=$R$11,VLOOKUP($AO519,Listas!$E$6:$F$106,2,),IF($AN519=$R$12,VLOOKUP($AO519,Listas!$H$6:$I$106,2,),""))),"")</f>
        <v/>
      </c>
      <c r="CQ519" t="str">
        <f>IFERROR('Prod y alimentación'!K577*IF($AN519=$R$10,VLOOKUP($AO519,Listas!$B$6:$C$106,2,),IF($AN519=$R$11,VLOOKUP($AO519,Listas!$E$6:$F$106,2,),IF($AN519=$R$12,VLOOKUP($AO519,Listas!$H$6:$I$106,2,),""))),"")</f>
        <v/>
      </c>
      <c r="CR519" t="str">
        <f>IFERROR('Prod y alimentación'!N577*IF($AN519=$R$10,VLOOKUP($AO519,Listas!$B$6:$C$106,2,),IF($AN519=$R$11,VLOOKUP($AO519,Listas!$E$6:$F$106,2,),IF($AN519=$R$12,VLOOKUP($AO519,Listas!$H$6:$I$106,2,),""))),"")</f>
        <v/>
      </c>
      <c r="CS519" t="str">
        <f>IFERROR('Prod y alimentación'!Q577*IF($AN519=$R$10,VLOOKUP($AO519,Listas!$B$6:$C$106,2,),IF($AN519=$R$11,VLOOKUP($AO519,Listas!$E$6:$F$106,2,),IF($AN519=$R$12,VLOOKUP($AO519,Listas!$H$6:$I$106,2,),""))),"")</f>
        <v/>
      </c>
      <c r="CT519" t="str">
        <f>IFERROR('Prod y alimentación'!T577*IF($AN519=$R$10,VLOOKUP($AO519,Listas!$B$6:$C$106,2,),IF($AN519=$R$11,VLOOKUP($AO519,Listas!$E$6:$F$106,2,),IF($AN519=$R$12,VLOOKUP($AO519,Listas!$H$6:$I$106,2,),""))),"")</f>
        <v/>
      </c>
      <c r="CU519" t="str">
        <f>IFERROR('Prod y alimentación'!W577*IF($AN519=$R$10,VLOOKUP($AO519,Listas!$B$6:$C$106,2,),IF($AN519=$R$11,VLOOKUP($AO519,Listas!$E$6:$F$106,2,),IF($AN519=$R$12,VLOOKUP($AO519,Listas!$H$6:$I$106,2,),""))),"")</f>
        <v/>
      </c>
      <c r="CV519" t="str">
        <f>IFERROR('Prod y alimentación'!Z577*IF($AN519=$R$10,VLOOKUP($AO519,Listas!$B$6:$C$106,2,),IF($AN519=$R$11,VLOOKUP($AO519,Listas!$E$6:$F$106,2,),IF($AN519=$R$12,VLOOKUP($AO519,Listas!$H$6:$I$106,2,),""))),"")</f>
        <v/>
      </c>
      <c r="CW519" t="str">
        <f>IFERROR('Prod y alimentación'!AC577*IF($AN519=$R$10,VLOOKUP($AO519,Listas!$B$6:$C$106,2,),IF($AN519=$R$11,VLOOKUP($AO519,Listas!$E$6:$F$106,2,),IF($AN519=$R$12,VLOOKUP($AO519,Listas!$H$6:$I$106,2,),""))),"")</f>
        <v/>
      </c>
      <c r="CX519" t="str">
        <f>IFERROR('Prod y alimentación'!AF577*IF($AN519=$R$10,VLOOKUP($AO519,Listas!$B$6:$C$106,2,),IF($AN519=$R$11,VLOOKUP($AO519,Listas!$E$6:$F$106,2,),IF($AN519=$R$12,VLOOKUP($AO519,Listas!$H$6:$I$106,2,),""))),"")</f>
        <v/>
      </c>
      <c r="CY519" t="str">
        <f>IFERROR('Prod y alimentación'!AI577*IF($AN519=$R$10,VLOOKUP($AO519,Listas!$B$6:$C$106,2,),IF($AN519=$R$11,VLOOKUP($AO519,Listas!$E$6:$F$106,2,),IF($AN519=$R$12,VLOOKUP($AO519,Listas!$H$6:$I$106,2,),""))),"")</f>
        <v/>
      </c>
      <c r="CZ519" t="str">
        <f>IFERROR('Prod y alimentación'!AL577*IF($AN519=$R$10,VLOOKUP($AO519,Listas!$B$6:$C$106,2,),IF($AN519=$R$11,VLOOKUP($AO519,Listas!$E$6:$F$106,2,),IF($AN519=$R$12,VLOOKUP($AO519,Listas!$H$6:$I$106,2,),""))),"")</f>
        <v/>
      </c>
    </row>
    <row r="520" spans="80:104" x14ac:dyDescent="0.35">
      <c r="CB520" t="str">
        <f>IF(Reservas!E525="",IF(Reservas!D525="","",IF(Reservas!C525=$O$10,0.85,IF(Reservas!C525=$O$11,0.45,IF(Reservas!C525=$O$12,0.33,"")))),Reservas!E525)</f>
        <v/>
      </c>
      <c r="CC520" t="str">
        <f>IF(Reservas!H525="",IF(Reservas!G525="","",IF(Reservas!F525=$O$10,0.85,IF(Reservas!F525=$O$11,0.45,IF(Reservas!F525=$O$12,0.33,"")))),Reservas!H525)</f>
        <v/>
      </c>
      <c r="CD520" t="str">
        <f>IF(Reservas!K525="",IF(Reservas!J525="","",IF(Reservas!I525=$O$10,0.85,IF(Reservas!I525=$O$11,0.45,IF(Reservas!I525=$O$12,0.33,"")))),Reservas!K525)</f>
        <v/>
      </c>
      <c r="CE520" t="str">
        <f>IF(Reservas!N525="",IF(Reservas!M525="","",IF(Reservas!L525=$O$10,0.85,IF(Reservas!L525=$O$11,0.45,IF(Reservas!L525=$O$12,0.33,"")))),Reservas!N525)</f>
        <v/>
      </c>
      <c r="CF520" t="str">
        <f>IF(Reservas!Q525="",IF(Reservas!P525="","",IF(Reservas!O525=$O$10,0.85,IF(Reservas!O525=$O$11,0.45,IF(Reservas!O525=$O$12,0.33,"")))),Reservas!Q525)</f>
        <v/>
      </c>
      <c r="CG520" t="str">
        <f>IF(Reservas!T525="",IF(Reservas!S525="","",IF(Reservas!R525=$O$10,0.85,IF(Reservas!R525=$O$11,0.45,IF(Reservas!R525=$O$12,0.33,"")))),Reservas!T525)</f>
        <v/>
      </c>
      <c r="CH520" t="str">
        <f>IF(Reservas!W525="",IF(Reservas!V525="","",IF(Reservas!U525=$O$10,0.85,IF(Reservas!U525=$O$11,0.45,IF(Reservas!U525=$O$12,0.33,"")))),Reservas!W525)</f>
        <v/>
      </c>
      <c r="CI520" t="str">
        <f>IF(Reservas!Z525="",IF(Reservas!Y525="","",IF(Reservas!X525=$O$10,0.85,IF(Reservas!X525=$O$11,0.45,IF(Reservas!X525=$O$12,0.33,"")))),Reservas!Z525)</f>
        <v/>
      </c>
      <c r="CJ520" t="str">
        <f>IF(Reservas!AC525="",IF(Reservas!AB525="","",IF(Reservas!AA525=$O$10,0.85,IF(Reservas!AA525=$O$11,0.45,IF(Reservas!AA525=$O$12,0.33,"")))),Reservas!AC525)</f>
        <v/>
      </c>
      <c r="CK520" t="str">
        <f>IF(Reservas!AF525="",IF(Reservas!AE525="","",IF(Reservas!AD525=$O$10,0.85,IF(Reservas!AD525=$O$11,0.45,IF(Reservas!AD525=$O$12,0.33,"")))),Reservas!AF525)</f>
        <v/>
      </c>
      <c r="CL520" t="str">
        <f>IF(Reservas!AI525="",IF(Reservas!AH525="","",IF(Reservas!AG525=$O$10,0.85,IF(Reservas!AG525=$O$11,0.45,IF(Reservas!AG525=$O$12,0.33,"")))),Reservas!AI525)</f>
        <v/>
      </c>
      <c r="CM520" t="str">
        <f>IF(Reservas!AL525="",IF(Reservas!AK525="","",IF(Reservas!AJ525=$O$10,0.85,IF(Reservas!AJ525=$O$11,0.45,IF(Reservas!AJ525=$O$12,0.33,"")))),Reservas!AL525)</f>
        <v/>
      </c>
      <c r="CO520" t="str">
        <f>IFERROR('Prod y alimentación'!E578*IF($AN520=$R$10,VLOOKUP($AO520,Listas!$B$6:$C$106,2,),IF($AN520=$R$11,VLOOKUP($AO520,Listas!$E$6:$F$106,2,),IF($AN520=$R$12,VLOOKUP($AO520,Listas!$H$6:$I$106,2,),""))),"")</f>
        <v/>
      </c>
      <c r="CP520" t="str">
        <f>IFERROR('Prod y alimentación'!H578*IF($AN520=$R$10,VLOOKUP($AO520,Listas!$B$6:$C$106,2,),IF($AN520=$R$11,VLOOKUP($AO520,Listas!$E$6:$F$106,2,),IF($AN520=$R$12,VLOOKUP($AO520,Listas!$H$6:$I$106,2,),""))),"")</f>
        <v/>
      </c>
      <c r="CQ520" t="str">
        <f>IFERROR('Prod y alimentación'!K578*IF($AN520=$R$10,VLOOKUP($AO520,Listas!$B$6:$C$106,2,),IF($AN520=$R$11,VLOOKUP($AO520,Listas!$E$6:$F$106,2,),IF($AN520=$R$12,VLOOKUP($AO520,Listas!$H$6:$I$106,2,),""))),"")</f>
        <v/>
      </c>
      <c r="CR520" t="str">
        <f>IFERROR('Prod y alimentación'!N578*IF($AN520=$R$10,VLOOKUP($AO520,Listas!$B$6:$C$106,2,),IF($AN520=$R$11,VLOOKUP($AO520,Listas!$E$6:$F$106,2,),IF($AN520=$R$12,VLOOKUP($AO520,Listas!$H$6:$I$106,2,),""))),"")</f>
        <v/>
      </c>
      <c r="CS520" t="str">
        <f>IFERROR('Prod y alimentación'!Q578*IF($AN520=$R$10,VLOOKUP($AO520,Listas!$B$6:$C$106,2,),IF($AN520=$R$11,VLOOKUP($AO520,Listas!$E$6:$F$106,2,),IF($AN520=$R$12,VLOOKUP($AO520,Listas!$H$6:$I$106,2,),""))),"")</f>
        <v/>
      </c>
      <c r="CT520" t="str">
        <f>IFERROR('Prod y alimentación'!T578*IF($AN520=$R$10,VLOOKUP($AO520,Listas!$B$6:$C$106,2,),IF($AN520=$R$11,VLOOKUP($AO520,Listas!$E$6:$F$106,2,),IF($AN520=$R$12,VLOOKUP($AO520,Listas!$H$6:$I$106,2,),""))),"")</f>
        <v/>
      </c>
      <c r="CU520" t="str">
        <f>IFERROR('Prod y alimentación'!W578*IF($AN520=$R$10,VLOOKUP($AO520,Listas!$B$6:$C$106,2,),IF($AN520=$R$11,VLOOKUP($AO520,Listas!$E$6:$F$106,2,),IF($AN520=$R$12,VLOOKUP($AO520,Listas!$H$6:$I$106,2,),""))),"")</f>
        <v/>
      </c>
      <c r="CV520" t="str">
        <f>IFERROR('Prod y alimentación'!Z578*IF($AN520=$R$10,VLOOKUP($AO520,Listas!$B$6:$C$106,2,),IF($AN520=$R$11,VLOOKUP($AO520,Listas!$E$6:$F$106,2,),IF($AN520=$R$12,VLOOKUP($AO520,Listas!$H$6:$I$106,2,),""))),"")</f>
        <v/>
      </c>
      <c r="CW520" t="str">
        <f>IFERROR('Prod y alimentación'!AC578*IF($AN520=$R$10,VLOOKUP($AO520,Listas!$B$6:$C$106,2,),IF($AN520=$R$11,VLOOKUP($AO520,Listas!$E$6:$F$106,2,),IF($AN520=$R$12,VLOOKUP($AO520,Listas!$H$6:$I$106,2,),""))),"")</f>
        <v/>
      </c>
      <c r="CX520" t="str">
        <f>IFERROR('Prod y alimentación'!AF578*IF($AN520=$R$10,VLOOKUP($AO520,Listas!$B$6:$C$106,2,),IF($AN520=$R$11,VLOOKUP($AO520,Listas!$E$6:$F$106,2,),IF($AN520=$R$12,VLOOKUP($AO520,Listas!$H$6:$I$106,2,),""))),"")</f>
        <v/>
      </c>
      <c r="CY520" t="str">
        <f>IFERROR('Prod y alimentación'!AI578*IF($AN520=$R$10,VLOOKUP($AO520,Listas!$B$6:$C$106,2,),IF($AN520=$R$11,VLOOKUP($AO520,Listas!$E$6:$F$106,2,),IF($AN520=$R$12,VLOOKUP($AO520,Listas!$H$6:$I$106,2,),""))),"")</f>
        <v/>
      </c>
      <c r="CZ520" t="str">
        <f>IFERROR('Prod y alimentación'!AL578*IF($AN520=$R$10,VLOOKUP($AO520,Listas!$B$6:$C$106,2,),IF($AN520=$R$11,VLOOKUP($AO520,Listas!$E$6:$F$106,2,),IF($AN520=$R$12,VLOOKUP($AO520,Listas!$H$6:$I$106,2,),""))),"")</f>
        <v/>
      </c>
    </row>
    <row r="521" spans="80:104" x14ac:dyDescent="0.35">
      <c r="CB521" t="str">
        <f>IF(Reservas!E526="",IF(Reservas!D526="","",IF(Reservas!C526=$O$10,0.85,IF(Reservas!C526=$O$11,0.45,IF(Reservas!C526=$O$12,0.33,"")))),Reservas!E526)</f>
        <v/>
      </c>
      <c r="CC521" t="str">
        <f>IF(Reservas!H526="",IF(Reservas!G526="","",IF(Reservas!F526=$O$10,0.85,IF(Reservas!F526=$O$11,0.45,IF(Reservas!F526=$O$12,0.33,"")))),Reservas!H526)</f>
        <v/>
      </c>
      <c r="CD521" t="str">
        <f>IF(Reservas!K526="",IF(Reservas!J526="","",IF(Reservas!I526=$O$10,0.85,IF(Reservas!I526=$O$11,0.45,IF(Reservas!I526=$O$12,0.33,"")))),Reservas!K526)</f>
        <v/>
      </c>
      <c r="CE521" t="str">
        <f>IF(Reservas!N526="",IF(Reservas!M526="","",IF(Reservas!L526=$O$10,0.85,IF(Reservas!L526=$O$11,0.45,IF(Reservas!L526=$O$12,0.33,"")))),Reservas!N526)</f>
        <v/>
      </c>
      <c r="CF521" t="str">
        <f>IF(Reservas!Q526="",IF(Reservas!P526="","",IF(Reservas!O526=$O$10,0.85,IF(Reservas!O526=$O$11,0.45,IF(Reservas!O526=$O$12,0.33,"")))),Reservas!Q526)</f>
        <v/>
      </c>
      <c r="CG521" t="str">
        <f>IF(Reservas!T526="",IF(Reservas!S526="","",IF(Reservas!R526=$O$10,0.85,IF(Reservas!R526=$O$11,0.45,IF(Reservas!R526=$O$12,0.33,"")))),Reservas!T526)</f>
        <v/>
      </c>
      <c r="CH521" t="str">
        <f>IF(Reservas!W526="",IF(Reservas!V526="","",IF(Reservas!U526=$O$10,0.85,IF(Reservas!U526=$O$11,0.45,IF(Reservas!U526=$O$12,0.33,"")))),Reservas!W526)</f>
        <v/>
      </c>
      <c r="CI521" t="str">
        <f>IF(Reservas!Z526="",IF(Reservas!Y526="","",IF(Reservas!X526=$O$10,0.85,IF(Reservas!X526=$O$11,0.45,IF(Reservas!X526=$O$12,0.33,"")))),Reservas!Z526)</f>
        <v/>
      </c>
      <c r="CJ521" t="str">
        <f>IF(Reservas!AC526="",IF(Reservas!AB526="","",IF(Reservas!AA526=$O$10,0.85,IF(Reservas!AA526=$O$11,0.45,IF(Reservas!AA526=$O$12,0.33,"")))),Reservas!AC526)</f>
        <v/>
      </c>
      <c r="CK521" t="str">
        <f>IF(Reservas!AF526="",IF(Reservas!AE526="","",IF(Reservas!AD526=$O$10,0.85,IF(Reservas!AD526=$O$11,0.45,IF(Reservas!AD526=$O$12,0.33,"")))),Reservas!AF526)</f>
        <v/>
      </c>
      <c r="CL521" t="str">
        <f>IF(Reservas!AI526="",IF(Reservas!AH526="","",IF(Reservas!AG526=$O$10,0.85,IF(Reservas!AG526=$O$11,0.45,IF(Reservas!AG526=$O$12,0.33,"")))),Reservas!AI526)</f>
        <v/>
      </c>
      <c r="CM521" t="str">
        <f>IF(Reservas!AL526="",IF(Reservas!AK526="","",IF(Reservas!AJ526=$O$10,0.85,IF(Reservas!AJ526=$O$11,0.45,IF(Reservas!AJ526=$O$12,0.33,"")))),Reservas!AL526)</f>
        <v/>
      </c>
      <c r="CO521" t="str">
        <f>IFERROR('Prod y alimentación'!E579*IF($AN521=$R$10,VLOOKUP($AO521,Listas!$B$6:$C$106,2,),IF($AN521=$R$11,VLOOKUP($AO521,Listas!$E$6:$F$106,2,),IF($AN521=$R$12,VLOOKUP($AO521,Listas!$H$6:$I$106,2,),""))),"")</f>
        <v/>
      </c>
      <c r="CP521" t="str">
        <f>IFERROR('Prod y alimentación'!H579*IF($AN521=$R$10,VLOOKUP($AO521,Listas!$B$6:$C$106,2,),IF($AN521=$R$11,VLOOKUP($AO521,Listas!$E$6:$F$106,2,),IF($AN521=$R$12,VLOOKUP($AO521,Listas!$H$6:$I$106,2,),""))),"")</f>
        <v/>
      </c>
      <c r="CQ521" t="str">
        <f>IFERROR('Prod y alimentación'!K579*IF($AN521=$R$10,VLOOKUP($AO521,Listas!$B$6:$C$106,2,),IF($AN521=$R$11,VLOOKUP($AO521,Listas!$E$6:$F$106,2,),IF($AN521=$R$12,VLOOKUP($AO521,Listas!$H$6:$I$106,2,),""))),"")</f>
        <v/>
      </c>
      <c r="CR521" t="str">
        <f>IFERROR('Prod y alimentación'!N579*IF($AN521=$R$10,VLOOKUP($AO521,Listas!$B$6:$C$106,2,),IF($AN521=$R$11,VLOOKUP($AO521,Listas!$E$6:$F$106,2,),IF($AN521=$R$12,VLOOKUP($AO521,Listas!$H$6:$I$106,2,),""))),"")</f>
        <v/>
      </c>
      <c r="CS521" t="str">
        <f>IFERROR('Prod y alimentación'!Q579*IF($AN521=$R$10,VLOOKUP($AO521,Listas!$B$6:$C$106,2,),IF($AN521=$R$11,VLOOKUP($AO521,Listas!$E$6:$F$106,2,),IF($AN521=$R$12,VLOOKUP($AO521,Listas!$H$6:$I$106,2,),""))),"")</f>
        <v/>
      </c>
      <c r="CT521" t="str">
        <f>IFERROR('Prod y alimentación'!T579*IF($AN521=$R$10,VLOOKUP($AO521,Listas!$B$6:$C$106,2,),IF($AN521=$R$11,VLOOKUP($AO521,Listas!$E$6:$F$106,2,),IF($AN521=$R$12,VLOOKUP($AO521,Listas!$H$6:$I$106,2,),""))),"")</f>
        <v/>
      </c>
      <c r="CU521" t="str">
        <f>IFERROR('Prod y alimentación'!W579*IF($AN521=$R$10,VLOOKUP($AO521,Listas!$B$6:$C$106,2,),IF($AN521=$R$11,VLOOKUP($AO521,Listas!$E$6:$F$106,2,),IF($AN521=$R$12,VLOOKUP($AO521,Listas!$H$6:$I$106,2,),""))),"")</f>
        <v/>
      </c>
      <c r="CV521" t="str">
        <f>IFERROR('Prod y alimentación'!Z579*IF($AN521=$R$10,VLOOKUP($AO521,Listas!$B$6:$C$106,2,),IF($AN521=$R$11,VLOOKUP($AO521,Listas!$E$6:$F$106,2,),IF($AN521=$R$12,VLOOKUP($AO521,Listas!$H$6:$I$106,2,),""))),"")</f>
        <v/>
      </c>
      <c r="CW521" t="str">
        <f>IFERROR('Prod y alimentación'!AC579*IF($AN521=$R$10,VLOOKUP($AO521,Listas!$B$6:$C$106,2,),IF($AN521=$R$11,VLOOKUP($AO521,Listas!$E$6:$F$106,2,),IF($AN521=$R$12,VLOOKUP($AO521,Listas!$H$6:$I$106,2,),""))),"")</f>
        <v/>
      </c>
      <c r="CX521" t="str">
        <f>IFERROR('Prod y alimentación'!AF579*IF($AN521=$R$10,VLOOKUP($AO521,Listas!$B$6:$C$106,2,),IF($AN521=$R$11,VLOOKUP($AO521,Listas!$E$6:$F$106,2,),IF($AN521=$R$12,VLOOKUP($AO521,Listas!$H$6:$I$106,2,),""))),"")</f>
        <v/>
      </c>
      <c r="CY521" t="str">
        <f>IFERROR('Prod y alimentación'!AI579*IF($AN521=$R$10,VLOOKUP($AO521,Listas!$B$6:$C$106,2,),IF($AN521=$R$11,VLOOKUP($AO521,Listas!$E$6:$F$106,2,),IF($AN521=$R$12,VLOOKUP($AO521,Listas!$H$6:$I$106,2,),""))),"")</f>
        <v/>
      </c>
      <c r="CZ521" t="str">
        <f>IFERROR('Prod y alimentación'!AL579*IF($AN521=$R$10,VLOOKUP($AO521,Listas!$B$6:$C$106,2,),IF($AN521=$R$11,VLOOKUP($AO521,Listas!$E$6:$F$106,2,),IF($AN521=$R$12,VLOOKUP($AO521,Listas!$H$6:$I$106,2,),""))),"")</f>
        <v/>
      </c>
    </row>
    <row r="522" spans="80:104" x14ac:dyDescent="0.35">
      <c r="CB522" t="str">
        <f>IF(Reservas!E527="",IF(Reservas!D527="","",IF(Reservas!C527=$O$10,0.85,IF(Reservas!C527=$O$11,0.45,IF(Reservas!C527=$O$12,0.33,"")))),Reservas!E527)</f>
        <v/>
      </c>
      <c r="CC522" t="str">
        <f>IF(Reservas!H527="",IF(Reservas!G527="","",IF(Reservas!F527=$O$10,0.85,IF(Reservas!F527=$O$11,0.45,IF(Reservas!F527=$O$12,0.33,"")))),Reservas!H527)</f>
        <v/>
      </c>
      <c r="CD522" t="str">
        <f>IF(Reservas!K527="",IF(Reservas!J527="","",IF(Reservas!I527=$O$10,0.85,IF(Reservas!I527=$O$11,0.45,IF(Reservas!I527=$O$12,0.33,"")))),Reservas!K527)</f>
        <v/>
      </c>
      <c r="CE522" t="str">
        <f>IF(Reservas!N527="",IF(Reservas!M527="","",IF(Reservas!L527=$O$10,0.85,IF(Reservas!L527=$O$11,0.45,IF(Reservas!L527=$O$12,0.33,"")))),Reservas!N527)</f>
        <v/>
      </c>
      <c r="CF522" t="str">
        <f>IF(Reservas!Q527="",IF(Reservas!P527="","",IF(Reservas!O527=$O$10,0.85,IF(Reservas!O527=$O$11,0.45,IF(Reservas!O527=$O$12,0.33,"")))),Reservas!Q527)</f>
        <v/>
      </c>
      <c r="CG522" t="str">
        <f>IF(Reservas!T527="",IF(Reservas!S527="","",IF(Reservas!R527=$O$10,0.85,IF(Reservas!R527=$O$11,0.45,IF(Reservas!R527=$O$12,0.33,"")))),Reservas!T527)</f>
        <v/>
      </c>
      <c r="CH522" t="str">
        <f>IF(Reservas!W527="",IF(Reservas!V527="","",IF(Reservas!U527=$O$10,0.85,IF(Reservas!U527=$O$11,0.45,IF(Reservas!U527=$O$12,0.33,"")))),Reservas!W527)</f>
        <v/>
      </c>
      <c r="CI522" t="str">
        <f>IF(Reservas!Z527="",IF(Reservas!Y527="","",IF(Reservas!X527=$O$10,0.85,IF(Reservas!X527=$O$11,0.45,IF(Reservas!X527=$O$12,0.33,"")))),Reservas!Z527)</f>
        <v/>
      </c>
      <c r="CJ522" t="str">
        <f>IF(Reservas!AC527="",IF(Reservas!AB527="","",IF(Reservas!AA527=$O$10,0.85,IF(Reservas!AA527=$O$11,0.45,IF(Reservas!AA527=$O$12,0.33,"")))),Reservas!AC527)</f>
        <v/>
      </c>
      <c r="CK522" t="str">
        <f>IF(Reservas!AF527="",IF(Reservas!AE527="","",IF(Reservas!AD527=$O$10,0.85,IF(Reservas!AD527=$O$11,0.45,IF(Reservas!AD527=$O$12,0.33,"")))),Reservas!AF527)</f>
        <v/>
      </c>
      <c r="CL522" t="str">
        <f>IF(Reservas!AI527="",IF(Reservas!AH527="","",IF(Reservas!AG527=$O$10,0.85,IF(Reservas!AG527=$O$11,0.45,IF(Reservas!AG527=$O$12,0.33,"")))),Reservas!AI527)</f>
        <v/>
      </c>
      <c r="CM522" t="str">
        <f>IF(Reservas!AL527="",IF(Reservas!AK527="","",IF(Reservas!AJ527=$O$10,0.85,IF(Reservas!AJ527=$O$11,0.45,IF(Reservas!AJ527=$O$12,0.33,"")))),Reservas!AL527)</f>
        <v/>
      </c>
      <c r="CO522" t="str">
        <f>IFERROR('Prod y alimentación'!E580*IF($AN522=$R$10,VLOOKUP($AO522,Listas!$B$6:$C$106,2,),IF($AN522=$R$11,VLOOKUP($AO522,Listas!$E$6:$F$106,2,),IF($AN522=$R$12,VLOOKUP($AO522,Listas!$H$6:$I$106,2,),""))),"")</f>
        <v/>
      </c>
      <c r="CP522" t="str">
        <f>IFERROR('Prod y alimentación'!H580*IF($AN522=$R$10,VLOOKUP($AO522,Listas!$B$6:$C$106,2,),IF($AN522=$R$11,VLOOKUP($AO522,Listas!$E$6:$F$106,2,),IF($AN522=$R$12,VLOOKUP($AO522,Listas!$H$6:$I$106,2,),""))),"")</f>
        <v/>
      </c>
      <c r="CQ522" t="str">
        <f>IFERROR('Prod y alimentación'!K580*IF($AN522=$R$10,VLOOKUP($AO522,Listas!$B$6:$C$106,2,),IF($AN522=$R$11,VLOOKUP($AO522,Listas!$E$6:$F$106,2,),IF($AN522=$R$12,VLOOKUP($AO522,Listas!$H$6:$I$106,2,),""))),"")</f>
        <v/>
      </c>
      <c r="CR522" t="str">
        <f>IFERROR('Prod y alimentación'!N580*IF($AN522=$R$10,VLOOKUP($AO522,Listas!$B$6:$C$106,2,),IF($AN522=$R$11,VLOOKUP($AO522,Listas!$E$6:$F$106,2,),IF($AN522=$R$12,VLOOKUP($AO522,Listas!$H$6:$I$106,2,),""))),"")</f>
        <v/>
      </c>
      <c r="CS522" t="str">
        <f>IFERROR('Prod y alimentación'!Q580*IF($AN522=$R$10,VLOOKUP($AO522,Listas!$B$6:$C$106,2,),IF($AN522=$R$11,VLOOKUP($AO522,Listas!$E$6:$F$106,2,),IF($AN522=$R$12,VLOOKUP($AO522,Listas!$H$6:$I$106,2,),""))),"")</f>
        <v/>
      </c>
      <c r="CT522" t="str">
        <f>IFERROR('Prod y alimentación'!T580*IF($AN522=$R$10,VLOOKUP($AO522,Listas!$B$6:$C$106,2,),IF($AN522=$R$11,VLOOKUP($AO522,Listas!$E$6:$F$106,2,),IF($AN522=$R$12,VLOOKUP($AO522,Listas!$H$6:$I$106,2,),""))),"")</f>
        <v/>
      </c>
      <c r="CU522" t="str">
        <f>IFERROR('Prod y alimentación'!W580*IF($AN522=$R$10,VLOOKUP($AO522,Listas!$B$6:$C$106,2,),IF($AN522=$R$11,VLOOKUP($AO522,Listas!$E$6:$F$106,2,),IF($AN522=$R$12,VLOOKUP($AO522,Listas!$H$6:$I$106,2,),""))),"")</f>
        <v/>
      </c>
      <c r="CV522" t="str">
        <f>IFERROR('Prod y alimentación'!Z580*IF($AN522=$R$10,VLOOKUP($AO522,Listas!$B$6:$C$106,2,),IF($AN522=$R$11,VLOOKUP($AO522,Listas!$E$6:$F$106,2,),IF($AN522=$R$12,VLOOKUP($AO522,Listas!$H$6:$I$106,2,),""))),"")</f>
        <v/>
      </c>
      <c r="CW522" t="str">
        <f>IFERROR('Prod y alimentación'!AC580*IF($AN522=$R$10,VLOOKUP($AO522,Listas!$B$6:$C$106,2,),IF($AN522=$R$11,VLOOKUP($AO522,Listas!$E$6:$F$106,2,),IF($AN522=$R$12,VLOOKUP($AO522,Listas!$H$6:$I$106,2,),""))),"")</f>
        <v/>
      </c>
      <c r="CX522" t="str">
        <f>IFERROR('Prod y alimentación'!AF580*IF($AN522=$R$10,VLOOKUP($AO522,Listas!$B$6:$C$106,2,),IF($AN522=$R$11,VLOOKUP($AO522,Listas!$E$6:$F$106,2,),IF($AN522=$R$12,VLOOKUP($AO522,Listas!$H$6:$I$106,2,),""))),"")</f>
        <v/>
      </c>
      <c r="CY522" t="str">
        <f>IFERROR('Prod y alimentación'!AI580*IF($AN522=$R$10,VLOOKUP($AO522,Listas!$B$6:$C$106,2,),IF($AN522=$R$11,VLOOKUP($AO522,Listas!$E$6:$F$106,2,),IF($AN522=$R$12,VLOOKUP($AO522,Listas!$H$6:$I$106,2,),""))),"")</f>
        <v/>
      </c>
      <c r="CZ522" t="str">
        <f>IFERROR('Prod y alimentación'!AL580*IF($AN522=$R$10,VLOOKUP($AO522,Listas!$B$6:$C$106,2,),IF($AN522=$R$11,VLOOKUP($AO522,Listas!$E$6:$F$106,2,),IF($AN522=$R$12,VLOOKUP($AO522,Listas!$H$6:$I$106,2,),""))),"")</f>
        <v/>
      </c>
    </row>
    <row r="523" spans="80:104" x14ac:dyDescent="0.35">
      <c r="CB523" t="str">
        <f>IF(Reservas!E528="",IF(Reservas!D528="","",IF(Reservas!C528=$O$10,0.85,IF(Reservas!C528=$O$11,0.45,IF(Reservas!C528=$O$12,0.33,"")))),Reservas!E528)</f>
        <v/>
      </c>
      <c r="CC523" t="str">
        <f>IF(Reservas!H528="",IF(Reservas!G528="","",IF(Reservas!F528=$O$10,0.85,IF(Reservas!F528=$O$11,0.45,IF(Reservas!F528=$O$12,0.33,"")))),Reservas!H528)</f>
        <v/>
      </c>
      <c r="CD523" t="str">
        <f>IF(Reservas!K528="",IF(Reservas!J528="","",IF(Reservas!I528=$O$10,0.85,IF(Reservas!I528=$O$11,0.45,IF(Reservas!I528=$O$12,0.33,"")))),Reservas!K528)</f>
        <v/>
      </c>
      <c r="CE523" t="str">
        <f>IF(Reservas!N528="",IF(Reservas!M528="","",IF(Reservas!L528=$O$10,0.85,IF(Reservas!L528=$O$11,0.45,IF(Reservas!L528=$O$12,0.33,"")))),Reservas!N528)</f>
        <v/>
      </c>
      <c r="CF523" t="str">
        <f>IF(Reservas!Q528="",IF(Reservas!P528="","",IF(Reservas!O528=$O$10,0.85,IF(Reservas!O528=$O$11,0.45,IF(Reservas!O528=$O$12,0.33,"")))),Reservas!Q528)</f>
        <v/>
      </c>
      <c r="CG523" t="str">
        <f>IF(Reservas!T528="",IF(Reservas!S528="","",IF(Reservas!R528=$O$10,0.85,IF(Reservas!R528=$O$11,0.45,IF(Reservas!R528=$O$12,0.33,"")))),Reservas!T528)</f>
        <v/>
      </c>
      <c r="CH523" t="str">
        <f>IF(Reservas!W528="",IF(Reservas!V528="","",IF(Reservas!U528=$O$10,0.85,IF(Reservas!U528=$O$11,0.45,IF(Reservas!U528=$O$12,0.33,"")))),Reservas!W528)</f>
        <v/>
      </c>
      <c r="CI523" t="str">
        <f>IF(Reservas!Z528="",IF(Reservas!Y528="","",IF(Reservas!X528=$O$10,0.85,IF(Reservas!X528=$O$11,0.45,IF(Reservas!X528=$O$12,0.33,"")))),Reservas!Z528)</f>
        <v/>
      </c>
      <c r="CJ523" t="str">
        <f>IF(Reservas!AC528="",IF(Reservas!AB528="","",IF(Reservas!AA528=$O$10,0.85,IF(Reservas!AA528=$O$11,0.45,IF(Reservas!AA528=$O$12,0.33,"")))),Reservas!AC528)</f>
        <v/>
      </c>
      <c r="CK523" t="str">
        <f>IF(Reservas!AF528="",IF(Reservas!AE528="","",IF(Reservas!AD528=$O$10,0.85,IF(Reservas!AD528=$O$11,0.45,IF(Reservas!AD528=$O$12,0.33,"")))),Reservas!AF528)</f>
        <v/>
      </c>
      <c r="CL523" t="str">
        <f>IF(Reservas!AI528="",IF(Reservas!AH528="","",IF(Reservas!AG528=$O$10,0.85,IF(Reservas!AG528=$O$11,0.45,IF(Reservas!AG528=$O$12,0.33,"")))),Reservas!AI528)</f>
        <v/>
      </c>
      <c r="CM523" t="str">
        <f>IF(Reservas!AL528="",IF(Reservas!AK528="","",IF(Reservas!AJ528=$O$10,0.85,IF(Reservas!AJ528=$O$11,0.45,IF(Reservas!AJ528=$O$12,0.33,"")))),Reservas!AL528)</f>
        <v/>
      </c>
      <c r="CO523" t="str">
        <f>IFERROR('Prod y alimentación'!E581*IF($AN523=$R$10,VLOOKUP($AO523,Listas!$B$6:$C$106,2,),IF($AN523=$R$11,VLOOKUP($AO523,Listas!$E$6:$F$106,2,),IF($AN523=$R$12,VLOOKUP($AO523,Listas!$H$6:$I$106,2,),""))),"")</f>
        <v/>
      </c>
      <c r="CP523" t="str">
        <f>IFERROR('Prod y alimentación'!H581*IF($AN523=$R$10,VLOOKUP($AO523,Listas!$B$6:$C$106,2,),IF($AN523=$R$11,VLOOKUP($AO523,Listas!$E$6:$F$106,2,),IF($AN523=$R$12,VLOOKUP($AO523,Listas!$H$6:$I$106,2,),""))),"")</f>
        <v/>
      </c>
      <c r="CQ523" t="str">
        <f>IFERROR('Prod y alimentación'!K581*IF($AN523=$R$10,VLOOKUP($AO523,Listas!$B$6:$C$106,2,),IF($AN523=$R$11,VLOOKUP($AO523,Listas!$E$6:$F$106,2,),IF($AN523=$R$12,VLOOKUP($AO523,Listas!$H$6:$I$106,2,),""))),"")</f>
        <v/>
      </c>
      <c r="CR523" t="str">
        <f>IFERROR('Prod y alimentación'!N581*IF($AN523=$R$10,VLOOKUP($AO523,Listas!$B$6:$C$106,2,),IF($AN523=$R$11,VLOOKUP($AO523,Listas!$E$6:$F$106,2,),IF($AN523=$R$12,VLOOKUP($AO523,Listas!$H$6:$I$106,2,),""))),"")</f>
        <v/>
      </c>
      <c r="CS523" t="str">
        <f>IFERROR('Prod y alimentación'!Q581*IF($AN523=$R$10,VLOOKUP($AO523,Listas!$B$6:$C$106,2,),IF($AN523=$R$11,VLOOKUP($AO523,Listas!$E$6:$F$106,2,),IF($AN523=$R$12,VLOOKUP($AO523,Listas!$H$6:$I$106,2,),""))),"")</f>
        <v/>
      </c>
      <c r="CT523" t="str">
        <f>IFERROR('Prod y alimentación'!T581*IF($AN523=$R$10,VLOOKUP($AO523,Listas!$B$6:$C$106,2,),IF($AN523=$R$11,VLOOKUP($AO523,Listas!$E$6:$F$106,2,),IF($AN523=$R$12,VLOOKUP($AO523,Listas!$H$6:$I$106,2,),""))),"")</f>
        <v/>
      </c>
      <c r="CU523" t="str">
        <f>IFERROR('Prod y alimentación'!W581*IF($AN523=$R$10,VLOOKUP($AO523,Listas!$B$6:$C$106,2,),IF($AN523=$R$11,VLOOKUP($AO523,Listas!$E$6:$F$106,2,),IF($AN523=$R$12,VLOOKUP($AO523,Listas!$H$6:$I$106,2,),""))),"")</f>
        <v/>
      </c>
      <c r="CV523" t="str">
        <f>IFERROR('Prod y alimentación'!Z581*IF($AN523=$R$10,VLOOKUP($AO523,Listas!$B$6:$C$106,2,),IF($AN523=$R$11,VLOOKUP($AO523,Listas!$E$6:$F$106,2,),IF($AN523=$R$12,VLOOKUP($AO523,Listas!$H$6:$I$106,2,),""))),"")</f>
        <v/>
      </c>
      <c r="CW523" t="str">
        <f>IFERROR('Prod y alimentación'!AC581*IF($AN523=$R$10,VLOOKUP($AO523,Listas!$B$6:$C$106,2,),IF($AN523=$R$11,VLOOKUP($AO523,Listas!$E$6:$F$106,2,),IF($AN523=$R$12,VLOOKUP($AO523,Listas!$H$6:$I$106,2,),""))),"")</f>
        <v/>
      </c>
      <c r="CX523" t="str">
        <f>IFERROR('Prod y alimentación'!AF581*IF($AN523=$R$10,VLOOKUP($AO523,Listas!$B$6:$C$106,2,),IF($AN523=$R$11,VLOOKUP($AO523,Listas!$E$6:$F$106,2,),IF($AN523=$R$12,VLOOKUP($AO523,Listas!$H$6:$I$106,2,),""))),"")</f>
        <v/>
      </c>
      <c r="CY523" t="str">
        <f>IFERROR('Prod y alimentación'!AI581*IF($AN523=$R$10,VLOOKUP($AO523,Listas!$B$6:$C$106,2,),IF($AN523=$R$11,VLOOKUP($AO523,Listas!$E$6:$F$106,2,),IF($AN523=$R$12,VLOOKUP($AO523,Listas!$H$6:$I$106,2,),""))),"")</f>
        <v/>
      </c>
      <c r="CZ523" t="str">
        <f>IFERROR('Prod y alimentación'!AL581*IF($AN523=$R$10,VLOOKUP($AO523,Listas!$B$6:$C$106,2,),IF($AN523=$R$11,VLOOKUP($AO523,Listas!$E$6:$F$106,2,),IF($AN523=$R$12,VLOOKUP($AO523,Listas!$H$6:$I$106,2,),""))),"")</f>
        <v/>
      </c>
    </row>
    <row r="524" spans="80:104" x14ac:dyDescent="0.35">
      <c r="CB524" t="str">
        <f>IF(Reservas!E529="",IF(Reservas!D529="","",IF(Reservas!C529=$O$10,0.85,IF(Reservas!C529=$O$11,0.45,IF(Reservas!C529=$O$12,0.33,"")))),Reservas!E529)</f>
        <v/>
      </c>
      <c r="CC524" t="str">
        <f>IF(Reservas!H529="",IF(Reservas!G529="","",IF(Reservas!F529=$O$10,0.85,IF(Reservas!F529=$O$11,0.45,IF(Reservas!F529=$O$12,0.33,"")))),Reservas!H529)</f>
        <v/>
      </c>
      <c r="CD524" t="str">
        <f>IF(Reservas!K529="",IF(Reservas!J529="","",IF(Reservas!I529=$O$10,0.85,IF(Reservas!I529=$O$11,0.45,IF(Reservas!I529=$O$12,0.33,"")))),Reservas!K529)</f>
        <v/>
      </c>
      <c r="CE524" t="str">
        <f>IF(Reservas!N529="",IF(Reservas!M529="","",IF(Reservas!L529=$O$10,0.85,IF(Reservas!L529=$O$11,0.45,IF(Reservas!L529=$O$12,0.33,"")))),Reservas!N529)</f>
        <v/>
      </c>
      <c r="CF524" t="str">
        <f>IF(Reservas!Q529="",IF(Reservas!P529="","",IF(Reservas!O529=$O$10,0.85,IF(Reservas!O529=$O$11,0.45,IF(Reservas!O529=$O$12,0.33,"")))),Reservas!Q529)</f>
        <v/>
      </c>
      <c r="CG524" t="str">
        <f>IF(Reservas!T529="",IF(Reservas!S529="","",IF(Reservas!R529=$O$10,0.85,IF(Reservas!R529=$O$11,0.45,IF(Reservas!R529=$O$12,0.33,"")))),Reservas!T529)</f>
        <v/>
      </c>
      <c r="CH524" t="str">
        <f>IF(Reservas!W529="",IF(Reservas!V529="","",IF(Reservas!U529=$O$10,0.85,IF(Reservas!U529=$O$11,0.45,IF(Reservas!U529=$O$12,0.33,"")))),Reservas!W529)</f>
        <v/>
      </c>
      <c r="CI524" t="str">
        <f>IF(Reservas!Z529="",IF(Reservas!Y529="","",IF(Reservas!X529=$O$10,0.85,IF(Reservas!X529=$O$11,0.45,IF(Reservas!X529=$O$12,0.33,"")))),Reservas!Z529)</f>
        <v/>
      </c>
      <c r="CJ524" t="str">
        <f>IF(Reservas!AC529="",IF(Reservas!AB529="","",IF(Reservas!AA529=$O$10,0.85,IF(Reservas!AA529=$O$11,0.45,IF(Reservas!AA529=$O$12,0.33,"")))),Reservas!AC529)</f>
        <v/>
      </c>
      <c r="CK524" t="str">
        <f>IF(Reservas!AF529="",IF(Reservas!AE529="","",IF(Reservas!AD529=$O$10,0.85,IF(Reservas!AD529=$O$11,0.45,IF(Reservas!AD529=$O$12,0.33,"")))),Reservas!AF529)</f>
        <v/>
      </c>
      <c r="CL524" t="str">
        <f>IF(Reservas!AI529="",IF(Reservas!AH529="","",IF(Reservas!AG529=$O$10,0.85,IF(Reservas!AG529=$O$11,0.45,IF(Reservas!AG529=$O$12,0.33,"")))),Reservas!AI529)</f>
        <v/>
      </c>
      <c r="CM524" t="str">
        <f>IF(Reservas!AL529="",IF(Reservas!AK529="","",IF(Reservas!AJ529=$O$10,0.85,IF(Reservas!AJ529=$O$11,0.45,IF(Reservas!AJ529=$O$12,0.33,"")))),Reservas!AL529)</f>
        <v/>
      </c>
      <c r="CO524" t="str">
        <f>IFERROR('Prod y alimentación'!E582*IF($AN524=$R$10,VLOOKUP($AO524,Listas!$B$6:$C$106,2,),IF($AN524=$R$11,VLOOKUP($AO524,Listas!$E$6:$F$106,2,),IF($AN524=$R$12,VLOOKUP($AO524,Listas!$H$6:$I$106,2,),""))),"")</f>
        <v/>
      </c>
      <c r="CP524" t="str">
        <f>IFERROR('Prod y alimentación'!H582*IF($AN524=$R$10,VLOOKUP($AO524,Listas!$B$6:$C$106,2,),IF($AN524=$R$11,VLOOKUP($AO524,Listas!$E$6:$F$106,2,),IF($AN524=$R$12,VLOOKUP($AO524,Listas!$H$6:$I$106,2,),""))),"")</f>
        <v/>
      </c>
      <c r="CQ524" t="str">
        <f>IFERROR('Prod y alimentación'!K582*IF($AN524=$R$10,VLOOKUP($AO524,Listas!$B$6:$C$106,2,),IF($AN524=$R$11,VLOOKUP($AO524,Listas!$E$6:$F$106,2,),IF($AN524=$R$12,VLOOKUP($AO524,Listas!$H$6:$I$106,2,),""))),"")</f>
        <v/>
      </c>
      <c r="CR524" t="str">
        <f>IFERROR('Prod y alimentación'!N582*IF($AN524=$R$10,VLOOKUP($AO524,Listas!$B$6:$C$106,2,),IF($AN524=$R$11,VLOOKUP($AO524,Listas!$E$6:$F$106,2,),IF($AN524=$R$12,VLOOKUP($AO524,Listas!$H$6:$I$106,2,),""))),"")</f>
        <v/>
      </c>
      <c r="CS524" t="str">
        <f>IFERROR('Prod y alimentación'!Q582*IF($AN524=$R$10,VLOOKUP($AO524,Listas!$B$6:$C$106,2,),IF($AN524=$R$11,VLOOKUP($AO524,Listas!$E$6:$F$106,2,),IF($AN524=$R$12,VLOOKUP($AO524,Listas!$H$6:$I$106,2,),""))),"")</f>
        <v/>
      </c>
      <c r="CT524" t="str">
        <f>IFERROR('Prod y alimentación'!T582*IF($AN524=$R$10,VLOOKUP($AO524,Listas!$B$6:$C$106,2,),IF($AN524=$R$11,VLOOKUP($AO524,Listas!$E$6:$F$106,2,),IF($AN524=$R$12,VLOOKUP($AO524,Listas!$H$6:$I$106,2,),""))),"")</f>
        <v/>
      </c>
      <c r="CU524" t="str">
        <f>IFERROR('Prod y alimentación'!W582*IF($AN524=$R$10,VLOOKUP($AO524,Listas!$B$6:$C$106,2,),IF($AN524=$R$11,VLOOKUP($AO524,Listas!$E$6:$F$106,2,),IF($AN524=$R$12,VLOOKUP($AO524,Listas!$H$6:$I$106,2,),""))),"")</f>
        <v/>
      </c>
      <c r="CV524" t="str">
        <f>IFERROR('Prod y alimentación'!Z582*IF($AN524=$R$10,VLOOKUP($AO524,Listas!$B$6:$C$106,2,),IF($AN524=$R$11,VLOOKUP($AO524,Listas!$E$6:$F$106,2,),IF($AN524=$R$12,VLOOKUP($AO524,Listas!$H$6:$I$106,2,),""))),"")</f>
        <v/>
      </c>
      <c r="CW524" t="str">
        <f>IFERROR('Prod y alimentación'!AC582*IF($AN524=$R$10,VLOOKUP($AO524,Listas!$B$6:$C$106,2,),IF($AN524=$R$11,VLOOKUP($AO524,Listas!$E$6:$F$106,2,),IF($AN524=$R$12,VLOOKUP($AO524,Listas!$H$6:$I$106,2,),""))),"")</f>
        <v/>
      </c>
      <c r="CX524" t="str">
        <f>IFERROR('Prod y alimentación'!AF582*IF($AN524=$R$10,VLOOKUP($AO524,Listas!$B$6:$C$106,2,),IF($AN524=$R$11,VLOOKUP($AO524,Listas!$E$6:$F$106,2,),IF($AN524=$R$12,VLOOKUP($AO524,Listas!$H$6:$I$106,2,),""))),"")</f>
        <v/>
      </c>
      <c r="CY524" t="str">
        <f>IFERROR('Prod y alimentación'!AI582*IF($AN524=$R$10,VLOOKUP($AO524,Listas!$B$6:$C$106,2,),IF($AN524=$R$11,VLOOKUP($AO524,Listas!$E$6:$F$106,2,),IF($AN524=$R$12,VLOOKUP($AO524,Listas!$H$6:$I$106,2,),""))),"")</f>
        <v/>
      </c>
      <c r="CZ524" t="str">
        <f>IFERROR('Prod y alimentación'!AL582*IF($AN524=$R$10,VLOOKUP($AO524,Listas!$B$6:$C$106,2,),IF($AN524=$R$11,VLOOKUP($AO524,Listas!$E$6:$F$106,2,),IF($AN524=$R$12,VLOOKUP($AO524,Listas!$H$6:$I$106,2,),""))),"")</f>
        <v/>
      </c>
    </row>
    <row r="525" spans="80:104" x14ac:dyDescent="0.35">
      <c r="CB525" t="str">
        <f>IF(Reservas!E530="",IF(Reservas!D530="","",IF(Reservas!C530=$O$10,0.85,IF(Reservas!C530=$O$11,0.45,IF(Reservas!C530=$O$12,0.33,"")))),Reservas!E530)</f>
        <v/>
      </c>
      <c r="CC525" t="str">
        <f>IF(Reservas!H530="",IF(Reservas!G530="","",IF(Reservas!F530=$O$10,0.85,IF(Reservas!F530=$O$11,0.45,IF(Reservas!F530=$O$12,0.33,"")))),Reservas!H530)</f>
        <v/>
      </c>
      <c r="CD525" t="str">
        <f>IF(Reservas!K530="",IF(Reservas!J530="","",IF(Reservas!I530=$O$10,0.85,IF(Reservas!I530=$O$11,0.45,IF(Reservas!I530=$O$12,0.33,"")))),Reservas!K530)</f>
        <v/>
      </c>
      <c r="CE525" t="str">
        <f>IF(Reservas!N530="",IF(Reservas!M530="","",IF(Reservas!L530=$O$10,0.85,IF(Reservas!L530=$O$11,0.45,IF(Reservas!L530=$O$12,0.33,"")))),Reservas!N530)</f>
        <v/>
      </c>
      <c r="CF525" t="str">
        <f>IF(Reservas!Q530="",IF(Reservas!P530="","",IF(Reservas!O530=$O$10,0.85,IF(Reservas!O530=$O$11,0.45,IF(Reservas!O530=$O$12,0.33,"")))),Reservas!Q530)</f>
        <v/>
      </c>
      <c r="CG525" t="str">
        <f>IF(Reservas!T530="",IF(Reservas!S530="","",IF(Reservas!R530=$O$10,0.85,IF(Reservas!R530=$O$11,0.45,IF(Reservas!R530=$O$12,0.33,"")))),Reservas!T530)</f>
        <v/>
      </c>
      <c r="CH525" t="str">
        <f>IF(Reservas!W530="",IF(Reservas!V530="","",IF(Reservas!U530=$O$10,0.85,IF(Reservas!U530=$O$11,0.45,IF(Reservas!U530=$O$12,0.33,"")))),Reservas!W530)</f>
        <v/>
      </c>
      <c r="CI525" t="str">
        <f>IF(Reservas!Z530="",IF(Reservas!Y530="","",IF(Reservas!X530=$O$10,0.85,IF(Reservas!X530=$O$11,0.45,IF(Reservas!X530=$O$12,0.33,"")))),Reservas!Z530)</f>
        <v/>
      </c>
      <c r="CJ525" t="str">
        <f>IF(Reservas!AC530="",IF(Reservas!AB530="","",IF(Reservas!AA530=$O$10,0.85,IF(Reservas!AA530=$O$11,0.45,IF(Reservas!AA530=$O$12,0.33,"")))),Reservas!AC530)</f>
        <v/>
      </c>
      <c r="CK525" t="str">
        <f>IF(Reservas!AF530="",IF(Reservas!AE530="","",IF(Reservas!AD530=$O$10,0.85,IF(Reservas!AD530=$O$11,0.45,IF(Reservas!AD530=$O$12,0.33,"")))),Reservas!AF530)</f>
        <v/>
      </c>
      <c r="CL525" t="str">
        <f>IF(Reservas!AI530="",IF(Reservas!AH530="","",IF(Reservas!AG530=$O$10,0.85,IF(Reservas!AG530=$O$11,0.45,IF(Reservas!AG530=$O$12,0.33,"")))),Reservas!AI530)</f>
        <v/>
      </c>
      <c r="CM525" t="str">
        <f>IF(Reservas!AL530="",IF(Reservas!AK530="","",IF(Reservas!AJ530=$O$10,0.85,IF(Reservas!AJ530=$O$11,0.45,IF(Reservas!AJ530=$O$12,0.33,"")))),Reservas!AL530)</f>
        <v/>
      </c>
      <c r="CO525" t="str">
        <f>IFERROR('Prod y alimentación'!E583*IF($AN525=$R$10,VLOOKUP($AO525,Listas!$B$6:$C$106,2,),IF($AN525=$R$11,VLOOKUP($AO525,Listas!$E$6:$F$106,2,),IF($AN525=$R$12,VLOOKUP($AO525,Listas!$H$6:$I$106,2,),""))),"")</f>
        <v/>
      </c>
      <c r="CP525" t="str">
        <f>IFERROR('Prod y alimentación'!H583*IF($AN525=$R$10,VLOOKUP($AO525,Listas!$B$6:$C$106,2,),IF($AN525=$R$11,VLOOKUP($AO525,Listas!$E$6:$F$106,2,),IF($AN525=$R$12,VLOOKUP($AO525,Listas!$H$6:$I$106,2,),""))),"")</f>
        <v/>
      </c>
      <c r="CQ525" t="str">
        <f>IFERROR('Prod y alimentación'!K583*IF($AN525=$R$10,VLOOKUP($AO525,Listas!$B$6:$C$106,2,),IF($AN525=$R$11,VLOOKUP($AO525,Listas!$E$6:$F$106,2,),IF($AN525=$R$12,VLOOKUP($AO525,Listas!$H$6:$I$106,2,),""))),"")</f>
        <v/>
      </c>
      <c r="CR525" t="str">
        <f>IFERROR('Prod y alimentación'!N583*IF($AN525=$R$10,VLOOKUP($AO525,Listas!$B$6:$C$106,2,),IF($AN525=$R$11,VLOOKUP($AO525,Listas!$E$6:$F$106,2,),IF($AN525=$R$12,VLOOKUP($AO525,Listas!$H$6:$I$106,2,),""))),"")</f>
        <v/>
      </c>
      <c r="CS525" t="str">
        <f>IFERROR('Prod y alimentación'!Q583*IF($AN525=$R$10,VLOOKUP($AO525,Listas!$B$6:$C$106,2,),IF($AN525=$R$11,VLOOKUP($AO525,Listas!$E$6:$F$106,2,),IF($AN525=$R$12,VLOOKUP($AO525,Listas!$H$6:$I$106,2,),""))),"")</f>
        <v/>
      </c>
      <c r="CT525" t="str">
        <f>IFERROR('Prod y alimentación'!T583*IF($AN525=$R$10,VLOOKUP($AO525,Listas!$B$6:$C$106,2,),IF($AN525=$R$11,VLOOKUP($AO525,Listas!$E$6:$F$106,2,),IF($AN525=$R$12,VLOOKUP($AO525,Listas!$H$6:$I$106,2,),""))),"")</f>
        <v/>
      </c>
      <c r="CU525" t="str">
        <f>IFERROR('Prod y alimentación'!W583*IF($AN525=$R$10,VLOOKUP($AO525,Listas!$B$6:$C$106,2,),IF($AN525=$R$11,VLOOKUP($AO525,Listas!$E$6:$F$106,2,),IF($AN525=$R$12,VLOOKUP($AO525,Listas!$H$6:$I$106,2,),""))),"")</f>
        <v/>
      </c>
      <c r="CV525" t="str">
        <f>IFERROR('Prod y alimentación'!Z583*IF($AN525=$R$10,VLOOKUP($AO525,Listas!$B$6:$C$106,2,),IF($AN525=$R$11,VLOOKUP($AO525,Listas!$E$6:$F$106,2,),IF($AN525=$R$12,VLOOKUP($AO525,Listas!$H$6:$I$106,2,),""))),"")</f>
        <v/>
      </c>
      <c r="CW525" t="str">
        <f>IFERROR('Prod y alimentación'!AC583*IF($AN525=$R$10,VLOOKUP($AO525,Listas!$B$6:$C$106,2,),IF($AN525=$R$11,VLOOKUP($AO525,Listas!$E$6:$F$106,2,),IF($AN525=$R$12,VLOOKUP($AO525,Listas!$H$6:$I$106,2,),""))),"")</f>
        <v/>
      </c>
      <c r="CX525" t="str">
        <f>IFERROR('Prod y alimentación'!AF583*IF($AN525=$R$10,VLOOKUP($AO525,Listas!$B$6:$C$106,2,),IF($AN525=$R$11,VLOOKUP($AO525,Listas!$E$6:$F$106,2,),IF($AN525=$R$12,VLOOKUP($AO525,Listas!$H$6:$I$106,2,),""))),"")</f>
        <v/>
      </c>
      <c r="CY525" t="str">
        <f>IFERROR('Prod y alimentación'!AI583*IF($AN525=$R$10,VLOOKUP($AO525,Listas!$B$6:$C$106,2,),IF($AN525=$R$11,VLOOKUP($AO525,Listas!$E$6:$F$106,2,),IF($AN525=$R$12,VLOOKUP($AO525,Listas!$H$6:$I$106,2,),""))),"")</f>
        <v/>
      </c>
      <c r="CZ525" t="str">
        <f>IFERROR('Prod y alimentación'!AL583*IF($AN525=$R$10,VLOOKUP($AO525,Listas!$B$6:$C$106,2,),IF($AN525=$R$11,VLOOKUP($AO525,Listas!$E$6:$F$106,2,),IF($AN525=$R$12,VLOOKUP($AO525,Listas!$H$6:$I$106,2,),""))),"")</f>
        <v/>
      </c>
    </row>
    <row r="526" spans="80:104" x14ac:dyDescent="0.35">
      <c r="CB526" t="str">
        <f>IF(Reservas!E531="",IF(Reservas!D531="","",IF(Reservas!C531=$O$10,0.85,IF(Reservas!C531=$O$11,0.45,IF(Reservas!C531=$O$12,0.33,"")))),Reservas!E531)</f>
        <v/>
      </c>
      <c r="CC526" t="str">
        <f>IF(Reservas!H531="",IF(Reservas!G531="","",IF(Reservas!F531=$O$10,0.85,IF(Reservas!F531=$O$11,0.45,IF(Reservas!F531=$O$12,0.33,"")))),Reservas!H531)</f>
        <v/>
      </c>
      <c r="CD526" t="str">
        <f>IF(Reservas!K531="",IF(Reservas!J531="","",IF(Reservas!I531=$O$10,0.85,IF(Reservas!I531=$O$11,0.45,IF(Reservas!I531=$O$12,0.33,"")))),Reservas!K531)</f>
        <v/>
      </c>
      <c r="CE526" t="str">
        <f>IF(Reservas!N531="",IF(Reservas!M531="","",IF(Reservas!L531=$O$10,0.85,IF(Reservas!L531=$O$11,0.45,IF(Reservas!L531=$O$12,0.33,"")))),Reservas!N531)</f>
        <v/>
      </c>
      <c r="CF526" t="str">
        <f>IF(Reservas!Q531="",IF(Reservas!P531="","",IF(Reservas!O531=$O$10,0.85,IF(Reservas!O531=$O$11,0.45,IF(Reservas!O531=$O$12,0.33,"")))),Reservas!Q531)</f>
        <v/>
      </c>
      <c r="CG526" t="str">
        <f>IF(Reservas!T531="",IF(Reservas!S531="","",IF(Reservas!R531=$O$10,0.85,IF(Reservas!R531=$O$11,0.45,IF(Reservas!R531=$O$12,0.33,"")))),Reservas!T531)</f>
        <v/>
      </c>
      <c r="CH526" t="str">
        <f>IF(Reservas!W531="",IF(Reservas!V531="","",IF(Reservas!U531=$O$10,0.85,IF(Reservas!U531=$O$11,0.45,IF(Reservas!U531=$O$12,0.33,"")))),Reservas!W531)</f>
        <v/>
      </c>
      <c r="CI526" t="str">
        <f>IF(Reservas!Z531="",IF(Reservas!Y531="","",IF(Reservas!X531=$O$10,0.85,IF(Reservas!X531=$O$11,0.45,IF(Reservas!X531=$O$12,0.33,"")))),Reservas!Z531)</f>
        <v/>
      </c>
      <c r="CJ526" t="str">
        <f>IF(Reservas!AC531="",IF(Reservas!AB531="","",IF(Reservas!AA531=$O$10,0.85,IF(Reservas!AA531=$O$11,0.45,IF(Reservas!AA531=$O$12,0.33,"")))),Reservas!AC531)</f>
        <v/>
      </c>
      <c r="CK526" t="str">
        <f>IF(Reservas!AF531="",IF(Reservas!AE531="","",IF(Reservas!AD531=$O$10,0.85,IF(Reservas!AD531=$O$11,0.45,IF(Reservas!AD531=$O$12,0.33,"")))),Reservas!AF531)</f>
        <v/>
      </c>
      <c r="CL526" t="str">
        <f>IF(Reservas!AI531="",IF(Reservas!AH531="","",IF(Reservas!AG531=$O$10,0.85,IF(Reservas!AG531=$O$11,0.45,IF(Reservas!AG531=$O$12,0.33,"")))),Reservas!AI531)</f>
        <v/>
      </c>
      <c r="CM526" t="str">
        <f>IF(Reservas!AL531="",IF(Reservas!AK531="","",IF(Reservas!AJ531=$O$10,0.85,IF(Reservas!AJ531=$O$11,0.45,IF(Reservas!AJ531=$O$12,0.33,"")))),Reservas!AL531)</f>
        <v/>
      </c>
      <c r="CO526" t="str">
        <f>IFERROR('Prod y alimentación'!E584*IF($AN526=$R$10,VLOOKUP($AO526,Listas!$B$6:$C$106,2,),IF($AN526=$R$11,VLOOKUP($AO526,Listas!$E$6:$F$106,2,),IF($AN526=$R$12,VLOOKUP($AO526,Listas!$H$6:$I$106,2,),""))),"")</f>
        <v/>
      </c>
      <c r="CP526" t="str">
        <f>IFERROR('Prod y alimentación'!H584*IF($AN526=$R$10,VLOOKUP($AO526,Listas!$B$6:$C$106,2,),IF($AN526=$R$11,VLOOKUP($AO526,Listas!$E$6:$F$106,2,),IF($AN526=$R$12,VLOOKUP($AO526,Listas!$H$6:$I$106,2,),""))),"")</f>
        <v/>
      </c>
      <c r="CQ526" t="str">
        <f>IFERROR('Prod y alimentación'!K584*IF($AN526=$R$10,VLOOKUP($AO526,Listas!$B$6:$C$106,2,),IF($AN526=$R$11,VLOOKUP($AO526,Listas!$E$6:$F$106,2,),IF($AN526=$R$12,VLOOKUP($AO526,Listas!$H$6:$I$106,2,),""))),"")</f>
        <v/>
      </c>
      <c r="CR526" t="str">
        <f>IFERROR('Prod y alimentación'!N584*IF($AN526=$R$10,VLOOKUP($AO526,Listas!$B$6:$C$106,2,),IF($AN526=$R$11,VLOOKUP($AO526,Listas!$E$6:$F$106,2,),IF($AN526=$R$12,VLOOKUP($AO526,Listas!$H$6:$I$106,2,),""))),"")</f>
        <v/>
      </c>
      <c r="CS526" t="str">
        <f>IFERROR('Prod y alimentación'!Q584*IF($AN526=$R$10,VLOOKUP($AO526,Listas!$B$6:$C$106,2,),IF($AN526=$R$11,VLOOKUP($AO526,Listas!$E$6:$F$106,2,),IF($AN526=$R$12,VLOOKUP($AO526,Listas!$H$6:$I$106,2,),""))),"")</f>
        <v/>
      </c>
      <c r="CT526" t="str">
        <f>IFERROR('Prod y alimentación'!T584*IF($AN526=$R$10,VLOOKUP($AO526,Listas!$B$6:$C$106,2,),IF($AN526=$R$11,VLOOKUP($AO526,Listas!$E$6:$F$106,2,),IF($AN526=$R$12,VLOOKUP($AO526,Listas!$H$6:$I$106,2,),""))),"")</f>
        <v/>
      </c>
      <c r="CU526" t="str">
        <f>IFERROR('Prod y alimentación'!W584*IF($AN526=$R$10,VLOOKUP($AO526,Listas!$B$6:$C$106,2,),IF($AN526=$R$11,VLOOKUP($AO526,Listas!$E$6:$F$106,2,),IF($AN526=$R$12,VLOOKUP($AO526,Listas!$H$6:$I$106,2,),""))),"")</f>
        <v/>
      </c>
      <c r="CV526" t="str">
        <f>IFERROR('Prod y alimentación'!Z584*IF($AN526=$R$10,VLOOKUP($AO526,Listas!$B$6:$C$106,2,),IF($AN526=$R$11,VLOOKUP($AO526,Listas!$E$6:$F$106,2,),IF($AN526=$R$12,VLOOKUP($AO526,Listas!$H$6:$I$106,2,),""))),"")</f>
        <v/>
      </c>
      <c r="CW526" t="str">
        <f>IFERROR('Prod y alimentación'!AC584*IF($AN526=$R$10,VLOOKUP($AO526,Listas!$B$6:$C$106,2,),IF($AN526=$R$11,VLOOKUP($AO526,Listas!$E$6:$F$106,2,),IF($AN526=$R$12,VLOOKUP($AO526,Listas!$H$6:$I$106,2,),""))),"")</f>
        <v/>
      </c>
      <c r="CX526" t="str">
        <f>IFERROR('Prod y alimentación'!AF584*IF($AN526=$R$10,VLOOKUP($AO526,Listas!$B$6:$C$106,2,),IF($AN526=$R$11,VLOOKUP($AO526,Listas!$E$6:$F$106,2,),IF($AN526=$R$12,VLOOKUP($AO526,Listas!$H$6:$I$106,2,),""))),"")</f>
        <v/>
      </c>
      <c r="CY526" t="str">
        <f>IFERROR('Prod y alimentación'!AI584*IF($AN526=$R$10,VLOOKUP($AO526,Listas!$B$6:$C$106,2,),IF($AN526=$R$11,VLOOKUP($AO526,Listas!$E$6:$F$106,2,),IF($AN526=$R$12,VLOOKUP($AO526,Listas!$H$6:$I$106,2,),""))),"")</f>
        <v/>
      </c>
      <c r="CZ526" t="str">
        <f>IFERROR('Prod y alimentación'!AL584*IF($AN526=$R$10,VLOOKUP($AO526,Listas!$B$6:$C$106,2,),IF($AN526=$R$11,VLOOKUP($AO526,Listas!$E$6:$F$106,2,),IF($AN526=$R$12,VLOOKUP($AO526,Listas!$H$6:$I$106,2,),""))),"")</f>
        <v/>
      </c>
    </row>
    <row r="527" spans="80:104" x14ac:dyDescent="0.35">
      <c r="CB527" t="str">
        <f>IF(Reservas!E532="",IF(Reservas!D532="","",IF(Reservas!C532=$O$10,0.85,IF(Reservas!C532=$O$11,0.45,IF(Reservas!C532=$O$12,0.33,"")))),Reservas!E532)</f>
        <v/>
      </c>
      <c r="CC527" t="str">
        <f>IF(Reservas!H532="",IF(Reservas!G532="","",IF(Reservas!F532=$O$10,0.85,IF(Reservas!F532=$O$11,0.45,IF(Reservas!F532=$O$12,0.33,"")))),Reservas!H532)</f>
        <v/>
      </c>
      <c r="CD527" t="str">
        <f>IF(Reservas!K532="",IF(Reservas!J532="","",IF(Reservas!I532=$O$10,0.85,IF(Reservas!I532=$O$11,0.45,IF(Reservas!I532=$O$12,0.33,"")))),Reservas!K532)</f>
        <v/>
      </c>
      <c r="CE527" t="str">
        <f>IF(Reservas!N532="",IF(Reservas!M532="","",IF(Reservas!L532=$O$10,0.85,IF(Reservas!L532=$O$11,0.45,IF(Reservas!L532=$O$12,0.33,"")))),Reservas!N532)</f>
        <v/>
      </c>
      <c r="CF527" t="str">
        <f>IF(Reservas!Q532="",IF(Reservas!P532="","",IF(Reservas!O532=$O$10,0.85,IF(Reservas!O532=$O$11,0.45,IF(Reservas!O532=$O$12,0.33,"")))),Reservas!Q532)</f>
        <v/>
      </c>
      <c r="CG527" t="str">
        <f>IF(Reservas!T532="",IF(Reservas!S532="","",IF(Reservas!R532=$O$10,0.85,IF(Reservas!R532=$O$11,0.45,IF(Reservas!R532=$O$12,0.33,"")))),Reservas!T532)</f>
        <v/>
      </c>
      <c r="CH527" t="str">
        <f>IF(Reservas!W532="",IF(Reservas!V532="","",IF(Reservas!U532=$O$10,0.85,IF(Reservas!U532=$O$11,0.45,IF(Reservas!U532=$O$12,0.33,"")))),Reservas!W532)</f>
        <v/>
      </c>
      <c r="CI527" t="str">
        <f>IF(Reservas!Z532="",IF(Reservas!Y532="","",IF(Reservas!X532=$O$10,0.85,IF(Reservas!X532=$O$11,0.45,IF(Reservas!X532=$O$12,0.33,"")))),Reservas!Z532)</f>
        <v/>
      </c>
      <c r="CJ527" t="str">
        <f>IF(Reservas!AC532="",IF(Reservas!AB532="","",IF(Reservas!AA532=$O$10,0.85,IF(Reservas!AA532=$O$11,0.45,IF(Reservas!AA532=$O$12,0.33,"")))),Reservas!AC532)</f>
        <v/>
      </c>
      <c r="CK527" t="str">
        <f>IF(Reservas!AF532="",IF(Reservas!AE532="","",IF(Reservas!AD532=$O$10,0.85,IF(Reservas!AD532=$O$11,0.45,IF(Reservas!AD532=$O$12,0.33,"")))),Reservas!AF532)</f>
        <v/>
      </c>
      <c r="CL527" t="str">
        <f>IF(Reservas!AI532="",IF(Reservas!AH532="","",IF(Reservas!AG532=$O$10,0.85,IF(Reservas!AG532=$O$11,0.45,IF(Reservas!AG532=$O$12,0.33,"")))),Reservas!AI532)</f>
        <v/>
      </c>
      <c r="CM527" t="str">
        <f>IF(Reservas!AL532="",IF(Reservas!AK532="","",IF(Reservas!AJ532=$O$10,0.85,IF(Reservas!AJ532=$O$11,0.45,IF(Reservas!AJ532=$O$12,0.33,"")))),Reservas!AL532)</f>
        <v/>
      </c>
      <c r="CO527" t="str">
        <f>IFERROR('Prod y alimentación'!E585*IF($AN527=$R$10,VLOOKUP($AO527,Listas!$B$6:$C$106,2,),IF($AN527=$R$11,VLOOKUP($AO527,Listas!$E$6:$F$106,2,),IF($AN527=$R$12,VLOOKUP($AO527,Listas!$H$6:$I$106,2,),""))),"")</f>
        <v/>
      </c>
      <c r="CP527" t="str">
        <f>IFERROR('Prod y alimentación'!H585*IF($AN527=$R$10,VLOOKUP($AO527,Listas!$B$6:$C$106,2,),IF($AN527=$R$11,VLOOKUP($AO527,Listas!$E$6:$F$106,2,),IF($AN527=$R$12,VLOOKUP($AO527,Listas!$H$6:$I$106,2,),""))),"")</f>
        <v/>
      </c>
      <c r="CQ527" t="str">
        <f>IFERROR('Prod y alimentación'!K585*IF($AN527=$R$10,VLOOKUP($AO527,Listas!$B$6:$C$106,2,),IF($AN527=$R$11,VLOOKUP($AO527,Listas!$E$6:$F$106,2,),IF($AN527=$R$12,VLOOKUP($AO527,Listas!$H$6:$I$106,2,),""))),"")</f>
        <v/>
      </c>
      <c r="CR527" t="str">
        <f>IFERROR('Prod y alimentación'!N585*IF($AN527=$R$10,VLOOKUP($AO527,Listas!$B$6:$C$106,2,),IF($AN527=$R$11,VLOOKUP($AO527,Listas!$E$6:$F$106,2,),IF($AN527=$R$12,VLOOKUP($AO527,Listas!$H$6:$I$106,2,),""))),"")</f>
        <v/>
      </c>
      <c r="CS527" t="str">
        <f>IFERROR('Prod y alimentación'!Q585*IF($AN527=$R$10,VLOOKUP($AO527,Listas!$B$6:$C$106,2,),IF($AN527=$R$11,VLOOKUP($AO527,Listas!$E$6:$F$106,2,),IF($AN527=$R$12,VLOOKUP($AO527,Listas!$H$6:$I$106,2,),""))),"")</f>
        <v/>
      </c>
      <c r="CT527" t="str">
        <f>IFERROR('Prod y alimentación'!T585*IF($AN527=$R$10,VLOOKUP($AO527,Listas!$B$6:$C$106,2,),IF($AN527=$R$11,VLOOKUP($AO527,Listas!$E$6:$F$106,2,),IF($AN527=$R$12,VLOOKUP($AO527,Listas!$H$6:$I$106,2,),""))),"")</f>
        <v/>
      </c>
      <c r="CU527" t="str">
        <f>IFERROR('Prod y alimentación'!W585*IF($AN527=$R$10,VLOOKUP($AO527,Listas!$B$6:$C$106,2,),IF($AN527=$R$11,VLOOKUP($AO527,Listas!$E$6:$F$106,2,),IF($AN527=$R$12,VLOOKUP($AO527,Listas!$H$6:$I$106,2,),""))),"")</f>
        <v/>
      </c>
      <c r="CV527" t="str">
        <f>IFERROR('Prod y alimentación'!Z585*IF($AN527=$R$10,VLOOKUP($AO527,Listas!$B$6:$C$106,2,),IF($AN527=$R$11,VLOOKUP($AO527,Listas!$E$6:$F$106,2,),IF($AN527=$R$12,VLOOKUP($AO527,Listas!$H$6:$I$106,2,),""))),"")</f>
        <v/>
      </c>
      <c r="CW527" t="str">
        <f>IFERROR('Prod y alimentación'!AC585*IF($AN527=$R$10,VLOOKUP($AO527,Listas!$B$6:$C$106,2,),IF($AN527=$R$11,VLOOKUP($AO527,Listas!$E$6:$F$106,2,),IF($AN527=$R$12,VLOOKUP($AO527,Listas!$H$6:$I$106,2,),""))),"")</f>
        <v/>
      </c>
      <c r="CX527" t="str">
        <f>IFERROR('Prod y alimentación'!AF585*IF($AN527=$R$10,VLOOKUP($AO527,Listas!$B$6:$C$106,2,),IF($AN527=$R$11,VLOOKUP($AO527,Listas!$E$6:$F$106,2,),IF($AN527=$R$12,VLOOKUP($AO527,Listas!$H$6:$I$106,2,),""))),"")</f>
        <v/>
      </c>
      <c r="CY527" t="str">
        <f>IFERROR('Prod y alimentación'!AI585*IF($AN527=$R$10,VLOOKUP($AO527,Listas!$B$6:$C$106,2,),IF($AN527=$R$11,VLOOKUP($AO527,Listas!$E$6:$F$106,2,),IF($AN527=$R$12,VLOOKUP($AO527,Listas!$H$6:$I$106,2,),""))),"")</f>
        <v/>
      </c>
      <c r="CZ527" t="str">
        <f>IFERROR('Prod y alimentación'!AL585*IF($AN527=$R$10,VLOOKUP($AO527,Listas!$B$6:$C$106,2,),IF($AN527=$R$11,VLOOKUP($AO527,Listas!$E$6:$F$106,2,),IF($AN527=$R$12,VLOOKUP($AO527,Listas!$H$6:$I$106,2,),""))),"")</f>
        <v/>
      </c>
    </row>
    <row r="528" spans="80:104" x14ac:dyDescent="0.35">
      <c r="CB528" t="str">
        <f>IF(Reservas!E533="",IF(Reservas!D533="","",IF(Reservas!C533=$O$10,0.85,IF(Reservas!C533=$O$11,0.45,IF(Reservas!C533=$O$12,0.33,"")))),Reservas!E533)</f>
        <v/>
      </c>
      <c r="CC528" t="str">
        <f>IF(Reservas!H533="",IF(Reservas!G533="","",IF(Reservas!F533=$O$10,0.85,IF(Reservas!F533=$O$11,0.45,IF(Reservas!F533=$O$12,0.33,"")))),Reservas!H533)</f>
        <v/>
      </c>
      <c r="CD528" t="str">
        <f>IF(Reservas!K533="",IF(Reservas!J533="","",IF(Reservas!I533=$O$10,0.85,IF(Reservas!I533=$O$11,0.45,IF(Reservas!I533=$O$12,0.33,"")))),Reservas!K533)</f>
        <v/>
      </c>
      <c r="CE528" t="str">
        <f>IF(Reservas!N533="",IF(Reservas!M533="","",IF(Reservas!L533=$O$10,0.85,IF(Reservas!L533=$O$11,0.45,IF(Reservas!L533=$O$12,0.33,"")))),Reservas!N533)</f>
        <v/>
      </c>
      <c r="CF528" t="str">
        <f>IF(Reservas!Q533="",IF(Reservas!P533="","",IF(Reservas!O533=$O$10,0.85,IF(Reservas!O533=$O$11,0.45,IF(Reservas!O533=$O$12,0.33,"")))),Reservas!Q533)</f>
        <v/>
      </c>
      <c r="CG528" t="str">
        <f>IF(Reservas!T533="",IF(Reservas!S533="","",IF(Reservas!R533=$O$10,0.85,IF(Reservas!R533=$O$11,0.45,IF(Reservas!R533=$O$12,0.33,"")))),Reservas!T533)</f>
        <v/>
      </c>
      <c r="CH528" t="str">
        <f>IF(Reservas!W533="",IF(Reservas!V533="","",IF(Reservas!U533=$O$10,0.85,IF(Reservas!U533=$O$11,0.45,IF(Reservas!U533=$O$12,0.33,"")))),Reservas!W533)</f>
        <v/>
      </c>
      <c r="CI528" t="str">
        <f>IF(Reservas!Z533="",IF(Reservas!Y533="","",IF(Reservas!X533=$O$10,0.85,IF(Reservas!X533=$O$11,0.45,IF(Reservas!X533=$O$12,0.33,"")))),Reservas!Z533)</f>
        <v/>
      </c>
      <c r="CJ528" t="str">
        <f>IF(Reservas!AC533="",IF(Reservas!AB533="","",IF(Reservas!AA533=$O$10,0.85,IF(Reservas!AA533=$O$11,0.45,IF(Reservas!AA533=$O$12,0.33,"")))),Reservas!AC533)</f>
        <v/>
      </c>
      <c r="CK528" t="str">
        <f>IF(Reservas!AF533="",IF(Reservas!AE533="","",IF(Reservas!AD533=$O$10,0.85,IF(Reservas!AD533=$O$11,0.45,IF(Reservas!AD533=$O$12,0.33,"")))),Reservas!AF533)</f>
        <v/>
      </c>
      <c r="CL528" t="str">
        <f>IF(Reservas!AI533="",IF(Reservas!AH533="","",IF(Reservas!AG533=$O$10,0.85,IF(Reservas!AG533=$O$11,0.45,IF(Reservas!AG533=$O$12,0.33,"")))),Reservas!AI533)</f>
        <v/>
      </c>
      <c r="CM528" t="str">
        <f>IF(Reservas!AL533="",IF(Reservas!AK533="","",IF(Reservas!AJ533=$O$10,0.85,IF(Reservas!AJ533=$O$11,0.45,IF(Reservas!AJ533=$O$12,0.33,"")))),Reservas!AL533)</f>
        <v/>
      </c>
      <c r="CO528" t="str">
        <f>IFERROR('Prod y alimentación'!E586*IF($AN528=$R$10,VLOOKUP($AO528,Listas!$B$6:$C$106,2,),IF($AN528=$R$11,VLOOKUP($AO528,Listas!$E$6:$F$106,2,),IF($AN528=$R$12,VLOOKUP($AO528,Listas!$H$6:$I$106,2,),""))),"")</f>
        <v/>
      </c>
      <c r="CP528" t="str">
        <f>IFERROR('Prod y alimentación'!H586*IF($AN528=$R$10,VLOOKUP($AO528,Listas!$B$6:$C$106,2,),IF($AN528=$R$11,VLOOKUP($AO528,Listas!$E$6:$F$106,2,),IF($AN528=$R$12,VLOOKUP($AO528,Listas!$H$6:$I$106,2,),""))),"")</f>
        <v/>
      </c>
      <c r="CQ528" t="str">
        <f>IFERROR('Prod y alimentación'!K586*IF($AN528=$R$10,VLOOKUP($AO528,Listas!$B$6:$C$106,2,),IF($AN528=$R$11,VLOOKUP($AO528,Listas!$E$6:$F$106,2,),IF($AN528=$R$12,VLOOKUP($AO528,Listas!$H$6:$I$106,2,),""))),"")</f>
        <v/>
      </c>
      <c r="CR528" t="str">
        <f>IFERROR('Prod y alimentación'!N586*IF($AN528=$R$10,VLOOKUP($AO528,Listas!$B$6:$C$106,2,),IF($AN528=$R$11,VLOOKUP($AO528,Listas!$E$6:$F$106,2,),IF($AN528=$R$12,VLOOKUP($AO528,Listas!$H$6:$I$106,2,),""))),"")</f>
        <v/>
      </c>
      <c r="CS528" t="str">
        <f>IFERROR('Prod y alimentación'!Q586*IF($AN528=$R$10,VLOOKUP($AO528,Listas!$B$6:$C$106,2,),IF($AN528=$R$11,VLOOKUP($AO528,Listas!$E$6:$F$106,2,),IF($AN528=$R$12,VLOOKUP($AO528,Listas!$H$6:$I$106,2,),""))),"")</f>
        <v/>
      </c>
      <c r="CT528" t="str">
        <f>IFERROR('Prod y alimentación'!T586*IF($AN528=$R$10,VLOOKUP($AO528,Listas!$B$6:$C$106,2,),IF($AN528=$R$11,VLOOKUP($AO528,Listas!$E$6:$F$106,2,),IF($AN528=$R$12,VLOOKUP($AO528,Listas!$H$6:$I$106,2,),""))),"")</f>
        <v/>
      </c>
      <c r="CU528" t="str">
        <f>IFERROR('Prod y alimentación'!W586*IF($AN528=$R$10,VLOOKUP($AO528,Listas!$B$6:$C$106,2,),IF($AN528=$R$11,VLOOKUP($AO528,Listas!$E$6:$F$106,2,),IF($AN528=$R$12,VLOOKUP($AO528,Listas!$H$6:$I$106,2,),""))),"")</f>
        <v/>
      </c>
      <c r="CV528" t="str">
        <f>IFERROR('Prod y alimentación'!Z586*IF($AN528=$R$10,VLOOKUP($AO528,Listas!$B$6:$C$106,2,),IF($AN528=$R$11,VLOOKUP($AO528,Listas!$E$6:$F$106,2,),IF($AN528=$R$12,VLOOKUP($AO528,Listas!$H$6:$I$106,2,),""))),"")</f>
        <v/>
      </c>
      <c r="CW528" t="str">
        <f>IFERROR('Prod y alimentación'!AC586*IF($AN528=$R$10,VLOOKUP($AO528,Listas!$B$6:$C$106,2,),IF($AN528=$R$11,VLOOKUP($AO528,Listas!$E$6:$F$106,2,),IF($AN528=$R$12,VLOOKUP($AO528,Listas!$H$6:$I$106,2,),""))),"")</f>
        <v/>
      </c>
      <c r="CX528" t="str">
        <f>IFERROR('Prod y alimentación'!AF586*IF($AN528=$R$10,VLOOKUP($AO528,Listas!$B$6:$C$106,2,),IF($AN528=$R$11,VLOOKUP($AO528,Listas!$E$6:$F$106,2,),IF($AN528=$R$12,VLOOKUP($AO528,Listas!$H$6:$I$106,2,),""))),"")</f>
        <v/>
      </c>
      <c r="CY528" t="str">
        <f>IFERROR('Prod y alimentación'!AI586*IF($AN528=$R$10,VLOOKUP($AO528,Listas!$B$6:$C$106,2,),IF($AN528=$R$11,VLOOKUP($AO528,Listas!$E$6:$F$106,2,),IF($AN528=$R$12,VLOOKUP($AO528,Listas!$H$6:$I$106,2,),""))),"")</f>
        <v/>
      </c>
      <c r="CZ528" t="str">
        <f>IFERROR('Prod y alimentación'!AL586*IF($AN528=$R$10,VLOOKUP($AO528,Listas!$B$6:$C$106,2,),IF($AN528=$R$11,VLOOKUP($AO528,Listas!$E$6:$F$106,2,),IF($AN528=$R$12,VLOOKUP($AO528,Listas!$H$6:$I$106,2,),""))),"")</f>
        <v/>
      </c>
    </row>
    <row r="529" spans="80:104" x14ac:dyDescent="0.35">
      <c r="CB529" t="str">
        <f>IF(Reservas!E534="",IF(Reservas!D534="","",IF(Reservas!C534=$O$10,0.85,IF(Reservas!C534=$O$11,0.45,IF(Reservas!C534=$O$12,0.33,"")))),Reservas!E534)</f>
        <v/>
      </c>
      <c r="CC529" t="str">
        <f>IF(Reservas!H534="",IF(Reservas!G534="","",IF(Reservas!F534=$O$10,0.85,IF(Reservas!F534=$O$11,0.45,IF(Reservas!F534=$O$12,0.33,"")))),Reservas!H534)</f>
        <v/>
      </c>
      <c r="CD529" t="str">
        <f>IF(Reservas!K534="",IF(Reservas!J534="","",IF(Reservas!I534=$O$10,0.85,IF(Reservas!I534=$O$11,0.45,IF(Reservas!I534=$O$12,0.33,"")))),Reservas!K534)</f>
        <v/>
      </c>
      <c r="CE529" t="str">
        <f>IF(Reservas!N534="",IF(Reservas!M534="","",IF(Reservas!L534=$O$10,0.85,IF(Reservas!L534=$O$11,0.45,IF(Reservas!L534=$O$12,0.33,"")))),Reservas!N534)</f>
        <v/>
      </c>
      <c r="CF529" t="str">
        <f>IF(Reservas!Q534="",IF(Reservas!P534="","",IF(Reservas!O534=$O$10,0.85,IF(Reservas!O534=$O$11,0.45,IF(Reservas!O534=$O$12,0.33,"")))),Reservas!Q534)</f>
        <v/>
      </c>
      <c r="CG529" t="str">
        <f>IF(Reservas!T534="",IF(Reservas!S534="","",IF(Reservas!R534=$O$10,0.85,IF(Reservas!R534=$O$11,0.45,IF(Reservas!R534=$O$12,0.33,"")))),Reservas!T534)</f>
        <v/>
      </c>
      <c r="CH529" t="str">
        <f>IF(Reservas!W534="",IF(Reservas!V534="","",IF(Reservas!U534=$O$10,0.85,IF(Reservas!U534=$O$11,0.45,IF(Reservas!U534=$O$12,0.33,"")))),Reservas!W534)</f>
        <v/>
      </c>
      <c r="CI529" t="str">
        <f>IF(Reservas!Z534="",IF(Reservas!Y534="","",IF(Reservas!X534=$O$10,0.85,IF(Reservas!X534=$O$11,0.45,IF(Reservas!X534=$O$12,0.33,"")))),Reservas!Z534)</f>
        <v/>
      </c>
      <c r="CJ529" t="str">
        <f>IF(Reservas!AC534="",IF(Reservas!AB534="","",IF(Reservas!AA534=$O$10,0.85,IF(Reservas!AA534=$O$11,0.45,IF(Reservas!AA534=$O$12,0.33,"")))),Reservas!AC534)</f>
        <v/>
      </c>
      <c r="CK529" t="str">
        <f>IF(Reservas!AF534="",IF(Reservas!AE534="","",IF(Reservas!AD534=$O$10,0.85,IF(Reservas!AD534=$O$11,0.45,IF(Reservas!AD534=$O$12,0.33,"")))),Reservas!AF534)</f>
        <v/>
      </c>
      <c r="CL529" t="str">
        <f>IF(Reservas!AI534="",IF(Reservas!AH534="","",IF(Reservas!AG534=$O$10,0.85,IF(Reservas!AG534=$O$11,0.45,IF(Reservas!AG534=$O$12,0.33,"")))),Reservas!AI534)</f>
        <v/>
      </c>
      <c r="CM529" t="str">
        <f>IF(Reservas!AL534="",IF(Reservas!AK534="","",IF(Reservas!AJ534=$O$10,0.85,IF(Reservas!AJ534=$O$11,0.45,IF(Reservas!AJ534=$O$12,0.33,"")))),Reservas!AL534)</f>
        <v/>
      </c>
      <c r="CO529" t="str">
        <f>IFERROR('Prod y alimentación'!E587*IF($AN529=$R$10,VLOOKUP($AO529,Listas!$B$6:$C$106,2,),IF($AN529=$R$11,VLOOKUP($AO529,Listas!$E$6:$F$106,2,),IF($AN529=$R$12,VLOOKUP($AO529,Listas!$H$6:$I$106,2,),""))),"")</f>
        <v/>
      </c>
      <c r="CP529" t="str">
        <f>IFERROR('Prod y alimentación'!H587*IF($AN529=$R$10,VLOOKUP($AO529,Listas!$B$6:$C$106,2,),IF($AN529=$R$11,VLOOKUP($AO529,Listas!$E$6:$F$106,2,),IF($AN529=$R$12,VLOOKUP($AO529,Listas!$H$6:$I$106,2,),""))),"")</f>
        <v/>
      </c>
      <c r="CQ529" t="str">
        <f>IFERROR('Prod y alimentación'!K587*IF($AN529=$R$10,VLOOKUP($AO529,Listas!$B$6:$C$106,2,),IF($AN529=$R$11,VLOOKUP($AO529,Listas!$E$6:$F$106,2,),IF($AN529=$R$12,VLOOKUP($AO529,Listas!$H$6:$I$106,2,),""))),"")</f>
        <v/>
      </c>
      <c r="CR529" t="str">
        <f>IFERROR('Prod y alimentación'!N587*IF($AN529=$R$10,VLOOKUP($AO529,Listas!$B$6:$C$106,2,),IF($AN529=$R$11,VLOOKUP($AO529,Listas!$E$6:$F$106,2,),IF($AN529=$R$12,VLOOKUP($AO529,Listas!$H$6:$I$106,2,),""))),"")</f>
        <v/>
      </c>
      <c r="CS529" t="str">
        <f>IFERROR('Prod y alimentación'!Q587*IF($AN529=$R$10,VLOOKUP($AO529,Listas!$B$6:$C$106,2,),IF($AN529=$R$11,VLOOKUP($AO529,Listas!$E$6:$F$106,2,),IF($AN529=$R$12,VLOOKUP($AO529,Listas!$H$6:$I$106,2,),""))),"")</f>
        <v/>
      </c>
      <c r="CT529" t="str">
        <f>IFERROR('Prod y alimentación'!T587*IF($AN529=$R$10,VLOOKUP($AO529,Listas!$B$6:$C$106,2,),IF($AN529=$R$11,VLOOKUP($AO529,Listas!$E$6:$F$106,2,),IF($AN529=$R$12,VLOOKUP($AO529,Listas!$H$6:$I$106,2,),""))),"")</f>
        <v/>
      </c>
      <c r="CU529" t="str">
        <f>IFERROR('Prod y alimentación'!W587*IF($AN529=$R$10,VLOOKUP($AO529,Listas!$B$6:$C$106,2,),IF($AN529=$R$11,VLOOKUP($AO529,Listas!$E$6:$F$106,2,),IF($AN529=$R$12,VLOOKUP($AO529,Listas!$H$6:$I$106,2,),""))),"")</f>
        <v/>
      </c>
      <c r="CV529" t="str">
        <f>IFERROR('Prod y alimentación'!Z587*IF($AN529=$R$10,VLOOKUP($AO529,Listas!$B$6:$C$106,2,),IF($AN529=$R$11,VLOOKUP($AO529,Listas!$E$6:$F$106,2,),IF($AN529=$R$12,VLOOKUP($AO529,Listas!$H$6:$I$106,2,),""))),"")</f>
        <v/>
      </c>
      <c r="CW529" t="str">
        <f>IFERROR('Prod y alimentación'!AC587*IF($AN529=$R$10,VLOOKUP($AO529,Listas!$B$6:$C$106,2,),IF($AN529=$R$11,VLOOKUP($AO529,Listas!$E$6:$F$106,2,),IF($AN529=$R$12,VLOOKUP($AO529,Listas!$H$6:$I$106,2,),""))),"")</f>
        <v/>
      </c>
      <c r="CX529" t="str">
        <f>IFERROR('Prod y alimentación'!AF587*IF($AN529=$R$10,VLOOKUP($AO529,Listas!$B$6:$C$106,2,),IF($AN529=$R$11,VLOOKUP($AO529,Listas!$E$6:$F$106,2,),IF($AN529=$R$12,VLOOKUP($AO529,Listas!$H$6:$I$106,2,),""))),"")</f>
        <v/>
      </c>
      <c r="CY529" t="str">
        <f>IFERROR('Prod y alimentación'!AI587*IF($AN529=$R$10,VLOOKUP($AO529,Listas!$B$6:$C$106,2,),IF($AN529=$R$11,VLOOKUP($AO529,Listas!$E$6:$F$106,2,),IF($AN529=$R$12,VLOOKUP($AO529,Listas!$H$6:$I$106,2,),""))),"")</f>
        <v/>
      </c>
      <c r="CZ529" t="str">
        <f>IFERROR('Prod y alimentación'!AL587*IF($AN529=$R$10,VLOOKUP($AO529,Listas!$B$6:$C$106,2,),IF($AN529=$R$11,VLOOKUP($AO529,Listas!$E$6:$F$106,2,),IF($AN529=$R$12,VLOOKUP($AO529,Listas!$H$6:$I$106,2,),""))),"")</f>
        <v/>
      </c>
    </row>
    <row r="530" spans="80:104" x14ac:dyDescent="0.35">
      <c r="CB530" t="str">
        <f>IF(Reservas!E535="",IF(Reservas!D535="","",IF(Reservas!C535=$O$10,0.85,IF(Reservas!C535=$O$11,0.45,IF(Reservas!C535=$O$12,0.33,"")))),Reservas!E535)</f>
        <v/>
      </c>
      <c r="CC530" t="str">
        <f>IF(Reservas!H535="",IF(Reservas!G535="","",IF(Reservas!F535=$O$10,0.85,IF(Reservas!F535=$O$11,0.45,IF(Reservas!F535=$O$12,0.33,"")))),Reservas!H535)</f>
        <v/>
      </c>
      <c r="CD530" t="str">
        <f>IF(Reservas!K535="",IF(Reservas!J535="","",IF(Reservas!I535=$O$10,0.85,IF(Reservas!I535=$O$11,0.45,IF(Reservas!I535=$O$12,0.33,"")))),Reservas!K535)</f>
        <v/>
      </c>
      <c r="CE530" t="str">
        <f>IF(Reservas!N535="",IF(Reservas!M535="","",IF(Reservas!L535=$O$10,0.85,IF(Reservas!L535=$O$11,0.45,IF(Reservas!L535=$O$12,0.33,"")))),Reservas!N535)</f>
        <v/>
      </c>
      <c r="CF530" t="str">
        <f>IF(Reservas!Q535="",IF(Reservas!P535="","",IF(Reservas!O535=$O$10,0.85,IF(Reservas!O535=$O$11,0.45,IF(Reservas!O535=$O$12,0.33,"")))),Reservas!Q535)</f>
        <v/>
      </c>
      <c r="CG530" t="str">
        <f>IF(Reservas!T535="",IF(Reservas!S535="","",IF(Reservas!R535=$O$10,0.85,IF(Reservas!R535=$O$11,0.45,IF(Reservas!R535=$O$12,0.33,"")))),Reservas!T535)</f>
        <v/>
      </c>
      <c r="CH530" t="str">
        <f>IF(Reservas!W535="",IF(Reservas!V535="","",IF(Reservas!U535=$O$10,0.85,IF(Reservas!U535=$O$11,0.45,IF(Reservas!U535=$O$12,0.33,"")))),Reservas!W535)</f>
        <v/>
      </c>
      <c r="CI530" t="str">
        <f>IF(Reservas!Z535="",IF(Reservas!Y535="","",IF(Reservas!X535=$O$10,0.85,IF(Reservas!X535=$O$11,0.45,IF(Reservas!X535=$O$12,0.33,"")))),Reservas!Z535)</f>
        <v/>
      </c>
      <c r="CJ530" t="str">
        <f>IF(Reservas!AC535="",IF(Reservas!AB535="","",IF(Reservas!AA535=$O$10,0.85,IF(Reservas!AA535=$O$11,0.45,IF(Reservas!AA535=$O$12,0.33,"")))),Reservas!AC535)</f>
        <v/>
      </c>
      <c r="CK530" t="str">
        <f>IF(Reservas!AF535="",IF(Reservas!AE535="","",IF(Reservas!AD535=$O$10,0.85,IF(Reservas!AD535=$O$11,0.45,IF(Reservas!AD535=$O$12,0.33,"")))),Reservas!AF535)</f>
        <v/>
      </c>
      <c r="CL530" t="str">
        <f>IF(Reservas!AI535="",IF(Reservas!AH535="","",IF(Reservas!AG535=$O$10,0.85,IF(Reservas!AG535=$O$11,0.45,IF(Reservas!AG535=$O$12,0.33,"")))),Reservas!AI535)</f>
        <v/>
      </c>
      <c r="CM530" t="str">
        <f>IF(Reservas!AL535="",IF(Reservas!AK535="","",IF(Reservas!AJ535=$O$10,0.85,IF(Reservas!AJ535=$O$11,0.45,IF(Reservas!AJ535=$O$12,0.33,"")))),Reservas!AL535)</f>
        <v/>
      </c>
      <c r="CO530" t="str">
        <f>IFERROR('Prod y alimentación'!E588*IF($AN530=$R$10,VLOOKUP($AO530,Listas!$B$6:$C$106,2,),IF($AN530=$R$11,VLOOKUP($AO530,Listas!$E$6:$F$106,2,),IF($AN530=$R$12,VLOOKUP($AO530,Listas!$H$6:$I$106,2,),""))),"")</f>
        <v/>
      </c>
      <c r="CP530" t="str">
        <f>IFERROR('Prod y alimentación'!H588*IF($AN530=$R$10,VLOOKUP($AO530,Listas!$B$6:$C$106,2,),IF($AN530=$R$11,VLOOKUP($AO530,Listas!$E$6:$F$106,2,),IF($AN530=$R$12,VLOOKUP($AO530,Listas!$H$6:$I$106,2,),""))),"")</f>
        <v/>
      </c>
      <c r="CQ530" t="str">
        <f>IFERROR('Prod y alimentación'!K588*IF($AN530=$R$10,VLOOKUP($AO530,Listas!$B$6:$C$106,2,),IF($AN530=$R$11,VLOOKUP($AO530,Listas!$E$6:$F$106,2,),IF($AN530=$R$12,VLOOKUP($AO530,Listas!$H$6:$I$106,2,),""))),"")</f>
        <v/>
      </c>
      <c r="CR530" t="str">
        <f>IFERROR('Prod y alimentación'!N588*IF($AN530=$R$10,VLOOKUP($AO530,Listas!$B$6:$C$106,2,),IF($AN530=$R$11,VLOOKUP($AO530,Listas!$E$6:$F$106,2,),IF($AN530=$R$12,VLOOKUP($AO530,Listas!$H$6:$I$106,2,),""))),"")</f>
        <v/>
      </c>
      <c r="CS530" t="str">
        <f>IFERROR('Prod y alimentación'!Q588*IF($AN530=$R$10,VLOOKUP($AO530,Listas!$B$6:$C$106,2,),IF($AN530=$R$11,VLOOKUP($AO530,Listas!$E$6:$F$106,2,),IF($AN530=$R$12,VLOOKUP($AO530,Listas!$H$6:$I$106,2,),""))),"")</f>
        <v/>
      </c>
      <c r="CT530" t="str">
        <f>IFERROR('Prod y alimentación'!T588*IF($AN530=$R$10,VLOOKUP($AO530,Listas!$B$6:$C$106,2,),IF($AN530=$R$11,VLOOKUP($AO530,Listas!$E$6:$F$106,2,),IF($AN530=$R$12,VLOOKUP($AO530,Listas!$H$6:$I$106,2,),""))),"")</f>
        <v/>
      </c>
      <c r="CU530" t="str">
        <f>IFERROR('Prod y alimentación'!W588*IF($AN530=$R$10,VLOOKUP($AO530,Listas!$B$6:$C$106,2,),IF($AN530=$R$11,VLOOKUP($AO530,Listas!$E$6:$F$106,2,),IF($AN530=$R$12,VLOOKUP($AO530,Listas!$H$6:$I$106,2,),""))),"")</f>
        <v/>
      </c>
      <c r="CV530" t="str">
        <f>IFERROR('Prod y alimentación'!Z588*IF($AN530=$R$10,VLOOKUP($AO530,Listas!$B$6:$C$106,2,),IF($AN530=$R$11,VLOOKUP($AO530,Listas!$E$6:$F$106,2,),IF($AN530=$R$12,VLOOKUP($AO530,Listas!$H$6:$I$106,2,),""))),"")</f>
        <v/>
      </c>
      <c r="CW530" t="str">
        <f>IFERROR('Prod y alimentación'!AC588*IF($AN530=$R$10,VLOOKUP($AO530,Listas!$B$6:$C$106,2,),IF($AN530=$R$11,VLOOKUP($AO530,Listas!$E$6:$F$106,2,),IF($AN530=$R$12,VLOOKUP($AO530,Listas!$H$6:$I$106,2,),""))),"")</f>
        <v/>
      </c>
      <c r="CX530" t="str">
        <f>IFERROR('Prod y alimentación'!AF588*IF($AN530=$R$10,VLOOKUP($AO530,Listas!$B$6:$C$106,2,),IF($AN530=$R$11,VLOOKUP($AO530,Listas!$E$6:$F$106,2,),IF($AN530=$R$12,VLOOKUP($AO530,Listas!$H$6:$I$106,2,),""))),"")</f>
        <v/>
      </c>
      <c r="CY530" t="str">
        <f>IFERROR('Prod y alimentación'!AI588*IF($AN530=$R$10,VLOOKUP($AO530,Listas!$B$6:$C$106,2,),IF($AN530=$R$11,VLOOKUP($AO530,Listas!$E$6:$F$106,2,),IF($AN530=$R$12,VLOOKUP($AO530,Listas!$H$6:$I$106,2,),""))),"")</f>
        <v/>
      </c>
      <c r="CZ530" t="str">
        <f>IFERROR('Prod y alimentación'!AL588*IF($AN530=$R$10,VLOOKUP($AO530,Listas!$B$6:$C$106,2,),IF($AN530=$R$11,VLOOKUP($AO530,Listas!$E$6:$F$106,2,),IF($AN530=$R$12,VLOOKUP($AO530,Listas!$H$6:$I$106,2,),""))),"")</f>
        <v/>
      </c>
    </row>
    <row r="531" spans="80:104" x14ac:dyDescent="0.35">
      <c r="CB531" t="str">
        <f>IF(Reservas!E536="",IF(Reservas!D536="","",IF(Reservas!C536=$O$10,0.85,IF(Reservas!C536=$O$11,0.45,IF(Reservas!C536=$O$12,0.33,"")))),Reservas!E536)</f>
        <v/>
      </c>
      <c r="CC531" t="str">
        <f>IF(Reservas!H536="",IF(Reservas!G536="","",IF(Reservas!F536=$O$10,0.85,IF(Reservas!F536=$O$11,0.45,IF(Reservas!F536=$O$12,0.33,"")))),Reservas!H536)</f>
        <v/>
      </c>
      <c r="CD531" t="str">
        <f>IF(Reservas!K536="",IF(Reservas!J536="","",IF(Reservas!I536=$O$10,0.85,IF(Reservas!I536=$O$11,0.45,IF(Reservas!I536=$O$12,0.33,"")))),Reservas!K536)</f>
        <v/>
      </c>
      <c r="CE531" t="str">
        <f>IF(Reservas!N536="",IF(Reservas!M536="","",IF(Reservas!L536=$O$10,0.85,IF(Reservas!L536=$O$11,0.45,IF(Reservas!L536=$O$12,0.33,"")))),Reservas!N536)</f>
        <v/>
      </c>
      <c r="CF531" t="str">
        <f>IF(Reservas!Q536="",IF(Reservas!P536="","",IF(Reservas!O536=$O$10,0.85,IF(Reservas!O536=$O$11,0.45,IF(Reservas!O536=$O$12,0.33,"")))),Reservas!Q536)</f>
        <v/>
      </c>
      <c r="CG531" t="str">
        <f>IF(Reservas!T536="",IF(Reservas!S536="","",IF(Reservas!R536=$O$10,0.85,IF(Reservas!R536=$O$11,0.45,IF(Reservas!R536=$O$12,0.33,"")))),Reservas!T536)</f>
        <v/>
      </c>
      <c r="CH531" t="str">
        <f>IF(Reservas!W536="",IF(Reservas!V536="","",IF(Reservas!U536=$O$10,0.85,IF(Reservas!U536=$O$11,0.45,IF(Reservas!U536=$O$12,0.33,"")))),Reservas!W536)</f>
        <v/>
      </c>
      <c r="CI531" t="str">
        <f>IF(Reservas!Z536="",IF(Reservas!Y536="","",IF(Reservas!X536=$O$10,0.85,IF(Reservas!X536=$O$11,0.45,IF(Reservas!X536=$O$12,0.33,"")))),Reservas!Z536)</f>
        <v/>
      </c>
      <c r="CJ531" t="str">
        <f>IF(Reservas!AC536="",IF(Reservas!AB536="","",IF(Reservas!AA536=$O$10,0.85,IF(Reservas!AA536=$O$11,0.45,IF(Reservas!AA536=$O$12,0.33,"")))),Reservas!AC536)</f>
        <v/>
      </c>
      <c r="CK531" t="str">
        <f>IF(Reservas!AF536="",IF(Reservas!AE536="","",IF(Reservas!AD536=$O$10,0.85,IF(Reservas!AD536=$O$11,0.45,IF(Reservas!AD536=$O$12,0.33,"")))),Reservas!AF536)</f>
        <v/>
      </c>
      <c r="CL531" t="str">
        <f>IF(Reservas!AI536="",IF(Reservas!AH536="","",IF(Reservas!AG536=$O$10,0.85,IF(Reservas!AG536=$O$11,0.45,IF(Reservas!AG536=$O$12,0.33,"")))),Reservas!AI536)</f>
        <v/>
      </c>
      <c r="CM531" t="str">
        <f>IF(Reservas!AL536="",IF(Reservas!AK536="","",IF(Reservas!AJ536=$O$10,0.85,IF(Reservas!AJ536=$O$11,0.45,IF(Reservas!AJ536=$O$12,0.33,"")))),Reservas!AL536)</f>
        <v/>
      </c>
      <c r="CO531" t="str">
        <f>IFERROR('Prod y alimentación'!E589*IF($AN531=$R$10,VLOOKUP($AO531,Listas!$B$6:$C$106,2,),IF($AN531=$R$11,VLOOKUP($AO531,Listas!$E$6:$F$106,2,),IF($AN531=$R$12,VLOOKUP($AO531,Listas!$H$6:$I$106,2,),""))),"")</f>
        <v/>
      </c>
      <c r="CP531" t="str">
        <f>IFERROR('Prod y alimentación'!H589*IF($AN531=$R$10,VLOOKUP($AO531,Listas!$B$6:$C$106,2,),IF($AN531=$R$11,VLOOKUP($AO531,Listas!$E$6:$F$106,2,),IF($AN531=$R$12,VLOOKUP($AO531,Listas!$H$6:$I$106,2,),""))),"")</f>
        <v/>
      </c>
      <c r="CQ531" t="str">
        <f>IFERROR('Prod y alimentación'!K589*IF($AN531=$R$10,VLOOKUP($AO531,Listas!$B$6:$C$106,2,),IF($AN531=$R$11,VLOOKUP($AO531,Listas!$E$6:$F$106,2,),IF($AN531=$R$12,VLOOKUP($AO531,Listas!$H$6:$I$106,2,),""))),"")</f>
        <v/>
      </c>
      <c r="CR531" t="str">
        <f>IFERROR('Prod y alimentación'!N589*IF($AN531=$R$10,VLOOKUP($AO531,Listas!$B$6:$C$106,2,),IF($AN531=$R$11,VLOOKUP($AO531,Listas!$E$6:$F$106,2,),IF($AN531=$R$12,VLOOKUP($AO531,Listas!$H$6:$I$106,2,),""))),"")</f>
        <v/>
      </c>
      <c r="CS531" t="str">
        <f>IFERROR('Prod y alimentación'!Q589*IF($AN531=$R$10,VLOOKUP($AO531,Listas!$B$6:$C$106,2,),IF($AN531=$R$11,VLOOKUP($AO531,Listas!$E$6:$F$106,2,),IF($AN531=$R$12,VLOOKUP($AO531,Listas!$H$6:$I$106,2,),""))),"")</f>
        <v/>
      </c>
      <c r="CT531" t="str">
        <f>IFERROR('Prod y alimentación'!T589*IF($AN531=$R$10,VLOOKUP($AO531,Listas!$B$6:$C$106,2,),IF($AN531=$R$11,VLOOKUP($AO531,Listas!$E$6:$F$106,2,),IF($AN531=$R$12,VLOOKUP($AO531,Listas!$H$6:$I$106,2,),""))),"")</f>
        <v/>
      </c>
      <c r="CU531" t="str">
        <f>IFERROR('Prod y alimentación'!W589*IF($AN531=$R$10,VLOOKUP($AO531,Listas!$B$6:$C$106,2,),IF($AN531=$R$11,VLOOKUP($AO531,Listas!$E$6:$F$106,2,),IF($AN531=$R$12,VLOOKUP($AO531,Listas!$H$6:$I$106,2,),""))),"")</f>
        <v/>
      </c>
      <c r="CV531" t="str">
        <f>IFERROR('Prod y alimentación'!Z589*IF($AN531=$R$10,VLOOKUP($AO531,Listas!$B$6:$C$106,2,),IF($AN531=$R$11,VLOOKUP($AO531,Listas!$E$6:$F$106,2,),IF($AN531=$R$12,VLOOKUP($AO531,Listas!$H$6:$I$106,2,),""))),"")</f>
        <v/>
      </c>
      <c r="CW531" t="str">
        <f>IFERROR('Prod y alimentación'!AC589*IF($AN531=$R$10,VLOOKUP($AO531,Listas!$B$6:$C$106,2,),IF($AN531=$R$11,VLOOKUP($AO531,Listas!$E$6:$F$106,2,),IF($AN531=$R$12,VLOOKUP($AO531,Listas!$H$6:$I$106,2,),""))),"")</f>
        <v/>
      </c>
      <c r="CX531" t="str">
        <f>IFERROR('Prod y alimentación'!AF589*IF($AN531=$R$10,VLOOKUP($AO531,Listas!$B$6:$C$106,2,),IF($AN531=$R$11,VLOOKUP($AO531,Listas!$E$6:$F$106,2,),IF($AN531=$R$12,VLOOKUP($AO531,Listas!$H$6:$I$106,2,),""))),"")</f>
        <v/>
      </c>
      <c r="CY531" t="str">
        <f>IFERROR('Prod y alimentación'!AI589*IF($AN531=$R$10,VLOOKUP($AO531,Listas!$B$6:$C$106,2,),IF($AN531=$R$11,VLOOKUP($AO531,Listas!$E$6:$F$106,2,),IF($AN531=$R$12,VLOOKUP($AO531,Listas!$H$6:$I$106,2,),""))),"")</f>
        <v/>
      </c>
      <c r="CZ531" t="str">
        <f>IFERROR('Prod y alimentación'!AL589*IF($AN531=$R$10,VLOOKUP($AO531,Listas!$B$6:$C$106,2,),IF($AN531=$R$11,VLOOKUP($AO531,Listas!$E$6:$F$106,2,),IF($AN531=$R$12,VLOOKUP($AO531,Listas!$H$6:$I$106,2,),""))),"")</f>
        <v/>
      </c>
    </row>
    <row r="532" spans="80:104" x14ac:dyDescent="0.35">
      <c r="CB532" t="str">
        <f>IF(Reservas!E537="",IF(Reservas!D537="","",IF(Reservas!C537=$O$10,0.85,IF(Reservas!C537=$O$11,0.45,IF(Reservas!C537=$O$12,0.33,"")))),Reservas!E537)</f>
        <v/>
      </c>
      <c r="CC532" t="str">
        <f>IF(Reservas!H537="",IF(Reservas!G537="","",IF(Reservas!F537=$O$10,0.85,IF(Reservas!F537=$O$11,0.45,IF(Reservas!F537=$O$12,0.33,"")))),Reservas!H537)</f>
        <v/>
      </c>
      <c r="CD532" t="str">
        <f>IF(Reservas!K537="",IF(Reservas!J537="","",IF(Reservas!I537=$O$10,0.85,IF(Reservas!I537=$O$11,0.45,IF(Reservas!I537=$O$12,0.33,"")))),Reservas!K537)</f>
        <v/>
      </c>
      <c r="CE532" t="str">
        <f>IF(Reservas!N537="",IF(Reservas!M537="","",IF(Reservas!L537=$O$10,0.85,IF(Reservas!L537=$O$11,0.45,IF(Reservas!L537=$O$12,0.33,"")))),Reservas!N537)</f>
        <v/>
      </c>
      <c r="CF532" t="str">
        <f>IF(Reservas!Q537="",IF(Reservas!P537="","",IF(Reservas!O537=$O$10,0.85,IF(Reservas!O537=$O$11,0.45,IF(Reservas!O537=$O$12,0.33,"")))),Reservas!Q537)</f>
        <v/>
      </c>
      <c r="CG532" t="str">
        <f>IF(Reservas!T537="",IF(Reservas!S537="","",IF(Reservas!R537=$O$10,0.85,IF(Reservas!R537=$O$11,0.45,IF(Reservas!R537=$O$12,0.33,"")))),Reservas!T537)</f>
        <v/>
      </c>
      <c r="CH532" t="str">
        <f>IF(Reservas!W537="",IF(Reservas!V537="","",IF(Reservas!U537=$O$10,0.85,IF(Reservas!U537=$O$11,0.45,IF(Reservas!U537=$O$12,0.33,"")))),Reservas!W537)</f>
        <v/>
      </c>
      <c r="CI532" t="str">
        <f>IF(Reservas!Z537="",IF(Reservas!Y537="","",IF(Reservas!X537=$O$10,0.85,IF(Reservas!X537=$O$11,0.45,IF(Reservas!X537=$O$12,0.33,"")))),Reservas!Z537)</f>
        <v/>
      </c>
      <c r="CJ532" t="str">
        <f>IF(Reservas!AC537="",IF(Reservas!AB537="","",IF(Reservas!AA537=$O$10,0.85,IF(Reservas!AA537=$O$11,0.45,IF(Reservas!AA537=$O$12,0.33,"")))),Reservas!AC537)</f>
        <v/>
      </c>
      <c r="CK532" t="str">
        <f>IF(Reservas!AF537="",IF(Reservas!AE537="","",IF(Reservas!AD537=$O$10,0.85,IF(Reservas!AD537=$O$11,0.45,IF(Reservas!AD537=$O$12,0.33,"")))),Reservas!AF537)</f>
        <v/>
      </c>
      <c r="CL532" t="str">
        <f>IF(Reservas!AI537="",IF(Reservas!AH537="","",IF(Reservas!AG537=$O$10,0.85,IF(Reservas!AG537=$O$11,0.45,IF(Reservas!AG537=$O$12,0.33,"")))),Reservas!AI537)</f>
        <v/>
      </c>
      <c r="CM532" t="str">
        <f>IF(Reservas!AL537="",IF(Reservas!AK537="","",IF(Reservas!AJ537=$O$10,0.85,IF(Reservas!AJ537=$O$11,0.45,IF(Reservas!AJ537=$O$12,0.33,"")))),Reservas!AL537)</f>
        <v/>
      </c>
      <c r="CO532" t="str">
        <f>IFERROR('Prod y alimentación'!E590*IF($AN532=$R$10,VLOOKUP($AO532,Listas!$B$6:$C$106,2,),IF($AN532=$R$11,VLOOKUP($AO532,Listas!$E$6:$F$106,2,),IF($AN532=$R$12,VLOOKUP($AO532,Listas!$H$6:$I$106,2,),""))),"")</f>
        <v/>
      </c>
      <c r="CP532" t="str">
        <f>IFERROR('Prod y alimentación'!H590*IF($AN532=$R$10,VLOOKUP($AO532,Listas!$B$6:$C$106,2,),IF($AN532=$R$11,VLOOKUP($AO532,Listas!$E$6:$F$106,2,),IF($AN532=$R$12,VLOOKUP($AO532,Listas!$H$6:$I$106,2,),""))),"")</f>
        <v/>
      </c>
      <c r="CQ532" t="str">
        <f>IFERROR('Prod y alimentación'!K590*IF($AN532=$R$10,VLOOKUP($AO532,Listas!$B$6:$C$106,2,),IF($AN532=$R$11,VLOOKUP($AO532,Listas!$E$6:$F$106,2,),IF($AN532=$R$12,VLOOKUP($AO532,Listas!$H$6:$I$106,2,),""))),"")</f>
        <v/>
      </c>
      <c r="CR532" t="str">
        <f>IFERROR('Prod y alimentación'!N590*IF($AN532=$R$10,VLOOKUP($AO532,Listas!$B$6:$C$106,2,),IF($AN532=$R$11,VLOOKUP($AO532,Listas!$E$6:$F$106,2,),IF($AN532=$R$12,VLOOKUP($AO532,Listas!$H$6:$I$106,2,),""))),"")</f>
        <v/>
      </c>
      <c r="CS532" t="str">
        <f>IFERROR('Prod y alimentación'!Q590*IF($AN532=$R$10,VLOOKUP($AO532,Listas!$B$6:$C$106,2,),IF($AN532=$R$11,VLOOKUP($AO532,Listas!$E$6:$F$106,2,),IF($AN532=$R$12,VLOOKUP($AO532,Listas!$H$6:$I$106,2,),""))),"")</f>
        <v/>
      </c>
      <c r="CT532" t="str">
        <f>IFERROR('Prod y alimentación'!T590*IF($AN532=$R$10,VLOOKUP($AO532,Listas!$B$6:$C$106,2,),IF($AN532=$R$11,VLOOKUP($AO532,Listas!$E$6:$F$106,2,),IF($AN532=$R$12,VLOOKUP($AO532,Listas!$H$6:$I$106,2,),""))),"")</f>
        <v/>
      </c>
      <c r="CU532" t="str">
        <f>IFERROR('Prod y alimentación'!W590*IF($AN532=$R$10,VLOOKUP($AO532,Listas!$B$6:$C$106,2,),IF($AN532=$R$11,VLOOKUP($AO532,Listas!$E$6:$F$106,2,),IF($AN532=$R$12,VLOOKUP($AO532,Listas!$H$6:$I$106,2,),""))),"")</f>
        <v/>
      </c>
      <c r="CV532" t="str">
        <f>IFERROR('Prod y alimentación'!Z590*IF($AN532=$R$10,VLOOKUP($AO532,Listas!$B$6:$C$106,2,),IF($AN532=$R$11,VLOOKUP($AO532,Listas!$E$6:$F$106,2,),IF($AN532=$R$12,VLOOKUP($AO532,Listas!$H$6:$I$106,2,),""))),"")</f>
        <v/>
      </c>
      <c r="CW532" t="str">
        <f>IFERROR('Prod y alimentación'!AC590*IF($AN532=$R$10,VLOOKUP($AO532,Listas!$B$6:$C$106,2,),IF($AN532=$R$11,VLOOKUP($AO532,Listas!$E$6:$F$106,2,),IF($AN532=$R$12,VLOOKUP($AO532,Listas!$H$6:$I$106,2,),""))),"")</f>
        <v/>
      </c>
      <c r="CX532" t="str">
        <f>IFERROR('Prod y alimentación'!AF590*IF($AN532=$R$10,VLOOKUP($AO532,Listas!$B$6:$C$106,2,),IF($AN532=$R$11,VLOOKUP($AO532,Listas!$E$6:$F$106,2,),IF($AN532=$R$12,VLOOKUP($AO532,Listas!$H$6:$I$106,2,),""))),"")</f>
        <v/>
      </c>
      <c r="CY532" t="str">
        <f>IFERROR('Prod y alimentación'!AI590*IF($AN532=$R$10,VLOOKUP($AO532,Listas!$B$6:$C$106,2,),IF($AN532=$R$11,VLOOKUP($AO532,Listas!$E$6:$F$106,2,),IF($AN532=$R$12,VLOOKUP($AO532,Listas!$H$6:$I$106,2,),""))),"")</f>
        <v/>
      </c>
      <c r="CZ532" t="str">
        <f>IFERROR('Prod y alimentación'!AL590*IF($AN532=$R$10,VLOOKUP($AO532,Listas!$B$6:$C$106,2,),IF($AN532=$R$11,VLOOKUP($AO532,Listas!$E$6:$F$106,2,),IF($AN532=$R$12,VLOOKUP($AO532,Listas!$H$6:$I$106,2,),""))),"")</f>
        <v/>
      </c>
    </row>
    <row r="533" spans="80:104" x14ac:dyDescent="0.35">
      <c r="CB533" t="str">
        <f>IF(Reservas!E538="",IF(Reservas!D538="","",IF(Reservas!C538=$O$10,0.85,IF(Reservas!C538=$O$11,0.45,IF(Reservas!C538=$O$12,0.33,"")))),Reservas!E538)</f>
        <v/>
      </c>
      <c r="CC533" t="str">
        <f>IF(Reservas!H538="",IF(Reservas!G538="","",IF(Reservas!F538=$O$10,0.85,IF(Reservas!F538=$O$11,0.45,IF(Reservas!F538=$O$12,0.33,"")))),Reservas!H538)</f>
        <v/>
      </c>
      <c r="CD533" t="str">
        <f>IF(Reservas!K538="",IF(Reservas!J538="","",IF(Reservas!I538=$O$10,0.85,IF(Reservas!I538=$O$11,0.45,IF(Reservas!I538=$O$12,0.33,"")))),Reservas!K538)</f>
        <v/>
      </c>
      <c r="CE533" t="str">
        <f>IF(Reservas!N538="",IF(Reservas!M538="","",IF(Reservas!L538=$O$10,0.85,IF(Reservas!L538=$O$11,0.45,IF(Reservas!L538=$O$12,0.33,"")))),Reservas!N538)</f>
        <v/>
      </c>
      <c r="CF533" t="str">
        <f>IF(Reservas!Q538="",IF(Reservas!P538="","",IF(Reservas!O538=$O$10,0.85,IF(Reservas!O538=$O$11,0.45,IF(Reservas!O538=$O$12,0.33,"")))),Reservas!Q538)</f>
        <v/>
      </c>
      <c r="CG533" t="str">
        <f>IF(Reservas!T538="",IF(Reservas!S538="","",IF(Reservas!R538=$O$10,0.85,IF(Reservas!R538=$O$11,0.45,IF(Reservas!R538=$O$12,0.33,"")))),Reservas!T538)</f>
        <v/>
      </c>
      <c r="CH533" t="str">
        <f>IF(Reservas!W538="",IF(Reservas!V538="","",IF(Reservas!U538=$O$10,0.85,IF(Reservas!U538=$O$11,0.45,IF(Reservas!U538=$O$12,0.33,"")))),Reservas!W538)</f>
        <v/>
      </c>
      <c r="CI533" t="str">
        <f>IF(Reservas!Z538="",IF(Reservas!Y538="","",IF(Reservas!X538=$O$10,0.85,IF(Reservas!X538=$O$11,0.45,IF(Reservas!X538=$O$12,0.33,"")))),Reservas!Z538)</f>
        <v/>
      </c>
      <c r="CJ533" t="str">
        <f>IF(Reservas!AC538="",IF(Reservas!AB538="","",IF(Reservas!AA538=$O$10,0.85,IF(Reservas!AA538=$O$11,0.45,IF(Reservas!AA538=$O$12,0.33,"")))),Reservas!AC538)</f>
        <v/>
      </c>
      <c r="CK533" t="str">
        <f>IF(Reservas!AF538="",IF(Reservas!AE538="","",IF(Reservas!AD538=$O$10,0.85,IF(Reservas!AD538=$O$11,0.45,IF(Reservas!AD538=$O$12,0.33,"")))),Reservas!AF538)</f>
        <v/>
      </c>
      <c r="CL533" t="str">
        <f>IF(Reservas!AI538="",IF(Reservas!AH538="","",IF(Reservas!AG538=$O$10,0.85,IF(Reservas!AG538=$O$11,0.45,IF(Reservas!AG538=$O$12,0.33,"")))),Reservas!AI538)</f>
        <v/>
      </c>
      <c r="CM533" t="str">
        <f>IF(Reservas!AL538="",IF(Reservas!AK538="","",IF(Reservas!AJ538=$O$10,0.85,IF(Reservas!AJ538=$O$11,0.45,IF(Reservas!AJ538=$O$12,0.33,"")))),Reservas!AL538)</f>
        <v/>
      </c>
      <c r="CO533" t="str">
        <f>IFERROR('Prod y alimentación'!E591*IF($AN533=$R$10,VLOOKUP($AO533,Listas!$B$6:$C$106,2,),IF($AN533=$R$11,VLOOKUP($AO533,Listas!$E$6:$F$106,2,),IF($AN533=$R$12,VLOOKUP($AO533,Listas!$H$6:$I$106,2,),""))),"")</f>
        <v/>
      </c>
      <c r="CP533" t="str">
        <f>IFERROR('Prod y alimentación'!H591*IF($AN533=$R$10,VLOOKUP($AO533,Listas!$B$6:$C$106,2,),IF($AN533=$R$11,VLOOKUP($AO533,Listas!$E$6:$F$106,2,),IF($AN533=$R$12,VLOOKUP($AO533,Listas!$H$6:$I$106,2,),""))),"")</f>
        <v/>
      </c>
      <c r="CQ533" t="str">
        <f>IFERROR('Prod y alimentación'!K591*IF($AN533=$R$10,VLOOKUP($AO533,Listas!$B$6:$C$106,2,),IF($AN533=$R$11,VLOOKUP($AO533,Listas!$E$6:$F$106,2,),IF($AN533=$R$12,VLOOKUP($AO533,Listas!$H$6:$I$106,2,),""))),"")</f>
        <v/>
      </c>
      <c r="CR533" t="str">
        <f>IFERROR('Prod y alimentación'!N591*IF($AN533=$R$10,VLOOKUP($AO533,Listas!$B$6:$C$106,2,),IF($AN533=$R$11,VLOOKUP($AO533,Listas!$E$6:$F$106,2,),IF($AN533=$R$12,VLOOKUP($AO533,Listas!$H$6:$I$106,2,),""))),"")</f>
        <v/>
      </c>
      <c r="CS533" t="str">
        <f>IFERROR('Prod y alimentación'!Q591*IF($AN533=$R$10,VLOOKUP($AO533,Listas!$B$6:$C$106,2,),IF($AN533=$R$11,VLOOKUP($AO533,Listas!$E$6:$F$106,2,),IF($AN533=$R$12,VLOOKUP($AO533,Listas!$H$6:$I$106,2,),""))),"")</f>
        <v/>
      </c>
      <c r="CT533" t="str">
        <f>IFERROR('Prod y alimentación'!T591*IF($AN533=$R$10,VLOOKUP($AO533,Listas!$B$6:$C$106,2,),IF($AN533=$R$11,VLOOKUP($AO533,Listas!$E$6:$F$106,2,),IF($AN533=$R$12,VLOOKUP($AO533,Listas!$H$6:$I$106,2,),""))),"")</f>
        <v/>
      </c>
      <c r="CU533" t="str">
        <f>IFERROR('Prod y alimentación'!W591*IF($AN533=$R$10,VLOOKUP($AO533,Listas!$B$6:$C$106,2,),IF($AN533=$R$11,VLOOKUP($AO533,Listas!$E$6:$F$106,2,),IF($AN533=$R$12,VLOOKUP($AO533,Listas!$H$6:$I$106,2,),""))),"")</f>
        <v/>
      </c>
      <c r="CV533" t="str">
        <f>IFERROR('Prod y alimentación'!Z591*IF($AN533=$R$10,VLOOKUP($AO533,Listas!$B$6:$C$106,2,),IF($AN533=$R$11,VLOOKUP($AO533,Listas!$E$6:$F$106,2,),IF($AN533=$R$12,VLOOKUP($AO533,Listas!$H$6:$I$106,2,),""))),"")</f>
        <v/>
      </c>
      <c r="CW533" t="str">
        <f>IFERROR('Prod y alimentación'!AC591*IF($AN533=$R$10,VLOOKUP($AO533,Listas!$B$6:$C$106,2,),IF($AN533=$R$11,VLOOKUP($AO533,Listas!$E$6:$F$106,2,),IF($AN533=$R$12,VLOOKUP($AO533,Listas!$H$6:$I$106,2,),""))),"")</f>
        <v/>
      </c>
      <c r="CX533" t="str">
        <f>IFERROR('Prod y alimentación'!AF591*IF($AN533=$R$10,VLOOKUP($AO533,Listas!$B$6:$C$106,2,),IF($AN533=$R$11,VLOOKUP($AO533,Listas!$E$6:$F$106,2,),IF($AN533=$R$12,VLOOKUP($AO533,Listas!$H$6:$I$106,2,),""))),"")</f>
        <v/>
      </c>
      <c r="CY533" t="str">
        <f>IFERROR('Prod y alimentación'!AI591*IF($AN533=$R$10,VLOOKUP($AO533,Listas!$B$6:$C$106,2,),IF($AN533=$R$11,VLOOKUP($AO533,Listas!$E$6:$F$106,2,),IF($AN533=$R$12,VLOOKUP($AO533,Listas!$H$6:$I$106,2,),""))),"")</f>
        <v/>
      </c>
      <c r="CZ533" t="str">
        <f>IFERROR('Prod y alimentación'!AL591*IF($AN533=$R$10,VLOOKUP($AO533,Listas!$B$6:$C$106,2,),IF($AN533=$R$11,VLOOKUP($AO533,Listas!$E$6:$F$106,2,),IF($AN533=$R$12,VLOOKUP($AO533,Listas!$H$6:$I$106,2,),""))),"")</f>
        <v/>
      </c>
    </row>
    <row r="534" spans="80:104" x14ac:dyDescent="0.35">
      <c r="CB534" t="str">
        <f>IF(Reservas!E539="",IF(Reservas!D539="","",IF(Reservas!C539=$O$10,0.85,IF(Reservas!C539=$O$11,0.45,IF(Reservas!C539=$O$12,0.33,"")))),Reservas!E539)</f>
        <v/>
      </c>
      <c r="CC534" t="str">
        <f>IF(Reservas!H539="",IF(Reservas!G539="","",IF(Reservas!F539=$O$10,0.85,IF(Reservas!F539=$O$11,0.45,IF(Reservas!F539=$O$12,0.33,"")))),Reservas!H539)</f>
        <v/>
      </c>
      <c r="CD534" t="str">
        <f>IF(Reservas!K539="",IF(Reservas!J539="","",IF(Reservas!I539=$O$10,0.85,IF(Reservas!I539=$O$11,0.45,IF(Reservas!I539=$O$12,0.33,"")))),Reservas!K539)</f>
        <v/>
      </c>
      <c r="CE534" t="str">
        <f>IF(Reservas!N539="",IF(Reservas!M539="","",IF(Reservas!L539=$O$10,0.85,IF(Reservas!L539=$O$11,0.45,IF(Reservas!L539=$O$12,0.33,"")))),Reservas!N539)</f>
        <v/>
      </c>
      <c r="CF534" t="str">
        <f>IF(Reservas!Q539="",IF(Reservas!P539="","",IF(Reservas!O539=$O$10,0.85,IF(Reservas!O539=$O$11,0.45,IF(Reservas!O539=$O$12,0.33,"")))),Reservas!Q539)</f>
        <v/>
      </c>
      <c r="CG534" t="str">
        <f>IF(Reservas!T539="",IF(Reservas!S539="","",IF(Reservas!R539=$O$10,0.85,IF(Reservas!R539=$O$11,0.45,IF(Reservas!R539=$O$12,0.33,"")))),Reservas!T539)</f>
        <v/>
      </c>
      <c r="CH534" t="str">
        <f>IF(Reservas!W539="",IF(Reservas!V539="","",IF(Reservas!U539=$O$10,0.85,IF(Reservas!U539=$O$11,0.45,IF(Reservas!U539=$O$12,0.33,"")))),Reservas!W539)</f>
        <v/>
      </c>
      <c r="CI534" t="str">
        <f>IF(Reservas!Z539="",IF(Reservas!Y539="","",IF(Reservas!X539=$O$10,0.85,IF(Reservas!X539=$O$11,0.45,IF(Reservas!X539=$O$12,0.33,"")))),Reservas!Z539)</f>
        <v/>
      </c>
      <c r="CJ534" t="str">
        <f>IF(Reservas!AC539="",IF(Reservas!AB539="","",IF(Reservas!AA539=$O$10,0.85,IF(Reservas!AA539=$O$11,0.45,IF(Reservas!AA539=$O$12,0.33,"")))),Reservas!AC539)</f>
        <v/>
      </c>
      <c r="CK534" t="str">
        <f>IF(Reservas!AF539="",IF(Reservas!AE539="","",IF(Reservas!AD539=$O$10,0.85,IF(Reservas!AD539=$O$11,0.45,IF(Reservas!AD539=$O$12,0.33,"")))),Reservas!AF539)</f>
        <v/>
      </c>
      <c r="CL534" t="str">
        <f>IF(Reservas!AI539="",IF(Reservas!AH539="","",IF(Reservas!AG539=$O$10,0.85,IF(Reservas!AG539=$O$11,0.45,IF(Reservas!AG539=$O$12,0.33,"")))),Reservas!AI539)</f>
        <v/>
      </c>
      <c r="CM534" t="str">
        <f>IF(Reservas!AL539="",IF(Reservas!AK539="","",IF(Reservas!AJ539=$O$10,0.85,IF(Reservas!AJ539=$O$11,0.45,IF(Reservas!AJ539=$O$12,0.33,"")))),Reservas!AL539)</f>
        <v/>
      </c>
      <c r="CO534" t="str">
        <f>IFERROR('Prod y alimentación'!E592*IF($AN534=$R$10,VLOOKUP($AO534,Listas!$B$6:$C$106,2,),IF($AN534=$R$11,VLOOKUP($AO534,Listas!$E$6:$F$106,2,),IF($AN534=$R$12,VLOOKUP($AO534,Listas!$H$6:$I$106,2,),""))),"")</f>
        <v/>
      </c>
      <c r="CP534" t="str">
        <f>IFERROR('Prod y alimentación'!H592*IF($AN534=$R$10,VLOOKUP($AO534,Listas!$B$6:$C$106,2,),IF($AN534=$R$11,VLOOKUP($AO534,Listas!$E$6:$F$106,2,),IF($AN534=$R$12,VLOOKUP($AO534,Listas!$H$6:$I$106,2,),""))),"")</f>
        <v/>
      </c>
      <c r="CQ534" t="str">
        <f>IFERROR('Prod y alimentación'!K592*IF($AN534=$R$10,VLOOKUP($AO534,Listas!$B$6:$C$106,2,),IF($AN534=$R$11,VLOOKUP($AO534,Listas!$E$6:$F$106,2,),IF($AN534=$R$12,VLOOKUP($AO534,Listas!$H$6:$I$106,2,),""))),"")</f>
        <v/>
      </c>
      <c r="CR534" t="str">
        <f>IFERROR('Prod y alimentación'!N592*IF($AN534=$R$10,VLOOKUP($AO534,Listas!$B$6:$C$106,2,),IF($AN534=$R$11,VLOOKUP($AO534,Listas!$E$6:$F$106,2,),IF($AN534=$R$12,VLOOKUP($AO534,Listas!$H$6:$I$106,2,),""))),"")</f>
        <v/>
      </c>
      <c r="CS534" t="str">
        <f>IFERROR('Prod y alimentación'!Q592*IF($AN534=$R$10,VLOOKUP($AO534,Listas!$B$6:$C$106,2,),IF($AN534=$R$11,VLOOKUP($AO534,Listas!$E$6:$F$106,2,),IF($AN534=$R$12,VLOOKUP($AO534,Listas!$H$6:$I$106,2,),""))),"")</f>
        <v/>
      </c>
      <c r="CT534" t="str">
        <f>IFERROR('Prod y alimentación'!T592*IF($AN534=$R$10,VLOOKUP($AO534,Listas!$B$6:$C$106,2,),IF($AN534=$R$11,VLOOKUP($AO534,Listas!$E$6:$F$106,2,),IF($AN534=$R$12,VLOOKUP($AO534,Listas!$H$6:$I$106,2,),""))),"")</f>
        <v/>
      </c>
      <c r="CU534" t="str">
        <f>IFERROR('Prod y alimentación'!W592*IF($AN534=$R$10,VLOOKUP($AO534,Listas!$B$6:$C$106,2,),IF($AN534=$R$11,VLOOKUP($AO534,Listas!$E$6:$F$106,2,),IF($AN534=$R$12,VLOOKUP($AO534,Listas!$H$6:$I$106,2,),""))),"")</f>
        <v/>
      </c>
      <c r="CV534" t="str">
        <f>IFERROR('Prod y alimentación'!Z592*IF($AN534=$R$10,VLOOKUP($AO534,Listas!$B$6:$C$106,2,),IF($AN534=$R$11,VLOOKUP($AO534,Listas!$E$6:$F$106,2,),IF($AN534=$R$12,VLOOKUP($AO534,Listas!$H$6:$I$106,2,),""))),"")</f>
        <v/>
      </c>
      <c r="CW534" t="str">
        <f>IFERROR('Prod y alimentación'!AC592*IF($AN534=$R$10,VLOOKUP($AO534,Listas!$B$6:$C$106,2,),IF($AN534=$R$11,VLOOKUP($AO534,Listas!$E$6:$F$106,2,),IF($AN534=$R$12,VLOOKUP($AO534,Listas!$H$6:$I$106,2,),""))),"")</f>
        <v/>
      </c>
      <c r="CX534" t="str">
        <f>IFERROR('Prod y alimentación'!AF592*IF($AN534=$R$10,VLOOKUP($AO534,Listas!$B$6:$C$106,2,),IF($AN534=$R$11,VLOOKUP($AO534,Listas!$E$6:$F$106,2,),IF($AN534=$R$12,VLOOKUP($AO534,Listas!$H$6:$I$106,2,),""))),"")</f>
        <v/>
      </c>
      <c r="CY534" t="str">
        <f>IFERROR('Prod y alimentación'!AI592*IF($AN534=$R$10,VLOOKUP($AO534,Listas!$B$6:$C$106,2,),IF($AN534=$R$11,VLOOKUP($AO534,Listas!$E$6:$F$106,2,),IF($AN534=$R$12,VLOOKUP($AO534,Listas!$H$6:$I$106,2,),""))),"")</f>
        <v/>
      </c>
      <c r="CZ534" t="str">
        <f>IFERROR('Prod y alimentación'!AL592*IF($AN534=$R$10,VLOOKUP($AO534,Listas!$B$6:$C$106,2,),IF($AN534=$R$11,VLOOKUP($AO534,Listas!$E$6:$F$106,2,),IF($AN534=$R$12,VLOOKUP($AO534,Listas!$H$6:$I$106,2,),""))),"")</f>
        <v/>
      </c>
    </row>
    <row r="535" spans="80:104" x14ac:dyDescent="0.35">
      <c r="CB535" t="str">
        <f>IF(Reservas!E540="",IF(Reservas!D540="","",IF(Reservas!C540=$O$10,0.85,IF(Reservas!C540=$O$11,0.45,IF(Reservas!C540=$O$12,0.33,"")))),Reservas!E540)</f>
        <v/>
      </c>
      <c r="CC535" t="str">
        <f>IF(Reservas!H540="",IF(Reservas!G540="","",IF(Reservas!F540=$O$10,0.85,IF(Reservas!F540=$O$11,0.45,IF(Reservas!F540=$O$12,0.33,"")))),Reservas!H540)</f>
        <v/>
      </c>
      <c r="CD535" t="str">
        <f>IF(Reservas!K540="",IF(Reservas!J540="","",IF(Reservas!I540=$O$10,0.85,IF(Reservas!I540=$O$11,0.45,IF(Reservas!I540=$O$12,0.33,"")))),Reservas!K540)</f>
        <v/>
      </c>
      <c r="CE535" t="str">
        <f>IF(Reservas!N540="",IF(Reservas!M540="","",IF(Reservas!L540=$O$10,0.85,IF(Reservas!L540=$O$11,0.45,IF(Reservas!L540=$O$12,0.33,"")))),Reservas!N540)</f>
        <v/>
      </c>
      <c r="CF535" t="str">
        <f>IF(Reservas!Q540="",IF(Reservas!P540="","",IF(Reservas!O540=$O$10,0.85,IF(Reservas!O540=$O$11,0.45,IF(Reservas!O540=$O$12,0.33,"")))),Reservas!Q540)</f>
        <v/>
      </c>
      <c r="CG535" t="str">
        <f>IF(Reservas!T540="",IF(Reservas!S540="","",IF(Reservas!R540=$O$10,0.85,IF(Reservas!R540=$O$11,0.45,IF(Reservas!R540=$O$12,0.33,"")))),Reservas!T540)</f>
        <v/>
      </c>
      <c r="CH535" t="str">
        <f>IF(Reservas!W540="",IF(Reservas!V540="","",IF(Reservas!U540=$O$10,0.85,IF(Reservas!U540=$O$11,0.45,IF(Reservas!U540=$O$12,0.33,"")))),Reservas!W540)</f>
        <v/>
      </c>
      <c r="CI535" t="str">
        <f>IF(Reservas!Z540="",IF(Reservas!Y540="","",IF(Reservas!X540=$O$10,0.85,IF(Reservas!X540=$O$11,0.45,IF(Reservas!X540=$O$12,0.33,"")))),Reservas!Z540)</f>
        <v/>
      </c>
      <c r="CJ535" t="str">
        <f>IF(Reservas!AC540="",IF(Reservas!AB540="","",IF(Reservas!AA540=$O$10,0.85,IF(Reservas!AA540=$O$11,0.45,IF(Reservas!AA540=$O$12,0.33,"")))),Reservas!AC540)</f>
        <v/>
      </c>
      <c r="CK535" t="str">
        <f>IF(Reservas!AF540="",IF(Reservas!AE540="","",IF(Reservas!AD540=$O$10,0.85,IF(Reservas!AD540=$O$11,0.45,IF(Reservas!AD540=$O$12,0.33,"")))),Reservas!AF540)</f>
        <v/>
      </c>
      <c r="CL535" t="str">
        <f>IF(Reservas!AI540="",IF(Reservas!AH540="","",IF(Reservas!AG540=$O$10,0.85,IF(Reservas!AG540=$O$11,0.45,IF(Reservas!AG540=$O$12,0.33,"")))),Reservas!AI540)</f>
        <v/>
      </c>
      <c r="CM535" t="str">
        <f>IF(Reservas!AL540="",IF(Reservas!AK540="","",IF(Reservas!AJ540=$O$10,0.85,IF(Reservas!AJ540=$O$11,0.45,IF(Reservas!AJ540=$O$12,0.33,"")))),Reservas!AL540)</f>
        <v/>
      </c>
      <c r="CO535" t="str">
        <f>IFERROR('Prod y alimentación'!E593*IF($AN535=$R$10,VLOOKUP($AO535,Listas!$B$6:$C$106,2,),IF($AN535=$R$11,VLOOKUP($AO535,Listas!$E$6:$F$106,2,),IF($AN535=$R$12,VLOOKUP($AO535,Listas!$H$6:$I$106,2,),""))),"")</f>
        <v/>
      </c>
      <c r="CP535" t="str">
        <f>IFERROR('Prod y alimentación'!H593*IF($AN535=$R$10,VLOOKUP($AO535,Listas!$B$6:$C$106,2,),IF($AN535=$R$11,VLOOKUP($AO535,Listas!$E$6:$F$106,2,),IF($AN535=$R$12,VLOOKUP($AO535,Listas!$H$6:$I$106,2,),""))),"")</f>
        <v/>
      </c>
      <c r="CQ535" t="str">
        <f>IFERROR('Prod y alimentación'!K593*IF($AN535=$R$10,VLOOKUP($AO535,Listas!$B$6:$C$106,2,),IF($AN535=$R$11,VLOOKUP($AO535,Listas!$E$6:$F$106,2,),IF($AN535=$R$12,VLOOKUP($AO535,Listas!$H$6:$I$106,2,),""))),"")</f>
        <v/>
      </c>
      <c r="CR535" t="str">
        <f>IFERROR('Prod y alimentación'!N593*IF($AN535=$R$10,VLOOKUP($AO535,Listas!$B$6:$C$106,2,),IF($AN535=$R$11,VLOOKUP($AO535,Listas!$E$6:$F$106,2,),IF($AN535=$R$12,VLOOKUP($AO535,Listas!$H$6:$I$106,2,),""))),"")</f>
        <v/>
      </c>
      <c r="CS535" t="str">
        <f>IFERROR('Prod y alimentación'!Q593*IF($AN535=$R$10,VLOOKUP($AO535,Listas!$B$6:$C$106,2,),IF($AN535=$R$11,VLOOKUP($AO535,Listas!$E$6:$F$106,2,),IF($AN535=$R$12,VLOOKUP($AO535,Listas!$H$6:$I$106,2,),""))),"")</f>
        <v/>
      </c>
      <c r="CT535" t="str">
        <f>IFERROR('Prod y alimentación'!T593*IF($AN535=$R$10,VLOOKUP($AO535,Listas!$B$6:$C$106,2,),IF($AN535=$R$11,VLOOKUP($AO535,Listas!$E$6:$F$106,2,),IF($AN535=$R$12,VLOOKUP($AO535,Listas!$H$6:$I$106,2,),""))),"")</f>
        <v/>
      </c>
      <c r="CU535" t="str">
        <f>IFERROR('Prod y alimentación'!W593*IF($AN535=$R$10,VLOOKUP($AO535,Listas!$B$6:$C$106,2,),IF($AN535=$R$11,VLOOKUP($AO535,Listas!$E$6:$F$106,2,),IF($AN535=$R$12,VLOOKUP($AO535,Listas!$H$6:$I$106,2,),""))),"")</f>
        <v/>
      </c>
      <c r="CV535" t="str">
        <f>IFERROR('Prod y alimentación'!Z593*IF($AN535=$R$10,VLOOKUP($AO535,Listas!$B$6:$C$106,2,),IF($AN535=$R$11,VLOOKUP($AO535,Listas!$E$6:$F$106,2,),IF($AN535=$R$12,VLOOKUP($AO535,Listas!$H$6:$I$106,2,),""))),"")</f>
        <v/>
      </c>
      <c r="CW535" t="str">
        <f>IFERROR('Prod y alimentación'!AC593*IF($AN535=$R$10,VLOOKUP($AO535,Listas!$B$6:$C$106,2,),IF($AN535=$R$11,VLOOKUP($AO535,Listas!$E$6:$F$106,2,),IF($AN535=$R$12,VLOOKUP($AO535,Listas!$H$6:$I$106,2,),""))),"")</f>
        <v/>
      </c>
      <c r="CX535" t="str">
        <f>IFERROR('Prod y alimentación'!AF593*IF($AN535=$R$10,VLOOKUP($AO535,Listas!$B$6:$C$106,2,),IF($AN535=$R$11,VLOOKUP($AO535,Listas!$E$6:$F$106,2,),IF($AN535=$R$12,VLOOKUP($AO535,Listas!$H$6:$I$106,2,),""))),"")</f>
        <v/>
      </c>
      <c r="CY535" t="str">
        <f>IFERROR('Prod y alimentación'!AI593*IF($AN535=$R$10,VLOOKUP($AO535,Listas!$B$6:$C$106,2,),IF($AN535=$R$11,VLOOKUP($AO535,Listas!$E$6:$F$106,2,),IF($AN535=$R$12,VLOOKUP($AO535,Listas!$H$6:$I$106,2,),""))),"")</f>
        <v/>
      </c>
      <c r="CZ535" t="str">
        <f>IFERROR('Prod y alimentación'!AL593*IF($AN535=$R$10,VLOOKUP($AO535,Listas!$B$6:$C$106,2,),IF($AN535=$R$11,VLOOKUP($AO535,Listas!$E$6:$F$106,2,),IF($AN535=$R$12,VLOOKUP($AO535,Listas!$H$6:$I$106,2,),""))),"")</f>
        <v/>
      </c>
    </row>
    <row r="536" spans="80:104" x14ac:dyDescent="0.35">
      <c r="CB536" t="str">
        <f>IF(Reservas!E541="",IF(Reservas!D541="","",IF(Reservas!C541=$O$10,0.85,IF(Reservas!C541=$O$11,0.45,IF(Reservas!C541=$O$12,0.33,"")))),Reservas!E541)</f>
        <v/>
      </c>
      <c r="CC536" t="str">
        <f>IF(Reservas!H541="",IF(Reservas!G541="","",IF(Reservas!F541=$O$10,0.85,IF(Reservas!F541=$O$11,0.45,IF(Reservas!F541=$O$12,0.33,"")))),Reservas!H541)</f>
        <v/>
      </c>
      <c r="CD536" t="str">
        <f>IF(Reservas!K541="",IF(Reservas!J541="","",IF(Reservas!I541=$O$10,0.85,IF(Reservas!I541=$O$11,0.45,IF(Reservas!I541=$O$12,0.33,"")))),Reservas!K541)</f>
        <v/>
      </c>
      <c r="CE536" t="str">
        <f>IF(Reservas!N541="",IF(Reservas!M541="","",IF(Reservas!L541=$O$10,0.85,IF(Reservas!L541=$O$11,0.45,IF(Reservas!L541=$O$12,0.33,"")))),Reservas!N541)</f>
        <v/>
      </c>
      <c r="CF536" t="str">
        <f>IF(Reservas!Q541="",IF(Reservas!P541="","",IF(Reservas!O541=$O$10,0.85,IF(Reservas!O541=$O$11,0.45,IF(Reservas!O541=$O$12,0.33,"")))),Reservas!Q541)</f>
        <v/>
      </c>
      <c r="CG536" t="str">
        <f>IF(Reservas!T541="",IF(Reservas!S541="","",IF(Reservas!R541=$O$10,0.85,IF(Reservas!R541=$O$11,0.45,IF(Reservas!R541=$O$12,0.33,"")))),Reservas!T541)</f>
        <v/>
      </c>
      <c r="CH536" t="str">
        <f>IF(Reservas!W541="",IF(Reservas!V541="","",IF(Reservas!U541=$O$10,0.85,IF(Reservas!U541=$O$11,0.45,IF(Reservas!U541=$O$12,0.33,"")))),Reservas!W541)</f>
        <v/>
      </c>
      <c r="CI536" t="str">
        <f>IF(Reservas!Z541="",IF(Reservas!Y541="","",IF(Reservas!X541=$O$10,0.85,IF(Reservas!X541=$O$11,0.45,IF(Reservas!X541=$O$12,0.33,"")))),Reservas!Z541)</f>
        <v/>
      </c>
      <c r="CJ536" t="str">
        <f>IF(Reservas!AC541="",IF(Reservas!AB541="","",IF(Reservas!AA541=$O$10,0.85,IF(Reservas!AA541=$O$11,0.45,IF(Reservas!AA541=$O$12,0.33,"")))),Reservas!AC541)</f>
        <v/>
      </c>
      <c r="CK536" t="str">
        <f>IF(Reservas!AF541="",IF(Reservas!AE541="","",IF(Reservas!AD541=$O$10,0.85,IF(Reservas!AD541=$O$11,0.45,IF(Reservas!AD541=$O$12,0.33,"")))),Reservas!AF541)</f>
        <v/>
      </c>
      <c r="CL536" t="str">
        <f>IF(Reservas!AI541="",IF(Reservas!AH541="","",IF(Reservas!AG541=$O$10,0.85,IF(Reservas!AG541=$O$11,0.45,IF(Reservas!AG541=$O$12,0.33,"")))),Reservas!AI541)</f>
        <v/>
      </c>
      <c r="CM536" t="str">
        <f>IF(Reservas!AL541="",IF(Reservas!AK541="","",IF(Reservas!AJ541=$O$10,0.85,IF(Reservas!AJ541=$O$11,0.45,IF(Reservas!AJ541=$O$12,0.33,"")))),Reservas!AL541)</f>
        <v/>
      </c>
      <c r="CO536" t="str">
        <f>IFERROR('Prod y alimentación'!E594*IF($AN536=$R$10,VLOOKUP($AO536,Listas!$B$6:$C$106,2,),IF($AN536=$R$11,VLOOKUP($AO536,Listas!$E$6:$F$106,2,),IF($AN536=$R$12,VLOOKUP($AO536,Listas!$H$6:$I$106,2,),""))),"")</f>
        <v/>
      </c>
      <c r="CP536" t="str">
        <f>IFERROR('Prod y alimentación'!H594*IF($AN536=$R$10,VLOOKUP($AO536,Listas!$B$6:$C$106,2,),IF($AN536=$R$11,VLOOKUP($AO536,Listas!$E$6:$F$106,2,),IF($AN536=$R$12,VLOOKUP($AO536,Listas!$H$6:$I$106,2,),""))),"")</f>
        <v/>
      </c>
      <c r="CQ536" t="str">
        <f>IFERROR('Prod y alimentación'!K594*IF($AN536=$R$10,VLOOKUP($AO536,Listas!$B$6:$C$106,2,),IF($AN536=$R$11,VLOOKUP($AO536,Listas!$E$6:$F$106,2,),IF($AN536=$R$12,VLOOKUP($AO536,Listas!$H$6:$I$106,2,),""))),"")</f>
        <v/>
      </c>
      <c r="CR536" t="str">
        <f>IFERROR('Prod y alimentación'!N594*IF($AN536=$R$10,VLOOKUP($AO536,Listas!$B$6:$C$106,2,),IF($AN536=$R$11,VLOOKUP($AO536,Listas!$E$6:$F$106,2,),IF($AN536=$R$12,VLOOKUP($AO536,Listas!$H$6:$I$106,2,),""))),"")</f>
        <v/>
      </c>
      <c r="CS536" t="str">
        <f>IFERROR('Prod y alimentación'!Q594*IF($AN536=$R$10,VLOOKUP($AO536,Listas!$B$6:$C$106,2,),IF($AN536=$R$11,VLOOKUP($AO536,Listas!$E$6:$F$106,2,),IF($AN536=$R$12,VLOOKUP($AO536,Listas!$H$6:$I$106,2,),""))),"")</f>
        <v/>
      </c>
      <c r="CT536" t="str">
        <f>IFERROR('Prod y alimentación'!T594*IF($AN536=$R$10,VLOOKUP($AO536,Listas!$B$6:$C$106,2,),IF($AN536=$R$11,VLOOKUP($AO536,Listas!$E$6:$F$106,2,),IF($AN536=$R$12,VLOOKUP($AO536,Listas!$H$6:$I$106,2,),""))),"")</f>
        <v/>
      </c>
      <c r="CU536" t="str">
        <f>IFERROR('Prod y alimentación'!W594*IF($AN536=$R$10,VLOOKUP($AO536,Listas!$B$6:$C$106,2,),IF($AN536=$R$11,VLOOKUP($AO536,Listas!$E$6:$F$106,2,),IF($AN536=$R$12,VLOOKUP($AO536,Listas!$H$6:$I$106,2,),""))),"")</f>
        <v/>
      </c>
      <c r="CV536" t="str">
        <f>IFERROR('Prod y alimentación'!Z594*IF($AN536=$R$10,VLOOKUP($AO536,Listas!$B$6:$C$106,2,),IF($AN536=$R$11,VLOOKUP($AO536,Listas!$E$6:$F$106,2,),IF($AN536=$R$12,VLOOKUP($AO536,Listas!$H$6:$I$106,2,),""))),"")</f>
        <v/>
      </c>
      <c r="CW536" t="str">
        <f>IFERROR('Prod y alimentación'!AC594*IF($AN536=$R$10,VLOOKUP($AO536,Listas!$B$6:$C$106,2,),IF($AN536=$R$11,VLOOKUP($AO536,Listas!$E$6:$F$106,2,),IF($AN536=$R$12,VLOOKUP($AO536,Listas!$H$6:$I$106,2,),""))),"")</f>
        <v/>
      </c>
      <c r="CX536" t="str">
        <f>IFERROR('Prod y alimentación'!AF594*IF($AN536=$R$10,VLOOKUP($AO536,Listas!$B$6:$C$106,2,),IF($AN536=$R$11,VLOOKUP($AO536,Listas!$E$6:$F$106,2,),IF($AN536=$R$12,VLOOKUP($AO536,Listas!$H$6:$I$106,2,),""))),"")</f>
        <v/>
      </c>
      <c r="CY536" t="str">
        <f>IFERROR('Prod y alimentación'!AI594*IF($AN536=$R$10,VLOOKUP($AO536,Listas!$B$6:$C$106,2,),IF($AN536=$R$11,VLOOKUP($AO536,Listas!$E$6:$F$106,2,),IF($AN536=$R$12,VLOOKUP($AO536,Listas!$H$6:$I$106,2,),""))),"")</f>
        <v/>
      </c>
      <c r="CZ536" t="str">
        <f>IFERROR('Prod y alimentación'!AL594*IF($AN536=$R$10,VLOOKUP($AO536,Listas!$B$6:$C$106,2,),IF($AN536=$R$11,VLOOKUP($AO536,Listas!$E$6:$F$106,2,),IF($AN536=$R$12,VLOOKUP($AO536,Listas!$H$6:$I$106,2,),""))),"")</f>
        <v/>
      </c>
    </row>
    <row r="537" spans="80:104" x14ac:dyDescent="0.35">
      <c r="CB537" t="str">
        <f>IF(Reservas!E542="",IF(Reservas!D542="","",IF(Reservas!C542=$O$10,0.85,IF(Reservas!C542=$O$11,0.45,IF(Reservas!C542=$O$12,0.33,"")))),Reservas!E542)</f>
        <v/>
      </c>
      <c r="CC537" t="str">
        <f>IF(Reservas!H542="",IF(Reservas!G542="","",IF(Reservas!F542=$O$10,0.85,IF(Reservas!F542=$O$11,0.45,IF(Reservas!F542=$O$12,0.33,"")))),Reservas!H542)</f>
        <v/>
      </c>
      <c r="CD537" t="str">
        <f>IF(Reservas!K542="",IF(Reservas!J542="","",IF(Reservas!I542=$O$10,0.85,IF(Reservas!I542=$O$11,0.45,IF(Reservas!I542=$O$12,0.33,"")))),Reservas!K542)</f>
        <v/>
      </c>
      <c r="CE537" t="str">
        <f>IF(Reservas!N542="",IF(Reservas!M542="","",IF(Reservas!L542=$O$10,0.85,IF(Reservas!L542=$O$11,0.45,IF(Reservas!L542=$O$12,0.33,"")))),Reservas!N542)</f>
        <v/>
      </c>
      <c r="CF537" t="str">
        <f>IF(Reservas!Q542="",IF(Reservas!P542="","",IF(Reservas!O542=$O$10,0.85,IF(Reservas!O542=$O$11,0.45,IF(Reservas!O542=$O$12,0.33,"")))),Reservas!Q542)</f>
        <v/>
      </c>
      <c r="CG537" t="str">
        <f>IF(Reservas!T542="",IF(Reservas!S542="","",IF(Reservas!R542=$O$10,0.85,IF(Reservas!R542=$O$11,0.45,IF(Reservas!R542=$O$12,0.33,"")))),Reservas!T542)</f>
        <v/>
      </c>
      <c r="CH537" t="str">
        <f>IF(Reservas!W542="",IF(Reservas!V542="","",IF(Reservas!U542=$O$10,0.85,IF(Reservas!U542=$O$11,0.45,IF(Reservas!U542=$O$12,0.33,"")))),Reservas!W542)</f>
        <v/>
      </c>
      <c r="CI537" t="str">
        <f>IF(Reservas!Z542="",IF(Reservas!Y542="","",IF(Reservas!X542=$O$10,0.85,IF(Reservas!X542=$O$11,0.45,IF(Reservas!X542=$O$12,0.33,"")))),Reservas!Z542)</f>
        <v/>
      </c>
      <c r="CJ537" t="str">
        <f>IF(Reservas!AC542="",IF(Reservas!AB542="","",IF(Reservas!AA542=$O$10,0.85,IF(Reservas!AA542=$O$11,0.45,IF(Reservas!AA542=$O$12,0.33,"")))),Reservas!AC542)</f>
        <v/>
      </c>
      <c r="CK537" t="str">
        <f>IF(Reservas!AF542="",IF(Reservas!AE542="","",IF(Reservas!AD542=$O$10,0.85,IF(Reservas!AD542=$O$11,0.45,IF(Reservas!AD542=$O$12,0.33,"")))),Reservas!AF542)</f>
        <v/>
      </c>
      <c r="CL537" t="str">
        <f>IF(Reservas!AI542="",IF(Reservas!AH542="","",IF(Reservas!AG542=$O$10,0.85,IF(Reservas!AG542=$O$11,0.45,IF(Reservas!AG542=$O$12,0.33,"")))),Reservas!AI542)</f>
        <v/>
      </c>
      <c r="CM537" t="str">
        <f>IF(Reservas!AL542="",IF(Reservas!AK542="","",IF(Reservas!AJ542=$O$10,0.85,IF(Reservas!AJ542=$O$11,0.45,IF(Reservas!AJ542=$O$12,0.33,"")))),Reservas!AL542)</f>
        <v/>
      </c>
      <c r="CO537" t="str">
        <f>IFERROR('Prod y alimentación'!E595*IF($AN537=$R$10,VLOOKUP($AO537,Listas!$B$6:$C$106,2,),IF($AN537=$R$11,VLOOKUP($AO537,Listas!$E$6:$F$106,2,),IF($AN537=$R$12,VLOOKUP($AO537,Listas!$H$6:$I$106,2,),""))),"")</f>
        <v/>
      </c>
      <c r="CP537" t="str">
        <f>IFERROR('Prod y alimentación'!H595*IF($AN537=$R$10,VLOOKUP($AO537,Listas!$B$6:$C$106,2,),IF($AN537=$R$11,VLOOKUP($AO537,Listas!$E$6:$F$106,2,),IF($AN537=$R$12,VLOOKUP($AO537,Listas!$H$6:$I$106,2,),""))),"")</f>
        <v/>
      </c>
      <c r="CQ537" t="str">
        <f>IFERROR('Prod y alimentación'!K595*IF($AN537=$R$10,VLOOKUP($AO537,Listas!$B$6:$C$106,2,),IF($AN537=$R$11,VLOOKUP($AO537,Listas!$E$6:$F$106,2,),IF($AN537=$R$12,VLOOKUP($AO537,Listas!$H$6:$I$106,2,),""))),"")</f>
        <v/>
      </c>
      <c r="CR537" t="str">
        <f>IFERROR('Prod y alimentación'!N595*IF($AN537=$R$10,VLOOKUP($AO537,Listas!$B$6:$C$106,2,),IF($AN537=$R$11,VLOOKUP($AO537,Listas!$E$6:$F$106,2,),IF($AN537=$R$12,VLOOKUP($AO537,Listas!$H$6:$I$106,2,),""))),"")</f>
        <v/>
      </c>
      <c r="CS537" t="str">
        <f>IFERROR('Prod y alimentación'!Q595*IF($AN537=$R$10,VLOOKUP($AO537,Listas!$B$6:$C$106,2,),IF($AN537=$R$11,VLOOKUP($AO537,Listas!$E$6:$F$106,2,),IF($AN537=$R$12,VLOOKUP($AO537,Listas!$H$6:$I$106,2,),""))),"")</f>
        <v/>
      </c>
      <c r="CT537" t="str">
        <f>IFERROR('Prod y alimentación'!T595*IF($AN537=$R$10,VLOOKUP($AO537,Listas!$B$6:$C$106,2,),IF($AN537=$R$11,VLOOKUP($AO537,Listas!$E$6:$F$106,2,),IF($AN537=$R$12,VLOOKUP($AO537,Listas!$H$6:$I$106,2,),""))),"")</f>
        <v/>
      </c>
      <c r="CU537" t="str">
        <f>IFERROR('Prod y alimentación'!W595*IF($AN537=$R$10,VLOOKUP($AO537,Listas!$B$6:$C$106,2,),IF($AN537=$R$11,VLOOKUP($AO537,Listas!$E$6:$F$106,2,),IF($AN537=$R$12,VLOOKUP($AO537,Listas!$H$6:$I$106,2,),""))),"")</f>
        <v/>
      </c>
      <c r="CV537" t="str">
        <f>IFERROR('Prod y alimentación'!Z595*IF($AN537=$R$10,VLOOKUP($AO537,Listas!$B$6:$C$106,2,),IF($AN537=$R$11,VLOOKUP($AO537,Listas!$E$6:$F$106,2,),IF($AN537=$R$12,VLOOKUP($AO537,Listas!$H$6:$I$106,2,),""))),"")</f>
        <v/>
      </c>
      <c r="CW537" t="str">
        <f>IFERROR('Prod y alimentación'!AC595*IF($AN537=$R$10,VLOOKUP($AO537,Listas!$B$6:$C$106,2,),IF($AN537=$R$11,VLOOKUP($AO537,Listas!$E$6:$F$106,2,),IF($AN537=$R$12,VLOOKUP($AO537,Listas!$H$6:$I$106,2,),""))),"")</f>
        <v/>
      </c>
      <c r="CX537" t="str">
        <f>IFERROR('Prod y alimentación'!AF595*IF($AN537=$R$10,VLOOKUP($AO537,Listas!$B$6:$C$106,2,),IF($AN537=$R$11,VLOOKUP($AO537,Listas!$E$6:$F$106,2,),IF($AN537=$R$12,VLOOKUP($AO537,Listas!$H$6:$I$106,2,),""))),"")</f>
        <v/>
      </c>
      <c r="CY537" t="str">
        <f>IFERROR('Prod y alimentación'!AI595*IF($AN537=$R$10,VLOOKUP($AO537,Listas!$B$6:$C$106,2,),IF($AN537=$R$11,VLOOKUP($AO537,Listas!$E$6:$F$106,2,),IF($AN537=$R$12,VLOOKUP($AO537,Listas!$H$6:$I$106,2,),""))),"")</f>
        <v/>
      </c>
      <c r="CZ537" t="str">
        <f>IFERROR('Prod y alimentación'!AL595*IF($AN537=$R$10,VLOOKUP($AO537,Listas!$B$6:$C$106,2,),IF($AN537=$R$11,VLOOKUP($AO537,Listas!$E$6:$F$106,2,),IF($AN537=$R$12,VLOOKUP($AO537,Listas!$H$6:$I$106,2,),""))),"")</f>
        <v/>
      </c>
    </row>
    <row r="538" spans="80:104" x14ac:dyDescent="0.35">
      <c r="CB538" t="str">
        <f>IF(Reservas!E543="",IF(Reservas!D543="","",IF(Reservas!C543=$O$10,0.85,IF(Reservas!C543=$O$11,0.45,IF(Reservas!C543=$O$12,0.33,"")))),Reservas!E543)</f>
        <v/>
      </c>
      <c r="CC538" t="str">
        <f>IF(Reservas!H543="",IF(Reservas!G543="","",IF(Reservas!F543=$O$10,0.85,IF(Reservas!F543=$O$11,0.45,IF(Reservas!F543=$O$12,0.33,"")))),Reservas!H543)</f>
        <v/>
      </c>
      <c r="CD538" t="str">
        <f>IF(Reservas!K543="",IF(Reservas!J543="","",IF(Reservas!I543=$O$10,0.85,IF(Reservas!I543=$O$11,0.45,IF(Reservas!I543=$O$12,0.33,"")))),Reservas!K543)</f>
        <v/>
      </c>
      <c r="CE538" t="str">
        <f>IF(Reservas!N543="",IF(Reservas!M543="","",IF(Reservas!L543=$O$10,0.85,IF(Reservas!L543=$O$11,0.45,IF(Reservas!L543=$O$12,0.33,"")))),Reservas!N543)</f>
        <v/>
      </c>
      <c r="CF538" t="str">
        <f>IF(Reservas!Q543="",IF(Reservas!P543="","",IF(Reservas!O543=$O$10,0.85,IF(Reservas!O543=$O$11,0.45,IF(Reservas!O543=$O$12,0.33,"")))),Reservas!Q543)</f>
        <v/>
      </c>
      <c r="CG538" t="str">
        <f>IF(Reservas!T543="",IF(Reservas!S543="","",IF(Reservas!R543=$O$10,0.85,IF(Reservas!R543=$O$11,0.45,IF(Reservas!R543=$O$12,0.33,"")))),Reservas!T543)</f>
        <v/>
      </c>
      <c r="CH538" t="str">
        <f>IF(Reservas!W543="",IF(Reservas!V543="","",IF(Reservas!U543=$O$10,0.85,IF(Reservas!U543=$O$11,0.45,IF(Reservas!U543=$O$12,0.33,"")))),Reservas!W543)</f>
        <v/>
      </c>
      <c r="CI538" t="str">
        <f>IF(Reservas!Z543="",IF(Reservas!Y543="","",IF(Reservas!X543=$O$10,0.85,IF(Reservas!X543=$O$11,0.45,IF(Reservas!X543=$O$12,0.33,"")))),Reservas!Z543)</f>
        <v/>
      </c>
      <c r="CJ538" t="str">
        <f>IF(Reservas!AC543="",IF(Reservas!AB543="","",IF(Reservas!AA543=$O$10,0.85,IF(Reservas!AA543=$O$11,0.45,IF(Reservas!AA543=$O$12,0.33,"")))),Reservas!AC543)</f>
        <v/>
      </c>
      <c r="CK538" t="str">
        <f>IF(Reservas!AF543="",IF(Reservas!AE543="","",IF(Reservas!AD543=$O$10,0.85,IF(Reservas!AD543=$O$11,0.45,IF(Reservas!AD543=$O$12,0.33,"")))),Reservas!AF543)</f>
        <v/>
      </c>
      <c r="CL538" t="str">
        <f>IF(Reservas!AI543="",IF(Reservas!AH543="","",IF(Reservas!AG543=$O$10,0.85,IF(Reservas!AG543=$O$11,0.45,IF(Reservas!AG543=$O$12,0.33,"")))),Reservas!AI543)</f>
        <v/>
      </c>
      <c r="CM538" t="str">
        <f>IF(Reservas!AL543="",IF(Reservas!AK543="","",IF(Reservas!AJ543=$O$10,0.85,IF(Reservas!AJ543=$O$11,0.45,IF(Reservas!AJ543=$O$12,0.33,"")))),Reservas!AL543)</f>
        <v/>
      </c>
      <c r="CO538" t="str">
        <f>IFERROR('Prod y alimentación'!E596*IF($AN538=$R$10,VLOOKUP($AO538,Listas!$B$6:$C$106,2,),IF($AN538=$R$11,VLOOKUP($AO538,Listas!$E$6:$F$106,2,),IF($AN538=$R$12,VLOOKUP($AO538,Listas!$H$6:$I$106,2,),""))),"")</f>
        <v/>
      </c>
      <c r="CP538" t="str">
        <f>IFERROR('Prod y alimentación'!H596*IF($AN538=$R$10,VLOOKUP($AO538,Listas!$B$6:$C$106,2,),IF($AN538=$R$11,VLOOKUP($AO538,Listas!$E$6:$F$106,2,),IF($AN538=$R$12,VLOOKUP($AO538,Listas!$H$6:$I$106,2,),""))),"")</f>
        <v/>
      </c>
      <c r="CQ538" t="str">
        <f>IFERROR('Prod y alimentación'!K596*IF($AN538=$R$10,VLOOKUP($AO538,Listas!$B$6:$C$106,2,),IF($AN538=$R$11,VLOOKUP($AO538,Listas!$E$6:$F$106,2,),IF($AN538=$R$12,VLOOKUP($AO538,Listas!$H$6:$I$106,2,),""))),"")</f>
        <v/>
      </c>
      <c r="CR538" t="str">
        <f>IFERROR('Prod y alimentación'!N596*IF($AN538=$R$10,VLOOKUP($AO538,Listas!$B$6:$C$106,2,),IF($AN538=$R$11,VLOOKUP($AO538,Listas!$E$6:$F$106,2,),IF($AN538=$R$12,VLOOKUP($AO538,Listas!$H$6:$I$106,2,),""))),"")</f>
        <v/>
      </c>
      <c r="CS538" t="str">
        <f>IFERROR('Prod y alimentación'!Q596*IF($AN538=$R$10,VLOOKUP($AO538,Listas!$B$6:$C$106,2,),IF($AN538=$R$11,VLOOKUP($AO538,Listas!$E$6:$F$106,2,),IF($AN538=$R$12,VLOOKUP($AO538,Listas!$H$6:$I$106,2,),""))),"")</f>
        <v/>
      </c>
      <c r="CT538" t="str">
        <f>IFERROR('Prod y alimentación'!T596*IF($AN538=$R$10,VLOOKUP($AO538,Listas!$B$6:$C$106,2,),IF($AN538=$R$11,VLOOKUP($AO538,Listas!$E$6:$F$106,2,),IF($AN538=$R$12,VLOOKUP($AO538,Listas!$H$6:$I$106,2,),""))),"")</f>
        <v/>
      </c>
      <c r="CU538" t="str">
        <f>IFERROR('Prod y alimentación'!W596*IF($AN538=$R$10,VLOOKUP($AO538,Listas!$B$6:$C$106,2,),IF($AN538=$R$11,VLOOKUP($AO538,Listas!$E$6:$F$106,2,),IF($AN538=$R$12,VLOOKUP($AO538,Listas!$H$6:$I$106,2,),""))),"")</f>
        <v/>
      </c>
      <c r="CV538" t="str">
        <f>IFERROR('Prod y alimentación'!Z596*IF($AN538=$R$10,VLOOKUP($AO538,Listas!$B$6:$C$106,2,),IF($AN538=$R$11,VLOOKUP($AO538,Listas!$E$6:$F$106,2,),IF($AN538=$R$12,VLOOKUP($AO538,Listas!$H$6:$I$106,2,),""))),"")</f>
        <v/>
      </c>
      <c r="CW538" t="str">
        <f>IFERROR('Prod y alimentación'!AC596*IF($AN538=$R$10,VLOOKUP($AO538,Listas!$B$6:$C$106,2,),IF($AN538=$R$11,VLOOKUP($AO538,Listas!$E$6:$F$106,2,),IF($AN538=$R$12,VLOOKUP($AO538,Listas!$H$6:$I$106,2,),""))),"")</f>
        <v/>
      </c>
      <c r="CX538" t="str">
        <f>IFERROR('Prod y alimentación'!AF596*IF($AN538=$R$10,VLOOKUP($AO538,Listas!$B$6:$C$106,2,),IF($AN538=$R$11,VLOOKUP($AO538,Listas!$E$6:$F$106,2,),IF($AN538=$R$12,VLOOKUP($AO538,Listas!$H$6:$I$106,2,),""))),"")</f>
        <v/>
      </c>
      <c r="CY538" t="str">
        <f>IFERROR('Prod y alimentación'!AI596*IF($AN538=$R$10,VLOOKUP($AO538,Listas!$B$6:$C$106,2,),IF($AN538=$R$11,VLOOKUP($AO538,Listas!$E$6:$F$106,2,),IF($AN538=$R$12,VLOOKUP($AO538,Listas!$H$6:$I$106,2,),""))),"")</f>
        <v/>
      </c>
      <c r="CZ538" t="str">
        <f>IFERROR('Prod y alimentación'!AL596*IF($AN538=$R$10,VLOOKUP($AO538,Listas!$B$6:$C$106,2,),IF($AN538=$R$11,VLOOKUP($AO538,Listas!$E$6:$F$106,2,),IF($AN538=$R$12,VLOOKUP($AO538,Listas!$H$6:$I$106,2,),""))),"")</f>
        <v/>
      </c>
    </row>
    <row r="539" spans="80:104" x14ac:dyDescent="0.35">
      <c r="CB539" t="str">
        <f>IF(Reservas!E544="",IF(Reservas!D544="","",IF(Reservas!C544=$O$10,0.85,IF(Reservas!C544=$O$11,0.45,IF(Reservas!C544=$O$12,0.33,"")))),Reservas!E544)</f>
        <v/>
      </c>
      <c r="CC539" t="str">
        <f>IF(Reservas!H544="",IF(Reservas!G544="","",IF(Reservas!F544=$O$10,0.85,IF(Reservas!F544=$O$11,0.45,IF(Reservas!F544=$O$12,0.33,"")))),Reservas!H544)</f>
        <v/>
      </c>
      <c r="CD539" t="str">
        <f>IF(Reservas!K544="",IF(Reservas!J544="","",IF(Reservas!I544=$O$10,0.85,IF(Reservas!I544=$O$11,0.45,IF(Reservas!I544=$O$12,0.33,"")))),Reservas!K544)</f>
        <v/>
      </c>
      <c r="CE539" t="str">
        <f>IF(Reservas!N544="",IF(Reservas!M544="","",IF(Reservas!L544=$O$10,0.85,IF(Reservas!L544=$O$11,0.45,IF(Reservas!L544=$O$12,0.33,"")))),Reservas!N544)</f>
        <v/>
      </c>
      <c r="CF539" t="str">
        <f>IF(Reservas!Q544="",IF(Reservas!P544="","",IF(Reservas!O544=$O$10,0.85,IF(Reservas!O544=$O$11,0.45,IF(Reservas!O544=$O$12,0.33,"")))),Reservas!Q544)</f>
        <v/>
      </c>
      <c r="CG539" t="str">
        <f>IF(Reservas!T544="",IF(Reservas!S544="","",IF(Reservas!R544=$O$10,0.85,IF(Reservas!R544=$O$11,0.45,IF(Reservas!R544=$O$12,0.33,"")))),Reservas!T544)</f>
        <v/>
      </c>
      <c r="CH539" t="str">
        <f>IF(Reservas!W544="",IF(Reservas!V544="","",IF(Reservas!U544=$O$10,0.85,IF(Reservas!U544=$O$11,0.45,IF(Reservas!U544=$O$12,0.33,"")))),Reservas!W544)</f>
        <v/>
      </c>
      <c r="CI539" t="str">
        <f>IF(Reservas!Z544="",IF(Reservas!Y544="","",IF(Reservas!X544=$O$10,0.85,IF(Reservas!X544=$O$11,0.45,IF(Reservas!X544=$O$12,0.33,"")))),Reservas!Z544)</f>
        <v/>
      </c>
      <c r="CJ539" t="str">
        <f>IF(Reservas!AC544="",IF(Reservas!AB544="","",IF(Reservas!AA544=$O$10,0.85,IF(Reservas!AA544=$O$11,0.45,IF(Reservas!AA544=$O$12,0.33,"")))),Reservas!AC544)</f>
        <v/>
      </c>
      <c r="CK539" t="str">
        <f>IF(Reservas!AF544="",IF(Reservas!AE544="","",IF(Reservas!AD544=$O$10,0.85,IF(Reservas!AD544=$O$11,0.45,IF(Reservas!AD544=$O$12,0.33,"")))),Reservas!AF544)</f>
        <v/>
      </c>
      <c r="CL539" t="str">
        <f>IF(Reservas!AI544="",IF(Reservas!AH544="","",IF(Reservas!AG544=$O$10,0.85,IF(Reservas!AG544=$O$11,0.45,IF(Reservas!AG544=$O$12,0.33,"")))),Reservas!AI544)</f>
        <v/>
      </c>
      <c r="CM539" t="str">
        <f>IF(Reservas!AL544="",IF(Reservas!AK544="","",IF(Reservas!AJ544=$O$10,0.85,IF(Reservas!AJ544=$O$11,0.45,IF(Reservas!AJ544=$O$12,0.33,"")))),Reservas!AL544)</f>
        <v/>
      </c>
      <c r="CO539" t="str">
        <f>IFERROR('Prod y alimentación'!E597*IF($AN539=$R$10,VLOOKUP($AO539,Listas!$B$6:$C$106,2,),IF($AN539=$R$11,VLOOKUP($AO539,Listas!$E$6:$F$106,2,),IF($AN539=$R$12,VLOOKUP($AO539,Listas!$H$6:$I$106,2,),""))),"")</f>
        <v/>
      </c>
      <c r="CP539" t="str">
        <f>IFERROR('Prod y alimentación'!H597*IF($AN539=$R$10,VLOOKUP($AO539,Listas!$B$6:$C$106,2,),IF($AN539=$R$11,VLOOKUP($AO539,Listas!$E$6:$F$106,2,),IF($AN539=$R$12,VLOOKUP($AO539,Listas!$H$6:$I$106,2,),""))),"")</f>
        <v/>
      </c>
      <c r="CQ539" t="str">
        <f>IFERROR('Prod y alimentación'!K597*IF($AN539=$R$10,VLOOKUP($AO539,Listas!$B$6:$C$106,2,),IF($AN539=$R$11,VLOOKUP($AO539,Listas!$E$6:$F$106,2,),IF($AN539=$R$12,VLOOKUP($AO539,Listas!$H$6:$I$106,2,),""))),"")</f>
        <v/>
      </c>
      <c r="CR539" t="str">
        <f>IFERROR('Prod y alimentación'!N597*IF($AN539=$R$10,VLOOKUP($AO539,Listas!$B$6:$C$106,2,),IF($AN539=$R$11,VLOOKUP($AO539,Listas!$E$6:$F$106,2,),IF($AN539=$R$12,VLOOKUP($AO539,Listas!$H$6:$I$106,2,),""))),"")</f>
        <v/>
      </c>
      <c r="CS539" t="str">
        <f>IFERROR('Prod y alimentación'!Q597*IF($AN539=$R$10,VLOOKUP($AO539,Listas!$B$6:$C$106,2,),IF($AN539=$R$11,VLOOKUP($AO539,Listas!$E$6:$F$106,2,),IF($AN539=$R$12,VLOOKUP($AO539,Listas!$H$6:$I$106,2,),""))),"")</f>
        <v/>
      </c>
      <c r="CT539" t="str">
        <f>IFERROR('Prod y alimentación'!T597*IF($AN539=$R$10,VLOOKUP($AO539,Listas!$B$6:$C$106,2,),IF($AN539=$R$11,VLOOKUP($AO539,Listas!$E$6:$F$106,2,),IF($AN539=$R$12,VLOOKUP($AO539,Listas!$H$6:$I$106,2,),""))),"")</f>
        <v/>
      </c>
      <c r="CU539" t="str">
        <f>IFERROR('Prod y alimentación'!W597*IF($AN539=$R$10,VLOOKUP($AO539,Listas!$B$6:$C$106,2,),IF($AN539=$R$11,VLOOKUP($AO539,Listas!$E$6:$F$106,2,),IF($AN539=$R$12,VLOOKUP($AO539,Listas!$H$6:$I$106,2,),""))),"")</f>
        <v/>
      </c>
      <c r="CV539" t="str">
        <f>IFERROR('Prod y alimentación'!Z597*IF($AN539=$R$10,VLOOKUP($AO539,Listas!$B$6:$C$106,2,),IF($AN539=$R$11,VLOOKUP($AO539,Listas!$E$6:$F$106,2,),IF($AN539=$R$12,VLOOKUP($AO539,Listas!$H$6:$I$106,2,),""))),"")</f>
        <v/>
      </c>
      <c r="CW539" t="str">
        <f>IFERROR('Prod y alimentación'!AC597*IF($AN539=$R$10,VLOOKUP($AO539,Listas!$B$6:$C$106,2,),IF($AN539=$R$11,VLOOKUP($AO539,Listas!$E$6:$F$106,2,),IF($AN539=$R$12,VLOOKUP($AO539,Listas!$H$6:$I$106,2,),""))),"")</f>
        <v/>
      </c>
      <c r="CX539" t="str">
        <f>IFERROR('Prod y alimentación'!AF597*IF($AN539=$R$10,VLOOKUP($AO539,Listas!$B$6:$C$106,2,),IF($AN539=$R$11,VLOOKUP($AO539,Listas!$E$6:$F$106,2,),IF($AN539=$R$12,VLOOKUP($AO539,Listas!$H$6:$I$106,2,),""))),"")</f>
        <v/>
      </c>
      <c r="CY539" t="str">
        <f>IFERROR('Prod y alimentación'!AI597*IF($AN539=$R$10,VLOOKUP($AO539,Listas!$B$6:$C$106,2,),IF($AN539=$R$11,VLOOKUP($AO539,Listas!$E$6:$F$106,2,),IF($AN539=$R$12,VLOOKUP($AO539,Listas!$H$6:$I$106,2,),""))),"")</f>
        <v/>
      </c>
      <c r="CZ539" t="str">
        <f>IFERROR('Prod y alimentación'!AL597*IF($AN539=$R$10,VLOOKUP($AO539,Listas!$B$6:$C$106,2,),IF($AN539=$R$11,VLOOKUP($AO539,Listas!$E$6:$F$106,2,),IF($AN539=$R$12,VLOOKUP($AO539,Listas!$H$6:$I$106,2,),""))),"")</f>
        <v/>
      </c>
    </row>
    <row r="540" spans="80:104" x14ac:dyDescent="0.35">
      <c r="CB540" t="str">
        <f>IF(Reservas!E545="",IF(Reservas!D545="","",IF(Reservas!C545=$O$10,0.85,IF(Reservas!C545=$O$11,0.45,IF(Reservas!C545=$O$12,0.33,"")))),Reservas!E545)</f>
        <v/>
      </c>
      <c r="CC540" t="str">
        <f>IF(Reservas!H545="",IF(Reservas!G545="","",IF(Reservas!F545=$O$10,0.85,IF(Reservas!F545=$O$11,0.45,IF(Reservas!F545=$O$12,0.33,"")))),Reservas!H545)</f>
        <v/>
      </c>
      <c r="CD540" t="str">
        <f>IF(Reservas!K545="",IF(Reservas!J545="","",IF(Reservas!I545=$O$10,0.85,IF(Reservas!I545=$O$11,0.45,IF(Reservas!I545=$O$12,0.33,"")))),Reservas!K545)</f>
        <v/>
      </c>
      <c r="CE540" t="str">
        <f>IF(Reservas!N545="",IF(Reservas!M545="","",IF(Reservas!L545=$O$10,0.85,IF(Reservas!L545=$O$11,0.45,IF(Reservas!L545=$O$12,0.33,"")))),Reservas!N545)</f>
        <v/>
      </c>
      <c r="CF540" t="str">
        <f>IF(Reservas!Q545="",IF(Reservas!P545="","",IF(Reservas!O545=$O$10,0.85,IF(Reservas!O545=$O$11,0.45,IF(Reservas!O545=$O$12,0.33,"")))),Reservas!Q545)</f>
        <v/>
      </c>
      <c r="CG540" t="str">
        <f>IF(Reservas!T545="",IF(Reservas!S545="","",IF(Reservas!R545=$O$10,0.85,IF(Reservas!R545=$O$11,0.45,IF(Reservas!R545=$O$12,0.33,"")))),Reservas!T545)</f>
        <v/>
      </c>
      <c r="CH540" t="str">
        <f>IF(Reservas!W545="",IF(Reservas!V545="","",IF(Reservas!U545=$O$10,0.85,IF(Reservas!U545=$O$11,0.45,IF(Reservas!U545=$O$12,0.33,"")))),Reservas!W545)</f>
        <v/>
      </c>
      <c r="CI540" t="str">
        <f>IF(Reservas!Z545="",IF(Reservas!Y545="","",IF(Reservas!X545=$O$10,0.85,IF(Reservas!X545=$O$11,0.45,IF(Reservas!X545=$O$12,0.33,"")))),Reservas!Z545)</f>
        <v/>
      </c>
      <c r="CJ540" t="str">
        <f>IF(Reservas!AC545="",IF(Reservas!AB545="","",IF(Reservas!AA545=$O$10,0.85,IF(Reservas!AA545=$O$11,0.45,IF(Reservas!AA545=$O$12,0.33,"")))),Reservas!AC545)</f>
        <v/>
      </c>
      <c r="CK540" t="str">
        <f>IF(Reservas!AF545="",IF(Reservas!AE545="","",IF(Reservas!AD545=$O$10,0.85,IF(Reservas!AD545=$O$11,0.45,IF(Reservas!AD545=$O$12,0.33,"")))),Reservas!AF545)</f>
        <v/>
      </c>
      <c r="CL540" t="str">
        <f>IF(Reservas!AI545="",IF(Reservas!AH545="","",IF(Reservas!AG545=$O$10,0.85,IF(Reservas!AG545=$O$11,0.45,IF(Reservas!AG545=$O$12,0.33,"")))),Reservas!AI545)</f>
        <v/>
      </c>
      <c r="CM540" t="str">
        <f>IF(Reservas!AL545="",IF(Reservas!AK545="","",IF(Reservas!AJ545=$O$10,0.85,IF(Reservas!AJ545=$O$11,0.45,IF(Reservas!AJ545=$O$12,0.33,"")))),Reservas!AL545)</f>
        <v/>
      </c>
      <c r="CO540" t="str">
        <f>IFERROR('Prod y alimentación'!E598*IF($AN540=$R$10,VLOOKUP($AO540,Listas!$B$6:$C$106,2,),IF($AN540=$R$11,VLOOKUP($AO540,Listas!$E$6:$F$106,2,),IF($AN540=$R$12,VLOOKUP($AO540,Listas!$H$6:$I$106,2,),""))),"")</f>
        <v/>
      </c>
      <c r="CP540" t="str">
        <f>IFERROR('Prod y alimentación'!H598*IF($AN540=$R$10,VLOOKUP($AO540,Listas!$B$6:$C$106,2,),IF($AN540=$R$11,VLOOKUP($AO540,Listas!$E$6:$F$106,2,),IF($AN540=$R$12,VLOOKUP($AO540,Listas!$H$6:$I$106,2,),""))),"")</f>
        <v/>
      </c>
      <c r="CQ540" t="str">
        <f>IFERROR('Prod y alimentación'!K598*IF($AN540=$R$10,VLOOKUP($AO540,Listas!$B$6:$C$106,2,),IF($AN540=$R$11,VLOOKUP($AO540,Listas!$E$6:$F$106,2,),IF($AN540=$R$12,VLOOKUP($AO540,Listas!$H$6:$I$106,2,),""))),"")</f>
        <v/>
      </c>
      <c r="CR540" t="str">
        <f>IFERROR('Prod y alimentación'!N598*IF($AN540=$R$10,VLOOKUP($AO540,Listas!$B$6:$C$106,2,),IF($AN540=$R$11,VLOOKUP($AO540,Listas!$E$6:$F$106,2,),IF($AN540=$R$12,VLOOKUP($AO540,Listas!$H$6:$I$106,2,),""))),"")</f>
        <v/>
      </c>
      <c r="CS540" t="str">
        <f>IFERROR('Prod y alimentación'!Q598*IF($AN540=$R$10,VLOOKUP($AO540,Listas!$B$6:$C$106,2,),IF($AN540=$R$11,VLOOKUP($AO540,Listas!$E$6:$F$106,2,),IF($AN540=$R$12,VLOOKUP($AO540,Listas!$H$6:$I$106,2,),""))),"")</f>
        <v/>
      </c>
      <c r="CT540" t="str">
        <f>IFERROR('Prod y alimentación'!T598*IF($AN540=$R$10,VLOOKUP($AO540,Listas!$B$6:$C$106,2,),IF($AN540=$R$11,VLOOKUP($AO540,Listas!$E$6:$F$106,2,),IF($AN540=$R$12,VLOOKUP($AO540,Listas!$H$6:$I$106,2,),""))),"")</f>
        <v/>
      </c>
      <c r="CU540" t="str">
        <f>IFERROR('Prod y alimentación'!W598*IF($AN540=$R$10,VLOOKUP($AO540,Listas!$B$6:$C$106,2,),IF($AN540=$R$11,VLOOKUP($AO540,Listas!$E$6:$F$106,2,),IF($AN540=$R$12,VLOOKUP($AO540,Listas!$H$6:$I$106,2,),""))),"")</f>
        <v/>
      </c>
      <c r="CV540" t="str">
        <f>IFERROR('Prod y alimentación'!Z598*IF($AN540=$R$10,VLOOKUP($AO540,Listas!$B$6:$C$106,2,),IF($AN540=$R$11,VLOOKUP($AO540,Listas!$E$6:$F$106,2,),IF($AN540=$R$12,VLOOKUP($AO540,Listas!$H$6:$I$106,2,),""))),"")</f>
        <v/>
      </c>
      <c r="CW540" t="str">
        <f>IFERROR('Prod y alimentación'!AC598*IF($AN540=$R$10,VLOOKUP($AO540,Listas!$B$6:$C$106,2,),IF($AN540=$R$11,VLOOKUP($AO540,Listas!$E$6:$F$106,2,),IF($AN540=$R$12,VLOOKUP($AO540,Listas!$H$6:$I$106,2,),""))),"")</f>
        <v/>
      </c>
      <c r="CX540" t="str">
        <f>IFERROR('Prod y alimentación'!AF598*IF($AN540=$R$10,VLOOKUP($AO540,Listas!$B$6:$C$106,2,),IF($AN540=$R$11,VLOOKUP($AO540,Listas!$E$6:$F$106,2,),IF($AN540=$R$12,VLOOKUP($AO540,Listas!$H$6:$I$106,2,),""))),"")</f>
        <v/>
      </c>
      <c r="CY540" t="str">
        <f>IFERROR('Prod y alimentación'!AI598*IF($AN540=$R$10,VLOOKUP($AO540,Listas!$B$6:$C$106,2,),IF($AN540=$R$11,VLOOKUP($AO540,Listas!$E$6:$F$106,2,),IF($AN540=$R$12,VLOOKUP($AO540,Listas!$H$6:$I$106,2,),""))),"")</f>
        <v/>
      </c>
      <c r="CZ540" t="str">
        <f>IFERROR('Prod y alimentación'!AL598*IF($AN540=$R$10,VLOOKUP($AO540,Listas!$B$6:$C$106,2,),IF($AN540=$R$11,VLOOKUP($AO540,Listas!$E$6:$F$106,2,),IF($AN540=$R$12,VLOOKUP($AO540,Listas!$H$6:$I$106,2,),""))),"")</f>
        <v/>
      </c>
    </row>
    <row r="541" spans="80:104" x14ac:dyDescent="0.35">
      <c r="CB541" t="str">
        <f>IF(Reservas!E546="",IF(Reservas!D546="","",IF(Reservas!C546=$O$10,0.85,IF(Reservas!C546=$O$11,0.45,IF(Reservas!C546=$O$12,0.33,"")))),Reservas!E546)</f>
        <v/>
      </c>
      <c r="CC541" t="str">
        <f>IF(Reservas!H546="",IF(Reservas!G546="","",IF(Reservas!F546=$O$10,0.85,IF(Reservas!F546=$O$11,0.45,IF(Reservas!F546=$O$12,0.33,"")))),Reservas!H546)</f>
        <v/>
      </c>
      <c r="CD541" t="str">
        <f>IF(Reservas!K546="",IF(Reservas!J546="","",IF(Reservas!I546=$O$10,0.85,IF(Reservas!I546=$O$11,0.45,IF(Reservas!I546=$O$12,0.33,"")))),Reservas!K546)</f>
        <v/>
      </c>
      <c r="CE541" t="str">
        <f>IF(Reservas!N546="",IF(Reservas!M546="","",IF(Reservas!L546=$O$10,0.85,IF(Reservas!L546=$O$11,0.45,IF(Reservas!L546=$O$12,0.33,"")))),Reservas!N546)</f>
        <v/>
      </c>
      <c r="CF541" t="str">
        <f>IF(Reservas!Q546="",IF(Reservas!P546="","",IF(Reservas!O546=$O$10,0.85,IF(Reservas!O546=$O$11,0.45,IF(Reservas!O546=$O$12,0.33,"")))),Reservas!Q546)</f>
        <v/>
      </c>
      <c r="CG541" t="str">
        <f>IF(Reservas!T546="",IF(Reservas!S546="","",IF(Reservas!R546=$O$10,0.85,IF(Reservas!R546=$O$11,0.45,IF(Reservas!R546=$O$12,0.33,"")))),Reservas!T546)</f>
        <v/>
      </c>
      <c r="CH541" t="str">
        <f>IF(Reservas!W546="",IF(Reservas!V546="","",IF(Reservas!U546=$O$10,0.85,IF(Reservas!U546=$O$11,0.45,IF(Reservas!U546=$O$12,0.33,"")))),Reservas!W546)</f>
        <v/>
      </c>
      <c r="CI541" t="str">
        <f>IF(Reservas!Z546="",IF(Reservas!Y546="","",IF(Reservas!X546=$O$10,0.85,IF(Reservas!X546=$O$11,0.45,IF(Reservas!X546=$O$12,0.33,"")))),Reservas!Z546)</f>
        <v/>
      </c>
      <c r="CJ541" t="str">
        <f>IF(Reservas!AC546="",IF(Reservas!AB546="","",IF(Reservas!AA546=$O$10,0.85,IF(Reservas!AA546=$O$11,0.45,IF(Reservas!AA546=$O$12,0.33,"")))),Reservas!AC546)</f>
        <v/>
      </c>
      <c r="CK541" t="str">
        <f>IF(Reservas!AF546="",IF(Reservas!AE546="","",IF(Reservas!AD546=$O$10,0.85,IF(Reservas!AD546=$O$11,0.45,IF(Reservas!AD546=$O$12,0.33,"")))),Reservas!AF546)</f>
        <v/>
      </c>
      <c r="CL541" t="str">
        <f>IF(Reservas!AI546="",IF(Reservas!AH546="","",IF(Reservas!AG546=$O$10,0.85,IF(Reservas!AG546=$O$11,0.45,IF(Reservas!AG546=$O$12,0.33,"")))),Reservas!AI546)</f>
        <v/>
      </c>
      <c r="CM541" t="str">
        <f>IF(Reservas!AL546="",IF(Reservas!AK546="","",IF(Reservas!AJ546=$O$10,0.85,IF(Reservas!AJ546=$O$11,0.45,IF(Reservas!AJ546=$O$12,0.33,"")))),Reservas!AL546)</f>
        <v/>
      </c>
      <c r="CO541" t="str">
        <f>IFERROR('Prod y alimentación'!E599*IF($AN541=$R$10,VLOOKUP($AO541,Listas!$B$6:$C$106,2,),IF($AN541=$R$11,VLOOKUP($AO541,Listas!$E$6:$F$106,2,),IF($AN541=$R$12,VLOOKUP($AO541,Listas!$H$6:$I$106,2,),""))),"")</f>
        <v/>
      </c>
      <c r="CP541" t="str">
        <f>IFERROR('Prod y alimentación'!H599*IF($AN541=$R$10,VLOOKUP($AO541,Listas!$B$6:$C$106,2,),IF($AN541=$R$11,VLOOKUP($AO541,Listas!$E$6:$F$106,2,),IF($AN541=$R$12,VLOOKUP($AO541,Listas!$H$6:$I$106,2,),""))),"")</f>
        <v/>
      </c>
      <c r="CQ541" t="str">
        <f>IFERROR('Prod y alimentación'!K599*IF($AN541=$R$10,VLOOKUP($AO541,Listas!$B$6:$C$106,2,),IF($AN541=$R$11,VLOOKUP($AO541,Listas!$E$6:$F$106,2,),IF($AN541=$R$12,VLOOKUP($AO541,Listas!$H$6:$I$106,2,),""))),"")</f>
        <v/>
      </c>
      <c r="CR541" t="str">
        <f>IFERROR('Prod y alimentación'!N599*IF($AN541=$R$10,VLOOKUP($AO541,Listas!$B$6:$C$106,2,),IF($AN541=$R$11,VLOOKUP($AO541,Listas!$E$6:$F$106,2,),IF($AN541=$R$12,VLOOKUP($AO541,Listas!$H$6:$I$106,2,),""))),"")</f>
        <v/>
      </c>
      <c r="CS541" t="str">
        <f>IFERROR('Prod y alimentación'!Q599*IF($AN541=$R$10,VLOOKUP($AO541,Listas!$B$6:$C$106,2,),IF($AN541=$R$11,VLOOKUP($AO541,Listas!$E$6:$F$106,2,),IF($AN541=$R$12,VLOOKUP($AO541,Listas!$H$6:$I$106,2,),""))),"")</f>
        <v/>
      </c>
      <c r="CT541" t="str">
        <f>IFERROR('Prod y alimentación'!T599*IF($AN541=$R$10,VLOOKUP($AO541,Listas!$B$6:$C$106,2,),IF($AN541=$R$11,VLOOKUP($AO541,Listas!$E$6:$F$106,2,),IF($AN541=$R$12,VLOOKUP($AO541,Listas!$H$6:$I$106,2,),""))),"")</f>
        <v/>
      </c>
      <c r="CU541" t="str">
        <f>IFERROR('Prod y alimentación'!W599*IF($AN541=$R$10,VLOOKUP($AO541,Listas!$B$6:$C$106,2,),IF($AN541=$R$11,VLOOKUP($AO541,Listas!$E$6:$F$106,2,),IF($AN541=$R$12,VLOOKUP($AO541,Listas!$H$6:$I$106,2,),""))),"")</f>
        <v/>
      </c>
      <c r="CV541" t="str">
        <f>IFERROR('Prod y alimentación'!Z599*IF($AN541=$R$10,VLOOKUP($AO541,Listas!$B$6:$C$106,2,),IF($AN541=$R$11,VLOOKUP($AO541,Listas!$E$6:$F$106,2,),IF($AN541=$R$12,VLOOKUP($AO541,Listas!$H$6:$I$106,2,),""))),"")</f>
        <v/>
      </c>
      <c r="CW541" t="str">
        <f>IFERROR('Prod y alimentación'!AC599*IF($AN541=$R$10,VLOOKUP($AO541,Listas!$B$6:$C$106,2,),IF($AN541=$R$11,VLOOKUP($AO541,Listas!$E$6:$F$106,2,),IF($AN541=$R$12,VLOOKUP($AO541,Listas!$H$6:$I$106,2,),""))),"")</f>
        <v/>
      </c>
      <c r="CX541" t="str">
        <f>IFERROR('Prod y alimentación'!AF599*IF($AN541=$R$10,VLOOKUP($AO541,Listas!$B$6:$C$106,2,),IF($AN541=$R$11,VLOOKUP($AO541,Listas!$E$6:$F$106,2,),IF($AN541=$R$12,VLOOKUP($AO541,Listas!$H$6:$I$106,2,),""))),"")</f>
        <v/>
      </c>
      <c r="CY541" t="str">
        <f>IFERROR('Prod y alimentación'!AI599*IF($AN541=$R$10,VLOOKUP($AO541,Listas!$B$6:$C$106,2,),IF($AN541=$R$11,VLOOKUP($AO541,Listas!$E$6:$F$106,2,),IF($AN541=$R$12,VLOOKUP($AO541,Listas!$H$6:$I$106,2,),""))),"")</f>
        <v/>
      </c>
      <c r="CZ541" t="str">
        <f>IFERROR('Prod y alimentación'!AL599*IF($AN541=$R$10,VLOOKUP($AO541,Listas!$B$6:$C$106,2,),IF($AN541=$R$11,VLOOKUP($AO541,Listas!$E$6:$F$106,2,),IF($AN541=$R$12,VLOOKUP($AO541,Listas!$H$6:$I$106,2,),""))),"")</f>
        <v/>
      </c>
    </row>
    <row r="542" spans="80:104" x14ac:dyDescent="0.35">
      <c r="CB542" t="str">
        <f>IF(Reservas!E547="",IF(Reservas!D547="","",IF(Reservas!C547=$O$10,0.85,IF(Reservas!C547=$O$11,0.45,IF(Reservas!C547=$O$12,0.33,"")))),Reservas!E547)</f>
        <v/>
      </c>
      <c r="CC542" t="str">
        <f>IF(Reservas!H547="",IF(Reservas!G547="","",IF(Reservas!F547=$O$10,0.85,IF(Reservas!F547=$O$11,0.45,IF(Reservas!F547=$O$12,0.33,"")))),Reservas!H547)</f>
        <v/>
      </c>
      <c r="CD542" t="str">
        <f>IF(Reservas!K547="",IF(Reservas!J547="","",IF(Reservas!I547=$O$10,0.85,IF(Reservas!I547=$O$11,0.45,IF(Reservas!I547=$O$12,0.33,"")))),Reservas!K547)</f>
        <v/>
      </c>
      <c r="CE542" t="str">
        <f>IF(Reservas!N547="",IF(Reservas!M547="","",IF(Reservas!L547=$O$10,0.85,IF(Reservas!L547=$O$11,0.45,IF(Reservas!L547=$O$12,0.33,"")))),Reservas!N547)</f>
        <v/>
      </c>
      <c r="CF542" t="str">
        <f>IF(Reservas!Q547="",IF(Reservas!P547="","",IF(Reservas!O547=$O$10,0.85,IF(Reservas!O547=$O$11,0.45,IF(Reservas!O547=$O$12,0.33,"")))),Reservas!Q547)</f>
        <v/>
      </c>
      <c r="CG542" t="str">
        <f>IF(Reservas!T547="",IF(Reservas!S547="","",IF(Reservas!R547=$O$10,0.85,IF(Reservas!R547=$O$11,0.45,IF(Reservas!R547=$O$12,0.33,"")))),Reservas!T547)</f>
        <v/>
      </c>
      <c r="CH542" t="str">
        <f>IF(Reservas!W547="",IF(Reservas!V547="","",IF(Reservas!U547=$O$10,0.85,IF(Reservas!U547=$O$11,0.45,IF(Reservas!U547=$O$12,0.33,"")))),Reservas!W547)</f>
        <v/>
      </c>
      <c r="CI542" t="str">
        <f>IF(Reservas!Z547="",IF(Reservas!Y547="","",IF(Reservas!X547=$O$10,0.85,IF(Reservas!X547=$O$11,0.45,IF(Reservas!X547=$O$12,0.33,"")))),Reservas!Z547)</f>
        <v/>
      </c>
      <c r="CJ542" t="str">
        <f>IF(Reservas!AC547="",IF(Reservas!AB547="","",IF(Reservas!AA547=$O$10,0.85,IF(Reservas!AA547=$O$11,0.45,IF(Reservas!AA547=$O$12,0.33,"")))),Reservas!AC547)</f>
        <v/>
      </c>
      <c r="CK542" t="str">
        <f>IF(Reservas!AF547="",IF(Reservas!AE547="","",IF(Reservas!AD547=$O$10,0.85,IF(Reservas!AD547=$O$11,0.45,IF(Reservas!AD547=$O$12,0.33,"")))),Reservas!AF547)</f>
        <v/>
      </c>
      <c r="CL542" t="str">
        <f>IF(Reservas!AI547="",IF(Reservas!AH547="","",IF(Reservas!AG547=$O$10,0.85,IF(Reservas!AG547=$O$11,0.45,IF(Reservas!AG547=$O$12,0.33,"")))),Reservas!AI547)</f>
        <v/>
      </c>
      <c r="CM542" t="str">
        <f>IF(Reservas!AL547="",IF(Reservas!AK547="","",IF(Reservas!AJ547=$O$10,0.85,IF(Reservas!AJ547=$O$11,0.45,IF(Reservas!AJ547=$O$12,0.33,"")))),Reservas!AL547)</f>
        <v/>
      </c>
      <c r="CO542" t="str">
        <f>IFERROR('Prod y alimentación'!E600*IF($AN542=$R$10,VLOOKUP($AO542,Listas!$B$6:$C$106,2,),IF($AN542=$R$11,VLOOKUP($AO542,Listas!$E$6:$F$106,2,),IF($AN542=$R$12,VLOOKUP($AO542,Listas!$H$6:$I$106,2,),""))),"")</f>
        <v/>
      </c>
      <c r="CP542" t="str">
        <f>IFERROR('Prod y alimentación'!H600*IF($AN542=$R$10,VLOOKUP($AO542,Listas!$B$6:$C$106,2,),IF($AN542=$R$11,VLOOKUP($AO542,Listas!$E$6:$F$106,2,),IF($AN542=$R$12,VLOOKUP($AO542,Listas!$H$6:$I$106,2,),""))),"")</f>
        <v/>
      </c>
      <c r="CQ542" t="str">
        <f>IFERROR('Prod y alimentación'!K600*IF($AN542=$R$10,VLOOKUP($AO542,Listas!$B$6:$C$106,2,),IF($AN542=$R$11,VLOOKUP($AO542,Listas!$E$6:$F$106,2,),IF($AN542=$R$12,VLOOKUP($AO542,Listas!$H$6:$I$106,2,),""))),"")</f>
        <v/>
      </c>
      <c r="CR542" t="str">
        <f>IFERROR('Prod y alimentación'!N600*IF($AN542=$R$10,VLOOKUP($AO542,Listas!$B$6:$C$106,2,),IF($AN542=$R$11,VLOOKUP($AO542,Listas!$E$6:$F$106,2,),IF($AN542=$R$12,VLOOKUP($AO542,Listas!$H$6:$I$106,2,),""))),"")</f>
        <v/>
      </c>
      <c r="CS542" t="str">
        <f>IFERROR('Prod y alimentación'!Q600*IF($AN542=$R$10,VLOOKUP($AO542,Listas!$B$6:$C$106,2,),IF($AN542=$R$11,VLOOKUP($AO542,Listas!$E$6:$F$106,2,),IF($AN542=$R$12,VLOOKUP($AO542,Listas!$H$6:$I$106,2,),""))),"")</f>
        <v/>
      </c>
      <c r="CT542" t="str">
        <f>IFERROR('Prod y alimentación'!T600*IF($AN542=$R$10,VLOOKUP($AO542,Listas!$B$6:$C$106,2,),IF($AN542=$R$11,VLOOKUP($AO542,Listas!$E$6:$F$106,2,),IF($AN542=$R$12,VLOOKUP($AO542,Listas!$H$6:$I$106,2,),""))),"")</f>
        <v/>
      </c>
      <c r="CU542" t="str">
        <f>IFERROR('Prod y alimentación'!W600*IF($AN542=$R$10,VLOOKUP($AO542,Listas!$B$6:$C$106,2,),IF($AN542=$R$11,VLOOKUP($AO542,Listas!$E$6:$F$106,2,),IF($AN542=$R$12,VLOOKUP($AO542,Listas!$H$6:$I$106,2,),""))),"")</f>
        <v/>
      </c>
      <c r="CV542" t="str">
        <f>IFERROR('Prod y alimentación'!Z600*IF($AN542=$R$10,VLOOKUP($AO542,Listas!$B$6:$C$106,2,),IF($AN542=$R$11,VLOOKUP($AO542,Listas!$E$6:$F$106,2,),IF($AN542=$R$12,VLOOKUP($AO542,Listas!$H$6:$I$106,2,),""))),"")</f>
        <v/>
      </c>
      <c r="CW542" t="str">
        <f>IFERROR('Prod y alimentación'!AC600*IF($AN542=$R$10,VLOOKUP($AO542,Listas!$B$6:$C$106,2,),IF($AN542=$R$11,VLOOKUP($AO542,Listas!$E$6:$F$106,2,),IF($AN542=$R$12,VLOOKUP($AO542,Listas!$H$6:$I$106,2,),""))),"")</f>
        <v/>
      </c>
      <c r="CX542" t="str">
        <f>IFERROR('Prod y alimentación'!AF600*IF($AN542=$R$10,VLOOKUP($AO542,Listas!$B$6:$C$106,2,),IF($AN542=$R$11,VLOOKUP($AO542,Listas!$E$6:$F$106,2,),IF($AN542=$R$12,VLOOKUP($AO542,Listas!$H$6:$I$106,2,),""))),"")</f>
        <v/>
      </c>
      <c r="CY542" t="str">
        <f>IFERROR('Prod y alimentación'!AI600*IF($AN542=$R$10,VLOOKUP($AO542,Listas!$B$6:$C$106,2,),IF($AN542=$R$11,VLOOKUP($AO542,Listas!$E$6:$F$106,2,),IF($AN542=$R$12,VLOOKUP($AO542,Listas!$H$6:$I$106,2,),""))),"")</f>
        <v/>
      </c>
      <c r="CZ542" t="str">
        <f>IFERROR('Prod y alimentación'!AL600*IF($AN542=$R$10,VLOOKUP($AO542,Listas!$B$6:$C$106,2,),IF($AN542=$R$11,VLOOKUP($AO542,Listas!$E$6:$F$106,2,),IF($AN542=$R$12,VLOOKUP($AO542,Listas!$H$6:$I$106,2,),""))),"")</f>
        <v/>
      </c>
    </row>
    <row r="543" spans="80:104" x14ac:dyDescent="0.35">
      <c r="CB543" t="str">
        <f>IF(Reservas!E548="",IF(Reservas!D548="","",IF(Reservas!C548=$O$10,0.85,IF(Reservas!C548=$O$11,0.45,IF(Reservas!C548=$O$12,0.33,"")))),Reservas!E548)</f>
        <v/>
      </c>
      <c r="CC543" t="str">
        <f>IF(Reservas!H548="",IF(Reservas!G548="","",IF(Reservas!F548=$O$10,0.85,IF(Reservas!F548=$O$11,0.45,IF(Reservas!F548=$O$12,0.33,"")))),Reservas!H548)</f>
        <v/>
      </c>
      <c r="CD543" t="str">
        <f>IF(Reservas!K548="",IF(Reservas!J548="","",IF(Reservas!I548=$O$10,0.85,IF(Reservas!I548=$O$11,0.45,IF(Reservas!I548=$O$12,0.33,"")))),Reservas!K548)</f>
        <v/>
      </c>
      <c r="CE543" t="str">
        <f>IF(Reservas!N548="",IF(Reservas!M548="","",IF(Reservas!L548=$O$10,0.85,IF(Reservas!L548=$O$11,0.45,IF(Reservas!L548=$O$12,0.33,"")))),Reservas!N548)</f>
        <v/>
      </c>
      <c r="CF543" t="str">
        <f>IF(Reservas!Q548="",IF(Reservas!P548="","",IF(Reservas!O548=$O$10,0.85,IF(Reservas!O548=$O$11,0.45,IF(Reservas!O548=$O$12,0.33,"")))),Reservas!Q548)</f>
        <v/>
      </c>
      <c r="CG543" t="str">
        <f>IF(Reservas!T548="",IF(Reservas!S548="","",IF(Reservas!R548=$O$10,0.85,IF(Reservas!R548=$O$11,0.45,IF(Reservas!R548=$O$12,0.33,"")))),Reservas!T548)</f>
        <v/>
      </c>
      <c r="CH543" t="str">
        <f>IF(Reservas!W548="",IF(Reservas!V548="","",IF(Reservas!U548=$O$10,0.85,IF(Reservas!U548=$O$11,0.45,IF(Reservas!U548=$O$12,0.33,"")))),Reservas!W548)</f>
        <v/>
      </c>
      <c r="CI543" t="str">
        <f>IF(Reservas!Z548="",IF(Reservas!Y548="","",IF(Reservas!X548=$O$10,0.85,IF(Reservas!X548=$O$11,0.45,IF(Reservas!X548=$O$12,0.33,"")))),Reservas!Z548)</f>
        <v/>
      </c>
      <c r="CJ543" t="str">
        <f>IF(Reservas!AC548="",IF(Reservas!AB548="","",IF(Reservas!AA548=$O$10,0.85,IF(Reservas!AA548=$O$11,0.45,IF(Reservas!AA548=$O$12,0.33,"")))),Reservas!AC548)</f>
        <v/>
      </c>
      <c r="CK543" t="str">
        <f>IF(Reservas!AF548="",IF(Reservas!AE548="","",IF(Reservas!AD548=$O$10,0.85,IF(Reservas!AD548=$O$11,0.45,IF(Reservas!AD548=$O$12,0.33,"")))),Reservas!AF548)</f>
        <v/>
      </c>
      <c r="CL543" t="str">
        <f>IF(Reservas!AI548="",IF(Reservas!AH548="","",IF(Reservas!AG548=$O$10,0.85,IF(Reservas!AG548=$O$11,0.45,IF(Reservas!AG548=$O$12,0.33,"")))),Reservas!AI548)</f>
        <v/>
      </c>
      <c r="CM543" t="str">
        <f>IF(Reservas!AL548="",IF(Reservas!AK548="","",IF(Reservas!AJ548=$O$10,0.85,IF(Reservas!AJ548=$O$11,0.45,IF(Reservas!AJ548=$O$12,0.33,"")))),Reservas!AL548)</f>
        <v/>
      </c>
      <c r="CO543" t="str">
        <f>IFERROR('Prod y alimentación'!E601*IF($AN543=$R$10,VLOOKUP($AO543,Listas!$B$6:$C$106,2,),IF($AN543=$R$11,VLOOKUP($AO543,Listas!$E$6:$F$106,2,),IF($AN543=$R$12,VLOOKUP($AO543,Listas!$H$6:$I$106,2,),""))),"")</f>
        <v/>
      </c>
      <c r="CP543" t="str">
        <f>IFERROR('Prod y alimentación'!H601*IF($AN543=$R$10,VLOOKUP($AO543,Listas!$B$6:$C$106,2,),IF($AN543=$R$11,VLOOKUP($AO543,Listas!$E$6:$F$106,2,),IF($AN543=$R$12,VLOOKUP($AO543,Listas!$H$6:$I$106,2,),""))),"")</f>
        <v/>
      </c>
      <c r="CQ543" t="str">
        <f>IFERROR('Prod y alimentación'!K601*IF($AN543=$R$10,VLOOKUP($AO543,Listas!$B$6:$C$106,2,),IF($AN543=$R$11,VLOOKUP($AO543,Listas!$E$6:$F$106,2,),IF($AN543=$R$12,VLOOKUP($AO543,Listas!$H$6:$I$106,2,),""))),"")</f>
        <v/>
      </c>
      <c r="CR543" t="str">
        <f>IFERROR('Prod y alimentación'!N601*IF($AN543=$R$10,VLOOKUP($AO543,Listas!$B$6:$C$106,2,),IF($AN543=$R$11,VLOOKUP($AO543,Listas!$E$6:$F$106,2,),IF($AN543=$R$12,VLOOKUP($AO543,Listas!$H$6:$I$106,2,),""))),"")</f>
        <v/>
      </c>
      <c r="CS543" t="str">
        <f>IFERROR('Prod y alimentación'!Q601*IF($AN543=$R$10,VLOOKUP($AO543,Listas!$B$6:$C$106,2,),IF($AN543=$R$11,VLOOKUP($AO543,Listas!$E$6:$F$106,2,),IF($AN543=$R$12,VLOOKUP($AO543,Listas!$H$6:$I$106,2,),""))),"")</f>
        <v/>
      </c>
      <c r="CT543" t="str">
        <f>IFERROR('Prod y alimentación'!T601*IF($AN543=$R$10,VLOOKUP($AO543,Listas!$B$6:$C$106,2,),IF($AN543=$R$11,VLOOKUP($AO543,Listas!$E$6:$F$106,2,),IF($AN543=$R$12,VLOOKUP($AO543,Listas!$H$6:$I$106,2,),""))),"")</f>
        <v/>
      </c>
      <c r="CU543" t="str">
        <f>IFERROR('Prod y alimentación'!W601*IF($AN543=$R$10,VLOOKUP($AO543,Listas!$B$6:$C$106,2,),IF($AN543=$R$11,VLOOKUP($AO543,Listas!$E$6:$F$106,2,),IF($AN543=$R$12,VLOOKUP($AO543,Listas!$H$6:$I$106,2,),""))),"")</f>
        <v/>
      </c>
      <c r="CV543" t="str">
        <f>IFERROR('Prod y alimentación'!Z601*IF($AN543=$R$10,VLOOKUP($AO543,Listas!$B$6:$C$106,2,),IF($AN543=$R$11,VLOOKUP($AO543,Listas!$E$6:$F$106,2,),IF($AN543=$R$12,VLOOKUP($AO543,Listas!$H$6:$I$106,2,),""))),"")</f>
        <v/>
      </c>
      <c r="CW543" t="str">
        <f>IFERROR('Prod y alimentación'!AC601*IF($AN543=$R$10,VLOOKUP($AO543,Listas!$B$6:$C$106,2,),IF($AN543=$R$11,VLOOKUP($AO543,Listas!$E$6:$F$106,2,),IF($AN543=$R$12,VLOOKUP($AO543,Listas!$H$6:$I$106,2,),""))),"")</f>
        <v/>
      </c>
      <c r="CX543" t="str">
        <f>IFERROR('Prod y alimentación'!AF601*IF($AN543=$R$10,VLOOKUP($AO543,Listas!$B$6:$C$106,2,),IF($AN543=$R$11,VLOOKUP($AO543,Listas!$E$6:$F$106,2,),IF($AN543=$R$12,VLOOKUP($AO543,Listas!$H$6:$I$106,2,),""))),"")</f>
        <v/>
      </c>
      <c r="CY543" t="str">
        <f>IFERROR('Prod y alimentación'!AI601*IF($AN543=$R$10,VLOOKUP($AO543,Listas!$B$6:$C$106,2,),IF($AN543=$R$11,VLOOKUP($AO543,Listas!$E$6:$F$106,2,),IF($AN543=$R$12,VLOOKUP($AO543,Listas!$H$6:$I$106,2,),""))),"")</f>
        <v/>
      </c>
      <c r="CZ543" t="str">
        <f>IFERROR('Prod y alimentación'!AL601*IF($AN543=$R$10,VLOOKUP($AO543,Listas!$B$6:$C$106,2,),IF($AN543=$R$11,VLOOKUP($AO543,Listas!$E$6:$F$106,2,),IF($AN543=$R$12,VLOOKUP($AO543,Listas!$H$6:$I$106,2,),""))),"")</f>
        <v/>
      </c>
    </row>
    <row r="544" spans="80:104" x14ac:dyDescent="0.35">
      <c r="CB544" t="str">
        <f>IF(Reservas!E549="",IF(Reservas!D549="","",IF(Reservas!C549=$O$10,0.85,IF(Reservas!C549=$O$11,0.45,IF(Reservas!C549=$O$12,0.33,"")))),Reservas!E549)</f>
        <v/>
      </c>
      <c r="CC544" t="str">
        <f>IF(Reservas!H549="",IF(Reservas!G549="","",IF(Reservas!F549=$O$10,0.85,IF(Reservas!F549=$O$11,0.45,IF(Reservas!F549=$O$12,0.33,"")))),Reservas!H549)</f>
        <v/>
      </c>
      <c r="CD544" t="str">
        <f>IF(Reservas!K549="",IF(Reservas!J549="","",IF(Reservas!I549=$O$10,0.85,IF(Reservas!I549=$O$11,0.45,IF(Reservas!I549=$O$12,0.33,"")))),Reservas!K549)</f>
        <v/>
      </c>
      <c r="CE544" t="str">
        <f>IF(Reservas!N549="",IF(Reservas!M549="","",IF(Reservas!L549=$O$10,0.85,IF(Reservas!L549=$O$11,0.45,IF(Reservas!L549=$O$12,0.33,"")))),Reservas!N549)</f>
        <v/>
      </c>
      <c r="CF544" t="str">
        <f>IF(Reservas!Q549="",IF(Reservas!P549="","",IF(Reservas!O549=$O$10,0.85,IF(Reservas!O549=$O$11,0.45,IF(Reservas!O549=$O$12,0.33,"")))),Reservas!Q549)</f>
        <v/>
      </c>
      <c r="CG544" t="str">
        <f>IF(Reservas!T549="",IF(Reservas!S549="","",IF(Reservas!R549=$O$10,0.85,IF(Reservas!R549=$O$11,0.45,IF(Reservas!R549=$O$12,0.33,"")))),Reservas!T549)</f>
        <v/>
      </c>
      <c r="CH544" t="str">
        <f>IF(Reservas!W549="",IF(Reservas!V549="","",IF(Reservas!U549=$O$10,0.85,IF(Reservas!U549=$O$11,0.45,IF(Reservas!U549=$O$12,0.33,"")))),Reservas!W549)</f>
        <v/>
      </c>
      <c r="CI544" t="str">
        <f>IF(Reservas!Z549="",IF(Reservas!Y549="","",IF(Reservas!X549=$O$10,0.85,IF(Reservas!X549=$O$11,0.45,IF(Reservas!X549=$O$12,0.33,"")))),Reservas!Z549)</f>
        <v/>
      </c>
      <c r="CJ544" t="str">
        <f>IF(Reservas!AC549="",IF(Reservas!AB549="","",IF(Reservas!AA549=$O$10,0.85,IF(Reservas!AA549=$O$11,0.45,IF(Reservas!AA549=$O$12,0.33,"")))),Reservas!AC549)</f>
        <v/>
      </c>
      <c r="CK544" t="str">
        <f>IF(Reservas!AF549="",IF(Reservas!AE549="","",IF(Reservas!AD549=$O$10,0.85,IF(Reservas!AD549=$O$11,0.45,IF(Reservas!AD549=$O$12,0.33,"")))),Reservas!AF549)</f>
        <v/>
      </c>
      <c r="CL544" t="str">
        <f>IF(Reservas!AI549="",IF(Reservas!AH549="","",IF(Reservas!AG549=$O$10,0.85,IF(Reservas!AG549=$O$11,0.45,IF(Reservas!AG549=$O$12,0.33,"")))),Reservas!AI549)</f>
        <v/>
      </c>
      <c r="CM544" t="str">
        <f>IF(Reservas!AL549="",IF(Reservas!AK549="","",IF(Reservas!AJ549=$O$10,0.85,IF(Reservas!AJ549=$O$11,0.45,IF(Reservas!AJ549=$O$12,0.33,"")))),Reservas!AL549)</f>
        <v/>
      </c>
      <c r="CO544" t="str">
        <f>IFERROR('Prod y alimentación'!E602*IF($AN544=$R$10,VLOOKUP($AO544,Listas!$B$6:$C$106,2,),IF($AN544=$R$11,VLOOKUP($AO544,Listas!$E$6:$F$106,2,),IF($AN544=$R$12,VLOOKUP($AO544,Listas!$H$6:$I$106,2,),""))),"")</f>
        <v/>
      </c>
      <c r="CP544" t="str">
        <f>IFERROR('Prod y alimentación'!H602*IF($AN544=$R$10,VLOOKUP($AO544,Listas!$B$6:$C$106,2,),IF($AN544=$R$11,VLOOKUP($AO544,Listas!$E$6:$F$106,2,),IF($AN544=$R$12,VLOOKUP($AO544,Listas!$H$6:$I$106,2,),""))),"")</f>
        <v/>
      </c>
      <c r="CQ544" t="str">
        <f>IFERROR('Prod y alimentación'!K602*IF($AN544=$R$10,VLOOKUP($AO544,Listas!$B$6:$C$106,2,),IF($AN544=$R$11,VLOOKUP($AO544,Listas!$E$6:$F$106,2,),IF($AN544=$R$12,VLOOKUP($AO544,Listas!$H$6:$I$106,2,),""))),"")</f>
        <v/>
      </c>
      <c r="CR544" t="str">
        <f>IFERROR('Prod y alimentación'!N602*IF($AN544=$R$10,VLOOKUP($AO544,Listas!$B$6:$C$106,2,),IF($AN544=$R$11,VLOOKUP($AO544,Listas!$E$6:$F$106,2,),IF($AN544=$R$12,VLOOKUP($AO544,Listas!$H$6:$I$106,2,),""))),"")</f>
        <v/>
      </c>
      <c r="CS544" t="str">
        <f>IFERROR('Prod y alimentación'!Q602*IF($AN544=$R$10,VLOOKUP($AO544,Listas!$B$6:$C$106,2,),IF($AN544=$R$11,VLOOKUP($AO544,Listas!$E$6:$F$106,2,),IF($AN544=$R$12,VLOOKUP($AO544,Listas!$H$6:$I$106,2,),""))),"")</f>
        <v/>
      </c>
      <c r="CT544" t="str">
        <f>IFERROR('Prod y alimentación'!T602*IF($AN544=$R$10,VLOOKUP($AO544,Listas!$B$6:$C$106,2,),IF($AN544=$R$11,VLOOKUP($AO544,Listas!$E$6:$F$106,2,),IF($AN544=$R$12,VLOOKUP($AO544,Listas!$H$6:$I$106,2,),""))),"")</f>
        <v/>
      </c>
      <c r="CU544" t="str">
        <f>IFERROR('Prod y alimentación'!W602*IF($AN544=$R$10,VLOOKUP($AO544,Listas!$B$6:$C$106,2,),IF($AN544=$R$11,VLOOKUP($AO544,Listas!$E$6:$F$106,2,),IF($AN544=$R$12,VLOOKUP($AO544,Listas!$H$6:$I$106,2,),""))),"")</f>
        <v/>
      </c>
      <c r="CV544" t="str">
        <f>IFERROR('Prod y alimentación'!Z602*IF($AN544=$R$10,VLOOKUP($AO544,Listas!$B$6:$C$106,2,),IF($AN544=$R$11,VLOOKUP($AO544,Listas!$E$6:$F$106,2,),IF($AN544=$R$12,VLOOKUP($AO544,Listas!$H$6:$I$106,2,),""))),"")</f>
        <v/>
      </c>
      <c r="CW544" t="str">
        <f>IFERROR('Prod y alimentación'!AC602*IF($AN544=$R$10,VLOOKUP($AO544,Listas!$B$6:$C$106,2,),IF($AN544=$R$11,VLOOKUP($AO544,Listas!$E$6:$F$106,2,),IF($AN544=$R$12,VLOOKUP($AO544,Listas!$H$6:$I$106,2,),""))),"")</f>
        <v/>
      </c>
      <c r="CX544" t="str">
        <f>IFERROR('Prod y alimentación'!AF602*IF($AN544=$R$10,VLOOKUP($AO544,Listas!$B$6:$C$106,2,),IF($AN544=$R$11,VLOOKUP($AO544,Listas!$E$6:$F$106,2,),IF($AN544=$R$12,VLOOKUP($AO544,Listas!$H$6:$I$106,2,),""))),"")</f>
        <v/>
      </c>
      <c r="CY544" t="str">
        <f>IFERROR('Prod y alimentación'!AI602*IF($AN544=$R$10,VLOOKUP($AO544,Listas!$B$6:$C$106,2,),IF($AN544=$R$11,VLOOKUP($AO544,Listas!$E$6:$F$106,2,),IF($AN544=$R$12,VLOOKUP($AO544,Listas!$H$6:$I$106,2,),""))),"")</f>
        <v/>
      </c>
      <c r="CZ544" t="str">
        <f>IFERROR('Prod y alimentación'!AL602*IF($AN544=$R$10,VLOOKUP($AO544,Listas!$B$6:$C$106,2,),IF($AN544=$R$11,VLOOKUP($AO544,Listas!$E$6:$F$106,2,),IF($AN544=$R$12,VLOOKUP($AO544,Listas!$H$6:$I$106,2,),""))),"")</f>
        <v/>
      </c>
    </row>
    <row r="545" spans="80:104" x14ac:dyDescent="0.35">
      <c r="CB545" t="str">
        <f>IF(Reservas!E550="",IF(Reservas!D550="","",IF(Reservas!C550=$O$10,0.85,IF(Reservas!C550=$O$11,0.45,IF(Reservas!C550=$O$12,0.33,"")))),Reservas!E550)</f>
        <v/>
      </c>
      <c r="CC545" t="str">
        <f>IF(Reservas!H550="",IF(Reservas!G550="","",IF(Reservas!F550=$O$10,0.85,IF(Reservas!F550=$O$11,0.45,IF(Reservas!F550=$O$12,0.33,"")))),Reservas!H550)</f>
        <v/>
      </c>
      <c r="CD545" t="str">
        <f>IF(Reservas!K550="",IF(Reservas!J550="","",IF(Reservas!I550=$O$10,0.85,IF(Reservas!I550=$O$11,0.45,IF(Reservas!I550=$O$12,0.33,"")))),Reservas!K550)</f>
        <v/>
      </c>
      <c r="CE545" t="str">
        <f>IF(Reservas!N550="",IF(Reservas!M550="","",IF(Reservas!L550=$O$10,0.85,IF(Reservas!L550=$O$11,0.45,IF(Reservas!L550=$O$12,0.33,"")))),Reservas!N550)</f>
        <v/>
      </c>
      <c r="CF545" t="str">
        <f>IF(Reservas!Q550="",IF(Reservas!P550="","",IF(Reservas!O550=$O$10,0.85,IF(Reservas!O550=$O$11,0.45,IF(Reservas!O550=$O$12,0.33,"")))),Reservas!Q550)</f>
        <v/>
      </c>
      <c r="CG545" t="str">
        <f>IF(Reservas!T550="",IF(Reservas!S550="","",IF(Reservas!R550=$O$10,0.85,IF(Reservas!R550=$O$11,0.45,IF(Reservas!R550=$O$12,0.33,"")))),Reservas!T550)</f>
        <v/>
      </c>
      <c r="CH545" t="str">
        <f>IF(Reservas!W550="",IF(Reservas!V550="","",IF(Reservas!U550=$O$10,0.85,IF(Reservas!U550=$O$11,0.45,IF(Reservas!U550=$O$12,0.33,"")))),Reservas!W550)</f>
        <v/>
      </c>
      <c r="CI545" t="str">
        <f>IF(Reservas!Z550="",IF(Reservas!Y550="","",IF(Reservas!X550=$O$10,0.85,IF(Reservas!X550=$O$11,0.45,IF(Reservas!X550=$O$12,0.33,"")))),Reservas!Z550)</f>
        <v/>
      </c>
      <c r="CJ545" t="str">
        <f>IF(Reservas!AC550="",IF(Reservas!AB550="","",IF(Reservas!AA550=$O$10,0.85,IF(Reservas!AA550=$O$11,0.45,IF(Reservas!AA550=$O$12,0.33,"")))),Reservas!AC550)</f>
        <v/>
      </c>
      <c r="CK545" t="str">
        <f>IF(Reservas!AF550="",IF(Reservas!AE550="","",IF(Reservas!AD550=$O$10,0.85,IF(Reservas!AD550=$O$11,0.45,IF(Reservas!AD550=$O$12,0.33,"")))),Reservas!AF550)</f>
        <v/>
      </c>
      <c r="CL545" t="str">
        <f>IF(Reservas!AI550="",IF(Reservas!AH550="","",IF(Reservas!AG550=$O$10,0.85,IF(Reservas!AG550=$O$11,0.45,IF(Reservas!AG550=$O$12,0.33,"")))),Reservas!AI550)</f>
        <v/>
      </c>
      <c r="CM545" t="str">
        <f>IF(Reservas!AL550="",IF(Reservas!AK550="","",IF(Reservas!AJ550=$O$10,0.85,IF(Reservas!AJ550=$O$11,0.45,IF(Reservas!AJ550=$O$12,0.33,"")))),Reservas!AL550)</f>
        <v/>
      </c>
      <c r="CO545" t="str">
        <f>IFERROR('Prod y alimentación'!E603*IF($AN545=$R$10,VLOOKUP($AO545,Listas!$B$6:$C$106,2,),IF($AN545=$R$11,VLOOKUP($AO545,Listas!$E$6:$F$106,2,),IF($AN545=$R$12,VLOOKUP($AO545,Listas!$H$6:$I$106,2,),""))),"")</f>
        <v/>
      </c>
      <c r="CP545" t="str">
        <f>IFERROR('Prod y alimentación'!H603*IF($AN545=$R$10,VLOOKUP($AO545,Listas!$B$6:$C$106,2,),IF($AN545=$R$11,VLOOKUP($AO545,Listas!$E$6:$F$106,2,),IF($AN545=$R$12,VLOOKUP($AO545,Listas!$H$6:$I$106,2,),""))),"")</f>
        <v/>
      </c>
      <c r="CQ545" t="str">
        <f>IFERROR('Prod y alimentación'!K603*IF($AN545=$R$10,VLOOKUP($AO545,Listas!$B$6:$C$106,2,),IF($AN545=$R$11,VLOOKUP($AO545,Listas!$E$6:$F$106,2,),IF($AN545=$R$12,VLOOKUP($AO545,Listas!$H$6:$I$106,2,),""))),"")</f>
        <v/>
      </c>
      <c r="CR545" t="str">
        <f>IFERROR('Prod y alimentación'!N603*IF($AN545=$R$10,VLOOKUP($AO545,Listas!$B$6:$C$106,2,),IF($AN545=$R$11,VLOOKUP($AO545,Listas!$E$6:$F$106,2,),IF($AN545=$R$12,VLOOKUP($AO545,Listas!$H$6:$I$106,2,),""))),"")</f>
        <v/>
      </c>
      <c r="CS545" t="str">
        <f>IFERROR('Prod y alimentación'!Q603*IF($AN545=$R$10,VLOOKUP($AO545,Listas!$B$6:$C$106,2,),IF($AN545=$R$11,VLOOKUP($AO545,Listas!$E$6:$F$106,2,),IF($AN545=$R$12,VLOOKUP($AO545,Listas!$H$6:$I$106,2,),""))),"")</f>
        <v/>
      </c>
      <c r="CT545" t="str">
        <f>IFERROR('Prod y alimentación'!T603*IF($AN545=$R$10,VLOOKUP($AO545,Listas!$B$6:$C$106,2,),IF($AN545=$R$11,VLOOKUP($AO545,Listas!$E$6:$F$106,2,),IF($AN545=$R$12,VLOOKUP($AO545,Listas!$H$6:$I$106,2,),""))),"")</f>
        <v/>
      </c>
      <c r="CU545" t="str">
        <f>IFERROR('Prod y alimentación'!W603*IF($AN545=$R$10,VLOOKUP($AO545,Listas!$B$6:$C$106,2,),IF($AN545=$R$11,VLOOKUP($AO545,Listas!$E$6:$F$106,2,),IF($AN545=$R$12,VLOOKUP($AO545,Listas!$H$6:$I$106,2,),""))),"")</f>
        <v/>
      </c>
      <c r="CV545" t="str">
        <f>IFERROR('Prod y alimentación'!Z603*IF($AN545=$R$10,VLOOKUP($AO545,Listas!$B$6:$C$106,2,),IF($AN545=$R$11,VLOOKUP($AO545,Listas!$E$6:$F$106,2,),IF($AN545=$R$12,VLOOKUP($AO545,Listas!$H$6:$I$106,2,),""))),"")</f>
        <v/>
      </c>
      <c r="CW545" t="str">
        <f>IFERROR('Prod y alimentación'!AC603*IF($AN545=$R$10,VLOOKUP($AO545,Listas!$B$6:$C$106,2,),IF($AN545=$R$11,VLOOKUP($AO545,Listas!$E$6:$F$106,2,),IF($AN545=$R$12,VLOOKUP($AO545,Listas!$H$6:$I$106,2,),""))),"")</f>
        <v/>
      </c>
      <c r="CX545" t="str">
        <f>IFERROR('Prod y alimentación'!AF603*IF($AN545=$R$10,VLOOKUP($AO545,Listas!$B$6:$C$106,2,),IF($AN545=$R$11,VLOOKUP($AO545,Listas!$E$6:$F$106,2,),IF($AN545=$R$12,VLOOKUP($AO545,Listas!$H$6:$I$106,2,),""))),"")</f>
        <v/>
      </c>
      <c r="CY545" t="str">
        <f>IFERROR('Prod y alimentación'!AI603*IF($AN545=$R$10,VLOOKUP($AO545,Listas!$B$6:$C$106,2,),IF($AN545=$R$11,VLOOKUP($AO545,Listas!$E$6:$F$106,2,),IF($AN545=$R$12,VLOOKUP($AO545,Listas!$H$6:$I$106,2,),""))),"")</f>
        <v/>
      </c>
      <c r="CZ545" t="str">
        <f>IFERROR('Prod y alimentación'!AL603*IF($AN545=$R$10,VLOOKUP($AO545,Listas!$B$6:$C$106,2,),IF($AN545=$R$11,VLOOKUP($AO545,Listas!$E$6:$F$106,2,),IF($AN545=$R$12,VLOOKUP($AO545,Listas!$H$6:$I$106,2,),""))),"")</f>
        <v/>
      </c>
    </row>
    <row r="546" spans="80:104" x14ac:dyDescent="0.35">
      <c r="CB546" t="str">
        <f>IF(Reservas!E551="",IF(Reservas!D551="","",IF(Reservas!C551=$O$10,0.85,IF(Reservas!C551=$O$11,0.45,IF(Reservas!C551=$O$12,0.33,"")))),Reservas!E551)</f>
        <v/>
      </c>
      <c r="CC546" t="str">
        <f>IF(Reservas!H551="",IF(Reservas!G551="","",IF(Reservas!F551=$O$10,0.85,IF(Reservas!F551=$O$11,0.45,IF(Reservas!F551=$O$12,0.33,"")))),Reservas!H551)</f>
        <v/>
      </c>
      <c r="CD546" t="str">
        <f>IF(Reservas!K551="",IF(Reservas!J551="","",IF(Reservas!I551=$O$10,0.85,IF(Reservas!I551=$O$11,0.45,IF(Reservas!I551=$O$12,0.33,"")))),Reservas!K551)</f>
        <v/>
      </c>
      <c r="CE546" t="str">
        <f>IF(Reservas!N551="",IF(Reservas!M551="","",IF(Reservas!L551=$O$10,0.85,IF(Reservas!L551=$O$11,0.45,IF(Reservas!L551=$O$12,0.33,"")))),Reservas!N551)</f>
        <v/>
      </c>
      <c r="CF546" t="str">
        <f>IF(Reservas!Q551="",IF(Reservas!P551="","",IF(Reservas!O551=$O$10,0.85,IF(Reservas!O551=$O$11,0.45,IF(Reservas!O551=$O$12,0.33,"")))),Reservas!Q551)</f>
        <v/>
      </c>
      <c r="CG546" t="str">
        <f>IF(Reservas!T551="",IF(Reservas!S551="","",IF(Reservas!R551=$O$10,0.85,IF(Reservas!R551=$O$11,0.45,IF(Reservas!R551=$O$12,0.33,"")))),Reservas!T551)</f>
        <v/>
      </c>
      <c r="CH546" t="str">
        <f>IF(Reservas!W551="",IF(Reservas!V551="","",IF(Reservas!U551=$O$10,0.85,IF(Reservas!U551=$O$11,0.45,IF(Reservas!U551=$O$12,0.33,"")))),Reservas!W551)</f>
        <v/>
      </c>
      <c r="CI546" t="str">
        <f>IF(Reservas!Z551="",IF(Reservas!Y551="","",IF(Reservas!X551=$O$10,0.85,IF(Reservas!X551=$O$11,0.45,IF(Reservas!X551=$O$12,0.33,"")))),Reservas!Z551)</f>
        <v/>
      </c>
      <c r="CJ546" t="str">
        <f>IF(Reservas!AC551="",IF(Reservas!AB551="","",IF(Reservas!AA551=$O$10,0.85,IF(Reservas!AA551=$O$11,0.45,IF(Reservas!AA551=$O$12,0.33,"")))),Reservas!AC551)</f>
        <v/>
      </c>
      <c r="CK546" t="str">
        <f>IF(Reservas!AF551="",IF(Reservas!AE551="","",IF(Reservas!AD551=$O$10,0.85,IF(Reservas!AD551=$O$11,0.45,IF(Reservas!AD551=$O$12,0.33,"")))),Reservas!AF551)</f>
        <v/>
      </c>
      <c r="CL546" t="str">
        <f>IF(Reservas!AI551="",IF(Reservas!AH551="","",IF(Reservas!AG551=$O$10,0.85,IF(Reservas!AG551=$O$11,0.45,IF(Reservas!AG551=$O$12,0.33,"")))),Reservas!AI551)</f>
        <v/>
      </c>
      <c r="CM546" t="str">
        <f>IF(Reservas!AL551="",IF(Reservas!AK551="","",IF(Reservas!AJ551=$O$10,0.85,IF(Reservas!AJ551=$O$11,0.45,IF(Reservas!AJ551=$O$12,0.33,"")))),Reservas!AL551)</f>
        <v/>
      </c>
      <c r="CO546" t="str">
        <f>IFERROR('Prod y alimentación'!E604*IF($AN546=$R$10,VLOOKUP($AO546,Listas!$B$6:$C$106,2,),IF($AN546=$R$11,VLOOKUP($AO546,Listas!$E$6:$F$106,2,),IF($AN546=$R$12,VLOOKUP($AO546,Listas!$H$6:$I$106,2,),""))),"")</f>
        <v/>
      </c>
      <c r="CP546" t="str">
        <f>IFERROR('Prod y alimentación'!H604*IF($AN546=$R$10,VLOOKUP($AO546,Listas!$B$6:$C$106,2,),IF($AN546=$R$11,VLOOKUP($AO546,Listas!$E$6:$F$106,2,),IF($AN546=$R$12,VLOOKUP($AO546,Listas!$H$6:$I$106,2,),""))),"")</f>
        <v/>
      </c>
      <c r="CQ546" t="str">
        <f>IFERROR('Prod y alimentación'!K604*IF($AN546=$R$10,VLOOKUP($AO546,Listas!$B$6:$C$106,2,),IF($AN546=$R$11,VLOOKUP($AO546,Listas!$E$6:$F$106,2,),IF($AN546=$R$12,VLOOKUP($AO546,Listas!$H$6:$I$106,2,),""))),"")</f>
        <v/>
      </c>
      <c r="CR546" t="str">
        <f>IFERROR('Prod y alimentación'!N604*IF($AN546=$R$10,VLOOKUP($AO546,Listas!$B$6:$C$106,2,),IF($AN546=$R$11,VLOOKUP($AO546,Listas!$E$6:$F$106,2,),IF($AN546=$R$12,VLOOKUP($AO546,Listas!$H$6:$I$106,2,),""))),"")</f>
        <v/>
      </c>
      <c r="CS546" t="str">
        <f>IFERROR('Prod y alimentación'!Q604*IF($AN546=$R$10,VLOOKUP($AO546,Listas!$B$6:$C$106,2,),IF($AN546=$R$11,VLOOKUP($AO546,Listas!$E$6:$F$106,2,),IF($AN546=$R$12,VLOOKUP($AO546,Listas!$H$6:$I$106,2,),""))),"")</f>
        <v/>
      </c>
      <c r="CT546" t="str">
        <f>IFERROR('Prod y alimentación'!T604*IF($AN546=$R$10,VLOOKUP($AO546,Listas!$B$6:$C$106,2,),IF($AN546=$R$11,VLOOKUP($AO546,Listas!$E$6:$F$106,2,),IF($AN546=$R$12,VLOOKUP($AO546,Listas!$H$6:$I$106,2,),""))),"")</f>
        <v/>
      </c>
      <c r="CU546" t="str">
        <f>IFERROR('Prod y alimentación'!W604*IF($AN546=$R$10,VLOOKUP($AO546,Listas!$B$6:$C$106,2,),IF($AN546=$R$11,VLOOKUP($AO546,Listas!$E$6:$F$106,2,),IF($AN546=$R$12,VLOOKUP($AO546,Listas!$H$6:$I$106,2,),""))),"")</f>
        <v/>
      </c>
      <c r="CV546" t="str">
        <f>IFERROR('Prod y alimentación'!Z604*IF($AN546=$R$10,VLOOKUP($AO546,Listas!$B$6:$C$106,2,),IF($AN546=$R$11,VLOOKUP($AO546,Listas!$E$6:$F$106,2,),IF($AN546=$R$12,VLOOKUP($AO546,Listas!$H$6:$I$106,2,),""))),"")</f>
        <v/>
      </c>
      <c r="CW546" t="str">
        <f>IFERROR('Prod y alimentación'!AC604*IF($AN546=$R$10,VLOOKUP($AO546,Listas!$B$6:$C$106,2,),IF($AN546=$R$11,VLOOKUP($AO546,Listas!$E$6:$F$106,2,),IF($AN546=$R$12,VLOOKUP($AO546,Listas!$H$6:$I$106,2,),""))),"")</f>
        <v/>
      </c>
      <c r="CX546" t="str">
        <f>IFERROR('Prod y alimentación'!AF604*IF($AN546=$R$10,VLOOKUP($AO546,Listas!$B$6:$C$106,2,),IF($AN546=$R$11,VLOOKUP($AO546,Listas!$E$6:$F$106,2,),IF($AN546=$R$12,VLOOKUP($AO546,Listas!$H$6:$I$106,2,),""))),"")</f>
        <v/>
      </c>
      <c r="CY546" t="str">
        <f>IFERROR('Prod y alimentación'!AI604*IF($AN546=$R$10,VLOOKUP($AO546,Listas!$B$6:$C$106,2,),IF($AN546=$R$11,VLOOKUP($AO546,Listas!$E$6:$F$106,2,),IF($AN546=$R$12,VLOOKUP($AO546,Listas!$H$6:$I$106,2,),""))),"")</f>
        <v/>
      </c>
      <c r="CZ546" t="str">
        <f>IFERROR('Prod y alimentación'!AL604*IF($AN546=$R$10,VLOOKUP($AO546,Listas!$B$6:$C$106,2,),IF($AN546=$R$11,VLOOKUP($AO546,Listas!$E$6:$F$106,2,),IF($AN546=$R$12,VLOOKUP($AO546,Listas!$H$6:$I$106,2,),""))),"")</f>
        <v/>
      </c>
    </row>
    <row r="547" spans="80:104" x14ac:dyDescent="0.35">
      <c r="CB547" t="str">
        <f>IF(Reservas!E552="",IF(Reservas!D552="","",IF(Reservas!C552=$O$10,0.85,IF(Reservas!C552=$O$11,0.45,IF(Reservas!C552=$O$12,0.33,"")))),Reservas!E552)</f>
        <v/>
      </c>
      <c r="CC547" t="str">
        <f>IF(Reservas!H552="",IF(Reservas!G552="","",IF(Reservas!F552=$O$10,0.85,IF(Reservas!F552=$O$11,0.45,IF(Reservas!F552=$O$12,0.33,"")))),Reservas!H552)</f>
        <v/>
      </c>
      <c r="CD547" t="str">
        <f>IF(Reservas!K552="",IF(Reservas!J552="","",IF(Reservas!I552=$O$10,0.85,IF(Reservas!I552=$O$11,0.45,IF(Reservas!I552=$O$12,0.33,"")))),Reservas!K552)</f>
        <v/>
      </c>
      <c r="CE547" t="str">
        <f>IF(Reservas!N552="",IF(Reservas!M552="","",IF(Reservas!L552=$O$10,0.85,IF(Reservas!L552=$O$11,0.45,IF(Reservas!L552=$O$12,0.33,"")))),Reservas!N552)</f>
        <v/>
      </c>
      <c r="CF547" t="str">
        <f>IF(Reservas!Q552="",IF(Reservas!P552="","",IF(Reservas!O552=$O$10,0.85,IF(Reservas!O552=$O$11,0.45,IF(Reservas!O552=$O$12,0.33,"")))),Reservas!Q552)</f>
        <v/>
      </c>
      <c r="CG547" t="str">
        <f>IF(Reservas!T552="",IF(Reservas!S552="","",IF(Reservas!R552=$O$10,0.85,IF(Reservas!R552=$O$11,0.45,IF(Reservas!R552=$O$12,0.33,"")))),Reservas!T552)</f>
        <v/>
      </c>
      <c r="CH547" t="str">
        <f>IF(Reservas!W552="",IF(Reservas!V552="","",IF(Reservas!U552=$O$10,0.85,IF(Reservas!U552=$O$11,0.45,IF(Reservas!U552=$O$12,0.33,"")))),Reservas!W552)</f>
        <v/>
      </c>
      <c r="CI547" t="str">
        <f>IF(Reservas!Z552="",IF(Reservas!Y552="","",IF(Reservas!X552=$O$10,0.85,IF(Reservas!X552=$O$11,0.45,IF(Reservas!X552=$O$12,0.33,"")))),Reservas!Z552)</f>
        <v/>
      </c>
      <c r="CJ547" t="str">
        <f>IF(Reservas!AC552="",IF(Reservas!AB552="","",IF(Reservas!AA552=$O$10,0.85,IF(Reservas!AA552=$O$11,0.45,IF(Reservas!AA552=$O$12,0.33,"")))),Reservas!AC552)</f>
        <v/>
      </c>
      <c r="CK547" t="str">
        <f>IF(Reservas!AF552="",IF(Reservas!AE552="","",IF(Reservas!AD552=$O$10,0.85,IF(Reservas!AD552=$O$11,0.45,IF(Reservas!AD552=$O$12,0.33,"")))),Reservas!AF552)</f>
        <v/>
      </c>
      <c r="CL547" t="str">
        <f>IF(Reservas!AI552="",IF(Reservas!AH552="","",IF(Reservas!AG552=$O$10,0.85,IF(Reservas!AG552=$O$11,0.45,IF(Reservas!AG552=$O$12,0.33,"")))),Reservas!AI552)</f>
        <v/>
      </c>
      <c r="CM547" t="str">
        <f>IF(Reservas!AL552="",IF(Reservas!AK552="","",IF(Reservas!AJ552=$O$10,0.85,IF(Reservas!AJ552=$O$11,0.45,IF(Reservas!AJ552=$O$12,0.33,"")))),Reservas!AL552)</f>
        <v/>
      </c>
      <c r="CO547" t="str">
        <f>IFERROR('Prod y alimentación'!E605*IF($AN547=$R$10,VLOOKUP($AO547,Listas!$B$6:$C$106,2,),IF($AN547=$R$11,VLOOKUP($AO547,Listas!$E$6:$F$106,2,),IF($AN547=$R$12,VLOOKUP($AO547,Listas!$H$6:$I$106,2,),""))),"")</f>
        <v/>
      </c>
      <c r="CP547" t="str">
        <f>IFERROR('Prod y alimentación'!H605*IF($AN547=$R$10,VLOOKUP($AO547,Listas!$B$6:$C$106,2,),IF($AN547=$R$11,VLOOKUP($AO547,Listas!$E$6:$F$106,2,),IF($AN547=$R$12,VLOOKUP($AO547,Listas!$H$6:$I$106,2,),""))),"")</f>
        <v/>
      </c>
      <c r="CQ547" t="str">
        <f>IFERROR('Prod y alimentación'!K605*IF($AN547=$R$10,VLOOKUP($AO547,Listas!$B$6:$C$106,2,),IF($AN547=$R$11,VLOOKUP($AO547,Listas!$E$6:$F$106,2,),IF($AN547=$R$12,VLOOKUP($AO547,Listas!$H$6:$I$106,2,),""))),"")</f>
        <v/>
      </c>
      <c r="CR547" t="str">
        <f>IFERROR('Prod y alimentación'!N605*IF($AN547=$R$10,VLOOKUP($AO547,Listas!$B$6:$C$106,2,),IF($AN547=$R$11,VLOOKUP($AO547,Listas!$E$6:$F$106,2,),IF($AN547=$R$12,VLOOKUP($AO547,Listas!$H$6:$I$106,2,),""))),"")</f>
        <v/>
      </c>
      <c r="CS547" t="str">
        <f>IFERROR('Prod y alimentación'!Q605*IF($AN547=$R$10,VLOOKUP($AO547,Listas!$B$6:$C$106,2,),IF($AN547=$R$11,VLOOKUP($AO547,Listas!$E$6:$F$106,2,),IF($AN547=$R$12,VLOOKUP($AO547,Listas!$H$6:$I$106,2,),""))),"")</f>
        <v/>
      </c>
      <c r="CT547" t="str">
        <f>IFERROR('Prod y alimentación'!T605*IF($AN547=$R$10,VLOOKUP($AO547,Listas!$B$6:$C$106,2,),IF($AN547=$R$11,VLOOKUP($AO547,Listas!$E$6:$F$106,2,),IF($AN547=$R$12,VLOOKUP($AO547,Listas!$H$6:$I$106,2,),""))),"")</f>
        <v/>
      </c>
      <c r="CU547" t="str">
        <f>IFERROR('Prod y alimentación'!W605*IF($AN547=$R$10,VLOOKUP($AO547,Listas!$B$6:$C$106,2,),IF($AN547=$R$11,VLOOKUP($AO547,Listas!$E$6:$F$106,2,),IF($AN547=$R$12,VLOOKUP($AO547,Listas!$H$6:$I$106,2,),""))),"")</f>
        <v/>
      </c>
      <c r="CV547" t="str">
        <f>IFERROR('Prod y alimentación'!Z605*IF($AN547=$R$10,VLOOKUP($AO547,Listas!$B$6:$C$106,2,),IF($AN547=$R$11,VLOOKUP($AO547,Listas!$E$6:$F$106,2,),IF($AN547=$R$12,VLOOKUP($AO547,Listas!$H$6:$I$106,2,),""))),"")</f>
        <v/>
      </c>
      <c r="CW547" t="str">
        <f>IFERROR('Prod y alimentación'!AC605*IF($AN547=$R$10,VLOOKUP($AO547,Listas!$B$6:$C$106,2,),IF($AN547=$R$11,VLOOKUP($AO547,Listas!$E$6:$F$106,2,),IF($AN547=$R$12,VLOOKUP($AO547,Listas!$H$6:$I$106,2,),""))),"")</f>
        <v/>
      </c>
      <c r="CX547" t="str">
        <f>IFERROR('Prod y alimentación'!AF605*IF($AN547=$R$10,VLOOKUP($AO547,Listas!$B$6:$C$106,2,),IF($AN547=$R$11,VLOOKUP($AO547,Listas!$E$6:$F$106,2,),IF($AN547=$R$12,VLOOKUP($AO547,Listas!$H$6:$I$106,2,),""))),"")</f>
        <v/>
      </c>
      <c r="CY547" t="str">
        <f>IFERROR('Prod y alimentación'!AI605*IF($AN547=$R$10,VLOOKUP($AO547,Listas!$B$6:$C$106,2,),IF($AN547=$R$11,VLOOKUP($AO547,Listas!$E$6:$F$106,2,),IF($AN547=$R$12,VLOOKUP($AO547,Listas!$H$6:$I$106,2,),""))),"")</f>
        <v/>
      </c>
      <c r="CZ547" t="str">
        <f>IFERROR('Prod y alimentación'!AL605*IF($AN547=$R$10,VLOOKUP($AO547,Listas!$B$6:$C$106,2,),IF($AN547=$R$11,VLOOKUP($AO547,Listas!$E$6:$F$106,2,),IF($AN547=$R$12,VLOOKUP($AO547,Listas!$H$6:$I$106,2,),""))),"")</f>
        <v/>
      </c>
    </row>
    <row r="548" spans="80:104" x14ac:dyDescent="0.35">
      <c r="CB548" t="str">
        <f>IF(Reservas!E553="",IF(Reservas!D553="","",IF(Reservas!C553=$O$10,0.85,IF(Reservas!C553=$O$11,0.45,IF(Reservas!C553=$O$12,0.33,"")))),Reservas!E553)</f>
        <v/>
      </c>
      <c r="CC548" t="str">
        <f>IF(Reservas!H553="",IF(Reservas!G553="","",IF(Reservas!F553=$O$10,0.85,IF(Reservas!F553=$O$11,0.45,IF(Reservas!F553=$O$12,0.33,"")))),Reservas!H553)</f>
        <v/>
      </c>
      <c r="CD548" t="str">
        <f>IF(Reservas!K553="",IF(Reservas!J553="","",IF(Reservas!I553=$O$10,0.85,IF(Reservas!I553=$O$11,0.45,IF(Reservas!I553=$O$12,0.33,"")))),Reservas!K553)</f>
        <v/>
      </c>
      <c r="CE548" t="str">
        <f>IF(Reservas!N553="",IF(Reservas!M553="","",IF(Reservas!L553=$O$10,0.85,IF(Reservas!L553=$O$11,0.45,IF(Reservas!L553=$O$12,0.33,"")))),Reservas!N553)</f>
        <v/>
      </c>
      <c r="CF548" t="str">
        <f>IF(Reservas!Q553="",IF(Reservas!P553="","",IF(Reservas!O553=$O$10,0.85,IF(Reservas!O553=$O$11,0.45,IF(Reservas!O553=$O$12,0.33,"")))),Reservas!Q553)</f>
        <v/>
      </c>
      <c r="CG548" t="str">
        <f>IF(Reservas!T553="",IF(Reservas!S553="","",IF(Reservas!R553=$O$10,0.85,IF(Reservas!R553=$O$11,0.45,IF(Reservas!R553=$O$12,0.33,"")))),Reservas!T553)</f>
        <v/>
      </c>
      <c r="CH548" t="str">
        <f>IF(Reservas!W553="",IF(Reservas!V553="","",IF(Reservas!U553=$O$10,0.85,IF(Reservas!U553=$O$11,0.45,IF(Reservas!U553=$O$12,0.33,"")))),Reservas!W553)</f>
        <v/>
      </c>
      <c r="CI548" t="str">
        <f>IF(Reservas!Z553="",IF(Reservas!Y553="","",IF(Reservas!X553=$O$10,0.85,IF(Reservas!X553=$O$11,0.45,IF(Reservas!X553=$O$12,0.33,"")))),Reservas!Z553)</f>
        <v/>
      </c>
      <c r="CJ548" t="str">
        <f>IF(Reservas!AC553="",IF(Reservas!AB553="","",IF(Reservas!AA553=$O$10,0.85,IF(Reservas!AA553=$O$11,0.45,IF(Reservas!AA553=$O$12,0.33,"")))),Reservas!AC553)</f>
        <v/>
      </c>
      <c r="CK548" t="str">
        <f>IF(Reservas!AF553="",IF(Reservas!AE553="","",IF(Reservas!AD553=$O$10,0.85,IF(Reservas!AD553=$O$11,0.45,IF(Reservas!AD553=$O$12,0.33,"")))),Reservas!AF553)</f>
        <v/>
      </c>
      <c r="CL548" t="str">
        <f>IF(Reservas!AI553="",IF(Reservas!AH553="","",IF(Reservas!AG553=$O$10,0.85,IF(Reservas!AG553=$O$11,0.45,IF(Reservas!AG553=$O$12,0.33,"")))),Reservas!AI553)</f>
        <v/>
      </c>
      <c r="CM548" t="str">
        <f>IF(Reservas!AL553="",IF(Reservas!AK553="","",IF(Reservas!AJ553=$O$10,0.85,IF(Reservas!AJ553=$O$11,0.45,IF(Reservas!AJ553=$O$12,0.33,"")))),Reservas!AL553)</f>
        <v/>
      </c>
      <c r="CO548" t="str">
        <f>IFERROR('Prod y alimentación'!E606*IF($AN548=$R$10,VLOOKUP($AO548,Listas!$B$6:$C$106,2,),IF($AN548=$R$11,VLOOKUP($AO548,Listas!$E$6:$F$106,2,),IF($AN548=$R$12,VLOOKUP($AO548,Listas!$H$6:$I$106,2,),""))),"")</f>
        <v/>
      </c>
      <c r="CP548" t="str">
        <f>IFERROR('Prod y alimentación'!H606*IF($AN548=$R$10,VLOOKUP($AO548,Listas!$B$6:$C$106,2,),IF($AN548=$R$11,VLOOKUP($AO548,Listas!$E$6:$F$106,2,),IF($AN548=$R$12,VLOOKUP($AO548,Listas!$H$6:$I$106,2,),""))),"")</f>
        <v/>
      </c>
      <c r="CQ548" t="str">
        <f>IFERROR('Prod y alimentación'!K606*IF($AN548=$R$10,VLOOKUP($AO548,Listas!$B$6:$C$106,2,),IF($AN548=$R$11,VLOOKUP($AO548,Listas!$E$6:$F$106,2,),IF($AN548=$R$12,VLOOKUP($AO548,Listas!$H$6:$I$106,2,),""))),"")</f>
        <v/>
      </c>
      <c r="CR548" t="str">
        <f>IFERROR('Prod y alimentación'!N606*IF($AN548=$R$10,VLOOKUP($AO548,Listas!$B$6:$C$106,2,),IF($AN548=$R$11,VLOOKUP($AO548,Listas!$E$6:$F$106,2,),IF($AN548=$R$12,VLOOKUP($AO548,Listas!$H$6:$I$106,2,),""))),"")</f>
        <v/>
      </c>
      <c r="CS548" t="str">
        <f>IFERROR('Prod y alimentación'!Q606*IF($AN548=$R$10,VLOOKUP($AO548,Listas!$B$6:$C$106,2,),IF($AN548=$R$11,VLOOKUP($AO548,Listas!$E$6:$F$106,2,),IF($AN548=$R$12,VLOOKUP($AO548,Listas!$H$6:$I$106,2,),""))),"")</f>
        <v/>
      </c>
      <c r="CT548" t="str">
        <f>IFERROR('Prod y alimentación'!T606*IF($AN548=$R$10,VLOOKUP($AO548,Listas!$B$6:$C$106,2,),IF($AN548=$R$11,VLOOKUP($AO548,Listas!$E$6:$F$106,2,),IF($AN548=$R$12,VLOOKUP($AO548,Listas!$H$6:$I$106,2,),""))),"")</f>
        <v/>
      </c>
      <c r="CU548" t="str">
        <f>IFERROR('Prod y alimentación'!W606*IF($AN548=$R$10,VLOOKUP($AO548,Listas!$B$6:$C$106,2,),IF($AN548=$R$11,VLOOKUP($AO548,Listas!$E$6:$F$106,2,),IF($AN548=$R$12,VLOOKUP($AO548,Listas!$H$6:$I$106,2,),""))),"")</f>
        <v/>
      </c>
      <c r="CV548" t="str">
        <f>IFERROR('Prod y alimentación'!Z606*IF($AN548=$R$10,VLOOKUP($AO548,Listas!$B$6:$C$106,2,),IF($AN548=$R$11,VLOOKUP($AO548,Listas!$E$6:$F$106,2,),IF($AN548=$R$12,VLOOKUP($AO548,Listas!$H$6:$I$106,2,),""))),"")</f>
        <v/>
      </c>
      <c r="CW548" t="str">
        <f>IFERROR('Prod y alimentación'!AC606*IF($AN548=$R$10,VLOOKUP($AO548,Listas!$B$6:$C$106,2,),IF($AN548=$R$11,VLOOKUP($AO548,Listas!$E$6:$F$106,2,),IF($AN548=$R$12,VLOOKUP($AO548,Listas!$H$6:$I$106,2,),""))),"")</f>
        <v/>
      </c>
      <c r="CX548" t="str">
        <f>IFERROR('Prod y alimentación'!AF606*IF($AN548=$R$10,VLOOKUP($AO548,Listas!$B$6:$C$106,2,),IF($AN548=$R$11,VLOOKUP($AO548,Listas!$E$6:$F$106,2,),IF($AN548=$R$12,VLOOKUP($AO548,Listas!$H$6:$I$106,2,),""))),"")</f>
        <v/>
      </c>
      <c r="CY548" t="str">
        <f>IFERROR('Prod y alimentación'!AI606*IF($AN548=$R$10,VLOOKUP($AO548,Listas!$B$6:$C$106,2,),IF($AN548=$R$11,VLOOKUP($AO548,Listas!$E$6:$F$106,2,),IF($AN548=$R$12,VLOOKUP($AO548,Listas!$H$6:$I$106,2,),""))),"")</f>
        <v/>
      </c>
      <c r="CZ548" t="str">
        <f>IFERROR('Prod y alimentación'!AL606*IF($AN548=$R$10,VLOOKUP($AO548,Listas!$B$6:$C$106,2,),IF($AN548=$R$11,VLOOKUP($AO548,Listas!$E$6:$F$106,2,),IF($AN548=$R$12,VLOOKUP($AO548,Listas!$H$6:$I$106,2,),""))),"")</f>
        <v/>
      </c>
    </row>
    <row r="549" spans="80:104" x14ac:dyDescent="0.35">
      <c r="CB549" t="str">
        <f>IF(Reservas!E554="",IF(Reservas!D554="","",IF(Reservas!C554=$O$10,0.85,IF(Reservas!C554=$O$11,0.45,IF(Reservas!C554=$O$12,0.33,"")))),Reservas!E554)</f>
        <v/>
      </c>
      <c r="CC549" t="str">
        <f>IF(Reservas!H554="",IF(Reservas!G554="","",IF(Reservas!F554=$O$10,0.85,IF(Reservas!F554=$O$11,0.45,IF(Reservas!F554=$O$12,0.33,"")))),Reservas!H554)</f>
        <v/>
      </c>
      <c r="CD549" t="str">
        <f>IF(Reservas!K554="",IF(Reservas!J554="","",IF(Reservas!I554=$O$10,0.85,IF(Reservas!I554=$O$11,0.45,IF(Reservas!I554=$O$12,0.33,"")))),Reservas!K554)</f>
        <v/>
      </c>
      <c r="CE549" t="str">
        <f>IF(Reservas!N554="",IF(Reservas!M554="","",IF(Reservas!L554=$O$10,0.85,IF(Reservas!L554=$O$11,0.45,IF(Reservas!L554=$O$12,0.33,"")))),Reservas!N554)</f>
        <v/>
      </c>
      <c r="CF549" t="str">
        <f>IF(Reservas!Q554="",IF(Reservas!P554="","",IF(Reservas!O554=$O$10,0.85,IF(Reservas!O554=$O$11,0.45,IF(Reservas!O554=$O$12,0.33,"")))),Reservas!Q554)</f>
        <v/>
      </c>
      <c r="CG549" t="str">
        <f>IF(Reservas!T554="",IF(Reservas!S554="","",IF(Reservas!R554=$O$10,0.85,IF(Reservas!R554=$O$11,0.45,IF(Reservas!R554=$O$12,0.33,"")))),Reservas!T554)</f>
        <v/>
      </c>
      <c r="CH549" t="str">
        <f>IF(Reservas!W554="",IF(Reservas!V554="","",IF(Reservas!U554=$O$10,0.85,IF(Reservas!U554=$O$11,0.45,IF(Reservas!U554=$O$12,0.33,"")))),Reservas!W554)</f>
        <v/>
      </c>
      <c r="CI549" t="str">
        <f>IF(Reservas!Z554="",IF(Reservas!Y554="","",IF(Reservas!X554=$O$10,0.85,IF(Reservas!X554=$O$11,0.45,IF(Reservas!X554=$O$12,0.33,"")))),Reservas!Z554)</f>
        <v/>
      </c>
      <c r="CJ549" t="str">
        <f>IF(Reservas!AC554="",IF(Reservas!AB554="","",IF(Reservas!AA554=$O$10,0.85,IF(Reservas!AA554=$O$11,0.45,IF(Reservas!AA554=$O$12,0.33,"")))),Reservas!AC554)</f>
        <v/>
      </c>
      <c r="CK549" t="str">
        <f>IF(Reservas!AF554="",IF(Reservas!AE554="","",IF(Reservas!AD554=$O$10,0.85,IF(Reservas!AD554=$O$11,0.45,IF(Reservas!AD554=$O$12,0.33,"")))),Reservas!AF554)</f>
        <v/>
      </c>
      <c r="CL549" t="str">
        <f>IF(Reservas!AI554="",IF(Reservas!AH554="","",IF(Reservas!AG554=$O$10,0.85,IF(Reservas!AG554=$O$11,0.45,IF(Reservas!AG554=$O$12,0.33,"")))),Reservas!AI554)</f>
        <v/>
      </c>
      <c r="CM549" t="str">
        <f>IF(Reservas!AL554="",IF(Reservas!AK554="","",IF(Reservas!AJ554=$O$10,0.85,IF(Reservas!AJ554=$O$11,0.45,IF(Reservas!AJ554=$O$12,0.33,"")))),Reservas!AL554)</f>
        <v/>
      </c>
      <c r="CO549" t="str">
        <f>IFERROR('Prod y alimentación'!E607*IF($AN549=$R$10,VLOOKUP($AO549,Listas!$B$6:$C$106,2,),IF($AN549=$R$11,VLOOKUP($AO549,Listas!$E$6:$F$106,2,),IF($AN549=$R$12,VLOOKUP($AO549,Listas!$H$6:$I$106,2,),""))),"")</f>
        <v/>
      </c>
      <c r="CP549" t="str">
        <f>IFERROR('Prod y alimentación'!H607*IF($AN549=$R$10,VLOOKUP($AO549,Listas!$B$6:$C$106,2,),IF($AN549=$R$11,VLOOKUP($AO549,Listas!$E$6:$F$106,2,),IF($AN549=$R$12,VLOOKUP($AO549,Listas!$H$6:$I$106,2,),""))),"")</f>
        <v/>
      </c>
      <c r="CQ549" t="str">
        <f>IFERROR('Prod y alimentación'!K607*IF($AN549=$R$10,VLOOKUP($AO549,Listas!$B$6:$C$106,2,),IF($AN549=$R$11,VLOOKUP($AO549,Listas!$E$6:$F$106,2,),IF($AN549=$R$12,VLOOKUP($AO549,Listas!$H$6:$I$106,2,),""))),"")</f>
        <v/>
      </c>
      <c r="CR549" t="str">
        <f>IFERROR('Prod y alimentación'!N607*IF($AN549=$R$10,VLOOKUP($AO549,Listas!$B$6:$C$106,2,),IF($AN549=$R$11,VLOOKUP($AO549,Listas!$E$6:$F$106,2,),IF($AN549=$R$12,VLOOKUP($AO549,Listas!$H$6:$I$106,2,),""))),"")</f>
        <v/>
      </c>
      <c r="CS549" t="str">
        <f>IFERROR('Prod y alimentación'!Q607*IF($AN549=$R$10,VLOOKUP($AO549,Listas!$B$6:$C$106,2,),IF($AN549=$R$11,VLOOKUP($AO549,Listas!$E$6:$F$106,2,),IF($AN549=$R$12,VLOOKUP($AO549,Listas!$H$6:$I$106,2,),""))),"")</f>
        <v/>
      </c>
      <c r="CT549" t="str">
        <f>IFERROR('Prod y alimentación'!T607*IF($AN549=$R$10,VLOOKUP($AO549,Listas!$B$6:$C$106,2,),IF($AN549=$R$11,VLOOKUP($AO549,Listas!$E$6:$F$106,2,),IF($AN549=$R$12,VLOOKUP($AO549,Listas!$H$6:$I$106,2,),""))),"")</f>
        <v/>
      </c>
      <c r="CU549" t="str">
        <f>IFERROR('Prod y alimentación'!W607*IF($AN549=$R$10,VLOOKUP($AO549,Listas!$B$6:$C$106,2,),IF($AN549=$R$11,VLOOKUP($AO549,Listas!$E$6:$F$106,2,),IF($AN549=$R$12,VLOOKUP($AO549,Listas!$H$6:$I$106,2,),""))),"")</f>
        <v/>
      </c>
      <c r="CV549" t="str">
        <f>IFERROR('Prod y alimentación'!Z607*IF($AN549=$R$10,VLOOKUP($AO549,Listas!$B$6:$C$106,2,),IF($AN549=$R$11,VLOOKUP($AO549,Listas!$E$6:$F$106,2,),IF($AN549=$R$12,VLOOKUP($AO549,Listas!$H$6:$I$106,2,),""))),"")</f>
        <v/>
      </c>
      <c r="CW549" t="str">
        <f>IFERROR('Prod y alimentación'!AC607*IF($AN549=$R$10,VLOOKUP($AO549,Listas!$B$6:$C$106,2,),IF($AN549=$R$11,VLOOKUP($AO549,Listas!$E$6:$F$106,2,),IF($AN549=$R$12,VLOOKUP($AO549,Listas!$H$6:$I$106,2,),""))),"")</f>
        <v/>
      </c>
      <c r="CX549" t="str">
        <f>IFERROR('Prod y alimentación'!AF607*IF($AN549=$R$10,VLOOKUP($AO549,Listas!$B$6:$C$106,2,),IF($AN549=$R$11,VLOOKUP($AO549,Listas!$E$6:$F$106,2,),IF($AN549=$R$12,VLOOKUP($AO549,Listas!$H$6:$I$106,2,),""))),"")</f>
        <v/>
      </c>
      <c r="CY549" t="str">
        <f>IFERROR('Prod y alimentación'!AI607*IF($AN549=$R$10,VLOOKUP($AO549,Listas!$B$6:$C$106,2,),IF($AN549=$R$11,VLOOKUP($AO549,Listas!$E$6:$F$106,2,),IF($AN549=$R$12,VLOOKUP($AO549,Listas!$H$6:$I$106,2,),""))),"")</f>
        <v/>
      </c>
      <c r="CZ549" t="str">
        <f>IFERROR('Prod y alimentación'!AL607*IF($AN549=$R$10,VLOOKUP($AO549,Listas!$B$6:$C$106,2,),IF($AN549=$R$11,VLOOKUP($AO549,Listas!$E$6:$F$106,2,),IF($AN549=$R$12,VLOOKUP($AO549,Listas!$H$6:$I$106,2,),""))),"")</f>
        <v/>
      </c>
    </row>
    <row r="550" spans="80:104" x14ac:dyDescent="0.35">
      <c r="CB550" t="str">
        <f>IF(Reservas!E555="",IF(Reservas!D555="","",IF(Reservas!C555=$O$10,0.85,IF(Reservas!C555=$O$11,0.45,IF(Reservas!C555=$O$12,0.33,"")))),Reservas!E555)</f>
        <v/>
      </c>
      <c r="CC550" t="str">
        <f>IF(Reservas!H555="",IF(Reservas!G555="","",IF(Reservas!F555=$O$10,0.85,IF(Reservas!F555=$O$11,0.45,IF(Reservas!F555=$O$12,0.33,"")))),Reservas!H555)</f>
        <v/>
      </c>
      <c r="CD550" t="str">
        <f>IF(Reservas!K555="",IF(Reservas!J555="","",IF(Reservas!I555=$O$10,0.85,IF(Reservas!I555=$O$11,0.45,IF(Reservas!I555=$O$12,0.33,"")))),Reservas!K555)</f>
        <v/>
      </c>
      <c r="CE550" t="str">
        <f>IF(Reservas!N555="",IF(Reservas!M555="","",IF(Reservas!L555=$O$10,0.85,IF(Reservas!L555=$O$11,0.45,IF(Reservas!L555=$O$12,0.33,"")))),Reservas!N555)</f>
        <v/>
      </c>
      <c r="CF550" t="str">
        <f>IF(Reservas!Q555="",IF(Reservas!P555="","",IF(Reservas!O555=$O$10,0.85,IF(Reservas!O555=$O$11,0.45,IF(Reservas!O555=$O$12,0.33,"")))),Reservas!Q555)</f>
        <v/>
      </c>
      <c r="CG550" t="str">
        <f>IF(Reservas!T555="",IF(Reservas!S555="","",IF(Reservas!R555=$O$10,0.85,IF(Reservas!R555=$O$11,0.45,IF(Reservas!R555=$O$12,0.33,"")))),Reservas!T555)</f>
        <v/>
      </c>
      <c r="CH550" t="str">
        <f>IF(Reservas!W555="",IF(Reservas!V555="","",IF(Reservas!U555=$O$10,0.85,IF(Reservas!U555=$O$11,0.45,IF(Reservas!U555=$O$12,0.33,"")))),Reservas!W555)</f>
        <v/>
      </c>
      <c r="CI550" t="str">
        <f>IF(Reservas!Z555="",IF(Reservas!Y555="","",IF(Reservas!X555=$O$10,0.85,IF(Reservas!X555=$O$11,0.45,IF(Reservas!X555=$O$12,0.33,"")))),Reservas!Z555)</f>
        <v/>
      </c>
      <c r="CJ550" t="str">
        <f>IF(Reservas!AC555="",IF(Reservas!AB555="","",IF(Reservas!AA555=$O$10,0.85,IF(Reservas!AA555=$O$11,0.45,IF(Reservas!AA555=$O$12,0.33,"")))),Reservas!AC555)</f>
        <v/>
      </c>
      <c r="CK550" t="str">
        <f>IF(Reservas!AF555="",IF(Reservas!AE555="","",IF(Reservas!AD555=$O$10,0.85,IF(Reservas!AD555=$O$11,0.45,IF(Reservas!AD555=$O$12,0.33,"")))),Reservas!AF555)</f>
        <v/>
      </c>
      <c r="CL550" t="str">
        <f>IF(Reservas!AI555="",IF(Reservas!AH555="","",IF(Reservas!AG555=$O$10,0.85,IF(Reservas!AG555=$O$11,0.45,IF(Reservas!AG555=$O$12,0.33,"")))),Reservas!AI555)</f>
        <v/>
      </c>
      <c r="CM550" t="str">
        <f>IF(Reservas!AL555="",IF(Reservas!AK555="","",IF(Reservas!AJ555=$O$10,0.85,IF(Reservas!AJ555=$O$11,0.45,IF(Reservas!AJ555=$O$12,0.33,"")))),Reservas!AL555)</f>
        <v/>
      </c>
      <c r="CO550" t="str">
        <f>IFERROR('Prod y alimentación'!E608*IF($AN550=$R$10,VLOOKUP($AO550,Listas!$B$6:$C$106,2,),IF($AN550=$R$11,VLOOKUP($AO550,Listas!$E$6:$F$106,2,),IF($AN550=$R$12,VLOOKUP($AO550,Listas!$H$6:$I$106,2,),""))),"")</f>
        <v/>
      </c>
      <c r="CP550" t="str">
        <f>IFERROR('Prod y alimentación'!H608*IF($AN550=$R$10,VLOOKUP($AO550,Listas!$B$6:$C$106,2,),IF($AN550=$R$11,VLOOKUP($AO550,Listas!$E$6:$F$106,2,),IF($AN550=$R$12,VLOOKUP($AO550,Listas!$H$6:$I$106,2,),""))),"")</f>
        <v/>
      </c>
      <c r="CQ550" t="str">
        <f>IFERROR('Prod y alimentación'!K608*IF($AN550=$R$10,VLOOKUP($AO550,Listas!$B$6:$C$106,2,),IF($AN550=$R$11,VLOOKUP($AO550,Listas!$E$6:$F$106,2,),IF($AN550=$R$12,VLOOKUP($AO550,Listas!$H$6:$I$106,2,),""))),"")</f>
        <v/>
      </c>
      <c r="CR550" t="str">
        <f>IFERROR('Prod y alimentación'!N608*IF($AN550=$R$10,VLOOKUP($AO550,Listas!$B$6:$C$106,2,),IF($AN550=$R$11,VLOOKUP($AO550,Listas!$E$6:$F$106,2,),IF($AN550=$R$12,VLOOKUP($AO550,Listas!$H$6:$I$106,2,),""))),"")</f>
        <v/>
      </c>
      <c r="CS550" t="str">
        <f>IFERROR('Prod y alimentación'!Q608*IF($AN550=$R$10,VLOOKUP($AO550,Listas!$B$6:$C$106,2,),IF($AN550=$R$11,VLOOKUP($AO550,Listas!$E$6:$F$106,2,),IF($AN550=$R$12,VLOOKUP($AO550,Listas!$H$6:$I$106,2,),""))),"")</f>
        <v/>
      </c>
      <c r="CT550" t="str">
        <f>IFERROR('Prod y alimentación'!T608*IF($AN550=$R$10,VLOOKUP($AO550,Listas!$B$6:$C$106,2,),IF($AN550=$R$11,VLOOKUP($AO550,Listas!$E$6:$F$106,2,),IF($AN550=$R$12,VLOOKUP($AO550,Listas!$H$6:$I$106,2,),""))),"")</f>
        <v/>
      </c>
      <c r="CU550" t="str">
        <f>IFERROR('Prod y alimentación'!W608*IF($AN550=$R$10,VLOOKUP($AO550,Listas!$B$6:$C$106,2,),IF($AN550=$R$11,VLOOKUP($AO550,Listas!$E$6:$F$106,2,),IF($AN550=$R$12,VLOOKUP($AO550,Listas!$H$6:$I$106,2,),""))),"")</f>
        <v/>
      </c>
      <c r="CV550" t="str">
        <f>IFERROR('Prod y alimentación'!Z608*IF($AN550=$R$10,VLOOKUP($AO550,Listas!$B$6:$C$106,2,),IF($AN550=$R$11,VLOOKUP($AO550,Listas!$E$6:$F$106,2,),IF($AN550=$R$12,VLOOKUP($AO550,Listas!$H$6:$I$106,2,),""))),"")</f>
        <v/>
      </c>
      <c r="CW550" t="str">
        <f>IFERROR('Prod y alimentación'!AC608*IF($AN550=$R$10,VLOOKUP($AO550,Listas!$B$6:$C$106,2,),IF($AN550=$R$11,VLOOKUP($AO550,Listas!$E$6:$F$106,2,),IF($AN550=$R$12,VLOOKUP($AO550,Listas!$H$6:$I$106,2,),""))),"")</f>
        <v/>
      </c>
      <c r="CX550" t="str">
        <f>IFERROR('Prod y alimentación'!AF608*IF($AN550=$R$10,VLOOKUP($AO550,Listas!$B$6:$C$106,2,),IF($AN550=$R$11,VLOOKUP($AO550,Listas!$E$6:$F$106,2,),IF($AN550=$R$12,VLOOKUP($AO550,Listas!$H$6:$I$106,2,),""))),"")</f>
        <v/>
      </c>
      <c r="CY550" t="str">
        <f>IFERROR('Prod y alimentación'!AI608*IF($AN550=$R$10,VLOOKUP($AO550,Listas!$B$6:$C$106,2,),IF($AN550=$R$11,VLOOKUP($AO550,Listas!$E$6:$F$106,2,),IF($AN550=$R$12,VLOOKUP($AO550,Listas!$H$6:$I$106,2,),""))),"")</f>
        <v/>
      </c>
      <c r="CZ550" t="str">
        <f>IFERROR('Prod y alimentación'!AL608*IF($AN550=$R$10,VLOOKUP($AO550,Listas!$B$6:$C$106,2,),IF($AN550=$R$11,VLOOKUP($AO550,Listas!$E$6:$F$106,2,),IF($AN550=$R$12,VLOOKUP($AO550,Listas!$H$6:$I$106,2,),""))),"")</f>
        <v/>
      </c>
    </row>
    <row r="551" spans="80:104" x14ac:dyDescent="0.35">
      <c r="CB551" t="str">
        <f>IF(Reservas!E556="",IF(Reservas!D556="","",IF(Reservas!C556=$O$10,0.85,IF(Reservas!C556=$O$11,0.45,IF(Reservas!C556=$O$12,0.33,"")))),Reservas!E556)</f>
        <v/>
      </c>
      <c r="CC551" t="str">
        <f>IF(Reservas!H556="",IF(Reservas!G556="","",IF(Reservas!F556=$O$10,0.85,IF(Reservas!F556=$O$11,0.45,IF(Reservas!F556=$O$12,0.33,"")))),Reservas!H556)</f>
        <v/>
      </c>
      <c r="CD551" t="str">
        <f>IF(Reservas!K556="",IF(Reservas!J556="","",IF(Reservas!I556=$O$10,0.85,IF(Reservas!I556=$O$11,0.45,IF(Reservas!I556=$O$12,0.33,"")))),Reservas!K556)</f>
        <v/>
      </c>
      <c r="CE551" t="str">
        <f>IF(Reservas!N556="",IF(Reservas!M556="","",IF(Reservas!L556=$O$10,0.85,IF(Reservas!L556=$O$11,0.45,IF(Reservas!L556=$O$12,0.33,"")))),Reservas!N556)</f>
        <v/>
      </c>
      <c r="CF551" t="str">
        <f>IF(Reservas!Q556="",IF(Reservas!P556="","",IF(Reservas!O556=$O$10,0.85,IF(Reservas!O556=$O$11,0.45,IF(Reservas!O556=$O$12,0.33,"")))),Reservas!Q556)</f>
        <v/>
      </c>
      <c r="CG551" t="str">
        <f>IF(Reservas!T556="",IF(Reservas!S556="","",IF(Reservas!R556=$O$10,0.85,IF(Reservas!R556=$O$11,0.45,IF(Reservas!R556=$O$12,0.33,"")))),Reservas!T556)</f>
        <v/>
      </c>
      <c r="CH551" t="str">
        <f>IF(Reservas!W556="",IF(Reservas!V556="","",IF(Reservas!U556=$O$10,0.85,IF(Reservas!U556=$O$11,0.45,IF(Reservas!U556=$O$12,0.33,"")))),Reservas!W556)</f>
        <v/>
      </c>
      <c r="CI551" t="str">
        <f>IF(Reservas!Z556="",IF(Reservas!Y556="","",IF(Reservas!X556=$O$10,0.85,IF(Reservas!X556=$O$11,0.45,IF(Reservas!X556=$O$12,0.33,"")))),Reservas!Z556)</f>
        <v/>
      </c>
      <c r="CJ551" t="str">
        <f>IF(Reservas!AC556="",IF(Reservas!AB556="","",IF(Reservas!AA556=$O$10,0.85,IF(Reservas!AA556=$O$11,0.45,IF(Reservas!AA556=$O$12,0.33,"")))),Reservas!AC556)</f>
        <v/>
      </c>
      <c r="CK551" t="str">
        <f>IF(Reservas!AF556="",IF(Reservas!AE556="","",IF(Reservas!AD556=$O$10,0.85,IF(Reservas!AD556=$O$11,0.45,IF(Reservas!AD556=$O$12,0.33,"")))),Reservas!AF556)</f>
        <v/>
      </c>
      <c r="CL551" t="str">
        <f>IF(Reservas!AI556="",IF(Reservas!AH556="","",IF(Reservas!AG556=$O$10,0.85,IF(Reservas!AG556=$O$11,0.45,IF(Reservas!AG556=$O$12,0.33,"")))),Reservas!AI556)</f>
        <v/>
      </c>
      <c r="CM551" t="str">
        <f>IF(Reservas!AL556="",IF(Reservas!AK556="","",IF(Reservas!AJ556=$O$10,0.85,IF(Reservas!AJ556=$O$11,0.45,IF(Reservas!AJ556=$O$12,0.33,"")))),Reservas!AL556)</f>
        <v/>
      </c>
      <c r="CO551" t="str">
        <f>IFERROR('Prod y alimentación'!E609*IF($AN551=$R$10,VLOOKUP($AO551,Listas!$B$6:$C$106,2,),IF($AN551=$R$11,VLOOKUP($AO551,Listas!$E$6:$F$106,2,),IF($AN551=$R$12,VLOOKUP($AO551,Listas!$H$6:$I$106,2,),""))),"")</f>
        <v/>
      </c>
      <c r="CP551" t="str">
        <f>IFERROR('Prod y alimentación'!H609*IF($AN551=$R$10,VLOOKUP($AO551,Listas!$B$6:$C$106,2,),IF($AN551=$R$11,VLOOKUP($AO551,Listas!$E$6:$F$106,2,),IF($AN551=$R$12,VLOOKUP($AO551,Listas!$H$6:$I$106,2,),""))),"")</f>
        <v/>
      </c>
      <c r="CQ551" t="str">
        <f>IFERROR('Prod y alimentación'!K609*IF($AN551=$R$10,VLOOKUP($AO551,Listas!$B$6:$C$106,2,),IF($AN551=$R$11,VLOOKUP($AO551,Listas!$E$6:$F$106,2,),IF($AN551=$R$12,VLOOKUP($AO551,Listas!$H$6:$I$106,2,),""))),"")</f>
        <v/>
      </c>
      <c r="CR551" t="str">
        <f>IFERROR('Prod y alimentación'!N609*IF($AN551=$R$10,VLOOKUP($AO551,Listas!$B$6:$C$106,2,),IF($AN551=$R$11,VLOOKUP($AO551,Listas!$E$6:$F$106,2,),IF($AN551=$R$12,VLOOKUP($AO551,Listas!$H$6:$I$106,2,),""))),"")</f>
        <v/>
      </c>
      <c r="CS551" t="str">
        <f>IFERROR('Prod y alimentación'!Q609*IF($AN551=$R$10,VLOOKUP($AO551,Listas!$B$6:$C$106,2,),IF($AN551=$R$11,VLOOKUP($AO551,Listas!$E$6:$F$106,2,),IF($AN551=$R$12,VLOOKUP($AO551,Listas!$H$6:$I$106,2,),""))),"")</f>
        <v/>
      </c>
      <c r="CT551" t="str">
        <f>IFERROR('Prod y alimentación'!T609*IF($AN551=$R$10,VLOOKUP($AO551,Listas!$B$6:$C$106,2,),IF($AN551=$R$11,VLOOKUP($AO551,Listas!$E$6:$F$106,2,),IF($AN551=$R$12,VLOOKUP($AO551,Listas!$H$6:$I$106,2,),""))),"")</f>
        <v/>
      </c>
      <c r="CU551" t="str">
        <f>IFERROR('Prod y alimentación'!W609*IF($AN551=$R$10,VLOOKUP($AO551,Listas!$B$6:$C$106,2,),IF($AN551=$R$11,VLOOKUP($AO551,Listas!$E$6:$F$106,2,),IF($AN551=$R$12,VLOOKUP($AO551,Listas!$H$6:$I$106,2,),""))),"")</f>
        <v/>
      </c>
      <c r="CV551" t="str">
        <f>IFERROR('Prod y alimentación'!Z609*IF($AN551=$R$10,VLOOKUP($AO551,Listas!$B$6:$C$106,2,),IF($AN551=$R$11,VLOOKUP($AO551,Listas!$E$6:$F$106,2,),IF($AN551=$R$12,VLOOKUP($AO551,Listas!$H$6:$I$106,2,),""))),"")</f>
        <v/>
      </c>
      <c r="CW551" t="str">
        <f>IFERROR('Prod y alimentación'!AC609*IF($AN551=$R$10,VLOOKUP($AO551,Listas!$B$6:$C$106,2,),IF($AN551=$R$11,VLOOKUP($AO551,Listas!$E$6:$F$106,2,),IF($AN551=$R$12,VLOOKUP($AO551,Listas!$H$6:$I$106,2,),""))),"")</f>
        <v/>
      </c>
      <c r="CX551" t="str">
        <f>IFERROR('Prod y alimentación'!AF609*IF($AN551=$R$10,VLOOKUP($AO551,Listas!$B$6:$C$106,2,),IF($AN551=$R$11,VLOOKUP($AO551,Listas!$E$6:$F$106,2,),IF($AN551=$R$12,VLOOKUP($AO551,Listas!$H$6:$I$106,2,),""))),"")</f>
        <v/>
      </c>
      <c r="CY551" t="str">
        <f>IFERROR('Prod y alimentación'!AI609*IF($AN551=$R$10,VLOOKUP($AO551,Listas!$B$6:$C$106,2,),IF($AN551=$R$11,VLOOKUP($AO551,Listas!$E$6:$F$106,2,),IF($AN551=$R$12,VLOOKUP($AO551,Listas!$H$6:$I$106,2,),""))),"")</f>
        <v/>
      </c>
      <c r="CZ551" t="str">
        <f>IFERROR('Prod y alimentación'!AL609*IF($AN551=$R$10,VLOOKUP($AO551,Listas!$B$6:$C$106,2,),IF($AN551=$R$11,VLOOKUP($AO551,Listas!$E$6:$F$106,2,),IF($AN551=$R$12,VLOOKUP($AO551,Listas!$H$6:$I$106,2,),""))),"")</f>
        <v/>
      </c>
    </row>
    <row r="552" spans="80:104" x14ac:dyDescent="0.35">
      <c r="CB552" t="str">
        <f>IF(Reservas!E557="",IF(Reservas!D557="","",IF(Reservas!C557=$O$10,0.85,IF(Reservas!C557=$O$11,0.45,IF(Reservas!C557=$O$12,0.33,"")))),Reservas!E557)</f>
        <v/>
      </c>
      <c r="CC552" t="str">
        <f>IF(Reservas!H557="",IF(Reservas!G557="","",IF(Reservas!F557=$O$10,0.85,IF(Reservas!F557=$O$11,0.45,IF(Reservas!F557=$O$12,0.33,"")))),Reservas!H557)</f>
        <v/>
      </c>
      <c r="CD552" t="str">
        <f>IF(Reservas!K557="",IF(Reservas!J557="","",IF(Reservas!I557=$O$10,0.85,IF(Reservas!I557=$O$11,0.45,IF(Reservas!I557=$O$12,0.33,"")))),Reservas!K557)</f>
        <v/>
      </c>
      <c r="CE552" t="str">
        <f>IF(Reservas!N557="",IF(Reservas!M557="","",IF(Reservas!L557=$O$10,0.85,IF(Reservas!L557=$O$11,0.45,IF(Reservas!L557=$O$12,0.33,"")))),Reservas!N557)</f>
        <v/>
      </c>
      <c r="CF552" t="str">
        <f>IF(Reservas!Q557="",IF(Reservas!P557="","",IF(Reservas!O557=$O$10,0.85,IF(Reservas!O557=$O$11,0.45,IF(Reservas!O557=$O$12,0.33,"")))),Reservas!Q557)</f>
        <v/>
      </c>
      <c r="CG552" t="str">
        <f>IF(Reservas!T557="",IF(Reservas!S557="","",IF(Reservas!R557=$O$10,0.85,IF(Reservas!R557=$O$11,0.45,IF(Reservas!R557=$O$12,0.33,"")))),Reservas!T557)</f>
        <v/>
      </c>
      <c r="CH552" t="str">
        <f>IF(Reservas!W557="",IF(Reservas!V557="","",IF(Reservas!U557=$O$10,0.85,IF(Reservas!U557=$O$11,0.45,IF(Reservas!U557=$O$12,0.33,"")))),Reservas!W557)</f>
        <v/>
      </c>
      <c r="CI552" t="str">
        <f>IF(Reservas!Z557="",IF(Reservas!Y557="","",IF(Reservas!X557=$O$10,0.85,IF(Reservas!X557=$O$11,0.45,IF(Reservas!X557=$O$12,0.33,"")))),Reservas!Z557)</f>
        <v/>
      </c>
      <c r="CJ552" t="str">
        <f>IF(Reservas!AC557="",IF(Reservas!AB557="","",IF(Reservas!AA557=$O$10,0.85,IF(Reservas!AA557=$O$11,0.45,IF(Reservas!AA557=$O$12,0.33,"")))),Reservas!AC557)</f>
        <v/>
      </c>
      <c r="CK552" t="str">
        <f>IF(Reservas!AF557="",IF(Reservas!AE557="","",IF(Reservas!AD557=$O$10,0.85,IF(Reservas!AD557=$O$11,0.45,IF(Reservas!AD557=$O$12,0.33,"")))),Reservas!AF557)</f>
        <v/>
      </c>
      <c r="CL552" t="str">
        <f>IF(Reservas!AI557="",IF(Reservas!AH557="","",IF(Reservas!AG557=$O$10,0.85,IF(Reservas!AG557=$O$11,0.45,IF(Reservas!AG557=$O$12,0.33,"")))),Reservas!AI557)</f>
        <v/>
      </c>
      <c r="CM552" t="str">
        <f>IF(Reservas!AL557="",IF(Reservas!AK557="","",IF(Reservas!AJ557=$O$10,0.85,IF(Reservas!AJ557=$O$11,0.45,IF(Reservas!AJ557=$O$12,0.33,"")))),Reservas!AL557)</f>
        <v/>
      </c>
      <c r="CO552" t="str">
        <f>IFERROR('Prod y alimentación'!E610*IF($AN552=$R$10,VLOOKUP($AO552,Listas!$B$6:$C$106,2,),IF($AN552=$R$11,VLOOKUP($AO552,Listas!$E$6:$F$106,2,),IF($AN552=$R$12,VLOOKUP($AO552,Listas!$H$6:$I$106,2,),""))),"")</f>
        <v/>
      </c>
      <c r="CP552" t="str">
        <f>IFERROR('Prod y alimentación'!H610*IF($AN552=$R$10,VLOOKUP($AO552,Listas!$B$6:$C$106,2,),IF($AN552=$R$11,VLOOKUP($AO552,Listas!$E$6:$F$106,2,),IF($AN552=$R$12,VLOOKUP($AO552,Listas!$H$6:$I$106,2,),""))),"")</f>
        <v/>
      </c>
      <c r="CQ552" t="str">
        <f>IFERROR('Prod y alimentación'!K610*IF($AN552=$R$10,VLOOKUP($AO552,Listas!$B$6:$C$106,2,),IF($AN552=$R$11,VLOOKUP($AO552,Listas!$E$6:$F$106,2,),IF($AN552=$R$12,VLOOKUP($AO552,Listas!$H$6:$I$106,2,),""))),"")</f>
        <v/>
      </c>
      <c r="CR552" t="str">
        <f>IFERROR('Prod y alimentación'!N610*IF($AN552=$R$10,VLOOKUP($AO552,Listas!$B$6:$C$106,2,),IF($AN552=$R$11,VLOOKUP($AO552,Listas!$E$6:$F$106,2,),IF($AN552=$R$12,VLOOKUP($AO552,Listas!$H$6:$I$106,2,),""))),"")</f>
        <v/>
      </c>
      <c r="CS552" t="str">
        <f>IFERROR('Prod y alimentación'!Q610*IF($AN552=$R$10,VLOOKUP($AO552,Listas!$B$6:$C$106,2,),IF($AN552=$R$11,VLOOKUP($AO552,Listas!$E$6:$F$106,2,),IF($AN552=$R$12,VLOOKUP($AO552,Listas!$H$6:$I$106,2,),""))),"")</f>
        <v/>
      </c>
      <c r="CT552" t="str">
        <f>IFERROR('Prod y alimentación'!T610*IF($AN552=$R$10,VLOOKUP($AO552,Listas!$B$6:$C$106,2,),IF($AN552=$R$11,VLOOKUP($AO552,Listas!$E$6:$F$106,2,),IF($AN552=$R$12,VLOOKUP($AO552,Listas!$H$6:$I$106,2,),""))),"")</f>
        <v/>
      </c>
      <c r="CU552" t="str">
        <f>IFERROR('Prod y alimentación'!W610*IF($AN552=$R$10,VLOOKUP($AO552,Listas!$B$6:$C$106,2,),IF($AN552=$R$11,VLOOKUP($AO552,Listas!$E$6:$F$106,2,),IF($AN552=$R$12,VLOOKUP($AO552,Listas!$H$6:$I$106,2,),""))),"")</f>
        <v/>
      </c>
      <c r="CV552" t="str">
        <f>IFERROR('Prod y alimentación'!Z610*IF($AN552=$R$10,VLOOKUP($AO552,Listas!$B$6:$C$106,2,),IF($AN552=$R$11,VLOOKUP($AO552,Listas!$E$6:$F$106,2,),IF($AN552=$R$12,VLOOKUP($AO552,Listas!$H$6:$I$106,2,),""))),"")</f>
        <v/>
      </c>
      <c r="CW552" t="str">
        <f>IFERROR('Prod y alimentación'!AC610*IF($AN552=$R$10,VLOOKUP($AO552,Listas!$B$6:$C$106,2,),IF($AN552=$R$11,VLOOKUP($AO552,Listas!$E$6:$F$106,2,),IF($AN552=$R$12,VLOOKUP($AO552,Listas!$H$6:$I$106,2,),""))),"")</f>
        <v/>
      </c>
      <c r="CX552" t="str">
        <f>IFERROR('Prod y alimentación'!AF610*IF($AN552=$R$10,VLOOKUP($AO552,Listas!$B$6:$C$106,2,),IF($AN552=$R$11,VLOOKUP($AO552,Listas!$E$6:$F$106,2,),IF($AN552=$R$12,VLOOKUP($AO552,Listas!$H$6:$I$106,2,),""))),"")</f>
        <v/>
      </c>
      <c r="CY552" t="str">
        <f>IFERROR('Prod y alimentación'!AI610*IF($AN552=$R$10,VLOOKUP($AO552,Listas!$B$6:$C$106,2,),IF($AN552=$R$11,VLOOKUP($AO552,Listas!$E$6:$F$106,2,),IF($AN552=$R$12,VLOOKUP($AO552,Listas!$H$6:$I$106,2,),""))),"")</f>
        <v/>
      </c>
      <c r="CZ552" t="str">
        <f>IFERROR('Prod y alimentación'!AL610*IF($AN552=$R$10,VLOOKUP($AO552,Listas!$B$6:$C$106,2,),IF($AN552=$R$11,VLOOKUP($AO552,Listas!$E$6:$F$106,2,),IF($AN552=$R$12,VLOOKUP($AO552,Listas!$H$6:$I$106,2,),""))),"")</f>
        <v/>
      </c>
    </row>
    <row r="553" spans="80:104" x14ac:dyDescent="0.35">
      <c r="CB553" t="str">
        <f>IF(Reservas!E558="",IF(Reservas!D558="","",IF(Reservas!C558=$O$10,0.85,IF(Reservas!C558=$O$11,0.45,IF(Reservas!C558=$O$12,0.33,"")))),Reservas!E558)</f>
        <v/>
      </c>
      <c r="CC553" t="str">
        <f>IF(Reservas!H558="",IF(Reservas!G558="","",IF(Reservas!F558=$O$10,0.85,IF(Reservas!F558=$O$11,0.45,IF(Reservas!F558=$O$12,0.33,"")))),Reservas!H558)</f>
        <v/>
      </c>
      <c r="CD553" t="str">
        <f>IF(Reservas!K558="",IF(Reservas!J558="","",IF(Reservas!I558=$O$10,0.85,IF(Reservas!I558=$O$11,0.45,IF(Reservas!I558=$O$12,0.33,"")))),Reservas!K558)</f>
        <v/>
      </c>
      <c r="CE553" t="str">
        <f>IF(Reservas!N558="",IF(Reservas!M558="","",IF(Reservas!L558=$O$10,0.85,IF(Reservas!L558=$O$11,0.45,IF(Reservas!L558=$O$12,0.33,"")))),Reservas!N558)</f>
        <v/>
      </c>
      <c r="CF553" t="str">
        <f>IF(Reservas!Q558="",IF(Reservas!P558="","",IF(Reservas!O558=$O$10,0.85,IF(Reservas!O558=$O$11,0.45,IF(Reservas!O558=$O$12,0.33,"")))),Reservas!Q558)</f>
        <v/>
      </c>
      <c r="CG553" t="str">
        <f>IF(Reservas!T558="",IF(Reservas!S558="","",IF(Reservas!R558=$O$10,0.85,IF(Reservas!R558=$O$11,0.45,IF(Reservas!R558=$O$12,0.33,"")))),Reservas!T558)</f>
        <v/>
      </c>
      <c r="CH553" t="str">
        <f>IF(Reservas!W558="",IF(Reservas!V558="","",IF(Reservas!U558=$O$10,0.85,IF(Reservas!U558=$O$11,0.45,IF(Reservas!U558=$O$12,0.33,"")))),Reservas!W558)</f>
        <v/>
      </c>
      <c r="CI553" t="str">
        <f>IF(Reservas!Z558="",IF(Reservas!Y558="","",IF(Reservas!X558=$O$10,0.85,IF(Reservas!X558=$O$11,0.45,IF(Reservas!X558=$O$12,0.33,"")))),Reservas!Z558)</f>
        <v/>
      </c>
      <c r="CJ553" t="str">
        <f>IF(Reservas!AC558="",IF(Reservas!AB558="","",IF(Reservas!AA558=$O$10,0.85,IF(Reservas!AA558=$O$11,0.45,IF(Reservas!AA558=$O$12,0.33,"")))),Reservas!AC558)</f>
        <v/>
      </c>
      <c r="CK553" t="str">
        <f>IF(Reservas!AF558="",IF(Reservas!AE558="","",IF(Reservas!AD558=$O$10,0.85,IF(Reservas!AD558=$O$11,0.45,IF(Reservas!AD558=$O$12,0.33,"")))),Reservas!AF558)</f>
        <v/>
      </c>
      <c r="CL553" t="str">
        <f>IF(Reservas!AI558="",IF(Reservas!AH558="","",IF(Reservas!AG558=$O$10,0.85,IF(Reservas!AG558=$O$11,0.45,IF(Reservas!AG558=$O$12,0.33,"")))),Reservas!AI558)</f>
        <v/>
      </c>
      <c r="CM553" t="str">
        <f>IF(Reservas!AL558="",IF(Reservas!AK558="","",IF(Reservas!AJ558=$O$10,0.85,IF(Reservas!AJ558=$O$11,0.45,IF(Reservas!AJ558=$O$12,0.33,"")))),Reservas!AL558)</f>
        <v/>
      </c>
      <c r="CO553" t="str">
        <f>IFERROR('Prod y alimentación'!E611*IF($AN553=$R$10,VLOOKUP($AO553,Listas!$B$6:$C$106,2,),IF($AN553=$R$11,VLOOKUP($AO553,Listas!$E$6:$F$106,2,),IF($AN553=$R$12,VLOOKUP($AO553,Listas!$H$6:$I$106,2,),""))),"")</f>
        <v/>
      </c>
      <c r="CP553" t="str">
        <f>IFERROR('Prod y alimentación'!H611*IF($AN553=$R$10,VLOOKUP($AO553,Listas!$B$6:$C$106,2,),IF($AN553=$R$11,VLOOKUP($AO553,Listas!$E$6:$F$106,2,),IF($AN553=$R$12,VLOOKUP($AO553,Listas!$H$6:$I$106,2,),""))),"")</f>
        <v/>
      </c>
      <c r="CQ553" t="str">
        <f>IFERROR('Prod y alimentación'!K611*IF($AN553=$R$10,VLOOKUP($AO553,Listas!$B$6:$C$106,2,),IF($AN553=$R$11,VLOOKUP($AO553,Listas!$E$6:$F$106,2,),IF($AN553=$R$12,VLOOKUP($AO553,Listas!$H$6:$I$106,2,),""))),"")</f>
        <v/>
      </c>
      <c r="CR553" t="str">
        <f>IFERROR('Prod y alimentación'!N611*IF($AN553=$R$10,VLOOKUP($AO553,Listas!$B$6:$C$106,2,),IF($AN553=$R$11,VLOOKUP($AO553,Listas!$E$6:$F$106,2,),IF($AN553=$R$12,VLOOKUP($AO553,Listas!$H$6:$I$106,2,),""))),"")</f>
        <v/>
      </c>
      <c r="CS553" t="str">
        <f>IFERROR('Prod y alimentación'!Q611*IF($AN553=$R$10,VLOOKUP($AO553,Listas!$B$6:$C$106,2,),IF($AN553=$R$11,VLOOKUP($AO553,Listas!$E$6:$F$106,2,),IF($AN553=$R$12,VLOOKUP($AO553,Listas!$H$6:$I$106,2,),""))),"")</f>
        <v/>
      </c>
      <c r="CT553" t="str">
        <f>IFERROR('Prod y alimentación'!T611*IF($AN553=$R$10,VLOOKUP($AO553,Listas!$B$6:$C$106,2,),IF($AN553=$R$11,VLOOKUP($AO553,Listas!$E$6:$F$106,2,),IF($AN553=$R$12,VLOOKUP($AO553,Listas!$H$6:$I$106,2,),""))),"")</f>
        <v/>
      </c>
      <c r="CU553" t="str">
        <f>IFERROR('Prod y alimentación'!W611*IF($AN553=$R$10,VLOOKUP($AO553,Listas!$B$6:$C$106,2,),IF($AN553=$R$11,VLOOKUP($AO553,Listas!$E$6:$F$106,2,),IF($AN553=$R$12,VLOOKUP($AO553,Listas!$H$6:$I$106,2,),""))),"")</f>
        <v/>
      </c>
      <c r="CV553" t="str">
        <f>IFERROR('Prod y alimentación'!Z611*IF($AN553=$R$10,VLOOKUP($AO553,Listas!$B$6:$C$106,2,),IF($AN553=$R$11,VLOOKUP($AO553,Listas!$E$6:$F$106,2,),IF($AN553=$R$12,VLOOKUP($AO553,Listas!$H$6:$I$106,2,),""))),"")</f>
        <v/>
      </c>
      <c r="CW553" t="str">
        <f>IFERROR('Prod y alimentación'!AC611*IF($AN553=$R$10,VLOOKUP($AO553,Listas!$B$6:$C$106,2,),IF($AN553=$R$11,VLOOKUP($AO553,Listas!$E$6:$F$106,2,),IF($AN553=$R$12,VLOOKUP($AO553,Listas!$H$6:$I$106,2,),""))),"")</f>
        <v/>
      </c>
      <c r="CX553" t="str">
        <f>IFERROR('Prod y alimentación'!AF611*IF($AN553=$R$10,VLOOKUP($AO553,Listas!$B$6:$C$106,2,),IF($AN553=$R$11,VLOOKUP($AO553,Listas!$E$6:$F$106,2,),IF($AN553=$R$12,VLOOKUP($AO553,Listas!$H$6:$I$106,2,),""))),"")</f>
        <v/>
      </c>
      <c r="CY553" t="str">
        <f>IFERROR('Prod y alimentación'!AI611*IF($AN553=$R$10,VLOOKUP($AO553,Listas!$B$6:$C$106,2,),IF($AN553=$R$11,VLOOKUP($AO553,Listas!$E$6:$F$106,2,),IF($AN553=$R$12,VLOOKUP($AO553,Listas!$H$6:$I$106,2,),""))),"")</f>
        <v/>
      </c>
      <c r="CZ553" t="str">
        <f>IFERROR('Prod y alimentación'!AL611*IF($AN553=$R$10,VLOOKUP($AO553,Listas!$B$6:$C$106,2,),IF($AN553=$R$11,VLOOKUP($AO553,Listas!$E$6:$F$106,2,),IF($AN553=$R$12,VLOOKUP($AO553,Listas!$H$6:$I$106,2,),""))),"")</f>
        <v/>
      </c>
    </row>
    <row r="554" spans="80:104" x14ac:dyDescent="0.35">
      <c r="CB554" t="str">
        <f>IF(Reservas!E559="",IF(Reservas!D559="","",IF(Reservas!C559=$O$10,0.85,IF(Reservas!C559=$O$11,0.45,IF(Reservas!C559=$O$12,0.33,"")))),Reservas!E559)</f>
        <v/>
      </c>
      <c r="CC554" t="str">
        <f>IF(Reservas!H559="",IF(Reservas!G559="","",IF(Reservas!F559=$O$10,0.85,IF(Reservas!F559=$O$11,0.45,IF(Reservas!F559=$O$12,0.33,"")))),Reservas!H559)</f>
        <v/>
      </c>
      <c r="CD554" t="str">
        <f>IF(Reservas!K559="",IF(Reservas!J559="","",IF(Reservas!I559=$O$10,0.85,IF(Reservas!I559=$O$11,0.45,IF(Reservas!I559=$O$12,0.33,"")))),Reservas!K559)</f>
        <v/>
      </c>
      <c r="CE554" t="str">
        <f>IF(Reservas!N559="",IF(Reservas!M559="","",IF(Reservas!L559=$O$10,0.85,IF(Reservas!L559=$O$11,0.45,IF(Reservas!L559=$O$12,0.33,"")))),Reservas!N559)</f>
        <v/>
      </c>
      <c r="CF554" t="str">
        <f>IF(Reservas!Q559="",IF(Reservas!P559="","",IF(Reservas!O559=$O$10,0.85,IF(Reservas!O559=$O$11,0.45,IF(Reservas!O559=$O$12,0.33,"")))),Reservas!Q559)</f>
        <v/>
      </c>
      <c r="CG554" t="str">
        <f>IF(Reservas!T559="",IF(Reservas!S559="","",IF(Reservas!R559=$O$10,0.85,IF(Reservas!R559=$O$11,0.45,IF(Reservas!R559=$O$12,0.33,"")))),Reservas!T559)</f>
        <v/>
      </c>
      <c r="CH554" t="str">
        <f>IF(Reservas!W559="",IF(Reservas!V559="","",IF(Reservas!U559=$O$10,0.85,IF(Reservas!U559=$O$11,0.45,IF(Reservas!U559=$O$12,0.33,"")))),Reservas!W559)</f>
        <v/>
      </c>
      <c r="CI554" t="str">
        <f>IF(Reservas!Z559="",IF(Reservas!Y559="","",IF(Reservas!X559=$O$10,0.85,IF(Reservas!X559=$O$11,0.45,IF(Reservas!X559=$O$12,0.33,"")))),Reservas!Z559)</f>
        <v/>
      </c>
      <c r="CJ554" t="str">
        <f>IF(Reservas!AC559="",IF(Reservas!AB559="","",IF(Reservas!AA559=$O$10,0.85,IF(Reservas!AA559=$O$11,0.45,IF(Reservas!AA559=$O$12,0.33,"")))),Reservas!AC559)</f>
        <v/>
      </c>
      <c r="CK554" t="str">
        <f>IF(Reservas!AF559="",IF(Reservas!AE559="","",IF(Reservas!AD559=$O$10,0.85,IF(Reservas!AD559=$O$11,0.45,IF(Reservas!AD559=$O$12,0.33,"")))),Reservas!AF559)</f>
        <v/>
      </c>
      <c r="CL554" t="str">
        <f>IF(Reservas!AI559="",IF(Reservas!AH559="","",IF(Reservas!AG559=$O$10,0.85,IF(Reservas!AG559=$O$11,0.45,IF(Reservas!AG559=$O$12,0.33,"")))),Reservas!AI559)</f>
        <v/>
      </c>
      <c r="CM554" t="str">
        <f>IF(Reservas!AL559="",IF(Reservas!AK559="","",IF(Reservas!AJ559=$O$10,0.85,IF(Reservas!AJ559=$O$11,0.45,IF(Reservas!AJ559=$O$12,0.33,"")))),Reservas!AL559)</f>
        <v/>
      </c>
      <c r="CO554" t="str">
        <f>IFERROR('Prod y alimentación'!E612*IF($AN554=$R$10,VLOOKUP($AO554,Listas!$B$6:$C$106,2,),IF($AN554=$R$11,VLOOKUP($AO554,Listas!$E$6:$F$106,2,),IF($AN554=$R$12,VLOOKUP($AO554,Listas!$H$6:$I$106,2,),""))),"")</f>
        <v/>
      </c>
      <c r="CP554" t="str">
        <f>IFERROR('Prod y alimentación'!H612*IF($AN554=$R$10,VLOOKUP($AO554,Listas!$B$6:$C$106,2,),IF($AN554=$R$11,VLOOKUP($AO554,Listas!$E$6:$F$106,2,),IF($AN554=$R$12,VLOOKUP($AO554,Listas!$H$6:$I$106,2,),""))),"")</f>
        <v/>
      </c>
      <c r="CQ554" t="str">
        <f>IFERROR('Prod y alimentación'!K612*IF($AN554=$R$10,VLOOKUP($AO554,Listas!$B$6:$C$106,2,),IF($AN554=$R$11,VLOOKUP($AO554,Listas!$E$6:$F$106,2,),IF($AN554=$R$12,VLOOKUP($AO554,Listas!$H$6:$I$106,2,),""))),"")</f>
        <v/>
      </c>
      <c r="CR554" t="str">
        <f>IFERROR('Prod y alimentación'!N612*IF($AN554=$R$10,VLOOKUP($AO554,Listas!$B$6:$C$106,2,),IF($AN554=$R$11,VLOOKUP($AO554,Listas!$E$6:$F$106,2,),IF($AN554=$R$12,VLOOKUP($AO554,Listas!$H$6:$I$106,2,),""))),"")</f>
        <v/>
      </c>
      <c r="CS554" t="str">
        <f>IFERROR('Prod y alimentación'!Q612*IF($AN554=$R$10,VLOOKUP($AO554,Listas!$B$6:$C$106,2,),IF($AN554=$R$11,VLOOKUP($AO554,Listas!$E$6:$F$106,2,),IF($AN554=$R$12,VLOOKUP($AO554,Listas!$H$6:$I$106,2,),""))),"")</f>
        <v/>
      </c>
      <c r="CT554" t="str">
        <f>IFERROR('Prod y alimentación'!T612*IF($AN554=$R$10,VLOOKUP($AO554,Listas!$B$6:$C$106,2,),IF($AN554=$R$11,VLOOKUP($AO554,Listas!$E$6:$F$106,2,),IF($AN554=$R$12,VLOOKUP($AO554,Listas!$H$6:$I$106,2,),""))),"")</f>
        <v/>
      </c>
      <c r="CU554" t="str">
        <f>IFERROR('Prod y alimentación'!W612*IF($AN554=$R$10,VLOOKUP($AO554,Listas!$B$6:$C$106,2,),IF($AN554=$R$11,VLOOKUP($AO554,Listas!$E$6:$F$106,2,),IF($AN554=$R$12,VLOOKUP($AO554,Listas!$H$6:$I$106,2,),""))),"")</f>
        <v/>
      </c>
      <c r="CV554" t="str">
        <f>IFERROR('Prod y alimentación'!Z612*IF($AN554=$R$10,VLOOKUP($AO554,Listas!$B$6:$C$106,2,),IF($AN554=$R$11,VLOOKUP($AO554,Listas!$E$6:$F$106,2,),IF($AN554=$R$12,VLOOKUP($AO554,Listas!$H$6:$I$106,2,),""))),"")</f>
        <v/>
      </c>
      <c r="CW554" t="str">
        <f>IFERROR('Prod y alimentación'!AC612*IF($AN554=$R$10,VLOOKUP($AO554,Listas!$B$6:$C$106,2,),IF($AN554=$R$11,VLOOKUP($AO554,Listas!$E$6:$F$106,2,),IF($AN554=$R$12,VLOOKUP($AO554,Listas!$H$6:$I$106,2,),""))),"")</f>
        <v/>
      </c>
      <c r="CX554" t="str">
        <f>IFERROR('Prod y alimentación'!AF612*IF($AN554=$R$10,VLOOKUP($AO554,Listas!$B$6:$C$106,2,),IF($AN554=$R$11,VLOOKUP($AO554,Listas!$E$6:$F$106,2,),IF($AN554=$R$12,VLOOKUP($AO554,Listas!$H$6:$I$106,2,),""))),"")</f>
        <v/>
      </c>
      <c r="CY554" t="str">
        <f>IFERROR('Prod y alimentación'!AI612*IF($AN554=$R$10,VLOOKUP($AO554,Listas!$B$6:$C$106,2,),IF($AN554=$R$11,VLOOKUP($AO554,Listas!$E$6:$F$106,2,),IF($AN554=$R$12,VLOOKUP($AO554,Listas!$H$6:$I$106,2,),""))),"")</f>
        <v/>
      </c>
      <c r="CZ554" t="str">
        <f>IFERROR('Prod y alimentación'!AL612*IF($AN554=$R$10,VLOOKUP($AO554,Listas!$B$6:$C$106,2,),IF($AN554=$R$11,VLOOKUP($AO554,Listas!$E$6:$F$106,2,),IF($AN554=$R$12,VLOOKUP($AO554,Listas!$H$6:$I$106,2,),""))),"")</f>
        <v/>
      </c>
    </row>
    <row r="555" spans="80:104" x14ac:dyDescent="0.35">
      <c r="CB555" t="str">
        <f>IF(Reservas!E560="",IF(Reservas!D560="","",IF(Reservas!C560=$O$10,0.85,IF(Reservas!C560=$O$11,0.45,IF(Reservas!C560=$O$12,0.33,"")))),Reservas!E560)</f>
        <v/>
      </c>
      <c r="CC555" t="str">
        <f>IF(Reservas!H560="",IF(Reservas!G560="","",IF(Reservas!F560=$O$10,0.85,IF(Reservas!F560=$O$11,0.45,IF(Reservas!F560=$O$12,0.33,"")))),Reservas!H560)</f>
        <v/>
      </c>
      <c r="CD555" t="str">
        <f>IF(Reservas!K560="",IF(Reservas!J560="","",IF(Reservas!I560=$O$10,0.85,IF(Reservas!I560=$O$11,0.45,IF(Reservas!I560=$O$12,0.33,"")))),Reservas!K560)</f>
        <v/>
      </c>
      <c r="CE555" t="str">
        <f>IF(Reservas!N560="",IF(Reservas!M560="","",IF(Reservas!L560=$O$10,0.85,IF(Reservas!L560=$O$11,0.45,IF(Reservas!L560=$O$12,0.33,"")))),Reservas!N560)</f>
        <v/>
      </c>
      <c r="CF555" t="str">
        <f>IF(Reservas!Q560="",IF(Reservas!P560="","",IF(Reservas!O560=$O$10,0.85,IF(Reservas!O560=$O$11,0.45,IF(Reservas!O560=$O$12,0.33,"")))),Reservas!Q560)</f>
        <v/>
      </c>
      <c r="CG555" t="str">
        <f>IF(Reservas!T560="",IF(Reservas!S560="","",IF(Reservas!R560=$O$10,0.85,IF(Reservas!R560=$O$11,0.45,IF(Reservas!R560=$O$12,0.33,"")))),Reservas!T560)</f>
        <v/>
      </c>
      <c r="CH555" t="str">
        <f>IF(Reservas!W560="",IF(Reservas!V560="","",IF(Reservas!U560=$O$10,0.85,IF(Reservas!U560=$O$11,0.45,IF(Reservas!U560=$O$12,0.33,"")))),Reservas!W560)</f>
        <v/>
      </c>
      <c r="CI555" t="str">
        <f>IF(Reservas!Z560="",IF(Reservas!Y560="","",IF(Reservas!X560=$O$10,0.85,IF(Reservas!X560=$O$11,0.45,IF(Reservas!X560=$O$12,0.33,"")))),Reservas!Z560)</f>
        <v/>
      </c>
      <c r="CJ555" t="str">
        <f>IF(Reservas!AC560="",IF(Reservas!AB560="","",IF(Reservas!AA560=$O$10,0.85,IF(Reservas!AA560=$O$11,0.45,IF(Reservas!AA560=$O$12,0.33,"")))),Reservas!AC560)</f>
        <v/>
      </c>
      <c r="CK555" t="str">
        <f>IF(Reservas!AF560="",IF(Reservas!AE560="","",IF(Reservas!AD560=$O$10,0.85,IF(Reservas!AD560=$O$11,0.45,IF(Reservas!AD560=$O$12,0.33,"")))),Reservas!AF560)</f>
        <v/>
      </c>
      <c r="CL555" t="str">
        <f>IF(Reservas!AI560="",IF(Reservas!AH560="","",IF(Reservas!AG560=$O$10,0.85,IF(Reservas!AG560=$O$11,0.45,IF(Reservas!AG560=$O$12,0.33,"")))),Reservas!AI560)</f>
        <v/>
      </c>
      <c r="CM555" t="str">
        <f>IF(Reservas!AL560="",IF(Reservas!AK560="","",IF(Reservas!AJ560=$O$10,0.85,IF(Reservas!AJ560=$O$11,0.45,IF(Reservas!AJ560=$O$12,0.33,"")))),Reservas!AL560)</f>
        <v/>
      </c>
      <c r="CO555" t="str">
        <f>IFERROR('Prod y alimentación'!E613*IF($AN555=$R$10,VLOOKUP($AO555,Listas!$B$6:$C$106,2,),IF($AN555=$R$11,VLOOKUP($AO555,Listas!$E$6:$F$106,2,),IF($AN555=$R$12,VLOOKUP($AO555,Listas!$H$6:$I$106,2,),""))),"")</f>
        <v/>
      </c>
      <c r="CP555" t="str">
        <f>IFERROR('Prod y alimentación'!H613*IF($AN555=$R$10,VLOOKUP($AO555,Listas!$B$6:$C$106,2,),IF($AN555=$R$11,VLOOKUP($AO555,Listas!$E$6:$F$106,2,),IF($AN555=$R$12,VLOOKUP($AO555,Listas!$H$6:$I$106,2,),""))),"")</f>
        <v/>
      </c>
      <c r="CQ555" t="str">
        <f>IFERROR('Prod y alimentación'!K613*IF($AN555=$R$10,VLOOKUP($AO555,Listas!$B$6:$C$106,2,),IF($AN555=$R$11,VLOOKUP($AO555,Listas!$E$6:$F$106,2,),IF($AN555=$R$12,VLOOKUP($AO555,Listas!$H$6:$I$106,2,),""))),"")</f>
        <v/>
      </c>
      <c r="CR555" t="str">
        <f>IFERROR('Prod y alimentación'!N613*IF($AN555=$R$10,VLOOKUP($AO555,Listas!$B$6:$C$106,2,),IF($AN555=$R$11,VLOOKUP($AO555,Listas!$E$6:$F$106,2,),IF($AN555=$R$12,VLOOKUP($AO555,Listas!$H$6:$I$106,2,),""))),"")</f>
        <v/>
      </c>
      <c r="CS555" t="str">
        <f>IFERROR('Prod y alimentación'!Q613*IF($AN555=$R$10,VLOOKUP($AO555,Listas!$B$6:$C$106,2,),IF($AN555=$R$11,VLOOKUP($AO555,Listas!$E$6:$F$106,2,),IF($AN555=$R$12,VLOOKUP($AO555,Listas!$H$6:$I$106,2,),""))),"")</f>
        <v/>
      </c>
      <c r="CT555" t="str">
        <f>IFERROR('Prod y alimentación'!T613*IF($AN555=$R$10,VLOOKUP($AO555,Listas!$B$6:$C$106,2,),IF($AN555=$R$11,VLOOKUP($AO555,Listas!$E$6:$F$106,2,),IF($AN555=$R$12,VLOOKUP($AO555,Listas!$H$6:$I$106,2,),""))),"")</f>
        <v/>
      </c>
      <c r="CU555" t="str">
        <f>IFERROR('Prod y alimentación'!W613*IF($AN555=$R$10,VLOOKUP($AO555,Listas!$B$6:$C$106,2,),IF($AN555=$R$11,VLOOKUP($AO555,Listas!$E$6:$F$106,2,),IF($AN555=$R$12,VLOOKUP($AO555,Listas!$H$6:$I$106,2,),""))),"")</f>
        <v/>
      </c>
      <c r="CV555" t="str">
        <f>IFERROR('Prod y alimentación'!Z613*IF($AN555=$R$10,VLOOKUP($AO555,Listas!$B$6:$C$106,2,),IF($AN555=$R$11,VLOOKUP($AO555,Listas!$E$6:$F$106,2,),IF($AN555=$R$12,VLOOKUP($AO555,Listas!$H$6:$I$106,2,),""))),"")</f>
        <v/>
      </c>
      <c r="CW555" t="str">
        <f>IFERROR('Prod y alimentación'!AC613*IF($AN555=$R$10,VLOOKUP($AO555,Listas!$B$6:$C$106,2,),IF($AN555=$R$11,VLOOKUP($AO555,Listas!$E$6:$F$106,2,),IF($AN555=$R$12,VLOOKUP($AO555,Listas!$H$6:$I$106,2,),""))),"")</f>
        <v/>
      </c>
      <c r="CX555" t="str">
        <f>IFERROR('Prod y alimentación'!AF613*IF($AN555=$R$10,VLOOKUP($AO555,Listas!$B$6:$C$106,2,),IF($AN555=$R$11,VLOOKUP($AO555,Listas!$E$6:$F$106,2,),IF($AN555=$R$12,VLOOKUP($AO555,Listas!$H$6:$I$106,2,),""))),"")</f>
        <v/>
      </c>
      <c r="CY555" t="str">
        <f>IFERROR('Prod y alimentación'!AI613*IF($AN555=$R$10,VLOOKUP($AO555,Listas!$B$6:$C$106,2,),IF($AN555=$R$11,VLOOKUP($AO555,Listas!$E$6:$F$106,2,),IF($AN555=$R$12,VLOOKUP($AO555,Listas!$H$6:$I$106,2,),""))),"")</f>
        <v/>
      </c>
      <c r="CZ555" t="str">
        <f>IFERROR('Prod y alimentación'!AL613*IF($AN555=$R$10,VLOOKUP($AO555,Listas!$B$6:$C$106,2,),IF($AN555=$R$11,VLOOKUP($AO555,Listas!$E$6:$F$106,2,),IF($AN555=$R$12,VLOOKUP($AO555,Listas!$H$6:$I$106,2,),""))),"")</f>
        <v/>
      </c>
    </row>
    <row r="556" spans="80:104" x14ac:dyDescent="0.35">
      <c r="CB556" t="str">
        <f>IF(Reservas!E561="",IF(Reservas!D561="","",IF(Reservas!C561=$O$10,0.85,IF(Reservas!C561=$O$11,0.45,IF(Reservas!C561=$O$12,0.33,"")))),Reservas!E561)</f>
        <v/>
      </c>
      <c r="CC556" t="str">
        <f>IF(Reservas!H561="",IF(Reservas!G561="","",IF(Reservas!F561=$O$10,0.85,IF(Reservas!F561=$O$11,0.45,IF(Reservas!F561=$O$12,0.33,"")))),Reservas!H561)</f>
        <v/>
      </c>
      <c r="CD556" t="str">
        <f>IF(Reservas!K561="",IF(Reservas!J561="","",IF(Reservas!I561=$O$10,0.85,IF(Reservas!I561=$O$11,0.45,IF(Reservas!I561=$O$12,0.33,"")))),Reservas!K561)</f>
        <v/>
      </c>
      <c r="CE556" t="str">
        <f>IF(Reservas!N561="",IF(Reservas!M561="","",IF(Reservas!L561=$O$10,0.85,IF(Reservas!L561=$O$11,0.45,IF(Reservas!L561=$O$12,0.33,"")))),Reservas!N561)</f>
        <v/>
      </c>
      <c r="CF556" t="str">
        <f>IF(Reservas!Q561="",IF(Reservas!P561="","",IF(Reservas!O561=$O$10,0.85,IF(Reservas!O561=$O$11,0.45,IF(Reservas!O561=$O$12,0.33,"")))),Reservas!Q561)</f>
        <v/>
      </c>
      <c r="CG556" t="str">
        <f>IF(Reservas!T561="",IF(Reservas!S561="","",IF(Reservas!R561=$O$10,0.85,IF(Reservas!R561=$O$11,0.45,IF(Reservas!R561=$O$12,0.33,"")))),Reservas!T561)</f>
        <v/>
      </c>
      <c r="CH556" t="str">
        <f>IF(Reservas!W561="",IF(Reservas!V561="","",IF(Reservas!U561=$O$10,0.85,IF(Reservas!U561=$O$11,0.45,IF(Reservas!U561=$O$12,0.33,"")))),Reservas!W561)</f>
        <v/>
      </c>
      <c r="CI556" t="str">
        <f>IF(Reservas!Z561="",IF(Reservas!Y561="","",IF(Reservas!X561=$O$10,0.85,IF(Reservas!X561=$O$11,0.45,IF(Reservas!X561=$O$12,0.33,"")))),Reservas!Z561)</f>
        <v/>
      </c>
      <c r="CJ556" t="str">
        <f>IF(Reservas!AC561="",IF(Reservas!AB561="","",IF(Reservas!AA561=$O$10,0.85,IF(Reservas!AA561=$O$11,0.45,IF(Reservas!AA561=$O$12,0.33,"")))),Reservas!AC561)</f>
        <v/>
      </c>
      <c r="CK556" t="str">
        <f>IF(Reservas!AF561="",IF(Reservas!AE561="","",IF(Reservas!AD561=$O$10,0.85,IF(Reservas!AD561=$O$11,0.45,IF(Reservas!AD561=$O$12,0.33,"")))),Reservas!AF561)</f>
        <v/>
      </c>
      <c r="CL556" t="str">
        <f>IF(Reservas!AI561="",IF(Reservas!AH561="","",IF(Reservas!AG561=$O$10,0.85,IF(Reservas!AG561=$O$11,0.45,IF(Reservas!AG561=$O$12,0.33,"")))),Reservas!AI561)</f>
        <v/>
      </c>
      <c r="CM556" t="str">
        <f>IF(Reservas!AL561="",IF(Reservas!AK561="","",IF(Reservas!AJ561=$O$10,0.85,IF(Reservas!AJ561=$O$11,0.45,IF(Reservas!AJ561=$O$12,0.33,"")))),Reservas!AL561)</f>
        <v/>
      </c>
      <c r="CO556" t="str">
        <f>IFERROR('Prod y alimentación'!E614*IF($AN556=$R$10,VLOOKUP($AO556,Listas!$B$6:$C$106,2,),IF($AN556=$R$11,VLOOKUP($AO556,Listas!$E$6:$F$106,2,),IF($AN556=$R$12,VLOOKUP($AO556,Listas!$H$6:$I$106,2,),""))),"")</f>
        <v/>
      </c>
      <c r="CP556" t="str">
        <f>IFERROR('Prod y alimentación'!H614*IF($AN556=$R$10,VLOOKUP($AO556,Listas!$B$6:$C$106,2,),IF($AN556=$R$11,VLOOKUP($AO556,Listas!$E$6:$F$106,2,),IF($AN556=$R$12,VLOOKUP($AO556,Listas!$H$6:$I$106,2,),""))),"")</f>
        <v/>
      </c>
      <c r="CQ556" t="str">
        <f>IFERROR('Prod y alimentación'!K614*IF($AN556=$R$10,VLOOKUP($AO556,Listas!$B$6:$C$106,2,),IF($AN556=$R$11,VLOOKUP($AO556,Listas!$E$6:$F$106,2,),IF($AN556=$R$12,VLOOKUP($AO556,Listas!$H$6:$I$106,2,),""))),"")</f>
        <v/>
      </c>
      <c r="CR556" t="str">
        <f>IFERROR('Prod y alimentación'!N614*IF($AN556=$R$10,VLOOKUP($AO556,Listas!$B$6:$C$106,2,),IF($AN556=$R$11,VLOOKUP($AO556,Listas!$E$6:$F$106,2,),IF($AN556=$R$12,VLOOKUP($AO556,Listas!$H$6:$I$106,2,),""))),"")</f>
        <v/>
      </c>
      <c r="CS556" t="str">
        <f>IFERROR('Prod y alimentación'!Q614*IF($AN556=$R$10,VLOOKUP($AO556,Listas!$B$6:$C$106,2,),IF($AN556=$R$11,VLOOKUP($AO556,Listas!$E$6:$F$106,2,),IF($AN556=$R$12,VLOOKUP($AO556,Listas!$H$6:$I$106,2,),""))),"")</f>
        <v/>
      </c>
      <c r="CT556" t="str">
        <f>IFERROR('Prod y alimentación'!T614*IF($AN556=$R$10,VLOOKUP($AO556,Listas!$B$6:$C$106,2,),IF($AN556=$R$11,VLOOKUP($AO556,Listas!$E$6:$F$106,2,),IF($AN556=$R$12,VLOOKUP($AO556,Listas!$H$6:$I$106,2,),""))),"")</f>
        <v/>
      </c>
      <c r="CU556" t="str">
        <f>IFERROR('Prod y alimentación'!W614*IF($AN556=$R$10,VLOOKUP($AO556,Listas!$B$6:$C$106,2,),IF($AN556=$R$11,VLOOKUP($AO556,Listas!$E$6:$F$106,2,),IF($AN556=$R$12,VLOOKUP($AO556,Listas!$H$6:$I$106,2,),""))),"")</f>
        <v/>
      </c>
      <c r="CV556" t="str">
        <f>IFERROR('Prod y alimentación'!Z614*IF($AN556=$R$10,VLOOKUP($AO556,Listas!$B$6:$C$106,2,),IF($AN556=$R$11,VLOOKUP($AO556,Listas!$E$6:$F$106,2,),IF($AN556=$R$12,VLOOKUP($AO556,Listas!$H$6:$I$106,2,),""))),"")</f>
        <v/>
      </c>
      <c r="CW556" t="str">
        <f>IFERROR('Prod y alimentación'!AC614*IF($AN556=$R$10,VLOOKUP($AO556,Listas!$B$6:$C$106,2,),IF($AN556=$R$11,VLOOKUP($AO556,Listas!$E$6:$F$106,2,),IF($AN556=$R$12,VLOOKUP($AO556,Listas!$H$6:$I$106,2,),""))),"")</f>
        <v/>
      </c>
      <c r="CX556" t="str">
        <f>IFERROR('Prod y alimentación'!AF614*IF($AN556=$R$10,VLOOKUP($AO556,Listas!$B$6:$C$106,2,),IF($AN556=$R$11,VLOOKUP($AO556,Listas!$E$6:$F$106,2,),IF($AN556=$R$12,VLOOKUP($AO556,Listas!$H$6:$I$106,2,),""))),"")</f>
        <v/>
      </c>
      <c r="CY556" t="str">
        <f>IFERROR('Prod y alimentación'!AI614*IF($AN556=$R$10,VLOOKUP($AO556,Listas!$B$6:$C$106,2,),IF($AN556=$R$11,VLOOKUP($AO556,Listas!$E$6:$F$106,2,),IF($AN556=$R$12,VLOOKUP($AO556,Listas!$H$6:$I$106,2,),""))),"")</f>
        <v/>
      </c>
      <c r="CZ556" t="str">
        <f>IFERROR('Prod y alimentación'!AL614*IF($AN556=$R$10,VLOOKUP($AO556,Listas!$B$6:$C$106,2,),IF($AN556=$R$11,VLOOKUP($AO556,Listas!$E$6:$F$106,2,),IF($AN556=$R$12,VLOOKUP($AO556,Listas!$H$6:$I$106,2,),""))),"")</f>
        <v/>
      </c>
    </row>
    <row r="557" spans="80:104" x14ac:dyDescent="0.35">
      <c r="CB557" t="str">
        <f>IF(Reservas!E562="",IF(Reservas!D562="","",IF(Reservas!C562=$O$10,0.85,IF(Reservas!C562=$O$11,0.45,IF(Reservas!C562=$O$12,0.33,"")))),Reservas!E562)</f>
        <v/>
      </c>
      <c r="CC557" t="str">
        <f>IF(Reservas!H562="",IF(Reservas!G562="","",IF(Reservas!F562=$O$10,0.85,IF(Reservas!F562=$O$11,0.45,IF(Reservas!F562=$O$12,0.33,"")))),Reservas!H562)</f>
        <v/>
      </c>
      <c r="CD557" t="str">
        <f>IF(Reservas!K562="",IF(Reservas!J562="","",IF(Reservas!I562=$O$10,0.85,IF(Reservas!I562=$O$11,0.45,IF(Reservas!I562=$O$12,0.33,"")))),Reservas!K562)</f>
        <v/>
      </c>
      <c r="CE557" t="str">
        <f>IF(Reservas!N562="",IF(Reservas!M562="","",IF(Reservas!L562=$O$10,0.85,IF(Reservas!L562=$O$11,0.45,IF(Reservas!L562=$O$12,0.33,"")))),Reservas!N562)</f>
        <v/>
      </c>
      <c r="CF557" t="str">
        <f>IF(Reservas!Q562="",IF(Reservas!P562="","",IF(Reservas!O562=$O$10,0.85,IF(Reservas!O562=$O$11,0.45,IF(Reservas!O562=$O$12,0.33,"")))),Reservas!Q562)</f>
        <v/>
      </c>
      <c r="CG557" t="str">
        <f>IF(Reservas!T562="",IF(Reservas!S562="","",IF(Reservas!R562=$O$10,0.85,IF(Reservas!R562=$O$11,0.45,IF(Reservas!R562=$O$12,0.33,"")))),Reservas!T562)</f>
        <v/>
      </c>
      <c r="CH557" t="str">
        <f>IF(Reservas!W562="",IF(Reservas!V562="","",IF(Reservas!U562=$O$10,0.85,IF(Reservas!U562=$O$11,0.45,IF(Reservas!U562=$O$12,0.33,"")))),Reservas!W562)</f>
        <v/>
      </c>
      <c r="CI557" t="str">
        <f>IF(Reservas!Z562="",IF(Reservas!Y562="","",IF(Reservas!X562=$O$10,0.85,IF(Reservas!X562=$O$11,0.45,IF(Reservas!X562=$O$12,0.33,"")))),Reservas!Z562)</f>
        <v/>
      </c>
      <c r="CJ557" t="str">
        <f>IF(Reservas!AC562="",IF(Reservas!AB562="","",IF(Reservas!AA562=$O$10,0.85,IF(Reservas!AA562=$O$11,0.45,IF(Reservas!AA562=$O$12,0.33,"")))),Reservas!AC562)</f>
        <v/>
      </c>
      <c r="CK557" t="str">
        <f>IF(Reservas!AF562="",IF(Reservas!AE562="","",IF(Reservas!AD562=$O$10,0.85,IF(Reservas!AD562=$O$11,0.45,IF(Reservas!AD562=$O$12,0.33,"")))),Reservas!AF562)</f>
        <v/>
      </c>
      <c r="CL557" t="str">
        <f>IF(Reservas!AI562="",IF(Reservas!AH562="","",IF(Reservas!AG562=$O$10,0.85,IF(Reservas!AG562=$O$11,0.45,IF(Reservas!AG562=$O$12,0.33,"")))),Reservas!AI562)</f>
        <v/>
      </c>
      <c r="CM557" t="str">
        <f>IF(Reservas!AL562="",IF(Reservas!AK562="","",IF(Reservas!AJ562=$O$10,0.85,IF(Reservas!AJ562=$O$11,0.45,IF(Reservas!AJ562=$O$12,0.33,"")))),Reservas!AL562)</f>
        <v/>
      </c>
      <c r="CO557" t="str">
        <f>IFERROR('Prod y alimentación'!E615*IF($AN557=$R$10,VLOOKUP($AO557,Listas!$B$6:$C$106,2,),IF($AN557=$R$11,VLOOKUP($AO557,Listas!$E$6:$F$106,2,),IF($AN557=$R$12,VLOOKUP($AO557,Listas!$H$6:$I$106,2,),""))),"")</f>
        <v/>
      </c>
      <c r="CP557" t="str">
        <f>IFERROR('Prod y alimentación'!H615*IF($AN557=$R$10,VLOOKUP($AO557,Listas!$B$6:$C$106,2,),IF($AN557=$R$11,VLOOKUP($AO557,Listas!$E$6:$F$106,2,),IF($AN557=$R$12,VLOOKUP($AO557,Listas!$H$6:$I$106,2,),""))),"")</f>
        <v/>
      </c>
      <c r="CQ557" t="str">
        <f>IFERROR('Prod y alimentación'!K615*IF($AN557=$R$10,VLOOKUP($AO557,Listas!$B$6:$C$106,2,),IF($AN557=$R$11,VLOOKUP($AO557,Listas!$E$6:$F$106,2,),IF($AN557=$R$12,VLOOKUP($AO557,Listas!$H$6:$I$106,2,),""))),"")</f>
        <v/>
      </c>
      <c r="CR557" t="str">
        <f>IFERROR('Prod y alimentación'!N615*IF($AN557=$R$10,VLOOKUP($AO557,Listas!$B$6:$C$106,2,),IF($AN557=$R$11,VLOOKUP($AO557,Listas!$E$6:$F$106,2,),IF($AN557=$R$12,VLOOKUP($AO557,Listas!$H$6:$I$106,2,),""))),"")</f>
        <v/>
      </c>
      <c r="CS557" t="str">
        <f>IFERROR('Prod y alimentación'!Q615*IF($AN557=$R$10,VLOOKUP($AO557,Listas!$B$6:$C$106,2,),IF($AN557=$R$11,VLOOKUP($AO557,Listas!$E$6:$F$106,2,),IF($AN557=$R$12,VLOOKUP($AO557,Listas!$H$6:$I$106,2,),""))),"")</f>
        <v/>
      </c>
      <c r="CT557" t="str">
        <f>IFERROR('Prod y alimentación'!T615*IF($AN557=$R$10,VLOOKUP($AO557,Listas!$B$6:$C$106,2,),IF($AN557=$R$11,VLOOKUP($AO557,Listas!$E$6:$F$106,2,),IF($AN557=$R$12,VLOOKUP($AO557,Listas!$H$6:$I$106,2,),""))),"")</f>
        <v/>
      </c>
      <c r="CU557" t="str">
        <f>IFERROR('Prod y alimentación'!W615*IF($AN557=$R$10,VLOOKUP($AO557,Listas!$B$6:$C$106,2,),IF($AN557=$R$11,VLOOKUP($AO557,Listas!$E$6:$F$106,2,),IF($AN557=$R$12,VLOOKUP($AO557,Listas!$H$6:$I$106,2,),""))),"")</f>
        <v/>
      </c>
      <c r="CV557" t="str">
        <f>IFERROR('Prod y alimentación'!Z615*IF($AN557=$R$10,VLOOKUP($AO557,Listas!$B$6:$C$106,2,),IF($AN557=$R$11,VLOOKUP($AO557,Listas!$E$6:$F$106,2,),IF($AN557=$R$12,VLOOKUP($AO557,Listas!$H$6:$I$106,2,),""))),"")</f>
        <v/>
      </c>
      <c r="CW557" t="str">
        <f>IFERROR('Prod y alimentación'!AC615*IF($AN557=$R$10,VLOOKUP($AO557,Listas!$B$6:$C$106,2,),IF($AN557=$R$11,VLOOKUP($AO557,Listas!$E$6:$F$106,2,),IF($AN557=$R$12,VLOOKUP($AO557,Listas!$H$6:$I$106,2,),""))),"")</f>
        <v/>
      </c>
      <c r="CX557" t="str">
        <f>IFERROR('Prod y alimentación'!AF615*IF($AN557=$R$10,VLOOKUP($AO557,Listas!$B$6:$C$106,2,),IF($AN557=$R$11,VLOOKUP($AO557,Listas!$E$6:$F$106,2,),IF($AN557=$R$12,VLOOKUP($AO557,Listas!$H$6:$I$106,2,),""))),"")</f>
        <v/>
      </c>
      <c r="CY557" t="str">
        <f>IFERROR('Prod y alimentación'!AI615*IF($AN557=$R$10,VLOOKUP($AO557,Listas!$B$6:$C$106,2,),IF($AN557=$R$11,VLOOKUP($AO557,Listas!$E$6:$F$106,2,),IF($AN557=$R$12,VLOOKUP($AO557,Listas!$H$6:$I$106,2,),""))),"")</f>
        <v/>
      </c>
      <c r="CZ557" t="str">
        <f>IFERROR('Prod y alimentación'!AL615*IF($AN557=$R$10,VLOOKUP($AO557,Listas!$B$6:$C$106,2,),IF($AN557=$R$11,VLOOKUP($AO557,Listas!$E$6:$F$106,2,),IF($AN557=$R$12,VLOOKUP($AO557,Listas!$H$6:$I$106,2,),""))),"")</f>
        <v/>
      </c>
    </row>
    <row r="558" spans="80:104" x14ac:dyDescent="0.35">
      <c r="CB558" t="str">
        <f>IF(Reservas!E563="",IF(Reservas!D563="","",IF(Reservas!C563=$O$10,0.85,IF(Reservas!C563=$O$11,0.45,IF(Reservas!C563=$O$12,0.33,"")))),Reservas!E563)</f>
        <v/>
      </c>
      <c r="CC558" t="str">
        <f>IF(Reservas!H563="",IF(Reservas!G563="","",IF(Reservas!F563=$O$10,0.85,IF(Reservas!F563=$O$11,0.45,IF(Reservas!F563=$O$12,0.33,"")))),Reservas!H563)</f>
        <v/>
      </c>
      <c r="CD558" t="str">
        <f>IF(Reservas!K563="",IF(Reservas!J563="","",IF(Reservas!I563=$O$10,0.85,IF(Reservas!I563=$O$11,0.45,IF(Reservas!I563=$O$12,0.33,"")))),Reservas!K563)</f>
        <v/>
      </c>
      <c r="CE558" t="str">
        <f>IF(Reservas!N563="",IF(Reservas!M563="","",IF(Reservas!L563=$O$10,0.85,IF(Reservas!L563=$O$11,0.45,IF(Reservas!L563=$O$12,0.33,"")))),Reservas!N563)</f>
        <v/>
      </c>
      <c r="CF558" t="str">
        <f>IF(Reservas!Q563="",IF(Reservas!P563="","",IF(Reservas!O563=$O$10,0.85,IF(Reservas!O563=$O$11,0.45,IF(Reservas!O563=$O$12,0.33,"")))),Reservas!Q563)</f>
        <v/>
      </c>
      <c r="CG558" t="str">
        <f>IF(Reservas!T563="",IF(Reservas!S563="","",IF(Reservas!R563=$O$10,0.85,IF(Reservas!R563=$O$11,0.45,IF(Reservas!R563=$O$12,0.33,"")))),Reservas!T563)</f>
        <v/>
      </c>
      <c r="CH558" t="str">
        <f>IF(Reservas!W563="",IF(Reservas!V563="","",IF(Reservas!U563=$O$10,0.85,IF(Reservas!U563=$O$11,0.45,IF(Reservas!U563=$O$12,0.33,"")))),Reservas!W563)</f>
        <v/>
      </c>
      <c r="CI558" t="str">
        <f>IF(Reservas!Z563="",IF(Reservas!Y563="","",IF(Reservas!X563=$O$10,0.85,IF(Reservas!X563=$O$11,0.45,IF(Reservas!X563=$O$12,0.33,"")))),Reservas!Z563)</f>
        <v/>
      </c>
      <c r="CJ558" t="str">
        <f>IF(Reservas!AC563="",IF(Reservas!AB563="","",IF(Reservas!AA563=$O$10,0.85,IF(Reservas!AA563=$O$11,0.45,IF(Reservas!AA563=$O$12,0.33,"")))),Reservas!AC563)</f>
        <v/>
      </c>
      <c r="CK558" t="str">
        <f>IF(Reservas!AF563="",IF(Reservas!AE563="","",IF(Reservas!AD563=$O$10,0.85,IF(Reservas!AD563=$O$11,0.45,IF(Reservas!AD563=$O$12,0.33,"")))),Reservas!AF563)</f>
        <v/>
      </c>
      <c r="CL558" t="str">
        <f>IF(Reservas!AI563="",IF(Reservas!AH563="","",IF(Reservas!AG563=$O$10,0.85,IF(Reservas!AG563=$O$11,0.45,IF(Reservas!AG563=$O$12,0.33,"")))),Reservas!AI563)</f>
        <v/>
      </c>
      <c r="CM558" t="str">
        <f>IF(Reservas!AL563="",IF(Reservas!AK563="","",IF(Reservas!AJ563=$O$10,0.85,IF(Reservas!AJ563=$O$11,0.45,IF(Reservas!AJ563=$O$12,0.33,"")))),Reservas!AL563)</f>
        <v/>
      </c>
      <c r="CO558" t="str">
        <f>IFERROR('Prod y alimentación'!E616*IF($AN558=$R$10,VLOOKUP($AO558,Listas!$B$6:$C$106,2,),IF($AN558=$R$11,VLOOKUP($AO558,Listas!$E$6:$F$106,2,),IF($AN558=$R$12,VLOOKUP($AO558,Listas!$H$6:$I$106,2,),""))),"")</f>
        <v/>
      </c>
      <c r="CP558" t="str">
        <f>IFERROR('Prod y alimentación'!H616*IF($AN558=$R$10,VLOOKUP($AO558,Listas!$B$6:$C$106,2,),IF($AN558=$R$11,VLOOKUP($AO558,Listas!$E$6:$F$106,2,),IF($AN558=$R$12,VLOOKUP($AO558,Listas!$H$6:$I$106,2,),""))),"")</f>
        <v/>
      </c>
      <c r="CQ558" t="str">
        <f>IFERROR('Prod y alimentación'!K616*IF($AN558=$R$10,VLOOKUP($AO558,Listas!$B$6:$C$106,2,),IF($AN558=$R$11,VLOOKUP($AO558,Listas!$E$6:$F$106,2,),IF($AN558=$R$12,VLOOKUP($AO558,Listas!$H$6:$I$106,2,),""))),"")</f>
        <v/>
      </c>
      <c r="CR558" t="str">
        <f>IFERROR('Prod y alimentación'!N616*IF($AN558=$R$10,VLOOKUP($AO558,Listas!$B$6:$C$106,2,),IF($AN558=$R$11,VLOOKUP($AO558,Listas!$E$6:$F$106,2,),IF($AN558=$R$12,VLOOKUP($AO558,Listas!$H$6:$I$106,2,),""))),"")</f>
        <v/>
      </c>
      <c r="CS558" t="str">
        <f>IFERROR('Prod y alimentación'!Q616*IF($AN558=$R$10,VLOOKUP($AO558,Listas!$B$6:$C$106,2,),IF($AN558=$R$11,VLOOKUP($AO558,Listas!$E$6:$F$106,2,),IF($AN558=$R$12,VLOOKUP($AO558,Listas!$H$6:$I$106,2,),""))),"")</f>
        <v/>
      </c>
      <c r="CT558" t="str">
        <f>IFERROR('Prod y alimentación'!T616*IF($AN558=$R$10,VLOOKUP($AO558,Listas!$B$6:$C$106,2,),IF($AN558=$R$11,VLOOKUP($AO558,Listas!$E$6:$F$106,2,),IF($AN558=$R$12,VLOOKUP($AO558,Listas!$H$6:$I$106,2,),""))),"")</f>
        <v/>
      </c>
      <c r="CU558" t="str">
        <f>IFERROR('Prod y alimentación'!W616*IF($AN558=$R$10,VLOOKUP($AO558,Listas!$B$6:$C$106,2,),IF($AN558=$R$11,VLOOKUP($AO558,Listas!$E$6:$F$106,2,),IF($AN558=$R$12,VLOOKUP($AO558,Listas!$H$6:$I$106,2,),""))),"")</f>
        <v/>
      </c>
      <c r="CV558" t="str">
        <f>IFERROR('Prod y alimentación'!Z616*IF($AN558=$R$10,VLOOKUP($AO558,Listas!$B$6:$C$106,2,),IF($AN558=$R$11,VLOOKUP($AO558,Listas!$E$6:$F$106,2,),IF($AN558=$R$12,VLOOKUP($AO558,Listas!$H$6:$I$106,2,),""))),"")</f>
        <v/>
      </c>
      <c r="CW558" t="str">
        <f>IFERROR('Prod y alimentación'!AC616*IF($AN558=$R$10,VLOOKUP($AO558,Listas!$B$6:$C$106,2,),IF($AN558=$R$11,VLOOKUP($AO558,Listas!$E$6:$F$106,2,),IF($AN558=$R$12,VLOOKUP($AO558,Listas!$H$6:$I$106,2,),""))),"")</f>
        <v/>
      </c>
      <c r="CX558" t="str">
        <f>IFERROR('Prod y alimentación'!AF616*IF($AN558=$R$10,VLOOKUP($AO558,Listas!$B$6:$C$106,2,),IF($AN558=$R$11,VLOOKUP($AO558,Listas!$E$6:$F$106,2,),IF($AN558=$R$12,VLOOKUP($AO558,Listas!$H$6:$I$106,2,),""))),"")</f>
        <v/>
      </c>
      <c r="CY558" t="str">
        <f>IFERROR('Prod y alimentación'!AI616*IF($AN558=$R$10,VLOOKUP($AO558,Listas!$B$6:$C$106,2,),IF($AN558=$R$11,VLOOKUP($AO558,Listas!$E$6:$F$106,2,),IF($AN558=$R$12,VLOOKUP($AO558,Listas!$H$6:$I$106,2,),""))),"")</f>
        <v/>
      </c>
      <c r="CZ558" t="str">
        <f>IFERROR('Prod y alimentación'!AL616*IF($AN558=$R$10,VLOOKUP($AO558,Listas!$B$6:$C$106,2,),IF($AN558=$R$11,VLOOKUP($AO558,Listas!$E$6:$F$106,2,),IF($AN558=$R$12,VLOOKUP($AO558,Listas!$H$6:$I$106,2,),""))),"")</f>
        <v/>
      </c>
    </row>
    <row r="559" spans="80:104" x14ac:dyDescent="0.35">
      <c r="CB559" t="str">
        <f>IF(Reservas!E564="",IF(Reservas!D564="","",IF(Reservas!C564=$O$10,0.85,IF(Reservas!C564=$O$11,0.45,IF(Reservas!C564=$O$12,0.33,"")))),Reservas!E564)</f>
        <v/>
      </c>
      <c r="CC559" t="str">
        <f>IF(Reservas!H564="",IF(Reservas!G564="","",IF(Reservas!F564=$O$10,0.85,IF(Reservas!F564=$O$11,0.45,IF(Reservas!F564=$O$12,0.33,"")))),Reservas!H564)</f>
        <v/>
      </c>
      <c r="CD559" t="str">
        <f>IF(Reservas!K564="",IF(Reservas!J564="","",IF(Reservas!I564=$O$10,0.85,IF(Reservas!I564=$O$11,0.45,IF(Reservas!I564=$O$12,0.33,"")))),Reservas!K564)</f>
        <v/>
      </c>
      <c r="CE559" t="str">
        <f>IF(Reservas!N564="",IF(Reservas!M564="","",IF(Reservas!L564=$O$10,0.85,IF(Reservas!L564=$O$11,0.45,IF(Reservas!L564=$O$12,0.33,"")))),Reservas!N564)</f>
        <v/>
      </c>
      <c r="CF559" t="str">
        <f>IF(Reservas!Q564="",IF(Reservas!P564="","",IF(Reservas!O564=$O$10,0.85,IF(Reservas!O564=$O$11,0.45,IF(Reservas!O564=$O$12,0.33,"")))),Reservas!Q564)</f>
        <v/>
      </c>
      <c r="CG559" t="str">
        <f>IF(Reservas!T564="",IF(Reservas!S564="","",IF(Reservas!R564=$O$10,0.85,IF(Reservas!R564=$O$11,0.45,IF(Reservas!R564=$O$12,0.33,"")))),Reservas!T564)</f>
        <v/>
      </c>
      <c r="CH559" t="str">
        <f>IF(Reservas!W564="",IF(Reservas!V564="","",IF(Reservas!U564=$O$10,0.85,IF(Reservas!U564=$O$11,0.45,IF(Reservas!U564=$O$12,0.33,"")))),Reservas!W564)</f>
        <v/>
      </c>
      <c r="CI559" t="str">
        <f>IF(Reservas!Z564="",IF(Reservas!Y564="","",IF(Reservas!X564=$O$10,0.85,IF(Reservas!X564=$O$11,0.45,IF(Reservas!X564=$O$12,0.33,"")))),Reservas!Z564)</f>
        <v/>
      </c>
      <c r="CJ559" t="str">
        <f>IF(Reservas!AC564="",IF(Reservas!AB564="","",IF(Reservas!AA564=$O$10,0.85,IF(Reservas!AA564=$O$11,0.45,IF(Reservas!AA564=$O$12,0.33,"")))),Reservas!AC564)</f>
        <v/>
      </c>
      <c r="CK559" t="str">
        <f>IF(Reservas!AF564="",IF(Reservas!AE564="","",IF(Reservas!AD564=$O$10,0.85,IF(Reservas!AD564=$O$11,0.45,IF(Reservas!AD564=$O$12,0.33,"")))),Reservas!AF564)</f>
        <v/>
      </c>
      <c r="CL559" t="str">
        <f>IF(Reservas!AI564="",IF(Reservas!AH564="","",IF(Reservas!AG564=$O$10,0.85,IF(Reservas!AG564=$O$11,0.45,IF(Reservas!AG564=$O$12,0.33,"")))),Reservas!AI564)</f>
        <v/>
      </c>
      <c r="CM559" t="str">
        <f>IF(Reservas!AL564="",IF(Reservas!AK564="","",IF(Reservas!AJ564=$O$10,0.85,IF(Reservas!AJ564=$O$11,0.45,IF(Reservas!AJ564=$O$12,0.33,"")))),Reservas!AL564)</f>
        <v/>
      </c>
      <c r="CO559" t="str">
        <f>IFERROR('Prod y alimentación'!E617*IF($AN559=$R$10,VLOOKUP($AO559,Listas!$B$6:$C$106,2,),IF($AN559=$R$11,VLOOKUP($AO559,Listas!$E$6:$F$106,2,),IF($AN559=$R$12,VLOOKUP($AO559,Listas!$H$6:$I$106,2,),""))),"")</f>
        <v/>
      </c>
      <c r="CP559" t="str">
        <f>IFERROR('Prod y alimentación'!H617*IF($AN559=$R$10,VLOOKUP($AO559,Listas!$B$6:$C$106,2,),IF($AN559=$R$11,VLOOKUP($AO559,Listas!$E$6:$F$106,2,),IF($AN559=$R$12,VLOOKUP($AO559,Listas!$H$6:$I$106,2,),""))),"")</f>
        <v/>
      </c>
      <c r="CQ559" t="str">
        <f>IFERROR('Prod y alimentación'!K617*IF($AN559=$R$10,VLOOKUP($AO559,Listas!$B$6:$C$106,2,),IF($AN559=$R$11,VLOOKUP($AO559,Listas!$E$6:$F$106,2,),IF($AN559=$R$12,VLOOKUP($AO559,Listas!$H$6:$I$106,2,),""))),"")</f>
        <v/>
      </c>
      <c r="CR559" t="str">
        <f>IFERROR('Prod y alimentación'!N617*IF($AN559=$R$10,VLOOKUP($AO559,Listas!$B$6:$C$106,2,),IF($AN559=$R$11,VLOOKUP($AO559,Listas!$E$6:$F$106,2,),IF($AN559=$R$12,VLOOKUP($AO559,Listas!$H$6:$I$106,2,),""))),"")</f>
        <v/>
      </c>
      <c r="CS559" t="str">
        <f>IFERROR('Prod y alimentación'!Q617*IF($AN559=$R$10,VLOOKUP($AO559,Listas!$B$6:$C$106,2,),IF($AN559=$R$11,VLOOKUP($AO559,Listas!$E$6:$F$106,2,),IF($AN559=$R$12,VLOOKUP($AO559,Listas!$H$6:$I$106,2,),""))),"")</f>
        <v/>
      </c>
      <c r="CT559" t="str">
        <f>IFERROR('Prod y alimentación'!T617*IF($AN559=$R$10,VLOOKUP($AO559,Listas!$B$6:$C$106,2,),IF($AN559=$R$11,VLOOKUP($AO559,Listas!$E$6:$F$106,2,),IF($AN559=$R$12,VLOOKUP($AO559,Listas!$H$6:$I$106,2,),""))),"")</f>
        <v/>
      </c>
      <c r="CU559" t="str">
        <f>IFERROR('Prod y alimentación'!W617*IF($AN559=$R$10,VLOOKUP($AO559,Listas!$B$6:$C$106,2,),IF($AN559=$R$11,VLOOKUP($AO559,Listas!$E$6:$F$106,2,),IF($AN559=$R$12,VLOOKUP($AO559,Listas!$H$6:$I$106,2,),""))),"")</f>
        <v/>
      </c>
      <c r="CV559" t="str">
        <f>IFERROR('Prod y alimentación'!Z617*IF($AN559=$R$10,VLOOKUP($AO559,Listas!$B$6:$C$106,2,),IF($AN559=$R$11,VLOOKUP($AO559,Listas!$E$6:$F$106,2,),IF($AN559=$R$12,VLOOKUP($AO559,Listas!$H$6:$I$106,2,),""))),"")</f>
        <v/>
      </c>
      <c r="CW559" t="str">
        <f>IFERROR('Prod y alimentación'!AC617*IF($AN559=$R$10,VLOOKUP($AO559,Listas!$B$6:$C$106,2,),IF($AN559=$R$11,VLOOKUP($AO559,Listas!$E$6:$F$106,2,),IF($AN559=$R$12,VLOOKUP($AO559,Listas!$H$6:$I$106,2,),""))),"")</f>
        <v/>
      </c>
      <c r="CX559" t="str">
        <f>IFERROR('Prod y alimentación'!AF617*IF($AN559=$R$10,VLOOKUP($AO559,Listas!$B$6:$C$106,2,),IF($AN559=$R$11,VLOOKUP($AO559,Listas!$E$6:$F$106,2,),IF($AN559=$R$12,VLOOKUP($AO559,Listas!$H$6:$I$106,2,),""))),"")</f>
        <v/>
      </c>
      <c r="CY559" t="str">
        <f>IFERROR('Prod y alimentación'!AI617*IF($AN559=$R$10,VLOOKUP($AO559,Listas!$B$6:$C$106,2,),IF($AN559=$R$11,VLOOKUP($AO559,Listas!$E$6:$F$106,2,),IF($AN559=$R$12,VLOOKUP($AO559,Listas!$H$6:$I$106,2,),""))),"")</f>
        <v/>
      </c>
      <c r="CZ559" t="str">
        <f>IFERROR('Prod y alimentación'!AL617*IF($AN559=$R$10,VLOOKUP($AO559,Listas!$B$6:$C$106,2,),IF($AN559=$R$11,VLOOKUP($AO559,Listas!$E$6:$F$106,2,),IF($AN559=$R$12,VLOOKUP($AO559,Listas!$H$6:$I$106,2,),""))),"")</f>
        <v/>
      </c>
    </row>
    <row r="560" spans="80:104" x14ac:dyDescent="0.35">
      <c r="CB560" t="str">
        <f>IF(Reservas!E565="",IF(Reservas!D565="","",IF(Reservas!C565=$O$10,0.85,IF(Reservas!C565=$O$11,0.45,IF(Reservas!C565=$O$12,0.33,"")))),Reservas!E565)</f>
        <v/>
      </c>
      <c r="CC560" t="str">
        <f>IF(Reservas!H565="",IF(Reservas!G565="","",IF(Reservas!F565=$O$10,0.85,IF(Reservas!F565=$O$11,0.45,IF(Reservas!F565=$O$12,0.33,"")))),Reservas!H565)</f>
        <v/>
      </c>
      <c r="CD560" t="str">
        <f>IF(Reservas!K565="",IF(Reservas!J565="","",IF(Reservas!I565=$O$10,0.85,IF(Reservas!I565=$O$11,0.45,IF(Reservas!I565=$O$12,0.33,"")))),Reservas!K565)</f>
        <v/>
      </c>
      <c r="CE560" t="str">
        <f>IF(Reservas!N565="",IF(Reservas!M565="","",IF(Reservas!L565=$O$10,0.85,IF(Reservas!L565=$O$11,0.45,IF(Reservas!L565=$O$12,0.33,"")))),Reservas!N565)</f>
        <v/>
      </c>
      <c r="CF560" t="str">
        <f>IF(Reservas!Q565="",IF(Reservas!P565="","",IF(Reservas!O565=$O$10,0.85,IF(Reservas!O565=$O$11,0.45,IF(Reservas!O565=$O$12,0.33,"")))),Reservas!Q565)</f>
        <v/>
      </c>
      <c r="CG560" t="str">
        <f>IF(Reservas!T565="",IF(Reservas!S565="","",IF(Reservas!R565=$O$10,0.85,IF(Reservas!R565=$O$11,0.45,IF(Reservas!R565=$O$12,0.33,"")))),Reservas!T565)</f>
        <v/>
      </c>
      <c r="CH560" t="str">
        <f>IF(Reservas!W565="",IF(Reservas!V565="","",IF(Reservas!U565=$O$10,0.85,IF(Reservas!U565=$O$11,0.45,IF(Reservas!U565=$O$12,0.33,"")))),Reservas!W565)</f>
        <v/>
      </c>
      <c r="CI560" t="str">
        <f>IF(Reservas!Z565="",IF(Reservas!Y565="","",IF(Reservas!X565=$O$10,0.85,IF(Reservas!X565=$O$11,0.45,IF(Reservas!X565=$O$12,0.33,"")))),Reservas!Z565)</f>
        <v/>
      </c>
      <c r="CJ560" t="str">
        <f>IF(Reservas!AC565="",IF(Reservas!AB565="","",IF(Reservas!AA565=$O$10,0.85,IF(Reservas!AA565=$O$11,0.45,IF(Reservas!AA565=$O$12,0.33,"")))),Reservas!AC565)</f>
        <v/>
      </c>
      <c r="CK560" t="str">
        <f>IF(Reservas!AF565="",IF(Reservas!AE565="","",IF(Reservas!AD565=$O$10,0.85,IF(Reservas!AD565=$O$11,0.45,IF(Reservas!AD565=$O$12,0.33,"")))),Reservas!AF565)</f>
        <v/>
      </c>
      <c r="CL560" t="str">
        <f>IF(Reservas!AI565="",IF(Reservas!AH565="","",IF(Reservas!AG565=$O$10,0.85,IF(Reservas!AG565=$O$11,0.45,IF(Reservas!AG565=$O$12,0.33,"")))),Reservas!AI565)</f>
        <v/>
      </c>
      <c r="CM560" t="str">
        <f>IF(Reservas!AL565="",IF(Reservas!AK565="","",IF(Reservas!AJ565=$O$10,0.85,IF(Reservas!AJ565=$O$11,0.45,IF(Reservas!AJ565=$O$12,0.33,"")))),Reservas!AL565)</f>
        <v/>
      </c>
      <c r="CO560" t="str">
        <f>IFERROR('Prod y alimentación'!E618*IF($AN560=$R$10,VLOOKUP($AO560,Listas!$B$6:$C$106,2,),IF($AN560=$R$11,VLOOKUP($AO560,Listas!$E$6:$F$106,2,),IF($AN560=$R$12,VLOOKUP($AO560,Listas!$H$6:$I$106,2,),""))),"")</f>
        <v/>
      </c>
      <c r="CP560" t="str">
        <f>IFERROR('Prod y alimentación'!H618*IF($AN560=$R$10,VLOOKUP($AO560,Listas!$B$6:$C$106,2,),IF($AN560=$R$11,VLOOKUP($AO560,Listas!$E$6:$F$106,2,),IF($AN560=$R$12,VLOOKUP($AO560,Listas!$H$6:$I$106,2,),""))),"")</f>
        <v/>
      </c>
      <c r="CQ560" t="str">
        <f>IFERROR('Prod y alimentación'!K618*IF($AN560=$R$10,VLOOKUP($AO560,Listas!$B$6:$C$106,2,),IF($AN560=$R$11,VLOOKUP($AO560,Listas!$E$6:$F$106,2,),IF($AN560=$R$12,VLOOKUP($AO560,Listas!$H$6:$I$106,2,),""))),"")</f>
        <v/>
      </c>
      <c r="CR560" t="str">
        <f>IFERROR('Prod y alimentación'!N618*IF($AN560=$R$10,VLOOKUP($AO560,Listas!$B$6:$C$106,2,),IF($AN560=$R$11,VLOOKUP($AO560,Listas!$E$6:$F$106,2,),IF($AN560=$R$12,VLOOKUP($AO560,Listas!$H$6:$I$106,2,),""))),"")</f>
        <v/>
      </c>
      <c r="CS560" t="str">
        <f>IFERROR('Prod y alimentación'!Q618*IF($AN560=$R$10,VLOOKUP($AO560,Listas!$B$6:$C$106,2,),IF($AN560=$R$11,VLOOKUP($AO560,Listas!$E$6:$F$106,2,),IF($AN560=$R$12,VLOOKUP($AO560,Listas!$H$6:$I$106,2,),""))),"")</f>
        <v/>
      </c>
      <c r="CT560" t="str">
        <f>IFERROR('Prod y alimentación'!T618*IF($AN560=$R$10,VLOOKUP($AO560,Listas!$B$6:$C$106,2,),IF($AN560=$R$11,VLOOKUP($AO560,Listas!$E$6:$F$106,2,),IF($AN560=$R$12,VLOOKUP($AO560,Listas!$H$6:$I$106,2,),""))),"")</f>
        <v/>
      </c>
      <c r="CU560" t="str">
        <f>IFERROR('Prod y alimentación'!W618*IF($AN560=$R$10,VLOOKUP($AO560,Listas!$B$6:$C$106,2,),IF($AN560=$R$11,VLOOKUP($AO560,Listas!$E$6:$F$106,2,),IF($AN560=$R$12,VLOOKUP($AO560,Listas!$H$6:$I$106,2,),""))),"")</f>
        <v/>
      </c>
      <c r="CV560" t="str">
        <f>IFERROR('Prod y alimentación'!Z618*IF($AN560=$R$10,VLOOKUP($AO560,Listas!$B$6:$C$106,2,),IF($AN560=$R$11,VLOOKUP($AO560,Listas!$E$6:$F$106,2,),IF($AN560=$R$12,VLOOKUP($AO560,Listas!$H$6:$I$106,2,),""))),"")</f>
        <v/>
      </c>
      <c r="CW560" t="str">
        <f>IFERROR('Prod y alimentación'!AC618*IF($AN560=$R$10,VLOOKUP($AO560,Listas!$B$6:$C$106,2,),IF($AN560=$R$11,VLOOKUP($AO560,Listas!$E$6:$F$106,2,),IF($AN560=$R$12,VLOOKUP($AO560,Listas!$H$6:$I$106,2,),""))),"")</f>
        <v/>
      </c>
      <c r="CX560" t="str">
        <f>IFERROR('Prod y alimentación'!AF618*IF($AN560=$R$10,VLOOKUP($AO560,Listas!$B$6:$C$106,2,),IF($AN560=$R$11,VLOOKUP($AO560,Listas!$E$6:$F$106,2,),IF($AN560=$R$12,VLOOKUP($AO560,Listas!$H$6:$I$106,2,),""))),"")</f>
        <v/>
      </c>
      <c r="CY560" t="str">
        <f>IFERROR('Prod y alimentación'!AI618*IF($AN560=$R$10,VLOOKUP($AO560,Listas!$B$6:$C$106,2,),IF($AN560=$R$11,VLOOKUP($AO560,Listas!$E$6:$F$106,2,),IF($AN560=$R$12,VLOOKUP($AO560,Listas!$H$6:$I$106,2,),""))),"")</f>
        <v/>
      </c>
      <c r="CZ560" t="str">
        <f>IFERROR('Prod y alimentación'!AL618*IF($AN560=$R$10,VLOOKUP($AO560,Listas!$B$6:$C$106,2,),IF($AN560=$R$11,VLOOKUP($AO560,Listas!$E$6:$F$106,2,),IF($AN560=$R$12,VLOOKUP($AO560,Listas!$H$6:$I$106,2,),""))),"")</f>
        <v/>
      </c>
    </row>
    <row r="561" spans="80:104" x14ac:dyDescent="0.35">
      <c r="CB561" t="str">
        <f>IF(Reservas!E566="",IF(Reservas!D566="","",IF(Reservas!C566=$O$10,0.85,IF(Reservas!C566=$O$11,0.45,IF(Reservas!C566=$O$12,0.33,"")))),Reservas!E566)</f>
        <v/>
      </c>
      <c r="CC561" t="str">
        <f>IF(Reservas!H566="",IF(Reservas!G566="","",IF(Reservas!F566=$O$10,0.85,IF(Reservas!F566=$O$11,0.45,IF(Reservas!F566=$O$12,0.33,"")))),Reservas!H566)</f>
        <v/>
      </c>
      <c r="CD561" t="str">
        <f>IF(Reservas!K566="",IF(Reservas!J566="","",IF(Reservas!I566=$O$10,0.85,IF(Reservas!I566=$O$11,0.45,IF(Reservas!I566=$O$12,0.33,"")))),Reservas!K566)</f>
        <v/>
      </c>
      <c r="CE561" t="str">
        <f>IF(Reservas!N566="",IF(Reservas!M566="","",IF(Reservas!L566=$O$10,0.85,IF(Reservas!L566=$O$11,0.45,IF(Reservas!L566=$O$12,0.33,"")))),Reservas!N566)</f>
        <v/>
      </c>
      <c r="CF561" t="str">
        <f>IF(Reservas!Q566="",IF(Reservas!P566="","",IF(Reservas!O566=$O$10,0.85,IF(Reservas!O566=$O$11,0.45,IF(Reservas!O566=$O$12,0.33,"")))),Reservas!Q566)</f>
        <v/>
      </c>
      <c r="CG561" t="str">
        <f>IF(Reservas!T566="",IF(Reservas!S566="","",IF(Reservas!R566=$O$10,0.85,IF(Reservas!R566=$O$11,0.45,IF(Reservas!R566=$O$12,0.33,"")))),Reservas!T566)</f>
        <v/>
      </c>
      <c r="CH561" t="str">
        <f>IF(Reservas!W566="",IF(Reservas!V566="","",IF(Reservas!U566=$O$10,0.85,IF(Reservas!U566=$O$11,0.45,IF(Reservas!U566=$O$12,0.33,"")))),Reservas!W566)</f>
        <v/>
      </c>
      <c r="CI561" t="str">
        <f>IF(Reservas!Z566="",IF(Reservas!Y566="","",IF(Reservas!X566=$O$10,0.85,IF(Reservas!X566=$O$11,0.45,IF(Reservas!X566=$O$12,0.33,"")))),Reservas!Z566)</f>
        <v/>
      </c>
      <c r="CJ561" t="str">
        <f>IF(Reservas!AC566="",IF(Reservas!AB566="","",IF(Reservas!AA566=$O$10,0.85,IF(Reservas!AA566=$O$11,0.45,IF(Reservas!AA566=$O$12,0.33,"")))),Reservas!AC566)</f>
        <v/>
      </c>
      <c r="CK561" t="str">
        <f>IF(Reservas!AF566="",IF(Reservas!AE566="","",IF(Reservas!AD566=$O$10,0.85,IF(Reservas!AD566=$O$11,0.45,IF(Reservas!AD566=$O$12,0.33,"")))),Reservas!AF566)</f>
        <v/>
      </c>
      <c r="CL561" t="str">
        <f>IF(Reservas!AI566="",IF(Reservas!AH566="","",IF(Reservas!AG566=$O$10,0.85,IF(Reservas!AG566=$O$11,0.45,IF(Reservas!AG566=$O$12,0.33,"")))),Reservas!AI566)</f>
        <v/>
      </c>
      <c r="CM561" t="str">
        <f>IF(Reservas!AL566="",IF(Reservas!AK566="","",IF(Reservas!AJ566=$O$10,0.85,IF(Reservas!AJ566=$O$11,0.45,IF(Reservas!AJ566=$O$12,0.33,"")))),Reservas!AL566)</f>
        <v/>
      </c>
      <c r="CO561" t="str">
        <f>IFERROR('Prod y alimentación'!E619*IF($AN561=$R$10,VLOOKUP($AO561,Listas!$B$6:$C$106,2,),IF($AN561=$R$11,VLOOKUP($AO561,Listas!$E$6:$F$106,2,),IF($AN561=$R$12,VLOOKUP($AO561,Listas!$H$6:$I$106,2,),""))),"")</f>
        <v/>
      </c>
      <c r="CP561" t="str">
        <f>IFERROR('Prod y alimentación'!H619*IF($AN561=$R$10,VLOOKUP($AO561,Listas!$B$6:$C$106,2,),IF($AN561=$R$11,VLOOKUP($AO561,Listas!$E$6:$F$106,2,),IF($AN561=$R$12,VLOOKUP($AO561,Listas!$H$6:$I$106,2,),""))),"")</f>
        <v/>
      </c>
      <c r="CQ561" t="str">
        <f>IFERROR('Prod y alimentación'!K619*IF($AN561=$R$10,VLOOKUP($AO561,Listas!$B$6:$C$106,2,),IF($AN561=$R$11,VLOOKUP($AO561,Listas!$E$6:$F$106,2,),IF($AN561=$R$12,VLOOKUP($AO561,Listas!$H$6:$I$106,2,),""))),"")</f>
        <v/>
      </c>
      <c r="CR561" t="str">
        <f>IFERROR('Prod y alimentación'!N619*IF($AN561=$R$10,VLOOKUP($AO561,Listas!$B$6:$C$106,2,),IF($AN561=$R$11,VLOOKUP($AO561,Listas!$E$6:$F$106,2,),IF($AN561=$R$12,VLOOKUP($AO561,Listas!$H$6:$I$106,2,),""))),"")</f>
        <v/>
      </c>
      <c r="CS561" t="str">
        <f>IFERROR('Prod y alimentación'!Q619*IF($AN561=$R$10,VLOOKUP($AO561,Listas!$B$6:$C$106,2,),IF($AN561=$R$11,VLOOKUP($AO561,Listas!$E$6:$F$106,2,),IF($AN561=$R$12,VLOOKUP($AO561,Listas!$H$6:$I$106,2,),""))),"")</f>
        <v/>
      </c>
      <c r="CT561" t="str">
        <f>IFERROR('Prod y alimentación'!T619*IF($AN561=$R$10,VLOOKUP($AO561,Listas!$B$6:$C$106,2,),IF($AN561=$R$11,VLOOKUP($AO561,Listas!$E$6:$F$106,2,),IF($AN561=$R$12,VLOOKUP($AO561,Listas!$H$6:$I$106,2,),""))),"")</f>
        <v/>
      </c>
      <c r="CU561" t="str">
        <f>IFERROR('Prod y alimentación'!W619*IF($AN561=$R$10,VLOOKUP($AO561,Listas!$B$6:$C$106,2,),IF($AN561=$R$11,VLOOKUP($AO561,Listas!$E$6:$F$106,2,),IF($AN561=$R$12,VLOOKUP($AO561,Listas!$H$6:$I$106,2,),""))),"")</f>
        <v/>
      </c>
      <c r="CV561" t="str">
        <f>IFERROR('Prod y alimentación'!Z619*IF($AN561=$R$10,VLOOKUP($AO561,Listas!$B$6:$C$106,2,),IF($AN561=$R$11,VLOOKUP($AO561,Listas!$E$6:$F$106,2,),IF($AN561=$R$12,VLOOKUP($AO561,Listas!$H$6:$I$106,2,),""))),"")</f>
        <v/>
      </c>
      <c r="CW561" t="str">
        <f>IFERROR('Prod y alimentación'!AC619*IF($AN561=$R$10,VLOOKUP($AO561,Listas!$B$6:$C$106,2,),IF($AN561=$R$11,VLOOKUP($AO561,Listas!$E$6:$F$106,2,),IF($AN561=$R$12,VLOOKUP($AO561,Listas!$H$6:$I$106,2,),""))),"")</f>
        <v/>
      </c>
      <c r="CX561" t="str">
        <f>IFERROR('Prod y alimentación'!AF619*IF($AN561=$R$10,VLOOKUP($AO561,Listas!$B$6:$C$106,2,),IF($AN561=$R$11,VLOOKUP($AO561,Listas!$E$6:$F$106,2,),IF($AN561=$R$12,VLOOKUP($AO561,Listas!$H$6:$I$106,2,),""))),"")</f>
        <v/>
      </c>
      <c r="CY561" t="str">
        <f>IFERROR('Prod y alimentación'!AI619*IF($AN561=$R$10,VLOOKUP($AO561,Listas!$B$6:$C$106,2,),IF($AN561=$R$11,VLOOKUP($AO561,Listas!$E$6:$F$106,2,),IF($AN561=$R$12,VLOOKUP($AO561,Listas!$H$6:$I$106,2,),""))),"")</f>
        <v/>
      </c>
      <c r="CZ561" t="str">
        <f>IFERROR('Prod y alimentación'!AL619*IF($AN561=$R$10,VLOOKUP($AO561,Listas!$B$6:$C$106,2,),IF($AN561=$R$11,VLOOKUP($AO561,Listas!$E$6:$F$106,2,),IF($AN561=$R$12,VLOOKUP($AO561,Listas!$H$6:$I$106,2,),""))),"")</f>
        <v/>
      </c>
    </row>
    <row r="562" spans="80:104" x14ac:dyDescent="0.35">
      <c r="CB562" t="str">
        <f>IF(Reservas!E567="",IF(Reservas!D567="","",IF(Reservas!C567=$O$10,0.85,IF(Reservas!C567=$O$11,0.45,IF(Reservas!C567=$O$12,0.33,"")))),Reservas!E567)</f>
        <v/>
      </c>
      <c r="CC562" t="str">
        <f>IF(Reservas!H567="",IF(Reservas!G567="","",IF(Reservas!F567=$O$10,0.85,IF(Reservas!F567=$O$11,0.45,IF(Reservas!F567=$O$12,0.33,"")))),Reservas!H567)</f>
        <v/>
      </c>
      <c r="CD562" t="str">
        <f>IF(Reservas!K567="",IF(Reservas!J567="","",IF(Reservas!I567=$O$10,0.85,IF(Reservas!I567=$O$11,0.45,IF(Reservas!I567=$O$12,0.33,"")))),Reservas!K567)</f>
        <v/>
      </c>
      <c r="CE562" t="str">
        <f>IF(Reservas!N567="",IF(Reservas!M567="","",IF(Reservas!L567=$O$10,0.85,IF(Reservas!L567=$O$11,0.45,IF(Reservas!L567=$O$12,0.33,"")))),Reservas!N567)</f>
        <v/>
      </c>
      <c r="CF562" t="str">
        <f>IF(Reservas!Q567="",IF(Reservas!P567="","",IF(Reservas!O567=$O$10,0.85,IF(Reservas!O567=$O$11,0.45,IF(Reservas!O567=$O$12,0.33,"")))),Reservas!Q567)</f>
        <v/>
      </c>
      <c r="CG562" t="str">
        <f>IF(Reservas!T567="",IF(Reservas!S567="","",IF(Reservas!R567=$O$10,0.85,IF(Reservas!R567=$O$11,0.45,IF(Reservas!R567=$O$12,0.33,"")))),Reservas!T567)</f>
        <v/>
      </c>
      <c r="CH562" t="str">
        <f>IF(Reservas!W567="",IF(Reservas!V567="","",IF(Reservas!U567=$O$10,0.85,IF(Reservas!U567=$O$11,0.45,IF(Reservas!U567=$O$12,0.33,"")))),Reservas!W567)</f>
        <v/>
      </c>
      <c r="CI562" t="str">
        <f>IF(Reservas!Z567="",IF(Reservas!Y567="","",IF(Reservas!X567=$O$10,0.85,IF(Reservas!X567=$O$11,0.45,IF(Reservas!X567=$O$12,0.33,"")))),Reservas!Z567)</f>
        <v/>
      </c>
      <c r="CJ562" t="str">
        <f>IF(Reservas!AC567="",IF(Reservas!AB567="","",IF(Reservas!AA567=$O$10,0.85,IF(Reservas!AA567=$O$11,0.45,IF(Reservas!AA567=$O$12,0.33,"")))),Reservas!AC567)</f>
        <v/>
      </c>
      <c r="CK562" t="str">
        <f>IF(Reservas!AF567="",IF(Reservas!AE567="","",IF(Reservas!AD567=$O$10,0.85,IF(Reservas!AD567=$O$11,0.45,IF(Reservas!AD567=$O$12,0.33,"")))),Reservas!AF567)</f>
        <v/>
      </c>
      <c r="CL562" t="str">
        <f>IF(Reservas!AI567="",IF(Reservas!AH567="","",IF(Reservas!AG567=$O$10,0.85,IF(Reservas!AG567=$O$11,0.45,IF(Reservas!AG567=$O$12,0.33,"")))),Reservas!AI567)</f>
        <v/>
      </c>
      <c r="CM562" t="str">
        <f>IF(Reservas!AL567="",IF(Reservas!AK567="","",IF(Reservas!AJ567=$O$10,0.85,IF(Reservas!AJ567=$O$11,0.45,IF(Reservas!AJ567=$O$12,0.33,"")))),Reservas!AL567)</f>
        <v/>
      </c>
      <c r="CO562" t="str">
        <f>IFERROR('Prod y alimentación'!E620*IF($AN562=$R$10,VLOOKUP($AO562,Listas!$B$6:$C$106,2,),IF($AN562=$R$11,VLOOKUP($AO562,Listas!$E$6:$F$106,2,),IF($AN562=$R$12,VLOOKUP($AO562,Listas!$H$6:$I$106,2,),""))),"")</f>
        <v/>
      </c>
      <c r="CP562" t="str">
        <f>IFERROR('Prod y alimentación'!H620*IF($AN562=$R$10,VLOOKUP($AO562,Listas!$B$6:$C$106,2,),IF($AN562=$R$11,VLOOKUP($AO562,Listas!$E$6:$F$106,2,),IF($AN562=$R$12,VLOOKUP($AO562,Listas!$H$6:$I$106,2,),""))),"")</f>
        <v/>
      </c>
      <c r="CQ562" t="str">
        <f>IFERROR('Prod y alimentación'!K620*IF($AN562=$R$10,VLOOKUP($AO562,Listas!$B$6:$C$106,2,),IF($AN562=$R$11,VLOOKUP($AO562,Listas!$E$6:$F$106,2,),IF($AN562=$R$12,VLOOKUP($AO562,Listas!$H$6:$I$106,2,),""))),"")</f>
        <v/>
      </c>
      <c r="CR562" t="str">
        <f>IFERROR('Prod y alimentación'!N620*IF($AN562=$R$10,VLOOKUP($AO562,Listas!$B$6:$C$106,2,),IF($AN562=$R$11,VLOOKUP($AO562,Listas!$E$6:$F$106,2,),IF($AN562=$R$12,VLOOKUP($AO562,Listas!$H$6:$I$106,2,),""))),"")</f>
        <v/>
      </c>
      <c r="CS562" t="str">
        <f>IFERROR('Prod y alimentación'!Q620*IF($AN562=$R$10,VLOOKUP($AO562,Listas!$B$6:$C$106,2,),IF($AN562=$R$11,VLOOKUP($AO562,Listas!$E$6:$F$106,2,),IF($AN562=$R$12,VLOOKUP($AO562,Listas!$H$6:$I$106,2,),""))),"")</f>
        <v/>
      </c>
      <c r="CT562" t="str">
        <f>IFERROR('Prod y alimentación'!T620*IF($AN562=$R$10,VLOOKUP($AO562,Listas!$B$6:$C$106,2,),IF($AN562=$R$11,VLOOKUP($AO562,Listas!$E$6:$F$106,2,),IF($AN562=$R$12,VLOOKUP($AO562,Listas!$H$6:$I$106,2,),""))),"")</f>
        <v/>
      </c>
      <c r="CU562" t="str">
        <f>IFERROR('Prod y alimentación'!W620*IF($AN562=$R$10,VLOOKUP($AO562,Listas!$B$6:$C$106,2,),IF($AN562=$R$11,VLOOKUP($AO562,Listas!$E$6:$F$106,2,),IF($AN562=$R$12,VLOOKUP($AO562,Listas!$H$6:$I$106,2,),""))),"")</f>
        <v/>
      </c>
      <c r="CV562" t="str">
        <f>IFERROR('Prod y alimentación'!Z620*IF($AN562=$R$10,VLOOKUP($AO562,Listas!$B$6:$C$106,2,),IF($AN562=$R$11,VLOOKUP($AO562,Listas!$E$6:$F$106,2,),IF($AN562=$R$12,VLOOKUP($AO562,Listas!$H$6:$I$106,2,),""))),"")</f>
        <v/>
      </c>
      <c r="CW562" t="str">
        <f>IFERROR('Prod y alimentación'!AC620*IF($AN562=$R$10,VLOOKUP($AO562,Listas!$B$6:$C$106,2,),IF($AN562=$R$11,VLOOKUP($AO562,Listas!$E$6:$F$106,2,),IF($AN562=$R$12,VLOOKUP($AO562,Listas!$H$6:$I$106,2,),""))),"")</f>
        <v/>
      </c>
      <c r="CX562" t="str">
        <f>IFERROR('Prod y alimentación'!AF620*IF($AN562=$R$10,VLOOKUP($AO562,Listas!$B$6:$C$106,2,),IF($AN562=$R$11,VLOOKUP($AO562,Listas!$E$6:$F$106,2,),IF($AN562=$R$12,VLOOKUP($AO562,Listas!$H$6:$I$106,2,),""))),"")</f>
        <v/>
      </c>
      <c r="CY562" t="str">
        <f>IFERROR('Prod y alimentación'!AI620*IF($AN562=$R$10,VLOOKUP($AO562,Listas!$B$6:$C$106,2,),IF($AN562=$R$11,VLOOKUP($AO562,Listas!$E$6:$F$106,2,),IF($AN562=$R$12,VLOOKUP($AO562,Listas!$H$6:$I$106,2,),""))),"")</f>
        <v/>
      </c>
      <c r="CZ562" t="str">
        <f>IFERROR('Prod y alimentación'!AL620*IF($AN562=$R$10,VLOOKUP($AO562,Listas!$B$6:$C$106,2,),IF($AN562=$R$11,VLOOKUP($AO562,Listas!$E$6:$F$106,2,),IF($AN562=$R$12,VLOOKUP($AO562,Listas!$H$6:$I$106,2,),""))),"")</f>
        <v/>
      </c>
    </row>
    <row r="563" spans="80:104" x14ac:dyDescent="0.35">
      <c r="CB563" t="str">
        <f>IF(Reservas!E568="",IF(Reservas!D568="","",IF(Reservas!C568=$O$10,0.85,IF(Reservas!C568=$O$11,0.45,IF(Reservas!C568=$O$12,0.33,"")))),Reservas!E568)</f>
        <v/>
      </c>
      <c r="CC563" t="str">
        <f>IF(Reservas!H568="",IF(Reservas!G568="","",IF(Reservas!F568=$O$10,0.85,IF(Reservas!F568=$O$11,0.45,IF(Reservas!F568=$O$12,0.33,"")))),Reservas!H568)</f>
        <v/>
      </c>
      <c r="CD563" t="str">
        <f>IF(Reservas!K568="",IF(Reservas!J568="","",IF(Reservas!I568=$O$10,0.85,IF(Reservas!I568=$O$11,0.45,IF(Reservas!I568=$O$12,0.33,"")))),Reservas!K568)</f>
        <v/>
      </c>
      <c r="CE563" t="str">
        <f>IF(Reservas!N568="",IF(Reservas!M568="","",IF(Reservas!L568=$O$10,0.85,IF(Reservas!L568=$O$11,0.45,IF(Reservas!L568=$O$12,0.33,"")))),Reservas!N568)</f>
        <v/>
      </c>
      <c r="CF563" t="str">
        <f>IF(Reservas!Q568="",IF(Reservas!P568="","",IF(Reservas!O568=$O$10,0.85,IF(Reservas!O568=$O$11,0.45,IF(Reservas!O568=$O$12,0.33,"")))),Reservas!Q568)</f>
        <v/>
      </c>
      <c r="CG563" t="str">
        <f>IF(Reservas!T568="",IF(Reservas!S568="","",IF(Reservas!R568=$O$10,0.85,IF(Reservas!R568=$O$11,0.45,IF(Reservas!R568=$O$12,0.33,"")))),Reservas!T568)</f>
        <v/>
      </c>
      <c r="CH563" t="str">
        <f>IF(Reservas!W568="",IF(Reservas!V568="","",IF(Reservas!U568=$O$10,0.85,IF(Reservas!U568=$O$11,0.45,IF(Reservas!U568=$O$12,0.33,"")))),Reservas!W568)</f>
        <v/>
      </c>
      <c r="CI563" t="str">
        <f>IF(Reservas!Z568="",IF(Reservas!Y568="","",IF(Reservas!X568=$O$10,0.85,IF(Reservas!X568=$O$11,0.45,IF(Reservas!X568=$O$12,0.33,"")))),Reservas!Z568)</f>
        <v/>
      </c>
      <c r="CJ563" t="str">
        <f>IF(Reservas!AC568="",IF(Reservas!AB568="","",IF(Reservas!AA568=$O$10,0.85,IF(Reservas!AA568=$O$11,0.45,IF(Reservas!AA568=$O$12,0.33,"")))),Reservas!AC568)</f>
        <v/>
      </c>
      <c r="CK563" t="str">
        <f>IF(Reservas!AF568="",IF(Reservas!AE568="","",IF(Reservas!AD568=$O$10,0.85,IF(Reservas!AD568=$O$11,0.45,IF(Reservas!AD568=$O$12,0.33,"")))),Reservas!AF568)</f>
        <v/>
      </c>
      <c r="CL563" t="str">
        <f>IF(Reservas!AI568="",IF(Reservas!AH568="","",IF(Reservas!AG568=$O$10,0.85,IF(Reservas!AG568=$O$11,0.45,IF(Reservas!AG568=$O$12,0.33,"")))),Reservas!AI568)</f>
        <v/>
      </c>
      <c r="CM563" t="str">
        <f>IF(Reservas!AL568="",IF(Reservas!AK568="","",IF(Reservas!AJ568=$O$10,0.85,IF(Reservas!AJ568=$O$11,0.45,IF(Reservas!AJ568=$O$12,0.33,"")))),Reservas!AL568)</f>
        <v/>
      </c>
      <c r="CO563" t="str">
        <f>IFERROR('Prod y alimentación'!E621*IF($AN563=$R$10,VLOOKUP($AO563,Listas!$B$6:$C$106,2,),IF($AN563=$R$11,VLOOKUP($AO563,Listas!$E$6:$F$106,2,),IF($AN563=$R$12,VLOOKUP($AO563,Listas!$H$6:$I$106,2,),""))),"")</f>
        <v/>
      </c>
      <c r="CP563" t="str">
        <f>IFERROR('Prod y alimentación'!H621*IF($AN563=$R$10,VLOOKUP($AO563,Listas!$B$6:$C$106,2,),IF($AN563=$R$11,VLOOKUP($AO563,Listas!$E$6:$F$106,2,),IF($AN563=$R$12,VLOOKUP($AO563,Listas!$H$6:$I$106,2,),""))),"")</f>
        <v/>
      </c>
      <c r="CQ563" t="str">
        <f>IFERROR('Prod y alimentación'!K621*IF($AN563=$R$10,VLOOKUP($AO563,Listas!$B$6:$C$106,2,),IF($AN563=$R$11,VLOOKUP($AO563,Listas!$E$6:$F$106,2,),IF($AN563=$R$12,VLOOKUP($AO563,Listas!$H$6:$I$106,2,),""))),"")</f>
        <v/>
      </c>
      <c r="CR563" t="str">
        <f>IFERROR('Prod y alimentación'!N621*IF($AN563=$R$10,VLOOKUP($AO563,Listas!$B$6:$C$106,2,),IF($AN563=$R$11,VLOOKUP($AO563,Listas!$E$6:$F$106,2,),IF($AN563=$R$12,VLOOKUP($AO563,Listas!$H$6:$I$106,2,),""))),"")</f>
        <v/>
      </c>
      <c r="CS563" t="str">
        <f>IFERROR('Prod y alimentación'!Q621*IF($AN563=$R$10,VLOOKUP($AO563,Listas!$B$6:$C$106,2,),IF($AN563=$R$11,VLOOKUP($AO563,Listas!$E$6:$F$106,2,),IF($AN563=$R$12,VLOOKUP($AO563,Listas!$H$6:$I$106,2,),""))),"")</f>
        <v/>
      </c>
      <c r="CT563" t="str">
        <f>IFERROR('Prod y alimentación'!T621*IF($AN563=$R$10,VLOOKUP($AO563,Listas!$B$6:$C$106,2,),IF($AN563=$R$11,VLOOKUP($AO563,Listas!$E$6:$F$106,2,),IF($AN563=$R$12,VLOOKUP($AO563,Listas!$H$6:$I$106,2,),""))),"")</f>
        <v/>
      </c>
      <c r="CU563" t="str">
        <f>IFERROR('Prod y alimentación'!W621*IF($AN563=$R$10,VLOOKUP($AO563,Listas!$B$6:$C$106,2,),IF($AN563=$R$11,VLOOKUP($AO563,Listas!$E$6:$F$106,2,),IF($AN563=$R$12,VLOOKUP($AO563,Listas!$H$6:$I$106,2,),""))),"")</f>
        <v/>
      </c>
      <c r="CV563" t="str">
        <f>IFERROR('Prod y alimentación'!Z621*IF($AN563=$R$10,VLOOKUP($AO563,Listas!$B$6:$C$106,2,),IF($AN563=$R$11,VLOOKUP($AO563,Listas!$E$6:$F$106,2,),IF($AN563=$R$12,VLOOKUP($AO563,Listas!$H$6:$I$106,2,),""))),"")</f>
        <v/>
      </c>
      <c r="CW563" t="str">
        <f>IFERROR('Prod y alimentación'!AC621*IF($AN563=$R$10,VLOOKUP($AO563,Listas!$B$6:$C$106,2,),IF($AN563=$R$11,VLOOKUP($AO563,Listas!$E$6:$F$106,2,),IF($AN563=$R$12,VLOOKUP($AO563,Listas!$H$6:$I$106,2,),""))),"")</f>
        <v/>
      </c>
      <c r="CX563" t="str">
        <f>IFERROR('Prod y alimentación'!AF621*IF($AN563=$R$10,VLOOKUP($AO563,Listas!$B$6:$C$106,2,),IF($AN563=$R$11,VLOOKUP($AO563,Listas!$E$6:$F$106,2,),IF($AN563=$R$12,VLOOKUP($AO563,Listas!$H$6:$I$106,2,),""))),"")</f>
        <v/>
      </c>
      <c r="CY563" t="str">
        <f>IFERROR('Prod y alimentación'!AI621*IF($AN563=$R$10,VLOOKUP($AO563,Listas!$B$6:$C$106,2,),IF($AN563=$R$11,VLOOKUP($AO563,Listas!$E$6:$F$106,2,),IF($AN563=$R$12,VLOOKUP($AO563,Listas!$H$6:$I$106,2,),""))),"")</f>
        <v/>
      </c>
      <c r="CZ563" t="str">
        <f>IFERROR('Prod y alimentación'!AL621*IF($AN563=$R$10,VLOOKUP($AO563,Listas!$B$6:$C$106,2,),IF($AN563=$R$11,VLOOKUP($AO563,Listas!$E$6:$F$106,2,),IF($AN563=$R$12,VLOOKUP($AO563,Listas!$H$6:$I$106,2,),""))),"")</f>
        <v/>
      </c>
    </row>
    <row r="564" spans="80:104" x14ac:dyDescent="0.35">
      <c r="CB564" t="str">
        <f>IF(Reservas!E569="",IF(Reservas!D569="","",IF(Reservas!C569=$O$10,0.85,IF(Reservas!C569=$O$11,0.45,IF(Reservas!C569=$O$12,0.33,"")))),Reservas!E569)</f>
        <v/>
      </c>
      <c r="CC564" t="str">
        <f>IF(Reservas!H569="",IF(Reservas!G569="","",IF(Reservas!F569=$O$10,0.85,IF(Reservas!F569=$O$11,0.45,IF(Reservas!F569=$O$12,0.33,"")))),Reservas!H569)</f>
        <v/>
      </c>
      <c r="CD564" t="str">
        <f>IF(Reservas!K569="",IF(Reservas!J569="","",IF(Reservas!I569=$O$10,0.85,IF(Reservas!I569=$O$11,0.45,IF(Reservas!I569=$O$12,0.33,"")))),Reservas!K569)</f>
        <v/>
      </c>
      <c r="CE564" t="str">
        <f>IF(Reservas!N569="",IF(Reservas!M569="","",IF(Reservas!L569=$O$10,0.85,IF(Reservas!L569=$O$11,0.45,IF(Reservas!L569=$O$12,0.33,"")))),Reservas!N569)</f>
        <v/>
      </c>
      <c r="CF564" t="str">
        <f>IF(Reservas!Q569="",IF(Reservas!P569="","",IF(Reservas!O569=$O$10,0.85,IF(Reservas!O569=$O$11,0.45,IF(Reservas!O569=$O$12,0.33,"")))),Reservas!Q569)</f>
        <v/>
      </c>
      <c r="CG564" t="str">
        <f>IF(Reservas!T569="",IF(Reservas!S569="","",IF(Reservas!R569=$O$10,0.85,IF(Reservas!R569=$O$11,0.45,IF(Reservas!R569=$O$12,0.33,"")))),Reservas!T569)</f>
        <v/>
      </c>
      <c r="CH564" t="str">
        <f>IF(Reservas!W569="",IF(Reservas!V569="","",IF(Reservas!U569=$O$10,0.85,IF(Reservas!U569=$O$11,0.45,IF(Reservas!U569=$O$12,0.33,"")))),Reservas!W569)</f>
        <v/>
      </c>
      <c r="CI564" t="str">
        <f>IF(Reservas!Z569="",IF(Reservas!Y569="","",IF(Reservas!X569=$O$10,0.85,IF(Reservas!X569=$O$11,0.45,IF(Reservas!X569=$O$12,0.33,"")))),Reservas!Z569)</f>
        <v/>
      </c>
      <c r="CJ564" t="str">
        <f>IF(Reservas!AC569="",IF(Reservas!AB569="","",IF(Reservas!AA569=$O$10,0.85,IF(Reservas!AA569=$O$11,0.45,IF(Reservas!AA569=$O$12,0.33,"")))),Reservas!AC569)</f>
        <v/>
      </c>
      <c r="CK564" t="str">
        <f>IF(Reservas!AF569="",IF(Reservas!AE569="","",IF(Reservas!AD569=$O$10,0.85,IF(Reservas!AD569=$O$11,0.45,IF(Reservas!AD569=$O$12,0.33,"")))),Reservas!AF569)</f>
        <v/>
      </c>
      <c r="CL564" t="str">
        <f>IF(Reservas!AI569="",IF(Reservas!AH569="","",IF(Reservas!AG569=$O$10,0.85,IF(Reservas!AG569=$O$11,0.45,IF(Reservas!AG569=$O$12,0.33,"")))),Reservas!AI569)</f>
        <v/>
      </c>
      <c r="CM564" t="str">
        <f>IF(Reservas!AL569="",IF(Reservas!AK569="","",IF(Reservas!AJ569=$O$10,0.85,IF(Reservas!AJ569=$O$11,0.45,IF(Reservas!AJ569=$O$12,0.33,"")))),Reservas!AL569)</f>
        <v/>
      </c>
      <c r="CO564" t="str">
        <f>IFERROR('Prod y alimentación'!E622*IF($AN564=$R$10,VLOOKUP($AO564,Listas!$B$6:$C$106,2,),IF($AN564=$R$11,VLOOKUP($AO564,Listas!$E$6:$F$106,2,),IF($AN564=$R$12,VLOOKUP($AO564,Listas!$H$6:$I$106,2,),""))),"")</f>
        <v/>
      </c>
      <c r="CP564" t="str">
        <f>IFERROR('Prod y alimentación'!H622*IF($AN564=$R$10,VLOOKUP($AO564,Listas!$B$6:$C$106,2,),IF($AN564=$R$11,VLOOKUP($AO564,Listas!$E$6:$F$106,2,),IF($AN564=$R$12,VLOOKUP($AO564,Listas!$H$6:$I$106,2,),""))),"")</f>
        <v/>
      </c>
      <c r="CQ564" t="str">
        <f>IFERROR('Prod y alimentación'!K622*IF($AN564=$R$10,VLOOKUP($AO564,Listas!$B$6:$C$106,2,),IF($AN564=$R$11,VLOOKUP($AO564,Listas!$E$6:$F$106,2,),IF($AN564=$R$12,VLOOKUP($AO564,Listas!$H$6:$I$106,2,),""))),"")</f>
        <v/>
      </c>
      <c r="CR564" t="str">
        <f>IFERROR('Prod y alimentación'!N622*IF($AN564=$R$10,VLOOKUP($AO564,Listas!$B$6:$C$106,2,),IF($AN564=$R$11,VLOOKUP($AO564,Listas!$E$6:$F$106,2,),IF($AN564=$R$12,VLOOKUP($AO564,Listas!$H$6:$I$106,2,),""))),"")</f>
        <v/>
      </c>
      <c r="CS564" t="str">
        <f>IFERROR('Prod y alimentación'!Q622*IF($AN564=$R$10,VLOOKUP($AO564,Listas!$B$6:$C$106,2,),IF($AN564=$R$11,VLOOKUP($AO564,Listas!$E$6:$F$106,2,),IF($AN564=$R$12,VLOOKUP($AO564,Listas!$H$6:$I$106,2,),""))),"")</f>
        <v/>
      </c>
      <c r="CT564" t="str">
        <f>IFERROR('Prod y alimentación'!T622*IF($AN564=$R$10,VLOOKUP($AO564,Listas!$B$6:$C$106,2,),IF($AN564=$R$11,VLOOKUP($AO564,Listas!$E$6:$F$106,2,),IF($AN564=$R$12,VLOOKUP($AO564,Listas!$H$6:$I$106,2,),""))),"")</f>
        <v/>
      </c>
      <c r="CU564" t="str">
        <f>IFERROR('Prod y alimentación'!W622*IF($AN564=$R$10,VLOOKUP($AO564,Listas!$B$6:$C$106,2,),IF($AN564=$R$11,VLOOKUP($AO564,Listas!$E$6:$F$106,2,),IF($AN564=$R$12,VLOOKUP($AO564,Listas!$H$6:$I$106,2,),""))),"")</f>
        <v/>
      </c>
      <c r="CV564" t="str">
        <f>IFERROR('Prod y alimentación'!Z622*IF($AN564=$R$10,VLOOKUP($AO564,Listas!$B$6:$C$106,2,),IF($AN564=$R$11,VLOOKUP($AO564,Listas!$E$6:$F$106,2,),IF($AN564=$R$12,VLOOKUP($AO564,Listas!$H$6:$I$106,2,),""))),"")</f>
        <v/>
      </c>
      <c r="CW564" t="str">
        <f>IFERROR('Prod y alimentación'!AC622*IF($AN564=$R$10,VLOOKUP($AO564,Listas!$B$6:$C$106,2,),IF($AN564=$R$11,VLOOKUP($AO564,Listas!$E$6:$F$106,2,),IF($AN564=$R$12,VLOOKUP($AO564,Listas!$H$6:$I$106,2,),""))),"")</f>
        <v/>
      </c>
      <c r="CX564" t="str">
        <f>IFERROR('Prod y alimentación'!AF622*IF($AN564=$R$10,VLOOKUP($AO564,Listas!$B$6:$C$106,2,),IF($AN564=$R$11,VLOOKUP($AO564,Listas!$E$6:$F$106,2,),IF($AN564=$R$12,VLOOKUP($AO564,Listas!$H$6:$I$106,2,),""))),"")</f>
        <v/>
      </c>
      <c r="CY564" t="str">
        <f>IFERROR('Prod y alimentación'!AI622*IF($AN564=$R$10,VLOOKUP($AO564,Listas!$B$6:$C$106,2,),IF($AN564=$R$11,VLOOKUP($AO564,Listas!$E$6:$F$106,2,),IF($AN564=$R$12,VLOOKUP($AO564,Listas!$H$6:$I$106,2,),""))),"")</f>
        <v/>
      </c>
      <c r="CZ564" t="str">
        <f>IFERROR('Prod y alimentación'!AL622*IF($AN564=$R$10,VLOOKUP($AO564,Listas!$B$6:$C$106,2,),IF($AN564=$R$11,VLOOKUP($AO564,Listas!$E$6:$F$106,2,),IF($AN564=$R$12,VLOOKUP($AO564,Listas!$H$6:$I$106,2,),""))),"")</f>
        <v/>
      </c>
    </row>
    <row r="565" spans="80:104" x14ac:dyDescent="0.35">
      <c r="CB565" t="str">
        <f>IF(Reservas!E570="",IF(Reservas!D570="","",IF(Reservas!C570=$O$10,0.85,IF(Reservas!C570=$O$11,0.45,IF(Reservas!C570=$O$12,0.33,"")))),Reservas!E570)</f>
        <v/>
      </c>
      <c r="CC565" t="str">
        <f>IF(Reservas!H570="",IF(Reservas!G570="","",IF(Reservas!F570=$O$10,0.85,IF(Reservas!F570=$O$11,0.45,IF(Reservas!F570=$O$12,0.33,"")))),Reservas!H570)</f>
        <v/>
      </c>
      <c r="CD565" t="str">
        <f>IF(Reservas!K570="",IF(Reservas!J570="","",IF(Reservas!I570=$O$10,0.85,IF(Reservas!I570=$O$11,0.45,IF(Reservas!I570=$O$12,0.33,"")))),Reservas!K570)</f>
        <v/>
      </c>
      <c r="CE565" t="str">
        <f>IF(Reservas!N570="",IF(Reservas!M570="","",IF(Reservas!L570=$O$10,0.85,IF(Reservas!L570=$O$11,0.45,IF(Reservas!L570=$O$12,0.33,"")))),Reservas!N570)</f>
        <v/>
      </c>
      <c r="CF565" t="str">
        <f>IF(Reservas!Q570="",IF(Reservas!P570="","",IF(Reservas!O570=$O$10,0.85,IF(Reservas!O570=$O$11,0.45,IF(Reservas!O570=$O$12,0.33,"")))),Reservas!Q570)</f>
        <v/>
      </c>
      <c r="CG565" t="str">
        <f>IF(Reservas!T570="",IF(Reservas!S570="","",IF(Reservas!R570=$O$10,0.85,IF(Reservas!R570=$O$11,0.45,IF(Reservas!R570=$O$12,0.33,"")))),Reservas!T570)</f>
        <v/>
      </c>
      <c r="CH565" t="str">
        <f>IF(Reservas!W570="",IF(Reservas!V570="","",IF(Reservas!U570=$O$10,0.85,IF(Reservas!U570=$O$11,0.45,IF(Reservas!U570=$O$12,0.33,"")))),Reservas!W570)</f>
        <v/>
      </c>
      <c r="CI565" t="str">
        <f>IF(Reservas!Z570="",IF(Reservas!Y570="","",IF(Reservas!X570=$O$10,0.85,IF(Reservas!X570=$O$11,0.45,IF(Reservas!X570=$O$12,0.33,"")))),Reservas!Z570)</f>
        <v/>
      </c>
      <c r="CJ565" t="str">
        <f>IF(Reservas!AC570="",IF(Reservas!AB570="","",IF(Reservas!AA570=$O$10,0.85,IF(Reservas!AA570=$O$11,0.45,IF(Reservas!AA570=$O$12,0.33,"")))),Reservas!AC570)</f>
        <v/>
      </c>
      <c r="CK565" t="str">
        <f>IF(Reservas!AF570="",IF(Reservas!AE570="","",IF(Reservas!AD570=$O$10,0.85,IF(Reservas!AD570=$O$11,0.45,IF(Reservas!AD570=$O$12,0.33,"")))),Reservas!AF570)</f>
        <v/>
      </c>
      <c r="CL565" t="str">
        <f>IF(Reservas!AI570="",IF(Reservas!AH570="","",IF(Reservas!AG570=$O$10,0.85,IF(Reservas!AG570=$O$11,0.45,IF(Reservas!AG570=$O$12,0.33,"")))),Reservas!AI570)</f>
        <v/>
      </c>
      <c r="CM565" t="str">
        <f>IF(Reservas!AL570="",IF(Reservas!AK570="","",IF(Reservas!AJ570=$O$10,0.85,IF(Reservas!AJ570=$O$11,0.45,IF(Reservas!AJ570=$O$12,0.33,"")))),Reservas!AL570)</f>
        <v/>
      </c>
      <c r="CO565" t="str">
        <f>IFERROR('Prod y alimentación'!E623*IF($AN565=$R$10,VLOOKUP($AO565,Listas!$B$6:$C$106,2,),IF($AN565=$R$11,VLOOKUP($AO565,Listas!$E$6:$F$106,2,),IF($AN565=$R$12,VLOOKUP($AO565,Listas!$H$6:$I$106,2,),""))),"")</f>
        <v/>
      </c>
      <c r="CP565" t="str">
        <f>IFERROR('Prod y alimentación'!H623*IF($AN565=$R$10,VLOOKUP($AO565,Listas!$B$6:$C$106,2,),IF($AN565=$R$11,VLOOKUP($AO565,Listas!$E$6:$F$106,2,),IF($AN565=$R$12,VLOOKUP($AO565,Listas!$H$6:$I$106,2,),""))),"")</f>
        <v/>
      </c>
      <c r="CQ565" t="str">
        <f>IFERROR('Prod y alimentación'!K623*IF($AN565=$R$10,VLOOKUP($AO565,Listas!$B$6:$C$106,2,),IF($AN565=$R$11,VLOOKUP($AO565,Listas!$E$6:$F$106,2,),IF($AN565=$R$12,VLOOKUP($AO565,Listas!$H$6:$I$106,2,),""))),"")</f>
        <v/>
      </c>
      <c r="CR565" t="str">
        <f>IFERROR('Prod y alimentación'!N623*IF($AN565=$R$10,VLOOKUP($AO565,Listas!$B$6:$C$106,2,),IF($AN565=$R$11,VLOOKUP($AO565,Listas!$E$6:$F$106,2,),IF($AN565=$R$12,VLOOKUP($AO565,Listas!$H$6:$I$106,2,),""))),"")</f>
        <v/>
      </c>
      <c r="CS565" t="str">
        <f>IFERROR('Prod y alimentación'!Q623*IF($AN565=$R$10,VLOOKUP($AO565,Listas!$B$6:$C$106,2,),IF($AN565=$R$11,VLOOKUP($AO565,Listas!$E$6:$F$106,2,),IF($AN565=$R$12,VLOOKUP($AO565,Listas!$H$6:$I$106,2,),""))),"")</f>
        <v/>
      </c>
      <c r="CT565" t="str">
        <f>IFERROR('Prod y alimentación'!T623*IF($AN565=$R$10,VLOOKUP($AO565,Listas!$B$6:$C$106,2,),IF($AN565=$R$11,VLOOKUP($AO565,Listas!$E$6:$F$106,2,),IF($AN565=$R$12,VLOOKUP($AO565,Listas!$H$6:$I$106,2,),""))),"")</f>
        <v/>
      </c>
      <c r="CU565" t="str">
        <f>IFERROR('Prod y alimentación'!W623*IF($AN565=$R$10,VLOOKUP($AO565,Listas!$B$6:$C$106,2,),IF($AN565=$R$11,VLOOKUP($AO565,Listas!$E$6:$F$106,2,),IF($AN565=$R$12,VLOOKUP($AO565,Listas!$H$6:$I$106,2,),""))),"")</f>
        <v/>
      </c>
      <c r="CV565" t="str">
        <f>IFERROR('Prod y alimentación'!Z623*IF($AN565=$R$10,VLOOKUP($AO565,Listas!$B$6:$C$106,2,),IF($AN565=$R$11,VLOOKUP($AO565,Listas!$E$6:$F$106,2,),IF($AN565=$R$12,VLOOKUP($AO565,Listas!$H$6:$I$106,2,),""))),"")</f>
        <v/>
      </c>
      <c r="CW565" t="str">
        <f>IFERROR('Prod y alimentación'!AC623*IF($AN565=$R$10,VLOOKUP($AO565,Listas!$B$6:$C$106,2,),IF($AN565=$R$11,VLOOKUP($AO565,Listas!$E$6:$F$106,2,),IF($AN565=$R$12,VLOOKUP($AO565,Listas!$H$6:$I$106,2,),""))),"")</f>
        <v/>
      </c>
      <c r="CX565" t="str">
        <f>IFERROR('Prod y alimentación'!AF623*IF($AN565=$R$10,VLOOKUP($AO565,Listas!$B$6:$C$106,2,),IF($AN565=$R$11,VLOOKUP($AO565,Listas!$E$6:$F$106,2,),IF($AN565=$R$12,VLOOKUP($AO565,Listas!$H$6:$I$106,2,),""))),"")</f>
        <v/>
      </c>
      <c r="CY565" t="str">
        <f>IFERROR('Prod y alimentación'!AI623*IF($AN565=$R$10,VLOOKUP($AO565,Listas!$B$6:$C$106,2,),IF($AN565=$R$11,VLOOKUP($AO565,Listas!$E$6:$F$106,2,),IF($AN565=$R$12,VLOOKUP($AO565,Listas!$H$6:$I$106,2,),""))),"")</f>
        <v/>
      </c>
      <c r="CZ565" t="str">
        <f>IFERROR('Prod y alimentación'!AL623*IF($AN565=$R$10,VLOOKUP($AO565,Listas!$B$6:$C$106,2,),IF($AN565=$R$11,VLOOKUP($AO565,Listas!$E$6:$F$106,2,),IF($AN565=$R$12,VLOOKUP($AO565,Listas!$H$6:$I$106,2,),""))),"")</f>
        <v/>
      </c>
    </row>
    <row r="566" spans="80:104" x14ac:dyDescent="0.35">
      <c r="CB566" t="str">
        <f>IF(Reservas!E571="",IF(Reservas!D571="","",IF(Reservas!C571=$O$10,0.85,IF(Reservas!C571=$O$11,0.45,IF(Reservas!C571=$O$12,0.33,"")))),Reservas!E571)</f>
        <v/>
      </c>
      <c r="CC566" t="str">
        <f>IF(Reservas!H571="",IF(Reservas!G571="","",IF(Reservas!F571=$O$10,0.85,IF(Reservas!F571=$O$11,0.45,IF(Reservas!F571=$O$12,0.33,"")))),Reservas!H571)</f>
        <v/>
      </c>
      <c r="CD566" t="str">
        <f>IF(Reservas!K571="",IF(Reservas!J571="","",IF(Reservas!I571=$O$10,0.85,IF(Reservas!I571=$O$11,0.45,IF(Reservas!I571=$O$12,0.33,"")))),Reservas!K571)</f>
        <v/>
      </c>
      <c r="CE566" t="str">
        <f>IF(Reservas!N571="",IF(Reservas!M571="","",IF(Reservas!L571=$O$10,0.85,IF(Reservas!L571=$O$11,0.45,IF(Reservas!L571=$O$12,0.33,"")))),Reservas!N571)</f>
        <v/>
      </c>
      <c r="CF566" t="str">
        <f>IF(Reservas!Q571="",IF(Reservas!P571="","",IF(Reservas!O571=$O$10,0.85,IF(Reservas!O571=$O$11,0.45,IF(Reservas!O571=$O$12,0.33,"")))),Reservas!Q571)</f>
        <v/>
      </c>
      <c r="CG566" t="str">
        <f>IF(Reservas!T571="",IF(Reservas!S571="","",IF(Reservas!R571=$O$10,0.85,IF(Reservas!R571=$O$11,0.45,IF(Reservas!R571=$O$12,0.33,"")))),Reservas!T571)</f>
        <v/>
      </c>
      <c r="CH566" t="str">
        <f>IF(Reservas!W571="",IF(Reservas!V571="","",IF(Reservas!U571=$O$10,0.85,IF(Reservas!U571=$O$11,0.45,IF(Reservas!U571=$O$12,0.33,"")))),Reservas!W571)</f>
        <v/>
      </c>
      <c r="CI566" t="str">
        <f>IF(Reservas!Z571="",IF(Reservas!Y571="","",IF(Reservas!X571=$O$10,0.85,IF(Reservas!X571=$O$11,0.45,IF(Reservas!X571=$O$12,0.33,"")))),Reservas!Z571)</f>
        <v/>
      </c>
      <c r="CJ566" t="str">
        <f>IF(Reservas!AC571="",IF(Reservas!AB571="","",IF(Reservas!AA571=$O$10,0.85,IF(Reservas!AA571=$O$11,0.45,IF(Reservas!AA571=$O$12,0.33,"")))),Reservas!AC571)</f>
        <v/>
      </c>
      <c r="CK566" t="str">
        <f>IF(Reservas!AF571="",IF(Reservas!AE571="","",IF(Reservas!AD571=$O$10,0.85,IF(Reservas!AD571=$O$11,0.45,IF(Reservas!AD571=$O$12,0.33,"")))),Reservas!AF571)</f>
        <v/>
      </c>
      <c r="CL566" t="str">
        <f>IF(Reservas!AI571="",IF(Reservas!AH571="","",IF(Reservas!AG571=$O$10,0.85,IF(Reservas!AG571=$O$11,0.45,IF(Reservas!AG571=$O$12,0.33,"")))),Reservas!AI571)</f>
        <v/>
      </c>
      <c r="CM566" t="str">
        <f>IF(Reservas!AL571="",IF(Reservas!AK571="","",IF(Reservas!AJ571=$O$10,0.85,IF(Reservas!AJ571=$O$11,0.45,IF(Reservas!AJ571=$O$12,0.33,"")))),Reservas!AL571)</f>
        <v/>
      </c>
      <c r="CO566" t="str">
        <f>IFERROR('Prod y alimentación'!E624*IF($AN566=$R$10,VLOOKUP($AO566,Listas!$B$6:$C$106,2,),IF($AN566=$R$11,VLOOKUP($AO566,Listas!$E$6:$F$106,2,),IF($AN566=$R$12,VLOOKUP($AO566,Listas!$H$6:$I$106,2,),""))),"")</f>
        <v/>
      </c>
      <c r="CP566" t="str">
        <f>IFERROR('Prod y alimentación'!H624*IF($AN566=$R$10,VLOOKUP($AO566,Listas!$B$6:$C$106,2,),IF($AN566=$R$11,VLOOKUP($AO566,Listas!$E$6:$F$106,2,),IF($AN566=$R$12,VLOOKUP($AO566,Listas!$H$6:$I$106,2,),""))),"")</f>
        <v/>
      </c>
      <c r="CQ566" t="str">
        <f>IFERROR('Prod y alimentación'!K624*IF($AN566=$R$10,VLOOKUP($AO566,Listas!$B$6:$C$106,2,),IF($AN566=$R$11,VLOOKUP($AO566,Listas!$E$6:$F$106,2,),IF($AN566=$R$12,VLOOKUP($AO566,Listas!$H$6:$I$106,2,),""))),"")</f>
        <v/>
      </c>
      <c r="CR566" t="str">
        <f>IFERROR('Prod y alimentación'!N624*IF($AN566=$R$10,VLOOKUP($AO566,Listas!$B$6:$C$106,2,),IF($AN566=$R$11,VLOOKUP($AO566,Listas!$E$6:$F$106,2,),IF($AN566=$R$12,VLOOKUP($AO566,Listas!$H$6:$I$106,2,),""))),"")</f>
        <v/>
      </c>
      <c r="CS566" t="str">
        <f>IFERROR('Prod y alimentación'!Q624*IF($AN566=$R$10,VLOOKUP($AO566,Listas!$B$6:$C$106,2,),IF($AN566=$R$11,VLOOKUP($AO566,Listas!$E$6:$F$106,2,),IF($AN566=$R$12,VLOOKUP($AO566,Listas!$H$6:$I$106,2,),""))),"")</f>
        <v/>
      </c>
      <c r="CT566" t="str">
        <f>IFERROR('Prod y alimentación'!T624*IF($AN566=$R$10,VLOOKUP($AO566,Listas!$B$6:$C$106,2,),IF($AN566=$R$11,VLOOKUP($AO566,Listas!$E$6:$F$106,2,),IF($AN566=$R$12,VLOOKUP($AO566,Listas!$H$6:$I$106,2,),""))),"")</f>
        <v/>
      </c>
      <c r="CU566" t="str">
        <f>IFERROR('Prod y alimentación'!W624*IF($AN566=$R$10,VLOOKUP($AO566,Listas!$B$6:$C$106,2,),IF($AN566=$R$11,VLOOKUP($AO566,Listas!$E$6:$F$106,2,),IF($AN566=$R$12,VLOOKUP($AO566,Listas!$H$6:$I$106,2,),""))),"")</f>
        <v/>
      </c>
      <c r="CV566" t="str">
        <f>IFERROR('Prod y alimentación'!Z624*IF($AN566=$R$10,VLOOKUP($AO566,Listas!$B$6:$C$106,2,),IF($AN566=$R$11,VLOOKUP($AO566,Listas!$E$6:$F$106,2,),IF($AN566=$R$12,VLOOKUP($AO566,Listas!$H$6:$I$106,2,),""))),"")</f>
        <v/>
      </c>
      <c r="CW566" t="str">
        <f>IFERROR('Prod y alimentación'!AC624*IF($AN566=$R$10,VLOOKUP($AO566,Listas!$B$6:$C$106,2,),IF($AN566=$R$11,VLOOKUP($AO566,Listas!$E$6:$F$106,2,),IF($AN566=$R$12,VLOOKUP($AO566,Listas!$H$6:$I$106,2,),""))),"")</f>
        <v/>
      </c>
      <c r="CX566" t="str">
        <f>IFERROR('Prod y alimentación'!AF624*IF($AN566=$R$10,VLOOKUP($AO566,Listas!$B$6:$C$106,2,),IF($AN566=$R$11,VLOOKUP($AO566,Listas!$E$6:$F$106,2,),IF($AN566=$R$12,VLOOKUP($AO566,Listas!$H$6:$I$106,2,),""))),"")</f>
        <v/>
      </c>
      <c r="CY566" t="str">
        <f>IFERROR('Prod y alimentación'!AI624*IF($AN566=$R$10,VLOOKUP($AO566,Listas!$B$6:$C$106,2,),IF($AN566=$R$11,VLOOKUP($AO566,Listas!$E$6:$F$106,2,),IF($AN566=$R$12,VLOOKUP($AO566,Listas!$H$6:$I$106,2,),""))),"")</f>
        <v/>
      </c>
      <c r="CZ566" t="str">
        <f>IFERROR('Prod y alimentación'!AL624*IF($AN566=$R$10,VLOOKUP($AO566,Listas!$B$6:$C$106,2,),IF($AN566=$R$11,VLOOKUP($AO566,Listas!$E$6:$F$106,2,),IF($AN566=$R$12,VLOOKUP($AO566,Listas!$H$6:$I$106,2,),""))),"")</f>
        <v/>
      </c>
    </row>
    <row r="567" spans="80:104" x14ac:dyDescent="0.35">
      <c r="CB567" t="str">
        <f>IF(Reservas!E572="",IF(Reservas!D572="","",IF(Reservas!C572=$O$10,0.85,IF(Reservas!C572=$O$11,0.45,IF(Reservas!C572=$O$12,0.33,"")))),Reservas!E572)</f>
        <v/>
      </c>
      <c r="CC567" t="str">
        <f>IF(Reservas!H572="",IF(Reservas!G572="","",IF(Reservas!F572=$O$10,0.85,IF(Reservas!F572=$O$11,0.45,IF(Reservas!F572=$O$12,0.33,"")))),Reservas!H572)</f>
        <v/>
      </c>
      <c r="CD567" t="str">
        <f>IF(Reservas!K572="",IF(Reservas!J572="","",IF(Reservas!I572=$O$10,0.85,IF(Reservas!I572=$O$11,0.45,IF(Reservas!I572=$O$12,0.33,"")))),Reservas!K572)</f>
        <v/>
      </c>
      <c r="CE567" t="str">
        <f>IF(Reservas!N572="",IF(Reservas!M572="","",IF(Reservas!L572=$O$10,0.85,IF(Reservas!L572=$O$11,0.45,IF(Reservas!L572=$O$12,0.33,"")))),Reservas!N572)</f>
        <v/>
      </c>
      <c r="CF567" t="str">
        <f>IF(Reservas!Q572="",IF(Reservas!P572="","",IF(Reservas!O572=$O$10,0.85,IF(Reservas!O572=$O$11,0.45,IF(Reservas!O572=$O$12,0.33,"")))),Reservas!Q572)</f>
        <v/>
      </c>
      <c r="CG567" t="str">
        <f>IF(Reservas!T572="",IF(Reservas!S572="","",IF(Reservas!R572=$O$10,0.85,IF(Reservas!R572=$O$11,0.45,IF(Reservas!R572=$O$12,0.33,"")))),Reservas!T572)</f>
        <v/>
      </c>
      <c r="CH567" t="str">
        <f>IF(Reservas!W572="",IF(Reservas!V572="","",IF(Reservas!U572=$O$10,0.85,IF(Reservas!U572=$O$11,0.45,IF(Reservas!U572=$O$12,0.33,"")))),Reservas!W572)</f>
        <v/>
      </c>
      <c r="CI567" t="str">
        <f>IF(Reservas!Z572="",IF(Reservas!Y572="","",IF(Reservas!X572=$O$10,0.85,IF(Reservas!X572=$O$11,0.45,IF(Reservas!X572=$O$12,0.33,"")))),Reservas!Z572)</f>
        <v/>
      </c>
      <c r="CJ567" t="str">
        <f>IF(Reservas!AC572="",IF(Reservas!AB572="","",IF(Reservas!AA572=$O$10,0.85,IF(Reservas!AA572=$O$11,0.45,IF(Reservas!AA572=$O$12,0.33,"")))),Reservas!AC572)</f>
        <v/>
      </c>
      <c r="CK567" t="str">
        <f>IF(Reservas!AF572="",IF(Reservas!AE572="","",IF(Reservas!AD572=$O$10,0.85,IF(Reservas!AD572=$O$11,0.45,IF(Reservas!AD572=$O$12,0.33,"")))),Reservas!AF572)</f>
        <v/>
      </c>
      <c r="CL567" t="str">
        <f>IF(Reservas!AI572="",IF(Reservas!AH572="","",IF(Reservas!AG572=$O$10,0.85,IF(Reservas!AG572=$O$11,0.45,IF(Reservas!AG572=$O$12,0.33,"")))),Reservas!AI572)</f>
        <v/>
      </c>
      <c r="CM567" t="str">
        <f>IF(Reservas!AL572="",IF(Reservas!AK572="","",IF(Reservas!AJ572=$O$10,0.85,IF(Reservas!AJ572=$O$11,0.45,IF(Reservas!AJ572=$O$12,0.33,"")))),Reservas!AL572)</f>
        <v/>
      </c>
      <c r="CO567" t="str">
        <f>IFERROR('Prod y alimentación'!E625*IF($AN567=$R$10,VLOOKUP($AO567,Listas!$B$6:$C$106,2,),IF($AN567=$R$11,VLOOKUP($AO567,Listas!$E$6:$F$106,2,),IF($AN567=$R$12,VLOOKUP($AO567,Listas!$H$6:$I$106,2,),""))),"")</f>
        <v/>
      </c>
      <c r="CP567" t="str">
        <f>IFERROR('Prod y alimentación'!H625*IF($AN567=$R$10,VLOOKUP($AO567,Listas!$B$6:$C$106,2,),IF($AN567=$R$11,VLOOKUP($AO567,Listas!$E$6:$F$106,2,),IF($AN567=$R$12,VLOOKUP($AO567,Listas!$H$6:$I$106,2,),""))),"")</f>
        <v/>
      </c>
      <c r="CQ567" t="str">
        <f>IFERROR('Prod y alimentación'!K625*IF($AN567=$R$10,VLOOKUP($AO567,Listas!$B$6:$C$106,2,),IF($AN567=$R$11,VLOOKUP($AO567,Listas!$E$6:$F$106,2,),IF($AN567=$R$12,VLOOKUP($AO567,Listas!$H$6:$I$106,2,),""))),"")</f>
        <v/>
      </c>
      <c r="CR567" t="str">
        <f>IFERROR('Prod y alimentación'!N625*IF($AN567=$R$10,VLOOKUP($AO567,Listas!$B$6:$C$106,2,),IF($AN567=$R$11,VLOOKUP($AO567,Listas!$E$6:$F$106,2,),IF($AN567=$R$12,VLOOKUP($AO567,Listas!$H$6:$I$106,2,),""))),"")</f>
        <v/>
      </c>
      <c r="CS567" t="str">
        <f>IFERROR('Prod y alimentación'!Q625*IF($AN567=$R$10,VLOOKUP($AO567,Listas!$B$6:$C$106,2,),IF($AN567=$R$11,VLOOKUP($AO567,Listas!$E$6:$F$106,2,),IF($AN567=$R$12,VLOOKUP($AO567,Listas!$H$6:$I$106,2,),""))),"")</f>
        <v/>
      </c>
      <c r="CT567" t="str">
        <f>IFERROR('Prod y alimentación'!T625*IF($AN567=$R$10,VLOOKUP($AO567,Listas!$B$6:$C$106,2,),IF($AN567=$R$11,VLOOKUP($AO567,Listas!$E$6:$F$106,2,),IF($AN567=$R$12,VLOOKUP($AO567,Listas!$H$6:$I$106,2,),""))),"")</f>
        <v/>
      </c>
      <c r="CU567" t="str">
        <f>IFERROR('Prod y alimentación'!W625*IF($AN567=$R$10,VLOOKUP($AO567,Listas!$B$6:$C$106,2,),IF($AN567=$R$11,VLOOKUP($AO567,Listas!$E$6:$F$106,2,),IF($AN567=$R$12,VLOOKUP($AO567,Listas!$H$6:$I$106,2,),""))),"")</f>
        <v/>
      </c>
      <c r="CV567" t="str">
        <f>IFERROR('Prod y alimentación'!Z625*IF($AN567=$R$10,VLOOKUP($AO567,Listas!$B$6:$C$106,2,),IF($AN567=$R$11,VLOOKUP($AO567,Listas!$E$6:$F$106,2,),IF($AN567=$R$12,VLOOKUP($AO567,Listas!$H$6:$I$106,2,),""))),"")</f>
        <v/>
      </c>
      <c r="CW567" t="str">
        <f>IFERROR('Prod y alimentación'!AC625*IF($AN567=$R$10,VLOOKUP($AO567,Listas!$B$6:$C$106,2,),IF($AN567=$R$11,VLOOKUP($AO567,Listas!$E$6:$F$106,2,),IF($AN567=$R$12,VLOOKUP($AO567,Listas!$H$6:$I$106,2,),""))),"")</f>
        <v/>
      </c>
      <c r="CX567" t="str">
        <f>IFERROR('Prod y alimentación'!AF625*IF($AN567=$R$10,VLOOKUP($AO567,Listas!$B$6:$C$106,2,),IF($AN567=$R$11,VLOOKUP($AO567,Listas!$E$6:$F$106,2,),IF($AN567=$R$12,VLOOKUP($AO567,Listas!$H$6:$I$106,2,),""))),"")</f>
        <v/>
      </c>
      <c r="CY567" t="str">
        <f>IFERROR('Prod y alimentación'!AI625*IF($AN567=$R$10,VLOOKUP($AO567,Listas!$B$6:$C$106,2,),IF($AN567=$R$11,VLOOKUP($AO567,Listas!$E$6:$F$106,2,),IF($AN567=$R$12,VLOOKUP($AO567,Listas!$H$6:$I$106,2,),""))),"")</f>
        <v/>
      </c>
      <c r="CZ567" t="str">
        <f>IFERROR('Prod y alimentación'!AL625*IF($AN567=$R$10,VLOOKUP($AO567,Listas!$B$6:$C$106,2,),IF($AN567=$R$11,VLOOKUP($AO567,Listas!$E$6:$F$106,2,),IF($AN567=$R$12,VLOOKUP($AO567,Listas!$H$6:$I$106,2,),""))),"")</f>
        <v/>
      </c>
    </row>
    <row r="568" spans="80:104" x14ac:dyDescent="0.35">
      <c r="CB568" t="str">
        <f>IF(Reservas!E573="",IF(Reservas!D573="","",IF(Reservas!C573=$O$10,0.85,IF(Reservas!C573=$O$11,0.45,IF(Reservas!C573=$O$12,0.33,"")))),Reservas!E573)</f>
        <v/>
      </c>
      <c r="CC568" t="str">
        <f>IF(Reservas!H573="",IF(Reservas!G573="","",IF(Reservas!F573=$O$10,0.85,IF(Reservas!F573=$O$11,0.45,IF(Reservas!F573=$O$12,0.33,"")))),Reservas!H573)</f>
        <v/>
      </c>
      <c r="CD568" t="str">
        <f>IF(Reservas!K573="",IF(Reservas!J573="","",IF(Reservas!I573=$O$10,0.85,IF(Reservas!I573=$O$11,0.45,IF(Reservas!I573=$O$12,0.33,"")))),Reservas!K573)</f>
        <v/>
      </c>
      <c r="CE568" t="str">
        <f>IF(Reservas!N573="",IF(Reservas!M573="","",IF(Reservas!L573=$O$10,0.85,IF(Reservas!L573=$O$11,0.45,IF(Reservas!L573=$O$12,0.33,"")))),Reservas!N573)</f>
        <v/>
      </c>
      <c r="CF568" t="str">
        <f>IF(Reservas!Q573="",IF(Reservas!P573="","",IF(Reservas!O573=$O$10,0.85,IF(Reservas!O573=$O$11,0.45,IF(Reservas!O573=$O$12,0.33,"")))),Reservas!Q573)</f>
        <v/>
      </c>
      <c r="CG568" t="str">
        <f>IF(Reservas!T573="",IF(Reservas!S573="","",IF(Reservas!R573=$O$10,0.85,IF(Reservas!R573=$O$11,0.45,IF(Reservas!R573=$O$12,0.33,"")))),Reservas!T573)</f>
        <v/>
      </c>
      <c r="CH568" t="str">
        <f>IF(Reservas!W573="",IF(Reservas!V573="","",IF(Reservas!U573=$O$10,0.85,IF(Reservas!U573=$O$11,0.45,IF(Reservas!U573=$O$12,0.33,"")))),Reservas!W573)</f>
        <v/>
      </c>
      <c r="CI568" t="str">
        <f>IF(Reservas!Z573="",IF(Reservas!Y573="","",IF(Reservas!X573=$O$10,0.85,IF(Reservas!X573=$O$11,0.45,IF(Reservas!X573=$O$12,0.33,"")))),Reservas!Z573)</f>
        <v/>
      </c>
      <c r="CJ568" t="str">
        <f>IF(Reservas!AC573="",IF(Reservas!AB573="","",IF(Reservas!AA573=$O$10,0.85,IF(Reservas!AA573=$O$11,0.45,IF(Reservas!AA573=$O$12,0.33,"")))),Reservas!AC573)</f>
        <v/>
      </c>
      <c r="CK568" t="str">
        <f>IF(Reservas!AF573="",IF(Reservas!AE573="","",IF(Reservas!AD573=$O$10,0.85,IF(Reservas!AD573=$O$11,0.45,IF(Reservas!AD573=$O$12,0.33,"")))),Reservas!AF573)</f>
        <v/>
      </c>
      <c r="CL568" t="str">
        <f>IF(Reservas!AI573="",IF(Reservas!AH573="","",IF(Reservas!AG573=$O$10,0.85,IF(Reservas!AG573=$O$11,0.45,IF(Reservas!AG573=$O$12,0.33,"")))),Reservas!AI573)</f>
        <v/>
      </c>
      <c r="CM568" t="str">
        <f>IF(Reservas!AL573="",IF(Reservas!AK573="","",IF(Reservas!AJ573=$O$10,0.85,IF(Reservas!AJ573=$O$11,0.45,IF(Reservas!AJ573=$O$12,0.33,"")))),Reservas!AL573)</f>
        <v/>
      </c>
      <c r="CO568" t="str">
        <f>IFERROR('Prod y alimentación'!E626*IF($AN568=$R$10,VLOOKUP($AO568,Listas!$B$6:$C$106,2,),IF($AN568=$R$11,VLOOKUP($AO568,Listas!$E$6:$F$106,2,),IF($AN568=$R$12,VLOOKUP($AO568,Listas!$H$6:$I$106,2,),""))),"")</f>
        <v/>
      </c>
      <c r="CP568" t="str">
        <f>IFERROR('Prod y alimentación'!H626*IF($AN568=$R$10,VLOOKUP($AO568,Listas!$B$6:$C$106,2,),IF($AN568=$R$11,VLOOKUP($AO568,Listas!$E$6:$F$106,2,),IF($AN568=$R$12,VLOOKUP($AO568,Listas!$H$6:$I$106,2,),""))),"")</f>
        <v/>
      </c>
      <c r="CQ568" t="str">
        <f>IFERROR('Prod y alimentación'!K626*IF($AN568=$R$10,VLOOKUP($AO568,Listas!$B$6:$C$106,2,),IF($AN568=$R$11,VLOOKUP($AO568,Listas!$E$6:$F$106,2,),IF($AN568=$R$12,VLOOKUP($AO568,Listas!$H$6:$I$106,2,),""))),"")</f>
        <v/>
      </c>
      <c r="CR568" t="str">
        <f>IFERROR('Prod y alimentación'!N626*IF($AN568=$R$10,VLOOKUP($AO568,Listas!$B$6:$C$106,2,),IF($AN568=$R$11,VLOOKUP($AO568,Listas!$E$6:$F$106,2,),IF($AN568=$R$12,VLOOKUP($AO568,Listas!$H$6:$I$106,2,),""))),"")</f>
        <v/>
      </c>
      <c r="CS568" t="str">
        <f>IFERROR('Prod y alimentación'!Q626*IF($AN568=$R$10,VLOOKUP($AO568,Listas!$B$6:$C$106,2,),IF($AN568=$R$11,VLOOKUP($AO568,Listas!$E$6:$F$106,2,),IF($AN568=$R$12,VLOOKUP($AO568,Listas!$H$6:$I$106,2,),""))),"")</f>
        <v/>
      </c>
      <c r="CT568" t="str">
        <f>IFERROR('Prod y alimentación'!T626*IF($AN568=$R$10,VLOOKUP($AO568,Listas!$B$6:$C$106,2,),IF($AN568=$R$11,VLOOKUP($AO568,Listas!$E$6:$F$106,2,),IF($AN568=$R$12,VLOOKUP($AO568,Listas!$H$6:$I$106,2,),""))),"")</f>
        <v/>
      </c>
      <c r="CU568" t="str">
        <f>IFERROR('Prod y alimentación'!W626*IF($AN568=$R$10,VLOOKUP($AO568,Listas!$B$6:$C$106,2,),IF($AN568=$R$11,VLOOKUP($AO568,Listas!$E$6:$F$106,2,),IF($AN568=$R$12,VLOOKUP($AO568,Listas!$H$6:$I$106,2,),""))),"")</f>
        <v/>
      </c>
      <c r="CV568" t="str">
        <f>IFERROR('Prod y alimentación'!Z626*IF($AN568=$R$10,VLOOKUP($AO568,Listas!$B$6:$C$106,2,),IF($AN568=$R$11,VLOOKUP($AO568,Listas!$E$6:$F$106,2,),IF($AN568=$R$12,VLOOKUP($AO568,Listas!$H$6:$I$106,2,),""))),"")</f>
        <v/>
      </c>
      <c r="CW568" t="str">
        <f>IFERROR('Prod y alimentación'!AC626*IF($AN568=$R$10,VLOOKUP($AO568,Listas!$B$6:$C$106,2,),IF($AN568=$R$11,VLOOKUP($AO568,Listas!$E$6:$F$106,2,),IF($AN568=$R$12,VLOOKUP($AO568,Listas!$H$6:$I$106,2,),""))),"")</f>
        <v/>
      </c>
      <c r="CX568" t="str">
        <f>IFERROR('Prod y alimentación'!AF626*IF($AN568=$R$10,VLOOKUP($AO568,Listas!$B$6:$C$106,2,),IF($AN568=$R$11,VLOOKUP($AO568,Listas!$E$6:$F$106,2,),IF($AN568=$R$12,VLOOKUP($AO568,Listas!$H$6:$I$106,2,),""))),"")</f>
        <v/>
      </c>
      <c r="CY568" t="str">
        <f>IFERROR('Prod y alimentación'!AI626*IF($AN568=$R$10,VLOOKUP($AO568,Listas!$B$6:$C$106,2,),IF($AN568=$R$11,VLOOKUP($AO568,Listas!$E$6:$F$106,2,),IF($AN568=$R$12,VLOOKUP($AO568,Listas!$H$6:$I$106,2,),""))),"")</f>
        <v/>
      </c>
      <c r="CZ568" t="str">
        <f>IFERROR('Prod y alimentación'!AL626*IF($AN568=$R$10,VLOOKUP($AO568,Listas!$B$6:$C$106,2,),IF($AN568=$R$11,VLOOKUP($AO568,Listas!$E$6:$F$106,2,),IF($AN568=$R$12,VLOOKUP($AO568,Listas!$H$6:$I$106,2,),""))),"")</f>
        <v/>
      </c>
    </row>
    <row r="569" spans="80:104" x14ac:dyDescent="0.35">
      <c r="CB569" t="str">
        <f>IF(Reservas!E574="",IF(Reservas!D574="","",IF(Reservas!C574=$O$10,0.85,IF(Reservas!C574=$O$11,0.45,IF(Reservas!C574=$O$12,0.33,"")))),Reservas!E574)</f>
        <v/>
      </c>
      <c r="CC569" t="str">
        <f>IF(Reservas!H574="",IF(Reservas!G574="","",IF(Reservas!F574=$O$10,0.85,IF(Reservas!F574=$O$11,0.45,IF(Reservas!F574=$O$12,0.33,"")))),Reservas!H574)</f>
        <v/>
      </c>
      <c r="CD569" t="str">
        <f>IF(Reservas!K574="",IF(Reservas!J574="","",IF(Reservas!I574=$O$10,0.85,IF(Reservas!I574=$O$11,0.45,IF(Reservas!I574=$O$12,0.33,"")))),Reservas!K574)</f>
        <v/>
      </c>
      <c r="CE569" t="str">
        <f>IF(Reservas!N574="",IF(Reservas!M574="","",IF(Reservas!L574=$O$10,0.85,IF(Reservas!L574=$O$11,0.45,IF(Reservas!L574=$O$12,0.33,"")))),Reservas!N574)</f>
        <v/>
      </c>
      <c r="CF569" t="str">
        <f>IF(Reservas!Q574="",IF(Reservas!P574="","",IF(Reservas!O574=$O$10,0.85,IF(Reservas!O574=$O$11,0.45,IF(Reservas!O574=$O$12,0.33,"")))),Reservas!Q574)</f>
        <v/>
      </c>
      <c r="CG569" t="str">
        <f>IF(Reservas!T574="",IF(Reservas!S574="","",IF(Reservas!R574=$O$10,0.85,IF(Reservas!R574=$O$11,0.45,IF(Reservas!R574=$O$12,0.33,"")))),Reservas!T574)</f>
        <v/>
      </c>
      <c r="CH569" t="str">
        <f>IF(Reservas!W574="",IF(Reservas!V574="","",IF(Reservas!U574=$O$10,0.85,IF(Reservas!U574=$O$11,0.45,IF(Reservas!U574=$O$12,0.33,"")))),Reservas!W574)</f>
        <v/>
      </c>
      <c r="CI569" t="str">
        <f>IF(Reservas!Z574="",IF(Reservas!Y574="","",IF(Reservas!X574=$O$10,0.85,IF(Reservas!X574=$O$11,0.45,IF(Reservas!X574=$O$12,0.33,"")))),Reservas!Z574)</f>
        <v/>
      </c>
      <c r="CJ569" t="str">
        <f>IF(Reservas!AC574="",IF(Reservas!AB574="","",IF(Reservas!AA574=$O$10,0.85,IF(Reservas!AA574=$O$11,0.45,IF(Reservas!AA574=$O$12,0.33,"")))),Reservas!AC574)</f>
        <v/>
      </c>
      <c r="CK569" t="str">
        <f>IF(Reservas!AF574="",IF(Reservas!AE574="","",IF(Reservas!AD574=$O$10,0.85,IF(Reservas!AD574=$O$11,0.45,IF(Reservas!AD574=$O$12,0.33,"")))),Reservas!AF574)</f>
        <v/>
      </c>
      <c r="CL569" t="str">
        <f>IF(Reservas!AI574="",IF(Reservas!AH574="","",IF(Reservas!AG574=$O$10,0.85,IF(Reservas!AG574=$O$11,0.45,IF(Reservas!AG574=$O$12,0.33,"")))),Reservas!AI574)</f>
        <v/>
      </c>
      <c r="CM569" t="str">
        <f>IF(Reservas!AL574="",IF(Reservas!AK574="","",IF(Reservas!AJ574=$O$10,0.85,IF(Reservas!AJ574=$O$11,0.45,IF(Reservas!AJ574=$O$12,0.33,"")))),Reservas!AL574)</f>
        <v/>
      </c>
      <c r="CO569" t="str">
        <f>IFERROR('Prod y alimentación'!E627*IF($AN569=$R$10,VLOOKUP($AO569,Listas!$B$6:$C$106,2,),IF($AN569=$R$11,VLOOKUP($AO569,Listas!$E$6:$F$106,2,),IF($AN569=$R$12,VLOOKUP($AO569,Listas!$H$6:$I$106,2,),""))),"")</f>
        <v/>
      </c>
      <c r="CP569" t="str">
        <f>IFERROR('Prod y alimentación'!H627*IF($AN569=$R$10,VLOOKUP($AO569,Listas!$B$6:$C$106,2,),IF($AN569=$R$11,VLOOKUP($AO569,Listas!$E$6:$F$106,2,),IF($AN569=$R$12,VLOOKUP($AO569,Listas!$H$6:$I$106,2,),""))),"")</f>
        <v/>
      </c>
      <c r="CQ569" t="str">
        <f>IFERROR('Prod y alimentación'!K627*IF($AN569=$R$10,VLOOKUP($AO569,Listas!$B$6:$C$106,2,),IF($AN569=$R$11,VLOOKUP($AO569,Listas!$E$6:$F$106,2,),IF($AN569=$R$12,VLOOKUP($AO569,Listas!$H$6:$I$106,2,),""))),"")</f>
        <v/>
      </c>
      <c r="CR569" t="str">
        <f>IFERROR('Prod y alimentación'!N627*IF($AN569=$R$10,VLOOKUP($AO569,Listas!$B$6:$C$106,2,),IF($AN569=$R$11,VLOOKUP($AO569,Listas!$E$6:$F$106,2,),IF($AN569=$R$12,VLOOKUP($AO569,Listas!$H$6:$I$106,2,),""))),"")</f>
        <v/>
      </c>
      <c r="CS569" t="str">
        <f>IFERROR('Prod y alimentación'!Q627*IF($AN569=$R$10,VLOOKUP($AO569,Listas!$B$6:$C$106,2,),IF($AN569=$R$11,VLOOKUP($AO569,Listas!$E$6:$F$106,2,),IF($AN569=$R$12,VLOOKUP($AO569,Listas!$H$6:$I$106,2,),""))),"")</f>
        <v/>
      </c>
      <c r="CT569" t="str">
        <f>IFERROR('Prod y alimentación'!T627*IF($AN569=$R$10,VLOOKUP($AO569,Listas!$B$6:$C$106,2,),IF($AN569=$R$11,VLOOKUP($AO569,Listas!$E$6:$F$106,2,),IF($AN569=$R$12,VLOOKUP($AO569,Listas!$H$6:$I$106,2,),""))),"")</f>
        <v/>
      </c>
      <c r="CU569" t="str">
        <f>IFERROR('Prod y alimentación'!W627*IF($AN569=$R$10,VLOOKUP($AO569,Listas!$B$6:$C$106,2,),IF($AN569=$R$11,VLOOKUP($AO569,Listas!$E$6:$F$106,2,),IF($AN569=$R$12,VLOOKUP($AO569,Listas!$H$6:$I$106,2,),""))),"")</f>
        <v/>
      </c>
      <c r="CV569" t="str">
        <f>IFERROR('Prod y alimentación'!Z627*IF($AN569=$R$10,VLOOKUP($AO569,Listas!$B$6:$C$106,2,),IF($AN569=$R$11,VLOOKUP($AO569,Listas!$E$6:$F$106,2,),IF($AN569=$R$12,VLOOKUP($AO569,Listas!$H$6:$I$106,2,),""))),"")</f>
        <v/>
      </c>
      <c r="CW569" t="str">
        <f>IFERROR('Prod y alimentación'!AC627*IF($AN569=$R$10,VLOOKUP($AO569,Listas!$B$6:$C$106,2,),IF($AN569=$R$11,VLOOKUP($AO569,Listas!$E$6:$F$106,2,),IF($AN569=$R$12,VLOOKUP($AO569,Listas!$H$6:$I$106,2,),""))),"")</f>
        <v/>
      </c>
      <c r="CX569" t="str">
        <f>IFERROR('Prod y alimentación'!AF627*IF($AN569=$R$10,VLOOKUP($AO569,Listas!$B$6:$C$106,2,),IF($AN569=$R$11,VLOOKUP($AO569,Listas!$E$6:$F$106,2,),IF($AN569=$R$12,VLOOKUP($AO569,Listas!$H$6:$I$106,2,),""))),"")</f>
        <v/>
      </c>
      <c r="CY569" t="str">
        <f>IFERROR('Prod y alimentación'!AI627*IF($AN569=$R$10,VLOOKUP($AO569,Listas!$B$6:$C$106,2,),IF($AN569=$R$11,VLOOKUP($AO569,Listas!$E$6:$F$106,2,),IF($AN569=$R$12,VLOOKUP($AO569,Listas!$H$6:$I$106,2,),""))),"")</f>
        <v/>
      </c>
      <c r="CZ569" t="str">
        <f>IFERROR('Prod y alimentación'!AL627*IF($AN569=$R$10,VLOOKUP($AO569,Listas!$B$6:$C$106,2,),IF($AN569=$R$11,VLOOKUP($AO569,Listas!$E$6:$F$106,2,),IF($AN569=$R$12,VLOOKUP($AO569,Listas!$H$6:$I$106,2,),""))),"")</f>
        <v/>
      </c>
    </row>
    <row r="570" spans="80:104" x14ac:dyDescent="0.35">
      <c r="CB570" t="str">
        <f>IF(Reservas!E575="",IF(Reservas!D575="","",IF(Reservas!C575=$O$10,0.85,IF(Reservas!C575=$O$11,0.45,IF(Reservas!C575=$O$12,0.33,"")))),Reservas!E575)</f>
        <v/>
      </c>
      <c r="CC570" t="str">
        <f>IF(Reservas!H575="",IF(Reservas!G575="","",IF(Reservas!F575=$O$10,0.85,IF(Reservas!F575=$O$11,0.45,IF(Reservas!F575=$O$12,0.33,"")))),Reservas!H575)</f>
        <v/>
      </c>
      <c r="CD570" t="str">
        <f>IF(Reservas!K575="",IF(Reservas!J575="","",IF(Reservas!I575=$O$10,0.85,IF(Reservas!I575=$O$11,0.45,IF(Reservas!I575=$O$12,0.33,"")))),Reservas!K575)</f>
        <v/>
      </c>
      <c r="CE570" t="str">
        <f>IF(Reservas!N575="",IF(Reservas!M575="","",IF(Reservas!L575=$O$10,0.85,IF(Reservas!L575=$O$11,0.45,IF(Reservas!L575=$O$12,0.33,"")))),Reservas!N575)</f>
        <v/>
      </c>
      <c r="CF570" t="str">
        <f>IF(Reservas!Q575="",IF(Reservas!P575="","",IF(Reservas!O575=$O$10,0.85,IF(Reservas!O575=$O$11,0.45,IF(Reservas!O575=$O$12,0.33,"")))),Reservas!Q575)</f>
        <v/>
      </c>
      <c r="CG570" t="str">
        <f>IF(Reservas!T575="",IF(Reservas!S575="","",IF(Reservas!R575=$O$10,0.85,IF(Reservas!R575=$O$11,0.45,IF(Reservas!R575=$O$12,0.33,"")))),Reservas!T575)</f>
        <v/>
      </c>
      <c r="CH570" t="str">
        <f>IF(Reservas!W575="",IF(Reservas!V575="","",IF(Reservas!U575=$O$10,0.85,IF(Reservas!U575=$O$11,0.45,IF(Reservas!U575=$O$12,0.33,"")))),Reservas!W575)</f>
        <v/>
      </c>
      <c r="CI570" t="str">
        <f>IF(Reservas!Z575="",IF(Reservas!Y575="","",IF(Reservas!X575=$O$10,0.85,IF(Reservas!X575=$O$11,0.45,IF(Reservas!X575=$O$12,0.33,"")))),Reservas!Z575)</f>
        <v/>
      </c>
      <c r="CJ570" t="str">
        <f>IF(Reservas!AC575="",IF(Reservas!AB575="","",IF(Reservas!AA575=$O$10,0.85,IF(Reservas!AA575=$O$11,0.45,IF(Reservas!AA575=$O$12,0.33,"")))),Reservas!AC575)</f>
        <v/>
      </c>
      <c r="CK570" t="str">
        <f>IF(Reservas!AF575="",IF(Reservas!AE575="","",IF(Reservas!AD575=$O$10,0.85,IF(Reservas!AD575=$O$11,0.45,IF(Reservas!AD575=$O$12,0.33,"")))),Reservas!AF575)</f>
        <v/>
      </c>
      <c r="CL570" t="str">
        <f>IF(Reservas!AI575="",IF(Reservas!AH575="","",IF(Reservas!AG575=$O$10,0.85,IF(Reservas!AG575=$O$11,0.45,IF(Reservas!AG575=$O$12,0.33,"")))),Reservas!AI575)</f>
        <v/>
      </c>
      <c r="CM570" t="str">
        <f>IF(Reservas!AL575="",IF(Reservas!AK575="","",IF(Reservas!AJ575=$O$10,0.85,IF(Reservas!AJ575=$O$11,0.45,IF(Reservas!AJ575=$O$12,0.33,"")))),Reservas!AL575)</f>
        <v/>
      </c>
      <c r="CO570" t="str">
        <f>IFERROR('Prod y alimentación'!E628*IF($AN570=$R$10,VLOOKUP($AO570,Listas!$B$6:$C$106,2,),IF($AN570=$R$11,VLOOKUP($AO570,Listas!$E$6:$F$106,2,),IF($AN570=$R$12,VLOOKUP($AO570,Listas!$H$6:$I$106,2,),""))),"")</f>
        <v/>
      </c>
      <c r="CP570" t="str">
        <f>IFERROR('Prod y alimentación'!H628*IF($AN570=$R$10,VLOOKUP($AO570,Listas!$B$6:$C$106,2,),IF($AN570=$R$11,VLOOKUP($AO570,Listas!$E$6:$F$106,2,),IF($AN570=$R$12,VLOOKUP($AO570,Listas!$H$6:$I$106,2,),""))),"")</f>
        <v/>
      </c>
      <c r="CQ570" t="str">
        <f>IFERROR('Prod y alimentación'!K628*IF($AN570=$R$10,VLOOKUP($AO570,Listas!$B$6:$C$106,2,),IF($AN570=$R$11,VLOOKUP($AO570,Listas!$E$6:$F$106,2,),IF($AN570=$R$12,VLOOKUP($AO570,Listas!$H$6:$I$106,2,),""))),"")</f>
        <v/>
      </c>
      <c r="CR570" t="str">
        <f>IFERROR('Prod y alimentación'!N628*IF($AN570=$R$10,VLOOKUP($AO570,Listas!$B$6:$C$106,2,),IF($AN570=$R$11,VLOOKUP($AO570,Listas!$E$6:$F$106,2,),IF($AN570=$R$12,VLOOKUP($AO570,Listas!$H$6:$I$106,2,),""))),"")</f>
        <v/>
      </c>
      <c r="CS570" t="str">
        <f>IFERROR('Prod y alimentación'!Q628*IF($AN570=$R$10,VLOOKUP($AO570,Listas!$B$6:$C$106,2,),IF($AN570=$R$11,VLOOKUP($AO570,Listas!$E$6:$F$106,2,),IF($AN570=$R$12,VLOOKUP($AO570,Listas!$H$6:$I$106,2,),""))),"")</f>
        <v/>
      </c>
      <c r="CT570" t="str">
        <f>IFERROR('Prod y alimentación'!T628*IF($AN570=$R$10,VLOOKUP($AO570,Listas!$B$6:$C$106,2,),IF($AN570=$R$11,VLOOKUP($AO570,Listas!$E$6:$F$106,2,),IF($AN570=$R$12,VLOOKUP($AO570,Listas!$H$6:$I$106,2,),""))),"")</f>
        <v/>
      </c>
      <c r="CU570" t="str">
        <f>IFERROR('Prod y alimentación'!W628*IF($AN570=$R$10,VLOOKUP($AO570,Listas!$B$6:$C$106,2,),IF($AN570=$R$11,VLOOKUP($AO570,Listas!$E$6:$F$106,2,),IF($AN570=$R$12,VLOOKUP($AO570,Listas!$H$6:$I$106,2,),""))),"")</f>
        <v/>
      </c>
      <c r="CV570" t="str">
        <f>IFERROR('Prod y alimentación'!Z628*IF($AN570=$R$10,VLOOKUP($AO570,Listas!$B$6:$C$106,2,),IF($AN570=$R$11,VLOOKUP($AO570,Listas!$E$6:$F$106,2,),IF($AN570=$R$12,VLOOKUP($AO570,Listas!$H$6:$I$106,2,),""))),"")</f>
        <v/>
      </c>
      <c r="CW570" t="str">
        <f>IFERROR('Prod y alimentación'!AC628*IF($AN570=$R$10,VLOOKUP($AO570,Listas!$B$6:$C$106,2,),IF($AN570=$R$11,VLOOKUP($AO570,Listas!$E$6:$F$106,2,),IF($AN570=$R$12,VLOOKUP($AO570,Listas!$H$6:$I$106,2,),""))),"")</f>
        <v/>
      </c>
      <c r="CX570" t="str">
        <f>IFERROR('Prod y alimentación'!AF628*IF($AN570=$R$10,VLOOKUP($AO570,Listas!$B$6:$C$106,2,),IF($AN570=$R$11,VLOOKUP($AO570,Listas!$E$6:$F$106,2,),IF($AN570=$R$12,VLOOKUP($AO570,Listas!$H$6:$I$106,2,),""))),"")</f>
        <v/>
      </c>
      <c r="CY570" t="str">
        <f>IFERROR('Prod y alimentación'!AI628*IF($AN570=$R$10,VLOOKUP($AO570,Listas!$B$6:$C$106,2,),IF($AN570=$R$11,VLOOKUP($AO570,Listas!$E$6:$F$106,2,),IF($AN570=$R$12,VLOOKUP($AO570,Listas!$H$6:$I$106,2,),""))),"")</f>
        <v/>
      </c>
      <c r="CZ570" t="str">
        <f>IFERROR('Prod y alimentación'!AL628*IF($AN570=$R$10,VLOOKUP($AO570,Listas!$B$6:$C$106,2,),IF($AN570=$R$11,VLOOKUP($AO570,Listas!$E$6:$F$106,2,),IF($AN570=$R$12,VLOOKUP($AO570,Listas!$H$6:$I$106,2,),""))),"")</f>
        <v/>
      </c>
    </row>
    <row r="571" spans="80:104" x14ac:dyDescent="0.35">
      <c r="CB571" t="str">
        <f>IF(Reservas!E576="",IF(Reservas!D576="","",IF(Reservas!C576=$O$10,0.85,IF(Reservas!C576=$O$11,0.45,IF(Reservas!C576=$O$12,0.33,"")))),Reservas!E576)</f>
        <v/>
      </c>
      <c r="CC571" t="str">
        <f>IF(Reservas!H576="",IF(Reservas!G576="","",IF(Reservas!F576=$O$10,0.85,IF(Reservas!F576=$O$11,0.45,IF(Reservas!F576=$O$12,0.33,"")))),Reservas!H576)</f>
        <v/>
      </c>
      <c r="CD571" t="str">
        <f>IF(Reservas!K576="",IF(Reservas!J576="","",IF(Reservas!I576=$O$10,0.85,IF(Reservas!I576=$O$11,0.45,IF(Reservas!I576=$O$12,0.33,"")))),Reservas!K576)</f>
        <v/>
      </c>
      <c r="CE571" t="str">
        <f>IF(Reservas!N576="",IF(Reservas!M576="","",IF(Reservas!L576=$O$10,0.85,IF(Reservas!L576=$O$11,0.45,IF(Reservas!L576=$O$12,0.33,"")))),Reservas!N576)</f>
        <v/>
      </c>
      <c r="CF571" t="str">
        <f>IF(Reservas!Q576="",IF(Reservas!P576="","",IF(Reservas!O576=$O$10,0.85,IF(Reservas!O576=$O$11,0.45,IF(Reservas!O576=$O$12,0.33,"")))),Reservas!Q576)</f>
        <v/>
      </c>
      <c r="CG571" t="str">
        <f>IF(Reservas!T576="",IF(Reservas!S576="","",IF(Reservas!R576=$O$10,0.85,IF(Reservas!R576=$O$11,0.45,IF(Reservas!R576=$O$12,0.33,"")))),Reservas!T576)</f>
        <v/>
      </c>
      <c r="CH571" t="str">
        <f>IF(Reservas!W576="",IF(Reservas!V576="","",IF(Reservas!U576=$O$10,0.85,IF(Reservas!U576=$O$11,0.45,IF(Reservas!U576=$O$12,0.33,"")))),Reservas!W576)</f>
        <v/>
      </c>
      <c r="CI571" t="str">
        <f>IF(Reservas!Z576="",IF(Reservas!Y576="","",IF(Reservas!X576=$O$10,0.85,IF(Reservas!X576=$O$11,0.45,IF(Reservas!X576=$O$12,0.33,"")))),Reservas!Z576)</f>
        <v/>
      </c>
      <c r="CJ571" t="str">
        <f>IF(Reservas!AC576="",IF(Reservas!AB576="","",IF(Reservas!AA576=$O$10,0.85,IF(Reservas!AA576=$O$11,0.45,IF(Reservas!AA576=$O$12,0.33,"")))),Reservas!AC576)</f>
        <v/>
      </c>
      <c r="CK571" t="str">
        <f>IF(Reservas!AF576="",IF(Reservas!AE576="","",IF(Reservas!AD576=$O$10,0.85,IF(Reservas!AD576=$O$11,0.45,IF(Reservas!AD576=$O$12,0.33,"")))),Reservas!AF576)</f>
        <v/>
      </c>
      <c r="CL571" t="str">
        <f>IF(Reservas!AI576="",IF(Reservas!AH576="","",IF(Reservas!AG576=$O$10,0.85,IF(Reservas!AG576=$O$11,0.45,IF(Reservas!AG576=$O$12,0.33,"")))),Reservas!AI576)</f>
        <v/>
      </c>
      <c r="CM571" t="str">
        <f>IF(Reservas!AL576="",IF(Reservas!AK576="","",IF(Reservas!AJ576=$O$10,0.85,IF(Reservas!AJ576=$O$11,0.45,IF(Reservas!AJ576=$O$12,0.33,"")))),Reservas!AL576)</f>
        <v/>
      </c>
      <c r="CO571" t="str">
        <f>IFERROR('Prod y alimentación'!E629*IF($AN571=$R$10,VLOOKUP($AO571,Listas!$B$6:$C$106,2,),IF($AN571=$R$11,VLOOKUP($AO571,Listas!$E$6:$F$106,2,),IF($AN571=$R$12,VLOOKUP($AO571,Listas!$H$6:$I$106,2,),""))),"")</f>
        <v/>
      </c>
      <c r="CP571" t="str">
        <f>IFERROR('Prod y alimentación'!H629*IF($AN571=$R$10,VLOOKUP($AO571,Listas!$B$6:$C$106,2,),IF($AN571=$R$11,VLOOKUP($AO571,Listas!$E$6:$F$106,2,),IF($AN571=$R$12,VLOOKUP($AO571,Listas!$H$6:$I$106,2,),""))),"")</f>
        <v/>
      </c>
      <c r="CQ571" t="str">
        <f>IFERROR('Prod y alimentación'!K629*IF($AN571=$R$10,VLOOKUP($AO571,Listas!$B$6:$C$106,2,),IF($AN571=$R$11,VLOOKUP($AO571,Listas!$E$6:$F$106,2,),IF($AN571=$R$12,VLOOKUP($AO571,Listas!$H$6:$I$106,2,),""))),"")</f>
        <v/>
      </c>
      <c r="CR571" t="str">
        <f>IFERROR('Prod y alimentación'!N629*IF($AN571=$R$10,VLOOKUP($AO571,Listas!$B$6:$C$106,2,),IF($AN571=$R$11,VLOOKUP($AO571,Listas!$E$6:$F$106,2,),IF($AN571=$R$12,VLOOKUP($AO571,Listas!$H$6:$I$106,2,),""))),"")</f>
        <v/>
      </c>
      <c r="CS571" t="str">
        <f>IFERROR('Prod y alimentación'!Q629*IF($AN571=$R$10,VLOOKUP($AO571,Listas!$B$6:$C$106,2,),IF($AN571=$R$11,VLOOKUP($AO571,Listas!$E$6:$F$106,2,),IF($AN571=$R$12,VLOOKUP($AO571,Listas!$H$6:$I$106,2,),""))),"")</f>
        <v/>
      </c>
      <c r="CT571" t="str">
        <f>IFERROR('Prod y alimentación'!T629*IF($AN571=$R$10,VLOOKUP($AO571,Listas!$B$6:$C$106,2,),IF($AN571=$R$11,VLOOKUP($AO571,Listas!$E$6:$F$106,2,),IF($AN571=$R$12,VLOOKUP($AO571,Listas!$H$6:$I$106,2,),""))),"")</f>
        <v/>
      </c>
      <c r="CU571" t="str">
        <f>IFERROR('Prod y alimentación'!W629*IF($AN571=$R$10,VLOOKUP($AO571,Listas!$B$6:$C$106,2,),IF($AN571=$R$11,VLOOKUP($AO571,Listas!$E$6:$F$106,2,),IF($AN571=$R$12,VLOOKUP($AO571,Listas!$H$6:$I$106,2,),""))),"")</f>
        <v/>
      </c>
      <c r="CV571" t="str">
        <f>IFERROR('Prod y alimentación'!Z629*IF($AN571=$R$10,VLOOKUP($AO571,Listas!$B$6:$C$106,2,),IF($AN571=$R$11,VLOOKUP($AO571,Listas!$E$6:$F$106,2,),IF($AN571=$R$12,VLOOKUP($AO571,Listas!$H$6:$I$106,2,),""))),"")</f>
        <v/>
      </c>
      <c r="CW571" t="str">
        <f>IFERROR('Prod y alimentación'!AC629*IF($AN571=$R$10,VLOOKUP($AO571,Listas!$B$6:$C$106,2,),IF($AN571=$R$11,VLOOKUP($AO571,Listas!$E$6:$F$106,2,),IF($AN571=$R$12,VLOOKUP($AO571,Listas!$H$6:$I$106,2,),""))),"")</f>
        <v/>
      </c>
      <c r="CX571" t="str">
        <f>IFERROR('Prod y alimentación'!AF629*IF($AN571=$R$10,VLOOKUP($AO571,Listas!$B$6:$C$106,2,),IF($AN571=$R$11,VLOOKUP($AO571,Listas!$E$6:$F$106,2,),IF($AN571=$R$12,VLOOKUP($AO571,Listas!$H$6:$I$106,2,),""))),"")</f>
        <v/>
      </c>
      <c r="CY571" t="str">
        <f>IFERROR('Prod y alimentación'!AI629*IF($AN571=$R$10,VLOOKUP($AO571,Listas!$B$6:$C$106,2,),IF($AN571=$R$11,VLOOKUP($AO571,Listas!$E$6:$F$106,2,),IF($AN571=$R$12,VLOOKUP($AO571,Listas!$H$6:$I$106,2,),""))),"")</f>
        <v/>
      </c>
      <c r="CZ571" t="str">
        <f>IFERROR('Prod y alimentación'!AL629*IF($AN571=$R$10,VLOOKUP($AO571,Listas!$B$6:$C$106,2,),IF($AN571=$R$11,VLOOKUP($AO571,Listas!$E$6:$F$106,2,),IF($AN571=$R$12,VLOOKUP($AO571,Listas!$H$6:$I$106,2,),""))),"")</f>
        <v/>
      </c>
    </row>
    <row r="572" spans="80:104" x14ac:dyDescent="0.35">
      <c r="CB572" t="str">
        <f>IF(Reservas!E577="",IF(Reservas!D577="","",IF(Reservas!C577=$O$10,0.85,IF(Reservas!C577=$O$11,0.45,IF(Reservas!C577=$O$12,0.33,"")))),Reservas!E577)</f>
        <v/>
      </c>
      <c r="CC572" t="str">
        <f>IF(Reservas!H577="",IF(Reservas!G577="","",IF(Reservas!F577=$O$10,0.85,IF(Reservas!F577=$O$11,0.45,IF(Reservas!F577=$O$12,0.33,"")))),Reservas!H577)</f>
        <v/>
      </c>
      <c r="CD572" t="str">
        <f>IF(Reservas!K577="",IF(Reservas!J577="","",IF(Reservas!I577=$O$10,0.85,IF(Reservas!I577=$O$11,0.45,IF(Reservas!I577=$O$12,0.33,"")))),Reservas!K577)</f>
        <v/>
      </c>
      <c r="CE572" t="str">
        <f>IF(Reservas!N577="",IF(Reservas!M577="","",IF(Reservas!L577=$O$10,0.85,IF(Reservas!L577=$O$11,0.45,IF(Reservas!L577=$O$12,0.33,"")))),Reservas!N577)</f>
        <v/>
      </c>
      <c r="CF572" t="str">
        <f>IF(Reservas!Q577="",IF(Reservas!P577="","",IF(Reservas!O577=$O$10,0.85,IF(Reservas!O577=$O$11,0.45,IF(Reservas!O577=$O$12,0.33,"")))),Reservas!Q577)</f>
        <v/>
      </c>
      <c r="CG572" t="str">
        <f>IF(Reservas!T577="",IF(Reservas!S577="","",IF(Reservas!R577=$O$10,0.85,IF(Reservas!R577=$O$11,0.45,IF(Reservas!R577=$O$12,0.33,"")))),Reservas!T577)</f>
        <v/>
      </c>
      <c r="CH572" t="str">
        <f>IF(Reservas!W577="",IF(Reservas!V577="","",IF(Reservas!U577=$O$10,0.85,IF(Reservas!U577=$O$11,0.45,IF(Reservas!U577=$O$12,0.33,"")))),Reservas!W577)</f>
        <v/>
      </c>
      <c r="CI572" t="str">
        <f>IF(Reservas!Z577="",IF(Reservas!Y577="","",IF(Reservas!X577=$O$10,0.85,IF(Reservas!X577=$O$11,0.45,IF(Reservas!X577=$O$12,0.33,"")))),Reservas!Z577)</f>
        <v/>
      </c>
      <c r="CJ572" t="str">
        <f>IF(Reservas!AC577="",IF(Reservas!AB577="","",IF(Reservas!AA577=$O$10,0.85,IF(Reservas!AA577=$O$11,0.45,IF(Reservas!AA577=$O$12,0.33,"")))),Reservas!AC577)</f>
        <v/>
      </c>
      <c r="CK572" t="str">
        <f>IF(Reservas!AF577="",IF(Reservas!AE577="","",IF(Reservas!AD577=$O$10,0.85,IF(Reservas!AD577=$O$11,0.45,IF(Reservas!AD577=$O$12,0.33,"")))),Reservas!AF577)</f>
        <v/>
      </c>
      <c r="CL572" t="str">
        <f>IF(Reservas!AI577="",IF(Reservas!AH577="","",IF(Reservas!AG577=$O$10,0.85,IF(Reservas!AG577=$O$11,0.45,IF(Reservas!AG577=$O$12,0.33,"")))),Reservas!AI577)</f>
        <v/>
      </c>
      <c r="CM572" t="str">
        <f>IF(Reservas!AL577="",IF(Reservas!AK577="","",IF(Reservas!AJ577=$O$10,0.85,IF(Reservas!AJ577=$O$11,0.45,IF(Reservas!AJ577=$O$12,0.33,"")))),Reservas!AL577)</f>
        <v/>
      </c>
      <c r="CO572" t="str">
        <f>IFERROR('Prod y alimentación'!E630*IF($AN572=$R$10,VLOOKUP($AO572,Listas!$B$6:$C$106,2,),IF($AN572=$R$11,VLOOKUP($AO572,Listas!$E$6:$F$106,2,),IF($AN572=$R$12,VLOOKUP($AO572,Listas!$H$6:$I$106,2,),""))),"")</f>
        <v/>
      </c>
      <c r="CP572" t="str">
        <f>IFERROR('Prod y alimentación'!H630*IF($AN572=$R$10,VLOOKUP($AO572,Listas!$B$6:$C$106,2,),IF($AN572=$R$11,VLOOKUP($AO572,Listas!$E$6:$F$106,2,),IF($AN572=$R$12,VLOOKUP($AO572,Listas!$H$6:$I$106,2,),""))),"")</f>
        <v/>
      </c>
      <c r="CQ572" t="str">
        <f>IFERROR('Prod y alimentación'!K630*IF($AN572=$R$10,VLOOKUP($AO572,Listas!$B$6:$C$106,2,),IF($AN572=$R$11,VLOOKUP($AO572,Listas!$E$6:$F$106,2,),IF($AN572=$R$12,VLOOKUP($AO572,Listas!$H$6:$I$106,2,),""))),"")</f>
        <v/>
      </c>
      <c r="CR572" t="str">
        <f>IFERROR('Prod y alimentación'!N630*IF($AN572=$R$10,VLOOKUP($AO572,Listas!$B$6:$C$106,2,),IF($AN572=$R$11,VLOOKUP($AO572,Listas!$E$6:$F$106,2,),IF($AN572=$R$12,VLOOKUP($AO572,Listas!$H$6:$I$106,2,),""))),"")</f>
        <v/>
      </c>
      <c r="CS572" t="str">
        <f>IFERROR('Prod y alimentación'!Q630*IF($AN572=$R$10,VLOOKUP($AO572,Listas!$B$6:$C$106,2,),IF($AN572=$R$11,VLOOKUP($AO572,Listas!$E$6:$F$106,2,),IF($AN572=$R$12,VLOOKUP($AO572,Listas!$H$6:$I$106,2,),""))),"")</f>
        <v/>
      </c>
      <c r="CT572" t="str">
        <f>IFERROR('Prod y alimentación'!T630*IF($AN572=$R$10,VLOOKUP($AO572,Listas!$B$6:$C$106,2,),IF($AN572=$R$11,VLOOKUP($AO572,Listas!$E$6:$F$106,2,),IF($AN572=$R$12,VLOOKUP($AO572,Listas!$H$6:$I$106,2,),""))),"")</f>
        <v/>
      </c>
      <c r="CU572" t="str">
        <f>IFERROR('Prod y alimentación'!W630*IF($AN572=$R$10,VLOOKUP($AO572,Listas!$B$6:$C$106,2,),IF($AN572=$R$11,VLOOKUP($AO572,Listas!$E$6:$F$106,2,),IF($AN572=$R$12,VLOOKUP($AO572,Listas!$H$6:$I$106,2,),""))),"")</f>
        <v/>
      </c>
      <c r="CV572" t="str">
        <f>IFERROR('Prod y alimentación'!Z630*IF($AN572=$R$10,VLOOKUP($AO572,Listas!$B$6:$C$106,2,),IF($AN572=$R$11,VLOOKUP($AO572,Listas!$E$6:$F$106,2,),IF($AN572=$R$12,VLOOKUP($AO572,Listas!$H$6:$I$106,2,),""))),"")</f>
        <v/>
      </c>
      <c r="CW572" t="str">
        <f>IFERROR('Prod y alimentación'!AC630*IF($AN572=$R$10,VLOOKUP($AO572,Listas!$B$6:$C$106,2,),IF($AN572=$R$11,VLOOKUP($AO572,Listas!$E$6:$F$106,2,),IF($AN572=$R$12,VLOOKUP($AO572,Listas!$H$6:$I$106,2,),""))),"")</f>
        <v/>
      </c>
      <c r="CX572" t="str">
        <f>IFERROR('Prod y alimentación'!AF630*IF($AN572=$R$10,VLOOKUP($AO572,Listas!$B$6:$C$106,2,),IF($AN572=$R$11,VLOOKUP($AO572,Listas!$E$6:$F$106,2,),IF($AN572=$R$12,VLOOKUP($AO572,Listas!$H$6:$I$106,2,),""))),"")</f>
        <v/>
      </c>
      <c r="CY572" t="str">
        <f>IFERROR('Prod y alimentación'!AI630*IF($AN572=$R$10,VLOOKUP($AO572,Listas!$B$6:$C$106,2,),IF($AN572=$R$11,VLOOKUP($AO572,Listas!$E$6:$F$106,2,),IF($AN572=$R$12,VLOOKUP($AO572,Listas!$H$6:$I$106,2,),""))),"")</f>
        <v/>
      </c>
      <c r="CZ572" t="str">
        <f>IFERROR('Prod y alimentación'!AL630*IF($AN572=$R$10,VLOOKUP($AO572,Listas!$B$6:$C$106,2,),IF($AN572=$R$11,VLOOKUP($AO572,Listas!$E$6:$F$106,2,),IF($AN572=$R$12,VLOOKUP($AO572,Listas!$H$6:$I$106,2,),""))),"")</f>
        <v/>
      </c>
    </row>
    <row r="573" spans="80:104" x14ac:dyDescent="0.35">
      <c r="CB573" t="str">
        <f>IF(Reservas!E578="",IF(Reservas!D578="","",IF(Reservas!C578=$O$10,0.85,IF(Reservas!C578=$O$11,0.45,IF(Reservas!C578=$O$12,0.33,"")))),Reservas!E578)</f>
        <v/>
      </c>
      <c r="CC573" t="str">
        <f>IF(Reservas!H578="",IF(Reservas!G578="","",IF(Reservas!F578=$O$10,0.85,IF(Reservas!F578=$O$11,0.45,IF(Reservas!F578=$O$12,0.33,"")))),Reservas!H578)</f>
        <v/>
      </c>
      <c r="CD573" t="str">
        <f>IF(Reservas!K578="",IF(Reservas!J578="","",IF(Reservas!I578=$O$10,0.85,IF(Reservas!I578=$O$11,0.45,IF(Reservas!I578=$O$12,0.33,"")))),Reservas!K578)</f>
        <v/>
      </c>
      <c r="CE573" t="str">
        <f>IF(Reservas!N578="",IF(Reservas!M578="","",IF(Reservas!L578=$O$10,0.85,IF(Reservas!L578=$O$11,0.45,IF(Reservas!L578=$O$12,0.33,"")))),Reservas!N578)</f>
        <v/>
      </c>
      <c r="CF573" t="str">
        <f>IF(Reservas!Q578="",IF(Reservas!P578="","",IF(Reservas!O578=$O$10,0.85,IF(Reservas!O578=$O$11,0.45,IF(Reservas!O578=$O$12,0.33,"")))),Reservas!Q578)</f>
        <v/>
      </c>
      <c r="CG573" t="str">
        <f>IF(Reservas!T578="",IF(Reservas!S578="","",IF(Reservas!R578=$O$10,0.85,IF(Reservas!R578=$O$11,0.45,IF(Reservas!R578=$O$12,0.33,"")))),Reservas!T578)</f>
        <v/>
      </c>
      <c r="CH573" t="str">
        <f>IF(Reservas!W578="",IF(Reservas!V578="","",IF(Reservas!U578=$O$10,0.85,IF(Reservas!U578=$O$11,0.45,IF(Reservas!U578=$O$12,0.33,"")))),Reservas!W578)</f>
        <v/>
      </c>
      <c r="CI573" t="str">
        <f>IF(Reservas!Z578="",IF(Reservas!Y578="","",IF(Reservas!X578=$O$10,0.85,IF(Reservas!X578=$O$11,0.45,IF(Reservas!X578=$O$12,0.33,"")))),Reservas!Z578)</f>
        <v/>
      </c>
      <c r="CJ573" t="str">
        <f>IF(Reservas!AC578="",IF(Reservas!AB578="","",IF(Reservas!AA578=$O$10,0.85,IF(Reservas!AA578=$O$11,0.45,IF(Reservas!AA578=$O$12,0.33,"")))),Reservas!AC578)</f>
        <v/>
      </c>
      <c r="CK573" t="str">
        <f>IF(Reservas!AF578="",IF(Reservas!AE578="","",IF(Reservas!AD578=$O$10,0.85,IF(Reservas!AD578=$O$11,0.45,IF(Reservas!AD578=$O$12,0.33,"")))),Reservas!AF578)</f>
        <v/>
      </c>
      <c r="CL573" t="str">
        <f>IF(Reservas!AI578="",IF(Reservas!AH578="","",IF(Reservas!AG578=$O$10,0.85,IF(Reservas!AG578=$O$11,0.45,IF(Reservas!AG578=$O$12,0.33,"")))),Reservas!AI578)</f>
        <v/>
      </c>
      <c r="CM573" t="str">
        <f>IF(Reservas!AL578="",IF(Reservas!AK578="","",IF(Reservas!AJ578=$O$10,0.85,IF(Reservas!AJ578=$O$11,0.45,IF(Reservas!AJ578=$O$12,0.33,"")))),Reservas!AL578)</f>
        <v/>
      </c>
      <c r="CO573" t="str">
        <f>IFERROR('Prod y alimentación'!E631*IF($AN573=$R$10,VLOOKUP($AO573,Listas!$B$6:$C$106,2,),IF($AN573=$R$11,VLOOKUP($AO573,Listas!$E$6:$F$106,2,),IF($AN573=$R$12,VLOOKUP($AO573,Listas!$H$6:$I$106,2,),""))),"")</f>
        <v/>
      </c>
      <c r="CP573" t="str">
        <f>IFERROR('Prod y alimentación'!H631*IF($AN573=$R$10,VLOOKUP($AO573,Listas!$B$6:$C$106,2,),IF($AN573=$R$11,VLOOKUP($AO573,Listas!$E$6:$F$106,2,),IF($AN573=$R$12,VLOOKUP($AO573,Listas!$H$6:$I$106,2,),""))),"")</f>
        <v/>
      </c>
      <c r="CQ573" t="str">
        <f>IFERROR('Prod y alimentación'!K631*IF($AN573=$R$10,VLOOKUP($AO573,Listas!$B$6:$C$106,2,),IF($AN573=$R$11,VLOOKUP($AO573,Listas!$E$6:$F$106,2,),IF($AN573=$R$12,VLOOKUP($AO573,Listas!$H$6:$I$106,2,),""))),"")</f>
        <v/>
      </c>
      <c r="CR573" t="str">
        <f>IFERROR('Prod y alimentación'!N631*IF($AN573=$R$10,VLOOKUP($AO573,Listas!$B$6:$C$106,2,),IF($AN573=$R$11,VLOOKUP($AO573,Listas!$E$6:$F$106,2,),IF($AN573=$R$12,VLOOKUP($AO573,Listas!$H$6:$I$106,2,),""))),"")</f>
        <v/>
      </c>
      <c r="CS573" t="str">
        <f>IFERROR('Prod y alimentación'!Q631*IF($AN573=$R$10,VLOOKUP($AO573,Listas!$B$6:$C$106,2,),IF($AN573=$R$11,VLOOKUP($AO573,Listas!$E$6:$F$106,2,),IF($AN573=$R$12,VLOOKUP($AO573,Listas!$H$6:$I$106,2,),""))),"")</f>
        <v/>
      </c>
      <c r="CT573" t="str">
        <f>IFERROR('Prod y alimentación'!T631*IF($AN573=$R$10,VLOOKUP($AO573,Listas!$B$6:$C$106,2,),IF($AN573=$R$11,VLOOKUP($AO573,Listas!$E$6:$F$106,2,),IF($AN573=$R$12,VLOOKUP($AO573,Listas!$H$6:$I$106,2,),""))),"")</f>
        <v/>
      </c>
      <c r="CU573" t="str">
        <f>IFERROR('Prod y alimentación'!W631*IF($AN573=$R$10,VLOOKUP($AO573,Listas!$B$6:$C$106,2,),IF($AN573=$R$11,VLOOKUP($AO573,Listas!$E$6:$F$106,2,),IF($AN573=$R$12,VLOOKUP($AO573,Listas!$H$6:$I$106,2,),""))),"")</f>
        <v/>
      </c>
      <c r="CV573" t="str">
        <f>IFERROR('Prod y alimentación'!Z631*IF($AN573=$R$10,VLOOKUP($AO573,Listas!$B$6:$C$106,2,),IF($AN573=$R$11,VLOOKUP($AO573,Listas!$E$6:$F$106,2,),IF($AN573=$R$12,VLOOKUP($AO573,Listas!$H$6:$I$106,2,),""))),"")</f>
        <v/>
      </c>
      <c r="CW573" t="str">
        <f>IFERROR('Prod y alimentación'!AC631*IF($AN573=$R$10,VLOOKUP($AO573,Listas!$B$6:$C$106,2,),IF($AN573=$R$11,VLOOKUP($AO573,Listas!$E$6:$F$106,2,),IF($AN573=$R$12,VLOOKUP($AO573,Listas!$H$6:$I$106,2,),""))),"")</f>
        <v/>
      </c>
      <c r="CX573" t="str">
        <f>IFERROR('Prod y alimentación'!AF631*IF($AN573=$R$10,VLOOKUP($AO573,Listas!$B$6:$C$106,2,),IF($AN573=$R$11,VLOOKUP($AO573,Listas!$E$6:$F$106,2,),IF($AN573=$R$12,VLOOKUP($AO573,Listas!$H$6:$I$106,2,),""))),"")</f>
        <v/>
      </c>
      <c r="CY573" t="str">
        <f>IFERROR('Prod y alimentación'!AI631*IF($AN573=$R$10,VLOOKUP($AO573,Listas!$B$6:$C$106,2,),IF($AN573=$R$11,VLOOKUP($AO573,Listas!$E$6:$F$106,2,),IF($AN573=$R$12,VLOOKUP($AO573,Listas!$H$6:$I$106,2,),""))),"")</f>
        <v/>
      </c>
      <c r="CZ573" t="str">
        <f>IFERROR('Prod y alimentación'!AL631*IF($AN573=$R$10,VLOOKUP($AO573,Listas!$B$6:$C$106,2,),IF($AN573=$R$11,VLOOKUP($AO573,Listas!$E$6:$F$106,2,),IF($AN573=$R$12,VLOOKUP($AO573,Listas!$H$6:$I$106,2,),""))),"")</f>
        <v/>
      </c>
    </row>
    <row r="574" spans="80:104" x14ac:dyDescent="0.35">
      <c r="CB574" t="str">
        <f>IF(Reservas!E579="",IF(Reservas!D579="","",IF(Reservas!C579=$O$10,0.85,IF(Reservas!C579=$O$11,0.45,IF(Reservas!C579=$O$12,0.33,"")))),Reservas!E579)</f>
        <v/>
      </c>
      <c r="CC574" t="str">
        <f>IF(Reservas!H579="",IF(Reservas!G579="","",IF(Reservas!F579=$O$10,0.85,IF(Reservas!F579=$O$11,0.45,IF(Reservas!F579=$O$12,0.33,"")))),Reservas!H579)</f>
        <v/>
      </c>
      <c r="CD574" t="str">
        <f>IF(Reservas!K579="",IF(Reservas!J579="","",IF(Reservas!I579=$O$10,0.85,IF(Reservas!I579=$O$11,0.45,IF(Reservas!I579=$O$12,0.33,"")))),Reservas!K579)</f>
        <v/>
      </c>
      <c r="CE574" t="str">
        <f>IF(Reservas!N579="",IF(Reservas!M579="","",IF(Reservas!L579=$O$10,0.85,IF(Reservas!L579=$O$11,0.45,IF(Reservas!L579=$O$12,0.33,"")))),Reservas!N579)</f>
        <v/>
      </c>
      <c r="CF574" t="str">
        <f>IF(Reservas!Q579="",IF(Reservas!P579="","",IF(Reservas!O579=$O$10,0.85,IF(Reservas!O579=$O$11,0.45,IF(Reservas!O579=$O$12,0.33,"")))),Reservas!Q579)</f>
        <v/>
      </c>
      <c r="CG574" t="str">
        <f>IF(Reservas!T579="",IF(Reservas!S579="","",IF(Reservas!R579=$O$10,0.85,IF(Reservas!R579=$O$11,0.45,IF(Reservas!R579=$O$12,0.33,"")))),Reservas!T579)</f>
        <v/>
      </c>
      <c r="CH574" t="str">
        <f>IF(Reservas!W579="",IF(Reservas!V579="","",IF(Reservas!U579=$O$10,0.85,IF(Reservas!U579=$O$11,0.45,IF(Reservas!U579=$O$12,0.33,"")))),Reservas!W579)</f>
        <v/>
      </c>
      <c r="CI574" t="str">
        <f>IF(Reservas!Z579="",IF(Reservas!Y579="","",IF(Reservas!X579=$O$10,0.85,IF(Reservas!X579=$O$11,0.45,IF(Reservas!X579=$O$12,0.33,"")))),Reservas!Z579)</f>
        <v/>
      </c>
      <c r="CJ574" t="str">
        <f>IF(Reservas!AC579="",IF(Reservas!AB579="","",IF(Reservas!AA579=$O$10,0.85,IF(Reservas!AA579=$O$11,0.45,IF(Reservas!AA579=$O$12,0.33,"")))),Reservas!AC579)</f>
        <v/>
      </c>
      <c r="CK574" t="str">
        <f>IF(Reservas!AF579="",IF(Reservas!AE579="","",IF(Reservas!AD579=$O$10,0.85,IF(Reservas!AD579=$O$11,0.45,IF(Reservas!AD579=$O$12,0.33,"")))),Reservas!AF579)</f>
        <v/>
      </c>
      <c r="CL574" t="str">
        <f>IF(Reservas!AI579="",IF(Reservas!AH579="","",IF(Reservas!AG579=$O$10,0.85,IF(Reservas!AG579=$O$11,0.45,IF(Reservas!AG579=$O$12,0.33,"")))),Reservas!AI579)</f>
        <v/>
      </c>
      <c r="CM574" t="str">
        <f>IF(Reservas!AL579="",IF(Reservas!AK579="","",IF(Reservas!AJ579=$O$10,0.85,IF(Reservas!AJ579=$O$11,0.45,IF(Reservas!AJ579=$O$12,0.33,"")))),Reservas!AL579)</f>
        <v/>
      </c>
      <c r="CO574" t="str">
        <f>IFERROR('Prod y alimentación'!E632*IF($AN574=$R$10,VLOOKUP($AO574,Listas!$B$6:$C$106,2,),IF($AN574=$R$11,VLOOKUP($AO574,Listas!$E$6:$F$106,2,),IF($AN574=$R$12,VLOOKUP($AO574,Listas!$H$6:$I$106,2,),""))),"")</f>
        <v/>
      </c>
      <c r="CP574" t="str">
        <f>IFERROR('Prod y alimentación'!H632*IF($AN574=$R$10,VLOOKUP($AO574,Listas!$B$6:$C$106,2,),IF($AN574=$R$11,VLOOKUP($AO574,Listas!$E$6:$F$106,2,),IF($AN574=$R$12,VLOOKUP($AO574,Listas!$H$6:$I$106,2,),""))),"")</f>
        <v/>
      </c>
      <c r="CQ574" t="str">
        <f>IFERROR('Prod y alimentación'!K632*IF($AN574=$R$10,VLOOKUP($AO574,Listas!$B$6:$C$106,2,),IF($AN574=$R$11,VLOOKUP($AO574,Listas!$E$6:$F$106,2,),IF($AN574=$R$12,VLOOKUP($AO574,Listas!$H$6:$I$106,2,),""))),"")</f>
        <v/>
      </c>
      <c r="CR574" t="str">
        <f>IFERROR('Prod y alimentación'!N632*IF($AN574=$R$10,VLOOKUP($AO574,Listas!$B$6:$C$106,2,),IF($AN574=$R$11,VLOOKUP($AO574,Listas!$E$6:$F$106,2,),IF($AN574=$R$12,VLOOKUP($AO574,Listas!$H$6:$I$106,2,),""))),"")</f>
        <v/>
      </c>
      <c r="CS574" t="str">
        <f>IFERROR('Prod y alimentación'!Q632*IF($AN574=$R$10,VLOOKUP($AO574,Listas!$B$6:$C$106,2,),IF($AN574=$R$11,VLOOKUP($AO574,Listas!$E$6:$F$106,2,),IF($AN574=$R$12,VLOOKUP($AO574,Listas!$H$6:$I$106,2,),""))),"")</f>
        <v/>
      </c>
      <c r="CT574" t="str">
        <f>IFERROR('Prod y alimentación'!T632*IF($AN574=$R$10,VLOOKUP($AO574,Listas!$B$6:$C$106,2,),IF($AN574=$R$11,VLOOKUP($AO574,Listas!$E$6:$F$106,2,),IF($AN574=$R$12,VLOOKUP($AO574,Listas!$H$6:$I$106,2,),""))),"")</f>
        <v/>
      </c>
      <c r="CU574" t="str">
        <f>IFERROR('Prod y alimentación'!W632*IF($AN574=$R$10,VLOOKUP($AO574,Listas!$B$6:$C$106,2,),IF($AN574=$R$11,VLOOKUP($AO574,Listas!$E$6:$F$106,2,),IF($AN574=$R$12,VLOOKUP($AO574,Listas!$H$6:$I$106,2,),""))),"")</f>
        <v/>
      </c>
      <c r="CV574" t="str">
        <f>IFERROR('Prod y alimentación'!Z632*IF($AN574=$R$10,VLOOKUP($AO574,Listas!$B$6:$C$106,2,),IF($AN574=$R$11,VLOOKUP($AO574,Listas!$E$6:$F$106,2,),IF($AN574=$R$12,VLOOKUP($AO574,Listas!$H$6:$I$106,2,),""))),"")</f>
        <v/>
      </c>
      <c r="CW574" t="str">
        <f>IFERROR('Prod y alimentación'!AC632*IF($AN574=$R$10,VLOOKUP($AO574,Listas!$B$6:$C$106,2,),IF($AN574=$R$11,VLOOKUP($AO574,Listas!$E$6:$F$106,2,),IF($AN574=$R$12,VLOOKUP($AO574,Listas!$H$6:$I$106,2,),""))),"")</f>
        <v/>
      </c>
      <c r="CX574" t="str">
        <f>IFERROR('Prod y alimentación'!AF632*IF($AN574=$R$10,VLOOKUP($AO574,Listas!$B$6:$C$106,2,),IF($AN574=$R$11,VLOOKUP($AO574,Listas!$E$6:$F$106,2,),IF($AN574=$R$12,VLOOKUP($AO574,Listas!$H$6:$I$106,2,),""))),"")</f>
        <v/>
      </c>
      <c r="CY574" t="str">
        <f>IFERROR('Prod y alimentación'!AI632*IF($AN574=$R$10,VLOOKUP($AO574,Listas!$B$6:$C$106,2,),IF($AN574=$R$11,VLOOKUP($AO574,Listas!$E$6:$F$106,2,),IF($AN574=$R$12,VLOOKUP($AO574,Listas!$H$6:$I$106,2,),""))),"")</f>
        <v/>
      </c>
      <c r="CZ574" t="str">
        <f>IFERROR('Prod y alimentación'!AL632*IF($AN574=$R$10,VLOOKUP($AO574,Listas!$B$6:$C$106,2,),IF($AN574=$R$11,VLOOKUP($AO574,Listas!$E$6:$F$106,2,),IF($AN574=$R$12,VLOOKUP($AO574,Listas!$H$6:$I$106,2,),""))),"")</f>
        <v/>
      </c>
    </row>
    <row r="575" spans="80:104" x14ac:dyDescent="0.35">
      <c r="CB575" t="str">
        <f>IF(Reservas!E580="",IF(Reservas!D580="","",IF(Reservas!C580=$O$10,0.85,IF(Reservas!C580=$O$11,0.45,IF(Reservas!C580=$O$12,0.33,"")))),Reservas!E580)</f>
        <v/>
      </c>
      <c r="CC575" t="str">
        <f>IF(Reservas!H580="",IF(Reservas!G580="","",IF(Reservas!F580=$O$10,0.85,IF(Reservas!F580=$O$11,0.45,IF(Reservas!F580=$O$12,0.33,"")))),Reservas!H580)</f>
        <v/>
      </c>
      <c r="CD575" t="str">
        <f>IF(Reservas!K580="",IF(Reservas!J580="","",IF(Reservas!I580=$O$10,0.85,IF(Reservas!I580=$O$11,0.45,IF(Reservas!I580=$O$12,0.33,"")))),Reservas!K580)</f>
        <v/>
      </c>
      <c r="CE575" t="str">
        <f>IF(Reservas!N580="",IF(Reservas!M580="","",IF(Reservas!L580=$O$10,0.85,IF(Reservas!L580=$O$11,0.45,IF(Reservas!L580=$O$12,0.33,"")))),Reservas!N580)</f>
        <v/>
      </c>
      <c r="CF575" t="str">
        <f>IF(Reservas!Q580="",IF(Reservas!P580="","",IF(Reservas!O580=$O$10,0.85,IF(Reservas!O580=$O$11,0.45,IF(Reservas!O580=$O$12,0.33,"")))),Reservas!Q580)</f>
        <v/>
      </c>
      <c r="CG575" t="str">
        <f>IF(Reservas!T580="",IF(Reservas!S580="","",IF(Reservas!R580=$O$10,0.85,IF(Reservas!R580=$O$11,0.45,IF(Reservas!R580=$O$12,0.33,"")))),Reservas!T580)</f>
        <v/>
      </c>
      <c r="CH575" t="str">
        <f>IF(Reservas!W580="",IF(Reservas!V580="","",IF(Reservas!U580=$O$10,0.85,IF(Reservas!U580=$O$11,0.45,IF(Reservas!U580=$O$12,0.33,"")))),Reservas!W580)</f>
        <v/>
      </c>
      <c r="CI575" t="str">
        <f>IF(Reservas!Z580="",IF(Reservas!Y580="","",IF(Reservas!X580=$O$10,0.85,IF(Reservas!X580=$O$11,0.45,IF(Reservas!X580=$O$12,0.33,"")))),Reservas!Z580)</f>
        <v/>
      </c>
      <c r="CJ575" t="str">
        <f>IF(Reservas!AC580="",IF(Reservas!AB580="","",IF(Reservas!AA580=$O$10,0.85,IF(Reservas!AA580=$O$11,0.45,IF(Reservas!AA580=$O$12,0.33,"")))),Reservas!AC580)</f>
        <v/>
      </c>
      <c r="CK575" t="str">
        <f>IF(Reservas!AF580="",IF(Reservas!AE580="","",IF(Reservas!AD580=$O$10,0.85,IF(Reservas!AD580=$O$11,0.45,IF(Reservas!AD580=$O$12,0.33,"")))),Reservas!AF580)</f>
        <v/>
      </c>
      <c r="CL575" t="str">
        <f>IF(Reservas!AI580="",IF(Reservas!AH580="","",IF(Reservas!AG580=$O$10,0.85,IF(Reservas!AG580=$O$11,0.45,IF(Reservas!AG580=$O$12,0.33,"")))),Reservas!AI580)</f>
        <v/>
      </c>
      <c r="CM575" t="str">
        <f>IF(Reservas!AL580="",IF(Reservas!AK580="","",IF(Reservas!AJ580=$O$10,0.85,IF(Reservas!AJ580=$O$11,0.45,IF(Reservas!AJ580=$O$12,0.33,"")))),Reservas!AL580)</f>
        <v/>
      </c>
      <c r="CO575" t="str">
        <f>IFERROR('Prod y alimentación'!E633*IF($AN575=$R$10,VLOOKUP($AO575,Listas!$B$6:$C$106,2,),IF($AN575=$R$11,VLOOKUP($AO575,Listas!$E$6:$F$106,2,),IF($AN575=$R$12,VLOOKUP($AO575,Listas!$H$6:$I$106,2,),""))),"")</f>
        <v/>
      </c>
      <c r="CP575" t="str">
        <f>IFERROR('Prod y alimentación'!H633*IF($AN575=$R$10,VLOOKUP($AO575,Listas!$B$6:$C$106,2,),IF($AN575=$R$11,VLOOKUP($AO575,Listas!$E$6:$F$106,2,),IF($AN575=$R$12,VLOOKUP($AO575,Listas!$H$6:$I$106,2,),""))),"")</f>
        <v/>
      </c>
      <c r="CQ575" t="str">
        <f>IFERROR('Prod y alimentación'!K633*IF($AN575=$R$10,VLOOKUP($AO575,Listas!$B$6:$C$106,2,),IF($AN575=$R$11,VLOOKUP($AO575,Listas!$E$6:$F$106,2,),IF($AN575=$R$12,VLOOKUP($AO575,Listas!$H$6:$I$106,2,),""))),"")</f>
        <v/>
      </c>
      <c r="CR575" t="str">
        <f>IFERROR('Prod y alimentación'!N633*IF($AN575=$R$10,VLOOKUP($AO575,Listas!$B$6:$C$106,2,),IF($AN575=$R$11,VLOOKUP($AO575,Listas!$E$6:$F$106,2,),IF($AN575=$R$12,VLOOKUP($AO575,Listas!$H$6:$I$106,2,),""))),"")</f>
        <v/>
      </c>
      <c r="CS575" t="str">
        <f>IFERROR('Prod y alimentación'!Q633*IF($AN575=$R$10,VLOOKUP($AO575,Listas!$B$6:$C$106,2,),IF($AN575=$R$11,VLOOKUP($AO575,Listas!$E$6:$F$106,2,),IF($AN575=$R$12,VLOOKUP($AO575,Listas!$H$6:$I$106,2,),""))),"")</f>
        <v/>
      </c>
      <c r="CT575" t="str">
        <f>IFERROR('Prod y alimentación'!T633*IF($AN575=$R$10,VLOOKUP($AO575,Listas!$B$6:$C$106,2,),IF($AN575=$R$11,VLOOKUP($AO575,Listas!$E$6:$F$106,2,),IF($AN575=$R$12,VLOOKUP($AO575,Listas!$H$6:$I$106,2,),""))),"")</f>
        <v/>
      </c>
      <c r="CU575" t="str">
        <f>IFERROR('Prod y alimentación'!W633*IF($AN575=$R$10,VLOOKUP($AO575,Listas!$B$6:$C$106,2,),IF($AN575=$R$11,VLOOKUP($AO575,Listas!$E$6:$F$106,2,),IF($AN575=$R$12,VLOOKUP($AO575,Listas!$H$6:$I$106,2,),""))),"")</f>
        <v/>
      </c>
      <c r="CV575" t="str">
        <f>IFERROR('Prod y alimentación'!Z633*IF($AN575=$R$10,VLOOKUP($AO575,Listas!$B$6:$C$106,2,),IF($AN575=$R$11,VLOOKUP($AO575,Listas!$E$6:$F$106,2,),IF($AN575=$R$12,VLOOKUP($AO575,Listas!$H$6:$I$106,2,),""))),"")</f>
        <v/>
      </c>
      <c r="CW575" t="str">
        <f>IFERROR('Prod y alimentación'!AC633*IF($AN575=$R$10,VLOOKUP($AO575,Listas!$B$6:$C$106,2,),IF($AN575=$R$11,VLOOKUP($AO575,Listas!$E$6:$F$106,2,),IF($AN575=$R$12,VLOOKUP($AO575,Listas!$H$6:$I$106,2,),""))),"")</f>
        <v/>
      </c>
      <c r="CX575" t="str">
        <f>IFERROR('Prod y alimentación'!AF633*IF($AN575=$R$10,VLOOKUP($AO575,Listas!$B$6:$C$106,2,),IF($AN575=$R$11,VLOOKUP($AO575,Listas!$E$6:$F$106,2,),IF($AN575=$R$12,VLOOKUP($AO575,Listas!$H$6:$I$106,2,),""))),"")</f>
        <v/>
      </c>
      <c r="CY575" t="str">
        <f>IFERROR('Prod y alimentación'!AI633*IF($AN575=$R$10,VLOOKUP($AO575,Listas!$B$6:$C$106,2,),IF($AN575=$R$11,VLOOKUP($AO575,Listas!$E$6:$F$106,2,),IF($AN575=$R$12,VLOOKUP($AO575,Listas!$H$6:$I$106,2,),""))),"")</f>
        <v/>
      </c>
      <c r="CZ575" t="str">
        <f>IFERROR('Prod y alimentación'!AL633*IF($AN575=$R$10,VLOOKUP($AO575,Listas!$B$6:$C$106,2,),IF($AN575=$R$11,VLOOKUP($AO575,Listas!$E$6:$F$106,2,),IF($AN575=$R$12,VLOOKUP($AO575,Listas!$H$6:$I$106,2,),""))),"")</f>
        <v/>
      </c>
    </row>
    <row r="576" spans="80:104" x14ac:dyDescent="0.35">
      <c r="CB576" t="str">
        <f>IF(Reservas!E581="",IF(Reservas!D581="","",IF(Reservas!C581=$O$10,0.85,IF(Reservas!C581=$O$11,0.45,IF(Reservas!C581=$O$12,0.33,"")))),Reservas!E581)</f>
        <v/>
      </c>
      <c r="CC576" t="str">
        <f>IF(Reservas!H581="",IF(Reservas!G581="","",IF(Reservas!F581=$O$10,0.85,IF(Reservas!F581=$O$11,0.45,IF(Reservas!F581=$O$12,0.33,"")))),Reservas!H581)</f>
        <v/>
      </c>
      <c r="CD576" t="str">
        <f>IF(Reservas!K581="",IF(Reservas!J581="","",IF(Reservas!I581=$O$10,0.85,IF(Reservas!I581=$O$11,0.45,IF(Reservas!I581=$O$12,0.33,"")))),Reservas!K581)</f>
        <v/>
      </c>
      <c r="CE576" t="str">
        <f>IF(Reservas!N581="",IF(Reservas!M581="","",IF(Reservas!L581=$O$10,0.85,IF(Reservas!L581=$O$11,0.45,IF(Reservas!L581=$O$12,0.33,"")))),Reservas!N581)</f>
        <v/>
      </c>
      <c r="CF576" t="str">
        <f>IF(Reservas!Q581="",IF(Reservas!P581="","",IF(Reservas!O581=$O$10,0.85,IF(Reservas!O581=$O$11,0.45,IF(Reservas!O581=$O$12,0.33,"")))),Reservas!Q581)</f>
        <v/>
      </c>
      <c r="CG576" t="str">
        <f>IF(Reservas!T581="",IF(Reservas!S581="","",IF(Reservas!R581=$O$10,0.85,IF(Reservas!R581=$O$11,0.45,IF(Reservas!R581=$O$12,0.33,"")))),Reservas!T581)</f>
        <v/>
      </c>
      <c r="CH576" t="str">
        <f>IF(Reservas!W581="",IF(Reservas!V581="","",IF(Reservas!U581=$O$10,0.85,IF(Reservas!U581=$O$11,0.45,IF(Reservas!U581=$O$12,0.33,"")))),Reservas!W581)</f>
        <v/>
      </c>
      <c r="CI576" t="str">
        <f>IF(Reservas!Z581="",IF(Reservas!Y581="","",IF(Reservas!X581=$O$10,0.85,IF(Reservas!X581=$O$11,0.45,IF(Reservas!X581=$O$12,0.33,"")))),Reservas!Z581)</f>
        <v/>
      </c>
      <c r="CJ576" t="str">
        <f>IF(Reservas!AC581="",IF(Reservas!AB581="","",IF(Reservas!AA581=$O$10,0.85,IF(Reservas!AA581=$O$11,0.45,IF(Reservas!AA581=$O$12,0.33,"")))),Reservas!AC581)</f>
        <v/>
      </c>
      <c r="CK576" t="str">
        <f>IF(Reservas!AF581="",IF(Reservas!AE581="","",IF(Reservas!AD581=$O$10,0.85,IF(Reservas!AD581=$O$11,0.45,IF(Reservas!AD581=$O$12,0.33,"")))),Reservas!AF581)</f>
        <v/>
      </c>
      <c r="CL576" t="str">
        <f>IF(Reservas!AI581="",IF(Reservas!AH581="","",IF(Reservas!AG581=$O$10,0.85,IF(Reservas!AG581=$O$11,0.45,IF(Reservas!AG581=$O$12,0.33,"")))),Reservas!AI581)</f>
        <v/>
      </c>
      <c r="CM576" t="str">
        <f>IF(Reservas!AL581="",IF(Reservas!AK581="","",IF(Reservas!AJ581=$O$10,0.85,IF(Reservas!AJ581=$O$11,0.45,IF(Reservas!AJ581=$O$12,0.33,"")))),Reservas!AL581)</f>
        <v/>
      </c>
      <c r="CO576" t="str">
        <f>IFERROR('Prod y alimentación'!E634*IF($AN576=$R$10,VLOOKUP($AO576,Listas!$B$6:$C$106,2,),IF($AN576=$R$11,VLOOKUP($AO576,Listas!$E$6:$F$106,2,),IF($AN576=$R$12,VLOOKUP($AO576,Listas!$H$6:$I$106,2,),""))),"")</f>
        <v/>
      </c>
      <c r="CP576" t="str">
        <f>IFERROR('Prod y alimentación'!H634*IF($AN576=$R$10,VLOOKUP($AO576,Listas!$B$6:$C$106,2,),IF($AN576=$R$11,VLOOKUP($AO576,Listas!$E$6:$F$106,2,),IF($AN576=$R$12,VLOOKUP($AO576,Listas!$H$6:$I$106,2,),""))),"")</f>
        <v/>
      </c>
      <c r="CQ576" t="str">
        <f>IFERROR('Prod y alimentación'!K634*IF($AN576=$R$10,VLOOKUP($AO576,Listas!$B$6:$C$106,2,),IF($AN576=$R$11,VLOOKUP($AO576,Listas!$E$6:$F$106,2,),IF($AN576=$R$12,VLOOKUP($AO576,Listas!$H$6:$I$106,2,),""))),"")</f>
        <v/>
      </c>
      <c r="CR576" t="str">
        <f>IFERROR('Prod y alimentación'!N634*IF($AN576=$R$10,VLOOKUP($AO576,Listas!$B$6:$C$106,2,),IF($AN576=$R$11,VLOOKUP($AO576,Listas!$E$6:$F$106,2,),IF($AN576=$R$12,VLOOKUP($AO576,Listas!$H$6:$I$106,2,),""))),"")</f>
        <v/>
      </c>
      <c r="CS576" t="str">
        <f>IFERROR('Prod y alimentación'!Q634*IF($AN576=$R$10,VLOOKUP($AO576,Listas!$B$6:$C$106,2,),IF($AN576=$R$11,VLOOKUP($AO576,Listas!$E$6:$F$106,2,),IF($AN576=$R$12,VLOOKUP($AO576,Listas!$H$6:$I$106,2,),""))),"")</f>
        <v/>
      </c>
      <c r="CT576" t="str">
        <f>IFERROR('Prod y alimentación'!T634*IF($AN576=$R$10,VLOOKUP($AO576,Listas!$B$6:$C$106,2,),IF($AN576=$R$11,VLOOKUP($AO576,Listas!$E$6:$F$106,2,),IF($AN576=$R$12,VLOOKUP($AO576,Listas!$H$6:$I$106,2,),""))),"")</f>
        <v/>
      </c>
      <c r="CU576" t="str">
        <f>IFERROR('Prod y alimentación'!W634*IF($AN576=$R$10,VLOOKUP($AO576,Listas!$B$6:$C$106,2,),IF($AN576=$R$11,VLOOKUP($AO576,Listas!$E$6:$F$106,2,),IF($AN576=$R$12,VLOOKUP($AO576,Listas!$H$6:$I$106,2,),""))),"")</f>
        <v/>
      </c>
      <c r="CV576" t="str">
        <f>IFERROR('Prod y alimentación'!Z634*IF($AN576=$R$10,VLOOKUP($AO576,Listas!$B$6:$C$106,2,),IF($AN576=$R$11,VLOOKUP($AO576,Listas!$E$6:$F$106,2,),IF($AN576=$R$12,VLOOKUP($AO576,Listas!$H$6:$I$106,2,),""))),"")</f>
        <v/>
      </c>
      <c r="CW576" t="str">
        <f>IFERROR('Prod y alimentación'!AC634*IF($AN576=$R$10,VLOOKUP($AO576,Listas!$B$6:$C$106,2,),IF($AN576=$R$11,VLOOKUP($AO576,Listas!$E$6:$F$106,2,),IF($AN576=$R$12,VLOOKUP($AO576,Listas!$H$6:$I$106,2,),""))),"")</f>
        <v/>
      </c>
      <c r="CX576" t="str">
        <f>IFERROR('Prod y alimentación'!AF634*IF($AN576=$R$10,VLOOKUP($AO576,Listas!$B$6:$C$106,2,),IF($AN576=$R$11,VLOOKUP($AO576,Listas!$E$6:$F$106,2,),IF($AN576=$R$12,VLOOKUP($AO576,Listas!$H$6:$I$106,2,),""))),"")</f>
        <v/>
      </c>
      <c r="CY576" t="str">
        <f>IFERROR('Prod y alimentación'!AI634*IF($AN576=$R$10,VLOOKUP($AO576,Listas!$B$6:$C$106,2,),IF($AN576=$R$11,VLOOKUP($AO576,Listas!$E$6:$F$106,2,),IF($AN576=$R$12,VLOOKUP($AO576,Listas!$H$6:$I$106,2,),""))),"")</f>
        <v/>
      </c>
      <c r="CZ576" t="str">
        <f>IFERROR('Prod y alimentación'!AL634*IF($AN576=$R$10,VLOOKUP($AO576,Listas!$B$6:$C$106,2,),IF($AN576=$R$11,VLOOKUP($AO576,Listas!$E$6:$F$106,2,),IF($AN576=$R$12,VLOOKUP($AO576,Listas!$H$6:$I$106,2,),""))),"")</f>
        <v/>
      </c>
    </row>
    <row r="577" spans="80:104" x14ac:dyDescent="0.35">
      <c r="CB577" t="str">
        <f>IF(Reservas!E582="",IF(Reservas!D582="","",IF(Reservas!C582=$O$10,0.85,IF(Reservas!C582=$O$11,0.45,IF(Reservas!C582=$O$12,0.33,"")))),Reservas!E582)</f>
        <v/>
      </c>
      <c r="CC577" t="str">
        <f>IF(Reservas!H582="",IF(Reservas!G582="","",IF(Reservas!F582=$O$10,0.85,IF(Reservas!F582=$O$11,0.45,IF(Reservas!F582=$O$12,0.33,"")))),Reservas!H582)</f>
        <v/>
      </c>
      <c r="CD577" t="str">
        <f>IF(Reservas!K582="",IF(Reservas!J582="","",IF(Reservas!I582=$O$10,0.85,IF(Reservas!I582=$O$11,0.45,IF(Reservas!I582=$O$12,0.33,"")))),Reservas!K582)</f>
        <v/>
      </c>
      <c r="CE577" t="str">
        <f>IF(Reservas!N582="",IF(Reservas!M582="","",IF(Reservas!L582=$O$10,0.85,IF(Reservas!L582=$O$11,0.45,IF(Reservas!L582=$O$12,0.33,"")))),Reservas!N582)</f>
        <v/>
      </c>
      <c r="CF577" t="str">
        <f>IF(Reservas!Q582="",IF(Reservas!P582="","",IF(Reservas!O582=$O$10,0.85,IF(Reservas!O582=$O$11,0.45,IF(Reservas!O582=$O$12,0.33,"")))),Reservas!Q582)</f>
        <v/>
      </c>
      <c r="CG577" t="str">
        <f>IF(Reservas!T582="",IF(Reservas!S582="","",IF(Reservas!R582=$O$10,0.85,IF(Reservas!R582=$O$11,0.45,IF(Reservas!R582=$O$12,0.33,"")))),Reservas!T582)</f>
        <v/>
      </c>
      <c r="CH577" t="str">
        <f>IF(Reservas!W582="",IF(Reservas!V582="","",IF(Reservas!U582=$O$10,0.85,IF(Reservas!U582=$O$11,0.45,IF(Reservas!U582=$O$12,0.33,"")))),Reservas!W582)</f>
        <v/>
      </c>
      <c r="CI577" t="str">
        <f>IF(Reservas!Z582="",IF(Reservas!Y582="","",IF(Reservas!X582=$O$10,0.85,IF(Reservas!X582=$O$11,0.45,IF(Reservas!X582=$O$12,0.33,"")))),Reservas!Z582)</f>
        <v/>
      </c>
      <c r="CJ577" t="str">
        <f>IF(Reservas!AC582="",IF(Reservas!AB582="","",IF(Reservas!AA582=$O$10,0.85,IF(Reservas!AA582=$O$11,0.45,IF(Reservas!AA582=$O$12,0.33,"")))),Reservas!AC582)</f>
        <v/>
      </c>
      <c r="CK577" t="str">
        <f>IF(Reservas!AF582="",IF(Reservas!AE582="","",IF(Reservas!AD582=$O$10,0.85,IF(Reservas!AD582=$O$11,0.45,IF(Reservas!AD582=$O$12,0.33,"")))),Reservas!AF582)</f>
        <v/>
      </c>
      <c r="CL577" t="str">
        <f>IF(Reservas!AI582="",IF(Reservas!AH582="","",IF(Reservas!AG582=$O$10,0.85,IF(Reservas!AG582=$O$11,0.45,IF(Reservas!AG582=$O$12,0.33,"")))),Reservas!AI582)</f>
        <v/>
      </c>
      <c r="CM577" t="str">
        <f>IF(Reservas!AL582="",IF(Reservas!AK582="","",IF(Reservas!AJ582=$O$10,0.85,IF(Reservas!AJ582=$O$11,0.45,IF(Reservas!AJ582=$O$12,0.33,"")))),Reservas!AL582)</f>
        <v/>
      </c>
      <c r="CO577" t="str">
        <f>IFERROR('Prod y alimentación'!E635*IF($AN577=$R$10,VLOOKUP($AO577,Listas!$B$6:$C$106,2,),IF($AN577=$R$11,VLOOKUP($AO577,Listas!$E$6:$F$106,2,),IF($AN577=$R$12,VLOOKUP($AO577,Listas!$H$6:$I$106,2,),""))),"")</f>
        <v/>
      </c>
      <c r="CP577" t="str">
        <f>IFERROR('Prod y alimentación'!H635*IF($AN577=$R$10,VLOOKUP($AO577,Listas!$B$6:$C$106,2,),IF($AN577=$R$11,VLOOKUP($AO577,Listas!$E$6:$F$106,2,),IF($AN577=$R$12,VLOOKUP($AO577,Listas!$H$6:$I$106,2,),""))),"")</f>
        <v/>
      </c>
      <c r="CQ577" t="str">
        <f>IFERROR('Prod y alimentación'!K635*IF($AN577=$R$10,VLOOKUP($AO577,Listas!$B$6:$C$106,2,),IF($AN577=$R$11,VLOOKUP($AO577,Listas!$E$6:$F$106,2,),IF($AN577=$R$12,VLOOKUP($AO577,Listas!$H$6:$I$106,2,),""))),"")</f>
        <v/>
      </c>
      <c r="CR577" t="str">
        <f>IFERROR('Prod y alimentación'!N635*IF($AN577=$R$10,VLOOKUP($AO577,Listas!$B$6:$C$106,2,),IF($AN577=$R$11,VLOOKUP($AO577,Listas!$E$6:$F$106,2,),IF($AN577=$R$12,VLOOKUP($AO577,Listas!$H$6:$I$106,2,),""))),"")</f>
        <v/>
      </c>
      <c r="CS577" t="str">
        <f>IFERROR('Prod y alimentación'!Q635*IF($AN577=$R$10,VLOOKUP($AO577,Listas!$B$6:$C$106,2,),IF($AN577=$R$11,VLOOKUP($AO577,Listas!$E$6:$F$106,2,),IF($AN577=$R$12,VLOOKUP($AO577,Listas!$H$6:$I$106,2,),""))),"")</f>
        <v/>
      </c>
      <c r="CT577" t="str">
        <f>IFERROR('Prod y alimentación'!T635*IF($AN577=$R$10,VLOOKUP($AO577,Listas!$B$6:$C$106,2,),IF($AN577=$R$11,VLOOKUP($AO577,Listas!$E$6:$F$106,2,),IF($AN577=$R$12,VLOOKUP($AO577,Listas!$H$6:$I$106,2,),""))),"")</f>
        <v/>
      </c>
      <c r="CU577" t="str">
        <f>IFERROR('Prod y alimentación'!W635*IF($AN577=$R$10,VLOOKUP($AO577,Listas!$B$6:$C$106,2,),IF($AN577=$R$11,VLOOKUP($AO577,Listas!$E$6:$F$106,2,),IF($AN577=$R$12,VLOOKUP($AO577,Listas!$H$6:$I$106,2,),""))),"")</f>
        <v/>
      </c>
      <c r="CV577" t="str">
        <f>IFERROR('Prod y alimentación'!Z635*IF($AN577=$R$10,VLOOKUP($AO577,Listas!$B$6:$C$106,2,),IF($AN577=$R$11,VLOOKUP($AO577,Listas!$E$6:$F$106,2,),IF($AN577=$R$12,VLOOKUP($AO577,Listas!$H$6:$I$106,2,),""))),"")</f>
        <v/>
      </c>
      <c r="CW577" t="str">
        <f>IFERROR('Prod y alimentación'!AC635*IF($AN577=$R$10,VLOOKUP($AO577,Listas!$B$6:$C$106,2,),IF($AN577=$R$11,VLOOKUP($AO577,Listas!$E$6:$F$106,2,),IF($AN577=$R$12,VLOOKUP($AO577,Listas!$H$6:$I$106,2,),""))),"")</f>
        <v/>
      </c>
      <c r="CX577" t="str">
        <f>IFERROR('Prod y alimentación'!AF635*IF($AN577=$R$10,VLOOKUP($AO577,Listas!$B$6:$C$106,2,),IF($AN577=$R$11,VLOOKUP($AO577,Listas!$E$6:$F$106,2,),IF($AN577=$R$12,VLOOKUP($AO577,Listas!$H$6:$I$106,2,),""))),"")</f>
        <v/>
      </c>
      <c r="CY577" t="str">
        <f>IFERROR('Prod y alimentación'!AI635*IF($AN577=$R$10,VLOOKUP($AO577,Listas!$B$6:$C$106,2,),IF($AN577=$R$11,VLOOKUP($AO577,Listas!$E$6:$F$106,2,),IF($AN577=$R$12,VLOOKUP($AO577,Listas!$H$6:$I$106,2,),""))),"")</f>
        <v/>
      </c>
      <c r="CZ577" t="str">
        <f>IFERROR('Prod y alimentación'!AL635*IF($AN577=$R$10,VLOOKUP($AO577,Listas!$B$6:$C$106,2,),IF($AN577=$R$11,VLOOKUP($AO577,Listas!$E$6:$F$106,2,),IF($AN577=$R$12,VLOOKUP($AO577,Listas!$H$6:$I$106,2,),""))),"")</f>
        <v/>
      </c>
    </row>
    <row r="578" spans="80:104" x14ac:dyDescent="0.35">
      <c r="CB578" t="str">
        <f>IF(Reservas!E583="",IF(Reservas!D583="","",IF(Reservas!C583=$O$10,0.85,IF(Reservas!C583=$O$11,0.45,IF(Reservas!C583=$O$12,0.33,"")))),Reservas!E583)</f>
        <v/>
      </c>
      <c r="CC578" t="str">
        <f>IF(Reservas!H583="",IF(Reservas!G583="","",IF(Reservas!F583=$O$10,0.85,IF(Reservas!F583=$O$11,0.45,IF(Reservas!F583=$O$12,0.33,"")))),Reservas!H583)</f>
        <v/>
      </c>
      <c r="CD578" t="str">
        <f>IF(Reservas!K583="",IF(Reservas!J583="","",IF(Reservas!I583=$O$10,0.85,IF(Reservas!I583=$O$11,0.45,IF(Reservas!I583=$O$12,0.33,"")))),Reservas!K583)</f>
        <v/>
      </c>
      <c r="CE578" t="str">
        <f>IF(Reservas!N583="",IF(Reservas!M583="","",IF(Reservas!L583=$O$10,0.85,IF(Reservas!L583=$O$11,0.45,IF(Reservas!L583=$O$12,0.33,"")))),Reservas!N583)</f>
        <v/>
      </c>
      <c r="CF578" t="str">
        <f>IF(Reservas!Q583="",IF(Reservas!P583="","",IF(Reservas!O583=$O$10,0.85,IF(Reservas!O583=$O$11,0.45,IF(Reservas!O583=$O$12,0.33,"")))),Reservas!Q583)</f>
        <v/>
      </c>
      <c r="CG578" t="str">
        <f>IF(Reservas!T583="",IF(Reservas!S583="","",IF(Reservas!R583=$O$10,0.85,IF(Reservas!R583=$O$11,0.45,IF(Reservas!R583=$O$12,0.33,"")))),Reservas!T583)</f>
        <v/>
      </c>
      <c r="CH578" t="str">
        <f>IF(Reservas!W583="",IF(Reservas!V583="","",IF(Reservas!U583=$O$10,0.85,IF(Reservas!U583=$O$11,0.45,IF(Reservas!U583=$O$12,0.33,"")))),Reservas!W583)</f>
        <v/>
      </c>
      <c r="CI578" t="str">
        <f>IF(Reservas!Z583="",IF(Reservas!Y583="","",IF(Reservas!X583=$O$10,0.85,IF(Reservas!X583=$O$11,0.45,IF(Reservas!X583=$O$12,0.33,"")))),Reservas!Z583)</f>
        <v/>
      </c>
      <c r="CJ578" t="str">
        <f>IF(Reservas!AC583="",IF(Reservas!AB583="","",IF(Reservas!AA583=$O$10,0.85,IF(Reservas!AA583=$O$11,0.45,IF(Reservas!AA583=$O$12,0.33,"")))),Reservas!AC583)</f>
        <v/>
      </c>
      <c r="CK578" t="str">
        <f>IF(Reservas!AF583="",IF(Reservas!AE583="","",IF(Reservas!AD583=$O$10,0.85,IF(Reservas!AD583=$O$11,0.45,IF(Reservas!AD583=$O$12,0.33,"")))),Reservas!AF583)</f>
        <v/>
      </c>
      <c r="CL578" t="str">
        <f>IF(Reservas!AI583="",IF(Reservas!AH583="","",IF(Reservas!AG583=$O$10,0.85,IF(Reservas!AG583=$O$11,0.45,IF(Reservas!AG583=$O$12,0.33,"")))),Reservas!AI583)</f>
        <v/>
      </c>
      <c r="CM578" t="str">
        <f>IF(Reservas!AL583="",IF(Reservas!AK583="","",IF(Reservas!AJ583=$O$10,0.85,IF(Reservas!AJ583=$O$11,0.45,IF(Reservas!AJ583=$O$12,0.33,"")))),Reservas!AL583)</f>
        <v/>
      </c>
      <c r="CO578" t="str">
        <f>IFERROR('Prod y alimentación'!E636*IF($AN578=$R$10,VLOOKUP($AO578,Listas!$B$6:$C$106,2,),IF($AN578=$R$11,VLOOKUP($AO578,Listas!$E$6:$F$106,2,),IF($AN578=$R$12,VLOOKUP($AO578,Listas!$H$6:$I$106,2,),""))),"")</f>
        <v/>
      </c>
      <c r="CP578" t="str">
        <f>IFERROR('Prod y alimentación'!H636*IF($AN578=$R$10,VLOOKUP($AO578,Listas!$B$6:$C$106,2,),IF($AN578=$R$11,VLOOKUP($AO578,Listas!$E$6:$F$106,2,),IF($AN578=$R$12,VLOOKUP($AO578,Listas!$H$6:$I$106,2,),""))),"")</f>
        <v/>
      </c>
      <c r="CQ578" t="str">
        <f>IFERROR('Prod y alimentación'!K636*IF($AN578=$R$10,VLOOKUP($AO578,Listas!$B$6:$C$106,2,),IF($AN578=$R$11,VLOOKUP($AO578,Listas!$E$6:$F$106,2,),IF($AN578=$R$12,VLOOKUP($AO578,Listas!$H$6:$I$106,2,),""))),"")</f>
        <v/>
      </c>
      <c r="CR578" t="str">
        <f>IFERROR('Prod y alimentación'!N636*IF($AN578=$R$10,VLOOKUP($AO578,Listas!$B$6:$C$106,2,),IF($AN578=$R$11,VLOOKUP($AO578,Listas!$E$6:$F$106,2,),IF($AN578=$R$12,VLOOKUP($AO578,Listas!$H$6:$I$106,2,),""))),"")</f>
        <v/>
      </c>
      <c r="CS578" t="str">
        <f>IFERROR('Prod y alimentación'!Q636*IF($AN578=$R$10,VLOOKUP($AO578,Listas!$B$6:$C$106,2,),IF($AN578=$R$11,VLOOKUP($AO578,Listas!$E$6:$F$106,2,),IF($AN578=$R$12,VLOOKUP($AO578,Listas!$H$6:$I$106,2,),""))),"")</f>
        <v/>
      </c>
      <c r="CT578" t="str">
        <f>IFERROR('Prod y alimentación'!T636*IF($AN578=$R$10,VLOOKUP($AO578,Listas!$B$6:$C$106,2,),IF($AN578=$R$11,VLOOKUP($AO578,Listas!$E$6:$F$106,2,),IF($AN578=$R$12,VLOOKUP($AO578,Listas!$H$6:$I$106,2,),""))),"")</f>
        <v/>
      </c>
      <c r="CU578" t="str">
        <f>IFERROR('Prod y alimentación'!W636*IF($AN578=$R$10,VLOOKUP($AO578,Listas!$B$6:$C$106,2,),IF($AN578=$R$11,VLOOKUP($AO578,Listas!$E$6:$F$106,2,),IF($AN578=$R$12,VLOOKUP($AO578,Listas!$H$6:$I$106,2,),""))),"")</f>
        <v/>
      </c>
      <c r="CV578" t="str">
        <f>IFERROR('Prod y alimentación'!Z636*IF($AN578=$R$10,VLOOKUP($AO578,Listas!$B$6:$C$106,2,),IF($AN578=$R$11,VLOOKUP($AO578,Listas!$E$6:$F$106,2,),IF($AN578=$R$12,VLOOKUP($AO578,Listas!$H$6:$I$106,2,),""))),"")</f>
        <v/>
      </c>
      <c r="CW578" t="str">
        <f>IFERROR('Prod y alimentación'!AC636*IF($AN578=$R$10,VLOOKUP($AO578,Listas!$B$6:$C$106,2,),IF($AN578=$R$11,VLOOKUP($AO578,Listas!$E$6:$F$106,2,),IF($AN578=$R$12,VLOOKUP($AO578,Listas!$H$6:$I$106,2,),""))),"")</f>
        <v/>
      </c>
      <c r="CX578" t="str">
        <f>IFERROR('Prod y alimentación'!AF636*IF($AN578=$R$10,VLOOKUP($AO578,Listas!$B$6:$C$106,2,),IF($AN578=$R$11,VLOOKUP($AO578,Listas!$E$6:$F$106,2,),IF($AN578=$R$12,VLOOKUP($AO578,Listas!$H$6:$I$106,2,),""))),"")</f>
        <v/>
      </c>
      <c r="CY578" t="str">
        <f>IFERROR('Prod y alimentación'!AI636*IF($AN578=$R$10,VLOOKUP($AO578,Listas!$B$6:$C$106,2,),IF($AN578=$R$11,VLOOKUP($AO578,Listas!$E$6:$F$106,2,),IF($AN578=$R$12,VLOOKUP($AO578,Listas!$H$6:$I$106,2,),""))),"")</f>
        <v/>
      </c>
      <c r="CZ578" t="str">
        <f>IFERROR('Prod y alimentación'!AL636*IF($AN578=$R$10,VLOOKUP($AO578,Listas!$B$6:$C$106,2,),IF($AN578=$R$11,VLOOKUP($AO578,Listas!$E$6:$F$106,2,),IF($AN578=$R$12,VLOOKUP($AO578,Listas!$H$6:$I$106,2,),""))),"")</f>
        <v/>
      </c>
    </row>
    <row r="579" spans="80:104" x14ac:dyDescent="0.35">
      <c r="CB579" t="str">
        <f>IF(Reservas!E584="",IF(Reservas!D584="","",IF(Reservas!C584=$O$10,0.85,IF(Reservas!C584=$O$11,0.45,IF(Reservas!C584=$O$12,0.33,"")))),Reservas!E584)</f>
        <v/>
      </c>
      <c r="CC579" t="str">
        <f>IF(Reservas!H584="",IF(Reservas!G584="","",IF(Reservas!F584=$O$10,0.85,IF(Reservas!F584=$O$11,0.45,IF(Reservas!F584=$O$12,0.33,"")))),Reservas!H584)</f>
        <v/>
      </c>
      <c r="CD579" t="str">
        <f>IF(Reservas!K584="",IF(Reservas!J584="","",IF(Reservas!I584=$O$10,0.85,IF(Reservas!I584=$O$11,0.45,IF(Reservas!I584=$O$12,0.33,"")))),Reservas!K584)</f>
        <v/>
      </c>
      <c r="CE579" t="str">
        <f>IF(Reservas!N584="",IF(Reservas!M584="","",IF(Reservas!L584=$O$10,0.85,IF(Reservas!L584=$O$11,0.45,IF(Reservas!L584=$O$12,0.33,"")))),Reservas!N584)</f>
        <v/>
      </c>
      <c r="CF579" t="str">
        <f>IF(Reservas!Q584="",IF(Reservas!P584="","",IF(Reservas!O584=$O$10,0.85,IF(Reservas!O584=$O$11,0.45,IF(Reservas!O584=$O$12,0.33,"")))),Reservas!Q584)</f>
        <v/>
      </c>
      <c r="CG579" t="str">
        <f>IF(Reservas!T584="",IF(Reservas!S584="","",IF(Reservas!R584=$O$10,0.85,IF(Reservas!R584=$O$11,0.45,IF(Reservas!R584=$O$12,0.33,"")))),Reservas!T584)</f>
        <v/>
      </c>
      <c r="CH579" t="str">
        <f>IF(Reservas!W584="",IF(Reservas!V584="","",IF(Reservas!U584=$O$10,0.85,IF(Reservas!U584=$O$11,0.45,IF(Reservas!U584=$O$12,0.33,"")))),Reservas!W584)</f>
        <v/>
      </c>
      <c r="CI579" t="str">
        <f>IF(Reservas!Z584="",IF(Reservas!Y584="","",IF(Reservas!X584=$O$10,0.85,IF(Reservas!X584=$O$11,0.45,IF(Reservas!X584=$O$12,0.33,"")))),Reservas!Z584)</f>
        <v/>
      </c>
      <c r="CJ579" t="str">
        <f>IF(Reservas!AC584="",IF(Reservas!AB584="","",IF(Reservas!AA584=$O$10,0.85,IF(Reservas!AA584=$O$11,0.45,IF(Reservas!AA584=$O$12,0.33,"")))),Reservas!AC584)</f>
        <v/>
      </c>
      <c r="CK579" t="str">
        <f>IF(Reservas!AF584="",IF(Reservas!AE584="","",IF(Reservas!AD584=$O$10,0.85,IF(Reservas!AD584=$O$11,0.45,IF(Reservas!AD584=$O$12,0.33,"")))),Reservas!AF584)</f>
        <v/>
      </c>
      <c r="CL579" t="str">
        <f>IF(Reservas!AI584="",IF(Reservas!AH584="","",IF(Reservas!AG584=$O$10,0.85,IF(Reservas!AG584=$O$11,0.45,IF(Reservas!AG584=$O$12,0.33,"")))),Reservas!AI584)</f>
        <v/>
      </c>
      <c r="CM579" t="str">
        <f>IF(Reservas!AL584="",IF(Reservas!AK584="","",IF(Reservas!AJ584=$O$10,0.85,IF(Reservas!AJ584=$O$11,0.45,IF(Reservas!AJ584=$O$12,0.33,"")))),Reservas!AL584)</f>
        <v/>
      </c>
      <c r="CO579" t="str">
        <f>IFERROR('Prod y alimentación'!E637*IF($AN579=$R$10,VLOOKUP($AO579,Listas!$B$6:$C$106,2,),IF($AN579=$R$11,VLOOKUP($AO579,Listas!$E$6:$F$106,2,),IF($AN579=$R$12,VLOOKUP($AO579,Listas!$H$6:$I$106,2,),""))),"")</f>
        <v/>
      </c>
      <c r="CP579" t="str">
        <f>IFERROR('Prod y alimentación'!H637*IF($AN579=$R$10,VLOOKUP($AO579,Listas!$B$6:$C$106,2,),IF($AN579=$R$11,VLOOKUP($AO579,Listas!$E$6:$F$106,2,),IF($AN579=$R$12,VLOOKUP($AO579,Listas!$H$6:$I$106,2,),""))),"")</f>
        <v/>
      </c>
      <c r="CQ579" t="str">
        <f>IFERROR('Prod y alimentación'!K637*IF($AN579=$R$10,VLOOKUP($AO579,Listas!$B$6:$C$106,2,),IF($AN579=$R$11,VLOOKUP($AO579,Listas!$E$6:$F$106,2,),IF($AN579=$R$12,VLOOKUP($AO579,Listas!$H$6:$I$106,2,),""))),"")</f>
        <v/>
      </c>
      <c r="CR579" t="str">
        <f>IFERROR('Prod y alimentación'!N637*IF($AN579=$R$10,VLOOKUP($AO579,Listas!$B$6:$C$106,2,),IF($AN579=$R$11,VLOOKUP($AO579,Listas!$E$6:$F$106,2,),IF($AN579=$R$12,VLOOKUP($AO579,Listas!$H$6:$I$106,2,),""))),"")</f>
        <v/>
      </c>
      <c r="CS579" t="str">
        <f>IFERROR('Prod y alimentación'!Q637*IF($AN579=$R$10,VLOOKUP($AO579,Listas!$B$6:$C$106,2,),IF($AN579=$R$11,VLOOKUP($AO579,Listas!$E$6:$F$106,2,),IF($AN579=$R$12,VLOOKUP($AO579,Listas!$H$6:$I$106,2,),""))),"")</f>
        <v/>
      </c>
      <c r="CT579" t="str">
        <f>IFERROR('Prod y alimentación'!T637*IF($AN579=$R$10,VLOOKUP($AO579,Listas!$B$6:$C$106,2,),IF($AN579=$R$11,VLOOKUP($AO579,Listas!$E$6:$F$106,2,),IF($AN579=$R$12,VLOOKUP($AO579,Listas!$H$6:$I$106,2,),""))),"")</f>
        <v/>
      </c>
      <c r="CU579" t="str">
        <f>IFERROR('Prod y alimentación'!W637*IF($AN579=$R$10,VLOOKUP($AO579,Listas!$B$6:$C$106,2,),IF($AN579=$R$11,VLOOKUP($AO579,Listas!$E$6:$F$106,2,),IF($AN579=$R$12,VLOOKUP($AO579,Listas!$H$6:$I$106,2,),""))),"")</f>
        <v/>
      </c>
      <c r="CV579" t="str">
        <f>IFERROR('Prod y alimentación'!Z637*IF($AN579=$R$10,VLOOKUP($AO579,Listas!$B$6:$C$106,2,),IF($AN579=$R$11,VLOOKUP($AO579,Listas!$E$6:$F$106,2,),IF($AN579=$R$12,VLOOKUP($AO579,Listas!$H$6:$I$106,2,),""))),"")</f>
        <v/>
      </c>
      <c r="CW579" t="str">
        <f>IFERROR('Prod y alimentación'!AC637*IF($AN579=$R$10,VLOOKUP($AO579,Listas!$B$6:$C$106,2,),IF($AN579=$R$11,VLOOKUP($AO579,Listas!$E$6:$F$106,2,),IF($AN579=$R$12,VLOOKUP($AO579,Listas!$H$6:$I$106,2,),""))),"")</f>
        <v/>
      </c>
      <c r="CX579" t="str">
        <f>IFERROR('Prod y alimentación'!AF637*IF($AN579=$R$10,VLOOKUP($AO579,Listas!$B$6:$C$106,2,),IF($AN579=$R$11,VLOOKUP($AO579,Listas!$E$6:$F$106,2,),IF($AN579=$R$12,VLOOKUP($AO579,Listas!$H$6:$I$106,2,),""))),"")</f>
        <v/>
      </c>
      <c r="CY579" t="str">
        <f>IFERROR('Prod y alimentación'!AI637*IF($AN579=$R$10,VLOOKUP($AO579,Listas!$B$6:$C$106,2,),IF($AN579=$R$11,VLOOKUP($AO579,Listas!$E$6:$F$106,2,),IF($AN579=$R$12,VLOOKUP($AO579,Listas!$H$6:$I$106,2,),""))),"")</f>
        <v/>
      </c>
      <c r="CZ579" t="str">
        <f>IFERROR('Prod y alimentación'!AL637*IF($AN579=$R$10,VLOOKUP($AO579,Listas!$B$6:$C$106,2,),IF($AN579=$R$11,VLOOKUP($AO579,Listas!$E$6:$F$106,2,),IF($AN579=$R$12,VLOOKUP($AO579,Listas!$H$6:$I$106,2,),""))),"")</f>
        <v/>
      </c>
    </row>
    <row r="580" spans="80:104" x14ac:dyDescent="0.35">
      <c r="CB580" t="str">
        <f>IF(Reservas!E585="",IF(Reservas!D585="","",IF(Reservas!C585=$O$10,0.85,IF(Reservas!C585=$O$11,0.45,IF(Reservas!C585=$O$12,0.33,"")))),Reservas!E585)</f>
        <v/>
      </c>
      <c r="CC580" t="str">
        <f>IF(Reservas!H585="",IF(Reservas!G585="","",IF(Reservas!F585=$O$10,0.85,IF(Reservas!F585=$O$11,0.45,IF(Reservas!F585=$O$12,0.33,"")))),Reservas!H585)</f>
        <v/>
      </c>
      <c r="CD580" t="str">
        <f>IF(Reservas!K585="",IF(Reservas!J585="","",IF(Reservas!I585=$O$10,0.85,IF(Reservas!I585=$O$11,0.45,IF(Reservas!I585=$O$12,0.33,"")))),Reservas!K585)</f>
        <v/>
      </c>
      <c r="CE580" t="str">
        <f>IF(Reservas!N585="",IF(Reservas!M585="","",IF(Reservas!L585=$O$10,0.85,IF(Reservas!L585=$O$11,0.45,IF(Reservas!L585=$O$12,0.33,"")))),Reservas!N585)</f>
        <v/>
      </c>
      <c r="CF580" t="str">
        <f>IF(Reservas!Q585="",IF(Reservas!P585="","",IF(Reservas!O585=$O$10,0.85,IF(Reservas!O585=$O$11,0.45,IF(Reservas!O585=$O$12,0.33,"")))),Reservas!Q585)</f>
        <v/>
      </c>
      <c r="CG580" t="str">
        <f>IF(Reservas!T585="",IF(Reservas!S585="","",IF(Reservas!R585=$O$10,0.85,IF(Reservas!R585=$O$11,0.45,IF(Reservas!R585=$O$12,0.33,"")))),Reservas!T585)</f>
        <v/>
      </c>
      <c r="CH580" t="str">
        <f>IF(Reservas!W585="",IF(Reservas!V585="","",IF(Reservas!U585=$O$10,0.85,IF(Reservas!U585=$O$11,0.45,IF(Reservas!U585=$O$12,0.33,"")))),Reservas!W585)</f>
        <v/>
      </c>
      <c r="CI580" t="str">
        <f>IF(Reservas!Z585="",IF(Reservas!Y585="","",IF(Reservas!X585=$O$10,0.85,IF(Reservas!X585=$O$11,0.45,IF(Reservas!X585=$O$12,0.33,"")))),Reservas!Z585)</f>
        <v/>
      </c>
      <c r="CJ580" t="str">
        <f>IF(Reservas!AC585="",IF(Reservas!AB585="","",IF(Reservas!AA585=$O$10,0.85,IF(Reservas!AA585=$O$11,0.45,IF(Reservas!AA585=$O$12,0.33,"")))),Reservas!AC585)</f>
        <v/>
      </c>
      <c r="CK580" t="str">
        <f>IF(Reservas!AF585="",IF(Reservas!AE585="","",IF(Reservas!AD585=$O$10,0.85,IF(Reservas!AD585=$O$11,0.45,IF(Reservas!AD585=$O$12,0.33,"")))),Reservas!AF585)</f>
        <v/>
      </c>
      <c r="CL580" t="str">
        <f>IF(Reservas!AI585="",IF(Reservas!AH585="","",IF(Reservas!AG585=$O$10,0.85,IF(Reservas!AG585=$O$11,0.45,IF(Reservas!AG585=$O$12,0.33,"")))),Reservas!AI585)</f>
        <v/>
      </c>
      <c r="CM580" t="str">
        <f>IF(Reservas!AL585="",IF(Reservas!AK585="","",IF(Reservas!AJ585=$O$10,0.85,IF(Reservas!AJ585=$O$11,0.45,IF(Reservas!AJ585=$O$12,0.33,"")))),Reservas!AL585)</f>
        <v/>
      </c>
      <c r="CO580" t="str">
        <f>IFERROR('Prod y alimentación'!E638*IF($AN580=$R$10,VLOOKUP($AO580,Listas!$B$6:$C$106,2,),IF($AN580=$R$11,VLOOKUP($AO580,Listas!$E$6:$F$106,2,),IF($AN580=$R$12,VLOOKUP($AO580,Listas!$H$6:$I$106,2,),""))),"")</f>
        <v/>
      </c>
      <c r="CP580" t="str">
        <f>IFERROR('Prod y alimentación'!H638*IF($AN580=$R$10,VLOOKUP($AO580,Listas!$B$6:$C$106,2,),IF($AN580=$R$11,VLOOKUP($AO580,Listas!$E$6:$F$106,2,),IF($AN580=$R$12,VLOOKUP($AO580,Listas!$H$6:$I$106,2,),""))),"")</f>
        <v/>
      </c>
      <c r="CQ580" t="str">
        <f>IFERROR('Prod y alimentación'!K638*IF($AN580=$R$10,VLOOKUP($AO580,Listas!$B$6:$C$106,2,),IF($AN580=$R$11,VLOOKUP($AO580,Listas!$E$6:$F$106,2,),IF($AN580=$R$12,VLOOKUP($AO580,Listas!$H$6:$I$106,2,),""))),"")</f>
        <v/>
      </c>
      <c r="CR580" t="str">
        <f>IFERROR('Prod y alimentación'!N638*IF($AN580=$R$10,VLOOKUP($AO580,Listas!$B$6:$C$106,2,),IF($AN580=$R$11,VLOOKUP($AO580,Listas!$E$6:$F$106,2,),IF($AN580=$R$12,VLOOKUP($AO580,Listas!$H$6:$I$106,2,),""))),"")</f>
        <v/>
      </c>
      <c r="CS580" t="str">
        <f>IFERROR('Prod y alimentación'!Q638*IF($AN580=$R$10,VLOOKUP($AO580,Listas!$B$6:$C$106,2,),IF($AN580=$R$11,VLOOKUP($AO580,Listas!$E$6:$F$106,2,),IF($AN580=$R$12,VLOOKUP($AO580,Listas!$H$6:$I$106,2,),""))),"")</f>
        <v/>
      </c>
      <c r="CT580" t="str">
        <f>IFERROR('Prod y alimentación'!T638*IF($AN580=$R$10,VLOOKUP($AO580,Listas!$B$6:$C$106,2,),IF($AN580=$R$11,VLOOKUP($AO580,Listas!$E$6:$F$106,2,),IF($AN580=$R$12,VLOOKUP($AO580,Listas!$H$6:$I$106,2,),""))),"")</f>
        <v/>
      </c>
      <c r="CU580" t="str">
        <f>IFERROR('Prod y alimentación'!W638*IF($AN580=$R$10,VLOOKUP($AO580,Listas!$B$6:$C$106,2,),IF($AN580=$R$11,VLOOKUP($AO580,Listas!$E$6:$F$106,2,),IF($AN580=$R$12,VLOOKUP($AO580,Listas!$H$6:$I$106,2,),""))),"")</f>
        <v/>
      </c>
      <c r="CV580" t="str">
        <f>IFERROR('Prod y alimentación'!Z638*IF($AN580=$R$10,VLOOKUP($AO580,Listas!$B$6:$C$106,2,),IF($AN580=$R$11,VLOOKUP($AO580,Listas!$E$6:$F$106,2,),IF($AN580=$R$12,VLOOKUP($AO580,Listas!$H$6:$I$106,2,),""))),"")</f>
        <v/>
      </c>
      <c r="CW580" t="str">
        <f>IFERROR('Prod y alimentación'!AC638*IF($AN580=$R$10,VLOOKUP($AO580,Listas!$B$6:$C$106,2,),IF($AN580=$R$11,VLOOKUP($AO580,Listas!$E$6:$F$106,2,),IF($AN580=$R$12,VLOOKUP($AO580,Listas!$H$6:$I$106,2,),""))),"")</f>
        <v/>
      </c>
      <c r="CX580" t="str">
        <f>IFERROR('Prod y alimentación'!AF638*IF($AN580=$R$10,VLOOKUP($AO580,Listas!$B$6:$C$106,2,),IF($AN580=$R$11,VLOOKUP($AO580,Listas!$E$6:$F$106,2,),IF($AN580=$R$12,VLOOKUP($AO580,Listas!$H$6:$I$106,2,),""))),"")</f>
        <v/>
      </c>
      <c r="CY580" t="str">
        <f>IFERROR('Prod y alimentación'!AI638*IF($AN580=$R$10,VLOOKUP($AO580,Listas!$B$6:$C$106,2,),IF($AN580=$R$11,VLOOKUP($AO580,Listas!$E$6:$F$106,2,),IF($AN580=$R$12,VLOOKUP($AO580,Listas!$H$6:$I$106,2,),""))),"")</f>
        <v/>
      </c>
      <c r="CZ580" t="str">
        <f>IFERROR('Prod y alimentación'!AL638*IF($AN580=$R$10,VLOOKUP($AO580,Listas!$B$6:$C$106,2,),IF($AN580=$R$11,VLOOKUP($AO580,Listas!$E$6:$F$106,2,),IF($AN580=$R$12,VLOOKUP($AO580,Listas!$H$6:$I$106,2,),""))),"")</f>
        <v/>
      </c>
    </row>
    <row r="581" spans="80:104" x14ac:dyDescent="0.35">
      <c r="CB581" t="str">
        <f>IF(Reservas!E586="",IF(Reservas!D586="","",IF(Reservas!C586=$O$10,0.85,IF(Reservas!C586=$O$11,0.45,IF(Reservas!C586=$O$12,0.33,"")))),Reservas!E586)</f>
        <v/>
      </c>
      <c r="CC581" t="str">
        <f>IF(Reservas!H586="",IF(Reservas!G586="","",IF(Reservas!F586=$O$10,0.85,IF(Reservas!F586=$O$11,0.45,IF(Reservas!F586=$O$12,0.33,"")))),Reservas!H586)</f>
        <v/>
      </c>
      <c r="CD581" t="str">
        <f>IF(Reservas!K586="",IF(Reservas!J586="","",IF(Reservas!I586=$O$10,0.85,IF(Reservas!I586=$O$11,0.45,IF(Reservas!I586=$O$12,0.33,"")))),Reservas!K586)</f>
        <v/>
      </c>
      <c r="CE581" t="str">
        <f>IF(Reservas!N586="",IF(Reservas!M586="","",IF(Reservas!L586=$O$10,0.85,IF(Reservas!L586=$O$11,0.45,IF(Reservas!L586=$O$12,0.33,"")))),Reservas!N586)</f>
        <v/>
      </c>
      <c r="CF581" t="str">
        <f>IF(Reservas!Q586="",IF(Reservas!P586="","",IF(Reservas!O586=$O$10,0.85,IF(Reservas!O586=$O$11,0.45,IF(Reservas!O586=$O$12,0.33,"")))),Reservas!Q586)</f>
        <v/>
      </c>
      <c r="CG581" t="str">
        <f>IF(Reservas!T586="",IF(Reservas!S586="","",IF(Reservas!R586=$O$10,0.85,IF(Reservas!R586=$O$11,0.45,IF(Reservas!R586=$O$12,0.33,"")))),Reservas!T586)</f>
        <v/>
      </c>
      <c r="CH581" t="str">
        <f>IF(Reservas!W586="",IF(Reservas!V586="","",IF(Reservas!U586=$O$10,0.85,IF(Reservas!U586=$O$11,0.45,IF(Reservas!U586=$O$12,0.33,"")))),Reservas!W586)</f>
        <v/>
      </c>
      <c r="CI581" t="str">
        <f>IF(Reservas!Z586="",IF(Reservas!Y586="","",IF(Reservas!X586=$O$10,0.85,IF(Reservas!X586=$O$11,0.45,IF(Reservas!X586=$O$12,0.33,"")))),Reservas!Z586)</f>
        <v/>
      </c>
      <c r="CJ581" t="str">
        <f>IF(Reservas!AC586="",IF(Reservas!AB586="","",IF(Reservas!AA586=$O$10,0.85,IF(Reservas!AA586=$O$11,0.45,IF(Reservas!AA586=$O$12,0.33,"")))),Reservas!AC586)</f>
        <v/>
      </c>
      <c r="CK581" t="str">
        <f>IF(Reservas!AF586="",IF(Reservas!AE586="","",IF(Reservas!AD586=$O$10,0.85,IF(Reservas!AD586=$O$11,0.45,IF(Reservas!AD586=$O$12,0.33,"")))),Reservas!AF586)</f>
        <v/>
      </c>
      <c r="CL581" t="str">
        <f>IF(Reservas!AI586="",IF(Reservas!AH586="","",IF(Reservas!AG586=$O$10,0.85,IF(Reservas!AG586=$O$11,0.45,IF(Reservas!AG586=$O$12,0.33,"")))),Reservas!AI586)</f>
        <v/>
      </c>
      <c r="CM581" t="str">
        <f>IF(Reservas!AL586="",IF(Reservas!AK586="","",IF(Reservas!AJ586=$O$10,0.85,IF(Reservas!AJ586=$O$11,0.45,IF(Reservas!AJ586=$O$12,0.33,"")))),Reservas!AL586)</f>
        <v/>
      </c>
      <c r="CO581" t="str">
        <f>IFERROR('Prod y alimentación'!E639*IF($AN581=$R$10,VLOOKUP($AO581,Listas!$B$6:$C$106,2,),IF($AN581=$R$11,VLOOKUP($AO581,Listas!$E$6:$F$106,2,),IF($AN581=$R$12,VLOOKUP($AO581,Listas!$H$6:$I$106,2,),""))),"")</f>
        <v/>
      </c>
      <c r="CP581" t="str">
        <f>IFERROR('Prod y alimentación'!H639*IF($AN581=$R$10,VLOOKUP($AO581,Listas!$B$6:$C$106,2,),IF($AN581=$R$11,VLOOKUP($AO581,Listas!$E$6:$F$106,2,),IF($AN581=$R$12,VLOOKUP($AO581,Listas!$H$6:$I$106,2,),""))),"")</f>
        <v/>
      </c>
      <c r="CQ581" t="str">
        <f>IFERROR('Prod y alimentación'!K639*IF($AN581=$R$10,VLOOKUP($AO581,Listas!$B$6:$C$106,2,),IF($AN581=$R$11,VLOOKUP($AO581,Listas!$E$6:$F$106,2,),IF($AN581=$R$12,VLOOKUP($AO581,Listas!$H$6:$I$106,2,),""))),"")</f>
        <v/>
      </c>
      <c r="CR581" t="str">
        <f>IFERROR('Prod y alimentación'!N639*IF($AN581=$R$10,VLOOKUP($AO581,Listas!$B$6:$C$106,2,),IF($AN581=$R$11,VLOOKUP($AO581,Listas!$E$6:$F$106,2,),IF($AN581=$R$12,VLOOKUP($AO581,Listas!$H$6:$I$106,2,),""))),"")</f>
        <v/>
      </c>
      <c r="CS581" t="str">
        <f>IFERROR('Prod y alimentación'!Q639*IF($AN581=$R$10,VLOOKUP($AO581,Listas!$B$6:$C$106,2,),IF($AN581=$R$11,VLOOKUP($AO581,Listas!$E$6:$F$106,2,),IF($AN581=$R$12,VLOOKUP($AO581,Listas!$H$6:$I$106,2,),""))),"")</f>
        <v/>
      </c>
      <c r="CT581" t="str">
        <f>IFERROR('Prod y alimentación'!T639*IF($AN581=$R$10,VLOOKUP($AO581,Listas!$B$6:$C$106,2,),IF($AN581=$R$11,VLOOKUP($AO581,Listas!$E$6:$F$106,2,),IF($AN581=$R$12,VLOOKUP($AO581,Listas!$H$6:$I$106,2,),""))),"")</f>
        <v/>
      </c>
      <c r="CU581" t="str">
        <f>IFERROR('Prod y alimentación'!W639*IF($AN581=$R$10,VLOOKUP($AO581,Listas!$B$6:$C$106,2,),IF($AN581=$R$11,VLOOKUP($AO581,Listas!$E$6:$F$106,2,),IF($AN581=$R$12,VLOOKUP($AO581,Listas!$H$6:$I$106,2,),""))),"")</f>
        <v/>
      </c>
      <c r="CV581" t="str">
        <f>IFERROR('Prod y alimentación'!Z639*IF($AN581=$R$10,VLOOKUP($AO581,Listas!$B$6:$C$106,2,),IF($AN581=$R$11,VLOOKUP($AO581,Listas!$E$6:$F$106,2,),IF($AN581=$R$12,VLOOKUP($AO581,Listas!$H$6:$I$106,2,),""))),"")</f>
        <v/>
      </c>
      <c r="CW581" t="str">
        <f>IFERROR('Prod y alimentación'!AC639*IF($AN581=$R$10,VLOOKUP($AO581,Listas!$B$6:$C$106,2,),IF($AN581=$R$11,VLOOKUP($AO581,Listas!$E$6:$F$106,2,),IF($AN581=$R$12,VLOOKUP($AO581,Listas!$H$6:$I$106,2,),""))),"")</f>
        <v/>
      </c>
      <c r="CX581" t="str">
        <f>IFERROR('Prod y alimentación'!AF639*IF($AN581=$R$10,VLOOKUP($AO581,Listas!$B$6:$C$106,2,),IF($AN581=$R$11,VLOOKUP($AO581,Listas!$E$6:$F$106,2,),IF($AN581=$R$12,VLOOKUP($AO581,Listas!$H$6:$I$106,2,),""))),"")</f>
        <v/>
      </c>
      <c r="CY581" t="str">
        <f>IFERROR('Prod y alimentación'!AI639*IF($AN581=$R$10,VLOOKUP($AO581,Listas!$B$6:$C$106,2,),IF($AN581=$R$11,VLOOKUP($AO581,Listas!$E$6:$F$106,2,),IF($AN581=$R$12,VLOOKUP($AO581,Listas!$H$6:$I$106,2,),""))),"")</f>
        <v/>
      </c>
      <c r="CZ581" t="str">
        <f>IFERROR('Prod y alimentación'!AL639*IF($AN581=$R$10,VLOOKUP($AO581,Listas!$B$6:$C$106,2,),IF($AN581=$R$11,VLOOKUP($AO581,Listas!$E$6:$F$106,2,),IF($AN581=$R$12,VLOOKUP($AO581,Listas!$H$6:$I$106,2,),""))),"")</f>
        <v/>
      </c>
    </row>
    <row r="582" spans="80:104" x14ac:dyDescent="0.35">
      <c r="CB582" t="str">
        <f>IF(Reservas!E587="",IF(Reservas!D587="","",IF(Reservas!C587=$O$10,0.85,IF(Reservas!C587=$O$11,0.45,IF(Reservas!C587=$O$12,0.33,"")))),Reservas!E587)</f>
        <v/>
      </c>
      <c r="CC582" t="str">
        <f>IF(Reservas!H587="",IF(Reservas!G587="","",IF(Reservas!F587=$O$10,0.85,IF(Reservas!F587=$O$11,0.45,IF(Reservas!F587=$O$12,0.33,"")))),Reservas!H587)</f>
        <v/>
      </c>
      <c r="CD582" t="str">
        <f>IF(Reservas!K587="",IF(Reservas!J587="","",IF(Reservas!I587=$O$10,0.85,IF(Reservas!I587=$O$11,0.45,IF(Reservas!I587=$O$12,0.33,"")))),Reservas!K587)</f>
        <v/>
      </c>
      <c r="CE582" t="str">
        <f>IF(Reservas!N587="",IF(Reservas!M587="","",IF(Reservas!L587=$O$10,0.85,IF(Reservas!L587=$O$11,0.45,IF(Reservas!L587=$O$12,0.33,"")))),Reservas!N587)</f>
        <v/>
      </c>
      <c r="CF582" t="str">
        <f>IF(Reservas!Q587="",IF(Reservas!P587="","",IF(Reservas!O587=$O$10,0.85,IF(Reservas!O587=$O$11,0.45,IF(Reservas!O587=$O$12,0.33,"")))),Reservas!Q587)</f>
        <v/>
      </c>
      <c r="CG582" t="str">
        <f>IF(Reservas!T587="",IF(Reservas!S587="","",IF(Reservas!R587=$O$10,0.85,IF(Reservas!R587=$O$11,0.45,IF(Reservas!R587=$O$12,0.33,"")))),Reservas!T587)</f>
        <v/>
      </c>
      <c r="CH582" t="str">
        <f>IF(Reservas!W587="",IF(Reservas!V587="","",IF(Reservas!U587=$O$10,0.85,IF(Reservas!U587=$O$11,0.45,IF(Reservas!U587=$O$12,0.33,"")))),Reservas!W587)</f>
        <v/>
      </c>
      <c r="CI582" t="str">
        <f>IF(Reservas!Z587="",IF(Reservas!Y587="","",IF(Reservas!X587=$O$10,0.85,IF(Reservas!X587=$O$11,0.45,IF(Reservas!X587=$O$12,0.33,"")))),Reservas!Z587)</f>
        <v/>
      </c>
      <c r="CJ582" t="str">
        <f>IF(Reservas!AC587="",IF(Reservas!AB587="","",IF(Reservas!AA587=$O$10,0.85,IF(Reservas!AA587=$O$11,0.45,IF(Reservas!AA587=$O$12,0.33,"")))),Reservas!AC587)</f>
        <v/>
      </c>
      <c r="CK582" t="str">
        <f>IF(Reservas!AF587="",IF(Reservas!AE587="","",IF(Reservas!AD587=$O$10,0.85,IF(Reservas!AD587=$O$11,0.45,IF(Reservas!AD587=$O$12,0.33,"")))),Reservas!AF587)</f>
        <v/>
      </c>
      <c r="CL582" t="str">
        <f>IF(Reservas!AI587="",IF(Reservas!AH587="","",IF(Reservas!AG587=$O$10,0.85,IF(Reservas!AG587=$O$11,0.45,IF(Reservas!AG587=$O$12,0.33,"")))),Reservas!AI587)</f>
        <v/>
      </c>
      <c r="CM582" t="str">
        <f>IF(Reservas!AL587="",IF(Reservas!AK587="","",IF(Reservas!AJ587=$O$10,0.85,IF(Reservas!AJ587=$O$11,0.45,IF(Reservas!AJ587=$O$12,0.33,"")))),Reservas!AL587)</f>
        <v/>
      </c>
      <c r="CO582" t="str">
        <f>IFERROR('Prod y alimentación'!E640*IF($AN582=$R$10,VLOOKUP($AO582,Listas!$B$6:$C$106,2,),IF($AN582=$R$11,VLOOKUP($AO582,Listas!$E$6:$F$106,2,),IF($AN582=$R$12,VLOOKUP($AO582,Listas!$H$6:$I$106,2,),""))),"")</f>
        <v/>
      </c>
      <c r="CP582" t="str">
        <f>IFERROR('Prod y alimentación'!H640*IF($AN582=$R$10,VLOOKUP($AO582,Listas!$B$6:$C$106,2,),IF($AN582=$R$11,VLOOKUP($AO582,Listas!$E$6:$F$106,2,),IF($AN582=$R$12,VLOOKUP($AO582,Listas!$H$6:$I$106,2,),""))),"")</f>
        <v/>
      </c>
      <c r="CQ582" t="str">
        <f>IFERROR('Prod y alimentación'!K640*IF($AN582=$R$10,VLOOKUP($AO582,Listas!$B$6:$C$106,2,),IF($AN582=$R$11,VLOOKUP($AO582,Listas!$E$6:$F$106,2,),IF($AN582=$R$12,VLOOKUP($AO582,Listas!$H$6:$I$106,2,),""))),"")</f>
        <v/>
      </c>
      <c r="CR582" t="str">
        <f>IFERROR('Prod y alimentación'!N640*IF($AN582=$R$10,VLOOKUP($AO582,Listas!$B$6:$C$106,2,),IF($AN582=$R$11,VLOOKUP($AO582,Listas!$E$6:$F$106,2,),IF($AN582=$R$12,VLOOKUP($AO582,Listas!$H$6:$I$106,2,),""))),"")</f>
        <v/>
      </c>
      <c r="CS582" t="str">
        <f>IFERROR('Prod y alimentación'!Q640*IF($AN582=$R$10,VLOOKUP($AO582,Listas!$B$6:$C$106,2,),IF($AN582=$R$11,VLOOKUP($AO582,Listas!$E$6:$F$106,2,),IF($AN582=$R$12,VLOOKUP($AO582,Listas!$H$6:$I$106,2,),""))),"")</f>
        <v/>
      </c>
      <c r="CT582" t="str">
        <f>IFERROR('Prod y alimentación'!T640*IF($AN582=$R$10,VLOOKUP($AO582,Listas!$B$6:$C$106,2,),IF($AN582=$R$11,VLOOKUP($AO582,Listas!$E$6:$F$106,2,),IF($AN582=$R$12,VLOOKUP($AO582,Listas!$H$6:$I$106,2,),""))),"")</f>
        <v/>
      </c>
      <c r="CU582" t="str">
        <f>IFERROR('Prod y alimentación'!W640*IF($AN582=$R$10,VLOOKUP($AO582,Listas!$B$6:$C$106,2,),IF($AN582=$R$11,VLOOKUP($AO582,Listas!$E$6:$F$106,2,),IF($AN582=$R$12,VLOOKUP($AO582,Listas!$H$6:$I$106,2,),""))),"")</f>
        <v/>
      </c>
      <c r="CV582" t="str">
        <f>IFERROR('Prod y alimentación'!Z640*IF($AN582=$R$10,VLOOKUP($AO582,Listas!$B$6:$C$106,2,),IF($AN582=$R$11,VLOOKUP($AO582,Listas!$E$6:$F$106,2,),IF($AN582=$R$12,VLOOKUP($AO582,Listas!$H$6:$I$106,2,),""))),"")</f>
        <v/>
      </c>
      <c r="CW582" t="str">
        <f>IFERROR('Prod y alimentación'!AC640*IF($AN582=$R$10,VLOOKUP($AO582,Listas!$B$6:$C$106,2,),IF($AN582=$R$11,VLOOKUP($AO582,Listas!$E$6:$F$106,2,),IF($AN582=$R$12,VLOOKUP($AO582,Listas!$H$6:$I$106,2,),""))),"")</f>
        <v/>
      </c>
      <c r="CX582" t="str">
        <f>IFERROR('Prod y alimentación'!AF640*IF($AN582=$R$10,VLOOKUP($AO582,Listas!$B$6:$C$106,2,),IF($AN582=$R$11,VLOOKUP($AO582,Listas!$E$6:$F$106,2,),IF($AN582=$R$12,VLOOKUP($AO582,Listas!$H$6:$I$106,2,),""))),"")</f>
        <v/>
      </c>
      <c r="CY582" t="str">
        <f>IFERROR('Prod y alimentación'!AI640*IF($AN582=$R$10,VLOOKUP($AO582,Listas!$B$6:$C$106,2,),IF($AN582=$R$11,VLOOKUP($AO582,Listas!$E$6:$F$106,2,),IF($AN582=$R$12,VLOOKUP($AO582,Listas!$H$6:$I$106,2,),""))),"")</f>
        <v/>
      </c>
      <c r="CZ582" t="str">
        <f>IFERROR('Prod y alimentación'!AL640*IF($AN582=$R$10,VLOOKUP($AO582,Listas!$B$6:$C$106,2,),IF($AN582=$R$11,VLOOKUP($AO582,Listas!$E$6:$F$106,2,),IF($AN582=$R$12,VLOOKUP($AO582,Listas!$H$6:$I$106,2,),""))),"")</f>
        <v/>
      </c>
    </row>
    <row r="583" spans="80:104" x14ac:dyDescent="0.35">
      <c r="CB583" t="str">
        <f>IF(Reservas!E588="",IF(Reservas!D588="","",IF(Reservas!C588=$O$10,0.85,IF(Reservas!C588=$O$11,0.45,IF(Reservas!C588=$O$12,0.33,"")))),Reservas!E588)</f>
        <v/>
      </c>
      <c r="CC583" t="str">
        <f>IF(Reservas!H588="",IF(Reservas!G588="","",IF(Reservas!F588=$O$10,0.85,IF(Reservas!F588=$O$11,0.45,IF(Reservas!F588=$O$12,0.33,"")))),Reservas!H588)</f>
        <v/>
      </c>
      <c r="CD583" t="str">
        <f>IF(Reservas!K588="",IF(Reservas!J588="","",IF(Reservas!I588=$O$10,0.85,IF(Reservas!I588=$O$11,0.45,IF(Reservas!I588=$O$12,0.33,"")))),Reservas!K588)</f>
        <v/>
      </c>
      <c r="CE583" t="str">
        <f>IF(Reservas!N588="",IF(Reservas!M588="","",IF(Reservas!L588=$O$10,0.85,IF(Reservas!L588=$O$11,0.45,IF(Reservas!L588=$O$12,0.33,"")))),Reservas!N588)</f>
        <v/>
      </c>
      <c r="CF583" t="str">
        <f>IF(Reservas!Q588="",IF(Reservas!P588="","",IF(Reservas!O588=$O$10,0.85,IF(Reservas!O588=$O$11,0.45,IF(Reservas!O588=$O$12,0.33,"")))),Reservas!Q588)</f>
        <v/>
      </c>
      <c r="CG583" t="str">
        <f>IF(Reservas!T588="",IF(Reservas!S588="","",IF(Reservas!R588=$O$10,0.85,IF(Reservas!R588=$O$11,0.45,IF(Reservas!R588=$O$12,0.33,"")))),Reservas!T588)</f>
        <v/>
      </c>
      <c r="CH583" t="str">
        <f>IF(Reservas!W588="",IF(Reservas!V588="","",IF(Reservas!U588=$O$10,0.85,IF(Reservas!U588=$O$11,0.45,IF(Reservas!U588=$O$12,0.33,"")))),Reservas!W588)</f>
        <v/>
      </c>
      <c r="CI583" t="str">
        <f>IF(Reservas!Z588="",IF(Reservas!Y588="","",IF(Reservas!X588=$O$10,0.85,IF(Reservas!X588=$O$11,0.45,IF(Reservas!X588=$O$12,0.33,"")))),Reservas!Z588)</f>
        <v/>
      </c>
      <c r="CJ583" t="str">
        <f>IF(Reservas!AC588="",IF(Reservas!AB588="","",IF(Reservas!AA588=$O$10,0.85,IF(Reservas!AA588=$O$11,0.45,IF(Reservas!AA588=$O$12,0.33,"")))),Reservas!AC588)</f>
        <v/>
      </c>
      <c r="CK583" t="str">
        <f>IF(Reservas!AF588="",IF(Reservas!AE588="","",IF(Reservas!AD588=$O$10,0.85,IF(Reservas!AD588=$O$11,0.45,IF(Reservas!AD588=$O$12,0.33,"")))),Reservas!AF588)</f>
        <v/>
      </c>
      <c r="CL583" t="str">
        <f>IF(Reservas!AI588="",IF(Reservas!AH588="","",IF(Reservas!AG588=$O$10,0.85,IF(Reservas!AG588=$O$11,0.45,IF(Reservas!AG588=$O$12,0.33,"")))),Reservas!AI588)</f>
        <v/>
      </c>
      <c r="CM583" t="str">
        <f>IF(Reservas!AL588="",IF(Reservas!AK588="","",IF(Reservas!AJ588=$O$10,0.85,IF(Reservas!AJ588=$O$11,0.45,IF(Reservas!AJ588=$O$12,0.33,"")))),Reservas!AL588)</f>
        <v/>
      </c>
      <c r="CO583" t="str">
        <f>IFERROR('Prod y alimentación'!E641*IF($AN583=$R$10,VLOOKUP($AO583,Listas!$B$6:$C$106,2,),IF($AN583=$R$11,VLOOKUP($AO583,Listas!$E$6:$F$106,2,),IF($AN583=$R$12,VLOOKUP($AO583,Listas!$H$6:$I$106,2,),""))),"")</f>
        <v/>
      </c>
      <c r="CP583" t="str">
        <f>IFERROR('Prod y alimentación'!H641*IF($AN583=$R$10,VLOOKUP($AO583,Listas!$B$6:$C$106,2,),IF($AN583=$R$11,VLOOKUP($AO583,Listas!$E$6:$F$106,2,),IF($AN583=$R$12,VLOOKUP($AO583,Listas!$H$6:$I$106,2,),""))),"")</f>
        <v/>
      </c>
      <c r="CQ583" t="str">
        <f>IFERROR('Prod y alimentación'!K641*IF($AN583=$R$10,VLOOKUP($AO583,Listas!$B$6:$C$106,2,),IF($AN583=$R$11,VLOOKUP($AO583,Listas!$E$6:$F$106,2,),IF($AN583=$R$12,VLOOKUP($AO583,Listas!$H$6:$I$106,2,),""))),"")</f>
        <v/>
      </c>
      <c r="CR583" t="str">
        <f>IFERROR('Prod y alimentación'!N641*IF($AN583=$R$10,VLOOKUP($AO583,Listas!$B$6:$C$106,2,),IF($AN583=$R$11,VLOOKUP($AO583,Listas!$E$6:$F$106,2,),IF($AN583=$R$12,VLOOKUP($AO583,Listas!$H$6:$I$106,2,),""))),"")</f>
        <v/>
      </c>
      <c r="CS583" t="str">
        <f>IFERROR('Prod y alimentación'!Q641*IF($AN583=$R$10,VLOOKUP($AO583,Listas!$B$6:$C$106,2,),IF($AN583=$R$11,VLOOKUP($AO583,Listas!$E$6:$F$106,2,),IF($AN583=$R$12,VLOOKUP($AO583,Listas!$H$6:$I$106,2,),""))),"")</f>
        <v/>
      </c>
      <c r="CT583" t="str">
        <f>IFERROR('Prod y alimentación'!T641*IF($AN583=$R$10,VLOOKUP($AO583,Listas!$B$6:$C$106,2,),IF($AN583=$R$11,VLOOKUP($AO583,Listas!$E$6:$F$106,2,),IF($AN583=$R$12,VLOOKUP($AO583,Listas!$H$6:$I$106,2,),""))),"")</f>
        <v/>
      </c>
      <c r="CU583" t="str">
        <f>IFERROR('Prod y alimentación'!W641*IF($AN583=$R$10,VLOOKUP($AO583,Listas!$B$6:$C$106,2,),IF($AN583=$R$11,VLOOKUP($AO583,Listas!$E$6:$F$106,2,),IF($AN583=$R$12,VLOOKUP($AO583,Listas!$H$6:$I$106,2,),""))),"")</f>
        <v/>
      </c>
      <c r="CV583" t="str">
        <f>IFERROR('Prod y alimentación'!Z641*IF($AN583=$R$10,VLOOKUP($AO583,Listas!$B$6:$C$106,2,),IF($AN583=$R$11,VLOOKUP($AO583,Listas!$E$6:$F$106,2,),IF($AN583=$R$12,VLOOKUP($AO583,Listas!$H$6:$I$106,2,),""))),"")</f>
        <v/>
      </c>
      <c r="CW583" t="str">
        <f>IFERROR('Prod y alimentación'!AC641*IF($AN583=$R$10,VLOOKUP($AO583,Listas!$B$6:$C$106,2,),IF($AN583=$R$11,VLOOKUP($AO583,Listas!$E$6:$F$106,2,),IF($AN583=$R$12,VLOOKUP($AO583,Listas!$H$6:$I$106,2,),""))),"")</f>
        <v/>
      </c>
      <c r="CX583" t="str">
        <f>IFERROR('Prod y alimentación'!AF641*IF($AN583=$R$10,VLOOKUP($AO583,Listas!$B$6:$C$106,2,),IF($AN583=$R$11,VLOOKUP($AO583,Listas!$E$6:$F$106,2,),IF($AN583=$R$12,VLOOKUP($AO583,Listas!$H$6:$I$106,2,),""))),"")</f>
        <v/>
      </c>
      <c r="CY583" t="str">
        <f>IFERROR('Prod y alimentación'!AI641*IF($AN583=$R$10,VLOOKUP($AO583,Listas!$B$6:$C$106,2,),IF($AN583=$R$11,VLOOKUP($AO583,Listas!$E$6:$F$106,2,),IF($AN583=$R$12,VLOOKUP($AO583,Listas!$H$6:$I$106,2,),""))),"")</f>
        <v/>
      </c>
      <c r="CZ583" t="str">
        <f>IFERROR('Prod y alimentación'!AL641*IF($AN583=$R$10,VLOOKUP($AO583,Listas!$B$6:$C$106,2,),IF($AN583=$R$11,VLOOKUP($AO583,Listas!$E$6:$F$106,2,),IF($AN583=$R$12,VLOOKUP($AO583,Listas!$H$6:$I$106,2,),""))),"")</f>
        <v/>
      </c>
    </row>
    <row r="584" spans="80:104" x14ac:dyDescent="0.35">
      <c r="CB584" t="str">
        <f>IF(Reservas!E589="",IF(Reservas!D589="","",IF(Reservas!C589=$O$10,0.85,IF(Reservas!C589=$O$11,0.45,IF(Reservas!C589=$O$12,0.33,"")))),Reservas!E589)</f>
        <v/>
      </c>
      <c r="CC584" t="str">
        <f>IF(Reservas!H589="",IF(Reservas!G589="","",IF(Reservas!F589=$O$10,0.85,IF(Reservas!F589=$O$11,0.45,IF(Reservas!F589=$O$12,0.33,"")))),Reservas!H589)</f>
        <v/>
      </c>
      <c r="CD584" t="str">
        <f>IF(Reservas!K589="",IF(Reservas!J589="","",IF(Reservas!I589=$O$10,0.85,IF(Reservas!I589=$O$11,0.45,IF(Reservas!I589=$O$12,0.33,"")))),Reservas!K589)</f>
        <v/>
      </c>
      <c r="CE584" t="str">
        <f>IF(Reservas!N589="",IF(Reservas!M589="","",IF(Reservas!L589=$O$10,0.85,IF(Reservas!L589=$O$11,0.45,IF(Reservas!L589=$O$12,0.33,"")))),Reservas!N589)</f>
        <v/>
      </c>
      <c r="CF584" t="str">
        <f>IF(Reservas!Q589="",IF(Reservas!P589="","",IF(Reservas!O589=$O$10,0.85,IF(Reservas!O589=$O$11,0.45,IF(Reservas!O589=$O$12,0.33,"")))),Reservas!Q589)</f>
        <v/>
      </c>
      <c r="CG584" t="str">
        <f>IF(Reservas!T589="",IF(Reservas!S589="","",IF(Reservas!R589=$O$10,0.85,IF(Reservas!R589=$O$11,0.45,IF(Reservas!R589=$O$12,0.33,"")))),Reservas!T589)</f>
        <v/>
      </c>
      <c r="CH584" t="str">
        <f>IF(Reservas!W589="",IF(Reservas!V589="","",IF(Reservas!U589=$O$10,0.85,IF(Reservas!U589=$O$11,0.45,IF(Reservas!U589=$O$12,0.33,"")))),Reservas!W589)</f>
        <v/>
      </c>
      <c r="CI584" t="str">
        <f>IF(Reservas!Z589="",IF(Reservas!Y589="","",IF(Reservas!X589=$O$10,0.85,IF(Reservas!X589=$O$11,0.45,IF(Reservas!X589=$O$12,0.33,"")))),Reservas!Z589)</f>
        <v/>
      </c>
      <c r="CJ584" t="str">
        <f>IF(Reservas!AC589="",IF(Reservas!AB589="","",IF(Reservas!AA589=$O$10,0.85,IF(Reservas!AA589=$O$11,0.45,IF(Reservas!AA589=$O$12,0.33,"")))),Reservas!AC589)</f>
        <v/>
      </c>
      <c r="CK584" t="str">
        <f>IF(Reservas!AF589="",IF(Reservas!AE589="","",IF(Reservas!AD589=$O$10,0.85,IF(Reservas!AD589=$O$11,0.45,IF(Reservas!AD589=$O$12,0.33,"")))),Reservas!AF589)</f>
        <v/>
      </c>
      <c r="CL584" t="str">
        <f>IF(Reservas!AI589="",IF(Reservas!AH589="","",IF(Reservas!AG589=$O$10,0.85,IF(Reservas!AG589=$O$11,0.45,IF(Reservas!AG589=$O$12,0.33,"")))),Reservas!AI589)</f>
        <v/>
      </c>
      <c r="CM584" t="str">
        <f>IF(Reservas!AL589="",IF(Reservas!AK589="","",IF(Reservas!AJ589=$O$10,0.85,IF(Reservas!AJ589=$O$11,0.45,IF(Reservas!AJ589=$O$12,0.33,"")))),Reservas!AL589)</f>
        <v/>
      </c>
      <c r="CO584" t="str">
        <f>IFERROR('Prod y alimentación'!E642*IF($AN584=$R$10,VLOOKUP($AO584,Listas!$B$6:$C$106,2,),IF($AN584=$R$11,VLOOKUP($AO584,Listas!$E$6:$F$106,2,),IF($AN584=$R$12,VLOOKUP($AO584,Listas!$H$6:$I$106,2,),""))),"")</f>
        <v/>
      </c>
      <c r="CP584" t="str">
        <f>IFERROR('Prod y alimentación'!H642*IF($AN584=$R$10,VLOOKUP($AO584,Listas!$B$6:$C$106,2,),IF($AN584=$R$11,VLOOKUP($AO584,Listas!$E$6:$F$106,2,),IF($AN584=$R$12,VLOOKUP($AO584,Listas!$H$6:$I$106,2,),""))),"")</f>
        <v/>
      </c>
      <c r="CQ584" t="str">
        <f>IFERROR('Prod y alimentación'!K642*IF($AN584=$R$10,VLOOKUP($AO584,Listas!$B$6:$C$106,2,),IF($AN584=$R$11,VLOOKUP($AO584,Listas!$E$6:$F$106,2,),IF($AN584=$R$12,VLOOKUP($AO584,Listas!$H$6:$I$106,2,),""))),"")</f>
        <v/>
      </c>
      <c r="CR584" t="str">
        <f>IFERROR('Prod y alimentación'!N642*IF($AN584=$R$10,VLOOKUP($AO584,Listas!$B$6:$C$106,2,),IF($AN584=$R$11,VLOOKUP($AO584,Listas!$E$6:$F$106,2,),IF($AN584=$R$12,VLOOKUP($AO584,Listas!$H$6:$I$106,2,),""))),"")</f>
        <v/>
      </c>
      <c r="CS584" t="str">
        <f>IFERROR('Prod y alimentación'!Q642*IF($AN584=$R$10,VLOOKUP($AO584,Listas!$B$6:$C$106,2,),IF($AN584=$R$11,VLOOKUP($AO584,Listas!$E$6:$F$106,2,),IF($AN584=$R$12,VLOOKUP($AO584,Listas!$H$6:$I$106,2,),""))),"")</f>
        <v/>
      </c>
      <c r="CT584" t="str">
        <f>IFERROR('Prod y alimentación'!T642*IF($AN584=$R$10,VLOOKUP($AO584,Listas!$B$6:$C$106,2,),IF($AN584=$R$11,VLOOKUP($AO584,Listas!$E$6:$F$106,2,),IF($AN584=$R$12,VLOOKUP($AO584,Listas!$H$6:$I$106,2,),""))),"")</f>
        <v/>
      </c>
      <c r="CU584" t="str">
        <f>IFERROR('Prod y alimentación'!W642*IF($AN584=$R$10,VLOOKUP($AO584,Listas!$B$6:$C$106,2,),IF($AN584=$R$11,VLOOKUP($AO584,Listas!$E$6:$F$106,2,),IF($AN584=$R$12,VLOOKUP($AO584,Listas!$H$6:$I$106,2,),""))),"")</f>
        <v/>
      </c>
      <c r="CV584" t="str">
        <f>IFERROR('Prod y alimentación'!Z642*IF($AN584=$R$10,VLOOKUP($AO584,Listas!$B$6:$C$106,2,),IF($AN584=$R$11,VLOOKUP($AO584,Listas!$E$6:$F$106,2,),IF($AN584=$R$12,VLOOKUP($AO584,Listas!$H$6:$I$106,2,),""))),"")</f>
        <v/>
      </c>
      <c r="CW584" t="str">
        <f>IFERROR('Prod y alimentación'!AC642*IF($AN584=$R$10,VLOOKUP($AO584,Listas!$B$6:$C$106,2,),IF($AN584=$R$11,VLOOKUP($AO584,Listas!$E$6:$F$106,2,),IF($AN584=$R$12,VLOOKUP($AO584,Listas!$H$6:$I$106,2,),""))),"")</f>
        <v/>
      </c>
      <c r="CX584" t="str">
        <f>IFERROR('Prod y alimentación'!AF642*IF($AN584=$R$10,VLOOKUP($AO584,Listas!$B$6:$C$106,2,),IF($AN584=$R$11,VLOOKUP($AO584,Listas!$E$6:$F$106,2,),IF($AN584=$R$12,VLOOKUP($AO584,Listas!$H$6:$I$106,2,),""))),"")</f>
        <v/>
      </c>
      <c r="CY584" t="str">
        <f>IFERROR('Prod y alimentación'!AI642*IF($AN584=$R$10,VLOOKUP($AO584,Listas!$B$6:$C$106,2,),IF($AN584=$R$11,VLOOKUP($AO584,Listas!$E$6:$F$106,2,),IF($AN584=$R$12,VLOOKUP($AO584,Listas!$H$6:$I$106,2,),""))),"")</f>
        <v/>
      </c>
      <c r="CZ584" t="str">
        <f>IFERROR('Prod y alimentación'!AL642*IF($AN584=$R$10,VLOOKUP($AO584,Listas!$B$6:$C$106,2,),IF($AN584=$R$11,VLOOKUP($AO584,Listas!$E$6:$F$106,2,),IF($AN584=$R$12,VLOOKUP($AO584,Listas!$H$6:$I$106,2,),""))),"")</f>
        <v/>
      </c>
    </row>
    <row r="585" spans="80:104" x14ac:dyDescent="0.35">
      <c r="CB585" t="str">
        <f>IF(Reservas!E590="",IF(Reservas!D590="","",IF(Reservas!C590=$O$10,0.85,IF(Reservas!C590=$O$11,0.45,IF(Reservas!C590=$O$12,0.33,"")))),Reservas!E590)</f>
        <v/>
      </c>
      <c r="CC585" t="str">
        <f>IF(Reservas!H590="",IF(Reservas!G590="","",IF(Reservas!F590=$O$10,0.85,IF(Reservas!F590=$O$11,0.45,IF(Reservas!F590=$O$12,0.33,"")))),Reservas!H590)</f>
        <v/>
      </c>
      <c r="CD585" t="str">
        <f>IF(Reservas!K590="",IF(Reservas!J590="","",IF(Reservas!I590=$O$10,0.85,IF(Reservas!I590=$O$11,0.45,IF(Reservas!I590=$O$12,0.33,"")))),Reservas!K590)</f>
        <v/>
      </c>
      <c r="CE585" t="str">
        <f>IF(Reservas!N590="",IF(Reservas!M590="","",IF(Reservas!L590=$O$10,0.85,IF(Reservas!L590=$O$11,0.45,IF(Reservas!L590=$O$12,0.33,"")))),Reservas!N590)</f>
        <v/>
      </c>
      <c r="CF585" t="str">
        <f>IF(Reservas!Q590="",IF(Reservas!P590="","",IF(Reservas!O590=$O$10,0.85,IF(Reservas!O590=$O$11,0.45,IF(Reservas!O590=$O$12,0.33,"")))),Reservas!Q590)</f>
        <v/>
      </c>
      <c r="CG585" t="str">
        <f>IF(Reservas!T590="",IF(Reservas!S590="","",IF(Reservas!R590=$O$10,0.85,IF(Reservas!R590=$O$11,0.45,IF(Reservas!R590=$O$12,0.33,"")))),Reservas!T590)</f>
        <v/>
      </c>
      <c r="CH585" t="str">
        <f>IF(Reservas!W590="",IF(Reservas!V590="","",IF(Reservas!U590=$O$10,0.85,IF(Reservas!U590=$O$11,0.45,IF(Reservas!U590=$O$12,0.33,"")))),Reservas!W590)</f>
        <v/>
      </c>
      <c r="CI585" t="str">
        <f>IF(Reservas!Z590="",IF(Reservas!Y590="","",IF(Reservas!X590=$O$10,0.85,IF(Reservas!X590=$O$11,0.45,IF(Reservas!X590=$O$12,0.33,"")))),Reservas!Z590)</f>
        <v/>
      </c>
      <c r="CJ585" t="str">
        <f>IF(Reservas!AC590="",IF(Reservas!AB590="","",IF(Reservas!AA590=$O$10,0.85,IF(Reservas!AA590=$O$11,0.45,IF(Reservas!AA590=$O$12,0.33,"")))),Reservas!AC590)</f>
        <v/>
      </c>
      <c r="CK585" t="str">
        <f>IF(Reservas!AF590="",IF(Reservas!AE590="","",IF(Reservas!AD590=$O$10,0.85,IF(Reservas!AD590=$O$11,0.45,IF(Reservas!AD590=$O$12,0.33,"")))),Reservas!AF590)</f>
        <v/>
      </c>
      <c r="CL585" t="str">
        <f>IF(Reservas!AI590="",IF(Reservas!AH590="","",IF(Reservas!AG590=$O$10,0.85,IF(Reservas!AG590=$O$11,0.45,IF(Reservas!AG590=$O$12,0.33,"")))),Reservas!AI590)</f>
        <v/>
      </c>
      <c r="CM585" t="str">
        <f>IF(Reservas!AL590="",IF(Reservas!AK590="","",IF(Reservas!AJ590=$O$10,0.85,IF(Reservas!AJ590=$O$11,0.45,IF(Reservas!AJ590=$O$12,0.33,"")))),Reservas!AL590)</f>
        <v/>
      </c>
      <c r="CO585" t="str">
        <f>IFERROR('Prod y alimentación'!E643*IF($AN585=$R$10,VLOOKUP($AO585,Listas!$B$6:$C$106,2,),IF($AN585=$R$11,VLOOKUP($AO585,Listas!$E$6:$F$106,2,),IF($AN585=$R$12,VLOOKUP($AO585,Listas!$H$6:$I$106,2,),""))),"")</f>
        <v/>
      </c>
      <c r="CP585" t="str">
        <f>IFERROR('Prod y alimentación'!H643*IF($AN585=$R$10,VLOOKUP($AO585,Listas!$B$6:$C$106,2,),IF($AN585=$R$11,VLOOKUP($AO585,Listas!$E$6:$F$106,2,),IF($AN585=$R$12,VLOOKUP($AO585,Listas!$H$6:$I$106,2,),""))),"")</f>
        <v/>
      </c>
      <c r="CQ585" t="str">
        <f>IFERROR('Prod y alimentación'!K643*IF($AN585=$R$10,VLOOKUP($AO585,Listas!$B$6:$C$106,2,),IF($AN585=$R$11,VLOOKUP($AO585,Listas!$E$6:$F$106,2,),IF($AN585=$R$12,VLOOKUP($AO585,Listas!$H$6:$I$106,2,),""))),"")</f>
        <v/>
      </c>
      <c r="CR585" t="str">
        <f>IFERROR('Prod y alimentación'!N643*IF($AN585=$R$10,VLOOKUP($AO585,Listas!$B$6:$C$106,2,),IF($AN585=$R$11,VLOOKUP($AO585,Listas!$E$6:$F$106,2,),IF($AN585=$R$12,VLOOKUP($AO585,Listas!$H$6:$I$106,2,),""))),"")</f>
        <v/>
      </c>
      <c r="CS585" t="str">
        <f>IFERROR('Prod y alimentación'!Q643*IF($AN585=$R$10,VLOOKUP($AO585,Listas!$B$6:$C$106,2,),IF($AN585=$R$11,VLOOKUP($AO585,Listas!$E$6:$F$106,2,),IF($AN585=$R$12,VLOOKUP($AO585,Listas!$H$6:$I$106,2,),""))),"")</f>
        <v/>
      </c>
      <c r="CT585" t="str">
        <f>IFERROR('Prod y alimentación'!T643*IF($AN585=$R$10,VLOOKUP($AO585,Listas!$B$6:$C$106,2,),IF($AN585=$R$11,VLOOKUP($AO585,Listas!$E$6:$F$106,2,),IF($AN585=$R$12,VLOOKUP($AO585,Listas!$H$6:$I$106,2,),""))),"")</f>
        <v/>
      </c>
      <c r="CU585" t="str">
        <f>IFERROR('Prod y alimentación'!W643*IF($AN585=$R$10,VLOOKUP($AO585,Listas!$B$6:$C$106,2,),IF($AN585=$R$11,VLOOKUP($AO585,Listas!$E$6:$F$106,2,),IF($AN585=$R$12,VLOOKUP($AO585,Listas!$H$6:$I$106,2,),""))),"")</f>
        <v/>
      </c>
      <c r="CV585" t="str">
        <f>IFERROR('Prod y alimentación'!Z643*IF($AN585=$R$10,VLOOKUP($AO585,Listas!$B$6:$C$106,2,),IF($AN585=$R$11,VLOOKUP($AO585,Listas!$E$6:$F$106,2,),IF($AN585=$R$12,VLOOKUP($AO585,Listas!$H$6:$I$106,2,),""))),"")</f>
        <v/>
      </c>
      <c r="CW585" t="str">
        <f>IFERROR('Prod y alimentación'!AC643*IF($AN585=$R$10,VLOOKUP($AO585,Listas!$B$6:$C$106,2,),IF($AN585=$R$11,VLOOKUP($AO585,Listas!$E$6:$F$106,2,),IF($AN585=$R$12,VLOOKUP($AO585,Listas!$H$6:$I$106,2,),""))),"")</f>
        <v/>
      </c>
      <c r="CX585" t="str">
        <f>IFERROR('Prod y alimentación'!AF643*IF($AN585=$R$10,VLOOKUP($AO585,Listas!$B$6:$C$106,2,),IF($AN585=$R$11,VLOOKUP($AO585,Listas!$E$6:$F$106,2,),IF($AN585=$R$12,VLOOKUP($AO585,Listas!$H$6:$I$106,2,),""))),"")</f>
        <v/>
      </c>
      <c r="CY585" t="str">
        <f>IFERROR('Prod y alimentación'!AI643*IF($AN585=$R$10,VLOOKUP($AO585,Listas!$B$6:$C$106,2,),IF($AN585=$R$11,VLOOKUP($AO585,Listas!$E$6:$F$106,2,),IF($AN585=$R$12,VLOOKUP($AO585,Listas!$H$6:$I$106,2,),""))),"")</f>
        <v/>
      </c>
      <c r="CZ585" t="str">
        <f>IFERROR('Prod y alimentación'!AL643*IF($AN585=$R$10,VLOOKUP($AO585,Listas!$B$6:$C$106,2,),IF($AN585=$R$11,VLOOKUP($AO585,Listas!$E$6:$F$106,2,),IF($AN585=$R$12,VLOOKUP($AO585,Listas!$H$6:$I$106,2,),""))),"")</f>
        <v/>
      </c>
    </row>
    <row r="586" spans="80:104" x14ac:dyDescent="0.35">
      <c r="CB586" t="str">
        <f>IF(Reservas!E591="",IF(Reservas!D591="","",IF(Reservas!C591=$O$10,0.85,IF(Reservas!C591=$O$11,0.45,IF(Reservas!C591=$O$12,0.33,"")))),Reservas!E591)</f>
        <v/>
      </c>
      <c r="CC586" t="str">
        <f>IF(Reservas!H591="",IF(Reservas!G591="","",IF(Reservas!F591=$O$10,0.85,IF(Reservas!F591=$O$11,0.45,IF(Reservas!F591=$O$12,0.33,"")))),Reservas!H591)</f>
        <v/>
      </c>
      <c r="CD586" t="str">
        <f>IF(Reservas!K591="",IF(Reservas!J591="","",IF(Reservas!I591=$O$10,0.85,IF(Reservas!I591=$O$11,0.45,IF(Reservas!I591=$O$12,0.33,"")))),Reservas!K591)</f>
        <v/>
      </c>
      <c r="CE586" t="str">
        <f>IF(Reservas!N591="",IF(Reservas!M591="","",IF(Reservas!L591=$O$10,0.85,IF(Reservas!L591=$O$11,0.45,IF(Reservas!L591=$O$12,0.33,"")))),Reservas!N591)</f>
        <v/>
      </c>
      <c r="CF586" t="str">
        <f>IF(Reservas!Q591="",IF(Reservas!P591="","",IF(Reservas!O591=$O$10,0.85,IF(Reservas!O591=$O$11,0.45,IF(Reservas!O591=$O$12,0.33,"")))),Reservas!Q591)</f>
        <v/>
      </c>
      <c r="CG586" t="str">
        <f>IF(Reservas!T591="",IF(Reservas!S591="","",IF(Reservas!R591=$O$10,0.85,IF(Reservas!R591=$O$11,0.45,IF(Reservas!R591=$O$12,0.33,"")))),Reservas!T591)</f>
        <v/>
      </c>
      <c r="CH586" t="str">
        <f>IF(Reservas!W591="",IF(Reservas!V591="","",IF(Reservas!U591=$O$10,0.85,IF(Reservas!U591=$O$11,0.45,IF(Reservas!U591=$O$12,0.33,"")))),Reservas!W591)</f>
        <v/>
      </c>
      <c r="CI586" t="str">
        <f>IF(Reservas!Z591="",IF(Reservas!Y591="","",IF(Reservas!X591=$O$10,0.85,IF(Reservas!X591=$O$11,0.45,IF(Reservas!X591=$O$12,0.33,"")))),Reservas!Z591)</f>
        <v/>
      </c>
      <c r="CJ586" t="str">
        <f>IF(Reservas!AC591="",IF(Reservas!AB591="","",IF(Reservas!AA591=$O$10,0.85,IF(Reservas!AA591=$O$11,0.45,IF(Reservas!AA591=$O$12,0.33,"")))),Reservas!AC591)</f>
        <v/>
      </c>
      <c r="CK586" t="str">
        <f>IF(Reservas!AF591="",IF(Reservas!AE591="","",IF(Reservas!AD591=$O$10,0.85,IF(Reservas!AD591=$O$11,0.45,IF(Reservas!AD591=$O$12,0.33,"")))),Reservas!AF591)</f>
        <v/>
      </c>
      <c r="CL586" t="str">
        <f>IF(Reservas!AI591="",IF(Reservas!AH591="","",IF(Reservas!AG591=$O$10,0.85,IF(Reservas!AG591=$O$11,0.45,IF(Reservas!AG591=$O$12,0.33,"")))),Reservas!AI591)</f>
        <v/>
      </c>
      <c r="CM586" t="str">
        <f>IF(Reservas!AL591="",IF(Reservas!AK591="","",IF(Reservas!AJ591=$O$10,0.85,IF(Reservas!AJ591=$O$11,0.45,IF(Reservas!AJ591=$O$12,0.33,"")))),Reservas!AL591)</f>
        <v/>
      </c>
      <c r="CO586" t="str">
        <f>IFERROR('Prod y alimentación'!E644*IF($AN586=$R$10,VLOOKUP($AO586,Listas!$B$6:$C$106,2,),IF($AN586=$R$11,VLOOKUP($AO586,Listas!$E$6:$F$106,2,),IF($AN586=$R$12,VLOOKUP($AO586,Listas!$H$6:$I$106,2,),""))),"")</f>
        <v/>
      </c>
      <c r="CP586" t="str">
        <f>IFERROR('Prod y alimentación'!H644*IF($AN586=$R$10,VLOOKUP($AO586,Listas!$B$6:$C$106,2,),IF($AN586=$R$11,VLOOKUP($AO586,Listas!$E$6:$F$106,2,),IF($AN586=$R$12,VLOOKUP($AO586,Listas!$H$6:$I$106,2,),""))),"")</f>
        <v/>
      </c>
      <c r="CQ586" t="str">
        <f>IFERROR('Prod y alimentación'!K644*IF($AN586=$R$10,VLOOKUP($AO586,Listas!$B$6:$C$106,2,),IF($AN586=$R$11,VLOOKUP($AO586,Listas!$E$6:$F$106,2,),IF($AN586=$R$12,VLOOKUP($AO586,Listas!$H$6:$I$106,2,),""))),"")</f>
        <v/>
      </c>
      <c r="CR586" t="str">
        <f>IFERROR('Prod y alimentación'!N644*IF($AN586=$R$10,VLOOKUP($AO586,Listas!$B$6:$C$106,2,),IF($AN586=$R$11,VLOOKUP($AO586,Listas!$E$6:$F$106,2,),IF($AN586=$R$12,VLOOKUP($AO586,Listas!$H$6:$I$106,2,),""))),"")</f>
        <v/>
      </c>
      <c r="CS586" t="str">
        <f>IFERROR('Prod y alimentación'!Q644*IF($AN586=$R$10,VLOOKUP($AO586,Listas!$B$6:$C$106,2,),IF($AN586=$R$11,VLOOKUP($AO586,Listas!$E$6:$F$106,2,),IF($AN586=$R$12,VLOOKUP($AO586,Listas!$H$6:$I$106,2,),""))),"")</f>
        <v/>
      </c>
      <c r="CT586" t="str">
        <f>IFERROR('Prod y alimentación'!T644*IF($AN586=$R$10,VLOOKUP($AO586,Listas!$B$6:$C$106,2,),IF($AN586=$R$11,VLOOKUP($AO586,Listas!$E$6:$F$106,2,),IF($AN586=$R$12,VLOOKUP($AO586,Listas!$H$6:$I$106,2,),""))),"")</f>
        <v/>
      </c>
      <c r="CU586" t="str">
        <f>IFERROR('Prod y alimentación'!W644*IF($AN586=$R$10,VLOOKUP($AO586,Listas!$B$6:$C$106,2,),IF($AN586=$R$11,VLOOKUP($AO586,Listas!$E$6:$F$106,2,),IF($AN586=$R$12,VLOOKUP($AO586,Listas!$H$6:$I$106,2,),""))),"")</f>
        <v/>
      </c>
      <c r="CV586" t="str">
        <f>IFERROR('Prod y alimentación'!Z644*IF($AN586=$R$10,VLOOKUP($AO586,Listas!$B$6:$C$106,2,),IF($AN586=$R$11,VLOOKUP($AO586,Listas!$E$6:$F$106,2,),IF($AN586=$R$12,VLOOKUP($AO586,Listas!$H$6:$I$106,2,),""))),"")</f>
        <v/>
      </c>
      <c r="CW586" t="str">
        <f>IFERROR('Prod y alimentación'!AC644*IF($AN586=$R$10,VLOOKUP($AO586,Listas!$B$6:$C$106,2,),IF($AN586=$R$11,VLOOKUP($AO586,Listas!$E$6:$F$106,2,),IF($AN586=$R$12,VLOOKUP($AO586,Listas!$H$6:$I$106,2,),""))),"")</f>
        <v/>
      </c>
      <c r="CX586" t="str">
        <f>IFERROR('Prod y alimentación'!AF644*IF($AN586=$R$10,VLOOKUP($AO586,Listas!$B$6:$C$106,2,),IF($AN586=$R$11,VLOOKUP($AO586,Listas!$E$6:$F$106,2,),IF($AN586=$R$12,VLOOKUP($AO586,Listas!$H$6:$I$106,2,),""))),"")</f>
        <v/>
      </c>
      <c r="CY586" t="str">
        <f>IFERROR('Prod y alimentación'!AI644*IF($AN586=$R$10,VLOOKUP($AO586,Listas!$B$6:$C$106,2,),IF($AN586=$R$11,VLOOKUP($AO586,Listas!$E$6:$F$106,2,),IF($AN586=$R$12,VLOOKUP($AO586,Listas!$H$6:$I$106,2,),""))),"")</f>
        <v/>
      </c>
      <c r="CZ586" t="str">
        <f>IFERROR('Prod y alimentación'!AL644*IF($AN586=$R$10,VLOOKUP($AO586,Listas!$B$6:$C$106,2,),IF($AN586=$R$11,VLOOKUP($AO586,Listas!$E$6:$F$106,2,),IF($AN586=$R$12,VLOOKUP($AO586,Listas!$H$6:$I$106,2,),""))),"")</f>
        <v/>
      </c>
    </row>
    <row r="587" spans="80:104" x14ac:dyDescent="0.35">
      <c r="CB587" t="str">
        <f>IF(Reservas!E592="",IF(Reservas!D592="","",IF(Reservas!C592=$O$10,0.85,IF(Reservas!C592=$O$11,0.45,IF(Reservas!C592=$O$12,0.33,"")))),Reservas!E592)</f>
        <v/>
      </c>
      <c r="CC587" t="str">
        <f>IF(Reservas!H592="",IF(Reservas!G592="","",IF(Reservas!F592=$O$10,0.85,IF(Reservas!F592=$O$11,0.45,IF(Reservas!F592=$O$12,0.33,"")))),Reservas!H592)</f>
        <v/>
      </c>
      <c r="CD587" t="str">
        <f>IF(Reservas!K592="",IF(Reservas!J592="","",IF(Reservas!I592=$O$10,0.85,IF(Reservas!I592=$O$11,0.45,IF(Reservas!I592=$O$12,0.33,"")))),Reservas!K592)</f>
        <v/>
      </c>
      <c r="CE587" t="str">
        <f>IF(Reservas!N592="",IF(Reservas!M592="","",IF(Reservas!L592=$O$10,0.85,IF(Reservas!L592=$O$11,0.45,IF(Reservas!L592=$O$12,0.33,"")))),Reservas!N592)</f>
        <v/>
      </c>
      <c r="CF587" t="str">
        <f>IF(Reservas!Q592="",IF(Reservas!P592="","",IF(Reservas!O592=$O$10,0.85,IF(Reservas!O592=$O$11,0.45,IF(Reservas!O592=$O$12,0.33,"")))),Reservas!Q592)</f>
        <v/>
      </c>
      <c r="CG587" t="str">
        <f>IF(Reservas!T592="",IF(Reservas!S592="","",IF(Reservas!R592=$O$10,0.85,IF(Reservas!R592=$O$11,0.45,IF(Reservas!R592=$O$12,0.33,"")))),Reservas!T592)</f>
        <v/>
      </c>
      <c r="CH587" t="str">
        <f>IF(Reservas!W592="",IF(Reservas!V592="","",IF(Reservas!U592=$O$10,0.85,IF(Reservas!U592=$O$11,0.45,IF(Reservas!U592=$O$12,0.33,"")))),Reservas!W592)</f>
        <v/>
      </c>
      <c r="CI587" t="str">
        <f>IF(Reservas!Z592="",IF(Reservas!Y592="","",IF(Reservas!X592=$O$10,0.85,IF(Reservas!X592=$O$11,0.45,IF(Reservas!X592=$O$12,0.33,"")))),Reservas!Z592)</f>
        <v/>
      </c>
      <c r="CJ587" t="str">
        <f>IF(Reservas!AC592="",IF(Reservas!AB592="","",IF(Reservas!AA592=$O$10,0.85,IF(Reservas!AA592=$O$11,0.45,IF(Reservas!AA592=$O$12,0.33,"")))),Reservas!AC592)</f>
        <v/>
      </c>
      <c r="CK587" t="str">
        <f>IF(Reservas!AF592="",IF(Reservas!AE592="","",IF(Reservas!AD592=$O$10,0.85,IF(Reservas!AD592=$O$11,0.45,IF(Reservas!AD592=$O$12,0.33,"")))),Reservas!AF592)</f>
        <v/>
      </c>
      <c r="CL587" t="str">
        <f>IF(Reservas!AI592="",IF(Reservas!AH592="","",IF(Reservas!AG592=$O$10,0.85,IF(Reservas!AG592=$O$11,0.45,IF(Reservas!AG592=$O$12,0.33,"")))),Reservas!AI592)</f>
        <v/>
      </c>
      <c r="CM587" t="str">
        <f>IF(Reservas!AL592="",IF(Reservas!AK592="","",IF(Reservas!AJ592=$O$10,0.85,IF(Reservas!AJ592=$O$11,0.45,IF(Reservas!AJ592=$O$12,0.33,"")))),Reservas!AL592)</f>
        <v/>
      </c>
      <c r="CO587" t="str">
        <f>IFERROR('Prod y alimentación'!E645*IF($AN587=$R$10,VLOOKUP($AO587,Listas!$B$6:$C$106,2,),IF($AN587=$R$11,VLOOKUP($AO587,Listas!$E$6:$F$106,2,),IF($AN587=$R$12,VLOOKUP($AO587,Listas!$H$6:$I$106,2,),""))),"")</f>
        <v/>
      </c>
      <c r="CP587" t="str">
        <f>IFERROR('Prod y alimentación'!H645*IF($AN587=$R$10,VLOOKUP($AO587,Listas!$B$6:$C$106,2,),IF($AN587=$R$11,VLOOKUP($AO587,Listas!$E$6:$F$106,2,),IF($AN587=$R$12,VLOOKUP($AO587,Listas!$H$6:$I$106,2,),""))),"")</f>
        <v/>
      </c>
      <c r="CQ587" t="str">
        <f>IFERROR('Prod y alimentación'!K645*IF($AN587=$R$10,VLOOKUP($AO587,Listas!$B$6:$C$106,2,),IF($AN587=$R$11,VLOOKUP($AO587,Listas!$E$6:$F$106,2,),IF($AN587=$R$12,VLOOKUP($AO587,Listas!$H$6:$I$106,2,),""))),"")</f>
        <v/>
      </c>
      <c r="CR587" t="str">
        <f>IFERROR('Prod y alimentación'!N645*IF($AN587=$R$10,VLOOKUP($AO587,Listas!$B$6:$C$106,2,),IF($AN587=$R$11,VLOOKUP($AO587,Listas!$E$6:$F$106,2,),IF($AN587=$R$12,VLOOKUP($AO587,Listas!$H$6:$I$106,2,),""))),"")</f>
        <v/>
      </c>
      <c r="CS587" t="str">
        <f>IFERROR('Prod y alimentación'!Q645*IF($AN587=$R$10,VLOOKUP($AO587,Listas!$B$6:$C$106,2,),IF($AN587=$R$11,VLOOKUP($AO587,Listas!$E$6:$F$106,2,),IF($AN587=$R$12,VLOOKUP($AO587,Listas!$H$6:$I$106,2,),""))),"")</f>
        <v/>
      </c>
      <c r="CT587" t="str">
        <f>IFERROR('Prod y alimentación'!T645*IF($AN587=$R$10,VLOOKUP($AO587,Listas!$B$6:$C$106,2,),IF($AN587=$R$11,VLOOKUP($AO587,Listas!$E$6:$F$106,2,),IF($AN587=$R$12,VLOOKUP($AO587,Listas!$H$6:$I$106,2,),""))),"")</f>
        <v/>
      </c>
      <c r="CU587" t="str">
        <f>IFERROR('Prod y alimentación'!W645*IF($AN587=$R$10,VLOOKUP($AO587,Listas!$B$6:$C$106,2,),IF($AN587=$R$11,VLOOKUP($AO587,Listas!$E$6:$F$106,2,),IF($AN587=$R$12,VLOOKUP($AO587,Listas!$H$6:$I$106,2,),""))),"")</f>
        <v/>
      </c>
      <c r="CV587" t="str">
        <f>IFERROR('Prod y alimentación'!Z645*IF($AN587=$R$10,VLOOKUP($AO587,Listas!$B$6:$C$106,2,),IF($AN587=$R$11,VLOOKUP($AO587,Listas!$E$6:$F$106,2,),IF($AN587=$R$12,VLOOKUP($AO587,Listas!$H$6:$I$106,2,),""))),"")</f>
        <v/>
      </c>
      <c r="CW587" t="str">
        <f>IFERROR('Prod y alimentación'!AC645*IF($AN587=$R$10,VLOOKUP($AO587,Listas!$B$6:$C$106,2,),IF($AN587=$R$11,VLOOKUP($AO587,Listas!$E$6:$F$106,2,),IF($AN587=$R$12,VLOOKUP($AO587,Listas!$H$6:$I$106,2,),""))),"")</f>
        <v/>
      </c>
      <c r="CX587" t="str">
        <f>IFERROR('Prod y alimentación'!AF645*IF($AN587=$R$10,VLOOKUP($AO587,Listas!$B$6:$C$106,2,),IF($AN587=$R$11,VLOOKUP($AO587,Listas!$E$6:$F$106,2,),IF($AN587=$R$12,VLOOKUP($AO587,Listas!$H$6:$I$106,2,),""))),"")</f>
        <v/>
      </c>
      <c r="CY587" t="str">
        <f>IFERROR('Prod y alimentación'!AI645*IF($AN587=$R$10,VLOOKUP($AO587,Listas!$B$6:$C$106,2,),IF($AN587=$R$11,VLOOKUP($AO587,Listas!$E$6:$F$106,2,),IF($AN587=$R$12,VLOOKUP($AO587,Listas!$H$6:$I$106,2,),""))),"")</f>
        <v/>
      </c>
      <c r="CZ587" t="str">
        <f>IFERROR('Prod y alimentación'!AL645*IF($AN587=$R$10,VLOOKUP($AO587,Listas!$B$6:$C$106,2,),IF($AN587=$R$11,VLOOKUP($AO587,Listas!$E$6:$F$106,2,),IF($AN587=$R$12,VLOOKUP($AO587,Listas!$H$6:$I$106,2,),""))),"")</f>
        <v/>
      </c>
    </row>
    <row r="588" spans="80:104" x14ac:dyDescent="0.35">
      <c r="CB588" t="str">
        <f>IF(Reservas!E593="",IF(Reservas!D593="","",IF(Reservas!C593=$O$10,0.85,IF(Reservas!C593=$O$11,0.45,IF(Reservas!C593=$O$12,0.33,"")))),Reservas!E593)</f>
        <v/>
      </c>
      <c r="CC588" t="str">
        <f>IF(Reservas!H593="",IF(Reservas!G593="","",IF(Reservas!F593=$O$10,0.85,IF(Reservas!F593=$O$11,0.45,IF(Reservas!F593=$O$12,0.33,"")))),Reservas!H593)</f>
        <v/>
      </c>
      <c r="CD588" t="str">
        <f>IF(Reservas!K593="",IF(Reservas!J593="","",IF(Reservas!I593=$O$10,0.85,IF(Reservas!I593=$O$11,0.45,IF(Reservas!I593=$O$12,0.33,"")))),Reservas!K593)</f>
        <v/>
      </c>
      <c r="CE588" t="str">
        <f>IF(Reservas!N593="",IF(Reservas!M593="","",IF(Reservas!L593=$O$10,0.85,IF(Reservas!L593=$O$11,0.45,IF(Reservas!L593=$O$12,0.33,"")))),Reservas!N593)</f>
        <v/>
      </c>
      <c r="CF588" t="str">
        <f>IF(Reservas!Q593="",IF(Reservas!P593="","",IF(Reservas!O593=$O$10,0.85,IF(Reservas!O593=$O$11,0.45,IF(Reservas!O593=$O$12,0.33,"")))),Reservas!Q593)</f>
        <v/>
      </c>
      <c r="CG588" t="str">
        <f>IF(Reservas!T593="",IF(Reservas!S593="","",IF(Reservas!R593=$O$10,0.85,IF(Reservas!R593=$O$11,0.45,IF(Reservas!R593=$O$12,0.33,"")))),Reservas!T593)</f>
        <v/>
      </c>
      <c r="CH588" t="str">
        <f>IF(Reservas!W593="",IF(Reservas!V593="","",IF(Reservas!U593=$O$10,0.85,IF(Reservas!U593=$O$11,0.45,IF(Reservas!U593=$O$12,0.33,"")))),Reservas!W593)</f>
        <v/>
      </c>
      <c r="CI588" t="str">
        <f>IF(Reservas!Z593="",IF(Reservas!Y593="","",IF(Reservas!X593=$O$10,0.85,IF(Reservas!X593=$O$11,0.45,IF(Reservas!X593=$O$12,0.33,"")))),Reservas!Z593)</f>
        <v/>
      </c>
      <c r="CJ588" t="str">
        <f>IF(Reservas!AC593="",IF(Reservas!AB593="","",IF(Reservas!AA593=$O$10,0.85,IF(Reservas!AA593=$O$11,0.45,IF(Reservas!AA593=$O$12,0.33,"")))),Reservas!AC593)</f>
        <v/>
      </c>
      <c r="CK588" t="str">
        <f>IF(Reservas!AF593="",IF(Reservas!AE593="","",IF(Reservas!AD593=$O$10,0.85,IF(Reservas!AD593=$O$11,0.45,IF(Reservas!AD593=$O$12,0.33,"")))),Reservas!AF593)</f>
        <v/>
      </c>
      <c r="CL588" t="str">
        <f>IF(Reservas!AI593="",IF(Reservas!AH593="","",IF(Reservas!AG593=$O$10,0.85,IF(Reservas!AG593=$O$11,0.45,IF(Reservas!AG593=$O$12,0.33,"")))),Reservas!AI593)</f>
        <v/>
      </c>
      <c r="CM588" t="str">
        <f>IF(Reservas!AL593="",IF(Reservas!AK593="","",IF(Reservas!AJ593=$O$10,0.85,IF(Reservas!AJ593=$O$11,0.45,IF(Reservas!AJ593=$O$12,0.33,"")))),Reservas!AL593)</f>
        <v/>
      </c>
      <c r="CO588" t="str">
        <f>IFERROR('Prod y alimentación'!E646*IF($AN588=$R$10,VLOOKUP($AO588,Listas!$B$6:$C$106,2,),IF($AN588=$R$11,VLOOKUP($AO588,Listas!$E$6:$F$106,2,),IF($AN588=$R$12,VLOOKUP($AO588,Listas!$H$6:$I$106,2,),""))),"")</f>
        <v/>
      </c>
      <c r="CP588" t="str">
        <f>IFERROR('Prod y alimentación'!H646*IF($AN588=$R$10,VLOOKUP($AO588,Listas!$B$6:$C$106,2,),IF($AN588=$R$11,VLOOKUP($AO588,Listas!$E$6:$F$106,2,),IF($AN588=$R$12,VLOOKUP($AO588,Listas!$H$6:$I$106,2,),""))),"")</f>
        <v/>
      </c>
      <c r="CQ588" t="str">
        <f>IFERROR('Prod y alimentación'!K646*IF($AN588=$R$10,VLOOKUP($AO588,Listas!$B$6:$C$106,2,),IF($AN588=$R$11,VLOOKUP($AO588,Listas!$E$6:$F$106,2,),IF($AN588=$R$12,VLOOKUP($AO588,Listas!$H$6:$I$106,2,),""))),"")</f>
        <v/>
      </c>
      <c r="CR588" t="str">
        <f>IFERROR('Prod y alimentación'!N646*IF($AN588=$R$10,VLOOKUP($AO588,Listas!$B$6:$C$106,2,),IF($AN588=$R$11,VLOOKUP($AO588,Listas!$E$6:$F$106,2,),IF($AN588=$R$12,VLOOKUP($AO588,Listas!$H$6:$I$106,2,),""))),"")</f>
        <v/>
      </c>
      <c r="CS588" t="str">
        <f>IFERROR('Prod y alimentación'!Q646*IF($AN588=$R$10,VLOOKUP($AO588,Listas!$B$6:$C$106,2,),IF($AN588=$R$11,VLOOKUP($AO588,Listas!$E$6:$F$106,2,),IF($AN588=$R$12,VLOOKUP($AO588,Listas!$H$6:$I$106,2,),""))),"")</f>
        <v/>
      </c>
      <c r="CT588" t="str">
        <f>IFERROR('Prod y alimentación'!T646*IF($AN588=$R$10,VLOOKUP($AO588,Listas!$B$6:$C$106,2,),IF($AN588=$R$11,VLOOKUP($AO588,Listas!$E$6:$F$106,2,),IF($AN588=$R$12,VLOOKUP($AO588,Listas!$H$6:$I$106,2,),""))),"")</f>
        <v/>
      </c>
      <c r="CU588" t="str">
        <f>IFERROR('Prod y alimentación'!W646*IF($AN588=$R$10,VLOOKUP($AO588,Listas!$B$6:$C$106,2,),IF($AN588=$R$11,VLOOKUP($AO588,Listas!$E$6:$F$106,2,),IF($AN588=$R$12,VLOOKUP($AO588,Listas!$H$6:$I$106,2,),""))),"")</f>
        <v/>
      </c>
      <c r="CV588" t="str">
        <f>IFERROR('Prod y alimentación'!Z646*IF($AN588=$R$10,VLOOKUP($AO588,Listas!$B$6:$C$106,2,),IF($AN588=$R$11,VLOOKUP($AO588,Listas!$E$6:$F$106,2,),IF($AN588=$R$12,VLOOKUP($AO588,Listas!$H$6:$I$106,2,),""))),"")</f>
        <v/>
      </c>
      <c r="CW588" t="str">
        <f>IFERROR('Prod y alimentación'!AC646*IF($AN588=$R$10,VLOOKUP($AO588,Listas!$B$6:$C$106,2,),IF($AN588=$R$11,VLOOKUP($AO588,Listas!$E$6:$F$106,2,),IF($AN588=$R$12,VLOOKUP($AO588,Listas!$H$6:$I$106,2,),""))),"")</f>
        <v/>
      </c>
      <c r="CX588" t="str">
        <f>IFERROR('Prod y alimentación'!AF646*IF($AN588=$R$10,VLOOKUP($AO588,Listas!$B$6:$C$106,2,),IF($AN588=$R$11,VLOOKUP($AO588,Listas!$E$6:$F$106,2,),IF($AN588=$R$12,VLOOKUP($AO588,Listas!$H$6:$I$106,2,),""))),"")</f>
        <v/>
      </c>
      <c r="CY588" t="str">
        <f>IFERROR('Prod y alimentación'!AI646*IF($AN588=$R$10,VLOOKUP($AO588,Listas!$B$6:$C$106,2,),IF($AN588=$R$11,VLOOKUP($AO588,Listas!$E$6:$F$106,2,),IF($AN588=$R$12,VLOOKUP($AO588,Listas!$H$6:$I$106,2,),""))),"")</f>
        <v/>
      </c>
      <c r="CZ588" t="str">
        <f>IFERROR('Prod y alimentación'!AL646*IF($AN588=$R$10,VLOOKUP($AO588,Listas!$B$6:$C$106,2,),IF($AN588=$R$11,VLOOKUP($AO588,Listas!$E$6:$F$106,2,),IF($AN588=$R$12,VLOOKUP($AO588,Listas!$H$6:$I$106,2,),""))),"")</f>
        <v/>
      </c>
    </row>
    <row r="589" spans="80:104" x14ac:dyDescent="0.35">
      <c r="CB589" t="str">
        <f>IF(Reservas!E594="",IF(Reservas!D594="","",IF(Reservas!C594=$O$10,0.85,IF(Reservas!C594=$O$11,0.45,IF(Reservas!C594=$O$12,0.33,"")))),Reservas!E594)</f>
        <v/>
      </c>
      <c r="CC589" t="str">
        <f>IF(Reservas!H594="",IF(Reservas!G594="","",IF(Reservas!F594=$O$10,0.85,IF(Reservas!F594=$O$11,0.45,IF(Reservas!F594=$O$12,0.33,"")))),Reservas!H594)</f>
        <v/>
      </c>
      <c r="CD589" t="str">
        <f>IF(Reservas!K594="",IF(Reservas!J594="","",IF(Reservas!I594=$O$10,0.85,IF(Reservas!I594=$O$11,0.45,IF(Reservas!I594=$O$12,0.33,"")))),Reservas!K594)</f>
        <v/>
      </c>
      <c r="CE589" t="str">
        <f>IF(Reservas!N594="",IF(Reservas!M594="","",IF(Reservas!L594=$O$10,0.85,IF(Reservas!L594=$O$11,0.45,IF(Reservas!L594=$O$12,0.33,"")))),Reservas!N594)</f>
        <v/>
      </c>
      <c r="CF589" t="str">
        <f>IF(Reservas!Q594="",IF(Reservas!P594="","",IF(Reservas!O594=$O$10,0.85,IF(Reservas!O594=$O$11,0.45,IF(Reservas!O594=$O$12,0.33,"")))),Reservas!Q594)</f>
        <v/>
      </c>
      <c r="CG589" t="str">
        <f>IF(Reservas!T594="",IF(Reservas!S594="","",IF(Reservas!R594=$O$10,0.85,IF(Reservas!R594=$O$11,0.45,IF(Reservas!R594=$O$12,0.33,"")))),Reservas!T594)</f>
        <v/>
      </c>
      <c r="CH589" t="str">
        <f>IF(Reservas!W594="",IF(Reservas!V594="","",IF(Reservas!U594=$O$10,0.85,IF(Reservas!U594=$O$11,0.45,IF(Reservas!U594=$O$12,0.33,"")))),Reservas!W594)</f>
        <v/>
      </c>
      <c r="CI589" t="str">
        <f>IF(Reservas!Z594="",IF(Reservas!Y594="","",IF(Reservas!X594=$O$10,0.85,IF(Reservas!X594=$O$11,0.45,IF(Reservas!X594=$O$12,0.33,"")))),Reservas!Z594)</f>
        <v/>
      </c>
      <c r="CJ589" t="str">
        <f>IF(Reservas!AC594="",IF(Reservas!AB594="","",IF(Reservas!AA594=$O$10,0.85,IF(Reservas!AA594=$O$11,0.45,IF(Reservas!AA594=$O$12,0.33,"")))),Reservas!AC594)</f>
        <v/>
      </c>
      <c r="CK589" t="str">
        <f>IF(Reservas!AF594="",IF(Reservas!AE594="","",IF(Reservas!AD594=$O$10,0.85,IF(Reservas!AD594=$O$11,0.45,IF(Reservas!AD594=$O$12,0.33,"")))),Reservas!AF594)</f>
        <v/>
      </c>
      <c r="CL589" t="str">
        <f>IF(Reservas!AI594="",IF(Reservas!AH594="","",IF(Reservas!AG594=$O$10,0.85,IF(Reservas!AG594=$O$11,0.45,IF(Reservas!AG594=$O$12,0.33,"")))),Reservas!AI594)</f>
        <v/>
      </c>
      <c r="CM589" t="str">
        <f>IF(Reservas!AL594="",IF(Reservas!AK594="","",IF(Reservas!AJ594=$O$10,0.85,IF(Reservas!AJ594=$O$11,0.45,IF(Reservas!AJ594=$O$12,0.33,"")))),Reservas!AL594)</f>
        <v/>
      </c>
      <c r="CO589" t="str">
        <f>IFERROR('Prod y alimentación'!E647*IF($AN589=$R$10,VLOOKUP($AO589,Listas!$B$6:$C$106,2,),IF($AN589=$R$11,VLOOKUP($AO589,Listas!$E$6:$F$106,2,),IF($AN589=$R$12,VLOOKUP($AO589,Listas!$H$6:$I$106,2,),""))),"")</f>
        <v/>
      </c>
      <c r="CP589" t="str">
        <f>IFERROR('Prod y alimentación'!H647*IF($AN589=$R$10,VLOOKUP($AO589,Listas!$B$6:$C$106,2,),IF($AN589=$R$11,VLOOKUP($AO589,Listas!$E$6:$F$106,2,),IF($AN589=$R$12,VLOOKUP($AO589,Listas!$H$6:$I$106,2,),""))),"")</f>
        <v/>
      </c>
      <c r="CQ589" t="str">
        <f>IFERROR('Prod y alimentación'!K647*IF($AN589=$R$10,VLOOKUP($AO589,Listas!$B$6:$C$106,2,),IF($AN589=$R$11,VLOOKUP($AO589,Listas!$E$6:$F$106,2,),IF($AN589=$R$12,VLOOKUP($AO589,Listas!$H$6:$I$106,2,),""))),"")</f>
        <v/>
      </c>
      <c r="CR589" t="str">
        <f>IFERROR('Prod y alimentación'!N647*IF($AN589=$R$10,VLOOKUP($AO589,Listas!$B$6:$C$106,2,),IF($AN589=$R$11,VLOOKUP($AO589,Listas!$E$6:$F$106,2,),IF($AN589=$R$12,VLOOKUP($AO589,Listas!$H$6:$I$106,2,),""))),"")</f>
        <v/>
      </c>
      <c r="CS589" t="str">
        <f>IFERROR('Prod y alimentación'!Q647*IF($AN589=$R$10,VLOOKUP($AO589,Listas!$B$6:$C$106,2,),IF($AN589=$R$11,VLOOKUP($AO589,Listas!$E$6:$F$106,2,),IF($AN589=$R$12,VLOOKUP($AO589,Listas!$H$6:$I$106,2,),""))),"")</f>
        <v/>
      </c>
      <c r="CT589" t="str">
        <f>IFERROR('Prod y alimentación'!T647*IF($AN589=$R$10,VLOOKUP($AO589,Listas!$B$6:$C$106,2,),IF($AN589=$R$11,VLOOKUP($AO589,Listas!$E$6:$F$106,2,),IF($AN589=$R$12,VLOOKUP($AO589,Listas!$H$6:$I$106,2,),""))),"")</f>
        <v/>
      </c>
      <c r="CU589" t="str">
        <f>IFERROR('Prod y alimentación'!W647*IF($AN589=$R$10,VLOOKUP($AO589,Listas!$B$6:$C$106,2,),IF($AN589=$R$11,VLOOKUP($AO589,Listas!$E$6:$F$106,2,),IF($AN589=$R$12,VLOOKUP($AO589,Listas!$H$6:$I$106,2,),""))),"")</f>
        <v/>
      </c>
      <c r="CV589" t="str">
        <f>IFERROR('Prod y alimentación'!Z647*IF($AN589=$R$10,VLOOKUP($AO589,Listas!$B$6:$C$106,2,),IF($AN589=$R$11,VLOOKUP($AO589,Listas!$E$6:$F$106,2,),IF($AN589=$R$12,VLOOKUP($AO589,Listas!$H$6:$I$106,2,),""))),"")</f>
        <v/>
      </c>
      <c r="CW589" t="str">
        <f>IFERROR('Prod y alimentación'!AC647*IF($AN589=$R$10,VLOOKUP($AO589,Listas!$B$6:$C$106,2,),IF($AN589=$R$11,VLOOKUP($AO589,Listas!$E$6:$F$106,2,),IF($AN589=$R$12,VLOOKUP($AO589,Listas!$H$6:$I$106,2,),""))),"")</f>
        <v/>
      </c>
      <c r="CX589" t="str">
        <f>IFERROR('Prod y alimentación'!AF647*IF($AN589=$R$10,VLOOKUP($AO589,Listas!$B$6:$C$106,2,),IF($AN589=$R$11,VLOOKUP($AO589,Listas!$E$6:$F$106,2,),IF($AN589=$R$12,VLOOKUP($AO589,Listas!$H$6:$I$106,2,),""))),"")</f>
        <v/>
      </c>
      <c r="CY589" t="str">
        <f>IFERROR('Prod y alimentación'!AI647*IF($AN589=$R$10,VLOOKUP($AO589,Listas!$B$6:$C$106,2,),IF($AN589=$R$11,VLOOKUP($AO589,Listas!$E$6:$F$106,2,),IF($AN589=$R$12,VLOOKUP($AO589,Listas!$H$6:$I$106,2,),""))),"")</f>
        <v/>
      </c>
      <c r="CZ589" t="str">
        <f>IFERROR('Prod y alimentación'!AL647*IF($AN589=$R$10,VLOOKUP($AO589,Listas!$B$6:$C$106,2,),IF($AN589=$R$11,VLOOKUP($AO589,Listas!$E$6:$F$106,2,),IF($AN589=$R$12,VLOOKUP($AO589,Listas!$H$6:$I$106,2,),""))),"")</f>
        <v/>
      </c>
    </row>
    <row r="590" spans="80:104" x14ac:dyDescent="0.35">
      <c r="CB590" t="str">
        <f>IF(Reservas!E595="",IF(Reservas!D595="","",IF(Reservas!C595=$O$10,0.85,IF(Reservas!C595=$O$11,0.45,IF(Reservas!C595=$O$12,0.33,"")))),Reservas!E595)</f>
        <v/>
      </c>
      <c r="CC590" t="str">
        <f>IF(Reservas!H595="",IF(Reservas!G595="","",IF(Reservas!F595=$O$10,0.85,IF(Reservas!F595=$O$11,0.45,IF(Reservas!F595=$O$12,0.33,"")))),Reservas!H595)</f>
        <v/>
      </c>
      <c r="CD590" t="str">
        <f>IF(Reservas!K595="",IF(Reservas!J595="","",IF(Reservas!I595=$O$10,0.85,IF(Reservas!I595=$O$11,0.45,IF(Reservas!I595=$O$12,0.33,"")))),Reservas!K595)</f>
        <v/>
      </c>
      <c r="CE590" t="str">
        <f>IF(Reservas!N595="",IF(Reservas!M595="","",IF(Reservas!L595=$O$10,0.85,IF(Reservas!L595=$O$11,0.45,IF(Reservas!L595=$O$12,0.33,"")))),Reservas!N595)</f>
        <v/>
      </c>
      <c r="CF590" t="str">
        <f>IF(Reservas!Q595="",IF(Reservas!P595="","",IF(Reservas!O595=$O$10,0.85,IF(Reservas!O595=$O$11,0.45,IF(Reservas!O595=$O$12,0.33,"")))),Reservas!Q595)</f>
        <v/>
      </c>
      <c r="CG590" t="str">
        <f>IF(Reservas!T595="",IF(Reservas!S595="","",IF(Reservas!R595=$O$10,0.85,IF(Reservas!R595=$O$11,0.45,IF(Reservas!R595=$O$12,0.33,"")))),Reservas!T595)</f>
        <v/>
      </c>
      <c r="CH590" t="str">
        <f>IF(Reservas!W595="",IF(Reservas!V595="","",IF(Reservas!U595=$O$10,0.85,IF(Reservas!U595=$O$11,0.45,IF(Reservas!U595=$O$12,0.33,"")))),Reservas!W595)</f>
        <v/>
      </c>
      <c r="CI590" t="str">
        <f>IF(Reservas!Z595="",IF(Reservas!Y595="","",IF(Reservas!X595=$O$10,0.85,IF(Reservas!X595=$O$11,0.45,IF(Reservas!X595=$O$12,0.33,"")))),Reservas!Z595)</f>
        <v/>
      </c>
      <c r="CJ590" t="str">
        <f>IF(Reservas!AC595="",IF(Reservas!AB595="","",IF(Reservas!AA595=$O$10,0.85,IF(Reservas!AA595=$O$11,0.45,IF(Reservas!AA595=$O$12,0.33,"")))),Reservas!AC595)</f>
        <v/>
      </c>
      <c r="CK590" t="str">
        <f>IF(Reservas!AF595="",IF(Reservas!AE595="","",IF(Reservas!AD595=$O$10,0.85,IF(Reservas!AD595=$O$11,0.45,IF(Reservas!AD595=$O$12,0.33,"")))),Reservas!AF595)</f>
        <v/>
      </c>
      <c r="CL590" t="str">
        <f>IF(Reservas!AI595="",IF(Reservas!AH595="","",IF(Reservas!AG595=$O$10,0.85,IF(Reservas!AG595=$O$11,0.45,IF(Reservas!AG595=$O$12,0.33,"")))),Reservas!AI595)</f>
        <v/>
      </c>
      <c r="CM590" t="str">
        <f>IF(Reservas!AL595="",IF(Reservas!AK595="","",IF(Reservas!AJ595=$O$10,0.85,IF(Reservas!AJ595=$O$11,0.45,IF(Reservas!AJ595=$O$12,0.33,"")))),Reservas!AL595)</f>
        <v/>
      </c>
      <c r="CO590" t="str">
        <f>IFERROR('Prod y alimentación'!E648*IF($AN590=$R$10,VLOOKUP($AO590,Listas!$B$6:$C$106,2,),IF($AN590=$R$11,VLOOKUP($AO590,Listas!$E$6:$F$106,2,),IF($AN590=$R$12,VLOOKUP($AO590,Listas!$H$6:$I$106,2,),""))),"")</f>
        <v/>
      </c>
      <c r="CP590" t="str">
        <f>IFERROR('Prod y alimentación'!H648*IF($AN590=$R$10,VLOOKUP($AO590,Listas!$B$6:$C$106,2,),IF($AN590=$R$11,VLOOKUP($AO590,Listas!$E$6:$F$106,2,),IF($AN590=$R$12,VLOOKUP($AO590,Listas!$H$6:$I$106,2,),""))),"")</f>
        <v/>
      </c>
      <c r="CQ590" t="str">
        <f>IFERROR('Prod y alimentación'!K648*IF($AN590=$R$10,VLOOKUP($AO590,Listas!$B$6:$C$106,2,),IF($AN590=$R$11,VLOOKUP($AO590,Listas!$E$6:$F$106,2,),IF($AN590=$R$12,VLOOKUP($AO590,Listas!$H$6:$I$106,2,),""))),"")</f>
        <v/>
      </c>
      <c r="CR590" t="str">
        <f>IFERROR('Prod y alimentación'!N648*IF($AN590=$R$10,VLOOKUP($AO590,Listas!$B$6:$C$106,2,),IF($AN590=$R$11,VLOOKUP($AO590,Listas!$E$6:$F$106,2,),IF($AN590=$R$12,VLOOKUP($AO590,Listas!$H$6:$I$106,2,),""))),"")</f>
        <v/>
      </c>
      <c r="CS590" t="str">
        <f>IFERROR('Prod y alimentación'!Q648*IF($AN590=$R$10,VLOOKUP($AO590,Listas!$B$6:$C$106,2,),IF($AN590=$R$11,VLOOKUP($AO590,Listas!$E$6:$F$106,2,),IF($AN590=$R$12,VLOOKUP($AO590,Listas!$H$6:$I$106,2,),""))),"")</f>
        <v/>
      </c>
      <c r="CT590" t="str">
        <f>IFERROR('Prod y alimentación'!T648*IF($AN590=$R$10,VLOOKUP($AO590,Listas!$B$6:$C$106,2,),IF($AN590=$R$11,VLOOKUP($AO590,Listas!$E$6:$F$106,2,),IF($AN590=$R$12,VLOOKUP($AO590,Listas!$H$6:$I$106,2,),""))),"")</f>
        <v/>
      </c>
      <c r="CU590" t="str">
        <f>IFERROR('Prod y alimentación'!W648*IF($AN590=$R$10,VLOOKUP($AO590,Listas!$B$6:$C$106,2,),IF($AN590=$R$11,VLOOKUP($AO590,Listas!$E$6:$F$106,2,),IF($AN590=$R$12,VLOOKUP($AO590,Listas!$H$6:$I$106,2,),""))),"")</f>
        <v/>
      </c>
      <c r="CV590" t="str">
        <f>IFERROR('Prod y alimentación'!Z648*IF($AN590=$R$10,VLOOKUP($AO590,Listas!$B$6:$C$106,2,),IF($AN590=$R$11,VLOOKUP($AO590,Listas!$E$6:$F$106,2,),IF($AN590=$R$12,VLOOKUP($AO590,Listas!$H$6:$I$106,2,),""))),"")</f>
        <v/>
      </c>
      <c r="CW590" t="str">
        <f>IFERROR('Prod y alimentación'!AC648*IF($AN590=$R$10,VLOOKUP($AO590,Listas!$B$6:$C$106,2,),IF($AN590=$R$11,VLOOKUP($AO590,Listas!$E$6:$F$106,2,),IF($AN590=$R$12,VLOOKUP($AO590,Listas!$H$6:$I$106,2,),""))),"")</f>
        <v/>
      </c>
      <c r="CX590" t="str">
        <f>IFERROR('Prod y alimentación'!AF648*IF($AN590=$R$10,VLOOKUP($AO590,Listas!$B$6:$C$106,2,),IF($AN590=$R$11,VLOOKUP($AO590,Listas!$E$6:$F$106,2,),IF($AN590=$R$12,VLOOKUP($AO590,Listas!$H$6:$I$106,2,),""))),"")</f>
        <v/>
      </c>
      <c r="CY590" t="str">
        <f>IFERROR('Prod y alimentación'!AI648*IF($AN590=$R$10,VLOOKUP($AO590,Listas!$B$6:$C$106,2,),IF($AN590=$R$11,VLOOKUP($AO590,Listas!$E$6:$F$106,2,),IF($AN590=$R$12,VLOOKUP($AO590,Listas!$H$6:$I$106,2,),""))),"")</f>
        <v/>
      </c>
      <c r="CZ590" t="str">
        <f>IFERROR('Prod y alimentación'!AL648*IF($AN590=$R$10,VLOOKUP($AO590,Listas!$B$6:$C$106,2,),IF($AN590=$R$11,VLOOKUP($AO590,Listas!$E$6:$F$106,2,),IF($AN590=$R$12,VLOOKUP($AO590,Listas!$H$6:$I$106,2,),""))),"")</f>
        <v/>
      </c>
    </row>
    <row r="591" spans="80:104" x14ac:dyDescent="0.35">
      <c r="CB591" t="str">
        <f>IF(Reservas!E596="",IF(Reservas!D596="","",IF(Reservas!C596=$O$10,0.85,IF(Reservas!C596=$O$11,0.45,IF(Reservas!C596=$O$12,0.33,"")))),Reservas!E596)</f>
        <v/>
      </c>
      <c r="CC591" t="str">
        <f>IF(Reservas!H596="",IF(Reservas!G596="","",IF(Reservas!F596=$O$10,0.85,IF(Reservas!F596=$O$11,0.45,IF(Reservas!F596=$O$12,0.33,"")))),Reservas!H596)</f>
        <v/>
      </c>
      <c r="CD591" t="str">
        <f>IF(Reservas!K596="",IF(Reservas!J596="","",IF(Reservas!I596=$O$10,0.85,IF(Reservas!I596=$O$11,0.45,IF(Reservas!I596=$O$12,0.33,"")))),Reservas!K596)</f>
        <v/>
      </c>
      <c r="CE591" t="str">
        <f>IF(Reservas!N596="",IF(Reservas!M596="","",IF(Reservas!L596=$O$10,0.85,IF(Reservas!L596=$O$11,0.45,IF(Reservas!L596=$O$12,0.33,"")))),Reservas!N596)</f>
        <v/>
      </c>
      <c r="CF591" t="str">
        <f>IF(Reservas!Q596="",IF(Reservas!P596="","",IF(Reservas!O596=$O$10,0.85,IF(Reservas!O596=$O$11,0.45,IF(Reservas!O596=$O$12,0.33,"")))),Reservas!Q596)</f>
        <v/>
      </c>
      <c r="CG591" t="str">
        <f>IF(Reservas!T596="",IF(Reservas!S596="","",IF(Reservas!R596=$O$10,0.85,IF(Reservas!R596=$O$11,0.45,IF(Reservas!R596=$O$12,0.33,"")))),Reservas!T596)</f>
        <v/>
      </c>
      <c r="CH591" t="str">
        <f>IF(Reservas!W596="",IF(Reservas!V596="","",IF(Reservas!U596=$O$10,0.85,IF(Reservas!U596=$O$11,0.45,IF(Reservas!U596=$O$12,0.33,"")))),Reservas!W596)</f>
        <v/>
      </c>
      <c r="CI591" t="str">
        <f>IF(Reservas!Z596="",IF(Reservas!Y596="","",IF(Reservas!X596=$O$10,0.85,IF(Reservas!X596=$O$11,0.45,IF(Reservas!X596=$O$12,0.33,"")))),Reservas!Z596)</f>
        <v/>
      </c>
      <c r="CJ591" t="str">
        <f>IF(Reservas!AC596="",IF(Reservas!AB596="","",IF(Reservas!AA596=$O$10,0.85,IF(Reservas!AA596=$O$11,0.45,IF(Reservas!AA596=$O$12,0.33,"")))),Reservas!AC596)</f>
        <v/>
      </c>
      <c r="CK591" t="str">
        <f>IF(Reservas!AF596="",IF(Reservas!AE596="","",IF(Reservas!AD596=$O$10,0.85,IF(Reservas!AD596=$O$11,0.45,IF(Reservas!AD596=$O$12,0.33,"")))),Reservas!AF596)</f>
        <v/>
      </c>
      <c r="CL591" t="str">
        <f>IF(Reservas!AI596="",IF(Reservas!AH596="","",IF(Reservas!AG596=$O$10,0.85,IF(Reservas!AG596=$O$11,0.45,IF(Reservas!AG596=$O$12,0.33,"")))),Reservas!AI596)</f>
        <v/>
      </c>
      <c r="CM591" t="str">
        <f>IF(Reservas!AL596="",IF(Reservas!AK596="","",IF(Reservas!AJ596=$O$10,0.85,IF(Reservas!AJ596=$O$11,0.45,IF(Reservas!AJ596=$O$12,0.33,"")))),Reservas!AL596)</f>
        <v/>
      </c>
      <c r="CO591" t="str">
        <f>IFERROR('Prod y alimentación'!E649*IF($AN591=$R$10,VLOOKUP($AO591,Listas!$B$6:$C$106,2,),IF($AN591=$R$11,VLOOKUP($AO591,Listas!$E$6:$F$106,2,),IF($AN591=$R$12,VLOOKUP($AO591,Listas!$H$6:$I$106,2,),""))),"")</f>
        <v/>
      </c>
      <c r="CP591" t="str">
        <f>IFERROR('Prod y alimentación'!H649*IF($AN591=$R$10,VLOOKUP($AO591,Listas!$B$6:$C$106,2,),IF($AN591=$R$11,VLOOKUP($AO591,Listas!$E$6:$F$106,2,),IF($AN591=$R$12,VLOOKUP($AO591,Listas!$H$6:$I$106,2,),""))),"")</f>
        <v/>
      </c>
      <c r="CQ591" t="str">
        <f>IFERROR('Prod y alimentación'!K649*IF($AN591=$R$10,VLOOKUP($AO591,Listas!$B$6:$C$106,2,),IF($AN591=$R$11,VLOOKUP($AO591,Listas!$E$6:$F$106,2,),IF($AN591=$R$12,VLOOKUP($AO591,Listas!$H$6:$I$106,2,),""))),"")</f>
        <v/>
      </c>
      <c r="CR591" t="str">
        <f>IFERROR('Prod y alimentación'!N649*IF($AN591=$R$10,VLOOKUP($AO591,Listas!$B$6:$C$106,2,),IF($AN591=$R$11,VLOOKUP($AO591,Listas!$E$6:$F$106,2,),IF($AN591=$R$12,VLOOKUP($AO591,Listas!$H$6:$I$106,2,),""))),"")</f>
        <v/>
      </c>
      <c r="CS591" t="str">
        <f>IFERROR('Prod y alimentación'!Q649*IF($AN591=$R$10,VLOOKUP($AO591,Listas!$B$6:$C$106,2,),IF($AN591=$R$11,VLOOKUP($AO591,Listas!$E$6:$F$106,2,),IF($AN591=$R$12,VLOOKUP($AO591,Listas!$H$6:$I$106,2,),""))),"")</f>
        <v/>
      </c>
      <c r="CT591" t="str">
        <f>IFERROR('Prod y alimentación'!T649*IF($AN591=$R$10,VLOOKUP($AO591,Listas!$B$6:$C$106,2,),IF($AN591=$R$11,VLOOKUP($AO591,Listas!$E$6:$F$106,2,),IF($AN591=$R$12,VLOOKUP($AO591,Listas!$H$6:$I$106,2,),""))),"")</f>
        <v/>
      </c>
      <c r="CU591" t="str">
        <f>IFERROR('Prod y alimentación'!W649*IF($AN591=$R$10,VLOOKUP($AO591,Listas!$B$6:$C$106,2,),IF($AN591=$R$11,VLOOKUP($AO591,Listas!$E$6:$F$106,2,),IF($AN591=$R$12,VLOOKUP($AO591,Listas!$H$6:$I$106,2,),""))),"")</f>
        <v/>
      </c>
      <c r="CV591" t="str">
        <f>IFERROR('Prod y alimentación'!Z649*IF($AN591=$R$10,VLOOKUP($AO591,Listas!$B$6:$C$106,2,),IF($AN591=$R$11,VLOOKUP($AO591,Listas!$E$6:$F$106,2,),IF($AN591=$R$12,VLOOKUP($AO591,Listas!$H$6:$I$106,2,),""))),"")</f>
        <v/>
      </c>
      <c r="CW591" t="str">
        <f>IFERROR('Prod y alimentación'!AC649*IF($AN591=$R$10,VLOOKUP($AO591,Listas!$B$6:$C$106,2,),IF($AN591=$R$11,VLOOKUP($AO591,Listas!$E$6:$F$106,2,),IF($AN591=$R$12,VLOOKUP($AO591,Listas!$H$6:$I$106,2,),""))),"")</f>
        <v/>
      </c>
      <c r="CX591" t="str">
        <f>IFERROR('Prod y alimentación'!AF649*IF($AN591=$R$10,VLOOKUP($AO591,Listas!$B$6:$C$106,2,),IF($AN591=$R$11,VLOOKUP($AO591,Listas!$E$6:$F$106,2,),IF($AN591=$R$12,VLOOKUP($AO591,Listas!$H$6:$I$106,2,),""))),"")</f>
        <v/>
      </c>
      <c r="CY591" t="str">
        <f>IFERROR('Prod y alimentación'!AI649*IF($AN591=$R$10,VLOOKUP($AO591,Listas!$B$6:$C$106,2,),IF($AN591=$R$11,VLOOKUP($AO591,Listas!$E$6:$F$106,2,),IF($AN591=$R$12,VLOOKUP($AO591,Listas!$H$6:$I$106,2,),""))),"")</f>
        <v/>
      </c>
      <c r="CZ591" t="str">
        <f>IFERROR('Prod y alimentación'!AL649*IF($AN591=$R$10,VLOOKUP($AO591,Listas!$B$6:$C$106,2,),IF($AN591=$R$11,VLOOKUP($AO591,Listas!$E$6:$F$106,2,),IF($AN591=$R$12,VLOOKUP($AO591,Listas!$H$6:$I$106,2,),""))),"")</f>
        <v/>
      </c>
    </row>
    <row r="592" spans="80:104" x14ac:dyDescent="0.35">
      <c r="CB592" t="str">
        <f>IF(Reservas!E597="",IF(Reservas!D597="","",IF(Reservas!C597=$O$10,0.85,IF(Reservas!C597=$O$11,0.45,IF(Reservas!C597=$O$12,0.33,"")))),Reservas!E597)</f>
        <v/>
      </c>
      <c r="CC592" t="str">
        <f>IF(Reservas!H597="",IF(Reservas!G597="","",IF(Reservas!F597=$O$10,0.85,IF(Reservas!F597=$O$11,0.45,IF(Reservas!F597=$O$12,0.33,"")))),Reservas!H597)</f>
        <v/>
      </c>
      <c r="CD592" t="str">
        <f>IF(Reservas!K597="",IF(Reservas!J597="","",IF(Reservas!I597=$O$10,0.85,IF(Reservas!I597=$O$11,0.45,IF(Reservas!I597=$O$12,0.33,"")))),Reservas!K597)</f>
        <v/>
      </c>
      <c r="CE592" t="str">
        <f>IF(Reservas!N597="",IF(Reservas!M597="","",IF(Reservas!L597=$O$10,0.85,IF(Reservas!L597=$O$11,0.45,IF(Reservas!L597=$O$12,0.33,"")))),Reservas!N597)</f>
        <v/>
      </c>
      <c r="CF592" t="str">
        <f>IF(Reservas!Q597="",IF(Reservas!P597="","",IF(Reservas!O597=$O$10,0.85,IF(Reservas!O597=$O$11,0.45,IF(Reservas!O597=$O$12,0.33,"")))),Reservas!Q597)</f>
        <v/>
      </c>
      <c r="CG592" t="str">
        <f>IF(Reservas!T597="",IF(Reservas!S597="","",IF(Reservas!R597=$O$10,0.85,IF(Reservas!R597=$O$11,0.45,IF(Reservas!R597=$O$12,0.33,"")))),Reservas!T597)</f>
        <v/>
      </c>
      <c r="CH592" t="str">
        <f>IF(Reservas!W597="",IF(Reservas!V597="","",IF(Reservas!U597=$O$10,0.85,IF(Reservas!U597=$O$11,0.45,IF(Reservas!U597=$O$12,0.33,"")))),Reservas!W597)</f>
        <v/>
      </c>
      <c r="CI592" t="str">
        <f>IF(Reservas!Z597="",IF(Reservas!Y597="","",IF(Reservas!X597=$O$10,0.85,IF(Reservas!X597=$O$11,0.45,IF(Reservas!X597=$O$12,0.33,"")))),Reservas!Z597)</f>
        <v/>
      </c>
      <c r="CJ592" t="str">
        <f>IF(Reservas!AC597="",IF(Reservas!AB597="","",IF(Reservas!AA597=$O$10,0.85,IF(Reservas!AA597=$O$11,0.45,IF(Reservas!AA597=$O$12,0.33,"")))),Reservas!AC597)</f>
        <v/>
      </c>
      <c r="CK592" t="str">
        <f>IF(Reservas!AF597="",IF(Reservas!AE597="","",IF(Reservas!AD597=$O$10,0.85,IF(Reservas!AD597=$O$11,0.45,IF(Reservas!AD597=$O$12,0.33,"")))),Reservas!AF597)</f>
        <v/>
      </c>
      <c r="CL592" t="str">
        <f>IF(Reservas!AI597="",IF(Reservas!AH597="","",IF(Reservas!AG597=$O$10,0.85,IF(Reservas!AG597=$O$11,0.45,IF(Reservas!AG597=$O$12,0.33,"")))),Reservas!AI597)</f>
        <v/>
      </c>
      <c r="CM592" t="str">
        <f>IF(Reservas!AL597="",IF(Reservas!AK597="","",IF(Reservas!AJ597=$O$10,0.85,IF(Reservas!AJ597=$O$11,0.45,IF(Reservas!AJ597=$O$12,0.33,"")))),Reservas!AL597)</f>
        <v/>
      </c>
      <c r="CO592" t="str">
        <f>IFERROR('Prod y alimentación'!E650*IF($AN592=$R$10,VLOOKUP($AO592,Listas!$B$6:$C$106,2,),IF($AN592=$R$11,VLOOKUP($AO592,Listas!$E$6:$F$106,2,),IF($AN592=$R$12,VLOOKUP($AO592,Listas!$H$6:$I$106,2,),""))),"")</f>
        <v/>
      </c>
      <c r="CP592" t="str">
        <f>IFERROR('Prod y alimentación'!H650*IF($AN592=$R$10,VLOOKUP($AO592,Listas!$B$6:$C$106,2,),IF($AN592=$R$11,VLOOKUP($AO592,Listas!$E$6:$F$106,2,),IF($AN592=$R$12,VLOOKUP($AO592,Listas!$H$6:$I$106,2,),""))),"")</f>
        <v/>
      </c>
      <c r="CQ592" t="str">
        <f>IFERROR('Prod y alimentación'!K650*IF($AN592=$R$10,VLOOKUP($AO592,Listas!$B$6:$C$106,2,),IF($AN592=$R$11,VLOOKUP($AO592,Listas!$E$6:$F$106,2,),IF($AN592=$R$12,VLOOKUP($AO592,Listas!$H$6:$I$106,2,),""))),"")</f>
        <v/>
      </c>
      <c r="CR592" t="str">
        <f>IFERROR('Prod y alimentación'!N650*IF($AN592=$R$10,VLOOKUP($AO592,Listas!$B$6:$C$106,2,),IF($AN592=$R$11,VLOOKUP($AO592,Listas!$E$6:$F$106,2,),IF($AN592=$R$12,VLOOKUP($AO592,Listas!$H$6:$I$106,2,),""))),"")</f>
        <v/>
      </c>
      <c r="CS592" t="str">
        <f>IFERROR('Prod y alimentación'!Q650*IF($AN592=$R$10,VLOOKUP($AO592,Listas!$B$6:$C$106,2,),IF($AN592=$R$11,VLOOKUP($AO592,Listas!$E$6:$F$106,2,),IF($AN592=$R$12,VLOOKUP($AO592,Listas!$H$6:$I$106,2,),""))),"")</f>
        <v/>
      </c>
      <c r="CT592" t="str">
        <f>IFERROR('Prod y alimentación'!T650*IF($AN592=$R$10,VLOOKUP($AO592,Listas!$B$6:$C$106,2,),IF($AN592=$R$11,VLOOKUP($AO592,Listas!$E$6:$F$106,2,),IF($AN592=$R$12,VLOOKUP($AO592,Listas!$H$6:$I$106,2,),""))),"")</f>
        <v/>
      </c>
      <c r="CU592" t="str">
        <f>IFERROR('Prod y alimentación'!W650*IF($AN592=$R$10,VLOOKUP($AO592,Listas!$B$6:$C$106,2,),IF($AN592=$R$11,VLOOKUP($AO592,Listas!$E$6:$F$106,2,),IF($AN592=$R$12,VLOOKUP($AO592,Listas!$H$6:$I$106,2,),""))),"")</f>
        <v/>
      </c>
      <c r="CV592" t="str">
        <f>IFERROR('Prod y alimentación'!Z650*IF($AN592=$R$10,VLOOKUP($AO592,Listas!$B$6:$C$106,2,),IF($AN592=$R$11,VLOOKUP($AO592,Listas!$E$6:$F$106,2,),IF($AN592=$R$12,VLOOKUP($AO592,Listas!$H$6:$I$106,2,),""))),"")</f>
        <v/>
      </c>
      <c r="CW592" t="str">
        <f>IFERROR('Prod y alimentación'!AC650*IF($AN592=$R$10,VLOOKUP($AO592,Listas!$B$6:$C$106,2,),IF($AN592=$R$11,VLOOKUP($AO592,Listas!$E$6:$F$106,2,),IF($AN592=$R$12,VLOOKUP($AO592,Listas!$H$6:$I$106,2,),""))),"")</f>
        <v/>
      </c>
      <c r="CX592" t="str">
        <f>IFERROR('Prod y alimentación'!AF650*IF($AN592=$R$10,VLOOKUP($AO592,Listas!$B$6:$C$106,2,),IF($AN592=$R$11,VLOOKUP($AO592,Listas!$E$6:$F$106,2,),IF($AN592=$R$12,VLOOKUP($AO592,Listas!$H$6:$I$106,2,),""))),"")</f>
        <v/>
      </c>
      <c r="CY592" t="str">
        <f>IFERROR('Prod y alimentación'!AI650*IF($AN592=$R$10,VLOOKUP($AO592,Listas!$B$6:$C$106,2,),IF($AN592=$R$11,VLOOKUP($AO592,Listas!$E$6:$F$106,2,),IF($AN592=$R$12,VLOOKUP($AO592,Listas!$H$6:$I$106,2,),""))),"")</f>
        <v/>
      </c>
      <c r="CZ592" t="str">
        <f>IFERROR('Prod y alimentación'!AL650*IF($AN592=$R$10,VLOOKUP($AO592,Listas!$B$6:$C$106,2,),IF($AN592=$R$11,VLOOKUP($AO592,Listas!$E$6:$F$106,2,),IF($AN592=$R$12,VLOOKUP($AO592,Listas!$H$6:$I$106,2,),""))),"")</f>
        <v/>
      </c>
    </row>
    <row r="593" spans="80:104" x14ac:dyDescent="0.35">
      <c r="CB593" t="str">
        <f>IF(Reservas!E598="",IF(Reservas!D598="","",IF(Reservas!C598=$O$10,0.85,IF(Reservas!C598=$O$11,0.45,IF(Reservas!C598=$O$12,0.33,"")))),Reservas!E598)</f>
        <v/>
      </c>
      <c r="CC593" t="str">
        <f>IF(Reservas!H598="",IF(Reservas!G598="","",IF(Reservas!F598=$O$10,0.85,IF(Reservas!F598=$O$11,0.45,IF(Reservas!F598=$O$12,0.33,"")))),Reservas!H598)</f>
        <v/>
      </c>
      <c r="CD593" t="str">
        <f>IF(Reservas!K598="",IF(Reservas!J598="","",IF(Reservas!I598=$O$10,0.85,IF(Reservas!I598=$O$11,0.45,IF(Reservas!I598=$O$12,0.33,"")))),Reservas!K598)</f>
        <v/>
      </c>
      <c r="CE593" t="str">
        <f>IF(Reservas!N598="",IF(Reservas!M598="","",IF(Reservas!L598=$O$10,0.85,IF(Reservas!L598=$O$11,0.45,IF(Reservas!L598=$O$12,0.33,"")))),Reservas!N598)</f>
        <v/>
      </c>
      <c r="CF593" t="str">
        <f>IF(Reservas!Q598="",IF(Reservas!P598="","",IF(Reservas!O598=$O$10,0.85,IF(Reservas!O598=$O$11,0.45,IF(Reservas!O598=$O$12,0.33,"")))),Reservas!Q598)</f>
        <v/>
      </c>
      <c r="CG593" t="str">
        <f>IF(Reservas!T598="",IF(Reservas!S598="","",IF(Reservas!R598=$O$10,0.85,IF(Reservas!R598=$O$11,0.45,IF(Reservas!R598=$O$12,0.33,"")))),Reservas!T598)</f>
        <v/>
      </c>
      <c r="CH593" t="str">
        <f>IF(Reservas!W598="",IF(Reservas!V598="","",IF(Reservas!U598=$O$10,0.85,IF(Reservas!U598=$O$11,0.45,IF(Reservas!U598=$O$12,0.33,"")))),Reservas!W598)</f>
        <v/>
      </c>
      <c r="CI593" t="str">
        <f>IF(Reservas!Z598="",IF(Reservas!Y598="","",IF(Reservas!X598=$O$10,0.85,IF(Reservas!X598=$O$11,0.45,IF(Reservas!X598=$O$12,0.33,"")))),Reservas!Z598)</f>
        <v/>
      </c>
      <c r="CJ593" t="str">
        <f>IF(Reservas!AC598="",IF(Reservas!AB598="","",IF(Reservas!AA598=$O$10,0.85,IF(Reservas!AA598=$O$11,0.45,IF(Reservas!AA598=$O$12,0.33,"")))),Reservas!AC598)</f>
        <v/>
      </c>
      <c r="CK593" t="str">
        <f>IF(Reservas!AF598="",IF(Reservas!AE598="","",IF(Reservas!AD598=$O$10,0.85,IF(Reservas!AD598=$O$11,0.45,IF(Reservas!AD598=$O$12,0.33,"")))),Reservas!AF598)</f>
        <v/>
      </c>
      <c r="CL593" t="str">
        <f>IF(Reservas!AI598="",IF(Reservas!AH598="","",IF(Reservas!AG598=$O$10,0.85,IF(Reservas!AG598=$O$11,0.45,IF(Reservas!AG598=$O$12,0.33,"")))),Reservas!AI598)</f>
        <v/>
      </c>
      <c r="CM593" t="str">
        <f>IF(Reservas!AL598="",IF(Reservas!AK598="","",IF(Reservas!AJ598=$O$10,0.85,IF(Reservas!AJ598=$O$11,0.45,IF(Reservas!AJ598=$O$12,0.33,"")))),Reservas!AL598)</f>
        <v/>
      </c>
      <c r="CO593" t="str">
        <f>IFERROR('Prod y alimentación'!E651*IF($AN593=$R$10,VLOOKUP($AO593,Listas!$B$6:$C$106,2,),IF($AN593=$R$11,VLOOKUP($AO593,Listas!$E$6:$F$106,2,),IF($AN593=$R$12,VLOOKUP($AO593,Listas!$H$6:$I$106,2,),""))),"")</f>
        <v/>
      </c>
      <c r="CP593" t="str">
        <f>IFERROR('Prod y alimentación'!H651*IF($AN593=$R$10,VLOOKUP($AO593,Listas!$B$6:$C$106,2,),IF($AN593=$R$11,VLOOKUP($AO593,Listas!$E$6:$F$106,2,),IF($AN593=$R$12,VLOOKUP($AO593,Listas!$H$6:$I$106,2,),""))),"")</f>
        <v/>
      </c>
      <c r="CQ593" t="str">
        <f>IFERROR('Prod y alimentación'!K651*IF($AN593=$R$10,VLOOKUP($AO593,Listas!$B$6:$C$106,2,),IF($AN593=$R$11,VLOOKUP($AO593,Listas!$E$6:$F$106,2,),IF($AN593=$R$12,VLOOKUP($AO593,Listas!$H$6:$I$106,2,),""))),"")</f>
        <v/>
      </c>
      <c r="CR593" t="str">
        <f>IFERROR('Prod y alimentación'!N651*IF($AN593=$R$10,VLOOKUP($AO593,Listas!$B$6:$C$106,2,),IF($AN593=$R$11,VLOOKUP($AO593,Listas!$E$6:$F$106,2,),IF($AN593=$R$12,VLOOKUP($AO593,Listas!$H$6:$I$106,2,),""))),"")</f>
        <v/>
      </c>
      <c r="CS593" t="str">
        <f>IFERROR('Prod y alimentación'!Q651*IF($AN593=$R$10,VLOOKUP($AO593,Listas!$B$6:$C$106,2,),IF($AN593=$R$11,VLOOKUP($AO593,Listas!$E$6:$F$106,2,),IF($AN593=$R$12,VLOOKUP($AO593,Listas!$H$6:$I$106,2,),""))),"")</f>
        <v/>
      </c>
      <c r="CT593" t="str">
        <f>IFERROR('Prod y alimentación'!T651*IF($AN593=$R$10,VLOOKUP($AO593,Listas!$B$6:$C$106,2,),IF($AN593=$R$11,VLOOKUP($AO593,Listas!$E$6:$F$106,2,),IF($AN593=$R$12,VLOOKUP($AO593,Listas!$H$6:$I$106,2,),""))),"")</f>
        <v/>
      </c>
      <c r="CU593" t="str">
        <f>IFERROR('Prod y alimentación'!W651*IF($AN593=$R$10,VLOOKUP($AO593,Listas!$B$6:$C$106,2,),IF($AN593=$R$11,VLOOKUP($AO593,Listas!$E$6:$F$106,2,),IF($AN593=$R$12,VLOOKUP($AO593,Listas!$H$6:$I$106,2,),""))),"")</f>
        <v/>
      </c>
      <c r="CV593" t="str">
        <f>IFERROR('Prod y alimentación'!Z651*IF($AN593=$R$10,VLOOKUP($AO593,Listas!$B$6:$C$106,2,),IF($AN593=$R$11,VLOOKUP($AO593,Listas!$E$6:$F$106,2,),IF($AN593=$R$12,VLOOKUP($AO593,Listas!$H$6:$I$106,2,),""))),"")</f>
        <v/>
      </c>
      <c r="CW593" t="str">
        <f>IFERROR('Prod y alimentación'!AC651*IF($AN593=$R$10,VLOOKUP($AO593,Listas!$B$6:$C$106,2,),IF($AN593=$R$11,VLOOKUP($AO593,Listas!$E$6:$F$106,2,),IF($AN593=$R$12,VLOOKUP($AO593,Listas!$H$6:$I$106,2,),""))),"")</f>
        <v/>
      </c>
      <c r="CX593" t="str">
        <f>IFERROR('Prod y alimentación'!AF651*IF($AN593=$R$10,VLOOKUP($AO593,Listas!$B$6:$C$106,2,),IF($AN593=$R$11,VLOOKUP($AO593,Listas!$E$6:$F$106,2,),IF($AN593=$R$12,VLOOKUP($AO593,Listas!$H$6:$I$106,2,),""))),"")</f>
        <v/>
      </c>
      <c r="CY593" t="str">
        <f>IFERROR('Prod y alimentación'!AI651*IF($AN593=$R$10,VLOOKUP($AO593,Listas!$B$6:$C$106,2,),IF($AN593=$R$11,VLOOKUP($AO593,Listas!$E$6:$F$106,2,),IF($AN593=$R$12,VLOOKUP($AO593,Listas!$H$6:$I$106,2,),""))),"")</f>
        <v/>
      </c>
      <c r="CZ593" t="str">
        <f>IFERROR('Prod y alimentación'!AL651*IF($AN593=$R$10,VLOOKUP($AO593,Listas!$B$6:$C$106,2,),IF($AN593=$R$11,VLOOKUP($AO593,Listas!$E$6:$F$106,2,),IF($AN593=$R$12,VLOOKUP($AO593,Listas!$H$6:$I$106,2,),""))),"")</f>
        <v/>
      </c>
    </row>
    <row r="594" spans="80:104" x14ac:dyDescent="0.35">
      <c r="CB594" t="str">
        <f>IF(Reservas!E599="",IF(Reservas!D599="","",IF(Reservas!C599=$O$10,0.85,IF(Reservas!C599=$O$11,0.45,IF(Reservas!C599=$O$12,0.33,"")))),Reservas!E599)</f>
        <v/>
      </c>
      <c r="CC594" t="str">
        <f>IF(Reservas!H599="",IF(Reservas!G599="","",IF(Reservas!F599=$O$10,0.85,IF(Reservas!F599=$O$11,0.45,IF(Reservas!F599=$O$12,0.33,"")))),Reservas!H599)</f>
        <v/>
      </c>
      <c r="CD594" t="str">
        <f>IF(Reservas!K599="",IF(Reservas!J599="","",IF(Reservas!I599=$O$10,0.85,IF(Reservas!I599=$O$11,0.45,IF(Reservas!I599=$O$12,0.33,"")))),Reservas!K599)</f>
        <v/>
      </c>
      <c r="CE594" t="str">
        <f>IF(Reservas!N599="",IF(Reservas!M599="","",IF(Reservas!L599=$O$10,0.85,IF(Reservas!L599=$O$11,0.45,IF(Reservas!L599=$O$12,0.33,"")))),Reservas!N599)</f>
        <v/>
      </c>
      <c r="CF594" t="str">
        <f>IF(Reservas!Q599="",IF(Reservas!P599="","",IF(Reservas!O599=$O$10,0.85,IF(Reservas!O599=$O$11,0.45,IF(Reservas!O599=$O$12,0.33,"")))),Reservas!Q599)</f>
        <v/>
      </c>
      <c r="CG594" t="str">
        <f>IF(Reservas!T599="",IF(Reservas!S599="","",IF(Reservas!R599=$O$10,0.85,IF(Reservas!R599=$O$11,0.45,IF(Reservas!R599=$O$12,0.33,"")))),Reservas!T599)</f>
        <v/>
      </c>
      <c r="CH594" t="str">
        <f>IF(Reservas!W599="",IF(Reservas!V599="","",IF(Reservas!U599=$O$10,0.85,IF(Reservas!U599=$O$11,0.45,IF(Reservas!U599=$O$12,0.33,"")))),Reservas!W599)</f>
        <v/>
      </c>
      <c r="CI594" t="str">
        <f>IF(Reservas!Z599="",IF(Reservas!Y599="","",IF(Reservas!X599=$O$10,0.85,IF(Reservas!X599=$O$11,0.45,IF(Reservas!X599=$O$12,0.33,"")))),Reservas!Z599)</f>
        <v/>
      </c>
      <c r="CJ594" t="str">
        <f>IF(Reservas!AC599="",IF(Reservas!AB599="","",IF(Reservas!AA599=$O$10,0.85,IF(Reservas!AA599=$O$11,0.45,IF(Reservas!AA599=$O$12,0.33,"")))),Reservas!AC599)</f>
        <v/>
      </c>
      <c r="CK594" t="str">
        <f>IF(Reservas!AF599="",IF(Reservas!AE599="","",IF(Reservas!AD599=$O$10,0.85,IF(Reservas!AD599=$O$11,0.45,IF(Reservas!AD599=$O$12,0.33,"")))),Reservas!AF599)</f>
        <v/>
      </c>
      <c r="CL594" t="str">
        <f>IF(Reservas!AI599="",IF(Reservas!AH599="","",IF(Reservas!AG599=$O$10,0.85,IF(Reservas!AG599=$O$11,0.45,IF(Reservas!AG599=$O$12,0.33,"")))),Reservas!AI599)</f>
        <v/>
      </c>
      <c r="CM594" t="str">
        <f>IF(Reservas!AL599="",IF(Reservas!AK599="","",IF(Reservas!AJ599=$O$10,0.85,IF(Reservas!AJ599=$O$11,0.45,IF(Reservas!AJ599=$O$12,0.33,"")))),Reservas!AL599)</f>
        <v/>
      </c>
      <c r="CO594" t="str">
        <f>IFERROR('Prod y alimentación'!E652*IF($AN594=$R$10,VLOOKUP($AO594,Listas!$B$6:$C$106,2,),IF($AN594=$R$11,VLOOKUP($AO594,Listas!$E$6:$F$106,2,),IF($AN594=$R$12,VLOOKUP($AO594,Listas!$H$6:$I$106,2,),""))),"")</f>
        <v/>
      </c>
      <c r="CP594" t="str">
        <f>IFERROR('Prod y alimentación'!H652*IF($AN594=$R$10,VLOOKUP($AO594,Listas!$B$6:$C$106,2,),IF($AN594=$R$11,VLOOKUP($AO594,Listas!$E$6:$F$106,2,),IF($AN594=$R$12,VLOOKUP($AO594,Listas!$H$6:$I$106,2,),""))),"")</f>
        <v/>
      </c>
      <c r="CQ594" t="str">
        <f>IFERROR('Prod y alimentación'!K652*IF($AN594=$R$10,VLOOKUP($AO594,Listas!$B$6:$C$106,2,),IF($AN594=$R$11,VLOOKUP($AO594,Listas!$E$6:$F$106,2,),IF($AN594=$R$12,VLOOKUP($AO594,Listas!$H$6:$I$106,2,),""))),"")</f>
        <v/>
      </c>
      <c r="CR594" t="str">
        <f>IFERROR('Prod y alimentación'!N652*IF($AN594=$R$10,VLOOKUP($AO594,Listas!$B$6:$C$106,2,),IF($AN594=$R$11,VLOOKUP($AO594,Listas!$E$6:$F$106,2,),IF($AN594=$R$12,VLOOKUP($AO594,Listas!$H$6:$I$106,2,),""))),"")</f>
        <v/>
      </c>
      <c r="CS594" t="str">
        <f>IFERROR('Prod y alimentación'!Q652*IF($AN594=$R$10,VLOOKUP($AO594,Listas!$B$6:$C$106,2,),IF($AN594=$R$11,VLOOKUP($AO594,Listas!$E$6:$F$106,2,),IF($AN594=$R$12,VLOOKUP($AO594,Listas!$H$6:$I$106,2,),""))),"")</f>
        <v/>
      </c>
      <c r="CT594" t="str">
        <f>IFERROR('Prod y alimentación'!T652*IF($AN594=$R$10,VLOOKUP($AO594,Listas!$B$6:$C$106,2,),IF($AN594=$R$11,VLOOKUP($AO594,Listas!$E$6:$F$106,2,),IF($AN594=$R$12,VLOOKUP($AO594,Listas!$H$6:$I$106,2,),""))),"")</f>
        <v/>
      </c>
      <c r="CU594" t="str">
        <f>IFERROR('Prod y alimentación'!W652*IF($AN594=$R$10,VLOOKUP($AO594,Listas!$B$6:$C$106,2,),IF($AN594=$R$11,VLOOKUP($AO594,Listas!$E$6:$F$106,2,),IF($AN594=$R$12,VLOOKUP($AO594,Listas!$H$6:$I$106,2,),""))),"")</f>
        <v/>
      </c>
      <c r="CV594" t="str">
        <f>IFERROR('Prod y alimentación'!Z652*IF($AN594=$R$10,VLOOKUP($AO594,Listas!$B$6:$C$106,2,),IF($AN594=$R$11,VLOOKUP($AO594,Listas!$E$6:$F$106,2,),IF($AN594=$R$12,VLOOKUP($AO594,Listas!$H$6:$I$106,2,),""))),"")</f>
        <v/>
      </c>
      <c r="CW594" t="str">
        <f>IFERROR('Prod y alimentación'!AC652*IF($AN594=$R$10,VLOOKUP($AO594,Listas!$B$6:$C$106,2,),IF($AN594=$R$11,VLOOKUP($AO594,Listas!$E$6:$F$106,2,),IF($AN594=$R$12,VLOOKUP($AO594,Listas!$H$6:$I$106,2,),""))),"")</f>
        <v/>
      </c>
      <c r="CX594" t="str">
        <f>IFERROR('Prod y alimentación'!AF652*IF($AN594=$R$10,VLOOKUP($AO594,Listas!$B$6:$C$106,2,),IF($AN594=$R$11,VLOOKUP($AO594,Listas!$E$6:$F$106,2,),IF($AN594=$R$12,VLOOKUP($AO594,Listas!$H$6:$I$106,2,),""))),"")</f>
        <v/>
      </c>
      <c r="CY594" t="str">
        <f>IFERROR('Prod y alimentación'!AI652*IF($AN594=$R$10,VLOOKUP($AO594,Listas!$B$6:$C$106,2,),IF($AN594=$R$11,VLOOKUP($AO594,Listas!$E$6:$F$106,2,),IF($AN594=$R$12,VLOOKUP($AO594,Listas!$H$6:$I$106,2,),""))),"")</f>
        <v/>
      </c>
      <c r="CZ594" t="str">
        <f>IFERROR('Prod y alimentación'!AL652*IF($AN594=$R$10,VLOOKUP($AO594,Listas!$B$6:$C$106,2,),IF($AN594=$R$11,VLOOKUP($AO594,Listas!$E$6:$F$106,2,),IF($AN594=$R$12,VLOOKUP($AO594,Listas!$H$6:$I$106,2,),""))),"")</f>
        <v/>
      </c>
    </row>
    <row r="595" spans="80:104" x14ac:dyDescent="0.35">
      <c r="CB595" t="str">
        <f>IF(Reservas!E600="",IF(Reservas!D600="","",IF(Reservas!C600=$O$10,0.85,IF(Reservas!C600=$O$11,0.45,IF(Reservas!C600=$O$12,0.33,"")))),Reservas!E600)</f>
        <v/>
      </c>
      <c r="CC595" t="str">
        <f>IF(Reservas!H600="",IF(Reservas!G600="","",IF(Reservas!F600=$O$10,0.85,IF(Reservas!F600=$O$11,0.45,IF(Reservas!F600=$O$12,0.33,"")))),Reservas!H600)</f>
        <v/>
      </c>
      <c r="CD595" t="str">
        <f>IF(Reservas!K600="",IF(Reservas!J600="","",IF(Reservas!I600=$O$10,0.85,IF(Reservas!I600=$O$11,0.45,IF(Reservas!I600=$O$12,0.33,"")))),Reservas!K600)</f>
        <v/>
      </c>
      <c r="CE595" t="str">
        <f>IF(Reservas!N600="",IF(Reservas!M600="","",IF(Reservas!L600=$O$10,0.85,IF(Reservas!L600=$O$11,0.45,IF(Reservas!L600=$O$12,0.33,"")))),Reservas!N600)</f>
        <v/>
      </c>
      <c r="CF595" t="str">
        <f>IF(Reservas!Q600="",IF(Reservas!P600="","",IF(Reservas!O600=$O$10,0.85,IF(Reservas!O600=$O$11,0.45,IF(Reservas!O600=$O$12,0.33,"")))),Reservas!Q600)</f>
        <v/>
      </c>
      <c r="CG595" t="str">
        <f>IF(Reservas!T600="",IF(Reservas!S600="","",IF(Reservas!R600=$O$10,0.85,IF(Reservas!R600=$O$11,0.45,IF(Reservas!R600=$O$12,0.33,"")))),Reservas!T600)</f>
        <v/>
      </c>
      <c r="CH595" t="str">
        <f>IF(Reservas!W600="",IF(Reservas!V600="","",IF(Reservas!U600=$O$10,0.85,IF(Reservas!U600=$O$11,0.45,IF(Reservas!U600=$O$12,0.33,"")))),Reservas!W600)</f>
        <v/>
      </c>
      <c r="CI595" t="str">
        <f>IF(Reservas!Z600="",IF(Reservas!Y600="","",IF(Reservas!X600=$O$10,0.85,IF(Reservas!X600=$O$11,0.45,IF(Reservas!X600=$O$12,0.33,"")))),Reservas!Z600)</f>
        <v/>
      </c>
      <c r="CJ595" t="str">
        <f>IF(Reservas!AC600="",IF(Reservas!AB600="","",IF(Reservas!AA600=$O$10,0.85,IF(Reservas!AA600=$O$11,0.45,IF(Reservas!AA600=$O$12,0.33,"")))),Reservas!AC600)</f>
        <v/>
      </c>
      <c r="CK595" t="str">
        <f>IF(Reservas!AF600="",IF(Reservas!AE600="","",IF(Reservas!AD600=$O$10,0.85,IF(Reservas!AD600=$O$11,0.45,IF(Reservas!AD600=$O$12,0.33,"")))),Reservas!AF600)</f>
        <v/>
      </c>
      <c r="CL595" t="str">
        <f>IF(Reservas!AI600="",IF(Reservas!AH600="","",IF(Reservas!AG600=$O$10,0.85,IF(Reservas!AG600=$O$11,0.45,IF(Reservas!AG600=$O$12,0.33,"")))),Reservas!AI600)</f>
        <v/>
      </c>
      <c r="CM595" t="str">
        <f>IF(Reservas!AL600="",IF(Reservas!AK600="","",IF(Reservas!AJ600=$O$10,0.85,IF(Reservas!AJ600=$O$11,0.45,IF(Reservas!AJ600=$O$12,0.33,"")))),Reservas!AL600)</f>
        <v/>
      </c>
      <c r="CO595" t="str">
        <f>IFERROR('Prod y alimentación'!E653*IF($AN595=$R$10,VLOOKUP($AO595,Listas!$B$6:$C$106,2,),IF($AN595=$R$11,VLOOKUP($AO595,Listas!$E$6:$F$106,2,),IF($AN595=$R$12,VLOOKUP($AO595,Listas!$H$6:$I$106,2,),""))),"")</f>
        <v/>
      </c>
      <c r="CP595" t="str">
        <f>IFERROR('Prod y alimentación'!H653*IF($AN595=$R$10,VLOOKUP($AO595,Listas!$B$6:$C$106,2,),IF($AN595=$R$11,VLOOKUP($AO595,Listas!$E$6:$F$106,2,),IF($AN595=$R$12,VLOOKUP($AO595,Listas!$H$6:$I$106,2,),""))),"")</f>
        <v/>
      </c>
      <c r="CQ595" t="str">
        <f>IFERROR('Prod y alimentación'!K653*IF($AN595=$R$10,VLOOKUP($AO595,Listas!$B$6:$C$106,2,),IF($AN595=$R$11,VLOOKUP($AO595,Listas!$E$6:$F$106,2,),IF($AN595=$R$12,VLOOKUP($AO595,Listas!$H$6:$I$106,2,),""))),"")</f>
        <v/>
      </c>
      <c r="CR595" t="str">
        <f>IFERROR('Prod y alimentación'!N653*IF($AN595=$R$10,VLOOKUP($AO595,Listas!$B$6:$C$106,2,),IF($AN595=$R$11,VLOOKUP($AO595,Listas!$E$6:$F$106,2,),IF($AN595=$R$12,VLOOKUP($AO595,Listas!$H$6:$I$106,2,),""))),"")</f>
        <v/>
      </c>
      <c r="CS595" t="str">
        <f>IFERROR('Prod y alimentación'!Q653*IF($AN595=$R$10,VLOOKUP($AO595,Listas!$B$6:$C$106,2,),IF($AN595=$R$11,VLOOKUP($AO595,Listas!$E$6:$F$106,2,),IF($AN595=$R$12,VLOOKUP($AO595,Listas!$H$6:$I$106,2,),""))),"")</f>
        <v/>
      </c>
      <c r="CT595" t="str">
        <f>IFERROR('Prod y alimentación'!T653*IF($AN595=$R$10,VLOOKUP($AO595,Listas!$B$6:$C$106,2,),IF($AN595=$R$11,VLOOKUP($AO595,Listas!$E$6:$F$106,2,),IF($AN595=$R$12,VLOOKUP($AO595,Listas!$H$6:$I$106,2,),""))),"")</f>
        <v/>
      </c>
      <c r="CU595" t="str">
        <f>IFERROR('Prod y alimentación'!W653*IF($AN595=$R$10,VLOOKUP($AO595,Listas!$B$6:$C$106,2,),IF($AN595=$R$11,VLOOKUP($AO595,Listas!$E$6:$F$106,2,),IF($AN595=$R$12,VLOOKUP($AO595,Listas!$H$6:$I$106,2,),""))),"")</f>
        <v/>
      </c>
      <c r="CV595" t="str">
        <f>IFERROR('Prod y alimentación'!Z653*IF($AN595=$R$10,VLOOKUP($AO595,Listas!$B$6:$C$106,2,),IF($AN595=$R$11,VLOOKUP($AO595,Listas!$E$6:$F$106,2,),IF($AN595=$R$12,VLOOKUP($AO595,Listas!$H$6:$I$106,2,),""))),"")</f>
        <v/>
      </c>
      <c r="CW595" t="str">
        <f>IFERROR('Prod y alimentación'!AC653*IF($AN595=$R$10,VLOOKUP($AO595,Listas!$B$6:$C$106,2,),IF($AN595=$R$11,VLOOKUP($AO595,Listas!$E$6:$F$106,2,),IF($AN595=$R$12,VLOOKUP($AO595,Listas!$H$6:$I$106,2,),""))),"")</f>
        <v/>
      </c>
      <c r="CX595" t="str">
        <f>IFERROR('Prod y alimentación'!AF653*IF($AN595=$R$10,VLOOKUP($AO595,Listas!$B$6:$C$106,2,),IF($AN595=$R$11,VLOOKUP($AO595,Listas!$E$6:$F$106,2,),IF($AN595=$R$12,VLOOKUP($AO595,Listas!$H$6:$I$106,2,),""))),"")</f>
        <v/>
      </c>
      <c r="CY595" t="str">
        <f>IFERROR('Prod y alimentación'!AI653*IF($AN595=$R$10,VLOOKUP($AO595,Listas!$B$6:$C$106,2,),IF($AN595=$R$11,VLOOKUP($AO595,Listas!$E$6:$F$106,2,),IF($AN595=$R$12,VLOOKUP($AO595,Listas!$H$6:$I$106,2,),""))),"")</f>
        <v/>
      </c>
      <c r="CZ595" t="str">
        <f>IFERROR('Prod y alimentación'!AL653*IF($AN595=$R$10,VLOOKUP($AO595,Listas!$B$6:$C$106,2,),IF($AN595=$R$11,VLOOKUP($AO595,Listas!$E$6:$F$106,2,),IF($AN595=$R$12,VLOOKUP($AO595,Listas!$H$6:$I$106,2,),""))),"")</f>
        <v/>
      </c>
    </row>
    <row r="596" spans="80:104" x14ac:dyDescent="0.35">
      <c r="CB596" t="str">
        <f>IF(Reservas!E601="",IF(Reservas!D601="","",IF(Reservas!C601=$O$10,0.85,IF(Reservas!C601=$O$11,0.45,IF(Reservas!C601=$O$12,0.33,"")))),Reservas!E601)</f>
        <v/>
      </c>
      <c r="CC596" t="str">
        <f>IF(Reservas!H601="",IF(Reservas!G601="","",IF(Reservas!F601=$O$10,0.85,IF(Reservas!F601=$O$11,0.45,IF(Reservas!F601=$O$12,0.33,"")))),Reservas!H601)</f>
        <v/>
      </c>
      <c r="CD596" t="str">
        <f>IF(Reservas!K601="",IF(Reservas!J601="","",IF(Reservas!I601=$O$10,0.85,IF(Reservas!I601=$O$11,0.45,IF(Reservas!I601=$O$12,0.33,"")))),Reservas!K601)</f>
        <v/>
      </c>
      <c r="CE596" t="str">
        <f>IF(Reservas!N601="",IF(Reservas!M601="","",IF(Reservas!L601=$O$10,0.85,IF(Reservas!L601=$O$11,0.45,IF(Reservas!L601=$O$12,0.33,"")))),Reservas!N601)</f>
        <v/>
      </c>
      <c r="CF596" t="str">
        <f>IF(Reservas!Q601="",IF(Reservas!P601="","",IF(Reservas!O601=$O$10,0.85,IF(Reservas!O601=$O$11,0.45,IF(Reservas!O601=$O$12,0.33,"")))),Reservas!Q601)</f>
        <v/>
      </c>
      <c r="CG596" t="str">
        <f>IF(Reservas!T601="",IF(Reservas!S601="","",IF(Reservas!R601=$O$10,0.85,IF(Reservas!R601=$O$11,0.45,IF(Reservas!R601=$O$12,0.33,"")))),Reservas!T601)</f>
        <v/>
      </c>
      <c r="CH596" t="str">
        <f>IF(Reservas!W601="",IF(Reservas!V601="","",IF(Reservas!U601=$O$10,0.85,IF(Reservas!U601=$O$11,0.45,IF(Reservas!U601=$O$12,0.33,"")))),Reservas!W601)</f>
        <v/>
      </c>
      <c r="CI596" t="str">
        <f>IF(Reservas!Z601="",IF(Reservas!Y601="","",IF(Reservas!X601=$O$10,0.85,IF(Reservas!X601=$O$11,0.45,IF(Reservas!X601=$O$12,0.33,"")))),Reservas!Z601)</f>
        <v/>
      </c>
      <c r="CJ596" t="str">
        <f>IF(Reservas!AC601="",IF(Reservas!AB601="","",IF(Reservas!AA601=$O$10,0.85,IF(Reservas!AA601=$O$11,0.45,IF(Reservas!AA601=$O$12,0.33,"")))),Reservas!AC601)</f>
        <v/>
      </c>
      <c r="CK596" t="str">
        <f>IF(Reservas!AF601="",IF(Reservas!AE601="","",IF(Reservas!AD601=$O$10,0.85,IF(Reservas!AD601=$O$11,0.45,IF(Reservas!AD601=$O$12,0.33,"")))),Reservas!AF601)</f>
        <v/>
      </c>
      <c r="CL596" t="str">
        <f>IF(Reservas!AI601="",IF(Reservas!AH601="","",IF(Reservas!AG601=$O$10,0.85,IF(Reservas!AG601=$O$11,0.45,IF(Reservas!AG601=$O$12,0.33,"")))),Reservas!AI601)</f>
        <v/>
      </c>
      <c r="CM596" t="str">
        <f>IF(Reservas!AL601="",IF(Reservas!AK601="","",IF(Reservas!AJ601=$O$10,0.85,IF(Reservas!AJ601=$O$11,0.45,IF(Reservas!AJ601=$O$12,0.33,"")))),Reservas!AL601)</f>
        <v/>
      </c>
      <c r="CO596" t="str">
        <f>IFERROR('Prod y alimentación'!E654*IF($AN596=$R$10,VLOOKUP($AO596,Listas!$B$6:$C$106,2,),IF($AN596=$R$11,VLOOKUP($AO596,Listas!$E$6:$F$106,2,),IF($AN596=$R$12,VLOOKUP($AO596,Listas!$H$6:$I$106,2,),""))),"")</f>
        <v/>
      </c>
      <c r="CP596" t="str">
        <f>IFERROR('Prod y alimentación'!H654*IF($AN596=$R$10,VLOOKUP($AO596,Listas!$B$6:$C$106,2,),IF($AN596=$R$11,VLOOKUP($AO596,Listas!$E$6:$F$106,2,),IF($AN596=$R$12,VLOOKUP($AO596,Listas!$H$6:$I$106,2,),""))),"")</f>
        <v/>
      </c>
      <c r="CQ596" t="str">
        <f>IFERROR('Prod y alimentación'!K654*IF($AN596=$R$10,VLOOKUP($AO596,Listas!$B$6:$C$106,2,),IF($AN596=$R$11,VLOOKUP($AO596,Listas!$E$6:$F$106,2,),IF($AN596=$R$12,VLOOKUP($AO596,Listas!$H$6:$I$106,2,),""))),"")</f>
        <v/>
      </c>
      <c r="CR596" t="str">
        <f>IFERROR('Prod y alimentación'!N654*IF($AN596=$R$10,VLOOKUP($AO596,Listas!$B$6:$C$106,2,),IF($AN596=$R$11,VLOOKUP($AO596,Listas!$E$6:$F$106,2,),IF($AN596=$R$12,VLOOKUP($AO596,Listas!$H$6:$I$106,2,),""))),"")</f>
        <v/>
      </c>
      <c r="CS596" t="str">
        <f>IFERROR('Prod y alimentación'!Q654*IF($AN596=$R$10,VLOOKUP($AO596,Listas!$B$6:$C$106,2,),IF($AN596=$R$11,VLOOKUP($AO596,Listas!$E$6:$F$106,2,),IF($AN596=$R$12,VLOOKUP($AO596,Listas!$H$6:$I$106,2,),""))),"")</f>
        <v/>
      </c>
      <c r="CT596" t="str">
        <f>IFERROR('Prod y alimentación'!T654*IF($AN596=$R$10,VLOOKUP($AO596,Listas!$B$6:$C$106,2,),IF($AN596=$R$11,VLOOKUP($AO596,Listas!$E$6:$F$106,2,),IF($AN596=$R$12,VLOOKUP($AO596,Listas!$H$6:$I$106,2,),""))),"")</f>
        <v/>
      </c>
      <c r="CU596" t="str">
        <f>IFERROR('Prod y alimentación'!W654*IF($AN596=$R$10,VLOOKUP($AO596,Listas!$B$6:$C$106,2,),IF($AN596=$R$11,VLOOKUP($AO596,Listas!$E$6:$F$106,2,),IF($AN596=$R$12,VLOOKUP($AO596,Listas!$H$6:$I$106,2,),""))),"")</f>
        <v/>
      </c>
      <c r="CV596" t="str">
        <f>IFERROR('Prod y alimentación'!Z654*IF($AN596=$R$10,VLOOKUP($AO596,Listas!$B$6:$C$106,2,),IF($AN596=$R$11,VLOOKUP($AO596,Listas!$E$6:$F$106,2,),IF($AN596=$R$12,VLOOKUP($AO596,Listas!$H$6:$I$106,2,),""))),"")</f>
        <v/>
      </c>
      <c r="CW596" t="str">
        <f>IFERROR('Prod y alimentación'!AC654*IF($AN596=$R$10,VLOOKUP($AO596,Listas!$B$6:$C$106,2,),IF($AN596=$R$11,VLOOKUP($AO596,Listas!$E$6:$F$106,2,),IF($AN596=$R$12,VLOOKUP($AO596,Listas!$H$6:$I$106,2,),""))),"")</f>
        <v/>
      </c>
      <c r="CX596" t="str">
        <f>IFERROR('Prod y alimentación'!AF654*IF($AN596=$R$10,VLOOKUP($AO596,Listas!$B$6:$C$106,2,),IF($AN596=$R$11,VLOOKUP($AO596,Listas!$E$6:$F$106,2,),IF($AN596=$R$12,VLOOKUP($AO596,Listas!$H$6:$I$106,2,),""))),"")</f>
        <v/>
      </c>
      <c r="CY596" t="str">
        <f>IFERROR('Prod y alimentación'!AI654*IF($AN596=$R$10,VLOOKUP($AO596,Listas!$B$6:$C$106,2,),IF($AN596=$R$11,VLOOKUP($AO596,Listas!$E$6:$F$106,2,),IF($AN596=$R$12,VLOOKUP($AO596,Listas!$H$6:$I$106,2,),""))),"")</f>
        <v/>
      </c>
      <c r="CZ596" t="str">
        <f>IFERROR('Prod y alimentación'!AL654*IF($AN596=$R$10,VLOOKUP($AO596,Listas!$B$6:$C$106,2,),IF($AN596=$R$11,VLOOKUP($AO596,Listas!$E$6:$F$106,2,),IF($AN596=$R$12,VLOOKUP($AO596,Listas!$H$6:$I$106,2,),""))),"")</f>
        <v/>
      </c>
    </row>
    <row r="597" spans="80:104" x14ac:dyDescent="0.35">
      <c r="CB597" t="str">
        <f>IF(Reservas!E602="",IF(Reservas!D602="","",IF(Reservas!C602=$O$10,0.85,IF(Reservas!C602=$O$11,0.45,IF(Reservas!C602=$O$12,0.33,"")))),Reservas!E602)</f>
        <v/>
      </c>
      <c r="CC597" t="str">
        <f>IF(Reservas!H602="",IF(Reservas!G602="","",IF(Reservas!F602=$O$10,0.85,IF(Reservas!F602=$O$11,0.45,IF(Reservas!F602=$O$12,0.33,"")))),Reservas!H602)</f>
        <v/>
      </c>
      <c r="CD597" t="str">
        <f>IF(Reservas!K602="",IF(Reservas!J602="","",IF(Reservas!I602=$O$10,0.85,IF(Reservas!I602=$O$11,0.45,IF(Reservas!I602=$O$12,0.33,"")))),Reservas!K602)</f>
        <v/>
      </c>
      <c r="CE597" t="str">
        <f>IF(Reservas!N602="",IF(Reservas!M602="","",IF(Reservas!L602=$O$10,0.85,IF(Reservas!L602=$O$11,0.45,IF(Reservas!L602=$O$12,0.33,"")))),Reservas!N602)</f>
        <v/>
      </c>
      <c r="CF597" t="str">
        <f>IF(Reservas!Q602="",IF(Reservas!P602="","",IF(Reservas!O602=$O$10,0.85,IF(Reservas!O602=$O$11,0.45,IF(Reservas!O602=$O$12,0.33,"")))),Reservas!Q602)</f>
        <v/>
      </c>
      <c r="CG597" t="str">
        <f>IF(Reservas!T602="",IF(Reservas!S602="","",IF(Reservas!R602=$O$10,0.85,IF(Reservas!R602=$O$11,0.45,IF(Reservas!R602=$O$12,0.33,"")))),Reservas!T602)</f>
        <v/>
      </c>
      <c r="CH597" t="str">
        <f>IF(Reservas!W602="",IF(Reservas!V602="","",IF(Reservas!U602=$O$10,0.85,IF(Reservas!U602=$O$11,0.45,IF(Reservas!U602=$O$12,0.33,"")))),Reservas!W602)</f>
        <v/>
      </c>
      <c r="CI597" t="str">
        <f>IF(Reservas!Z602="",IF(Reservas!Y602="","",IF(Reservas!X602=$O$10,0.85,IF(Reservas!X602=$O$11,0.45,IF(Reservas!X602=$O$12,0.33,"")))),Reservas!Z602)</f>
        <v/>
      </c>
      <c r="CJ597" t="str">
        <f>IF(Reservas!AC602="",IF(Reservas!AB602="","",IF(Reservas!AA602=$O$10,0.85,IF(Reservas!AA602=$O$11,0.45,IF(Reservas!AA602=$O$12,0.33,"")))),Reservas!AC602)</f>
        <v/>
      </c>
      <c r="CK597" t="str">
        <f>IF(Reservas!AF602="",IF(Reservas!AE602="","",IF(Reservas!AD602=$O$10,0.85,IF(Reservas!AD602=$O$11,0.45,IF(Reservas!AD602=$O$12,0.33,"")))),Reservas!AF602)</f>
        <v/>
      </c>
      <c r="CL597" t="str">
        <f>IF(Reservas!AI602="",IF(Reservas!AH602="","",IF(Reservas!AG602=$O$10,0.85,IF(Reservas!AG602=$O$11,0.45,IF(Reservas!AG602=$O$12,0.33,"")))),Reservas!AI602)</f>
        <v/>
      </c>
      <c r="CM597" t="str">
        <f>IF(Reservas!AL602="",IF(Reservas!AK602="","",IF(Reservas!AJ602=$O$10,0.85,IF(Reservas!AJ602=$O$11,0.45,IF(Reservas!AJ602=$O$12,0.33,"")))),Reservas!AL602)</f>
        <v/>
      </c>
      <c r="CO597" t="str">
        <f>IFERROR('Prod y alimentación'!E655*IF($AN597=$R$10,VLOOKUP($AO597,Listas!$B$6:$C$106,2,),IF($AN597=$R$11,VLOOKUP($AO597,Listas!$E$6:$F$106,2,),IF($AN597=$R$12,VLOOKUP($AO597,Listas!$H$6:$I$106,2,),""))),"")</f>
        <v/>
      </c>
      <c r="CP597" t="str">
        <f>IFERROR('Prod y alimentación'!H655*IF($AN597=$R$10,VLOOKUP($AO597,Listas!$B$6:$C$106,2,),IF($AN597=$R$11,VLOOKUP($AO597,Listas!$E$6:$F$106,2,),IF($AN597=$R$12,VLOOKUP($AO597,Listas!$H$6:$I$106,2,),""))),"")</f>
        <v/>
      </c>
      <c r="CQ597" t="str">
        <f>IFERROR('Prod y alimentación'!K655*IF($AN597=$R$10,VLOOKUP($AO597,Listas!$B$6:$C$106,2,),IF($AN597=$R$11,VLOOKUP($AO597,Listas!$E$6:$F$106,2,),IF($AN597=$R$12,VLOOKUP($AO597,Listas!$H$6:$I$106,2,),""))),"")</f>
        <v/>
      </c>
      <c r="CR597" t="str">
        <f>IFERROR('Prod y alimentación'!N655*IF($AN597=$R$10,VLOOKUP($AO597,Listas!$B$6:$C$106,2,),IF($AN597=$R$11,VLOOKUP($AO597,Listas!$E$6:$F$106,2,),IF($AN597=$R$12,VLOOKUP($AO597,Listas!$H$6:$I$106,2,),""))),"")</f>
        <v/>
      </c>
      <c r="CS597" t="str">
        <f>IFERROR('Prod y alimentación'!Q655*IF($AN597=$R$10,VLOOKUP($AO597,Listas!$B$6:$C$106,2,),IF($AN597=$R$11,VLOOKUP($AO597,Listas!$E$6:$F$106,2,),IF($AN597=$R$12,VLOOKUP($AO597,Listas!$H$6:$I$106,2,),""))),"")</f>
        <v/>
      </c>
      <c r="CT597" t="str">
        <f>IFERROR('Prod y alimentación'!T655*IF($AN597=$R$10,VLOOKUP($AO597,Listas!$B$6:$C$106,2,),IF($AN597=$R$11,VLOOKUP($AO597,Listas!$E$6:$F$106,2,),IF($AN597=$R$12,VLOOKUP($AO597,Listas!$H$6:$I$106,2,),""))),"")</f>
        <v/>
      </c>
      <c r="CU597" t="str">
        <f>IFERROR('Prod y alimentación'!W655*IF($AN597=$R$10,VLOOKUP($AO597,Listas!$B$6:$C$106,2,),IF($AN597=$R$11,VLOOKUP($AO597,Listas!$E$6:$F$106,2,),IF($AN597=$R$12,VLOOKUP($AO597,Listas!$H$6:$I$106,2,),""))),"")</f>
        <v/>
      </c>
      <c r="CV597" t="str">
        <f>IFERROR('Prod y alimentación'!Z655*IF($AN597=$R$10,VLOOKUP($AO597,Listas!$B$6:$C$106,2,),IF($AN597=$R$11,VLOOKUP($AO597,Listas!$E$6:$F$106,2,),IF($AN597=$R$12,VLOOKUP($AO597,Listas!$H$6:$I$106,2,),""))),"")</f>
        <v/>
      </c>
      <c r="CW597" t="str">
        <f>IFERROR('Prod y alimentación'!AC655*IF($AN597=$R$10,VLOOKUP($AO597,Listas!$B$6:$C$106,2,),IF($AN597=$R$11,VLOOKUP($AO597,Listas!$E$6:$F$106,2,),IF($AN597=$R$12,VLOOKUP($AO597,Listas!$H$6:$I$106,2,),""))),"")</f>
        <v/>
      </c>
      <c r="CX597" t="str">
        <f>IFERROR('Prod y alimentación'!AF655*IF($AN597=$R$10,VLOOKUP($AO597,Listas!$B$6:$C$106,2,),IF($AN597=$R$11,VLOOKUP($AO597,Listas!$E$6:$F$106,2,),IF($AN597=$R$12,VLOOKUP($AO597,Listas!$H$6:$I$106,2,),""))),"")</f>
        <v/>
      </c>
      <c r="CY597" t="str">
        <f>IFERROR('Prod y alimentación'!AI655*IF($AN597=$R$10,VLOOKUP($AO597,Listas!$B$6:$C$106,2,),IF($AN597=$R$11,VLOOKUP($AO597,Listas!$E$6:$F$106,2,),IF($AN597=$R$12,VLOOKUP($AO597,Listas!$H$6:$I$106,2,),""))),"")</f>
        <v/>
      </c>
      <c r="CZ597" t="str">
        <f>IFERROR('Prod y alimentación'!AL655*IF($AN597=$R$10,VLOOKUP($AO597,Listas!$B$6:$C$106,2,),IF($AN597=$R$11,VLOOKUP($AO597,Listas!$E$6:$F$106,2,),IF($AN597=$R$12,VLOOKUP($AO597,Listas!$H$6:$I$106,2,),""))),"")</f>
        <v/>
      </c>
    </row>
    <row r="598" spans="80:104" x14ac:dyDescent="0.35">
      <c r="CB598" t="str">
        <f>IF(Reservas!E603="",IF(Reservas!D603="","",IF(Reservas!C603=$O$10,0.85,IF(Reservas!C603=$O$11,0.45,IF(Reservas!C603=$O$12,0.33,"")))),Reservas!E603)</f>
        <v/>
      </c>
      <c r="CC598" t="str">
        <f>IF(Reservas!H603="",IF(Reservas!G603="","",IF(Reservas!F603=$O$10,0.85,IF(Reservas!F603=$O$11,0.45,IF(Reservas!F603=$O$12,0.33,"")))),Reservas!H603)</f>
        <v/>
      </c>
      <c r="CD598" t="str">
        <f>IF(Reservas!K603="",IF(Reservas!J603="","",IF(Reservas!I603=$O$10,0.85,IF(Reservas!I603=$O$11,0.45,IF(Reservas!I603=$O$12,0.33,"")))),Reservas!K603)</f>
        <v/>
      </c>
      <c r="CE598" t="str">
        <f>IF(Reservas!N603="",IF(Reservas!M603="","",IF(Reservas!L603=$O$10,0.85,IF(Reservas!L603=$O$11,0.45,IF(Reservas!L603=$O$12,0.33,"")))),Reservas!N603)</f>
        <v/>
      </c>
      <c r="CF598" t="str">
        <f>IF(Reservas!Q603="",IF(Reservas!P603="","",IF(Reservas!O603=$O$10,0.85,IF(Reservas!O603=$O$11,0.45,IF(Reservas!O603=$O$12,0.33,"")))),Reservas!Q603)</f>
        <v/>
      </c>
      <c r="CG598" t="str">
        <f>IF(Reservas!T603="",IF(Reservas!S603="","",IF(Reservas!R603=$O$10,0.85,IF(Reservas!R603=$O$11,0.45,IF(Reservas!R603=$O$12,0.33,"")))),Reservas!T603)</f>
        <v/>
      </c>
      <c r="CH598" t="str">
        <f>IF(Reservas!W603="",IF(Reservas!V603="","",IF(Reservas!U603=$O$10,0.85,IF(Reservas!U603=$O$11,0.45,IF(Reservas!U603=$O$12,0.33,"")))),Reservas!W603)</f>
        <v/>
      </c>
      <c r="CI598" t="str">
        <f>IF(Reservas!Z603="",IF(Reservas!Y603="","",IF(Reservas!X603=$O$10,0.85,IF(Reservas!X603=$O$11,0.45,IF(Reservas!X603=$O$12,0.33,"")))),Reservas!Z603)</f>
        <v/>
      </c>
      <c r="CJ598" t="str">
        <f>IF(Reservas!AC603="",IF(Reservas!AB603="","",IF(Reservas!AA603=$O$10,0.85,IF(Reservas!AA603=$O$11,0.45,IF(Reservas!AA603=$O$12,0.33,"")))),Reservas!AC603)</f>
        <v/>
      </c>
      <c r="CK598" t="str">
        <f>IF(Reservas!AF603="",IF(Reservas!AE603="","",IF(Reservas!AD603=$O$10,0.85,IF(Reservas!AD603=$O$11,0.45,IF(Reservas!AD603=$O$12,0.33,"")))),Reservas!AF603)</f>
        <v/>
      </c>
      <c r="CL598" t="str">
        <f>IF(Reservas!AI603="",IF(Reservas!AH603="","",IF(Reservas!AG603=$O$10,0.85,IF(Reservas!AG603=$O$11,0.45,IF(Reservas!AG603=$O$12,0.33,"")))),Reservas!AI603)</f>
        <v/>
      </c>
      <c r="CM598" t="str">
        <f>IF(Reservas!AL603="",IF(Reservas!AK603="","",IF(Reservas!AJ603=$O$10,0.85,IF(Reservas!AJ603=$O$11,0.45,IF(Reservas!AJ603=$O$12,0.33,"")))),Reservas!AL603)</f>
        <v/>
      </c>
      <c r="CO598" t="str">
        <f>IFERROR('Prod y alimentación'!E656*IF($AN598=$R$10,VLOOKUP($AO598,Listas!$B$6:$C$106,2,),IF($AN598=$R$11,VLOOKUP($AO598,Listas!$E$6:$F$106,2,),IF($AN598=$R$12,VLOOKUP($AO598,Listas!$H$6:$I$106,2,),""))),"")</f>
        <v/>
      </c>
      <c r="CP598" t="str">
        <f>IFERROR('Prod y alimentación'!H656*IF($AN598=$R$10,VLOOKUP($AO598,Listas!$B$6:$C$106,2,),IF($AN598=$R$11,VLOOKUP($AO598,Listas!$E$6:$F$106,2,),IF($AN598=$R$12,VLOOKUP($AO598,Listas!$H$6:$I$106,2,),""))),"")</f>
        <v/>
      </c>
      <c r="CQ598" t="str">
        <f>IFERROR('Prod y alimentación'!K656*IF($AN598=$R$10,VLOOKUP($AO598,Listas!$B$6:$C$106,2,),IF($AN598=$R$11,VLOOKUP($AO598,Listas!$E$6:$F$106,2,),IF($AN598=$R$12,VLOOKUP($AO598,Listas!$H$6:$I$106,2,),""))),"")</f>
        <v/>
      </c>
      <c r="CR598" t="str">
        <f>IFERROR('Prod y alimentación'!N656*IF($AN598=$R$10,VLOOKUP($AO598,Listas!$B$6:$C$106,2,),IF($AN598=$R$11,VLOOKUP($AO598,Listas!$E$6:$F$106,2,),IF($AN598=$R$12,VLOOKUP($AO598,Listas!$H$6:$I$106,2,),""))),"")</f>
        <v/>
      </c>
      <c r="CS598" t="str">
        <f>IFERROR('Prod y alimentación'!Q656*IF($AN598=$R$10,VLOOKUP($AO598,Listas!$B$6:$C$106,2,),IF($AN598=$R$11,VLOOKUP($AO598,Listas!$E$6:$F$106,2,),IF($AN598=$R$12,VLOOKUP($AO598,Listas!$H$6:$I$106,2,),""))),"")</f>
        <v/>
      </c>
      <c r="CT598" t="str">
        <f>IFERROR('Prod y alimentación'!T656*IF($AN598=$R$10,VLOOKUP($AO598,Listas!$B$6:$C$106,2,),IF($AN598=$R$11,VLOOKUP($AO598,Listas!$E$6:$F$106,2,),IF($AN598=$R$12,VLOOKUP($AO598,Listas!$H$6:$I$106,2,),""))),"")</f>
        <v/>
      </c>
      <c r="CU598" t="str">
        <f>IFERROR('Prod y alimentación'!W656*IF($AN598=$R$10,VLOOKUP($AO598,Listas!$B$6:$C$106,2,),IF($AN598=$R$11,VLOOKUP($AO598,Listas!$E$6:$F$106,2,),IF($AN598=$R$12,VLOOKUP($AO598,Listas!$H$6:$I$106,2,),""))),"")</f>
        <v/>
      </c>
      <c r="CV598" t="str">
        <f>IFERROR('Prod y alimentación'!Z656*IF($AN598=$R$10,VLOOKUP($AO598,Listas!$B$6:$C$106,2,),IF($AN598=$R$11,VLOOKUP($AO598,Listas!$E$6:$F$106,2,),IF($AN598=$R$12,VLOOKUP($AO598,Listas!$H$6:$I$106,2,),""))),"")</f>
        <v/>
      </c>
      <c r="CW598" t="str">
        <f>IFERROR('Prod y alimentación'!AC656*IF($AN598=$R$10,VLOOKUP($AO598,Listas!$B$6:$C$106,2,),IF($AN598=$R$11,VLOOKUP($AO598,Listas!$E$6:$F$106,2,),IF($AN598=$R$12,VLOOKUP($AO598,Listas!$H$6:$I$106,2,),""))),"")</f>
        <v/>
      </c>
      <c r="CX598" t="str">
        <f>IFERROR('Prod y alimentación'!AF656*IF($AN598=$R$10,VLOOKUP($AO598,Listas!$B$6:$C$106,2,),IF($AN598=$R$11,VLOOKUP($AO598,Listas!$E$6:$F$106,2,),IF($AN598=$R$12,VLOOKUP($AO598,Listas!$H$6:$I$106,2,),""))),"")</f>
        <v/>
      </c>
      <c r="CY598" t="str">
        <f>IFERROR('Prod y alimentación'!AI656*IF($AN598=$R$10,VLOOKUP($AO598,Listas!$B$6:$C$106,2,),IF($AN598=$R$11,VLOOKUP($AO598,Listas!$E$6:$F$106,2,),IF($AN598=$R$12,VLOOKUP($AO598,Listas!$H$6:$I$106,2,),""))),"")</f>
        <v/>
      </c>
      <c r="CZ598" t="str">
        <f>IFERROR('Prod y alimentación'!AL656*IF($AN598=$R$10,VLOOKUP($AO598,Listas!$B$6:$C$106,2,),IF($AN598=$R$11,VLOOKUP($AO598,Listas!$E$6:$F$106,2,),IF($AN598=$R$12,VLOOKUP($AO598,Listas!$H$6:$I$106,2,),""))),"")</f>
        <v/>
      </c>
    </row>
    <row r="599" spans="80:104" x14ac:dyDescent="0.35">
      <c r="CB599" t="str">
        <f>IF(Reservas!E604="",IF(Reservas!D604="","",IF(Reservas!C604=$O$10,0.85,IF(Reservas!C604=$O$11,0.45,IF(Reservas!C604=$O$12,0.33,"")))),Reservas!E604)</f>
        <v/>
      </c>
      <c r="CC599" t="str">
        <f>IF(Reservas!H604="",IF(Reservas!G604="","",IF(Reservas!F604=$O$10,0.85,IF(Reservas!F604=$O$11,0.45,IF(Reservas!F604=$O$12,0.33,"")))),Reservas!H604)</f>
        <v/>
      </c>
      <c r="CD599" t="str">
        <f>IF(Reservas!K604="",IF(Reservas!J604="","",IF(Reservas!I604=$O$10,0.85,IF(Reservas!I604=$O$11,0.45,IF(Reservas!I604=$O$12,0.33,"")))),Reservas!K604)</f>
        <v/>
      </c>
      <c r="CE599" t="str">
        <f>IF(Reservas!N604="",IF(Reservas!M604="","",IF(Reservas!L604=$O$10,0.85,IF(Reservas!L604=$O$11,0.45,IF(Reservas!L604=$O$12,0.33,"")))),Reservas!N604)</f>
        <v/>
      </c>
      <c r="CF599" t="str">
        <f>IF(Reservas!Q604="",IF(Reservas!P604="","",IF(Reservas!O604=$O$10,0.85,IF(Reservas!O604=$O$11,0.45,IF(Reservas!O604=$O$12,0.33,"")))),Reservas!Q604)</f>
        <v/>
      </c>
      <c r="CG599" t="str">
        <f>IF(Reservas!T604="",IF(Reservas!S604="","",IF(Reservas!R604=$O$10,0.85,IF(Reservas!R604=$O$11,0.45,IF(Reservas!R604=$O$12,0.33,"")))),Reservas!T604)</f>
        <v/>
      </c>
      <c r="CH599" t="str">
        <f>IF(Reservas!W604="",IF(Reservas!V604="","",IF(Reservas!U604=$O$10,0.85,IF(Reservas!U604=$O$11,0.45,IF(Reservas!U604=$O$12,0.33,"")))),Reservas!W604)</f>
        <v/>
      </c>
      <c r="CI599" t="str">
        <f>IF(Reservas!Z604="",IF(Reservas!Y604="","",IF(Reservas!X604=$O$10,0.85,IF(Reservas!X604=$O$11,0.45,IF(Reservas!X604=$O$12,0.33,"")))),Reservas!Z604)</f>
        <v/>
      </c>
      <c r="CJ599" t="str">
        <f>IF(Reservas!AC604="",IF(Reservas!AB604="","",IF(Reservas!AA604=$O$10,0.85,IF(Reservas!AA604=$O$11,0.45,IF(Reservas!AA604=$O$12,0.33,"")))),Reservas!AC604)</f>
        <v/>
      </c>
      <c r="CK599" t="str">
        <f>IF(Reservas!AF604="",IF(Reservas!AE604="","",IF(Reservas!AD604=$O$10,0.85,IF(Reservas!AD604=$O$11,0.45,IF(Reservas!AD604=$O$12,0.33,"")))),Reservas!AF604)</f>
        <v/>
      </c>
      <c r="CL599" t="str">
        <f>IF(Reservas!AI604="",IF(Reservas!AH604="","",IF(Reservas!AG604=$O$10,0.85,IF(Reservas!AG604=$O$11,0.45,IF(Reservas!AG604=$O$12,0.33,"")))),Reservas!AI604)</f>
        <v/>
      </c>
      <c r="CM599" t="str">
        <f>IF(Reservas!AL604="",IF(Reservas!AK604="","",IF(Reservas!AJ604=$O$10,0.85,IF(Reservas!AJ604=$O$11,0.45,IF(Reservas!AJ604=$O$12,0.33,"")))),Reservas!AL604)</f>
        <v/>
      </c>
      <c r="CO599" t="str">
        <f>IFERROR('Prod y alimentación'!E657*IF($AN599=$R$10,VLOOKUP($AO599,Listas!$B$6:$C$106,2,),IF($AN599=$R$11,VLOOKUP($AO599,Listas!$E$6:$F$106,2,),IF($AN599=$R$12,VLOOKUP($AO599,Listas!$H$6:$I$106,2,),""))),"")</f>
        <v/>
      </c>
      <c r="CP599" t="str">
        <f>IFERROR('Prod y alimentación'!H657*IF($AN599=$R$10,VLOOKUP($AO599,Listas!$B$6:$C$106,2,),IF($AN599=$R$11,VLOOKUP($AO599,Listas!$E$6:$F$106,2,),IF($AN599=$R$12,VLOOKUP($AO599,Listas!$H$6:$I$106,2,),""))),"")</f>
        <v/>
      </c>
      <c r="CQ599" t="str">
        <f>IFERROR('Prod y alimentación'!K657*IF($AN599=$R$10,VLOOKUP($AO599,Listas!$B$6:$C$106,2,),IF($AN599=$R$11,VLOOKUP($AO599,Listas!$E$6:$F$106,2,),IF($AN599=$R$12,VLOOKUP($AO599,Listas!$H$6:$I$106,2,),""))),"")</f>
        <v/>
      </c>
      <c r="CR599" t="str">
        <f>IFERROR('Prod y alimentación'!N657*IF($AN599=$R$10,VLOOKUP($AO599,Listas!$B$6:$C$106,2,),IF($AN599=$R$11,VLOOKUP($AO599,Listas!$E$6:$F$106,2,),IF($AN599=$R$12,VLOOKUP($AO599,Listas!$H$6:$I$106,2,),""))),"")</f>
        <v/>
      </c>
      <c r="CS599" t="str">
        <f>IFERROR('Prod y alimentación'!Q657*IF($AN599=$R$10,VLOOKUP($AO599,Listas!$B$6:$C$106,2,),IF($AN599=$R$11,VLOOKUP($AO599,Listas!$E$6:$F$106,2,),IF($AN599=$R$12,VLOOKUP($AO599,Listas!$H$6:$I$106,2,),""))),"")</f>
        <v/>
      </c>
      <c r="CT599" t="str">
        <f>IFERROR('Prod y alimentación'!T657*IF($AN599=$R$10,VLOOKUP($AO599,Listas!$B$6:$C$106,2,),IF($AN599=$R$11,VLOOKUP($AO599,Listas!$E$6:$F$106,2,),IF($AN599=$R$12,VLOOKUP($AO599,Listas!$H$6:$I$106,2,),""))),"")</f>
        <v/>
      </c>
      <c r="CU599" t="str">
        <f>IFERROR('Prod y alimentación'!W657*IF($AN599=$R$10,VLOOKUP($AO599,Listas!$B$6:$C$106,2,),IF($AN599=$R$11,VLOOKUP($AO599,Listas!$E$6:$F$106,2,),IF($AN599=$R$12,VLOOKUP($AO599,Listas!$H$6:$I$106,2,),""))),"")</f>
        <v/>
      </c>
      <c r="CV599" t="str">
        <f>IFERROR('Prod y alimentación'!Z657*IF($AN599=$R$10,VLOOKUP($AO599,Listas!$B$6:$C$106,2,),IF($AN599=$R$11,VLOOKUP($AO599,Listas!$E$6:$F$106,2,),IF($AN599=$R$12,VLOOKUP($AO599,Listas!$H$6:$I$106,2,),""))),"")</f>
        <v/>
      </c>
      <c r="CW599" t="str">
        <f>IFERROR('Prod y alimentación'!AC657*IF($AN599=$R$10,VLOOKUP($AO599,Listas!$B$6:$C$106,2,),IF($AN599=$R$11,VLOOKUP($AO599,Listas!$E$6:$F$106,2,),IF($AN599=$R$12,VLOOKUP($AO599,Listas!$H$6:$I$106,2,),""))),"")</f>
        <v/>
      </c>
      <c r="CX599" t="str">
        <f>IFERROR('Prod y alimentación'!AF657*IF($AN599=$R$10,VLOOKUP($AO599,Listas!$B$6:$C$106,2,),IF($AN599=$R$11,VLOOKUP($AO599,Listas!$E$6:$F$106,2,),IF($AN599=$R$12,VLOOKUP($AO599,Listas!$H$6:$I$106,2,),""))),"")</f>
        <v/>
      </c>
      <c r="CY599" t="str">
        <f>IFERROR('Prod y alimentación'!AI657*IF($AN599=$R$10,VLOOKUP($AO599,Listas!$B$6:$C$106,2,),IF($AN599=$R$11,VLOOKUP($AO599,Listas!$E$6:$F$106,2,),IF($AN599=$R$12,VLOOKUP($AO599,Listas!$H$6:$I$106,2,),""))),"")</f>
        <v/>
      </c>
      <c r="CZ599" t="str">
        <f>IFERROR('Prod y alimentación'!AL657*IF($AN599=$R$10,VLOOKUP($AO599,Listas!$B$6:$C$106,2,),IF($AN599=$R$11,VLOOKUP($AO599,Listas!$E$6:$F$106,2,),IF($AN599=$R$12,VLOOKUP($AO599,Listas!$H$6:$I$106,2,),""))),"")</f>
        <v/>
      </c>
    </row>
    <row r="600" spans="80:104" x14ac:dyDescent="0.35">
      <c r="CB600" t="str">
        <f>IF(Reservas!E605="",IF(Reservas!D605="","",IF(Reservas!C605=$O$10,0.85,IF(Reservas!C605=$O$11,0.45,IF(Reservas!C605=$O$12,0.33,"")))),Reservas!E605)</f>
        <v/>
      </c>
      <c r="CC600" t="str">
        <f>IF(Reservas!H605="",IF(Reservas!G605="","",IF(Reservas!F605=$O$10,0.85,IF(Reservas!F605=$O$11,0.45,IF(Reservas!F605=$O$12,0.33,"")))),Reservas!H605)</f>
        <v/>
      </c>
      <c r="CD600" t="str">
        <f>IF(Reservas!K605="",IF(Reservas!J605="","",IF(Reservas!I605=$O$10,0.85,IF(Reservas!I605=$O$11,0.45,IF(Reservas!I605=$O$12,0.33,"")))),Reservas!K605)</f>
        <v/>
      </c>
      <c r="CE600" t="str">
        <f>IF(Reservas!N605="",IF(Reservas!M605="","",IF(Reservas!L605=$O$10,0.85,IF(Reservas!L605=$O$11,0.45,IF(Reservas!L605=$O$12,0.33,"")))),Reservas!N605)</f>
        <v/>
      </c>
      <c r="CF600" t="str">
        <f>IF(Reservas!Q605="",IF(Reservas!P605="","",IF(Reservas!O605=$O$10,0.85,IF(Reservas!O605=$O$11,0.45,IF(Reservas!O605=$O$12,0.33,"")))),Reservas!Q605)</f>
        <v/>
      </c>
      <c r="CG600" t="str">
        <f>IF(Reservas!T605="",IF(Reservas!S605="","",IF(Reservas!R605=$O$10,0.85,IF(Reservas!R605=$O$11,0.45,IF(Reservas!R605=$O$12,0.33,"")))),Reservas!T605)</f>
        <v/>
      </c>
      <c r="CH600" t="str">
        <f>IF(Reservas!W605="",IF(Reservas!V605="","",IF(Reservas!U605=$O$10,0.85,IF(Reservas!U605=$O$11,0.45,IF(Reservas!U605=$O$12,0.33,"")))),Reservas!W605)</f>
        <v/>
      </c>
      <c r="CI600" t="str">
        <f>IF(Reservas!Z605="",IF(Reservas!Y605="","",IF(Reservas!X605=$O$10,0.85,IF(Reservas!X605=$O$11,0.45,IF(Reservas!X605=$O$12,0.33,"")))),Reservas!Z605)</f>
        <v/>
      </c>
      <c r="CJ600" t="str">
        <f>IF(Reservas!AC605="",IF(Reservas!AB605="","",IF(Reservas!AA605=$O$10,0.85,IF(Reservas!AA605=$O$11,0.45,IF(Reservas!AA605=$O$12,0.33,"")))),Reservas!AC605)</f>
        <v/>
      </c>
      <c r="CK600" t="str">
        <f>IF(Reservas!AF605="",IF(Reservas!AE605="","",IF(Reservas!AD605=$O$10,0.85,IF(Reservas!AD605=$O$11,0.45,IF(Reservas!AD605=$O$12,0.33,"")))),Reservas!AF605)</f>
        <v/>
      </c>
      <c r="CL600" t="str">
        <f>IF(Reservas!AI605="",IF(Reservas!AH605="","",IF(Reservas!AG605=$O$10,0.85,IF(Reservas!AG605=$O$11,0.45,IF(Reservas!AG605=$O$12,0.33,"")))),Reservas!AI605)</f>
        <v/>
      </c>
      <c r="CM600" t="str">
        <f>IF(Reservas!AL605="",IF(Reservas!AK605="","",IF(Reservas!AJ605=$O$10,0.85,IF(Reservas!AJ605=$O$11,0.45,IF(Reservas!AJ605=$O$12,0.33,"")))),Reservas!AL605)</f>
        <v/>
      </c>
      <c r="CO600" t="str">
        <f>IFERROR('Prod y alimentación'!E658*IF($AN600=$R$10,VLOOKUP($AO600,Listas!$B$6:$C$106,2,),IF($AN600=$R$11,VLOOKUP($AO600,Listas!$E$6:$F$106,2,),IF($AN600=$R$12,VLOOKUP($AO600,Listas!$H$6:$I$106,2,),""))),"")</f>
        <v/>
      </c>
      <c r="CP600" t="str">
        <f>IFERROR('Prod y alimentación'!H658*IF($AN600=$R$10,VLOOKUP($AO600,Listas!$B$6:$C$106,2,),IF($AN600=$R$11,VLOOKUP($AO600,Listas!$E$6:$F$106,2,),IF($AN600=$R$12,VLOOKUP($AO600,Listas!$H$6:$I$106,2,),""))),"")</f>
        <v/>
      </c>
      <c r="CQ600" t="str">
        <f>IFERROR('Prod y alimentación'!K658*IF($AN600=$R$10,VLOOKUP($AO600,Listas!$B$6:$C$106,2,),IF($AN600=$R$11,VLOOKUP($AO600,Listas!$E$6:$F$106,2,),IF($AN600=$R$12,VLOOKUP($AO600,Listas!$H$6:$I$106,2,),""))),"")</f>
        <v/>
      </c>
      <c r="CR600" t="str">
        <f>IFERROR('Prod y alimentación'!N658*IF($AN600=$R$10,VLOOKUP($AO600,Listas!$B$6:$C$106,2,),IF($AN600=$R$11,VLOOKUP($AO600,Listas!$E$6:$F$106,2,),IF($AN600=$R$12,VLOOKUP($AO600,Listas!$H$6:$I$106,2,),""))),"")</f>
        <v/>
      </c>
      <c r="CS600" t="str">
        <f>IFERROR('Prod y alimentación'!Q658*IF($AN600=$R$10,VLOOKUP($AO600,Listas!$B$6:$C$106,2,),IF($AN600=$R$11,VLOOKUP($AO600,Listas!$E$6:$F$106,2,),IF($AN600=$R$12,VLOOKUP($AO600,Listas!$H$6:$I$106,2,),""))),"")</f>
        <v/>
      </c>
      <c r="CT600" t="str">
        <f>IFERROR('Prod y alimentación'!T658*IF($AN600=$R$10,VLOOKUP($AO600,Listas!$B$6:$C$106,2,),IF($AN600=$R$11,VLOOKUP($AO600,Listas!$E$6:$F$106,2,),IF($AN600=$R$12,VLOOKUP($AO600,Listas!$H$6:$I$106,2,),""))),"")</f>
        <v/>
      </c>
      <c r="CU600" t="str">
        <f>IFERROR('Prod y alimentación'!W658*IF($AN600=$R$10,VLOOKUP($AO600,Listas!$B$6:$C$106,2,),IF($AN600=$R$11,VLOOKUP($AO600,Listas!$E$6:$F$106,2,),IF($AN600=$R$12,VLOOKUP($AO600,Listas!$H$6:$I$106,2,),""))),"")</f>
        <v/>
      </c>
      <c r="CV600" t="str">
        <f>IFERROR('Prod y alimentación'!Z658*IF($AN600=$R$10,VLOOKUP($AO600,Listas!$B$6:$C$106,2,),IF($AN600=$R$11,VLOOKUP($AO600,Listas!$E$6:$F$106,2,),IF($AN600=$R$12,VLOOKUP($AO600,Listas!$H$6:$I$106,2,),""))),"")</f>
        <v/>
      </c>
      <c r="CW600" t="str">
        <f>IFERROR('Prod y alimentación'!AC658*IF($AN600=$R$10,VLOOKUP($AO600,Listas!$B$6:$C$106,2,),IF($AN600=$R$11,VLOOKUP($AO600,Listas!$E$6:$F$106,2,),IF($AN600=$R$12,VLOOKUP($AO600,Listas!$H$6:$I$106,2,),""))),"")</f>
        <v/>
      </c>
      <c r="CX600" t="str">
        <f>IFERROR('Prod y alimentación'!AF658*IF($AN600=$R$10,VLOOKUP($AO600,Listas!$B$6:$C$106,2,),IF($AN600=$R$11,VLOOKUP($AO600,Listas!$E$6:$F$106,2,),IF($AN600=$R$12,VLOOKUP($AO600,Listas!$H$6:$I$106,2,),""))),"")</f>
        <v/>
      </c>
      <c r="CY600" t="str">
        <f>IFERROR('Prod y alimentación'!AI658*IF($AN600=$R$10,VLOOKUP($AO600,Listas!$B$6:$C$106,2,),IF($AN600=$R$11,VLOOKUP($AO600,Listas!$E$6:$F$106,2,),IF($AN600=$R$12,VLOOKUP($AO600,Listas!$H$6:$I$106,2,),""))),"")</f>
        <v/>
      </c>
      <c r="CZ600" t="str">
        <f>IFERROR('Prod y alimentación'!AL658*IF($AN600=$R$10,VLOOKUP($AO600,Listas!$B$6:$C$106,2,),IF($AN600=$R$11,VLOOKUP($AO600,Listas!$E$6:$F$106,2,),IF($AN600=$R$12,VLOOKUP($AO600,Listas!$H$6:$I$106,2,),""))),"")</f>
        <v/>
      </c>
    </row>
    <row r="601" spans="80:104" x14ac:dyDescent="0.35">
      <c r="CB601" t="str">
        <f>IF(Reservas!E606="",IF(Reservas!D606="","",IF(Reservas!C606=$O$10,0.85,IF(Reservas!C606=$O$11,0.45,IF(Reservas!C606=$O$12,0.33,"")))),Reservas!E606)</f>
        <v/>
      </c>
      <c r="CC601" t="str">
        <f>IF(Reservas!H606="",IF(Reservas!G606="","",IF(Reservas!F606=$O$10,0.85,IF(Reservas!F606=$O$11,0.45,IF(Reservas!F606=$O$12,0.33,"")))),Reservas!H606)</f>
        <v/>
      </c>
      <c r="CD601" t="str">
        <f>IF(Reservas!K606="",IF(Reservas!J606="","",IF(Reservas!I606=$O$10,0.85,IF(Reservas!I606=$O$11,0.45,IF(Reservas!I606=$O$12,0.33,"")))),Reservas!K606)</f>
        <v/>
      </c>
      <c r="CE601" t="str">
        <f>IF(Reservas!N606="",IF(Reservas!M606="","",IF(Reservas!L606=$O$10,0.85,IF(Reservas!L606=$O$11,0.45,IF(Reservas!L606=$O$12,0.33,"")))),Reservas!N606)</f>
        <v/>
      </c>
      <c r="CF601" t="str">
        <f>IF(Reservas!Q606="",IF(Reservas!P606="","",IF(Reservas!O606=$O$10,0.85,IF(Reservas!O606=$O$11,0.45,IF(Reservas!O606=$O$12,0.33,"")))),Reservas!Q606)</f>
        <v/>
      </c>
      <c r="CG601" t="str">
        <f>IF(Reservas!T606="",IF(Reservas!S606="","",IF(Reservas!R606=$O$10,0.85,IF(Reservas!R606=$O$11,0.45,IF(Reservas!R606=$O$12,0.33,"")))),Reservas!T606)</f>
        <v/>
      </c>
      <c r="CH601" t="str">
        <f>IF(Reservas!W606="",IF(Reservas!V606="","",IF(Reservas!U606=$O$10,0.85,IF(Reservas!U606=$O$11,0.45,IF(Reservas!U606=$O$12,0.33,"")))),Reservas!W606)</f>
        <v/>
      </c>
      <c r="CI601" t="str">
        <f>IF(Reservas!Z606="",IF(Reservas!Y606="","",IF(Reservas!X606=$O$10,0.85,IF(Reservas!X606=$O$11,0.45,IF(Reservas!X606=$O$12,0.33,"")))),Reservas!Z606)</f>
        <v/>
      </c>
      <c r="CJ601" t="str">
        <f>IF(Reservas!AC606="",IF(Reservas!AB606="","",IF(Reservas!AA606=$O$10,0.85,IF(Reservas!AA606=$O$11,0.45,IF(Reservas!AA606=$O$12,0.33,"")))),Reservas!AC606)</f>
        <v/>
      </c>
      <c r="CK601" t="str">
        <f>IF(Reservas!AF606="",IF(Reservas!AE606="","",IF(Reservas!AD606=$O$10,0.85,IF(Reservas!AD606=$O$11,0.45,IF(Reservas!AD606=$O$12,0.33,"")))),Reservas!AF606)</f>
        <v/>
      </c>
      <c r="CL601" t="str">
        <f>IF(Reservas!AI606="",IF(Reservas!AH606="","",IF(Reservas!AG606=$O$10,0.85,IF(Reservas!AG606=$O$11,0.45,IF(Reservas!AG606=$O$12,0.33,"")))),Reservas!AI606)</f>
        <v/>
      </c>
      <c r="CM601" t="str">
        <f>IF(Reservas!AL606="",IF(Reservas!AK606="","",IF(Reservas!AJ606=$O$10,0.85,IF(Reservas!AJ606=$O$11,0.45,IF(Reservas!AJ606=$O$12,0.33,"")))),Reservas!AL606)</f>
        <v/>
      </c>
      <c r="CO601" t="str">
        <f>IFERROR('Prod y alimentación'!E659*IF($AN601=$R$10,VLOOKUP($AO601,Listas!$B$6:$C$106,2,),IF($AN601=$R$11,VLOOKUP($AO601,Listas!$E$6:$F$106,2,),IF($AN601=$R$12,VLOOKUP($AO601,Listas!$H$6:$I$106,2,),""))),"")</f>
        <v/>
      </c>
      <c r="CP601" t="str">
        <f>IFERROR('Prod y alimentación'!H659*IF($AN601=$R$10,VLOOKUP($AO601,Listas!$B$6:$C$106,2,),IF($AN601=$R$11,VLOOKUP($AO601,Listas!$E$6:$F$106,2,),IF($AN601=$R$12,VLOOKUP($AO601,Listas!$H$6:$I$106,2,),""))),"")</f>
        <v/>
      </c>
      <c r="CQ601" t="str">
        <f>IFERROR('Prod y alimentación'!K659*IF($AN601=$R$10,VLOOKUP($AO601,Listas!$B$6:$C$106,2,),IF($AN601=$R$11,VLOOKUP($AO601,Listas!$E$6:$F$106,2,),IF($AN601=$R$12,VLOOKUP($AO601,Listas!$H$6:$I$106,2,),""))),"")</f>
        <v/>
      </c>
      <c r="CR601" t="str">
        <f>IFERROR('Prod y alimentación'!N659*IF($AN601=$R$10,VLOOKUP($AO601,Listas!$B$6:$C$106,2,),IF($AN601=$R$11,VLOOKUP($AO601,Listas!$E$6:$F$106,2,),IF($AN601=$R$12,VLOOKUP($AO601,Listas!$H$6:$I$106,2,),""))),"")</f>
        <v/>
      </c>
      <c r="CS601" t="str">
        <f>IFERROR('Prod y alimentación'!Q659*IF($AN601=$R$10,VLOOKUP($AO601,Listas!$B$6:$C$106,2,),IF($AN601=$R$11,VLOOKUP($AO601,Listas!$E$6:$F$106,2,),IF($AN601=$R$12,VLOOKUP($AO601,Listas!$H$6:$I$106,2,),""))),"")</f>
        <v/>
      </c>
      <c r="CT601" t="str">
        <f>IFERROR('Prod y alimentación'!T659*IF($AN601=$R$10,VLOOKUP($AO601,Listas!$B$6:$C$106,2,),IF($AN601=$R$11,VLOOKUP($AO601,Listas!$E$6:$F$106,2,),IF($AN601=$R$12,VLOOKUP($AO601,Listas!$H$6:$I$106,2,),""))),"")</f>
        <v/>
      </c>
      <c r="CU601" t="str">
        <f>IFERROR('Prod y alimentación'!W659*IF($AN601=$R$10,VLOOKUP($AO601,Listas!$B$6:$C$106,2,),IF($AN601=$R$11,VLOOKUP($AO601,Listas!$E$6:$F$106,2,),IF($AN601=$R$12,VLOOKUP($AO601,Listas!$H$6:$I$106,2,),""))),"")</f>
        <v/>
      </c>
      <c r="CV601" t="str">
        <f>IFERROR('Prod y alimentación'!Z659*IF($AN601=$R$10,VLOOKUP($AO601,Listas!$B$6:$C$106,2,),IF($AN601=$R$11,VLOOKUP($AO601,Listas!$E$6:$F$106,2,),IF($AN601=$R$12,VLOOKUP($AO601,Listas!$H$6:$I$106,2,),""))),"")</f>
        <v/>
      </c>
      <c r="CW601" t="str">
        <f>IFERROR('Prod y alimentación'!AC659*IF($AN601=$R$10,VLOOKUP($AO601,Listas!$B$6:$C$106,2,),IF($AN601=$R$11,VLOOKUP($AO601,Listas!$E$6:$F$106,2,),IF($AN601=$R$12,VLOOKUP($AO601,Listas!$H$6:$I$106,2,),""))),"")</f>
        <v/>
      </c>
      <c r="CX601" t="str">
        <f>IFERROR('Prod y alimentación'!AF659*IF($AN601=$R$10,VLOOKUP($AO601,Listas!$B$6:$C$106,2,),IF($AN601=$R$11,VLOOKUP($AO601,Listas!$E$6:$F$106,2,),IF($AN601=$R$12,VLOOKUP($AO601,Listas!$H$6:$I$106,2,),""))),"")</f>
        <v/>
      </c>
      <c r="CY601" t="str">
        <f>IFERROR('Prod y alimentación'!AI659*IF($AN601=$R$10,VLOOKUP($AO601,Listas!$B$6:$C$106,2,),IF($AN601=$R$11,VLOOKUP($AO601,Listas!$E$6:$F$106,2,),IF($AN601=$R$12,VLOOKUP($AO601,Listas!$H$6:$I$106,2,),""))),"")</f>
        <v/>
      </c>
      <c r="CZ601" t="str">
        <f>IFERROR('Prod y alimentación'!AL659*IF($AN601=$R$10,VLOOKUP($AO601,Listas!$B$6:$C$106,2,),IF($AN601=$R$11,VLOOKUP($AO601,Listas!$E$6:$F$106,2,),IF($AN601=$R$12,VLOOKUP($AO601,Listas!$H$6:$I$106,2,),""))),"")</f>
        <v/>
      </c>
    </row>
    <row r="602" spans="80:104" x14ac:dyDescent="0.35">
      <c r="CB602" t="str">
        <f>IF(Reservas!E607="",IF(Reservas!D607="","",IF(Reservas!C607=$O$10,0.85,IF(Reservas!C607=$O$11,0.45,IF(Reservas!C607=$O$12,0.33,"")))),Reservas!E607)</f>
        <v/>
      </c>
      <c r="CC602" t="str">
        <f>IF(Reservas!H607="",IF(Reservas!G607="","",IF(Reservas!F607=$O$10,0.85,IF(Reservas!F607=$O$11,0.45,IF(Reservas!F607=$O$12,0.33,"")))),Reservas!H607)</f>
        <v/>
      </c>
      <c r="CD602" t="str">
        <f>IF(Reservas!K607="",IF(Reservas!J607="","",IF(Reservas!I607=$O$10,0.85,IF(Reservas!I607=$O$11,0.45,IF(Reservas!I607=$O$12,0.33,"")))),Reservas!K607)</f>
        <v/>
      </c>
      <c r="CE602" t="str">
        <f>IF(Reservas!N607="",IF(Reservas!M607="","",IF(Reservas!L607=$O$10,0.85,IF(Reservas!L607=$O$11,0.45,IF(Reservas!L607=$O$12,0.33,"")))),Reservas!N607)</f>
        <v/>
      </c>
      <c r="CF602" t="str">
        <f>IF(Reservas!Q607="",IF(Reservas!P607="","",IF(Reservas!O607=$O$10,0.85,IF(Reservas!O607=$O$11,0.45,IF(Reservas!O607=$O$12,0.33,"")))),Reservas!Q607)</f>
        <v/>
      </c>
      <c r="CG602" t="str">
        <f>IF(Reservas!T607="",IF(Reservas!S607="","",IF(Reservas!R607=$O$10,0.85,IF(Reservas!R607=$O$11,0.45,IF(Reservas!R607=$O$12,0.33,"")))),Reservas!T607)</f>
        <v/>
      </c>
      <c r="CH602" t="str">
        <f>IF(Reservas!W607="",IF(Reservas!V607="","",IF(Reservas!U607=$O$10,0.85,IF(Reservas!U607=$O$11,0.45,IF(Reservas!U607=$O$12,0.33,"")))),Reservas!W607)</f>
        <v/>
      </c>
      <c r="CI602" t="str">
        <f>IF(Reservas!Z607="",IF(Reservas!Y607="","",IF(Reservas!X607=$O$10,0.85,IF(Reservas!X607=$O$11,0.45,IF(Reservas!X607=$O$12,0.33,"")))),Reservas!Z607)</f>
        <v/>
      </c>
      <c r="CJ602" t="str">
        <f>IF(Reservas!AC607="",IF(Reservas!AB607="","",IF(Reservas!AA607=$O$10,0.85,IF(Reservas!AA607=$O$11,0.45,IF(Reservas!AA607=$O$12,0.33,"")))),Reservas!AC607)</f>
        <v/>
      </c>
      <c r="CK602" t="str">
        <f>IF(Reservas!AF607="",IF(Reservas!AE607="","",IF(Reservas!AD607=$O$10,0.85,IF(Reservas!AD607=$O$11,0.45,IF(Reservas!AD607=$O$12,0.33,"")))),Reservas!AF607)</f>
        <v/>
      </c>
      <c r="CL602" t="str">
        <f>IF(Reservas!AI607="",IF(Reservas!AH607="","",IF(Reservas!AG607=$O$10,0.85,IF(Reservas!AG607=$O$11,0.45,IF(Reservas!AG607=$O$12,0.33,"")))),Reservas!AI607)</f>
        <v/>
      </c>
      <c r="CM602" t="str">
        <f>IF(Reservas!AL607="",IF(Reservas!AK607="","",IF(Reservas!AJ607=$O$10,0.85,IF(Reservas!AJ607=$O$11,0.45,IF(Reservas!AJ607=$O$12,0.33,"")))),Reservas!AL607)</f>
        <v/>
      </c>
      <c r="CO602" t="str">
        <f>IFERROR('Prod y alimentación'!E660*IF($AN602=$R$10,VLOOKUP($AO602,Listas!$B$6:$C$106,2,),IF($AN602=$R$11,VLOOKUP($AO602,Listas!$E$6:$F$106,2,),IF($AN602=$R$12,VLOOKUP($AO602,Listas!$H$6:$I$106,2,),""))),"")</f>
        <v/>
      </c>
      <c r="CP602" t="str">
        <f>IFERROR('Prod y alimentación'!H660*IF($AN602=$R$10,VLOOKUP($AO602,Listas!$B$6:$C$106,2,),IF($AN602=$R$11,VLOOKUP($AO602,Listas!$E$6:$F$106,2,),IF($AN602=$R$12,VLOOKUP($AO602,Listas!$H$6:$I$106,2,),""))),"")</f>
        <v/>
      </c>
      <c r="CQ602" t="str">
        <f>IFERROR('Prod y alimentación'!K660*IF($AN602=$R$10,VLOOKUP($AO602,Listas!$B$6:$C$106,2,),IF($AN602=$R$11,VLOOKUP($AO602,Listas!$E$6:$F$106,2,),IF($AN602=$R$12,VLOOKUP($AO602,Listas!$H$6:$I$106,2,),""))),"")</f>
        <v/>
      </c>
      <c r="CR602" t="str">
        <f>IFERROR('Prod y alimentación'!N660*IF($AN602=$R$10,VLOOKUP($AO602,Listas!$B$6:$C$106,2,),IF($AN602=$R$11,VLOOKUP($AO602,Listas!$E$6:$F$106,2,),IF($AN602=$R$12,VLOOKUP($AO602,Listas!$H$6:$I$106,2,),""))),"")</f>
        <v/>
      </c>
      <c r="CS602" t="str">
        <f>IFERROR('Prod y alimentación'!Q660*IF($AN602=$R$10,VLOOKUP($AO602,Listas!$B$6:$C$106,2,),IF($AN602=$R$11,VLOOKUP($AO602,Listas!$E$6:$F$106,2,),IF($AN602=$R$12,VLOOKUP($AO602,Listas!$H$6:$I$106,2,),""))),"")</f>
        <v/>
      </c>
      <c r="CT602" t="str">
        <f>IFERROR('Prod y alimentación'!T660*IF($AN602=$R$10,VLOOKUP($AO602,Listas!$B$6:$C$106,2,),IF($AN602=$R$11,VLOOKUP($AO602,Listas!$E$6:$F$106,2,),IF($AN602=$R$12,VLOOKUP($AO602,Listas!$H$6:$I$106,2,),""))),"")</f>
        <v/>
      </c>
      <c r="CU602" t="str">
        <f>IFERROR('Prod y alimentación'!W660*IF($AN602=$R$10,VLOOKUP($AO602,Listas!$B$6:$C$106,2,),IF($AN602=$R$11,VLOOKUP($AO602,Listas!$E$6:$F$106,2,),IF($AN602=$R$12,VLOOKUP($AO602,Listas!$H$6:$I$106,2,),""))),"")</f>
        <v/>
      </c>
      <c r="CV602" t="str">
        <f>IFERROR('Prod y alimentación'!Z660*IF($AN602=$R$10,VLOOKUP($AO602,Listas!$B$6:$C$106,2,),IF($AN602=$R$11,VLOOKUP($AO602,Listas!$E$6:$F$106,2,),IF($AN602=$R$12,VLOOKUP($AO602,Listas!$H$6:$I$106,2,),""))),"")</f>
        <v/>
      </c>
      <c r="CW602" t="str">
        <f>IFERROR('Prod y alimentación'!AC660*IF($AN602=$R$10,VLOOKUP($AO602,Listas!$B$6:$C$106,2,),IF($AN602=$R$11,VLOOKUP($AO602,Listas!$E$6:$F$106,2,),IF($AN602=$R$12,VLOOKUP($AO602,Listas!$H$6:$I$106,2,),""))),"")</f>
        <v/>
      </c>
      <c r="CX602" t="str">
        <f>IFERROR('Prod y alimentación'!AF660*IF($AN602=$R$10,VLOOKUP($AO602,Listas!$B$6:$C$106,2,),IF($AN602=$R$11,VLOOKUP($AO602,Listas!$E$6:$F$106,2,),IF($AN602=$R$12,VLOOKUP($AO602,Listas!$H$6:$I$106,2,),""))),"")</f>
        <v/>
      </c>
      <c r="CY602" t="str">
        <f>IFERROR('Prod y alimentación'!AI660*IF($AN602=$R$10,VLOOKUP($AO602,Listas!$B$6:$C$106,2,),IF($AN602=$R$11,VLOOKUP($AO602,Listas!$E$6:$F$106,2,),IF($AN602=$R$12,VLOOKUP($AO602,Listas!$H$6:$I$106,2,),""))),"")</f>
        <v/>
      </c>
      <c r="CZ602" t="str">
        <f>IFERROR('Prod y alimentación'!AL660*IF($AN602=$R$10,VLOOKUP($AO602,Listas!$B$6:$C$106,2,),IF($AN602=$R$11,VLOOKUP($AO602,Listas!$E$6:$F$106,2,),IF($AN602=$R$12,VLOOKUP($AO602,Listas!$H$6:$I$106,2,),""))),"")</f>
        <v/>
      </c>
    </row>
    <row r="603" spans="80:104" x14ac:dyDescent="0.35">
      <c r="CB603" t="str">
        <f>IF(Reservas!E608="",IF(Reservas!D608="","",IF(Reservas!C608=$O$10,0.85,IF(Reservas!C608=$O$11,0.45,IF(Reservas!C608=$O$12,0.33,"")))),Reservas!E608)</f>
        <v/>
      </c>
      <c r="CC603" t="str">
        <f>IF(Reservas!H608="",IF(Reservas!G608="","",IF(Reservas!F608=$O$10,0.85,IF(Reservas!F608=$O$11,0.45,IF(Reservas!F608=$O$12,0.33,"")))),Reservas!H608)</f>
        <v/>
      </c>
      <c r="CD603" t="str">
        <f>IF(Reservas!K608="",IF(Reservas!J608="","",IF(Reservas!I608=$O$10,0.85,IF(Reservas!I608=$O$11,0.45,IF(Reservas!I608=$O$12,0.33,"")))),Reservas!K608)</f>
        <v/>
      </c>
      <c r="CE603" t="str">
        <f>IF(Reservas!N608="",IF(Reservas!M608="","",IF(Reservas!L608=$O$10,0.85,IF(Reservas!L608=$O$11,0.45,IF(Reservas!L608=$O$12,0.33,"")))),Reservas!N608)</f>
        <v/>
      </c>
      <c r="CF603" t="str">
        <f>IF(Reservas!Q608="",IF(Reservas!P608="","",IF(Reservas!O608=$O$10,0.85,IF(Reservas!O608=$O$11,0.45,IF(Reservas!O608=$O$12,0.33,"")))),Reservas!Q608)</f>
        <v/>
      </c>
      <c r="CG603" t="str">
        <f>IF(Reservas!T608="",IF(Reservas!S608="","",IF(Reservas!R608=$O$10,0.85,IF(Reservas!R608=$O$11,0.45,IF(Reservas!R608=$O$12,0.33,"")))),Reservas!T608)</f>
        <v/>
      </c>
      <c r="CH603" t="str">
        <f>IF(Reservas!W608="",IF(Reservas!V608="","",IF(Reservas!U608=$O$10,0.85,IF(Reservas!U608=$O$11,0.45,IF(Reservas!U608=$O$12,0.33,"")))),Reservas!W608)</f>
        <v/>
      </c>
      <c r="CI603" t="str">
        <f>IF(Reservas!Z608="",IF(Reservas!Y608="","",IF(Reservas!X608=$O$10,0.85,IF(Reservas!X608=$O$11,0.45,IF(Reservas!X608=$O$12,0.33,"")))),Reservas!Z608)</f>
        <v/>
      </c>
      <c r="CJ603" t="str">
        <f>IF(Reservas!AC608="",IF(Reservas!AB608="","",IF(Reservas!AA608=$O$10,0.85,IF(Reservas!AA608=$O$11,0.45,IF(Reservas!AA608=$O$12,0.33,"")))),Reservas!AC608)</f>
        <v/>
      </c>
      <c r="CK603" t="str">
        <f>IF(Reservas!AF608="",IF(Reservas!AE608="","",IF(Reservas!AD608=$O$10,0.85,IF(Reservas!AD608=$O$11,0.45,IF(Reservas!AD608=$O$12,0.33,"")))),Reservas!AF608)</f>
        <v/>
      </c>
      <c r="CL603" t="str">
        <f>IF(Reservas!AI608="",IF(Reservas!AH608="","",IF(Reservas!AG608=$O$10,0.85,IF(Reservas!AG608=$O$11,0.45,IF(Reservas!AG608=$O$12,0.33,"")))),Reservas!AI608)</f>
        <v/>
      </c>
      <c r="CM603" t="str">
        <f>IF(Reservas!AL608="",IF(Reservas!AK608="","",IF(Reservas!AJ608=$O$10,0.85,IF(Reservas!AJ608=$O$11,0.45,IF(Reservas!AJ608=$O$12,0.33,"")))),Reservas!AL608)</f>
        <v/>
      </c>
      <c r="CO603" t="str">
        <f>IFERROR('Prod y alimentación'!E661*IF($AN603=$R$10,VLOOKUP($AO603,Listas!$B$6:$C$106,2,),IF($AN603=$R$11,VLOOKUP($AO603,Listas!$E$6:$F$106,2,),IF($AN603=$R$12,VLOOKUP($AO603,Listas!$H$6:$I$106,2,),""))),"")</f>
        <v/>
      </c>
      <c r="CP603" t="str">
        <f>IFERROR('Prod y alimentación'!H661*IF($AN603=$R$10,VLOOKUP($AO603,Listas!$B$6:$C$106,2,),IF($AN603=$R$11,VLOOKUP($AO603,Listas!$E$6:$F$106,2,),IF($AN603=$R$12,VLOOKUP($AO603,Listas!$H$6:$I$106,2,),""))),"")</f>
        <v/>
      </c>
      <c r="CQ603" t="str">
        <f>IFERROR('Prod y alimentación'!K661*IF($AN603=$R$10,VLOOKUP($AO603,Listas!$B$6:$C$106,2,),IF($AN603=$R$11,VLOOKUP($AO603,Listas!$E$6:$F$106,2,),IF($AN603=$R$12,VLOOKUP($AO603,Listas!$H$6:$I$106,2,),""))),"")</f>
        <v/>
      </c>
      <c r="CR603" t="str">
        <f>IFERROR('Prod y alimentación'!N661*IF($AN603=$R$10,VLOOKUP($AO603,Listas!$B$6:$C$106,2,),IF($AN603=$R$11,VLOOKUP($AO603,Listas!$E$6:$F$106,2,),IF($AN603=$R$12,VLOOKUP($AO603,Listas!$H$6:$I$106,2,),""))),"")</f>
        <v/>
      </c>
      <c r="CS603" t="str">
        <f>IFERROR('Prod y alimentación'!Q661*IF($AN603=$R$10,VLOOKUP($AO603,Listas!$B$6:$C$106,2,),IF($AN603=$R$11,VLOOKUP($AO603,Listas!$E$6:$F$106,2,),IF($AN603=$R$12,VLOOKUP($AO603,Listas!$H$6:$I$106,2,),""))),"")</f>
        <v/>
      </c>
      <c r="CT603" t="str">
        <f>IFERROR('Prod y alimentación'!T661*IF($AN603=$R$10,VLOOKUP($AO603,Listas!$B$6:$C$106,2,),IF($AN603=$R$11,VLOOKUP($AO603,Listas!$E$6:$F$106,2,),IF($AN603=$R$12,VLOOKUP($AO603,Listas!$H$6:$I$106,2,),""))),"")</f>
        <v/>
      </c>
      <c r="CU603" t="str">
        <f>IFERROR('Prod y alimentación'!W661*IF($AN603=$R$10,VLOOKUP($AO603,Listas!$B$6:$C$106,2,),IF($AN603=$R$11,VLOOKUP($AO603,Listas!$E$6:$F$106,2,),IF($AN603=$R$12,VLOOKUP($AO603,Listas!$H$6:$I$106,2,),""))),"")</f>
        <v/>
      </c>
      <c r="CV603" t="str">
        <f>IFERROR('Prod y alimentación'!Z661*IF($AN603=$R$10,VLOOKUP($AO603,Listas!$B$6:$C$106,2,),IF($AN603=$R$11,VLOOKUP($AO603,Listas!$E$6:$F$106,2,),IF($AN603=$R$12,VLOOKUP($AO603,Listas!$H$6:$I$106,2,),""))),"")</f>
        <v/>
      </c>
      <c r="CW603" t="str">
        <f>IFERROR('Prod y alimentación'!AC661*IF($AN603=$R$10,VLOOKUP($AO603,Listas!$B$6:$C$106,2,),IF($AN603=$R$11,VLOOKUP($AO603,Listas!$E$6:$F$106,2,),IF($AN603=$R$12,VLOOKUP($AO603,Listas!$H$6:$I$106,2,),""))),"")</f>
        <v/>
      </c>
      <c r="CX603" t="str">
        <f>IFERROR('Prod y alimentación'!AF661*IF($AN603=$R$10,VLOOKUP($AO603,Listas!$B$6:$C$106,2,),IF($AN603=$R$11,VLOOKUP($AO603,Listas!$E$6:$F$106,2,),IF($AN603=$R$12,VLOOKUP($AO603,Listas!$H$6:$I$106,2,),""))),"")</f>
        <v/>
      </c>
      <c r="CY603" t="str">
        <f>IFERROR('Prod y alimentación'!AI661*IF($AN603=$R$10,VLOOKUP($AO603,Listas!$B$6:$C$106,2,),IF($AN603=$R$11,VLOOKUP($AO603,Listas!$E$6:$F$106,2,),IF($AN603=$R$12,VLOOKUP($AO603,Listas!$H$6:$I$106,2,),""))),"")</f>
        <v/>
      </c>
      <c r="CZ603" t="str">
        <f>IFERROR('Prod y alimentación'!AL661*IF($AN603=$R$10,VLOOKUP($AO603,Listas!$B$6:$C$106,2,),IF($AN603=$R$11,VLOOKUP($AO603,Listas!$E$6:$F$106,2,),IF($AN603=$R$12,VLOOKUP($AO603,Listas!$H$6:$I$106,2,),""))),"")</f>
        <v/>
      </c>
    </row>
    <row r="604" spans="80:104" x14ac:dyDescent="0.35">
      <c r="CB604" t="str">
        <f>IF(Reservas!E609="",IF(Reservas!D609="","",IF(Reservas!C609=$O$10,0.85,IF(Reservas!C609=$O$11,0.45,IF(Reservas!C609=$O$12,0.33,"")))),Reservas!E609)</f>
        <v/>
      </c>
      <c r="CC604" t="str">
        <f>IF(Reservas!H609="",IF(Reservas!G609="","",IF(Reservas!F609=$O$10,0.85,IF(Reservas!F609=$O$11,0.45,IF(Reservas!F609=$O$12,0.33,"")))),Reservas!H609)</f>
        <v/>
      </c>
      <c r="CD604" t="str">
        <f>IF(Reservas!K609="",IF(Reservas!J609="","",IF(Reservas!I609=$O$10,0.85,IF(Reservas!I609=$O$11,0.45,IF(Reservas!I609=$O$12,0.33,"")))),Reservas!K609)</f>
        <v/>
      </c>
      <c r="CE604" t="str">
        <f>IF(Reservas!N609="",IF(Reservas!M609="","",IF(Reservas!L609=$O$10,0.85,IF(Reservas!L609=$O$11,0.45,IF(Reservas!L609=$O$12,0.33,"")))),Reservas!N609)</f>
        <v/>
      </c>
      <c r="CF604" t="str">
        <f>IF(Reservas!Q609="",IF(Reservas!P609="","",IF(Reservas!O609=$O$10,0.85,IF(Reservas!O609=$O$11,0.45,IF(Reservas!O609=$O$12,0.33,"")))),Reservas!Q609)</f>
        <v/>
      </c>
      <c r="CG604" t="str">
        <f>IF(Reservas!T609="",IF(Reservas!S609="","",IF(Reservas!R609=$O$10,0.85,IF(Reservas!R609=$O$11,0.45,IF(Reservas!R609=$O$12,0.33,"")))),Reservas!T609)</f>
        <v/>
      </c>
      <c r="CH604" t="str">
        <f>IF(Reservas!W609="",IF(Reservas!V609="","",IF(Reservas!U609=$O$10,0.85,IF(Reservas!U609=$O$11,0.45,IF(Reservas!U609=$O$12,0.33,"")))),Reservas!W609)</f>
        <v/>
      </c>
      <c r="CI604" t="str">
        <f>IF(Reservas!Z609="",IF(Reservas!Y609="","",IF(Reservas!X609=$O$10,0.85,IF(Reservas!X609=$O$11,0.45,IF(Reservas!X609=$O$12,0.33,"")))),Reservas!Z609)</f>
        <v/>
      </c>
      <c r="CJ604" t="str">
        <f>IF(Reservas!AC609="",IF(Reservas!AB609="","",IF(Reservas!AA609=$O$10,0.85,IF(Reservas!AA609=$O$11,0.45,IF(Reservas!AA609=$O$12,0.33,"")))),Reservas!AC609)</f>
        <v/>
      </c>
      <c r="CK604" t="str">
        <f>IF(Reservas!AF609="",IF(Reservas!AE609="","",IF(Reservas!AD609=$O$10,0.85,IF(Reservas!AD609=$O$11,0.45,IF(Reservas!AD609=$O$12,0.33,"")))),Reservas!AF609)</f>
        <v/>
      </c>
      <c r="CL604" t="str">
        <f>IF(Reservas!AI609="",IF(Reservas!AH609="","",IF(Reservas!AG609=$O$10,0.85,IF(Reservas!AG609=$O$11,0.45,IF(Reservas!AG609=$O$12,0.33,"")))),Reservas!AI609)</f>
        <v/>
      </c>
      <c r="CM604" t="str">
        <f>IF(Reservas!AL609="",IF(Reservas!AK609="","",IF(Reservas!AJ609=$O$10,0.85,IF(Reservas!AJ609=$O$11,0.45,IF(Reservas!AJ609=$O$12,0.33,"")))),Reservas!AL609)</f>
        <v/>
      </c>
      <c r="CO604" t="str">
        <f>IFERROR('Prod y alimentación'!E662*IF($AN604=$R$10,VLOOKUP($AO604,Listas!$B$6:$C$106,2,),IF($AN604=$R$11,VLOOKUP($AO604,Listas!$E$6:$F$106,2,),IF($AN604=$R$12,VLOOKUP($AO604,Listas!$H$6:$I$106,2,),""))),"")</f>
        <v/>
      </c>
      <c r="CP604" t="str">
        <f>IFERROR('Prod y alimentación'!H662*IF($AN604=$R$10,VLOOKUP($AO604,Listas!$B$6:$C$106,2,),IF($AN604=$R$11,VLOOKUP($AO604,Listas!$E$6:$F$106,2,),IF($AN604=$R$12,VLOOKUP($AO604,Listas!$H$6:$I$106,2,),""))),"")</f>
        <v/>
      </c>
      <c r="CQ604" t="str">
        <f>IFERROR('Prod y alimentación'!K662*IF($AN604=$R$10,VLOOKUP($AO604,Listas!$B$6:$C$106,2,),IF($AN604=$R$11,VLOOKUP($AO604,Listas!$E$6:$F$106,2,),IF($AN604=$R$12,VLOOKUP($AO604,Listas!$H$6:$I$106,2,),""))),"")</f>
        <v/>
      </c>
      <c r="CR604" t="str">
        <f>IFERROR('Prod y alimentación'!N662*IF($AN604=$R$10,VLOOKUP($AO604,Listas!$B$6:$C$106,2,),IF($AN604=$R$11,VLOOKUP($AO604,Listas!$E$6:$F$106,2,),IF($AN604=$R$12,VLOOKUP($AO604,Listas!$H$6:$I$106,2,),""))),"")</f>
        <v/>
      </c>
      <c r="CS604" t="str">
        <f>IFERROR('Prod y alimentación'!Q662*IF($AN604=$R$10,VLOOKUP($AO604,Listas!$B$6:$C$106,2,),IF($AN604=$R$11,VLOOKUP($AO604,Listas!$E$6:$F$106,2,),IF($AN604=$R$12,VLOOKUP($AO604,Listas!$H$6:$I$106,2,),""))),"")</f>
        <v/>
      </c>
      <c r="CT604" t="str">
        <f>IFERROR('Prod y alimentación'!T662*IF($AN604=$R$10,VLOOKUP($AO604,Listas!$B$6:$C$106,2,),IF($AN604=$R$11,VLOOKUP($AO604,Listas!$E$6:$F$106,2,),IF($AN604=$R$12,VLOOKUP($AO604,Listas!$H$6:$I$106,2,),""))),"")</f>
        <v/>
      </c>
      <c r="CU604" t="str">
        <f>IFERROR('Prod y alimentación'!W662*IF($AN604=$R$10,VLOOKUP($AO604,Listas!$B$6:$C$106,2,),IF($AN604=$R$11,VLOOKUP($AO604,Listas!$E$6:$F$106,2,),IF($AN604=$R$12,VLOOKUP($AO604,Listas!$H$6:$I$106,2,),""))),"")</f>
        <v/>
      </c>
      <c r="CV604" t="str">
        <f>IFERROR('Prod y alimentación'!Z662*IF($AN604=$R$10,VLOOKUP($AO604,Listas!$B$6:$C$106,2,),IF($AN604=$R$11,VLOOKUP($AO604,Listas!$E$6:$F$106,2,),IF($AN604=$R$12,VLOOKUP($AO604,Listas!$H$6:$I$106,2,),""))),"")</f>
        <v/>
      </c>
      <c r="CW604" t="str">
        <f>IFERROR('Prod y alimentación'!AC662*IF($AN604=$R$10,VLOOKUP($AO604,Listas!$B$6:$C$106,2,),IF($AN604=$R$11,VLOOKUP($AO604,Listas!$E$6:$F$106,2,),IF($AN604=$R$12,VLOOKUP($AO604,Listas!$H$6:$I$106,2,),""))),"")</f>
        <v/>
      </c>
      <c r="CX604" t="str">
        <f>IFERROR('Prod y alimentación'!AF662*IF($AN604=$R$10,VLOOKUP($AO604,Listas!$B$6:$C$106,2,),IF($AN604=$R$11,VLOOKUP($AO604,Listas!$E$6:$F$106,2,),IF($AN604=$R$12,VLOOKUP($AO604,Listas!$H$6:$I$106,2,),""))),"")</f>
        <v/>
      </c>
      <c r="CY604" t="str">
        <f>IFERROR('Prod y alimentación'!AI662*IF($AN604=$R$10,VLOOKUP($AO604,Listas!$B$6:$C$106,2,),IF($AN604=$R$11,VLOOKUP($AO604,Listas!$E$6:$F$106,2,),IF($AN604=$R$12,VLOOKUP($AO604,Listas!$H$6:$I$106,2,),""))),"")</f>
        <v/>
      </c>
      <c r="CZ604" t="str">
        <f>IFERROR('Prod y alimentación'!AL662*IF($AN604=$R$10,VLOOKUP($AO604,Listas!$B$6:$C$106,2,),IF($AN604=$R$11,VLOOKUP($AO604,Listas!$E$6:$F$106,2,),IF($AN604=$R$12,VLOOKUP($AO604,Listas!$H$6:$I$106,2,),""))),"")</f>
        <v/>
      </c>
    </row>
    <row r="605" spans="80:104" x14ac:dyDescent="0.35">
      <c r="CB605" t="str">
        <f>IF(Reservas!E610="",IF(Reservas!D610="","",IF(Reservas!C610=$O$10,0.85,IF(Reservas!C610=$O$11,0.45,IF(Reservas!C610=$O$12,0.33,"")))),Reservas!E610)</f>
        <v/>
      </c>
      <c r="CC605" t="str">
        <f>IF(Reservas!H610="",IF(Reservas!G610="","",IF(Reservas!F610=$O$10,0.85,IF(Reservas!F610=$O$11,0.45,IF(Reservas!F610=$O$12,0.33,"")))),Reservas!H610)</f>
        <v/>
      </c>
      <c r="CD605" t="str">
        <f>IF(Reservas!K610="",IF(Reservas!J610="","",IF(Reservas!I610=$O$10,0.85,IF(Reservas!I610=$O$11,0.45,IF(Reservas!I610=$O$12,0.33,"")))),Reservas!K610)</f>
        <v/>
      </c>
      <c r="CE605" t="str">
        <f>IF(Reservas!N610="",IF(Reservas!M610="","",IF(Reservas!L610=$O$10,0.85,IF(Reservas!L610=$O$11,0.45,IF(Reservas!L610=$O$12,0.33,"")))),Reservas!N610)</f>
        <v/>
      </c>
      <c r="CF605" t="str">
        <f>IF(Reservas!Q610="",IF(Reservas!P610="","",IF(Reservas!O610=$O$10,0.85,IF(Reservas!O610=$O$11,0.45,IF(Reservas!O610=$O$12,0.33,"")))),Reservas!Q610)</f>
        <v/>
      </c>
      <c r="CG605" t="str">
        <f>IF(Reservas!T610="",IF(Reservas!S610="","",IF(Reservas!R610=$O$10,0.85,IF(Reservas!R610=$O$11,0.45,IF(Reservas!R610=$O$12,0.33,"")))),Reservas!T610)</f>
        <v/>
      </c>
      <c r="CH605" t="str">
        <f>IF(Reservas!W610="",IF(Reservas!V610="","",IF(Reservas!U610=$O$10,0.85,IF(Reservas!U610=$O$11,0.45,IF(Reservas!U610=$O$12,0.33,"")))),Reservas!W610)</f>
        <v/>
      </c>
      <c r="CI605" t="str">
        <f>IF(Reservas!Z610="",IF(Reservas!Y610="","",IF(Reservas!X610=$O$10,0.85,IF(Reservas!X610=$O$11,0.45,IF(Reservas!X610=$O$12,0.33,"")))),Reservas!Z610)</f>
        <v/>
      </c>
      <c r="CJ605" t="str">
        <f>IF(Reservas!AC610="",IF(Reservas!AB610="","",IF(Reservas!AA610=$O$10,0.85,IF(Reservas!AA610=$O$11,0.45,IF(Reservas!AA610=$O$12,0.33,"")))),Reservas!AC610)</f>
        <v/>
      </c>
      <c r="CK605" t="str">
        <f>IF(Reservas!AF610="",IF(Reservas!AE610="","",IF(Reservas!AD610=$O$10,0.85,IF(Reservas!AD610=$O$11,0.45,IF(Reservas!AD610=$O$12,0.33,"")))),Reservas!AF610)</f>
        <v/>
      </c>
      <c r="CL605" t="str">
        <f>IF(Reservas!AI610="",IF(Reservas!AH610="","",IF(Reservas!AG610=$O$10,0.85,IF(Reservas!AG610=$O$11,0.45,IF(Reservas!AG610=$O$12,0.33,"")))),Reservas!AI610)</f>
        <v/>
      </c>
      <c r="CM605" t="str">
        <f>IF(Reservas!AL610="",IF(Reservas!AK610="","",IF(Reservas!AJ610=$O$10,0.85,IF(Reservas!AJ610=$O$11,0.45,IF(Reservas!AJ610=$O$12,0.33,"")))),Reservas!AL610)</f>
        <v/>
      </c>
      <c r="CO605" t="str">
        <f>IFERROR('Prod y alimentación'!E663*IF($AN605=$R$10,VLOOKUP($AO605,Listas!$B$6:$C$106,2,),IF($AN605=$R$11,VLOOKUP($AO605,Listas!$E$6:$F$106,2,),IF($AN605=$R$12,VLOOKUP($AO605,Listas!$H$6:$I$106,2,),""))),"")</f>
        <v/>
      </c>
      <c r="CP605" t="str">
        <f>IFERROR('Prod y alimentación'!H663*IF($AN605=$R$10,VLOOKUP($AO605,Listas!$B$6:$C$106,2,),IF($AN605=$R$11,VLOOKUP($AO605,Listas!$E$6:$F$106,2,),IF($AN605=$R$12,VLOOKUP($AO605,Listas!$H$6:$I$106,2,),""))),"")</f>
        <v/>
      </c>
      <c r="CQ605" t="str">
        <f>IFERROR('Prod y alimentación'!K663*IF($AN605=$R$10,VLOOKUP($AO605,Listas!$B$6:$C$106,2,),IF($AN605=$R$11,VLOOKUP($AO605,Listas!$E$6:$F$106,2,),IF($AN605=$R$12,VLOOKUP($AO605,Listas!$H$6:$I$106,2,),""))),"")</f>
        <v/>
      </c>
      <c r="CR605" t="str">
        <f>IFERROR('Prod y alimentación'!N663*IF($AN605=$R$10,VLOOKUP($AO605,Listas!$B$6:$C$106,2,),IF($AN605=$R$11,VLOOKUP($AO605,Listas!$E$6:$F$106,2,),IF($AN605=$R$12,VLOOKUP($AO605,Listas!$H$6:$I$106,2,),""))),"")</f>
        <v/>
      </c>
      <c r="CS605" t="str">
        <f>IFERROR('Prod y alimentación'!Q663*IF($AN605=$R$10,VLOOKUP($AO605,Listas!$B$6:$C$106,2,),IF($AN605=$R$11,VLOOKUP($AO605,Listas!$E$6:$F$106,2,),IF($AN605=$R$12,VLOOKUP($AO605,Listas!$H$6:$I$106,2,),""))),"")</f>
        <v/>
      </c>
      <c r="CT605" t="str">
        <f>IFERROR('Prod y alimentación'!T663*IF($AN605=$R$10,VLOOKUP($AO605,Listas!$B$6:$C$106,2,),IF($AN605=$R$11,VLOOKUP($AO605,Listas!$E$6:$F$106,2,),IF($AN605=$R$12,VLOOKUP($AO605,Listas!$H$6:$I$106,2,),""))),"")</f>
        <v/>
      </c>
      <c r="CU605" t="str">
        <f>IFERROR('Prod y alimentación'!W663*IF($AN605=$R$10,VLOOKUP($AO605,Listas!$B$6:$C$106,2,),IF($AN605=$R$11,VLOOKUP($AO605,Listas!$E$6:$F$106,2,),IF($AN605=$R$12,VLOOKUP($AO605,Listas!$H$6:$I$106,2,),""))),"")</f>
        <v/>
      </c>
      <c r="CV605" t="str">
        <f>IFERROR('Prod y alimentación'!Z663*IF($AN605=$R$10,VLOOKUP($AO605,Listas!$B$6:$C$106,2,),IF($AN605=$R$11,VLOOKUP($AO605,Listas!$E$6:$F$106,2,),IF($AN605=$R$12,VLOOKUP($AO605,Listas!$H$6:$I$106,2,),""))),"")</f>
        <v/>
      </c>
      <c r="CW605" t="str">
        <f>IFERROR('Prod y alimentación'!AC663*IF($AN605=$R$10,VLOOKUP($AO605,Listas!$B$6:$C$106,2,),IF($AN605=$R$11,VLOOKUP($AO605,Listas!$E$6:$F$106,2,),IF($AN605=$R$12,VLOOKUP($AO605,Listas!$H$6:$I$106,2,),""))),"")</f>
        <v/>
      </c>
      <c r="CX605" t="str">
        <f>IFERROR('Prod y alimentación'!AF663*IF($AN605=$R$10,VLOOKUP($AO605,Listas!$B$6:$C$106,2,),IF($AN605=$R$11,VLOOKUP($AO605,Listas!$E$6:$F$106,2,),IF($AN605=$R$12,VLOOKUP($AO605,Listas!$H$6:$I$106,2,),""))),"")</f>
        <v/>
      </c>
      <c r="CY605" t="str">
        <f>IFERROR('Prod y alimentación'!AI663*IF($AN605=$R$10,VLOOKUP($AO605,Listas!$B$6:$C$106,2,),IF($AN605=$R$11,VLOOKUP($AO605,Listas!$E$6:$F$106,2,),IF($AN605=$R$12,VLOOKUP($AO605,Listas!$H$6:$I$106,2,),""))),"")</f>
        <v/>
      </c>
      <c r="CZ605" t="str">
        <f>IFERROR('Prod y alimentación'!AL663*IF($AN605=$R$10,VLOOKUP($AO605,Listas!$B$6:$C$106,2,),IF($AN605=$R$11,VLOOKUP($AO605,Listas!$E$6:$F$106,2,),IF($AN605=$R$12,VLOOKUP($AO605,Listas!$H$6:$I$106,2,),""))),"")</f>
        <v/>
      </c>
    </row>
    <row r="606" spans="80:104" x14ac:dyDescent="0.35">
      <c r="CB606" t="str">
        <f>IF(Reservas!E611="",IF(Reservas!D611="","",IF(Reservas!C611=$O$10,0.85,IF(Reservas!C611=$O$11,0.45,IF(Reservas!C611=$O$12,0.33,"")))),Reservas!E611)</f>
        <v/>
      </c>
      <c r="CC606" t="str">
        <f>IF(Reservas!H611="",IF(Reservas!G611="","",IF(Reservas!F611=$O$10,0.85,IF(Reservas!F611=$O$11,0.45,IF(Reservas!F611=$O$12,0.33,"")))),Reservas!H611)</f>
        <v/>
      </c>
      <c r="CD606" t="str">
        <f>IF(Reservas!K611="",IF(Reservas!J611="","",IF(Reservas!I611=$O$10,0.85,IF(Reservas!I611=$O$11,0.45,IF(Reservas!I611=$O$12,0.33,"")))),Reservas!K611)</f>
        <v/>
      </c>
      <c r="CE606" t="str">
        <f>IF(Reservas!N611="",IF(Reservas!M611="","",IF(Reservas!L611=$O$10,0.85,IF(Reservas!L611=$O$11,0.45,IF(Reservas!L611=$O$12,0.33,"")))),Reservas!N611)</f>
        <v/>
      </c>
      <c r="CF606" t="str">
        <f>IF(Reservas!Q611="",IF(Reservas!P611="","",IF(Reservas!O611=$O$10,0.85,IF(Reservas!O611=$O$11,0.45,IF(Reservas!O611=$O$12,0.33,"")))),Reservas!Q611)</f>
        <v/>
      </c>
      <c r="CG606" t="str">
        <f>IF(Reservas!T611="",IF(Reservas!S611="","",IF(Reservas!R611=$O$10,0.85,IF(Reservas!R611=$O$11,0.45,IF(Reservas!R611=$O$12,0.33,"")))),Reservas!T611)</f>
        <v/>
      </c>
      <c r="CH606" t="str">
        <f>IF(Reservas!W611="",IF(Reservas!V611="","",IF(Reservas!U611=$O$10,0.85,IF(Reservas!U611=$O$11,0.45,IF(Reservas!U611=$O$12,0.33,"")))),Reservas!W611)</f>
        <v/>
      </c>
      <c r="CI606" t="str">
        <f>IF(Reservas!Z611="",IF(Reservas!Y611="","",IF(Reservas!X611=$O$10,0.85,IF(Reservas!X611=$O$11,0.45,IF(Reservas!X611=$O$12,0.33,"")))),Reservas!Z611)</f>
        <v/>
      </c>
      <c r="CJ606" t="str">
        <f>IF(Reservas!AC611="",IF(Reservas!AB611="","",IF(Reservas!AA611=$O$10,0.85,IF(Reservas!AA611=$O$11,0.45,IF(Reservas!AA611=$O$12,0.33,"")))),Reservas!AC611)</f>
        <v/>
      </c>
      <c r="CK606" t="str">
        <f>IF(Reservas!AF611="",IF(Reservas!AE611="","",IF(Reservas!AD611=$O$10,0.85,IF(Reservas!AD611=$O$11,0.45,IF(Reservas!AD611=$O$12,0.33,"")))),Reservas!AF611)</f>
        <v/>
      </c>
      <c r="CL606" t="str">
        <f>IF(Reservas!AI611="",IF(Reservas!AH611="","",IF(Reservas!AG611=$O$10,0.85,IF(Reservas!AG611=$O$11,0.45,IF(Reservas!AG611=$O$12,0.33,"")))),Reservas!AI611)</f>
        <v/>
      </c>
      <c r="CM606" t="str">
        <f>IF(Reservas!AL611="",IF(Reservas!AK611="","",IF(Reservas!AJ611=$O$10,0.85,IF(Reservas!AJ611=$O$11,0.45,IF(Reservas!AJ611=$O$12,0.33,"")))),Reservas!AL611)</f>
        <v/>
      </c>
      <c r="CO606" t="str">
        <f>IFERROR('Prod y alimentación'!E664*IF($AN606=$R$10,VLOOKUP($AO606,Listas!$B$6:$C$106,2,),IF($AN606=$R$11,VLOOKUP($AO606,Listas!$E$6:$F$106,2,),IF($AN606=$R$12,VLOOKUP($AO606,Listas!$H$6:$I$106,2,),""))),"")</f>
        <v/>
      </c>
      <c r="CP606" t="str">
        <f>IFERROR('Prod y alimentación'!H664*IF($AN606=$R$10,VLOOKUP($AO606,Listas!$B$6:$C$106,2,),IF($AN606=$R$11,VLOOKUP($AO606,Listas!$E$6:$F$106,2,),IF($AN606=$R$12,VLOOKUP($AO606,Listas!$H$6:$I$106,2,),""))),"")</f>
        <v/>
      </c>
      <c r="CQ606" t="str">
        <f>IFERROR('Prod y alimentación'!K664*IF($AN606=$R$10,VLOOKUP($AO606,Listas!$B$6:$C$106,2,),IF($AN606=$R$11,VLOOKUP($AO606,Listas!$E$6:$F$106,2,),IF($AN606=$R$12,VLOOKUP($AO606,Listas!$H$6:$I$106,2,),""))),"")</f>
        <v/>
      </c>
      <c r="CR606" t="str">
        <f>IFERROR('Prod y alimentación'!N664*IF($AN606=$R$10,VLOOKUP($AO606,Listas!$B$6:$C$106,2,),IF($AN606=$R$11,VLOOKUP($AO606,Listas!$E$6:$F$106,2,),IF($AN606=$R$12,VLOOKUP($AO606,Listas!$H$6:$I$106,2,),""))),"")</f>
        <v/>
      </c>
      <c r="CS606" t="str">
        <f>IFERROR('Prod y alimentación'!Q664*IF($AN606=$R$10,VLOOKUP($AO606,Listas!$B$6:$C$106,2,),IF($AN606=$R$11,VLOOKUP($AO606,Listas!$E$6:$F$106,2,),IF($AN606=$R$12,VLOOKUP($AO606,Listas!$H$6:$I$106,2,),""))),"")</f>
        <v/>
      </c>
      <c r="CT606" t="str">
        <f>IFERROR('Prod y alimentación'!T664*IF($AN606=$R$10,VLOOKUP($AO606,Listas!$B$6:$C$106,2,),IF($AN606=$R$11,VLOOKUP($AO606,Listas!$E$6:$F$106,2,),IF($AN606=$R$12,VLOOKUP($AO606,Listas!$H$6:$I$106,2,),""))),"")</f>
        <v/>
      </c>
      <c r="CU606" t="str">
        <f>IFERROR('Prod y alimentación'!W664*IF($AN606=$R$10,VLOOKUP($AO606,Listas!$B$6:$C$106,2,),IF($AN606=$R$11,VLOOKUP($AO606,Listas!$E$6:$F$106,2,),IF($AN606=$R$12,VLOOKUP($AO606,Listas!$H$6:$I$106,2,),""))),"")</f>
        <v/>
      </c>
      <c r="CV606" t="str">
        <f>IFERROR('Prod y alimentación'!Z664*IF($AN606=$R$10,VLOOKUP($AO606,Listas!$B$6:$C$106,2,),IF($AN606=$R$11,VLOOKUP($AO606,Listas!$E$6:$F$106,2,),IF($AN606=$R$12,VLOOKUP($AO606,Listas!$H$6:$I$106,2,),""))),"")</f>
        <v/>
      </c>
      <c r="CW606" t="str">
        <f>IFERROR('Prod y alimentación'!AC664*IF($AN606=$R$10,VLOOKUP($AO606,Listas!$B$6:$C$106,2,),IF($AN606=$R$11,VLOOKUP($AO606,Listas!$E$6:$F$106,2,),IF($AN606=$R$12,VLOOKUP($AO606,Listas!$H$6:$I$106,2,),""))),"")</f>
        <v/>
      </c>
      <c r="CX606" t="str">
        <f>IFERROR('Prod y alimentación'!AF664*IF($AN606=$R$10,VLOOKUP($AO606,Listas!$B$6:$C$106,2,),IF($AN606=$R$11,VLOOKUP($AO606,Listas!$E$6:$F$106,2,),IF($AN606=$R$12,VLOOKUP($AO606,Listas!$H$6:$I$106,2,),""))),"")</f>
        <v/>
      </c>
      <c r="CY606" t="str">
        <f>IFERROR('Prod y alimentación'!AI664*IF($AN606=$R$10,VLOOKUP($AO606,Listas!$B$6:$C$106,2,),IF($AN606=$R$11,VLOOKUP($AO606,Listas!$E$6:$F$106,2,),IF($AN606=$R$12,VLOOKUP($AO606,Listas!$H$6:$I$106,2,),""))),"")</f>
        <v/>
      </c>
      <c r="CZ606" t="str">
        <f>IFERROR('Prod y alimentación'!AL664*IF($AN606=$R$10,VLOOKUP($AO606,Listas!$B$6:$C$106,2,),IF($AN606=$R$11,VLOOKUP($AO606,Listas!$E$6:$F$106,2,),IF($AN606=$R$12,VLOOKUP($AO606,Listas!$H$6:$I$106,2,),""))),"")</f>
        <v/>
      </c>
    </row>
    <row r="607" spans="80:104" x14ac:dyDescent="0.35">
      <c r="CB607" t="str">
        <f>IF(Reservas!E612="",IF(Reservas!D612="","",IF(Reservas!C612=$O$10,0.85,IF(Reservas!C612=$O$11,0.45,IF(Reservas!C612=$O$12,0.33,"")))),Reservas!E612)</f>
        <v/>
      </c>
      <c r="CC607" t="str">
        <f>IF(Reservas!H612="",IF(Reservas!G612="","",IF(Reservas!F612=$O$10,0.85,IF(Reservas!F612=$O$11,0.45,IF(Reservas!F612=$O$12,0.33,"")))),Reservas!H612)</f>
        <v/>
      </c>
      <c r="CD607" t="str">
        <f>IF(Reservas!K612="",IF(Reservas!J612="","",IF(Reservas!I612=$O$10,0.85,IF(Reservas!I612=$O$11,0.45,IF(Reservas!I612=$O$12,0.33,"")))),Reservas!K612)</f>
        <v/>
      </c>
      <c r="CE607" t="str">
        <f>IF(Reservas!N612="",IF(Reservas!M612="","",IF(Reservas!L612=$O$10,0.85,IF(Reservas!L612=$O$11,0.45,IF(Reservas!L612=$O$12,0.33,"")))),Reservas!N612)</f>
        <v/>
      </c>
      <c r="CF607" t="str">
        <f>IF(Reservas!Q612="",IF(Reservas!P612="","",IF(Reservas!O612=$O$10,0.85,IF(Reservas!O612=$O$11,0.45,IF(Reservas!O612=$O$12,0.33,"")))),Reservas!Q612)</f>
        <v/>
      </c>
      <c r="CG607" t="str">
        <f>IF(Reservas!T612="",IF(Reservas!S612="","",IF(Reservas!R612=$O$10,0.85,IF(Reservas!R612=$O$11,0.45,IF(Reservas!R612=$O$12,0.33,"")))),Reservas!T612)</f>
        <v/>
      </c>
      <c r="CH607" t="str">
        <f>IF(Reservas!W612="",IF(Reservas!V612="","",IF(Reservas!U612=$O$10,0.85,IF(Reservas!U612=$O$11,0.45,IF(Reservas!U612=$O$12,0.33,"")))),Reservas!W612)</f>
        <v/>
      </c>
      <c r="CI607" t="str">
        <f>IF(Reservas!Z612="",IF(Reservas!Y612="","",IF(Reservas!X612=$O$10,0.85,IF(Reservas!X612=$O$11,0.45,IF(Reservas!X612=$O$12,0.33,"")))),Reservas!Z612)</f>
        <v/>
      </c>
      <c r="CJ607" t="str">
        <f>IF(Reservas!AC612="",IF(Reservas!AB612="","",IF(Reservas!AA612=$O$10,0.85,IF(Reservas!AA612=$O$11,0.45,IF(Reservas!AA612=$O$12,0.33,"")))),Reservas!AC612)</f>
        <v/>
      </c>
      <c r="CK607" t="str">
        <f>IF(Reservas!AF612="",IF(Reservas!AE612="","",IF(Reservas!AD612=$O$10,0.85,IF(Reservas!AD612=$O$11,0.45,IF(Reservas!AD612=$O$12,0.33,"")))),Reservas!AF612)</f>
        <v/>
      </c>
      <c r="CL607" t="str">
        <f>IF(Reservas!AI612="",IF(Reservas!AH612="","",IF(Reservas!AG612=$O$10,0.85,IF(Reservas!AG612=$O$11,0.45,IF(Reservas!AG612=$O$12,0.33,"")))),Reservas!AI612)</f>
        <v/>
      </c>
      <c r="CM607" t="str">
        <f>IF(Reservas!AL612="",IF(Reservas!AK612="","",IF(Reservas!AJ612=$O$10,0.85,IF(Reservas!AJ612=$O$11,0.45,IF(Reservas!AJ612=$O$12,0.33,"")))),Reservas!AL612)</f>
        <v/>
      </c>
      <c r="CO607" t="str">
        <f>IFERROR('Prod y alimentación'!E665*IF($AN607=$R$10,VLOOKUP($AO607,Listas!$B$6:$C$106,2,),IF($AN607=$R$11,VLOOKUP($AO607,Listas!$E$6:$F$106,2,),IF($AN607=$R$12,VLOOKUP($AO607,Listas!$H$6:$I$106,2,),""))),"")</f>
        <v/>
      </c>
      <c r="CP607" t="str">
        <f>IFERROR('Prod y alimentación'!H665*IF($AN607=$R$10,VLOOKUP($AO607,Listas!$B$6:$C$106,2,),IF($AN607=$R$11,VLOOKUP($AO607,Listas!$E$6:$F$106,2,),IF($AN607=$R$12,VLOOKUP($AO607,Listas!$H$6:$I$106,2,),""))),"")</f>
        <v/>
      </c>
      <c r="CQ607" t="str">
        <f>IFERROR('Prod y alimentación'!K665*IF($AN607=$R$10,VLOOKUP($AO607,Listas!$B$6:$C$106,2,),IF($AN607=$R$11,VLOOKUP($AO607,Listas!$E$6:$F$106,2,),IF($AN607=$R$12,VLOOKUP($AO607,Listas!$H$6:$I$106,2,),""))),"")</f>
        <v/>
      </c>
      <c r="CR607" t="str">
        <f>IFERROR('Prod y alimentación'!N665*IF($AN607=$R$10,VLOOKUP($AO607,Listas!$B$6:$C$106,2,),IF($AN607=$R$11,VLOOKUP($AO607,Listas!$E$6:$F$106,2,),IF($AN607=$R$12,VLOOKUP($AO607,Listas!$H$6:$I$106,2,),""))),"")</f>
        <v/>
      </c>
      <c r="CS607" t="str">
        <f>IFERROR('Prod y alimentación'!Q665*IF($AN607=$R$10,VLOOKUP($AO607,Listas!$B$6:$C$106,2,),IF($AN607=$R$11,VLOOKUP($AO607,Listas!$E$6:$F$106,2,),IF($AN607=$R$12,VLOOKUP($AO607,Listas!$H$6:$I$106,2,),""))),"")</f>
        <v/>
      </c>
      <c r="CT607" t="str">
        <f>IFERROR('Prod y alimentación'!T665*IF($AN607=$R$10,VLOOKUP($AO607,Listas!$B$6:$C$106,2,),IF($AN607=$R$11,VLOOKUP($AO607,Listas!$E$6:$F$106,2,),IF($AN607=$R$12,VLOOKUP($AO607,Listas!$H$6:$I$106,2,),""))),"")</f>
        <v/>
      </c>
      <c r="CU607" t="str">
        <f>IFERROR('Prod y alimentación'!W665*IF($AN607=$R$10,VLOOKUP($AO607,Listas!$B$6:$C$106,2,),IF($AN607=$R$11,VLOOKUP($AO607,Listas!$E$6:$F$106,2,),IF($AN607=$R$12,VLOOKUP($AO607,Listas!$H$6:$I$106,2,),""))),"")</f>
        <v/>
      </c>
      <c r="CV607" t="str">
        <f>IFERROR('Prod y alimentación'!Z665*IF($AN607=$R$10,VLOOKUP($AO607,Listas!$B$6:$C$106,2,),IF($AN607=$R$11,VLOOKUP($AO607,Listas!$E$6:$F$106,2,),IF($AN607=$R$12,VLOOKUP($AO607,Listas!$H$6:$I$106,2,),""))),"")</f>
        <v/>
      </c>
      <c r="CW607" t="str">
        <f>IFERROR('Prod y alimentación'!AC665*IF($AN607=$R$10,VLOOKUP($AO607,Listas!$B$6:$C$106,2,),IF($AN607=$R$11,VLOOKUP($AO607,Listas!$E$6:$F$106,2,),IF($AN607=$R$12,VLOOKUP($AO607,Listas!$H$6:$I$106,2,),""))),"")</f>
        <v/>
      </c>
      <c r="CX607" t="str">
        <f>IFERROR('Prod y alimentación'!AF665*IF($AN607=$R$10,VLOOKUP($AO607,Listas!$B$6:$C$106,2,),IF($AN607=$R$11,VLOOKUP($AO607,Listas!$E$6:$F$106,2,),IF($AN607=$R$12,VLOOKUP($AO607,Listas!$H$6:$I$106,2,),""))),"")</f>
        <v/>
      </c>
      <c r="CY607" t="str">
        <f>IFERROR('Prod y alimentación'!AI665*IF($AN607=$R$10,VLOOKUP($AO607,Listas!$B$6:$C$106,2,),IF($AN607=$R$11,VLOOKUP($AO607,Listas!$E$6:$F$106,2,),IF($AN607=$R$12,VLOOKUP($AO607,Listas!$H$6:$I$106,2,),""))),"")</f>
        <v/>
      </c>
      <c r="CZ607" t="str">
        <f>IFERROR('Prod y alimentación'!AL665*IF($AN607=$R$10,VLOOKUP($AO607,Listas!$B$6:$C$106,2,),IF($AN607=$R$11,VLOOKUP($AO607,Listas!$E$6:$F$106,2,),IF($AN607=$R$12,VLOOKUP($AO607,Listas!$H$6:$I$106,2,),""))),"")</f>
        <v/>
      </c>
    </row>
    <row r="608" spans="80:104" x14ac:dyDescent="0.35">
      <c r="CB608" t="str">
        <f>IF(Reservas!E613="",IF(Reservas!D613="","",IF(Reservas!C613=$O$10,0.85,IF(Reservas!C613=$O$11,0.45,IF(Reservas!C613=$O$12,0.33,"")))),Reservas!E613)</f>
        <v/>
      </c>
      <c r="CC608" t="str">
        <f>IF(Reservas!H613="",IF(Reservas!G613="","",IF(Reservas!F613=$O$10,0.85,IF(Reservas!F613=$O$11,0.45,IF(Reservas!F613=$O$12,0.33,"")))),Reservas!H613)</f>
        <v/>
      </c>
      <c r="CD608" t="str">
        <f>IF(Reservas!K613="",IF(Reservas!J613="","",IF(Reservas!I613=$O$10,0.85,IF(Reservas!I613=$O$11,0.45,IF(Reservas!I613=$O$12,0.33,"")))),Reservas!K613)</f>
        <v/>
      </c>
      <c r="CE608" t="str">
        <f>IF(Reservas!N613="",IF(Reservas!M613="","",IF(Reservas!L613=$O$10,0.85,IF(Reservas!L613=$O$11,0.45,IF(Reservas!L613=$O$12,0.33,"")))),Reservas!N613)</f>
        <v/>
      </c>
      <c r="CF608" t="str">
        <f>IF(Reservas!Q613="",IF(Reservas!P613="","",IF(Reservas!O613=$O$10,0.85,IF(Reservas!O613=$O$11,0.45,IF(Reservas!O613=$O$12,0.33,"")))),Reservas!Q613)</f>
        <v/>
      </c>
      <c r="CG608" t="str">
        <f>IF(Reservas!T613="",IF(Reservas!S613="","",IF(Reservas!R613=$O$10,0.85,IF(Reservas!R613=$O$11,0.45,IF(Reservas!R613=$O$12,0.33,"")))),Reservas!T613)</f>
        <v/>
      </c>
      <c r="CH608" t="str">
        <f>IF(Reservas!W613="",IF(Reservas!V613="","",IF(Reservas!U613=$O$10,0.85,IF(Reservas!U613=$O$11,0.45,IF(Reservas!U613=$O$12,0.33,"")))),Reservas!W613)</f>
        <v/>
      </c>
      <c r="CI608" t="str">
        <f>IF(Reservas!Z613="",IF(Reservas!Y613="","",IF(Reservas!X613=$O$10,0.85,IF(Reservas!X613=$O$11,0.45,IF(Reservas!X613=$O$12,0.33,"")))),Reservas!Z613)</f>
        <v/>
      </c>
      <c r="CJ608" t="str">
        <f>IF(Reservas!AC613="",IF(Reservas!AB613="","",IF(Reservas!AA613=$O$10,0.85,IF(Reservas!AA613=$O$11,0.45,IF(Reservas!AA613=$O$12,0.33,"")))),Reservas!AC613)</f>
        <v/>
      </c>
      <c r="CK608" t="str">
        <f>IF(Reservas!AF613="",IF(Reservas!AE613="","",IF(Reservas!AD613=$O$10,0.85,IF(Reservas!AD613=$O$11,0.45,IF(Reservas!AD613=$O$12,0.33,"")))),Reservas!AF613)</f>
        <v/>
      </c>
      <c r="CL608" t="str">
        <f>IF(Reservas!AI613="",IF(Reservas!AH613="","",IF(Reservas!AG613=$O$10,0.85,IF(Reservas!AG613=$O$11,0.45,IF(Reservas!AG613=$O$12,0.33,"")))),Reservas!AI613)</f>
        <v/>
      </c>
      <c r="CM608" t="str">
        <f>IF(Reservas!AL613="",IF(Reservas!AK613="","",IF(Reservas!AJ613=$O$10,0.85,IF(Reservas!AJ613=$O$11,0.45,IF(Reservas!AJ613=$O$12,0.33,"")))),Reservas!AL613)</f>
        <v/>
      </c>
      <c r="CO608" t="str">
        <f>IFERROR('Prod y alimentación'!E666*IF($AN608=$R$10,VLOOKUP($AO608,Listas!$B$6:$C$106,2,),IF($AN608=$R$11,VLOOKUP($AO608,Listas!$E$6:$F$106,2,),IF($AN608=$R$12,VLOOKUP($AO608,Listas!$H$6:$I$106,2,),""))),"")</f>
        <v/>
      </c>
      <c r="CP608" t="str">
        <f>IFERROR('Prod y alimentación'!H666*IF($AN608=$R$10,VLOOKUP($AO608,Listas!$B$6:$C$106,2,),IF($AN608=$R$11,VLOOKUP($AO608,Listas!$E$6:$F$106,2,),IF($AN608=$R$12,VLOOKUP($AO608,Listas!$H$6:$I$106,2,),""))),"")</f>
        <v/>
      </c>
      <c r="CQ608" t="str">
        <f>IFERROR('Prod y alimentación'!K666*IF($AN608=$R$10,VLOOKUP($AO608,Listas!$B$6:$C$106,2,),IF($AN608=$R$11,VLOOKUP($AO608,Listas!$E$6:$F$106,2,),IF($AN608=$R$12,VLOOKUP($AO608,Listas!$H$6:$I$106,2,),""))),"")</f>
        <v/>
      </c>
      <c r="CR608" t="str">
        <f>IFERROR('Prod y alimentación'!N666*IF($AN608=$R$10,VLOOKUP($AO608,Listas!$B$6:$C$106,2,),IF($AN608=$R$11,VLOOKUP($AO608,Listas!$E$6:$F$106,2,),IF($AN608=$R$12,VLOOKUP($AO608,Listas!$H$6:$I$106,2,),""))),"")</f>
        <v/>
      </c>
      <c r="CS608" t="str">
        <f>IFERROR('Prod y alimentación'!Q666*IF($AN608=$R$10,VLOOKUP($AO608,Listas!$B$6:$C$106,2,),IF($AN608=$R$11,VLOOKUP($AO608,Listas!$E$6:$F$106,2,),IF($AN608=$R$12,VLOOKUP($AO608,Listas!$H$6:$I$106,2,),""))),"")</f>
        <v/>
      </c>
      <c r="CT608" t="str">
        <f>IFERROR('Prod y alimentación'!T666*IF($AN608=$R$10,VLOOKUP($AO608,Listas!$B$6:$C$106,2,),IF($AN608=$R$11,VLOOKUP($AO608,Listas!$E$6:$F$106,2,),IF($AN608=$R$12,VLOOKUP($AO608,Listas!$H$6:$I$106,2,),""))),"")</f>
        <v/>
      </c>
      <c r="CU608" t="str">
        <f>IFERROR('Prod y alimentación'!W666*IF($AN608=$R$10,VLOOKUP($AO608,Listas!$B$6:$C$106,2,),IF($AN608=$R$11,VLOOKUP($AO608,Listas!$E$6:$F$106,2,),IF($AN608=$R$12,VLOOKUP($AO608,Listas!$H$6:$I$106,2,),""))),"")</f>
        <v/>
      </c>
      <c r="CV608" t="str">
        <f>IFERROR('Prod y alimentación'!Z666*IF($AN608=$R$10,VLOOKUP($AO608,Listas!$B$6:$C$106,2,),IF($AN608=$R$11,VLOOKUP($AO608,Listas!$E$6:$F$106,2,),IF($AN608=$R$12,VLOOKUP($AO608,Listas!$H$6:$I$106,2,),""))),"")</f>
        <v/>
      </c>
      <c r="CW608" t="str">
        <f>IFERROR('Prod y alimentación'!AC666*IF($AN608=$R$10,VLOOKUP($AO608,Listas!$B$6:$C$106,2,),IF($AN608=$R$11,VLOOKUP($AO608,Listas!$E$6:$F$106,2,),IF($AN608=$R$12,VLOOKUP($AO608,Listas!$H$6:$I$106,2,),""))),"")</f>
        <v/>
      </c>
      <c r="CX608" t="str">
        <f>IFERROR('Prod y alimentación'!AF666*IF($AN608=$R$10,VLOOKUP($AO608,Listas!$B$6:$C$106,2,),IF($AN608=$R$11,VLOOKUP($AO608,Listas!$E$6:$F$106,2,),IF($AN608=$R$12,VLOOKUP($AO608,Listas!$H$6:$I$106,2,),""))),"")</f>
        <v/>
      </c>
      <c r="CY608" t="str">
        <f>IFERROR('Prod y alimentación'!AI666*IF($AN608=$R$10,VLOOKUP($AO608,Listas!$B$6:$C$106,2,),IF($AN608=$R$11,VLOOKUP($AO608,Listas!$E$6:$F$106,2,),IF($AN608=$R$12,VLOOKUP($AO608,Listas!$H$6:$I$106,2,),""))),"")</f>
        <v/>
      </c>
      <c r="CZ608" t="str">
        <f>IFERROR('Prod y alimentación'!AL666*IF($AN608=$R$10,VLOOKUP($AO608,Listas!$B$6:$C$106,2,),IF($AN608=$R$11,VLOOKUP($AO608,Listas!$E$6:$F$106,2,),IF($AN608=$R$12,VLOOKUP($AO608,Listas!$H$6:$I$106,2,),""))),"")</f>
        <v/>
      </c>
    </row>
    <row r="609" spans="80:104" x14ac:dyDescent="0.35">
      <c r="CB609" t="str">
        <f>IF(Reservas!E614="",IF(Reservas!D614="","",IF(Reservas!C614=$O$10,0.85,IF(Reservas!C614=$O$11,0.45,IF(Reservas!C614=$O$12,0.33,"")))),Reservas!E614)</f>
        <v/>
      </c>
      <c r="CC609" t="str">
        <f>IF(Reservas!H614="",IF(Reservas!G614="","",IF(Reservas!F614=$O$10,0.85,IF(Reservas!F614=$O$11,0.45,IF(Reservas!F614=$O$12,0.33,"")))),Reservas!H614)</f>
        <v/>
      </c>
      <c r="CD609" t="str">
        <f>IF(Reservas!K614="",IF(Reservas!J614="","",IF(Reservas!I614=$O$10,0.85,IF(Reservas!I614=$O$11,0.45,IF(Reservas!I614=$O$12,0.33,"")))),Reservas!K614)</f>
        <v/>
      </c>
      <c r="CE609" t="str">
        <f>IF(Reservas!N614="",IF(Reservas!M614="","",IF(Reservas!L614=$O$10,0.85,IF(Reservas!L614=$O$11,0.45,IF(Reservas!L614=$O$12,0.33,"")))),Reservas!N614)</f>
        <v/>
      </c>
      <c r="CF609" t="str">
        <f>IF(Reservas!Q614="",IF(Reservas!P614="","",IF(Reservas!O614=$O$10,0.85,IF(Reservas!O614=$O$11,0.45,IF(Reservas!O614=$O$12,0.33,"")))),Reservas!Q614)</f>
        <v/>
      </c>
      <c r="CG609" t="str">
        <f>IF(Reservas!T614="",IF(Reservas!S614="","",IF(Reservas!R614=$O$10,0.85,IF(Reservas!R614=$O$11,0.45,IF(Reservas!R614=$O$12,0.33,"")))),Reservas!T614)</f>
        <v/>
      </c>
      <c r="CH609" t="str">
        <f>IF(Reservas!W614="",IF(Reservas!V614="","",IF(Reservas!U614=$O$10,0.85,IF(Reservas!U614=$O$11,0.45,IF(Reservas!U614=$O$12,0.33,"")))),Reservas!W614)</f>
        <v/>
      </c>
      <c r="CI609" t="str">
        <f>IF(Reservas!Z614="",IF(Reservas!Y614="","",IF(Reservas!X614=$O$10,0.85,IF(Reservas!X614=$O$11,0.45,IF(Reservas!X614=$O$12,0.33,"")))),Reservas!Z614)</f>
        <v/>
      </c>
      <c r="CJ609" t="str">
        <f>IF(Reservas!AC614="",IF(Reservas!AB614="","",IF(Reservas!AA614=$O$10,0.85,IF(Reservas!AA614=$O$11,0.45,IF(Reservas!AA614=$O$12,0.33,"")))),Reservas!AC614)</f>
        <v/>
      </c>
      <c r="CK609" t="str">
        <f>IF(Reservas!AF614="",IF(Reservas!AE614="","",IF(Reservas!AD614=$O$10,0.85,IF(Reservas!AD614=$O$11,0.45,IF(Reservas!AD614=$O$12,0.33,"")))),Reservas!AF614)</f>
        <v/>
      </c>
      <c r="CL609" t="str">
        <f>IF(Reservas!AI614="",IF(Reservas!AH614="","",IF(Reservas!AG614=$O$10,0.85,IF(Reservas!AG614=$O$11,0.45,IF(Reservas!AG614=$O$12,0.33,"")))),Reservas!AI614)</f>
        <v/>
      </c>
      <c r="CM609" t="str">
        <f>IF(Reservas!AL614="",IF(Reservas!AK614="","",IF(Reservas!AJ614=$O$10,0.85,IF(Reservas!AJ614=$O$11,0.45,IF(Reservas!AJ614=$O$12,0.33,"")))),Reservas!AL614)</f>
        <v/>
      </c>
      <c r="CO609" t="str">
        <f>IFERROR('Prod y alimentación'!E667*IF($AN609=$R$10,VLOOKUP($AO609,Listas!$B$6:$C$106,2,),IF($AN609=$R$11,VLOOKUP($AO609,Listas!$E$6:$F$106,2,),IF($AN609=$R$12,VLOOKUP($AO609,Listas!$H$6:$I$106,2,),""))),"")</f>
        <v/>
      </c>
      <c r="CP609" t="str">
        <f>IFERROR('Prod y alimentación'!H667*IF($AN609=$R$10,VLOOKUP($AO609,Listas!$B$6:$C$106,2,),IF($AN609=$R$11,VLOOKUP($AO609,Listas!$E$6:$F$106,2,),IF($AN609=$R$12,VLOOKUP($AO609,Listas!$H$6:$I$106,2,),""))),"")</f>
        <v/>
      </c>
      <c r="CQ609" t="str">
        <f>IFERROR('Prod y alimentación'!K667*IF($AN609=$R$10,VLOOKUP($AO609,Listas!$B$6:$C$106,2,),IF($AN609=$R$11,VLOOKUP($AO609,Listas!$E$6:$F$106,2,),IF($AN609=$R$12,VLOOKUP($AO609,Listas!$H$6:$I$106,2,),""))),"")</f>
        <v/>
      </c>
      <c r="CR609" t="str">
        <f>IFERROR('Prod y alimentación'!N667*IF($AN609=$R$10,VLOOKUP($AO609,Listas!$B$6:$C$106,2,),IF($AN609=$R$11,VLOOKUP($AO609,Listas!$E$6:$F$106,2,),IF($AN609=$R$12,VLOOKUP($AO609,Listas!$H$6:$I$106,2,),""))),"")</f>
        <v/>
      </c>
      <c r="CS609" t="str">
        <f>IFERROR('Prod y alimentación'!Q667*IF($AN609=$R$10,VLOOKUP($AO609,Listas!$B$6:$C$106,2,),IF($AN609=$R$11,VLOOKUP($AO609,Listas!$E$6:$F$106,2,),IF($AN609=$R$12,VLOOKUP($AO609,Listas!$H$6:$I$106,2,),""))),"")</f>
        <v/>
      </c>
      <c r="CT609" t="str">
        <f>IFERROR('Prod y alimentación'!T667*IF($AN609=$R$10,VLOOKUP($AO609,Listas!$B$6:$C$106,2,),IF($AN609=$R$11,VLOOKUP($AO609,Listas!$E$6:$F$106,2,),IF($AN609=$R$12,VLOOKUP($AO609,Listas!$H$6:$I$106,2,),""))),"")</f>
        <v/>
      </c>
      <c r="CU609" t="str">
        <f>IFERROR('Prod y alimentación'!W667*IF($AN609=$R$10,VLOOKUP($AO609,Listas!$B$6:$C$106,2,),IF($AN609=$R$11,VLOOKUP($AO609,Listas!$E$6:$F$106,2,),IF($AN609=$R$12,VLOOKUP($AO609,Listas!$H$6:$I$106,2,),""))),"")</f>
        <v/>
      </c>
      <c r="CV609" t="str">
        <f>IFERROR('Prod y alimentación'!Z667*IF($AN609=$R$10,VLOOKUP($AO609,Listas!$B$6:$C$106,2,),IF($AN609=$R$11,VLOOKUP($AO609,Listas!$E$6:$F$106,2,),IF($AN609=$R$12,VLOOKUP($AO609,Listas!$H$6:$I$106,2,),""))),"")</f>
        <v/>
      </c>
      <c r="CW609" t="str">
        <f>IFERROR('Prod y alimentación'!AC667*IF($AN609=$R$10,VLOOKUP($AO609,Listas!$B$6:$C$106,2,),IF($AN609=$R$11,VLOOKUP($AO609,Listas!$E$6:$F$106,2,),IF($AN609=$R$12,VLOOKUP($AO609,Listas!$H$6:$I$106,2,),""))),"")</f>
        <v/>
      </c>
      <c r="CX609" t="str">
        <f>IFERROR('Prod y alimentación'!AF667*IF($AN609=$R$10,VLOOKUP($AO609,Listas!$B$6:$C$106,2,),IF($AN609=$R$11,VLOOKUP($AO609,Listas!$E$6:$F$106,2,),IF($AN609=$R$12,VLOOKUP($AO609,Listas!$H$6:$I$106,2,),""))),"")</f>
        <v/>
      </c>
      <c r="CY609" t="str">
        <f>IFERROR('Prod y alimentación'!AI667*IF($AN609=$R$10,VLOOKUP($AO609,Listas!$B$6:$C$106,2,),IF($AN609=$R$11,VLOOKUP($AO609,Listas!$E$6:$F$106,2,),IF($AN609=$R$12,VLOOKUP($AO609,Listas!$H$6:$I$106,2,),""))),"")</f>
        <v/>
      </c>
      <c r="CZ609" t="str">
        <f>IFERROR('Prod y alimentación'!AL667*IF($AN609=$R$10,VLOOKUP($AO609,Listas!$B$6:$C$106,2,),IF($AN609=$R$11,VLOOKUP($AO609,Listas!$E$6:$F$106,2,),IF($AN609=$R$12,VLOOKUP($AO609,Listas!$H$6:$I$106,2,),""))),"")</f>
        <v/>
      </c>
    </row>
    <row r="610" spans="80:104" x14ac:dyDescent="0.35">
      <c r="CB610" t="str">
        <f>IF(Reservas!E615="",IF(Reservas!D615="","",IF(Reservas!C615=$O$10,0.85,IF(Reservas!C615=$O$11,0.45,IF(Reservas!C615=$O$12,0.33,"")))),Reservas!E615)</f>
        <v/>
      </c>
      <c r="CC610" t="str">
        <f>IF(Reservas!H615="",IF(Reservas!G615="","",IF(Reservas!F615=$O$10,0.85,IF(Reservas!F615=$O$11,0.45,IF(Reservas!F615=$O$12,0.33,"")))),Reservas!H615)</f>
        <v/>
      </c>
      <c r="CD610" t="str">
        <f>IF(Reservas!K615="",IF(Reservas!J615="","",IF(Reservas!I615=$O$10,0.85,IF(Reservas!I615=$O$11,0.45,IF(Reservas!I615=$O$12,0.33,"")))),Reservas!K615)</f>
        <v/>
      </c>
      <c r="CE610" t="str">
        <f>IF(Reservas!N615="",IF(Reservas!M615="","",IF(Reservas!L615=$O$10,0.85,IF(Reservas!L615=$O$11,0.45,IF(Reservas!L615=$O$12,0.33,"")))),Reservas!N615)</f>
        <v/>
      </c>
      <c r="CF610" t="str">
        <f>IF(Reservas!Q615="",IF(Reservas!P615="","",IF(Reservas!O615=$O$10,0.85,IF(Reservas!O615=$O$11,0.45,IF(Reservas!O615=$O$12,0.33,"")))),Reservas!Q615)</f>
        <v/>
      </c>
      <c r="CG610" t="str">
        <f>IF(Reservas!T615="",IF(Reservas!S615="","",IF(Reservas!R615=$O$10,0.85,IF(Reservas!R615=$O$11,0.45,IF(Reservas!R615=$O$12,0.33,"")))),Reservas!T615)</f>
        <v/>
      </c>
      <c r="CH610" t="str">
        <f>IF(Reservas!W615="",IF(Reservas!V615="","",IF(Reservas!U615=$O$10,0.85,IF(Reservas!U615=$O$11,0.45,IF(Reservas!U615=$O$12,0.33,"")))),Reservas!W615)</f>
        <v/>
      </c>
      <c r="CI610" t="str">
        <f>IF(Reservas!Z615="",IF(Reservas!Y615="","",IF(Reservas!X615=$O$10,0.85,IF(Reservas!X615=$O$11,0.45,IF(Reservas!X615=$O$12,0.33,"")))),Reservas!Z615)</f>
        <v/>
      </c>
      <c r="CJ610" t="str">
        <f>IF(Reservas!AC615="",IF(Reservas!AB615="","",IF(Reservas!AA615=$O$10,0.85,IF(Reservas!AA615=$O$11,0.45,IF(Reservas!AA615=$O$12,0.33,"")))),Reservas!AC615)</f>
        <v/>
      </c>
      <c r="CK610" t="str">
        <f>IF(Reservas!AF615="",IF(Reservas!AE615="","",IF(Reservas!AD615=$O$10,0.85,IF(Reservas!AD615=$O$11,0.45,IF(Reservas!AD615=$O$12,0.33,"")))),Reservas!AF615)</f>
        <v/>
      </c>
      <c r="CL610" t="str">
        <f>IF(Reservas!AI615="",IF(Reservas!AH615="","",IF(Reservas!AG615=$O$10,0.85,IF(Reservas!AG615=$O$11,0.45,IF(Reservas!AG615=$O$12,0.33,"")))),Reservas!AI615)</f>
        <v/>
      </c>
      <c r="CM610" t="str">
        <f>IF(Reservas!AL615="",IF(Reservas!AK615="","",IF(Reservas!AJ615=$O$10,0.85,IF(Reservas!AJ615=$O$11,0.45,IF(Reservas!AJ615=$O$12,0.33,"")))),Reservas!AL615)</f>
        <v/>
      </c>
      <c r="CO610" t="str">
        <f>IFERROR('Prod y alimentación'!E668*IF($AN610=$R$10,VLOOKUP($AO610,Listas!$B$6:$C$106,2,),IF($AN610=$R$11,VLOOKUP($AO610,Listas!$E$6:$F$106,2,),IF($AN610=$R$12,VLOOKUP($AO610,Listas!$H$6:$I$106,2,),""))),"")</f>
        <v/>
      </c>
      <c r="CP610" t="str">
        <f>IFERROR('Prod y alimentación'!H668*IF($AN610=$R$10,VLOOKUP($AO610,Listas!$B$6:$C$106,2,),IF($AN610=$R$11,VLOOKUP($AO610,Listas!$E$6:$F$106,2,),IF($AN610=$R$12,VLOOKUP($AO610,Listas!$H$6:$I$106,2,),""))),"")</f>
        <v/>
      </c>
      <c r="CQ610" t="str">
        <f>IFERROR('Prod y alimentación'!K668*IF($AN610=$R$10,VLOOKUP($AO610,Listas!$B$6:$C$106,2,),IF($AN610=$R$11,VLOOKUP($AO610,Listas!$E$6:$F$106,2,),IF($AN610=$R$12,VLOOKUP($AO610,Listas!$H$6:$I$106,2,),""))),"")</f>
        <v/>
      </c>
      <c r="CR610" t="str">
        <f>IFERROR('Prod y alimentación'!N668*IF($AN610=$R$10,VLOOKUP($AO610,Listas!$B$6:$C$106,2,),IF($AN610=$R$11,VLOOKUP($AO610,Listas!$E$6:$F$106,2,),IF($AN610=$R$12,VLOOKUP($AO610,Listas!$H$6:$I$106,2,),""))),"")</f>
        <v/>
      </c>
      <c r="CS610" t="str">
        <f>IFERROR('Prod y alimentación'!Q668*IF($AN610=$R$10,VLOOKUP($AO610,Listas!$B$6:$C$106,2,),IF($AN610=$R$11,VLOOKUP($AO610,Listas!$E$6:$F$106,2,),IF($AN610=$R$12,VLOOKUP($AO610,Listas!$H$6:$I$106,2,),""))),"")</f>
        <v/>
      </c>
      <c r="CT610" t="str">
        <f>IFERROR('Prod y alimentación'!T668*IF($AN610=$R$10,VLOOKUP($AO610,Listas!$B$6:$C$106,2,),IF($AN610=$R$11,VLOOKUP($AO610,Listas!$E$6:$F$106,2,),IF($AN610=$R$12,VLOOKUP($AO610,Listas!$H$6:$I$106,2,),""))),"")</f>
        <v/>
      </c>
      <c r="CU610" t="str">
        <f>IFERROR('Prod y alimentación'!W668*IF($AN610=$R$10,VLOOKUP($AO610,Listas!$B$6:$C$106,2,),IF($AN610=$R$11,VLOOKUP($AO610,Listas!$E$6:$F$106,2,),IF($AN610=$R$12,VLOOKUP($AO610,Listas!$H$6:$I$106,2,),""))),"")</f>
        <v/>
      </c>
      <c r="CV610" t="str">
        <f>IFERROR('Prod y alimentación'!Z668*IF($AN610=$R$10,VLOOKUP($AO610,Listas!$B$6:$C$106,2,),IF($AN610=$R$11,VLOOKUP($AO610,Listas!$E$6:$F$106,2,),IF($AN610=$R$12,VLOOKUP($AO610,Listas!$H$6:$I$106,2,),""))),"")</f>
        <v/>
      </c>
      <c r="CW610" t="str">
        <f>IFERROR('Prod y alimentación'!AC668*IF($AN610=$R$10,VLOOKUP($AO610,Listas!$B$6:$C$106,2,),IF($AN610=$R$11,VLOOKUP($AO610,Listas!$E$6:$F$106,2,),IF($AN610=$R$12,VLOOKUP($AO610,Listas!$H$6:$I$106,2,),""))),"")</f>
        <v/>
      </c>
      <c r="CX610" t="str">
        <f>IFERROR('Prod y alimentación'!AF668*IF($AN610=$R$10,VLOOKUP($AO610,Listas!$B$6:$C$106,2,),IF($AN610=$R$11,VLOOKUP($AO610,Listas!$E$6:$F$106,2,),IF($AN610=$R$12,VLOOKUP($AO610,Listas!$H$6:$I$106,2,),""))),"")</f>
        <v/>
      </c>
      <c r="CY610" t="str">
        <f>IFERROR('Prod y alimentación'!AI668*IF($AN610=$R$10,VLOOKUP($AO610,Listas!$B$6:$C$106,2,),IF($AN610=$R$11,VLOOKUP($AO610,Listas!$E$6:$F$106,2,),IF($AN610=$R$12,VLOOKUP($AO610,Listas!$H$6:$I$106,2,),""))),"")</f>
        <v/>
      </c>
      <c r="CZ610" t="str">
        <f>IFERROR('Prod y alimentación'!AL668*IF($AN610=$R$10,VLOOKUP($AO610,Listas!$B$6:$C$106,2,),IF($AN610=$R$11,VLOOKUP($AO610,Listas!$E$6:$F$106,2,),IF($AN610=$R$12,VLOOKUP($AO610,Listas!$H$6:$I$106,2,),""))),"")</f>
        <v/>
      </c>
    </row>
    <row r="611" spans="80:104" x14ac:dyDescent="0.35">
      <c r="CB611" t="str">
        <f>IF(Reservas!E616="",IF(Reservas!D616="","",IF(Reservas!C616=$O$10,0.85,IF(Reservas!C616=$O$11,0.45,IF(Reservas!C616=$O$12,0.33,"")))),Reservas!E616)</f>
        <v/>
      </c>
      <c r="CC611" t="str">
        <f>IF(Reservas!H616="",IF(Reservas!G616="","",IF(Reservas!F616=$O$10,0.85,IF(Reservas!F616=$O$11,0.45,IF(Reservas!F616=$O$12,0.33,"")))),Reservas!H616)</f>
        <v/>
      </c>
      <c r="CD611" t="str">
        <f>IF(Reservas!K616="",IF(Reservas!J616="","",IF(Reservas!I616=$O$10,0.85,IF(Reservas!I616=$O$11,0.45,IF(Reservas!I616=$O$12,0.33,"")))),Reservas!K616)</f>
        <v/>
      </c>
      <c r="CE611" t="str">
        <f>IF(Reservas!N616="",IF(Reservas!M616="","",IF(Reservas!L616=$O$10,0.85,IF(Reservas!L616=$O$11,0.45,IF(Reservas!L616=$O$12,0.33,"")))),Reservas!N616)</f>
        <v/>
      </c>
      <c r="CF611" t="str">
        <f>IF(Reservas!Q616="",IF(Reservas!P616="","",IF(Reservas!O616=$O$10,0.85,IF(Reservas!O616=$O$11,0.45,IF(Reservas!O616=$O$12,0.33,"")))),Reservas!Q616)</f>
        <v/>
      </c>
      <c r="CG611" t="str">
        <f>IF(Reservas!T616="",IF(Reservas!S616="","",IF(Reservas!R616=$O$10,0.85,IF(Reservas!R616=$O$11,0.45,IF(Reservas!R616=$O$12,0.33,"")))),Reservas!T616)</f>
        <v/>
      </c>
      <c r="CH611" t="str">
        <f>IF(Reservas!W616="",IF(Reservas!V616="","",IF(Reservas!U616=$O$10,0.85,IF(Reservas!U616=$O$11,0.45,IF(Reservas!U616=$O$12,0.33,"")))),Reservas!W616)</f>
        <v/>
      </c>
      <c r="CI611" t="str">
        <f>IF(Reservas!Z616="",IF(Reservas!Y616="","",IF(Reservas!X616=$O$10,0.85,IF(Reservas!X616=$O$11,0.45,IF(Reservas!X616=$O$12,0.33,"")))),Reservas!Z616)</f>
        <v/>
      </c>
      <c r="CJ611" t="str">
        <f>IF(Reservas!AC616="",IF(Reservas!AB616="","",IF(Reservas!AA616=$O$10,0.85,IF(Reservas!AA616=$O$11,0.45,IF(Reservas!AA616=$O$12,0.33,"")))),Reservas!AC616)</f>
        <v/>
      </c>
      <c r="CK611" t="str">
        <f>IF(Reservas!AF616="",IF(Reservas!AE616="","",IF(Reservas!AD616=$O$10,0.85,IF(Reservas!AD616=$O$11,0.45,IF(Reservas!AD616=$O$12,0.33,"")))),Reservas!AF616)</f>
        <v/>
      </c>
      <c r="CL611" t="str">
        <f>IF(Reservas!AI616="",IF(Reservas!AH616="","",IF(Reservas!AG616=$O$10,0.85,IF(Reservas!AG616=$O$11,0.45,IF(Reservas!AG616=$O$12,0.33,"")))),Reservas!AI616)</f>
        <v/>
      </c>
      <c r="CM611" t="str">
        <f>IF(Reservas!AL616="",IF(Reservas!AK616="","",IF(Reservas!AJ616=$O$10,0.85,IF(Reservas!AJ616=$O$11,0.45,IF(Reservas!AJ616=$O$12,0.33,"")))),Reservas!AL616)</f>
        <v/>
      </c>
      <c r="CO611" t="str">
        <f>IFERROR('Prod y alimentación'!E669*IF($AN611=$R$10,VLOOKUP($AO611,Listas!$B$6:$C$106,2,),IF($AN611=$R$11,VLOOKUP($AO611,Listas!$E$6:$F$106,2,),IF($AN611=$R$12,VLOOKUP($AO611,Listas!$H$6:$I$106,2,),""))),"")</f>
        <v/>
      </c>
      <c r="CP611" t="str">
        <f>IFERROR('Prod y alimentación'!H669*IF($AN611=$R$10,VLOOKUP($AO611,Listas!$B$6:$C$106,2,),IF($AN611=$R$11,VLOOKUP($AO611,Listas!$E$6:$F$106,2,),IF($AN611=$R$12,VLOOKUP($AO611,Listas!$H$6:$I$106,2,),""))),"")</f>
        <v/>
      </c>
      <c r="CQ611" t="str">
        <f>IFERROR('Prod y alimentación'!K669*IF($AN611=$R$10,VLOOKUP($AO611,Listas!$B$6:$C$106,2,),IF($AN611=$R$11,VLOOKUP($AO611,Listas!$E$6:$F$106,2,),IF($AN611=$R$12,VLOOKUP($AO611,Listas!$H$6:$I$106,2,),""))),"")</f>
        <v/>
      </c>
      <c r="CR611" t="str">
        <f>IFERROR('Prod y alimentación'!N669*IF($AN611=$R$10,VLOOKUP($AO611,Listas!$B$6:$C$106,2,),IF($AN611=$R$11,VLOOKUP($AO611,Listas!$E$6:$F$106,2,),IF($AN611=$R$12,VLOOKUP($AO611,Listas!$H$6:$I$106,2,),""))),"")</f>
        <v/>
      </c>
      <c r="CS611" t="str">
        <f>IFERROR('Prod y alimentación'!Q669*IF($AN611=$R$10,VLOOKUP($AO611,Listas!$B$6:$C$106,2,),IF($AN611=$R$11,VLOOKUP($AO611,Listas!$E$6:$F$106,2,),IF($AN611=$R$12,VLOOKUP($AO611,Listas!$H$6:$I$106,2,),""))),"")</f>
        <v/>
      </c>
      <c r="CT611" t="str">
        <f>IFERROR('Prod y alimentación'!T669*IF($AN611=$R$10,VLOOKUP($AO611,Listas!$B$6:$C$106,2,),IF($AN611=$R$11,VLOOKUP($AO611,Listas!$E$6:$F$106,2,),IF($AN611=$R$12,VLOOKUP($AO611,Listas!$H$6:$I$106,2,),""))),"")</f>
        <v/>
      </c>
      <c r="CU611" t="str">
        <f>IFERROR('Prod y alimentación'!W669*IF($AN611=$R$10,VLOOKUP($AO611,Listas!$B$6:$C$106,2,),IF($AN611=$R$11,VLOOKUP($AO611,Listas!$E$6:$F$106,2,),IF($AN611=$R$12,VLOOKUP($AO611,Listas!$H$6:$I$106,2,),""))),"")</f>
        <v/>
      </c>
      <c r="CV611" t="str">
        <f>IFERROR('Prod y alimentación'!Z669*IF($AN611=$R$10,VLOOKUP($AO611,Listas!$B$6:$C$106,2,),IF($AN611=$R$11,VLOOKUP($AO611,Listas!$E$6:$F$106,2,),IF($AN611=$R$12,VLOOKUP($AO611,Listas!$H$6:$I$106,2,),""))),"")</f>
        <v/>
      </c>
      <c r="CW611" t="str">
        <f>IFERROR('Prod y alimentación'!AC669*IF($AN611=$R$10,VLOOKUP($AO611,Listas!$B$6:$C$106,2,),IF($AN611=$R$11,VLOOKUP($AO611,Listas!$E$6:$F$106,2,),IF($AN611=$R$12,VLOOKUP($AO611,Listas!$H$6:$I$106,2,),""))),"")</f>
        <v/>
      </c>
      <c r="CX611" t="str">
        <f>IFERROR('Prod y alimentación'!AF669*IF($AN611=$R$10,VLOOKUP($AO611,Listas!$B$6:$C$106,2,),IF($AN611=$R$11,VLOOKUP($AO611,Listas!$E$6:$F$106,2,),IF($AN611=$R$12,VLOOKUP($AO611,Listas!$H$6:$I$106,2,),""))),"")</f>
        <v/>
      </c>
      <c r="CY611" t="str">
        <f>IFERROR('Prod y alimentación'!AI669*IF($AN611=$R$10,VLOOKUP($AO611,Listas!$B$6:$C$106,2,),IF($AN611=$R$11,VLOOKUP($AO611,Listas!$E$6:$F$106,2,),IF($AN611=$R$12,VLOOKUP($AO611,Listas!$H$6:$I$106,2,),""))),"")</f>
        <v/>
      </c>
      <c r="CZ611" t="str">
        <f>IFERROR('Prod y alimentación'!AL669*IF($AN611=$R$10,VLOOKUP($AO611,Listas!$B$6:$C$106,2,),IF($AN611=$R$11,VLOOKUP($AO611,Listas!$E$6:$F$106,2,),IF($AN611=$R$12,VLOOKUP($AO611,Listas!$H$6:$I$106,2,),""))),"")</f>
        <v/>
      </c>
    </row>
    <row r="612" spans="80:104" x14ac:dyDescent="0.35">
      <c r="CB612" t="str">
        <f>IF(Reservas!E617="",IF(Reservas!D617="","",IF(Reservas!C617=$O$10,0.85,IF(Reservas!C617=$O$11,0.45,IF(Reservas!C617=$O$12,0.33,"")))),Reservas!E617)</f>
        <v/>
      </c>
      <c r="CC612" t="str">
        <f>IF(Reservas!H617="",IF(Reservas!G617="","",IF(Reservas!F617=$O$10,0.85,IF(Reservas!F617=$O$11,0.45,IF(Reservas!F617=$O$12,0.33,"")))),Reservas!H617)</f>
        <v/>
      </c>
      <c r="CD612" t="str">
        <f>IF(Reservas!K617="",IF(Reservas!J617="","",IF(Reservas!I617=$O$10,0.85,IF(Reservas!I617=$O$11,0.45,IF(Reservas!I617=$O$12,0.33,"")))),Reservas!K617)</f>
        <v/>
      </c>
      <c r="CE612" t="str">
        <f>IF(Reservas!N617="",IF(Reservas!M617="","",IF(Reservas!L617=$O$10,0.85,IF(Reservas!L617=$O$11,0.45,IF(Reservas!L617=$O$12,0.33,"")))),Reservas!N617)</f>
        <v/>
      </c>
      <c r="CF612" t="str">
        <f>IF(Reservas!Q617="",IF(Reservas!P617="","",IF(Reservas!O617=$O$10,0.85,IF(Reservas!O617=$O$11,0.45,IF(Reservas!O617=$O$12,0.33,"")))),Reservas!Q617)</f>
        <v/>
      </c>
      <c r="CG612" t="str">
        <f>IF(Reservas!T617="",IF(Reservas!S617="","",IF(Reservas!R617=$O$10,0.85,IF(Reservas!R617=$O$11,0.45,IF(Reservas!R617=$O$12,0.33,"")))),Reservas!T617)</f>
        <v/>
      </c>
      <c r="CH612" t="str">
        <f>IF(Reservas!W617="",IF(Reservas!V617="","",IF(Reservas!U617=$O$10,0.85,IF(Reservas!U617=$O$11,0.45,IF(Reservas!U617=$O$12,0.33,"")))),Reservas!W617)</f>
        <v/>
      </c>
      <c r="CI612" t="str">
        <f>IF(Reservas!Z617="",IF(Reservas!Y617="","",IF(Reservas!X617=$O$10,0.85,IF(Reservas!X617=$O$11,0.45,IF(Reservas!X617=$O$12,0.33,"")))),Reservas!Z617)</f>
        <v/>
      </c>
      <c r="CJ612" t="str">
        <f>IF(Reservas!AC617="",IF(Reservas!AB617="","",IF(Reservas!AA617=$O$10,0.85,IF(Reservas!AA617=$O$11,0.45,IF(Reservas!AA617=$O$12,0.33,"")))),Reservas!AC617)</f>
        <v/>
      </c>
      <c r="CK612" t="str">
        <f>IF(Reservas!AF617="",IF(Reservas!AE617="","",IF(Reservas!AD617=$O$10,0.85,IF(Reservas!AD617=$O$11,0.45,IF(Reservas!AD617=$O$12,0.33,"")))),Reservas!AF617)</f>
        <v/>
      </c>
      <c r="CL612" t="str">
        <f>IF(Reservas!AI617="",IF(Reservas!AH617="","",IF(Reservas!AG617=$O$10,0.85,IF(Reservas!AG617=$O$11,0.45,IF(Reservas!AG617=$O$12,0.33,"")))),Reservas!AI617)</f>
        <v/>
      </c>
      <c r="CM612" t="str">
        <f>IF(Reservas!AL617="",IF(Reservas!AK617="","",IF(Reservas!AJ617=$O$10,0.85,IF(Reservas!AJ617=$O$11,0.45,IF(Reservas!AJ617=$O$12,0.33,"")))),Reservas!AL617)</f>
        <v/>
      </c>
      <c r="CO612" t="str">
        <f>IFERROR('Prod y alimentación'!E670*IF($AN612=$R$10,VLOOKUP($AO612,Listas!$B$6:$C$106,2,),IF($AN612=$R$11,VLOOKUP($AO612,Listas!$E$6:$F$106,2,),IF($AN612=$R$12,VLOOKUP($AO612,Listas!$H$6:$I$106,2,),""))),"")</f>
        <v/>
      </c>
      <c r="CP612" t="str">
        <f>IFERROR('Prod y alimentación'!H670*IF($AN612=$R$10,VLOOKUP($AO612,Listas!$B$6:$C$106,2,),IF($AN612=$R$11,VLOOKUP($AO612,Listas!$E$6:$F$106,2,),IF($AN612=$R$12,VLOOKUP($AO612,Listas!$H$6:$I$106,2,),""))),"")</f>
        <v/>
      </c>
      <c r="CQ612" t="str">
        <f>IFERROR('Prod y alimentación'!K670*IF($AN612=$R$10,VLOOKUP($AO612,Listas!$B$6:$C$106,2,),IF($AN612=$R$11,VLOOKUP($AO612,Listas!$E$6:$F$106,2,),IF($AN612=$R$12,VLOOKUP($AO612,Listas!$H$6:$I$106,2,),""))),"")</f>
        <v/>
      </c>
      <c r="CR612" t="str">
        <f>IFERROR('Prod y alimentación'!N670*IF($AN612=$R$10,VLOOKUP($AO612,Listas!$B$6:$C$106,2,),IF($AN612=$R$11,VLOOKUP($AO612,Listas!$E$6:$F$106,2,),IF($AN612=$R$12,VLOOKUP($AO612,Listas!$H$6:$I$106,2,),""))),"")</f>
        <v/>
      </c>
      <c r="CS612" t="str">
        <f>IFERROR('Prod y alimentación'!Q670*IF($AN612=$R$10,VLOOKUP($AO612,Listas!$B$6:$C$106,2,),IF($AN612=$R$11,VLOOKUP($AO612,Listas!$E$6:$F$106,2,),IF($AN612=$R$12,VLOOKUP($AO612,Listas!$H$6:$I$106,2,),""))),"")</f>
        <v/>
      </c>
      <c r="CT612" t="str">
        <f>IFERROR('Prod y alimentación'!T670*IF($AN612=$R$10,VLOOKUP($AO612,Listas!$B$6:$C$106,2,),IF($AN612=$R$11,VLOOKUP($AO612,Listas!$E$6:$F$106,2,),IF($AN612=$R$12,VLOOKUP($AO612,Listas!$H$6:$I$106,2,),""))),"")</f>
        <v/>
      </c>
      <c r="CU612" t="str">
        <f>IFERROR('Prod y alimentación'!W670*IF($AN612=$R$10,VLOOKUP($AO612,Listas!$B$6:$C$106,2,),IF($AN612=$R$11,VLOOKUP($AO612,Listas!$E$6:$F$106,2,),IF($AN612=$R$12,VLOOKUP($AO612,Listas!$H$6:$I$106,2,),""))),"")</f>
        <v/>
      </c>
      <c r="CV612" t="str">
        <f>IFERROR('Prod y alimentación'!Z670*IF($AN612=$R$10,VLOOKUP($AO612,Listas!$B$6:$C$106,2,),IF($AN612=$R$11,VLOOKUP($AO612,Listas!$E$6:$F$106,2,),IF($AN612=$R$12,VLOOKUP($AO612,Listas!$H$6:$I$106,2,),""))),"")</f>
        <v/>
      </c>
      <c r="CW612" t="str">
        <f>IFERROR('Prod y alimentación'!AC670*IF($AN612=$R$10,VLOOKUP($AO612,Listas!$B$6:$C$106,2,),IF($AN612=$R$11,VLOOKUP($AO612,Listas!$E$6:$F$106,2,),IF($AN612=$R$12,VLOOKUP($AO612,Listas!$H$6:$I$106,2,),""))),"")</f>
        <v/>
      </c>
      <c r="CX612" t="str">
        <f>IFERROR('Prod y alimentación'!AF670*IF($AN612=$R$10,VLOOKUP($AO612,Listas!$B$6:$C$106,2,),IF($AN612=$R$11,VLOOKUP($AO612,Listas!$E$6:$F$106,2,),IF($AN612=$R$12,VLOOKUP($AO612,Listas!$H$6:$I$106,2,),""))),"")</f>
        <v/>
      </c>
      <c r="CY612" t="str">
        <f>IFERROR('Prod y alimentación'!AI670*IF($AN612=$R$10,VLOOKUP($AO612,Listas!$B$6:$C$106,2,),IF($AN612=$R$11,VLOOKUP($AO612,Listas!$E$6:$F$106,2,),IF($AN612=$R$12,VLOOKUP($AO612,Listas!$H$6:$I$106,2,),""))),"")</f>
        <v/>
      </c>
      <c r="CZ612" t="str">
        <f>IFERROR('Prod y alimentación'!AL670*IF($AN612=$R$10,VLOOKUP($AO612,Listas!$B$6:$C$106,2,),IF($AN612=$R$11,VLOOKUP($AO612,Listas!$E$6:$F$106,2,),IF($AN612=$R$12,VLOOKUP($AO612,Listas!$H$6:$I$106,2,),""))),"")</f>
        <v/>
      </c>
    </row>
    <row r="613" spans="80:104" x14ac:dyDescent="0.35">
      <c r="CB613" t="str">
        <f>IF(Reservas!E618="",IF(Reservas!D618="","",IF(Reservas!C618=$O$10,0.85,IF(Reservas!C618=$O$11,0.45,IF(Reservas!C618=$O$12,0.33,"")))),Reservas!E618)</f>
        <v/>
      </c>
      <c r="CC613" t="str">
        <f>IF(Reservas!H618="",IF(Reservas!G618="","",IF(Reservas!F618=$O$10,0.85,IF(Reservas!F618=$O$11,0.45,IF(Reservas!F618=$O$12,0.33,"")))),Reservas!H618)</f>
        <v/>
      </c>
      <c r="CD613" t="str">
        <f>IF(Reservas!K618="",IF(Reservas!J618="","",IF(Reservas!I618=$O$10,0.85,IF(Reservas!I618=$O$11,0.45,IF(Reservas!I618=$O$12,0.33,"")))),Reservas!K618)</f>
        <v/>
      </c>
      <c r="CE613" t="str">
        <f>IF(Reservas!N618="",IF(Reservas!M618="","",IF(Reservas!L618=$O$10,0.85,IF(Reservas!L618=$O$11,0.45,IF(Reservas!L618=$O$12,0.33,"")))),Reservas!N618)</f>
        <v/>
      </c>
      <c r="CF613" t="str">
        <f>IF(Reservas!Q618="",IF(Reservas!P618="","",IF(Reservas!O618=$O$10,0.85,IF(Reservas!O618=$O$11,0.45,IF(Reservas!O618=$O$12,0.33,"")))),Reservas!Q618)</f>
        <v/>
      </c>
      <c r="CG613" t="str">
        <f>IF(Reservas!T618="",IF(Reservas!S618="","",IF(Reservas!R618=$O$10,0.85,IF(Reservas!R618=$O$11,0.45,IF(Reservas!R618=$O$12,0.33,"")))),Reservas!T618)</f>
        <v/>
      </c>
      <c r="CH613" t="str">
        <f>IF(Reservas!W618="",IF(Reservas!V618="","",IF(Reservas!U618=$O$10,0.85,IF(Reservas!U618=$O$11,0.45,IF(Reservas!U618=$O$12,0.33,"")))),Reservas!W618)</f>
        <v/>
      </c>
      <c r="CI613" t="str">
        <f>IF(Reservas!Z618="",IF(Reservas!Y618="","",IF(Reservas!X618=$O$10,0.85,IF(Reservas!X618=$O$11,0.45,IF(Reservas!X618=$O$12,0.33,"")))),Reservas!Z618)</f>
        <v/>
      </c>
      <c r="CJ613" t="str">
        <f>IF(Reservas!AC618="",IF(Reservas!AB618="","",IF(Reservas!AA618=$O$10,0.85,IF(Reservas!AA618=$O$11,0.45,IF(Reservas!AA618=$O$12,0.33,"")))),Reservas!AC618)</f>
        <v/>
      </c>
      <c r="CK613" t="str">
        <f>IF(Reservas!AF618="",IF(Reservas!AE618="","",IF(Reservas!AD618=$O$10,0.85,IF(Reservas!AD618=$O$11,0.45,IF(Reservas!AD618=$O$12,0.33,"")))),Reservas!AF618)</f>
        <v/>
      </c>
      <c r="CL613" t="str">
        <f>IF(Reservas!AI618="",IF(Reservas!AH618="","",IF(Reservas!AG618=$O$10,0.85,IF(Reservas!AG618=$O$11,0.45,IF(Reservas!AG618=$O$12,0.33,"")))),Reservas!AI618)</f>
        <v/>
      </c>
      <c r="CM613" t="str">
        <f>IF(Reservas!AL618="",IF(Reservas!AK618="","",IF(Reservas!AJ618=$O$10,0.85,IF(Reservas!AJ618=$O$11,0.45,IF(Reservas!AJ618=$O$12,0.33,"")))),Reservas!AL618)</f>
        <v/>
      </c>
      <c r="CO613" t="str">
        <f>IFERROR('Prod y alimentación'!E671*IF($AN613=$R$10,VLOOKUP($AO613,Listas!$B$6:$C$106,2,),IF($AN613=$R$11,VLOOKUP($AO613,Listas!$E$6:$F$106,2,),IF($AN613=$R$12,VLOOKUP($AO613,Listas!$H$6:$I$106,2,),""))),"")</f>
        <v/>
      </c>
      <c r="CP613" t="str">
        <f>IFERROR('Prod y alimentación'!H671*IF($AN613=$R$10,VLOOKUP($AO613,Listas!$B$6:$C$106,2,),IF($AN613=$R$11,VLOOKUP($AO613,Listas!$E$6:$F$106,2,),IF($AN613=$R$12,VLOOKUP($AO613,Listas!$H$6:$I$106,2,),""))),"")</f>
        <v/>
      </c>
      <c r="CQ613" t="str">
        <f>IFERROR('Prod y alimentación'!K671*IF($AN613=$R$10,VLOOKUP($AO613,Listas!$B$6:$C$106,2,),IF($AN613=$R$11,VLOOKUP($AO613,Listas!$E$6:$F$106,2,),IF($AN613=$R$12,VLOOKUP($AO613,Listas!$H$6:$I$106,2,),""))),"")</f>
        <v/>
      </c>
      <c r="CR613" t="str">
        <f>IFERROR('Prod y alimentación'!N671*IF($AN613=$R$10,VLOOKUP($AO613,Listas!$B$6:$C$106,2,),IF($AN613=$R$11,VLOOKUP($AO613,Listas!$E$6:$F$106,2,),IF($AN613=$R$12,VLOOKUP($AO613,Listas!$H$6:$I$106,2,),""))),"")</f>
        <v/>
      </c>
      <c r="CS613" t="str">
        <f>IFERROR('Prod y alimentación'!Q671*IF($AN613=$R$10,VLOOKUP($AO613,Listas!$B$6:$C$106,2,),IF($AN613=$R$11,VLOOKUP($AO613,Listas!$E$6:$F$106,2,),IF($AN613=$R$12,VLOOKUP($AO613,Listas!$H$6:$I$106,2,),""))),"")</f>
        <v/>
      </c>
      <c r="CT613" t="str">
        <f>IFERROR('Prod y alimentación'!T671*IF($AN613=$R$10,VLOOKUP($AO613,Listas!$B$6:$C$106,2,),IF($AN613=$R$11,VLOOKUP($AO613,Listas!$E$6:$F$106,2,),IF($AN613=$R$12,VLOOKUP($AO613,Listas!$H$6:$I$106,2,),""))),"")</f>
        <v/>
      </c>
      <c r="CU613" t="str">
        <f>IFERROR('Prod y alimentación'!W671*IF($AN613=$R$10,VLOOKUP($AO613,Listas!$B$6:$C$106,2,),IF($AN613=$R$11,VLOOKUP($AO613,Listas!$E$6:$F$106,2,),IF($AN613=$R$12,VLOOKUP($AO613,Listas!$H$6:$I$106,2,),""))),"")</f>
        <v/>
      </c>
      <c r="CV613" t="str">
        <f>IFERROR('Prod y alimentación'!Z671*IF($AN613=$R$10,VLOOKUP($AO613,Listas!$B$6:$C$106,2,),IF($AN613=$R$11,VLOOKUP($AO613,Listas!$E$6:$F$106,2,),IF($AN613=$R$12,VLOOKUP($AO613,Listas!$H$6:$I$106,2,),""))),"")</f>
        <v/>
      </c>
      <c r="CW613" t="str">
        <f>IFERROR('Prod y alimentación'!AC671*IF($AN613=$R$10,VLOOKUP($AO613,Listas!$B$6:$C$106,2,),IF($AN613=$R$11,VLOOKUP($AO613,Listas!$E$6:$F$106,2,),IF($AN613=$R$12,VLOOKUP($AO613,Listas!$H$6:$I$106,2,),""))),"")</f>
        <v/>
      </c>
      <c r="CX613" t="str">
        <f>IFERROR('Prod y alimentación'!AF671*IF($AN613=$R$10,VLOOKUP($AO613,Listas!$B$6:$C$106,2,),IF($AN613=$R$11,VLOOKUP($AO613,Listas!$E$6:$F$106,2,),IF($AN613=$R$12,VLOOKUP($AO613,Listas!$H$6:$I$106,2,),""))),"")</f>
        <v/>
      </c>
      <c r="CY613" t="str">
        <f>IFERROR('Prod y alimentación'!AI671*IF($AN613=$R$10,VLOOKUP($AO613,Listas!$B$6:$C$106,2,),IF($AN613=$R$11,VLOOKUP($AO613,Listas!$E$6:$F$106,2,),IF($AN613=$R$12,VLOOKUP($AO613,Listas!$H$6:$I$106,2,),""))),"")</f>
        <v/>
      </c>
      <c r="CZ613" t="str">
        <f>IFERROR('Prod y alimentación'!AL671*IF($AN613=$R$10,VLOOKUP($AO613,Listas!$B$6:$C$106,2,),IF($AN613=$R$11,VLOOKUP($AO613,Listas!$E$6:$F$106,2,),IF($AN613=$R$12,VLOOKUP($AO613,Listas!$H$6:$I$106,2,),""))),"")</f>
        <v/>
      </c>
    </row>
    <row r="614" spans="80:104" x14ac:dyDescent="0.35">
      <c r="CB614" t="str">
        <f>IF(Reservas!E619="",IF(Reservas!D619="","",IF(Reservas!C619=$O$10,0.85,IF(Reservas!C619=$O$11,0.45,IF(Reservas!C619=$O$12,0.33,"")))),Reservas!E619)</f>
        <v/>
      </c>
      <c r="CC614" t="str">
        <f>IF(Reservas!H619="",IF(Reservas!G619="","",IF(Reservas!F619=$O$10,0.85,IF(Reservas!F619=$O$11,0.45,IF(Reservas!F619=$O$12,0.33,"")))),Reservas!H619)</f>
        <v/>
      </c>
      <c r="CD614" t="str">
        <f>IF(Reservas!K619="",IF(Reservas!J619="","",IF(Reservas!I619=$O$10,0.85,IF(Reservas!I619=$O$11,0.45,IF(Reservas!I619=$O$12,0.33,"")))),Reservas!K619)</f>
        <v/>
      </c>
      <c r="CE614" t="str">
        <f>IF(Reservas!N619="",IF(Reservas!M619="","",IF(Reservas!L619=$O$10,0.85,IF(Reservas!L619=$O$11,0.45,IF(Reservas!L619=$O$12,0.33,"")))),Reservas!N619)</f>
        <v/>
      </c>
      <c r="CF614" t="str">
        <f>IF(Reservas!Q619="",IF(Reservas!P619="","",IF(Reservas!O619=$O$10,0.85,IF(Reservas!O619=$O$11,0.45,IF(Reservas!O619=$O$12,0.33,"")))),Reservas!Q619)</f>
        <v/>
      </c>
      <c r="CG614" t="str">
        <f>IF(Reservas!T619="",IF(Reservas!S619="","",IF(Reservas!R619=$O$10,0.85,IF(Reservas!R619=$O$11,0.45,IF(Reservas!R619=$O$12,0.33,"")))),Reservas!T619)</f>
        <v/>
      </c>
      <c r="CH614" t="str">
        <f>IF(Reservas!W619="",IF(Reservas!V619="","",IF(Reservas!U619=$O$10,0.85,IF(Reservas!U619=$O$11,0.45,IF(Reservas!U619=$O$12,0.33,"")))),Reservas!W619)</f>
        <v/>
      </c>
      <c r="CI614" t="str">
        <f>IF(Reservas!Z619="",IF(Reservas!Y619="","",IF(Reservas!X619=$O$10,0.85,IF(Reservas!X619=$O$11,0.45,IF(Reservas!X619=$O$12,0.33,"")))),Reservas!Z619)</f>
        <v/>
      </c>
      <c r="CJ614" t="str">
        <f>IF(Reservas!AC619="",IF(Reservas!AB619="","",IF(Reservas!AA619=$O$10,0.85,IF(Reservas!AA619=$O$11,0.45,IF(Reservas!AA619=$O$12,0.33,"")))),Reservas!AC619)</f>
        <v/>
      </c>
      <c r="CK614" t="str">
        <f>IF(Reservas!AF619="",IF(Reservas!AE619="","",IF(Reservas!AD619=$O$10,0.85,IF(Reservas!AD619=$O$11,0.45,IF(Reservas!AD619=$O$12,0.33,"")))),Reservas!AF619)</f>
        <v/>
      </c>
      <c r="CL614" t="str">
        <f>IF(Reservas!AI619="",IF(Reservas!AH619="","",IF(Reservas!AG619=$O$10,0.85,IF(Reservas!AG619=$O$11,0.45,IF(Reservas!AG619=$O$12,0.33,"")))),Reservas!AI619)</f>
        <v/>
      </c>
      <c r="CM614" t="str">
        <f>IF(Reservas!AL619="",IF(Reservas!AK619="","",IF(Reservas!AJ619=$O$10,0.85,IF(Reservas!AJ619=$O$11,0.45,IF(Reservas!AJ619=$O$12,0.33,"")))),Reservas!AL619)</f>
        <v/>
      </c>
      <c r="CO614" t="str">
        <f>IFERROR('Prod y alimentación'!E672*IF($AN614=$R$10,VLOOKUP($AO614,Listas!$B$6:$C$106,2,),IF($AN614=$R$11,VLOOKUP($AO614,Listas!$E$6:$F$106,2,),IF($AN614=$R$12,VLOOKUP($AO614,Listas!$H$6:$I$106,2,),""))),"")</f>
        <v/>
      </c>
      <c r="CP614" t="str">
        <f>IFERROR('Prod y alimentación'!H672*IF($AN614=$R$10,VLOOKUP($AO614,Listas!$B$6:$C$106,2,),IF($AN614=$R$11,VLOOKUP($AO614,Listas!$E$6:$F$106,2,),IF($AN614=$R$12,VLOOKUP($AO614,Listas!$H$6:$I$106,2,),""))),"")</f>
        <v/>
      </c>
      <c r="CQ614" t="str">
        <f>IFERROR('Prod y alimentación'!K672*IF($AN614=$R$10,VLOOKUP($AO614,Listas!$B$6:$C$106,2,),IF($AN614=$R$11,VLOOKUP($AO614,Listas!$E$6:$F$106,2,),IF($AN614=$R$12,VLOOKUP($AO614,Listas!$H$6:$I$106,2,),""))),"")</f>
        <v/>
      </c>
      <c r="CR614" t="str">
        <f>IFERROR('Prod y alimentación'!N672*IF($AN614=$R$10,VLOOKUP($AO614,Listas!$B$6:$C$106,2,),IF($AN614=$R$11,VLOOKUP($AO614,Listas!$E$6:$F$106,2,),IF($AN614=$R$12,VLOOKUP($AO614,Listas!$H$6:$I$106,2,),""))),"")</f>
        <v/>
      </c>
      <c r="CS614" t="str">
        <f>IFERROR('Prod y alimentación'!Q672*IF($AN614=$R$10,VLOOKUP($AO614,Listas!$B$6:$C$106,2,),IF($AN614=$R$11,VLOOKUP($AO614,Listas!$E$6:$F$106,2,),IF($AN614=$R$12,VLOOKUP($AO614,Listas!$H$6:$I$106,2,),""))),"")</f>
        <v/>
      </c>
      <c r="CT614" t="str">
        <f>IFERROR('Prod y alimentación'!T672*IF($AN614=$R$10,VLOOKUP($AO614,Listas!$B$6:$C$106,2,),IF($AN614=$R$11,VLOOKUP($AO614,Listas!$E$6:$F$106,2,),IF($AN614=$R$12,VLOOKUP($AO614,Listas!$H$6:$I$106,2,),""))),"")</f>
        <v/>
      </c>
      <c r="CU614" t="str">
        <f>IFERROR('Prod y alimentación'!W672*IF($AN614=$R$10,VLOOKUP($AO614,Listas!$B$6:$C$106,2,),IF($AN614=$R$11,VLOOKUP($AO614,Listas!$E$6:$F$106,2,),IF($AN614=$R$12,VLOOKUP($AO614,Listas!$H$6:$I$106,2,),""))),"")</f>
        <v/>
      </c>
      <c r="CV614" t="str">
        <f>IFERROR('Prod y alimentación'!Z672*IF($AN614=$R$10,VLOOKUP($AO614,Listas!$B$6:$C$106,2,),IF($AN614=$R$11,VLOOKUP($AO614,Listas!$E$6:$F$106,2,),IF($AN614=$R$12,VLOOKUP($AO614,Listas!$H$6:$I$106,2,),""))),"")</f>
        <v/>
      </c>
      <c r="CW614" t="str">
        <f>IFERROR('Prod y alimentación'!AC672*IF($AN614=$R$10,VLOOKUP($AO614,Listas!$B$6:$C$106,2,),IF($AN614=$R$11,VLOOKUP($AO614,Listas!$E$6:$F$106,2,),IF($AN614=$R$12,VLOOKUP($AO614,Listas!$H$6:$I$106,2,),""))),"")</f>
        <v/>
      </c>
      <c r="CX614" t="str">
        <f>IFERROR('Prod y alimentación'!AF672*IF($AN614=$R$10,VLOOKUP($AO614,Listas!$B$6:$C$106,2,),IF($AN614=$R$11,VLOOKUP($AO614,Listas!$E$6:$F$106,2,),IF($AN614=$R$12,VLOOKUP($AO614,Listas!$H$6:$I$106,2,),""))),"")</f>
        <v/>
      </c>
      <c r="CY614" t="str">
        <f>IFERROR('Prod y alimentación'!AI672*IF($AN614=$R$10,VLOOKUP($AO614,Listas!$B$6:$C$106,2,),IF($AN614=$R$11,VLOOKUP($AO614,Listas!$E$6:$F$106,2,),IF($AN614=$R$12,VLOOKUP($AO614,Listas!$H$6:$I$106,2,),""))),"")</f>
        <v/>
      </c>
      <c r="CZ614" t="str">
        <f>IFERROR('Prod y alimentación'!AL672*IF($AN614=$R$10,VLOOKUP($AO614,Listas!$B$6:$C$106,2,),IF($AN614=$R$11,VLOOKUP($AO614,Listas!$E$6:$F$106,2,),IF($AN614=$R$12,VLOOKUP($AO614,Listas!$H$6:$I$106,2,),""))),"")</f>
        <v/>
      </c>
    </row>
    <row r="615" spans="80:104" x14ac:dyDescent="0.35">
      <c r="CB615" t="str">
        <f>IF(Reservas!E620="",IF(Reservas!D620="","",IF(Reservas!C620=$O$10,0.85,IF(Reservas!C620=$O$11,0.45,IF(Reservas!C620=$O$12,0.33,"")))),Reservas!E620)</f>
        <v/>
      </c>
      <c r="CC615" t="str">
        <f>IF(Reservas!H620="",IF(Reservas!G620="","",IF(Reservas!F620=$O$10,0.85,IF(Reservas!F620=$O$11,0.45,IF(Reservas!F620=$O$12,0.33,"")))),Reservas!H620)</f>
        <v/>
      </c>
      <c r="CD615" t="str">
        <f>IF(Reservas!K620="",IF(Reservas!J620="","",IF(Reservas!I620=$O$10,0.85,IF(Reservas!I620=$O$11,0.45,IF(Reservas!I620=$O$12,0.33,"")))),Reservas!K620)</f>
        <v/>
      </c>
      <c r="CE615" t="str">
        <f>IF(Reservas!N620="",IF(Reservas!M620="","",IF(Reservas!L620=$O$10,0.85,IF(Reservas!L620=$O$11,0.45,IF(Reservas!L620=$O$12,0.33,"")))),Reservas!N620)</f>
        <v/>
      </c>
      <c r="CF615" t="str">
        <f>IF(Reservas!Q620="",IF(Reservas!P620="","",IF(Reservas!O620=$O$10,0.85,IF(Reservas!O620=$O$11,0.45,IF(Reservas!O620=$O$12,0.33,"")))),Reservas!Q620)</f>
        <v/>
      </c>
      <c r="CG615" t="str">
        <f>IF(Reservas!T620="",IF(Reservas!S620="","",IF(Reservas!R620=$O$10,0.85,IF(Reservas!R620=$O$11,0.45,IF(Reservas!R620=$O$12,0.33,"")))),Reservas!T620)</f>
        <v/>
      </c>
      <c r="CH615" t="str">
        <f>IF(Reservas!W620="",IF(Reservas!V620="","",IF(Reservas!U620=$O$10,0.85,IF(Reservas!U620=$O$11,0.45,IF(Reservas!U620=$O$12,0.33,"")))),Reservas!W620)</f>
        <v/>
      </c>
      <c r="CI615" t="str">
        <f>IF(Reservas!Z620="",IF(Reservas!Y620="","",IF(Reservas!X620=$O$10,0.85,IF(Reservas!X620=$O$11,0.45,IF(Reservas!X620=$O$12,0.33,"")))),Reservas!Z620)</f>
        <v/>
      </c>
      <c r="CJ615" t="str">
        <f>IF(Reservas!AC620="",IF(Reservas!AB620="","",IF(Reservas!AA620=$O$10,0.85,IF(Reservas!AA620=$O$11,0.45,IF(Reservas!AA620=$O$12,0.33,"")))),Reservas!AC620)</f>
        <v/>
      </c>
      <c r="CK615" t="str">
        <f>IF(Reservas!AF620="",IF(Reservas!AE620="","",IF(Reservas!AD620=$O$10,0.85,IF(Reservas!AD620=$O$11,0.45,IF(Reservas!AD620=$O$12,0.33,"")))),Reservas!AF620)</f>
        <v/>
      </c>
      <c r="CL615" t="str">
        <f>IF(Reservas!AI620="",IF(Reservas!AH620="","",IF(Reservas!AG620=$O$10,0.85,IF(Reservas!AG620=$O$11,0.45,IF(Reservas!AG620=$O$12,0.33,"")))),Reservas!AI620)</f>
        <v/>
      </c>
      <c r="CM615" t="str">
        <f>IF(Reservas!AL620="",IF(Reservas!AK620="","",IF(Reservas!AJ620=$O$10,0.85,IF(Reservas!AJ620=$O$11,0.45,IF(Reservas!AJ620=$O$12,0.33,"")))),Reservas!AL620)</f>
        <v/>
      </c>
      <c r="CO615" t="str">
        <f>IFERROR('Prod y alimentación'!E673*IF($AN615=$R$10,VLOOKUP($AO615,Listas!$B$6:$C$106,2,),IF($AN615=$R$11,VLOOKUP($AO615,Listas!$E$6:$F$106,2,),IF($AN615=$R$12,VLOOKUP($AO615,Listas!$H$6:$I$106,2,),""))),"")</f>
        <v/>
      </c>
      <c r="CP615" t="str">
        <f>IFERROR('Prod y alimentación'!H673*IF($AN615=$R$10,VLOOKUP($AO615,Listas!$B$6:$C$106,2,),IF($AN615=$R$11,VLOOKUP($AO615,Listas!$E$6:$F$106,2,),IF($AN615=$R$12,VLOOKUP($AO615,Listas!$H$6:$I$106,2,),""))),"")</f>
        <v/>
      </c>
      <c r="CQ615" t="str">
        <f>IFERROR('Prod y alimentación'!K673*IF($AN615=$R$10,VLOOKUP($AO615,Listas!$B$6:$C$106,2,),IF($AN615=$R$11,VLOOKUP($AO615,Listas!$E$6:$F$106,2,),IF($AN615=$R$12,VLOOKUP($AO615,Listas!$H$6:$I$106,2,),""))),"")</f>
        <v/>
      </c>
      <c r="CR615" t="str">
        <f>IFERROR('Prod y alimentación'!N673*IF($AN615=$R$10,VLOOKUP($AO615,Listas!$B$6:$C$106,2,),IF($AN615=$R$11,VLOOKUP($AO615,Listas!$E$6:$F$106,2,),IF($AN615=$R$12,VLOOKUP($AO615,Listas!$H$6:$I$106,2,),""))),"")</f>
        <v/>
      </c>
      <c r="CS615" t="str">
        <f>IFERROR('Prod y alimentación'!Q673*IF($AN615=$R$10,VLOOKUP($AO615,Listas!$B$6:$C$106,2,),IF($AN615=$R$11,VLOOKUP($AO615,Listas!$E$6:$F$106,2,),IF($AN615=$R$12,VLOOKUP($AO615,Listas!$H$6:$I$106,2,),""))),"")</f>
        <v/>
      </c>
      <c r="CT615" t="str">
        <f>IFERROR('Prod y alimentación'!T673*IF($AN615=$R$10,VLOOKUP($AO615,Listas!$B$6:$C$106,2,),IF($AN615=$R$11,VLOOKUP($AO615,Listas!$E$6:$F$106,2,),IF($AN615=$R$12,VLOOKUP($AO615,Listas!$H$6:$I$106,2,),""))),"")</f>
        <v/>
      </c>
      <c r="CU615" t="str">
        <f>IFERROR('Prod y alimentación'!W673*IF($AN615=$R$10,VLOOKUP($AO615,Listas!$B$6:$C$106,2,),IF($AN615=$R$11,VLOOKUP($AO615,Listas!$E$6:$F$106,2,),IF($AN615=$R$12,VLOOKUP($AO615,Listas!$H$6:$I$106,2,),""))),"")</f>
        <v/>
      </c>
      <c r="CV615" t="str">
        <f>IFERROR('Prod y alimentación'!Z673*IF($AN615=$R$10,VLOOKUP($AO615,Listas!$B$6:$C$106,2,),IF($AN615=$R$11,VLOOKUP($AO615,Listas!$E$6:$F$106,2,),IF($AN615=$R$12,VLOOKUP($AO615,Listas!$H$6:$I$106,2,),""))),"")</f>
        <v/>
      </c>
      <c r="CW615" t="str">
        <f>IFERROR('Prod y alimentación'!AC673*IF($AN615=$R$10,VLOOKUP($AO615,Listas!$B$6:$C$106,2,),IF($AN615=$R$11,VLOOKUP($AO615,Listas!$E$6:$F$106,2,),IF($AN615=$R$12,VLOOKUP($AO615,Listas!$H$6:$I$106,2,),""))),"")</f>
        <v/>
      </c>
      <c r="CX615" t="str">
        <f>IFERROR('Prod y alimentación'!AF673*IF($AN615=$R$10,VLOOKUP($AO615,Listas!$B$6:$C$106,2,),IF($AN615=$R$11,VLOOKUP($AO615,Listas!$E$6:$F$106,2,),IF($AN615=$R$12,VLOOKUP($AO615,Listas!$H$6:$I$106,2,),""))),"")</f>
        <v/>
      </c>
      <c r="CY615" t="str">
        <f>IFERROR('Prod y alimentación'!AI673*IF($AN615=$R$10,VLOOKUP($AO615,Listas!$B$6:$C$106,2,),IF($AN615=$R$11,VLOOKUP($AO615,Listas!$E$6:$F$106,2,),IF($AN615=$R$12,VLOOKUP($AO615,Listas!$H$6:$I$106,2,),""))),"")</f>
        <v/>
      </c>
      <c r="CZ615" t="str">
        <f>IFERROR('Prod y alimentación'!AL673*IF($AN615=$R$10,VLOOKUP($AO615,Listas!$B$6:$C$106,2,),IF($AN615=$R$11,VLOOKUP($AO615,Listas!$E$6:$F$106,2,),IF($AN615=$R$12,VLOOKUP($AO615,Listas!$H$6:$I$106,2,),""))),"")</f>
        <v/>
      </c>
    </row>
    <row r="616" spans="80:104" x14ac:dyDescent="0.35">
      <c r="CB616" t="str">
        <f>IF(Reservas!E621="",IF(Reservas!D621="","",IF(Reservas!C621=$O$10,0.85,IF(Reservas!C621=$O$11,0.45,IF(Reservas!C621=$O$12,0.33,"")))),Reservas!E621)</f>
        <v/>
      </c>
      <c r="CC616" t="str">
        <f>IF(Reservas!H621="",IF(Reservas!G621="","",IF(Reservas!F621=$O$10,0.85,IF(Reservas!F621=$O$11,0.45,IF(Reservas!F621=$O$12,0.33,"")))),Reservas!H621)</f>
        <v/>
      </c>
      <c r="CD616" t="str">
        <f>IF(Reservas!K621="",IF(Reservas!J621="","",IF(Reservas!I621=$O$10,0.85,IF(Reservas!I621=$O$11,0.45,IF(Reservas!I621=$O$12,0.33,"")))),Reservas!K621)</f>
        <v/>
      </c>
      <c r="CE616" t="str">
        <f>IF(Reservas!N621="",IF(Reservas!M621="","",IF(Reservas!L621=$O$10,0.85,IF(Reservas!L621=$O$11,0.45,IF(Reservas!L621=$O$12,0.33,"")))),Reservas!N621)</f>
        <v/>
      </c>
      <c r="CF616" t="str">
        <f>IF(Reservas!Q621="",IF(Reservas!P621="","",IF(Reservas!O621=$O$10,0.85,IF(Reservas!O621=$O$11,0.45,IF(Reservas!O621=$O$12,0.33,"")))),Reservas!Q621)</f>
        <v/>
      </c>
      <c r="CG616" t="str">
        <f>IF(Reservas!T621="",IF(Reservas!S621="","",IF(Reservas!R621=$O$10,0.85,IF(Reservas!R621=$O$11,0.45,IF(Reservas!R621=$O$12,0.33,"")))),Reservas!T621)</f>
        <v/>
      </c>
      <c r="CH616" t="str">
        <f>IF(Reservas!W621="",IF(Reservas!V621="","",IF(Reservas!U621=$O$10,0.85,IF(Reservas!U621=$O$11,0.45,IF(Reservas!U621=$O$12,0.33,"")))),Reservas!W621)</f>
        <v/>
      </c>
      <c r="CI616" t="str">
        <f>IF(Reservas!Z621="",IF(Reservas!Y621="","",IF(Reservas!X621=$O$10,0.85,IF(Reservas!X621=$O$11,0.45,IF(Reservas!X621=$O$12,0.33,"")))),Reservas!Z621)</f>
        <v/>
      </c>
      <c r="CJ616" t="str">
        <f>IF(Reservas!AC621="",IF(Reservas!AB621="","",IF(Reservas!AA621=$O$10,0.85,IF(Reservas!AA621=$O$11,0.45,IF(Reservas!AA621=$O$12,0.33,"")))),Reservas!AC621)</f>
        <v/>
      </c>
      <c r="CK616" t="str">
        <f>IF(Reservas!AF621="",IF(Reservas!AE621="","",IF(Reservas!AD621=$O$10,0.85,IF(Reservas!AD621=$O$11,0.45,IF(Reservas!AD621=$O$12,0.33,"")))),Reservas!AF621)</f>
        <v/>
      </c>
      <c r="CL616" t="str">
        <f>IF(Reservas!AI621="",IF(Reservas!AH621="","",IF(Reservas!AG621=$O$10,0.85,IF(Reservas!AG621=$O$11,0.45,IF(Reservas!AG621=$O$12,0.33,"")))),Reservas!AI621)</f>
        <v/>
      </c>
      <c r="CM616" t="str">
        <f>IF(Reservas!AL621="",IF(Reservas!AK621="","",IF(Reservas!AJ621=$O$10,0.85,IF(Reservas!AJ621=$O$11,0.45,IF(Reservas!AJ621=$O$12,0.33,"")))),Reservas!AL621)</f>
        <v/>
      </c>
      <c r="CO616" t="str">
        <f>IFERROR('Prod y alimentación'!E674*IF($AN616=$R$10,VLOOKUP($AO616,Listas!$B$6:$C$106,2,),IF($AN616=$R$11,VLOOKUP($AO616,Listas!$E$6:$F$106,2,),IF($AN616=$R$12,VLOOKUP($AO616,Listas!$H$6:$I$106,2,),""))),"")</f>
        <v/>
      </c>
      <c r="CP616" t="str">
        <f>IFERROR('Prod y alimentación'!H674*IF($AN616=$R$10,VLOOKUP($AO616,Listas!$B$6:$C$106,2,),IF($AN616=$R$11,VLOOKUP($AO616,Listas!$E$6:$F$106,2,),IF($AN616=$R$12,VLOOKUP($AO616,Listas!$H$6:$I$106,2,),""))),"")</f>
        <v/>
      </c>
      <c r="CQ616" t="str">
        <f>IFERROR('Prod y alimentación'!K674*IF($AN616=$R$10,VLOOKUP($AO616,Listas!$B$6:$C$106,2,),IF($AN616=$R$11,VLOOKUP($AO616,Listas!$E$6:$F$106,2,),IF($AN616=$R$12,VLOOKUP($AO616,Listas!$H$6:$I$106,2,),""))),"")</f>
        <v/>
      </c>
      <c r="CR616" t="str">
        <f>IFERROR('Prod y alimentación'!N674*IF($AN616=$R$10,VLOOKUP($AO616,Listas!$B$6:$C$106,2,),IF($AN616=$R$11,VLOOKUP($AO616,Listas!$E$6:$F$106,2,),IF($AN616=$R$12,VLOOKUP($AO616,Listas!$H$6:$I$106,2,),""))),"")</f>
        <v/>
      </c>
      <c r="CS616" t="str">
        <f>IFERROR('Prod y alimentación'!Q674*IF($AN616=$R$10,VLOOKUP($AO616,Listas!$B$6:$C$106,2,),IF($AN616=$R$11,VLOOKUP($AO616,Listas!$E$6:$F$106,2,),IF($AN616=$R$12,VLOOKUP($AO616,Listas!$H$6:$I$106,2,),""))),"")</f>
        <v/>
      </c>
      <c r="CT616" t="str">
        <f>IFERROR('Prod y alimentación'!T674*IF($AN616=$R$10,VLOOKUP($AO616,Listas!$B$6:$C$106,2,),IF($AN616=$R$11,VLOOKUP($AO616,Listas!$E$6:$F$106,2,),IF($AN616=$R$12,VLOOKUP($AO616,Listas!$H$6:$I$106,2,),""))),"")</f>
        <v/>
      </c>
      <c r="CU616" t="str">
        <f>IFERROR('Prod y alimentación'!W674*IF($AN616=$R$10,VLOOKUP($AO616,Listas!$B$6:$C$106,2,),IF($AN616=$R$11,VLOOKUP($AO616,Listas!$E$6:$F$106,2,),IF($AN616=$R$12,VLOOKUP($AO616,Listas!$H$6:$I$106,2,),""))),"")</f>
        <v/>
      </c>
      <c r="CV616" t="str">
        <f>IFERROR('Prod y alimentación'!Z674*IF($AN616=$R$10,VLOOKUP($AO616,Listas!$B$6:$C$106,2,),IF($AN616=$R$11,VLOOKUP($AO616,Listas!$E$6:$F$106,2,),IF($AN616=$R$12,VLOOKUP($AO616,Listas!$H$6:$I$106,2,),""))),"")</f>
        <v/>
      </c>
      <c r="CW616" t="str">
        <f>IFERROR('Prod y alimentación'!AC674*IF($AN616=$R$10,VLOOKUP($AO616,Listas!$B$6:$C$106,2,),IF($AN616=$R$11,VLOOKUP($AO616,Listas!$E$6:$F$106,2,),IF($AN616=$R$12,VLOOKUP($AO616,Listas!$H$6:$I$106,2,),""))),"")</f>
        <v/>
      </c>
      <c r="CX616" t="str">
        <f>IFERROR('Prod y alimentación'!AF674*IF($AN616=$R$10,VLOOKUP($AO616,Listas!$B$6:$C$106,2,),IF($AN616=$R$11,VLOOKUP($AO616,Listas!$E$6:$F$106,2,),IF($AN616=$R$12,VLOOKUP($AO616,Listas!$H$6:$I$106,2,),""))),"")</f>
        <v/>
      </c>
      <c r="CY616" t="str">
        <f>IFERROR('Prod y alimentación'!AI674*IF($AN616=$R$10,VLOOKUP($AO616,Listas!$B$6:$C$106,2,),IF($AN616=$R$11,VLOOKUP($AO616,Listas!$E$6:$F$106,2,),IF($AN616=$R$12,VLOOKUP($AO616,Listas!$H$6:$I$106,2,),""))),"")</f>
        <v/>
      </c>
      <c r="CZ616" t="str">
        <f>IFERROR('Prod y alimentación'!AL674*IF($AN616=$R$10,VLOOKUP($AO616,Listas!$B$6:$C$106,2,),IF($AN616=$R$11,VLOOKUP($AO616,Listas!$E$6:$F$106,2,),IF($AN616=$R$12,VLOOKUP($AO616,Listas!$H$6:$I$106,2,),""))),"")</f>
        <v/>
      </c>
    </row>
    <row r="617" spans="80:104" x14ac:dyDescent="0.35">
      <c r="CB617" t="str">
        <f>IF(Reservas!E622="",IF(Reservas!D622="","",IF(Reservas!C622=$O$10,0.85,IF(Reservas!C622=$O$11,0.45,IF(Reservas!C622=$O$12,0.33,"")))),Reservas!E622)</f>
        <v/>
      </c>
      <c r="CC617" t="str">
        <f>IF(Reservas!H622="",IF(Reservas!G622="","",IF(Reservas!F622=$O$10,0.85,IF(Reservas!F622=$O$11,0.45,IF(Reservas!F622=$O$12,0.33,"")))),Reservas!H622)</f>
        <v/>
      </c>
      <c r="CD617" t="str">
        <f>IF(Reservas!K622="",IF(Reservas!J622="","",IF(Reservas!I622=$O$10,0.85,IF(Reservas!I622=$O$11,0.45,IF(Reservas!I622=$O$12,0.33,"")))),Reservas!K622)</f>
        <v/>
      </c>
      <c r="CE617" t="str">
        <f>IF(Reservas!N622="",IF(Reservas!M622="","",IF(Reservas!L622=$O$10,0.85,IF(Reservas!L622=$O$11,0.45,IF(Reservas!L622=$O$12,0.33,"")))),Reservas!N622)</f>
        <v/>
      </c>
      <c r="CF617" t="str">
        <f>IF(Reservas!Q622="",IF(Reservas!P622="","",IF(Reservas!O622=$O$10,0.85,IF(Reservas!O622=$O$11,0.45,IF(Reservas!O622=$O$12,0.33,"")))),Reservas!Q622)</f>
        <v/>
      </c>
      <c r="CG617" t="str">
        <f>IF(Reservas!T622="",IF(Reservas!S622="","",IF(Reservas!R622=$O$10,0.85,IF(Reservas!R622=$O$11,0.45,IF(Reservas!R622=$O$12,0.33,"")))),Reservas!T622)</f>
        <v/>
      </c>
      <c r="CH617" t="str">
        <f>IF(Reservas!W622="",IF(Reservas!V622="","",IF(Reservas!U622=$O$10,0.85,IF(Reservas!U622=$O$11,0.45,IF(Reservas!U622=$O$12,0.33,"")))),Reservas!W622)</f>
        <v/>
      </c>
      <c r="CI617" t="str">
        <f>IF(Reservas!Z622="",IF(Reservas!Y622="","",IF(Reservas!X622=$O$10,0.85,IF(Reservas!X622=$O$11,0.45,IF(Reservas!X622=$O$12,0.33,"")))),Reservas!Z622)</f>
        <v/>
      </c>
      <c r="CJ617" t="str">
        <f>IF(Reservas!AC622="",IF(Reservas!AB622="","",IF(Reservas!AA622=$O$10,0.85,IF(Reservas!AA622=$O$11,0.45,IF(Reservas!AA622=$O$12,0.33,"")))),Reservas!AC622)</f>
        <v/>
      </c>
      <c r="CK617" t="str">
        <f>IF(Reservas!AF622="",IF(Reservas!AE622="","",IF(Reservas!AD622=$O$10,0.85,IF(Reservas!AD622=$O$11,0.45,IF(Reservas!AD622=$O$12,0.33,"")))),Reservas!AF622)</f>
        <v/>
      </c>
      <c r="CL617" t="str">
        <f>IF(Reservas!AI622="",IF(Reservas!AH622="","",IF(Reservas!AG622=$O$10,0.85,IF(Reservas!AG622=$O$11,0.45,IF(Reservas!AG622=$O$12,0.33,"")))),Reservas!AI622)</f>
        <v/>
      </c>
      <c r="CM617" t="str">
        <f>IF(Reservas!AL622="",IF(Reservas!AK622="","",IF(Reservas!AJ622=$O$10,0.85,IF(Reservas!AJ622=$O$11,0.45,IF(Reservas!AJ622=$O$12,0.33,"")))),Reservas!AL622)</f>
        <v/>
      </c>
      <c r="CO617" t="str">
        <f>IFERROR('Prod y alimentación'!E675*IF($AN617=$R$10,VLOOKUP($AO617,Listas!$B$6:$C$106,2,),IF($AN617=$R$11,VLOOKUP($AO617,Listas!$E$6:$F$106,2,),IF($AN617=$R$12,VLOOKUP($AO617,Listas!$H$6:$I$106,2,),""))),"")</f>
        <v/>
      </c>
      <c r="CP617" t="str">
        <f>IFERROR('Prod y alimentación'!H675*IF($AN617=$R$10,VLOOKUP($AO617,Listas!$B$6:$C$106,2,),IF($AN617=$R$11,VLOOKUP($AO617,Listas!$E$6:$F$106,2,),IF($AN617=$R$12,VLOOKUP($AO617,Listas!$H$6:$I$106,2,),""))),"")</f>
        <v/>
      </c>
      <c r="CQ617" t="str">
        <f>IFERROR('Prod y alimentación'!K675*IF($AN617=$R$10,VLOOKUP($AO617,Listas!$B$6:$C$106,2,),IF($AN617=$R$11,VLOOKUP($AO617,Listas!$E$6:$F$106,2,),IF($AN617=$R$12,VLOOKUP($AO617,Listas!$H$6:$I$106,2,),""))),"")</f>
        <v/>
      </c>
      <c r="CR617" t="str">
        <f>IFERROR('Prod y alimentación'!N675*IF($AN617=$R$10,VLOOKUP($AO617,Listas!$B$6:$C$106,2,),IF($AN617=$R$11,VLOOKUP($AO617,Listas!$E$6:$F$106,2,),IF($AN617=$R$12,VLOOKUP($AO617,Listas!$H$6:$I$106,2,),""))),"")</f>
        <v/>
      </c>
      <c r="CS617" t="str">
        <f>IFERROR('Prod y alimentación'!Q675*IF($AN617=$R$10,VLOOKUP($AO617,Listas!$B$6:$C$106,2,),IF($AN617=$R$11,VLOOKUP($AO617,Listas!$E$6:$F$106,2,),IF($AN617=$R$12,VLOOKUP($AO617,Listas!$H$6:$I$106,2,),""))),"")</f>
        <v/>
      </c>
      <c r="CT617" t="str">
        <f>IFERROR('Prod y alimentación'!T675*IF($AN617=$R$10,VLOOKUP($AO617,Listas!$B$6:$C$106,2,),IF($AN617=$R$11,VLOOKUP($AO617,Listas!$E$6:$F$106,2,),IF($AN617=$R$12,VLOOKUP($AO617,Listas!$H$6:$I$106,2,),""))),"")</f>
        <v/>
      </c>
      <c r="CU617" t="str">
        <f>IFERROR('Prod y alimentación'!W675*IF($AN617=$R$10,VLOOKUP($AO617,Listas!$B$6:$C$106,2,),IF($AN617=$R$11,VLOOKUP($AO617,Listas!$E$6:$F$106,2,),IF($AN617=$R$12,VLOOKUP($AO617,Listas!$H$6:$I$106,2,),""))),"")</f>
        <v/>
      </c>
      <c r="CV617" t="str">
        <f>IFERROR('Prod y alimentación'!Z675*IF($AN617=$R$10,VLOOKUP($AO617,Listas!$B$6:$C$106,2,),IF($AN617=$R$11,VLOOKUP($AO617,Listas!$E$6:$F$106,2,),IF($AN617=$R$12,VLOOKUP($AO617,Listas!$H$6:$I$106,2,),""))),"")</f>
        <v/>
      </c>
      <c r="CW617" t="str">
        <f>IFERROR('Prod y alimentación'!AC675*IF($AN617=$R$10,VLOOKUP($AO617,Listas!$B$6:$C$106,2,),IF($AN617=$R$11,VLOOKUP($AO617,Listas!$E$6:$F$106,2,),IF($AN617=$R$12,VLOOKUP($AO617,Listas!$H$6:$I$106,2,),""))),"")</f>
        <v/>
      </c>
      <c r="CX617" t="str">
        <f>IFERROR('Prod y alimentación'!AF675*IF($AN617=$R$10,VLOOKUP($AO617,Listas!$B$6:$C$106,2,),IF($AN617=$R$11,VLOOKUP($AO617,Listas!$E$6:$F$106,2,),IF($AN617=$R$12,VLOOKUP($AO617,Listas!$H$6:$I$106,2,),""))),"")</f>
        <v/>
      </c>
      <c r="CY617" t="str">
        <f>IFERROR('Prod y alimentación'!AI675*IF($AN617=$R$10,VLOOKUP($AO617,Listas!$B$6:$C$106,2,),IF($AN617=$R$11,VLOOKUP($AO617,Listas!$E$6:$F$106,2,),IF($AN617=$R$12,VLOOKUP($AO617,Listas!$H$6:$I$106,2,),""))),"")</f>
        <v/>
      </c>
      <c r="CZ617" t="str">
        <f>IFERROR('Prod y alimentación'!AL675*IF($AN617=$R$10,VLOOKUP($AO617,Listas!$B$6:$C$106,2,),IF($AN617=$R$11,VLOOKUP($AO617,Listas!$E$6:$F$106,2,),IF($AN617=$R$12,VLOOKUP($AO617,Listas!$H$6:$I$106,2,),""))),"")</f>
        <v/>
      </c>
    </row>
    <row r="618" spans="80:104" x14ac:dyDescent="0.35">
      <c r="CB618" t="str">
        <f>IF(Reservas!E623="",IF(Reservas!D623="","",IF(Reservas!C623=$O$10,0.85,IF(Reservas!C623=$O$11,0.45,IF(Reservas!C623=$O$12,0.33,"")))),Reservas!E623)</f>
        <v/>
      </c>
      <c r="CC618" t="str">
        <f>IF(Reservas!H623="",IF(Reservas!G623="","",IF(Reservas!F623=$O$10,0.85,IF(Reservas!F623=$O$11,0.45,IF(Reservas!F623=$O$12,0.33,"")))),Reservas!H623)</f>
        <v/>
      </c>
      <c r="CD618" t="str">
        <f>IF(Reservas!K623="",IF(Reservas!J623="","",IF(Reservas!I623=$O$10,0.85,IF(Reservas!I623=$O$11,0.45,IF(Reservas!I623=$O$12,0.33,"")))),Reservas!K623)</f>
        <v/>
      </c>
      <c r="CE618" t="str">
        <f>IF(Reservas!N623="",IF(Reservas!M623="","",IF(Reservas!L623=$O$10,0.85,IF(Reservas!L623=$O$11,0.45,IF(Reservas!L623=$O$12,0.33,"")))),Reservas!N623)</f>
        <v/>
      </c>
      <c r="CF618" t="str">
        <f>IF(Reservas!Q623="",IF(Reservas!P623="","",IF(Reservas!O623=$O$10,0.85,IF(Reservas!O623=$O$11,0.45,IF(Reservas!O623=$O$12,0.33,"")))),Reservas!Q623)</f>
        <v/>
      </c>
      <c r="CG618" t="str">
        <f>IF(Reservas!T623="",IF(Reservas!S623="","",IF(Reservas!R623=$O$10,0.85,IF(Reservas!R623=$O$11,0.45,IF(Reservas!R623=$O$12,0.33,"")))),Reservas!T623)</f>
        <v/>
      </c>
      <c r="CH618" t="str">
        <f>IF(Reservas!W623="",IF(Reservas!V623="","",IF(Reservas!U623=$O$10,0.85,IF(Reservas!U623=$O$11,0.45,IF(Reservas!U623=$O$12,0.33,"")))),Reservas!W623)</f>
        <v/>
      </c>
      <c r="CI618" t="str">
        <f>IF(Reservas!Z623="",IF(Reservas!Y623="","",IF(Reservas!X623=$O$10,0.85,IF(Reservas!X623=$O$11,0.45,IF(Reservas!X623=$O$12,0.33,"")))),Reservas!Z623)</f>
        <v/>
      </c>
      <c r="CJ618" t="str">
        <f>IF(Reservas!AC623="",IF(Reservas!AB623="","",IF(Reservas!AA623=$O$10,0.85,IF(Reservas!AA623=$O$11,0.45,IF(Reservas!AA623=$O$12,0.33,"")))),Reservas!AC623)</f>
        <v/>
      </c>
      <c r="CK618" t="str">
        <f>IF(Reservas!AF623="",IF(Reservas!AE623="","",IF(Reservas!AD623=$O$10,0.85,IF(Reservas!AD623=$O$11,0.45,IF(Reservas!AD623=$O$12,0.33,"")))),Reservas!AF623)</f>
        <v/>
      </c>
      <c r="CL618" t="str">
        <f>IF(Reservas!AI623="",IF(Reservas!AH623="","",IF(Reservas!AG623=$O$10,0.85,IF(Reservas!AG623=$O$11,0.45,IF(Reservas!AG623=$O$12,0.33,"")))),Reservas!AI623)</f>
        <v/>
      </c>
      <c r="CM618" t="str">
        <f>IF(Reservas!AL623="",IF(Reservas!AK623="","",IF(Reservas!AJ623=$O$10,0.85,IF(Reservas!AJ623=$O$11,0.45,IF(Reservas!AJ623=$O$12,0.33,"")))),Reservas!AL623)</f>
        <v/>
      </c>
      <c r="CO618" t="str">
        <f>IFERROR('Prod y alimentación'!E676*IF($AN618=$R$10,VLOOKUP($AO618,Listas!$B$6:$C$106,2,),IF($AN618=$R$11,VLOOKUP($AO618,Listas!$E$6:$F$106,2,),IF($AN618=$R$12,VLOOKUP($AO618,Listas!$H$6:$I$106,2,),""))),"")</f>
        <v/>
      </c>
      <c r="CP618" t="str">
        <f>IFERROR('Prod y alimentación'!H676*IF($AN618=$R$10,VLOOKUP($AO618,Listas!$B$6:$C$106,2,),IF($AN618=$R$11,VLOOKUP($AO618,Listas!$E$6:$F$106,2,),IF($AN618=$R$12,VLOOKUP($AO618,Listas!$H$6:$I$106,2,),""))),"")</f>
        <v/>
      </c>
      <c r="CQ618" t="str">
        <f>IFERROR('Prod y alimentación'!K676*IF($AN618=$R$10,VLOOKUP($AO618,Listas!$B$6:$C$106,2,),IF($AN618=$R$11,VLOOKUP($AO618,Listas!$E$6:$F$106,2,),IF($AN618=$R$12,VLOOKUP($AO618,Listas!$H$6:$I$106,2,),""))),"")</f>
        <v/>
      </c>
      <c r="CR618" t="str">
        <f>IFERROR('Prod y alimentación'!N676*IF($AN618=$R$10,VLOOKUP($AO618,Listas!$B$6:$C$106,2,),IF($AN618=$R$11,VLOOKUP($AO618,Listas!$E$6:$F$106,2,),IF($AN618=$R$12,VLOOKUP($AO618,Listas!$H$6:$I$106,2,),""))),"")</f>
        <v/>
      </c>
      <c r="CS618" t="str">
        <f>IFERROR('Prod y alimentación'!Q676*IF($AN618=$R$10,VLOOKUP($AO618,Listas!$B$6:$C$106,2,),IF($AN618=$R$11,VLOOKUP($AO618,Listas!$E$6:$F$106,2,),IF($AN618=$R$12,VLOOKUP($AO618,Listas!$H$6:$I$106,2,),""))),"")</f>
        <v/>
      </c>
      <c r="CT618" t="str">
        <f>IFERROR('Prod y alimentación'!T676*IF($AN618=$R$10,VLOOKUP($AO618,Listas!$B$6:$C$106,2,),IF($AN618=$R$11,VLOOKUP($AO618,Listas!$E$6:$F$106,2,),IF($AN618=$R$12,VLOOKUP($AO618,Listas!$H$6:$I$106,2,),""))),"")</f>
        <v/>
      </c>
      <c r="CU618" t="str">
        <f>IFERROR('Prod y alimentación'!W676*IF($AN618=$R$10,VLOOKUP($AO618,Listas!$B$6:$C$106,2,),IF($AN618=$R$11,VLOOKUP($AO618,Listas!$E$6:$F$106,2,),IF($AN618=$R$12,VLOOKUP($AO618,Listas!$H$6:$I$106,2,),""))),"")</f>
        <v/>
      </c>
      <c r="CV618" t="str">
        <f>IFERROR('Prod y alimentación'!Z676*IF($AN618=$R$10,VLOOKUP($AO618,Listas!$B$6:$C$106,2,),IF($AN618=$R$11,VLOOKUP($AO618,Listas!$E$6:$F$106,2,),IF($AN618=$R$12,VLOOKUP($AO618,Listas!$H$6:$I$106,2,),""))),"")</f>
        <v/>
      </c>
      <c r="CW618" t="str">
        <f>IFERROR('Prod y alimentación'!AC676*IF($AN618=$R$10,VLOOKUP($AO618,Listas!$B$6:$C$106,2,),IF($AN618=$R$11,VLOOKUP($AO618,Listas!$E$6:$F$106,2,),IF($AN618=$R$12,VLOOKUP($AO618,Listas!$H$6:$I$106,2,),""))),"")</f>
        <v/>
      </c>
      <c r="CX618" t="str">
        <f>IFERROR('Prod y alimentación'!AF676*IF($AN618=$R$10,VLOOKUP($AO618,Listas!$B$6:$C$106,2,),IF($AN618=$R$11,VLOOKUP($AO618,Listas!$E$6:$F$106,2,),IF($AN618=$R$12,VLOOKUP($AO618,Listas!$H$6:$I$106,2,),""))),"")</f>
        <v/>
      </c>
      <c r="CY618" t="str">
        <f>IFERROR('Prod y alimentación'!AI676*IF($AN618=$R$10,VLOOKUP($AO618,Listas!$B$6:$C$106,2,),IF($AN618=$R$11,VLOOKUP($AO618,Listas!$E$6:$F$106,2,),IF($AN618=$R$12,VLOOKUP($AO618,Listas!$H$6:$I$106,2,),""))),"")</f>
        <v/>
      </c>
      <c r="CZ618" t="str">
        <f>IFERROR('Prod y alimentación'!AL676*IF($AN618=$R$10,VLOOKUP($AO618,Listas!$B$6:$C$106,2,),IF($AN618=$R$11,VLOOKUP($AO618,Listas!$E$6:$F$106,2,),IF($AN618=$R$12,VLOOKUP($AO618,Listas!$H$6:$I$106,2,),""))),"")</f>
        <v/>
      </c>
    </row>
    <row r="619" spans="80:104" x14ac:dyDescent="0.35">
      <c r="CB619" t="str">
        <f>IF(Reservas!E624="",IF(Reservas!D624="","",IF(Reservas!C624=$O$10,0.85,IF(Reservas!C624=$O$11,0.45,IF(Reservas!C624=$O$12,0.33,"")))),Reservas!E624)</f>
        <v/>
      </c>
      <c r="CC619" t="str">
        <f>IF(Reservas!H624="",IF(Reservas!G624="","",IF(Reservas!F624=$O$10,0.85,IF(Reservas!F624=$O$11,0.45,IF(Reservas!F624=$O$12,0.33,"")))),Reservas!H624)</f>
        <v/>
      </c>
      <c r="CD619" t="str">
        <f>IF(Reservas!K624="",IF(Reservas!J624="","",IF(Reservas!I624=$O$10,0.85,IF(Reservas!I624=$O$11,0.45,IF(Reservas!I624=$O$12,0.33,"")))),Reservas!K624)</f>
        <v/>
      </c>
      <c r="CE619" t="str">
        <f>IF(Reservas!N624="",IF(Reservas!M624="","",IF(Reservas!L624=$O$10,0.85,IF(Reservas!L624=$O$11,0.45,IF(Reservas!L624=$O$12,0.33,"")))),Reservas!N624)</f>
        <v/>
      </c>
      <c r="CF619" t="str">
        <f>IF(Reservas!Q624="",IF(Reservas!P624="","",IF(Reservas!O624=$O$10,0.85,IF(Reservas!O624=$O$11,0.45,IF(Reservas!O624=$O$12,0.33,"")))),Reservas!Q624)</f>
        <v/>
      </c>
      <c r="CG619" t="str">
        <f>IF(Reservas!T624="",IF(Reservas!S624="","",IF(Reservas!R624=$O$10,0.85,IF(Reservas!R624=$O$11,0.45,IF(Reservas!R624=$O$12,0.33,"")))),Reservas!T624)</f>
        <v/>
      </c>
      <c r="CH619" t="str">
        <f>IF(Reservas!W624="",IF(Reservas!V624="","",IF(Reservas!U624=$O$10,0.85,IF(Reservas!U624=$O$11,0.45,IF(Reservas!U624=$O$12,0.33,"")))),Reservas!W624)</f>
        <v/>
      </c>
      <c r="CI619" t="str">
        <f>IF(Reservas!Z624="",IF(Reservas!Y624="","",IF(Reservas!X624=$O$10,0.85,IF(Reservas!X624=$O$11,0.45,IF(Reservas!X624=$O$12,0.33,"")))),Reservas!Z624)</f>
        <v/>
      </c>
      <c r="CJ619" t="str">
        <f>IF(Reservas!AC624="",IF(Reservas!AB624="","",IF(Reservas!AA624=$O$10,0.85,IF(Reservas!AA624=$O$11,0.45,IF(Reservas!AA624=$O$12,0.33,"")))),Reservas!AC624)</f>
        <v/>
      </c>
      <c r="CK619" t="str">
        <f>IF(Reservas!AF624="",IF(Reservas!AE624="","",IF(Reservas!AD624=$O$10,0.85,IF(Reservas!AD624=$O$11,0.45,IF(Reservas!AD624=$O$12,0.33,"")))),Reservas!AF624)</f>
        <v/>
      </c>
      <c r="CL619" t="str">
        <f>IF(Reservas!AI624="",IF(Reservas!AH624="","",IF(Reservas!AG624=$O$10,0.85,IF(Reservas!AG624=$O$11,0.45,IF(Reservas!AG624=$O$12,0.33,"")))),Reservas!AI624)</f>
        <v/>
      </c>
      <c r="CM619" t="str">
        <f>IF(Reservas!AL624="",IF(Reservas!AK624="","",IF(Reservas!AJ624=$O$10,0.85,IF(Reservas!AJ624=$O$11,0.45,IF(Reservas!AJ624=$O$12,0.33,"")))),Reservas!AL624)</f>
        <v/>
      </c>
      <c r="CO619" t="str">
        <f>IFERROR('Prod y alimentación'!E677*IF($AN619=$R$10,VLOOKUP($AO619,Listas!$B$6:$C$106,2,),IF($AN619=$R$11,VLOOKUP($AO619,Listas!$E$6:$F$106,2,),IF($AN619=$R$12,VLOOKUP($AO619,Listas!$H$6:$I$106,2,),""))),"")</f>
        <v/>
      </c>
      <c r="CP619" t="str">
        <f>IFERROR('Prod y alimentación'!H677*IF($AN619=$R$10,VLOOKUP($AO619,Listas!$B$6:$C$106,2,),IF($AN619=$R$11,VLOOKUP($AO619,Listas!$E$6:$F$106,2,),IF($AN619=$R$12,VLOOKUP($AO619,Listas!$H$6:$I$106,2,),""))),"")</f>
        <v/>
      </c>
      <c r="CQ619" t="str">
        <f>IFERROR('Prod y alimentación'!K677*IF($AN619=$R$10,VLOOKUP($AO619,Listas!$B$6:$C$106,2,),IF($AN619=$R$11,VLOOKUP($AO619,Listas!$E$6:$F$106,2,),IF($AN619=$R$12,VLOOKUP($AO619,Listas!$H$6:$I$106,2,),""))),"")</f>
        <v/>
      </c>
      <c r="CR619" t="str">
        <f>IFERROR('Prod y alimentación'!N677*IF($AN619=$R$10,VLOOKUP($AO619,Listas!$B$6:$C$106,2,),IF($AN619=$R$11,VLOOKUP($AO619,Listas!$E$6:$F$106,2,),IF($AN619=$R$12,VLOOKUP($AO619,Listas!$H$6:$I$106,2,),""))),"")</f>
        <v/>
      </c>
      <c r="CS619" t="str">
        <f>IFERROR('Prod y alimentación'!Q677*IF($AN619=$R$10,VLOOKUP($AO619,Listas!$B$6:$C$106,2,),IF($AN619=$R$11,VLOOKUP($AO619,Listas!$E$6:$F$106,2,),IF($AN619=$R$12,VLOOKUP($AO619,Listas!$H$6:$I$106,2,),""))),"")</f>
        <v/>
      </c>
      <c r="CT619" t="str">
        <f>IFERROR('Prod y alimentación'!T677*IF($AN619=$R$10,VLOOKUP($AO619,Listas!$B$6:$C$106,2,),IF($AN619=$R$11,VLOOKUP($AO619,Listas!$E$6:$F$106,2,),IF($AN619=$R$12,VLOOKUP($AO619,Listas!$H$6:$I$106,2,),""))),"")</f>
        <v/>
      </c>
      <c r="CU619" t="str">
        <f>IFERROR('Prod y alimentación'!W677*IF($AN619=$R$10,VLOOKUP($AO619,Listas!$B$6:$C$106,2,),IF($AN619=$R$11,VLOOKUP($AO619,Listas!$E$6:$F$106,2,),IF($AN619=$R$12,VLOOKUP($AO619,Listas!$H$6:$I$106,2,),""))),"")</f>
        <v/>
      </c>
      <c r="CV619" t="str">
        <f>IFERROR('Prod y alimentación'!Z677*IF($AN619=$R$10,VLOOKUP($AO619,Listas!$B$6:$C$106,2,),IF($AN619=$R$11,VLOOKUP($AO619,Listas!$E$6:$F$106,2,),IF($AN619=$R$12,VLOOKUP($AO619,Listas!$H$6:$I$106,2,),""))),"")</f>
        <v/>
      </c>
      <c r="CW619" t="str">
        <f>IFERROR('Prod y alimentación'!AC677*IF($AN619=$R$10,VLOOKUP($AO619,Listas!$B$6:$C$106,2,),IF($AN619=$R$11,VLOOKUP($AO619,Listas!$E$6:$F$106,2,),IF($AN619=$R$12,VLOOKUP($AO619,Listas!$H$6:$I$106,2,),""))),"")</f>
        <v/>
      </c>
      <c r="CX619" t="str">
        <f>IFERROR('Prod y alimentación'!AF677*IF($AN619=$R$10,VLOOKUP($AO619,Listas!$B$6:$C$106,2,),IF($AN619=$R$11,VLOOKUP($AO619,Listas!$E$6:$F$106,2,),IF($AN619=$R$12,VLOOKUP($AO619,Listas!$H$6:$I$106,2,),""))),"")</f>
        <v/>
      </c>
      <c r="CY619" t="str">
        <f>IFERROR('Prod y alimentación'!AI677*IF($AN619=$R$10,VLOOKUP($AO619,Listas!$B$6:$C$106,2,),IF($AN619=$R$11,VLOOKUP($AO619,Listas!$E$6:$F$106,2,),IF($AN619=$R$12,VLOOKUP($AO619,Listas!$H$6:$I$106,2,),""))),"")</f>
        <v/>
      </c>
      <c r="CZ619" t="str">
        <f>IFERROR('Prod y alimentación'!AL677*IF($AN619=$R$10,VLOOKUP($AO619,Listas!$B$6:$C$106,2,),IF($AN619=$R$11,VLOOKUP($AO619,Listas!$E$6:$F$106,2,),IF($AN619=$R$12,VLOOKUP($AO619,Listas!$H$6:$I$106,2,),""))),"")</f>
        <v/>
      </c>
    </row>
    <row r="620" spans="80:104" x14ac:dyDescent="0.35">
      <c r="CB620" t="str">
        <f>IF(Reservas!E625="",IF(Reservas!D625="","",IF(Reservas!C625=$O$10,0.85,IF(Reservas!C625=$O$11,0.45,IF(Reservas!C625=$O$12,0.33,"")))),Reservas!E625)</f>
        <v/>
      </c>
      <c r="CC620" t="str">
        <f>IF(Reservas!H625="",IF(Reservas!G625="","",IF(Reservas!F625=$O$10,0.85,IF(Reservas!F625=$O$11,0.45,IF(Reservas!F625=$O$12,0.33,"")))),Reservas!H625)</f>
        <v/>
      </c>
      <c r="CD620" t="str">
        <f>IF(Reservas!K625="",IF(Reservas!J625="","",IF(Reservas!I625=$O$10,0.85,IF(Reservas!I625=$O$11,0.45,IF(Reservas!I625=$O$12,0.33,"")))),Reservas!K625)</f>
        <v/>
      </c>
      <c r="CE620" t="str">
        <f>IF(Reservas!N625="",IF(Reservas!M625="","",IF(Reservas!L625=$O$10,0.85,IF(Reservas!L625=$O$11,0.45,IF(Reservas!L625=$O$12,0.33,"")))),Reservas!N625)</f>
        <v/>
      </c>
      <c r="CF620" t="str">
        <f>IF(Reservas!Q625="",IF(Reservas!P625="","",IF(Reservas!O625=$O$10,0.85,IF(Reservas!O625=$O$11,0.45,IF(Reservas!O625=$O$12,0.33,"")))),Reservas!Q625)</f>
        <v/>
      </c>
      <c r="CG620" t="str">
        <f>IF(Reservas!T625="",IF(Reservas!S625="","",IF(Reservas!R625=$O$10,0.85,IF(Reservas!R625=$O$11,0.45,IF(Reservas!R625=$O$12,0.33,"")))),Reservas!T625)</f>
        <v/>
      </c>
      <c r="CH620" t="str">
        <f>IF(Reservas!W625="",IF(Reservas!V625="","",IF(Reservas!U625=$O$10,0.85,IF(Reservas!U625=$O$11,0.45,IF(Reservas!U625=$O$12,0.33,"")))),Reservas!W625)</f>
        <v/>
      </c>
      <c r="CI620" t="str">
        <f>IF(Reservas!Z625="",IF(Reservas!Y625="","",IF(Reservas!X625=$O$10,0.85,IF(Reservas!X625=$O$11,0.45,IF(Reservas!X625=$O$12,0.33,"")))),Reservas!Z625)</f>
        <v/>
      </c>
      <c r="CJ620" t="str">
        <f>IF(Reservas!AC625="",IF(Reservas!AB625="","",IF(Reservas!AA625=$O$10,0.85,IF(Reservas!AA625=$O$11,0.45,IF(Reservas!AA625=$O$12,0.33,"")))),Reservas!AC625)</f>
        <v/>
      </c>
      <c r="CK620" t="str">
        <f>IF(Reservas!AF625="",IF(Reservas!AE625="","",IF(Reservas!AD625=$O$10,0.85,IF(Reservas!AD625=$O$11,0.45,IF(Reservas!AD625=$O$12,0.33,"")))),Reservas!AF625)</f>
        <v/>
      </c>
      <c r="CL620" t="str">
        <f>IF(Reservas!AI625="",IF(Reservas!AH625="","",IF(Reservas!AG625=$O$10,0.85,IF(Reservas!AG625=$O$11,0.45,IF(Reservas!AG625=$O$12,0.33,"")))),Reservas!AI625)</f>
        <v/>
      </c>
      <c r="CM620" t="str">
        <f>IF(Reservas!AL625="",IF(Reservas!AK625="","",IF(Reservas!AJ625=$O$10,0.85,IF(Reservas!AJ625=$O$11,0.45,IF(Reservas!AJ625=$O$12,0.33,"")))),Reservas!AL625)</f>
        <v/>
      </c>
      <c r="CO620" t="str">
        <f>IFERROR('Prod y alimentación'!E678*IF($AN620=$R$10,VLOOKUP($AO620,Listas!$B$6:$C$106,2,),IF($AN620=$R$11,VLOOKUP($AO620,Listas!$E$6:$F$106,2,),IF($AN620=$R$12,VLOOKUP($AO620,Listas!$H$6:$I$106,2,),""))),"")</f>
        <v/>
      </c>
      <c r="CP620" t="str">
        <f>IFERROR('Prod y alimentación'!H678*IF($AN620=$R$10,VLOOKUP($AO620,Listas!$B$6:$C$106,2,),IF($AN620=$R$11,VLOOKUP($AO620,Listas!$E$6:$F$106,2,),IF($AN620=$R$12,VLOOKUP($AO620,Listas!$H$6:$I$106,2,),""))),"")</f>
        <v/>
      </c>
      <c r="CQ620" t="str">
        <f>IFERROR('Prod y alimentación'!K678*IF($AN620=$R$10,VLOOKUP($AO620,Listas!$B$6:$C$106,2,),IF($AN620=$R$11,VLOOKUP($AO620,Listas!$E$6:$F$106,2,),IF($AN620=$R$12,VLOOKUP($AO620,Listas!$H$6:$I$106,2,),""))),"")</f>
        <v/>
      </c>
      <c r="CR620" t="str">
        <f>IFERROR('Prod y alimentación'!N678*IF($AN620=$R$10,VLOOKUP($AO620,Listas!$B$6:$C$106,2,),IF($AN620=$R$11,VLOOKUP($AO620,Listas!$E$6:$F$106,2,),IF($AN620=$R$12,VLOOKUP($AO620,Listas!$H$6:$I$106,2,),""))),"")</f>
        <v/>
      </c>
      <c r="CS620" t="str">
        <f>IFERROR('Prod y alimentación'!Q678*IF($AN620=$R$10,VLOOKUP($AO620,Listas!$B$6:$C$106,2,),IF($AN620=$R$11,VLOOKUP($AO620,Listas!$E$6:$F$106,2,),IF($AN620=$R$12,VLOOKUP($AO620,Listas!$H$6:$I$106,2,),""))),"")</f>
        <v/>
      </c>
      <c r="CT620" t="str">
        <f>IFERROR('Prod y alimentación'!T678*IF($AN620=$R$10,VLOOKUP($AO620,Listas!$B$6:$C$106,2,),IF($AN620=$R$11,VLOOKUP($AO620,Listas!$E$6:$F$106,2,),IF($AN620=$R$12,VLOOKUP($AO620,Listas!$H$6:$I$106,2,),""))),"")</f>
        <v/>
      </c>
      <c r="CU620" t="str">
        <f>IFERROR('Prod y alimentación'!W678*IF($AN620=$R$10,VLOOKUP($AO620,Listas!$B$6:$C$106,2,),IF($AN620=$R$11,VLOOKUP($AO620,Listas!$E$6:$F$106,2,),IF($AN620=$R$12,VLOOKUP($AO620,Listas!$H$6:$I$106,2,),""))),"")</f>
        <v/>
      </c>
      <c r="CV620" t="str">
        <f>IFERROR('Prod y alimentación'!Z678*IF($AN620=$R$10,VLOOKUP($AO620,Listas!$B$6:$C$106,2,),IF($AN620=$R$11,VLOOKUP($AO620,Listas!$E$6:$F$106,2,),IF($AN620=$R$12,VLOOKUP($AO620,Listas!$H$6:$I$106,2,),""))),"")</f>
        <v/>
      </c>
      <c r="CW620" t="str">
        <f>IFERROR('Prod y alimentación'!AC678*IF($AN620=$R$10,VLOOKUP($AO620,Listas!$B$6:$C$106,2,),IF($AN620=$R$11,VLOOKUP($AO620,Listas!$E$6:$F$106,2,),IF($AN620=$R$12,VLOOKUP($AO620,Listas!$H$6:$I$106,2,),""))),"")</f>
        <v/>
      </c>
      <c r="CX620" t="str">
        <f>IFERROR('Prod y alimentación'!AF678*IF($AN620=$R$10,VLOOKUP($AO620,Listas!$B$6:$C$106,2,),IF($AN620=$R$11,VLOOKUP($AO620,Listas!$E$6:$F$106,2,),IF($AN620=$R$12,VLOOKUP($AO620,Listas!$H$6:$I$106,2,),""))),"")</f>
        <v/>
      </c>
      <c r="CY620" t="str">
        <f>IFERROR('Prod y alimentación'!AI678*IF($AN620=$R$10,VLOOKUP($AO620,Listas!$B$6:$C$106,2,),IF($AN620=$R$11,VLOOKUP($AO620,Listas!$E$6:$F$106,2,),IF($AN620=$R$12,VLOOKUP($AO620,Listas!$H$6:$I$106,2,),""))),"")</f>
        <v/>
      </c>
      <c r="CZ620" t="str">
        <f>IFERROR('Prod y alimentación'!AL678*IF($AN620=$R$10,VLOOKUP($AO620,Listas!$B$6:$C$106,2,),IF($AN620=$R$11,VLOOKUP($AO620,Listas!$E$6:$F$106,2,),IF($AN620=$R$12,VLOOKUP($AO620,Listas!$H$6:$I$106,2,),""))),"")</f>
        <v/>
      </c>
    </row>
    <row r="621" spans="80:104" x14ac:dyDescent="0.35">
      <c r="CB621" t="str">
        <f>IF(Reservas!E626="",IF(Reservas!D626="","",IF(Reservas!C626=$O$10,0.85,IF(Reservas!C626=$O$11,0.45,IF(Reservas!C626=$O$12,0.33,"")))),Reservas!E626)</f>
        <v/>
      </c>
      <c r="CC621" t="str">
        <f>IF(Reservas!H626="",IF(Reservas!G626="","",IF(Reservas!F626=$O$10,0.85,IF(Reservas!F626=$O$11,0.45,IF(Reservas!F626=$O$12,0.33,"")))),Reservas!H626)</f>
        <v/>
      </c>
      <c r="CD621" t="str">
        <f>IF(Reservas!K626="",IF(Reservas!J626="","",IF(Reservas!I626=$O$10,0.85,IF(Reservas!I626=$O$11,0.45,IF(Reservas!I626=$O$12,0.33,"")))),Reservas!K626)</f>
        <v/>
      </c>
      <c r="CE621" t="str">
        <f>IF(Reservas!N626="",IF(Reservas!M626="","",IF(Reservas!L626=$O$10,0.85,IF(Reservas!L626=$O$11,0.45,IF(Reservas!L626=$O$12,0.33,"")))),Reservas!N626)</f>
        <v/>
      </c>
      <c r="CF621" t="str">
        <f>IF(Reservas!Q626="",IF(Reservas!P626="","",IF(Reservas!O626=$O$10,0.85,IF(Reservas!O626=$O$11,0.45,IF(Reservas!O626=$O$12,0.33,"")))),Reservas!Q626)</f>
        <v/>
      </c>
      <c r="CG621" t="str">
        <f>IF(Reservas!T626="",IF(Reservas!S626="","",IF(Reservas!R626=$O$10,0.85,IF(Reservas!R626=$O$11,0.45,IF(Reservas!R626=$O$12,0.33,"")))),Reservas!T626)</f>
        <v/>
      </c>
      <c r="CH621" t="str">
        <f>IF(Reservas!W626="",IF(Reservas!V626="","",IF(Reservas!U626=$O$10,0.85,IF(Reservas!U626=$O$11,0.45,IF(Reservas!U626=$O$12,0.33,"")))),Reservas!W626)</f>
        <v/>
      </c>
      <c r="CI621" t="str">
        <f>IF(Reservas!Z626="",IF(Reservas!Y626="","",IF(Reservas!X626=$O$10,0.85,IF(Reservas!X626=$O$11,0.45,IF(Reservas!X626=$O$12,0.33,"")))),Reservas!Z626)</f>
        <v/>
      </c>
      <c r="CJ621" t="str">
        <f>IF(Reservas!AC626="",IF(Reservas!AB626="","",IF(Reservas!AA626=$O$10,0.85,IF(Reservas!AA626=$O$11,0.45,IF(Reservas!AA626=$O$12,0.33,"")))),Reservas!AC626)</f>
        <v/>
      </c>
      <c r="CK621" t="str">
        <f>IF(Reservas!AF626="",IF(Reservas!AE626="","",IF(Reservas!AD626=$O$10,0.85,IF(Reservas!AD626=$O$11,0.45,IF(Reservas!AD626=$O$12,0.33,"")))),Reservas!AF626)</f>
        <v/>
      </c>
      <c r="CL621" t="str">
        <f>IF(Reservas!AI626="",IF(Reservas!AH626="","",IF(Reservas!AG626=$O$10,0.85,IF(Reservas!AG626=$O$11,0.45,IF(Reservas!AG626=$O$12,0.33,"")))),Reservas!AI626)</f>
        <v/>
      </c>
      <c r="CM621" t="str">
        <f>IF(Reservas!AL626="",IF(Reservas!AK626="","",IF(Reservas!AJ626=$O$10,0.85,IF(Reservas!AJ626=$O$11,0.45,IF(Reservas!AJ626=$O$12,0.33,"")))),Reservas!AL626)</f>
        <v/>
      </c>
      <c r="CO621" t="str">
        <f>IFERROR('Prod y alimentación'!E679*IF($AN621=$R$10,VLOOKUP($AO621,Listas!$B$6:$C$106,2,),IF($AN621=$R$11,VLOOKUP($AO621,Listas!$E$6:$F$106,2,),IF($AN621=$R$12,VLOOKUP($AO621,Listas!$H$6:$I$106,2,),""))),"")</f>
        <v/>
      </c>
      <c r="CP621" t="str">
        <f>IFERROR('Prod y alimentación'!H679*IF($AN621=$R$10,VLOOKUP($AO621,Listas!$B$6:$C$106,2,),IF($AN621=$R$11,VLOOKUP($AO621,Listas!$E$6:$F$106,2,),IF($AN621=$R$12,VLOOKUP($AO621,Listas!$H$6:$I$106,2,),""))),"")</f>
        <v/>
      </c>
      <c r="CQ621" t="str">
        <f>IFERROR('Prod y alimentación'!K679*IF($AN621=$R$10,VLOOKUP($AO621,Listas!$B$6:$C$106,2,),IF($AN621=$R$11,VLOOKUP($AO621,Listas!$E$6:$F$106,2,),IF($AN621=$R$12,VLOOKUP($AO621,Listas!$H$6:$I$106,2,),""))),"")</f>
        <v/>
      </c>
      <c r="CR621" t="str">
        <f>IFERROR('Prod y alimentación'!N679*IF($AN621=$R$10,VLOOKUP($AO621,Listas!$B$6:$C$106,2,),IF($AN621=$R$11,VLOOKUP($AO621,Listas!$E$6:$F$106,2,),IF($AN621=$R$12,VLOOKUP($AO621,Listas!$H$6:$I$106,2,),""))),"")</f>
        <v/>
      </c>
      <c r="CS621" t="str">
        <f>IFERROR('Prod y alimentación'!Q679*IF($AN621=$R$10,VLOOKUP($AO621,Listas!$B$6:$C$106,2,),IF($AN621=$R$11,VLOOKUP($AO621,Listas!$E$6:$F$106,2,),IF($AN621=$R$12,VLOOKUP($AO621,Listas!$H$6:$I$106,2,),""))),"")</f>
        <v/>
      </c>
      <c r="CT621" t="str">
        <f>IFERROR('Prod y alimentación'!T679*IF($AN621=$R$10,VLOOKUP($AO621,Listas!$B$6:$C$106,2,),IF($AN621=$R$11,VLOOKUP($AO621,Listas!$E$6:$F$106,2,),IF($AN621=$R$12,VLOOKUP($AO621,Listas!$H$6:$I$106,2,),""))),"")</f>
        <v/>
      </c>
      <c r="CU621" t="str">
        <f>IFERROR('Prod y alimentación'!W679*IF($AN621=$R$10,VLOOKUP($AO621,Listas!$B$6:$C$106,2,),IF($AN621=$R$11,VLOOKUP($AO621,Listas!$E$6:$F$106,2,),IF($AN621=$R$12,VLOOKUP($AO621,Listas!$H$6:$I$106,2,),""))),"")</f>
        <v/>
      </c>
      <c r="CV621" t="str">
        <f>IFERROR('Prod y alimentación'!Z679*IF($AN621=$R$10,VLOOKUP($AO621,Listas!$B$6:$C$106,2,),IF($AN621=$R$11,VLOOKUP($AO621,Listas!$E$6:$F$106,2,),IF($AN621=$R$12,VLOOKUP($AO621,Listas!$H$6:$I$106,2,),""))),"")</f>
        <v/>
      </c>
      <c r="CW621" t="str">
        <f>IFERROR('Prod y alimentación'!AC679*IF($AN621=$R$10,VLOOKUP($AO621,Listas!$B$6:$C$106,2,),IF($AN621=$R$11,VLOOKUP($AO621,Listas!$E$6:$F$106,2,),IF($AN621=$R$12,VLOOKUP($AO621,Listas!$H$6:$I$106,2,),""))),"")</f>
        <v/>
      </c>
      <c r="CX621" t="str">
        <f>IFERROR('Prod y alimentación'!AF679*IF($AN621=$R$10,VLOOKUP($AO621,Listas!$B$6:$C$106,2,),IF($AN621=$R$11,VLOOKUP($AO621,Listas!$E$6:$F$106,2,),IF($AN621=$R$12,VLOOKUP($AO621,Listas!$H$6:$I$106,2,),""))),"")</f>
        <v/>
      </c>
      <c r="CY621" t="str">
        <f>IFERROR('Prod y alimentación'!AI679*IF($AN621=$R$10,VLOOKUP($AO621,Listas!$B$6:$C$106,2,),IF($AN621=$R$11,VLOOKUP($AO621,Listas!$E$6:$F$106,2,),IF($AN621=$R$12,VLOOKUP($AO621,Listas!$H$6:$I$106,2,),""))),"")</f>
        <v/>
      </c>
      <c r="CZ621" t="str">
        <f>IFERROR('Prod y alimentación'!AL679*IF($AN621=$R$10,VLOOKUP($AO621,Listas!$B$6:$C$106,2,),IF($AN621=$R$11,VLOOKUP($AO621,Listas!$E$6:$F$106,2,),IF($AN621=$R$12,VLOOKUP($AO621,Listas!$H$6:$I$106,2,),""))),"")</f>
        <v/>
      </c>
    </row>
    <row r="622" spans="80:104" x14ac:dyDescent="0.35">
      <c r="CB622" t="str">
        <f>IF(Reservas!E627="",IF(Reservas!D627="","",IF(Reservas!C627=$O$10,0.85,IF(Reservas!C627=$O$11,0.45,IF(Reservas!C627=$O$12,0.33,"")))),Reservas!E627)</f>
        <v/>
      </c>
      <c r="CC622" t="str">
        <f>IF(Reservas!H627="",IF(Reservas!G627="","",IF(Reservas!F627=$O$10,0.85,IF(Reservas!F627=$O$11,0.45,IF(Reservas!F627=$O$12,0.33,"")))),Reservas!H627)</f>
        <v/>
      </c>
      <c r="CD622" t="str">
        <f>IF(Reservas!K627="",IF(Reservas!J627="","",IF(Reservas!I627=$O$10,0.85,IF(Reservas!I627=$O$11,0.45,IF(Reservas!I627=$O$12,0.33,"")))),Reservas!K627)</f>
        <v/>
      </c>
      <c r="CE622" t="str">
        <f>IF(Reservas!N627="",IF(Reservas!M627="","",IF(Reservas!L627=$O$10,0.85,IF(Reservas!L627=$O$11,0.45,IF(Reservas!L627=$O$12,0.33,"")))),Reservas!N627)</f>
        <v/>
      </c>
      <c r="CF622" t="str">
        <f>IF(Reservas!Q627="",IF(Reservas!P627="","",IF(Reservas!O627=$O$10,0.85,IF(Reservas!O627=$O$11,0.45,IF(Reservas!O627=$O$12,0.33,"")))),Reservas!Q627)</f>
        <v/>
      </c>
      <c r="CG622" t="str">
        <f>IF(Reservas!T627="",IF(Reservas!S627="","",IF(Reservas!R627=$O$10,0.85,IF(Reservas!R627=$O$11,0.45,IF(Reservas!R627=$O$12,0.33,"")))),Reservas!T627)</f>
        <v/>
      </c>
      <c r="CH622" t="str">
        <f>IF(Reservas!W627="",IF(Reservas!V627="","",IF(Reservas!U627=$O$10,0.85,IF(Reservas!U627=$O$11,0.45,IF(Reservas!U627=$O$12,0.33,"")))),Reservas!W627)</f>
        <v/>
      </c>
      <c r="CI622" t="str">
        <f>IF(Reservas!Z627="",IF(Reservas!Y627="","",IF(Reservas!X627=$O$10,0.85,IF(Reservas!X627=$O$11,0.45,IF(Reservas!X627=$O$12,0.33,"")))),Reservas!Z627)</f>
        <v/>
      </c>
      <c r="CJ622" t="str">
        <f>IF(Reservas!AC627="",IF(Reservas!AB627="","",IF(Reservas!AA627=$O$10,0.85,IF(Reservas!AA627=$O$11,0.45,IF(Reservas!AA627=$O$12,0.33,"")))),Reservas!AC627)</f>
        <v/>
      </c>
      <c r="CK622" t="str">
        <f>IF(Reservas!AF627="",IF(Reservas!AE627="","",IF(Reservas!AD627=$O$10,0.85,IF(Reservas!AD627=$O$11,0.45,IF(Reservas!AD627=$O$12,0.33,"")))),Reservas!AF627)</f>
        <v/>
      </c>
      <c r="CL622" t="str">
        <f>IF(Reservas!AI627="",IF(Reservas!AH627="","",IF(Reservas!AG627=$O$10,0.85,IF(Reservas!AG627=$O$11,0.45,IF(Reservas!AG627=$O$12,0.33,"")))),Reservas!AI627)</f>
        <v/>
      </c>
      <c r="CM622" t="str">
        <f>IF(Reservas!AL627="",IF(Reservas!AK627="","",IF(Reservas!AJ627=$O$10,0.85,IF(Reservas!AJ627=$O$11,0.45,IF(Reservas!AJ627=$O$12,0.33,"")))),Reservas!AL627)</f>
        <v/>
      </c>
      <c r="CO622" t="str">
        <f>IFERROR('Prod y alimentación'!E680*IF($AN622=$R$10,VLOOKUP($AO622,Listas!$B$6:$C$106,2,),IF($AN622=$R$11,VLOOKUP($AO622,Listas!$E$6:$F$106,2,),IF($AN622=$R$12,VLOOKUP($AO622,Listas!$H$6:$I$106,2,),""))),"")</f>
        <v/>
      </c>
      <c r="CP622" t="str">
        <f>IFERROR('Prod y alimentación'!H680*IF($AN622=$R$10,VLOOKUP($AO622,Listas!$B$6:$C$106,2,),IF($AN622=$R$11,VLOOKUP($AO622,Listas!$E$6:$F$106,2,),IF($AN622=$R$12,VLOOKUP($AO622,Listas!$H$6:$I$106,2,),""))),"")</f>
        <v/>
      </c>
      <c r="CQ622" t="str">
        <f>IFERROR('Prod y alimentación'!K680*IF($AN622=$R$10,VLOOKUP($AO622,Listas!$B$6:$C$106,2,),IF($AN622=$R$11,VLOOKUP($AO622,Listas!$E$6:$F$106,2,),IF($AN622=$R$12,VLOOKUP($AO622,Listas!$H$6:$I$106,2,),""))),"")</f>
        <v/>
      </c>
      <c r="CR622" t="str">
        <f>IFERROR('Prod y alimentación'!N680*IF($AN622=$R$10,VLOOKUP($AO622,Listas!$B$6:$C$106,2,),IF($AN622=$R$11,VLOOKUP($AO622,Listas!$E$6:$F$106,2,),IF($AN622=$R$12,VLOOKUP($AO622,Listas!$H$6:$I$106,2,),""))),"")</f>
        <v/>
      </c>
      <c r="CS622" t="str">
        <f>IFERROR('Prod y alimentación'!Q680*IF($AN622=$R$10,VLOOKUP($AO622,Listas!$B$6:$C$106,2,),IF($AN622=$R$11,VLOOKUP($AO622,Listas!$E$6:$F$106,2,),IF($AN622=$R$12,VLOOKUP($AO622,Listas!$H$6:$I$106,2,),""))),"")</f>
        <v/>
      </c>
      <c r="CT622" t="str">
        <f>IFERROR('Prod y alimentación'!T680*IF($AN622=$R$10,VLOOKUP($AO622,Listas!$B$6:$C$106,2,),IF($AN622=$R$11,VLOOKUP($AO622,Listas!$E$6:$F$106,2,),IF($AN622=$R$12,VLOOKUP($AO622,Listas!$H$6:$I$106,2,),""))),"")</f>
        <v/>
      </c>
      <c r="CU622" t="str">
        <f>IFERROR('Prod y alimentación'!W680*IF($AN622=$R$10,VLOOKUP($AO622,Listas!$B$6:$C$106,2,),IF($AN622=$R$11,VLOOKUP($AO622,Listas!$E$6:$F$106,2,),IF($AN622=$R$12,VLOOKUP($AO622,Listas!$H$6:$I$106,2,),""))),"")</f>
        <v/>
      </c>
      <c r="CV622" t="str">
        <f>IFERROR('Prod y alimentación'!Z680*IF($AN622=$R$10,VLOOKUP($AO622,Listas!$B$6:$C$106,2,),IF($AN622=$R$11,VLOOKUP($AO622,Listas!$E$6:$F$106,2,),IF($AN622=$R$12,VLOOKUP($AO622,Listas!$H$6:$I$106,2,),""))),"")</f>
        <v/>
      </c>
      <c r="CW622" t="str">
        <f>IFERROR('Prod y alimentación'!AC680*IF($AN622=$R$10,VLOOKUP($AO622,Listas!$B$6:$C$106,2,),IF($AN622=$R$11,VLOOKUP($AO622,Listas!$E$6:$F$106,2,),IF($AN622=$R$12,VLOOKUP($AO622,Listas!$H$6:$I$106,2,),""))),"")</f>
        <v/>
      </c>
      <c r="CX622" t="str">
        <f>IFERROR('Prod y alimentación'!AF680*IF($AN622=$R$10,VLOOKUP($AO622,Listas!$B$6:$C$106,2,),IF($AN622=$R$11,VLOOKUP($AO622,Listas!$E$6:$F$106,2,),IF($AN622=$R$12,VLOOKUP($AO622,Listas!$H$6:$I$106,2,),""))),"")</f>
        <v/>
      </c>
      <c r="CY622" t="str">
        <f>IFERROR('Prod y alimentación'!AI680*IF($AN622=$R$10,VLOOKUP($AO622,Listas!$B$6:$C$106,2,),IF($AN622=$R$11,VLOOKUP($AO622,Listas!$E$6:$F$106,2,),IF($AN622=$R$12,VLOOKUP($AO622,Listas!$H$6:$I$106,2,),""))),"")</f>
        <v/>
      </c>
      <c r="CZ622" t="str">
        <f>IFERROR('Prod y alimentación'!AL680*IF($AN622=$R$10,VLOOKUP($AO622,Listas!$B$6:$C$106,2,),IF($AN622=$R$11,VLOOKUP($AO622,Listas!$E$6:$F$106,2,),IF($AN622=$R$12,VLOOKUP($AO622,Listas!$H$6:$I$106,2,),""))),"")</f>
        <v/>
      </c>
    </row>
    <row r="623" spans="80:104" x14ac:dyDescent="0.35">
      <c r="CB623" t="str">
        <f>IF(Reservas!E628="",IF(Reservas!D628="","",IF(Reservas!C628=$O$10,0.85,IF(Reservas!C628=$O$11,0.45,IF(Reservas!C628=$O$12,0.33,"")))),Reservas!E628)</f>
        <v/>
      </c>
      <c r="CC623" t="str">
        <f>IF(Reservas!H628="",IF(Reservas!G628="","",IF(Reservas!F628=$O$10,0.85,IF(Reservas!F628=$O$11,0.45,IF(Reservas!F628=$O$12,0.33,"")))),Reservas!H628)</f>
        <v/>
      </c>
      <c r="CD623" t="str">
        <f>IF(Reservas!K628="",IF(Reservas!J628="","",IF(Reservas!I628=$O$10,0.85,IF(Reservas!I628=$O$11,0.45,IF(Reservas!I628=$O$12,0.33,"")))),Reservas!K628)</f>
        <v/>
      </c>
      <c r="CE623" t="str">
        <f>IF(Reservas!N628="",IF(Reservas!M628="","",IF(Reservas!L628=$O$10,0.85,IF(Reservas!L628=$O$11,0.45,IF(Reservas!L628=$O$12,0.33,"")))),Reservas!N628)</f>
        <v/>
      </c>
      <c r="CF623" t="str">
        <f>IF(Reservas!Q628="",IF(Reservas!P628="","",IF(Reservas!O628=$O$10,0.85,IF(Reservas!O628=$O$11,0.45,IF(Reservas!O628=$O$12,0.33,"")))),Reservas!Q628)</f>
        <v/>
      </c>
      <c r="CG623" t="str">
        <f>IF(Reservas!T628="",IF(Reservas!S628="","",IF(Reservas!R628=$O$10,0.85,IF(Reservas!R628=$O$11,0.45,IF(Reservas!R628=$O$12,0.33,"")))),Reservas!T628)</f>
        <v/>
      </c>
      <c r="CH623" t="str">
        <f>IF(Reservas!W628="",IF(Reservas!V628="","",IF(Reservas!U628=$O$10,0.85,IF(Reservas!U628=$O$11,0.45,IF(Reservas!U628=$O$12,0.33,"")))),Reservas!W628)</f>
        <v/>
      </c>
      <c r="CI623" t="str">
        <f>IF(Reservas!Z628="",IF(Reservas!Y628="","",IF(Reservas!X628=$O$10,0.85,IF(Reservas!X628=$O$11,0.45,IF(Reservas!X628=$O$12,0.33,"")))),Reservas!Z628)</f>
        <v/>
      </c>
      <c r="CJ623" t="str">
        <f>IF(Reservas!AC628="",IF(Reservas!AB628="","",IF(Reservas!AA628=$O$10,0.85,IF(Reservas!AA628=$O$11,0.45,IF(Reservas!AA628=$O$12,0.33,"")))),Reservas!AC628)</f>
        <v/>
      </c>
      <c r="CK623" t="str">
        <f>IF(Reservas!AF628="",IF(Reservas!AE628="","",IF(Reservas!AD628=$O$10,0.85,IF(Reservas!AD628=$O$11,0.45,IF(Reservas!AD628=$O$12,0.33,"")))),Reservas!AF628)</f>
        <v/>
      </c>
      <c r="CL623" t="str">
        <f>IF(Reservas!AI628="",IF(Reservas!AH628="","",IF(Reservas!AG628=$O$10,0.85,IF(Reservas!AG628=$O$11,0.45,IF(Reservas!AG628=$O$12,0.33,"")))),Reservas!AI628)</f>
        <v/>
      </c>
      <c r="CM623" t="str">
        <f>IF(Reservas!AL628="",IF(Reservas!AK628="","",IF(Reservas!AJ628=$O$10,0.85,IF(Reservas!AJ628=$O$11,0.45,IF(Reservas!AJ628=$O$12,0.33,"")))),Reservas!AL628)</f>
        <v/>
      </c>
      <c r="CO623" t="str">
        <f>IFERROR('Prod y alimentación'!E681*IF($AN623=$R$10,VLOOKUP($AO623,Listas!$B$6:$C$106,2,),IF($AN623=$R$11,VLOOKUP($AO623,Listas!$E$6:$F$106,2,),IF($AN623=$R$12,VLOOKUP($AO623,Listas!$H$6:$I$106,2,),""))),"")</f>
        <v/>
      </c>
      <c r="CP623" t="str">
        <f>IFERROR('Prod y alimentación'!H681*IF($AN623=$R$10,VLOOKUP($AO623,Listas!$B$6:$C$106,2,),IF($AN623=$R$11,VLOOKUP($AO623,Listas!$E$6:$F$106,2,),IF($AN623=$R$12,VLOOKUP($AO623,Listas!$H$6:$I$106,2,),""))),"")</f>
        <v/>
      </c>
      <c r="CQ623" t="str">
        <f>IFERROR('Prod y alimentación'!K681*IF($AN623=$R$10,VLOOKUP($AO623,Listas!$B$6:$C$106,2,),IF($AN623=$R$11,VLOOKUP($AO623,Listas!$E$6:$F$106,2,),IF($AN623=$R$12,VLOOKUP($AO623,Listas!$H$6:$I$106,2,),""))),"")</f>
        <v/>
      </c>
      <c r="CR623" t="str">
        <f>IFERROR('Prod y alimentación'!N681*IF($AN623=$R$10,VLOOKUP($AO623,Listas!$B$6:$C$106,2,),IF($AN623=$R$11,VLOOKUP($AO623,Listas!$E$6:$F$106,2,),IF($AN623=$R$12,VLOOKUP($AO623,Listas!$H$6:$I$106,2,),""))),"")</f>
        <v/>
      </c>
      <c r="CS623" t="str">
        <f>IFERROR('Prod y alimentación'!Q681*IF($AN623=$R$10,VLOOKUP($AO623,Listas!$B$6:$C$106,2,),IF($AN623=$R$11,VLOOKUP($AO623,Listas!$E$6:$F$106,2,),IF($AN623=$R$12,VLOOKUP($AO623,Listas!$H$6:$I$106,2,),""))),"")</f>
        <v/>
      </c>
      <c r="CT623" t="str">
        <f>IFERROR('Prod y alimentación'!T681*IF($AN623=$R$10,VLOOKUP($AO623,Listas!$B$6:$C$106,2,),IF($AN623=$R$11,VLOOKUP($AO623,Listas!$E$6:$F$106,2,),IF($AN623=$R$12,VLOOKUP($AO623,Listas!$H$6:$I$106,2,),""))),"")</f>
        <v/>
      </c>
      <c r="CU623" t="str">
        <f>IFERROR('Prod y alimentación'!W681*IF($AN623=$R$10,VLOOKUP($AO623,Listas!$B$6:$C$106,2,),IF($AN623=$R$11,VLOOKUP($AO623,Listas!$E$6:$F$106,2,),IF($AN623=$R$12,VLOOKUP($AO623,Listas!$H$6:$I$106,2,),""))),"")</f>
        <v/>
      </c>
      <c r="CV623" t="str">
        <f>IFERROR('Prod y alimentación'!Z681*IF($AN623=$R$10,VLOOKUP($AO623,Listas!$B$6:$C$106,2,),IF($AN623=$R$11,VLOOKUP($AO623,Listas!$E$6:$F$106,2,),IF($AN623=$R$12,VLOOKUP($AO623,Listas!$H$6:$I$106,2,),""))),"")</f>
        <v/>
      </c>
      <c r="CW623" t="str">
        <f>IFERROR('Prod y alimentación'!AC681*IF($AN623=$R$10,VLOOKUP($AO623,Listas!$B$6:$C$106,2,),IF($AN623=$R$11,VLOOKUP($AO623,Listas!$E$6:$F$106,2,),IF($AN623=$R$12,VLOOKUP($AO623,Listas!$H$6:$I$106,2,),""))),"")</f>
        <v/>
      </c>
      <c r="CX623" t="str">
        <f>IFERROR('Prod y alimentación'!AF681*IF($AN623=$R$10,VLOOKUP($AO623,Listas!$B$6:$C$106,2,),IF($AN623=$R$11,VLOOKUP($AO623,Listas!$E$6:$F$106,2,),IF($AN623=$R$12,VLOOKUP($AO623,Listas!$H$6:$I$106,2,),""))),"")</f>
        <v/>
      </c>
      <c r="CY623" t="str">
        <f>IFERROR('Prod y alimentación'!AI681*IF($AN623=$R$10,VLOOKUP($AO623,Listas!$B$6:$C$106,2,),IF($AN623=$R$11,VLOOKUP($AO623,Listas!$E$6:$F$106,2,),IF($AN623=$R$12,VLOOKUP($AO623,Listas!$H$6:$I$106,2,),""))),"")</f>
        <v/>
      </c>
      <c r="CZ623" t="str">
        <f>IFERROR('Prod y alimentación'!AL681*IF($AN623=$R$10,VLOOKUP($AO623,Listas!$B$6:$C$106,2,),IF($AN623=$R$11,VLOOKUP($AO623,Listas!$E$6:$F$106,2,),IF($AN623=$R$12,VLOOKUP($AO623,Listas!$H$6:$I$106,2,),""))),"")</f>
        <v/>
      </c>
    </row>
    <row r="624" spans="80:104" x14ac:dyDescent="0.35">
      <c r="CB624" t="str">
        <f>IF(Reservas!E629="",IF(Reservas!D629="","",IF(Reservas!C629=$O$10,0.85,IF(Reservas!C629=$O$11,0.45,IF(Reservas!C629=$O$12,0.33,"")))),Reservas!E629)</f>
        <v/>
      </c>
      <c r="CC624" t="str">
        <f>IF(Reservas!H629="",IF(Reservas!G629="","",IF(Reservas!F629=$O$10,0.85,IF(Reservas!F629=$O$11,0.45,IF(Reservas!F629=$O$12,0.33,"")))),Reservas!H629)</f>
        <v/>
      </c>
      <c r="CD624" t="str">
        <f>IF(Reservas!K629="",IF(Reservas!J629="","",IF(Reservas!I629=$O$10,0.85,IF(Reservas!I629=$O$11,0.45,IF(Reservas!I629=$O$12,0.33,"")))),Reservas!K629)</f>
        <v/>
      </c>
      <c r="CE624" t="str">
        <f>IF(Reservas!N629="",IF(Reservas!M629="","",IF(Reservas!L629=$O$10,0.85,IF(Reservas!L629=$O$11,0.45,IF(Reservas!L629=$O$12,0.33,"")))),Reservas!N629)</f>
        <v/>
      </c>
      <c r="CF624" t="str">
        <f>IF(Reservas!Q629="",IF(Reservas!P629="","",IF(Reservas!O629=$O$10,0.85,IF(Reservas!O629=$O$11,0.45,IF(Reservas!O629=$O$12,0.33,"")))),Reservas!Q629)</f>
        <v/>
      </c>
      <c r="CG624" t="str">
        <f>IF(Reservas!T629="",IF(Reservas!S629="","",IF(Reservas!R629=$O$10,0.85,IF(Reservas!R629=$O$11,0.45,IF(Reservas!R629=$O$12,0.33,"")))),Reservas!T629)</f>
        <v/>
      </c>
      <c r="CH624" t="str">
        <f>IF(Reservas!W629="",IF(Reservas!V629="","",IF(Reservas!U629=$O$10,0.85,IF(Reservas!U629=$O$11,0.45,IF(Reservas!U629=$O$12,0.33,"")))),Reservas!W629)</f>
        <v/>
      </c>
      <c r="CI624" t="str">
        <f>IF(Reservas!Z629="",IF(Reservas!Y629="","",IF(Reservas!X629=$O$10,0.85,IF(Reservas!X629=$O$11,0.45,IF(Reservas!X629=$O$12,0.33,"")))),Reservas!Z629)</f>
        <v/>
      </c>
      <c r="CJ624" t="str">
        <f>IF(Reservas!AC629="",IF(Reservas!AB629="","",IF(Reservas!AA629=$O$10,0.85,IF(Reservas!AA629=$O$11,0.45,IF(Reservas!AA629=$O$12,0.33,"")))),Reservas!AC629)</f>
        <v/>
      </c>
      <c r="CK624" t="str">
        <f>IF(Reservas!AF629="",IF(Reservas!AE629="","",IF(Reservas!AD629=$O$10,0.85,IF(Reservas!AD629=$O$11,0.45,IF(Reservas!AD629=$O$12,0.33,"")))),Reservas!AF629)</f>
        <v/>
      </c>
      <c r="CL624" t="str">
        <f>IF(Reservas!AI629="",IF(Reservas!AH629="","",IF(Reservas!AG629=$O$10,0.85,IF(Reservas!AG629=$O$11,0.45,IF(Reservas!AG629=$O$12,0.33,"")))),Reservas!AI629)</f>
        <v/>
      </c>
      <c r="CM624" t="str">
        <f>IF(Reservas!AL629="",IF(Reservas!AK629="","",IF(Reservas!AJ629=$O$10,0.85,IF(Reservas!AJ629=$O$11,0.45,IF(Reservas!AJ629=$O$12,0.33,"")))),Reservas!AL629)</f>
        <v/>
      </c>
      <c r="CO624" t="str">
        <f>IFERROR('Prod y alimentación'!E682*IF($AN624=$R$10,VLOOKUP($AO624,Listas!$B$6:$C$106,2,),IF($AN624=$R$11,VLOOKUP($AO624,Listas!$E$6:$F$106,2,),IF($AN624=$R$12,VLOOKUP($AO624,Listas!$H$6:$I$106,2,),""))),"")</f>
        <v/>
      </c>
      <c r="CP624" t="str">
        <f>IFERROR('Prod y alimentación'!H682*IF($AN624=$R$10,VLOOKUP($AO624,Listas!$B$6:$C$106,2,),IF($AN624=$R$11,VLOOKUP($AO624,Listas!$E$6:$F$106,2,),IF($AN624=$R$12,VLOOKUP($AO624,Listas!$H$6:$I$106,2,),""))),"")</f>
        <v/>
      </c>
      <c r="CQ624" t="str">
        <f>IFERROR('Prod y alimentación'!K682*IF($AN624=$R$10,VLOOKUP($AO624,Listas!$B$6:$C$106,2,),IF($AN624=$R$11,VLOOKUP($AO624,Listas!$E$6:$F$106,2,),IF($AN624=$R$12,VLOOKUP($AO624,Listas!$H$6:$I$106,2,),""))),"")</f>
        <v/>
      </c>
      <c r="CR624" t="str">
        <f>IFERROR('Prod y alimentación'!N682*IF($AN624=$R$10,VLOOKUP($AO624,Listas!$B$6:$C$106,2,),IF($AN624=$R$11,VLOOKUP($AO624,Listas!$E$6:$F$106,2,),IF($AN624=$R$12,VLOOKUP($AO624,Listas!$H$6:$I$106,2,),""))),"")</f>
        <v/>
      </c>
      <c r="CS624" t="str">
        <f>IFERROR('Prod y alimentación'!Q682*IF($AN624=$R$10,VLOOKUP($AO624,Listas!$B$6:$C$106,2,),IF($AN624=$R$11,VLOOKUP($AO624,Listas!$E$6:$F$106,2,),IF($AN624=$R$12,VLOOKUP($AO624,Listas!$H$6:$I$106,2,),""))),"")</f>
        <v/>
      </c>
      <c r="CT624" t="str">
        <f>IFERROR('Prod y alimentación'!T682*IF($AN624=$R$10,VLOOKUP($AO624,Listas!$B$6:$C$106,2,),IF($AN624=$R$11,VLOOKUP($AO624,Listas!$E$6:$F$106,2,),IF($AN624=$R$12,VLOOKUP($AO624,Listas!$H$6:$I$106,2,),""))),"")</f>
        <v/>
      </c>
      <c r="CU624" t="str">
        <f>IFERROR('Prod y alimentación'!W682*IF($AN624=$R$10,VLOOKUP($AO624,Listas!$B$6:$C$106,2,),IF($AN624=$R$11,VLOOKUP($AO624,Listas!$E$6:$F$106,2,),IF($AN624=$R$12,VLOOKUP($AO624,Listas!$H$6:$I$106,2,),""))),"")</f>
        <v/>
      </c>
      <c r="CV624" t="str">
        <f>IFERROR('Prod y alimentación'!Z682*IF($AN624=$R$10,VLOOKUP($AO624,Listas!$B$6:$C$106,2,),IF($AN624=$R$11,VLOOKUP($AO624,Listas!$E$6:$F$106,2,),IF($AN624=$R$12,VLOOKUP($AO624,Listas!$H$6:$I$106,2,),""))),"")</f>
        <v/>
      </c>
      <c r="CW624" t="str">
        <f>IFERROR('Prod y alimentación'!AC682*IF($AN624=$R$10,VLOOKUP($AO624,Listas!$B$6:$C$106,2,),IF($AN624=$R$11,VLOOKUP($AO624,Listas!$E$6:$F$106,2,),IF($AN624=$R$12,VLOOKUP($AO624,Listas!$H$6:$I$106,2,),""))),"")</f>
        <v/>
      </c>
      <c r="CX624" t="str">
        <f>IFERROR('Prod y alimentación'!AF682*IF($AN624=$R$10,VLOOKUP($AO624,Listas!$B$6:$C$106,2,),IF($AN624=$R$11,VLOOKUP($AO624,Listas!$E$6:$F$106,2,),IF($AN624=$R$12,VLOOKUP($AO624,Listas!$H$6:$I$106,2,),""))),"")</f>
        <v/>
      </c>
      <c r="CY624" t="str">
        <f>IFERROR('Prod y alimentación'!AI682*IF($AN624=$R$10,VLOOKUP($AO624,Listas!$B$6:$C$106,2,),IF($AN624=$R$11,VLOOKUP($AO624,Listas!$E$6:$F$106,2,),IF($AN624=$R$12,VLOOKUP($AO624,Listas!$H$6:$I$106,2,),""))),"")</f>
        <v/>
      </c>
      <c r="CZ624" t="str">
        <f>IFERROR('Prod y alimentación'!AL682*IF($AN624=$R$10,VLOOKUP($AO624,Listas!$B$6:$C$106,2,),IF($AN624=$R$11,VLOOKUP($AO624,Listas!$E$6:$F$106,2,),IF($AN624=$R$12,VLOOKUP($AO624,Listas!$H$6:$I$106,2,),""))),"")</f>
        <v/>
      </c>
    </row>
    <row r="625" spans="80:104" x14ac:dyDescent="0.35">
      <c r="CB625" t="str">
        <f>IF(Reservas!E630="",IF(Reservas!D630="","",IF(Reservas!C630=$O$10,0.85,IF(Reservas!C630=$O$11,0.45,IF(Reservas!C630=$O$12,0.33,"")))),Reservas!E630)</f>
        <v/>
      </c>
      <c r="CC625" t="str">
        <f>IF(Reservas!H630="",IF(Reservas!G630="","",IF(Reservas!F630=$O$10,0.85,IF(Reservas!F630=$O$11,0.45,IF(Reservas!F630=$O$12,0.33,"")))),Reservas!H630)</f>
        <v/>
      </c>
      <c r="CD625" t="str">
        <f>IF(Reservas!K630="",IF(Reservas!J630="","",IF(Reservas!I630=$O$10,0.85,IF(Reservas!I630=$O$11,0.45,IF(Reservas!I630=$O$12,0.33,"")))),Reservas!K630)</f>
        <v/>
      </c>
      <c r="CE625" t="str">
        <f>IF(Reservas!N630="",IF(Reservas!M630="","",IF(Reservas!L630=$O$10,0.85,IF(Reservas!L630=$O$11,0.45,IF(Reservas!L630=$O$12,0.33,"")))),Reservas!N630)</f>
        <v/>
      </c>
      <c r="CF625" t="str">
        <f>IF(Reservas!Q630="",IF(Reservas!P630="","",IF(Reservas!O630=$O$10,0.85,IF(Reservas!O630=$O$11,0.45,IF(Reservas!O630=$O$12,0.33,"")))),Reservas!Q630)</f>
        <v/>
      </c>
      <c r="CG625" t="str">
        <f>IF(Reservas!T630="",IF(Reservas!S630="","",IF(Reservas!R630=$O$10,0.85,IF(Reservas!R630=$O$11,0.45,IF(Reservas!R630=$O$12,0.33,"")))),Reservas!T630)</f>
        <v/>
      </c>
      <c r="CH625" t="str">
        <f>IF(Reservas!W630="",IF(Reservas!V630="","",IF(Reservas!U630=$O$10,0.85,IF(Reservas!U630=$O$11,0.45,IF(Reservas!U630=$O$12,0.33,"")))),Reservas!W630)</f>
        <v/>
      </c>
      <c r="CI625" t="str">
        <f>IF(Reservas!Z630="",IF(Reservas!Y630="","",IF(Reservas!X630=$O$10,0.85,IF(Reservas!X630=$O$11,0.45,IF(Reservas!X630=$O$12,0.33,"")))),Reservas!Z630)</f>
        <v/>
      </c>
      <c r="CJ625" t="str">
        <f>IF(Reservas!AC630="",IF(Reservas!AB630="","",IF(Reservas!AA630=$O$10,0.85,IF(Reservas!AA630=$O$11,0.45,IF(Reservas!AA630=$O$12,0.33,"")))),Reservas!AC630)</f>
        <v/>
      </c>
      <c r="CK625" t="str">
        <f>IF(Reservas!AF630="",IF(Reservas!AE630="","",IF(Reservas!AD630=$O$10,0.85,IF(Reservas!AD630=$O$11,0.45,IF(Reservas!AD630=$O$12,0.33,"")))),Reservas!AF630)</f>
        <v/>
      </c>
      <c r="CL625" t="str">
        <f>IF(Reservas!AI630="",IF(Reservas!AH630="","",IF(Reservas!AG630=$O$10,0.85,IF(Reservas!AG630=$O$11,0.45,IF(Reservas!AG630=$O$12,0.33,"")))),Reservas!AI630)</f>
        <v/>
      </c>
      <c r="CM625" t="str">
        <f>IF(Reservas!AL630="",IF(Reservas!AK630="","",IF(Reservas!AJ630=$O$10,0.85,IF(Reservas!AJ630=$O$11,0.45,IF(Reservas!AJ630=$O$12,0.33,"")))),Reservas!AL630)</f>
        <v/>
      </c>
      <c r="CO625" t="str">
        <f>IFERROR('Prod y alimentación'!E683*IF($AN625=$R$10,VLOOKUP($AO625,Listas!$B$6:$C$106,2,),IF($AN625=$R$11,VLOOKUP($AO625,Listas!$E$6:$F$106,2,),IF($AN625=$R$12,VLOOKUP($AO625,Listas!$H$6:$I$106,2,),""))),"")</f>
        <v/>
      </c>
      <c r="CP625" t="str">
        <f>IFERROR('Prod y alimentación'!H683*IF($AN625=$R$10,VLOOKUP($AO625,Listas!$B$6:$C$106,2,),IF($AN625=$R$11,VLOOKUP($AO625,Listas!$E$6:$F$106,2,),IF($AN625=$R$12,VLOOKUP($AO625,Listas!$H$6:$I$106,2,),""))),"")</f>
        <v/>
      </c>
      <c r="CQ625" t="str">
        <f>IFERROR('Prod y alimentación'!K683*IF($AN625=$R$10,VLOOKUP($AO625,Listas!$B$6:$C$106,2,),IF($AN625=$R$11,VLOOKUP($AO625,Listas!$E$6:$F$106,2,),IF($AN625=$R$12,VLOOKUP($AO625,Listas!$H$6:$I$106,2,),""))),"")</f>
        <v/>
      </c>
      <c r="CR625" t="str">
        <f>IFERROR('Prod y alimentación'!N683*IF($AN625=$R$10,VLOOKUP($AO625,Listas!$B$6:$C$106,2,),IF($AN625=$R$11,VLOOKUP($AO625,Listas!$E$6:$F$106,2,),IF($AN625=$R$12,VLOOKUP($AO625,Listas!$H$6:$I$106,2,),""))),"")</f>
        <v/>
      </c>
      <c r="CS625" t="str">
        <f>IFERROR('Prod y alimentación'!Q683*IF($AN625=$R$10,VLOOKUP($AO625,Listas!$B$6:$C$106,2,),IF($AN625=$R$11,VLOOKUP($AO625,Listas!$E$6:$F$106,2,),IF($AN625=$R$12,VLOOKUP($AO625,Listas!$H$6:$I$106,2,),""))),"")</f>
        <v/>
      </c>
      <c r="CT625" t="str">
        <f>IFERROR('Prod y alimentación'!T683*IF($AN625=$R$10,VLOOKUP($AO625,Listas!$B$6:$C$106,2,),IF($AN625=$R$11,VLOOKUP($AO625,Listas!$E$6:$F$106,2,),IF($AN625=$R$12,VLOOKUP($AO625,Listas!$H$6:$I$106,2,),""))),"")</f>
        <v/>
      </c>
      <c r="CU625" t="str">
        <f>IFERROR('Prod y alimentación'!W683*IF($AN625=$R$10,VLOOKUP($AO625,Listas!$B$6:$C$106,2,),IF($AN625=$R$11,VLOOKUP($AO625,Listas!$E$6:$F$106,2,),IF($AN625=$R$12,VLOOKUP($AO625,Listas!$H$6:$I$106,2,),""))),"")</f>
        <v/>
      </c>
      <c r="CV625" t="str">
        <f>IFERROR('Prod y alimentación'!Z683*IF($AN625=$R$10,VLOOKUP($AO625,Listas!$B$6:$C$106,2,),IF($AN625=$R$11,VLOOKUP($AO625,Listas!$E$6:$F$106,2,),IF($AN625=$R$12,VLOOKUP($AO625,Listas!$H$6:$I$106,2,),""))),"")</f>
        <v/>
      </c>
      <c r="CW625" t="str">
        <f>IFERROR('Prod y alimentación'!AC683*IF($AN625=$R$10,VLOOKUP($AO625,Listas!$B$6:$C$106,2,),IF($AN625=$R$11,VLOOKUP($AO625,Listas!$E$6:$F$106,2,),IF($AN625=$R$12,VLOOKUP($AO625,Listas!$H$6:$I$106,2,),""))),"")</f>
        <v/>
      </c>
      <c r="CX625" t="str">
        <f>IFERROR('Prod y alimentación'!AF683*IF($AN625=$R$10,VLOOKUP($AO625,Listas!$B$6:$C$106,2,),IF($AN625=$R$11,VLOOKUP($AO625,Listas!$E$6:$F$106,2,),IF($AN625=$R$12,VLOOKUP($AO625,Listas!$H$6:$I$106,2,),""))),"")</f>
        <v/>
      </c>
      <c r="CY625" t="str">
        <f>IFERROR('Prod y alimentación'!AI683*IF($AN625=$R$10,VLOOKUP($AO625,Listas!$B$6:$C$106,2,),IF($AN625=$R$11,VLOOKUP($AO625,Listas!$E$6:$F$106,2,),IF($AN625=$R$12,VLOOKUP($AO625,Listas!$H$6:$I$106,2,),""))),"")</f>
        <v/>
      </c>
      <c r="CZ625" t="str">
        <f>IFERROR('Prod y alimentación'!AL683*IF($AN625=$R$10,VLOOKUP($AO625,Listas!$B$6:$C$106,2,),IF($AN625=$R$11,VLOOKUP($AO625,Listas!$E$6:$F$106,2,),IF($AN625=$R$12,VLOOKUP($AO625,Listas!$H$6:$I$106,2,),""))),"")</f>
        <v/>
      </c>
    </row>
    <row r="626" spans="80:104" x14ac:dyDescent="0.35">
      <c r="CB626" t="str">
        <f>IF(Reservas!E631="",IF(Reservas!D631="","",IF(Reservas!C631=$O$10,0.85,IF(Reservas!C631=$O$11,0.45,IF(Reservas!C631=$O$12,0.33,"")))),Reservas!E631)</f>
        <v/>
      </c>
      <c r="CC626" t="str">
        <f>IF(Reservas!H631="",IF(Reservas!G631="","",IF(Reservas!F631=$O$10,0.85,IF(Reservas!F631=$O$11,0.45,IF(Reservas!F631=$O$12,0.33,"")))),Reservas!H631)</f>
        <v/>
      </c>
      <c r="CD626" t="str">
        <f>IF(Reservas!K631="",IF(Reservas!J631="","",IF(Reservas!I631=$O$10,0.85,IF(Reservas!I631=$O$11,0.45,IF(Reservas!I631=$O$12,0.33,"")))),Reservas!K631)</f>
        <v/>
      </c>
      <c r="CE626" t="str">
        <f>IF(Reservas!N631="",IF(Reservas!M631="","",IF(Reservas!L631=$O$10,0.85,IF(Reservas!L631=$O$11,0.45,IF(Reservas!L631=$O$12,0.33,"")))),Reservas!N631)</f>
        <v/>
      </c>
      <c r="CF626" t="str">
        <f>IF(Reservas!Q631="",IF(Reservas!P631="","",IF(Reservas!O631=$O$10,0.85,IF(Reservas!O631=$O$11,0.45,IF(Reservas!O631=$O$12,0.33,"")))),Reservas!Q631)</f>
        <v/>
      </c>
      <c r="CG626" t="str">
        <f>IF(Reservas!T631="",IF(Reservas!S631="","",IF(Reservas!R631=$O$10,0.85,IF(Reservas!R631=$O$11,0.45,IF(Reservas!R631=$O$12,0.33,"")))),Reservas!T631)</f>
        <v/>
      </c>
      <c r="CH626" t="str">
        <f>IF(Reservas!W631="",IF(Reservas!V631="","",IF(Reservas!U631=$O$10,0.85,IF(Reservas!U631=$O$11,0.45,IF(Reservas!U631=$O$12,0.33,"")))),Reservas!W631)</f>
        <v/>
      </c>
      <c r="CI626" t="str">
        <f>IF(Reservas!Z631="",IF(Reservas!Y631="","",IF(Reservas!X631=$O$10,0.85,IF(Reservas!X631=$O$11,0.45,IF(Reservas!X631=$O$12,0.33,"")))),Reservas!Z631)</f>
        <v/>
      </c>
      <c r="CJ626" t="str">
        <f>IF(Reservas!AC631="",IF(Reservas!AB631="","",IF(Reservas!AA631=$O$10,0.85,IF(Reservas!AA631=$O$11,0.45,IF(Reservas!AA631=$O$12,0.33,"")))),Reservas!AC631)</f>
        <v/>
      </c>
      <c r="CK626" t="str">
        <f>IF(Reservas!AF631="",IF(Reservas!AE631="","",IF(Reservas!AD631=$O$10,0.85,IF(Reservas!AD631=$O$11,0.45,IF(Reservas!AD631=$O$12,0.33,"")))),Reservas!AF631)</f>
        <v/>
      </c>
      <c r="CL626" t="str">
        <f>IF(Reservas!AI631="",IF(Reservas!AH631="","",IF(Reservas!AG631=$O$10,0.85,IF(Reservas!AG631=$O$11,0.45,IF(Reservas!AG631=$O$12,0.33,"")))),Reservas!AI631)</f>
        <v/>
      </c>
      <c r="CM626" t="str">
        <f>IF(Reservas!AL631="",IF(Reservas!AK631="","",IF(Reservas!AJ631=$O$10,0.85,IF(Reservas!AJ631=$O$11,0.45,IF(Reservas!AJ631=$O$12,0.33,"")))),Reservas!AL631)</f>
        <v/>
      </c>
      <c r="CO626" t="str">
        <f>IFERROR('Prod y alimentación'!E684*IF($AN626=$R$10,VLOOKUP($AO626,Listas!$B$6:$C$106,2,),IF($AN626=$R$11,VLOOKUP($AO626,Listas!$E$6:$F$106,2,),IF($AN626=$R$12,VLOOKUP($AO626,Listas!$H$6:$I$106,2,),""))),"")</f>
        <v/>
      </c>
      <c r="CP626" t="str">
        <f>IFERROR('Prod y alimentación'!H684*IF($AN626=$R$10,VLOOKUP($AO626,Listas!$B$6:$C$106,2,),IF($AN626=$R$11,VLOOKUP($AO626,Listas!$E$6:$F$106,2,),IF($AN626=$R$12,VLOOKUP($AO626,Listas!$H$6:$I$106,2,),""))),"")</f>
        <v/>
      </c>
      <c r="CQ626" t="str">
        <f>IFERROR('Prod y alimentación'!K684*IF($AN626=$R$10,VLOOKUP($AO626,Listas!$B$6:$C$106,2,),IF($AN626=$R$11,VLOOKUP($AO626,Listas!$E$6:$F$106,2,),IF($AN626=$R$12,VLOOKUP($AO626,Listas!$H$6:$I$106,2,),""))),"")</f>
        <v/>
      </c>
      <c r="CR626" t="str">
        <f>IFERROR('Prod y alimentación'!N684*IF($AN626=$R$10,VLOOKUP($AO626,Listas!$B$6:$C$106,2,),IF($AN626=$R$11,VLOOKUP($AO626,Listas!$E$6:$F$106,2,),IF($AN626=$R$12,VLOOKUP($AO626,Listas!$H$6:$I$106,2,),""))),"")</f>
        <v/>
      </c>
      <c r="CS626" t="str">
        <f>IFERROR('Prod y alimentación'!Q684*IF($AN626=$R$10,VLOOKUP($AO626,Listas!$B$6:$C$106,2,),IF($AN626=$R$11,VLOOKUP($AO626,Listas!$E$6:$F$106,2,),IF($AN626=$R$12,VLOOKUP($AO626,Listas!$H$6:$I$106,2,),""))),"")</f>
        <v/>
      </c>
      <c r="CT626" t="str">
        <f>IFERROR('Prod y alimentación'!T684*IF($AN626=$R$10,VLOOKUP($AO626,Listas!$B$6:$C$106,2,),IF($AN626=$R$11,VLOOKUP($AO626,Listas!$E$6:$F$106,2,),IF($AN626=$R$12,VLOOKUP($AO626,Listas!$H$6:$I$106,2,),""))),"")</f>
        <v/>
      </c>
      <c r="CU626" t="str">
        <f>IFERROR('Prod y alimentación'!W684*IF($AN626=$R$10,VLOOKUP($AO626,Listas!$B$6:$C$106,2,),IF($AN626=$R$11,VLOOKUP($AO626,Listas!$E$6:$F$106,2,),IF($AN626=$R$12,VLOOKUP($AO626,Listas!$H$6:$I$106,2,),""))),"")</f>
        <v/>
      </c>
      <c r="CV626" t="str">
        <f>IFERROR('Prod y alimentación'!Z684*IF($AN626=$R$10,VLOOKUP($AO626,Listas!$B$6:$C$106,2,),IF($AN626=$R$11,VLOOKUP($AO626,Listas!$E$6:$F$106,2,),IF($AN626=$R$12,VLOOKUP($AO626,Listas!$H$6:$I$106,2,),""))),"")</f>
        <v/>
      </c>
      <c r="CW626" t="str">
        <f>IFERROR('Prod y alimentación'!AC684*IF($AN626=$R$10,VLOOKUP($AO626,Listas!$B$6:$C$106,2,),IF($AN626=$R$11,VLOOKUP($AO626,Listas!$E$6:$F$106,2,),IF($AN626=$R$12,VLOOKUP($AO626,Listas!$H$6:$I$106,2,),""))),"")</f>
        <v/>
      </c>
      <c r="CX626" t="str">
        <f>IFERROR('Prod y alimentación'!AF684*IF($AN626=$R$10,VLOOKUP($AO626,Listas!$B$6:$C$106,2,),IF($AN626=$R$11,VLOOKUP($AO626,Listas!$E$6:$F$106,2,),IF($AN626=$R$12,VLOOKUP($AO626,Listas!$H$6:$I$106,2,),""))),"")</f>
        <v/>
      </c>
      <c r="CY626" t="str">
        <f>IFERROR('Prod y alimentación'!AI684*IF($AN626=$R$10,VLOOKUP($AO626,Listas!$B$6:$C$106,2,),IF($AN626=$R$11,VLOOKUP($AO626,Listas!$E$6:$F$106,2,),IF($AN626=$R$12,VLOOKUP($AO626,Listas!$H$6:$I$106,2,),""))),"")</f>
        <v/>
      </c>
      <c r="CZ626" t="str">
        <f>IFERROR('Prod y alimentación'!AL684*IF($AN626=$R$10,VLOOKUP($AO626,Listas!$B$6:$C$106,2,),IF($AN626=$R$11,VLOOKUP($AO626,Listas!$E$6:$F$106,2,),IF($AN626=$R$12,VLOOKUP($AO626,Listas!$H$6:$I$106,2,),""))),"")</f>
        <v/>
      </c>
    </row>
    <row r="627" spans="80:104" x14ac:dyDescent="0.35">
      <c r="CB627" t="str">
        <f>IF(Reservas!E632="",IF(Reservas!D632="","",IF(Reservas!C632=$O$10,0.85,IF(Reservas!C632=$O$11,0.45,IF(Reservas!C632=$O$12,0.33,"")))),Reservas!E632)</f>
        <v/>
      </c>
      <c r="CC627" t="str">
        <f>IF(Reservas!H632="",IF(Reservas!G632="","",IF(Reservas!F632=$O$10,0.85,IF(Reservas!F632=$O$11,0.45,IF(Reservas!F632=$O$12,0.33,"")))),Reservas!H632)</f>
        <v/>
      </c>
      <c r="CD627" t="str">
        <f>IF(Reservas!K632="",IF(Reservas!J632="","",IF(Reservas!I632=$O$10,0.85,IF(Reservas!I632=$O$11,0.45,IF(Reservas!I632=$O$12,0.33,"")))),Reservas!K632)</f>
        <v/>
      </c>
      <c r="CE627" t="str">
        <f>IF(Reservas!N632="",IF(Reservas!M632="","",IF(Reservas!L632=$O$10,0.85,IF(Reservas!L632=$O$11,0.45,IF(Reservas!L632=$O$12,0.33,"")))),Reservas!N632)</f>
        <v/>
      </c>
      <c r="CF627" t="str">
        <f>IF(Reservas!Q632="",IF(Reservas!P632="","",IF(Reservas!O632=$O$10,0.85,IF(Reservas!O632=$O$11,0.45,IF(Reservas!O632=$O$12,0.33,"")))),Reservas!Q632)</f>
        <v/>
      </c>
      <c r="CG627" t="str">
        <f>IF(Reservas!T632="",IF(Reservas!S632="","",IF(Reservas!R632=$O$10,0.85,IF(Reservas!R632=$O$11,0.45,IF(Reservas!R632=$O$12,0.33,"")))),Reservas!T632)</f>
        <v/>
      </c>
      <c r="CH627" t="str">
        <f>IF(Reservas!W632="",IF(Reservas!V632="","",IF(Reservas!U632=$O$10,0.85,IF(Reservas!U632=$O$11,0.45,IF(Reservas!U632=$O$12,0.33,"")))),Reservas!W632)</f>
        <v/>
      </c>
      <c r="CI627" t="str">
        <f>IF(Reservas!Z632="",IF(Reservas!Y632="","",IF(Reservas!X632=$O$10,0.85,IF(Reservas!X632=$O$11,0.45,IF(Reservas!X632=$O$12,0.33,"")))),Reservas!Z632)</f>
        <v/>
      </c>
      <c r="CJ627" t="str">
        <f>IF(Reservas!AC632="",IF(Reservas!AB632="","",IF(Reservas!AA632=$O$10,0.85,IF(Reservas!AA632=$O$11,0.45,IF(Reservas!AA632=$O$12,0.33,"")))),Reservas!AC632)</f>
        <v/>
      </c>
      <c r="CK627" t="str">
        <f>IF(Reservas!AF632="",IF(Reservas!AE632="","",IF(Reservas!AD632=$O$10,0.85,IF(Reservas!AD632=$O$11,0.45,IF(Reservas!AD632=$O$12,0.33,"")))),Reservas!AF632)</f>
        <v/>
      </c>
      <c r="CL627" t="str">
        <f>IF(Reservas!AI632="",IF(Reservas!AH632="","",IF(Reservas!AG632=$O$10,0.85,IF(Reservas!AG632=$O$11,0.45,IF(Reservas!AG632=$O$12,0.33,"")))),Reservas!AI632)</f>
        <v/>
      </c>
      <c r="CM627" t="str">
        <f>IF(Reservas!AL632="",IF(Reservas!AK632="","",IF(Reservas!AJ632=$O$10,0.85,IF(Reservas!AJ632=$O$11,0.45,IF(Reservas!AJ632=$O$12,0.33,"")))),Reservas!AL632)</f>
        <v/>
      </c>
      <c r="CO627" t="str">
        <f>IFERROR('Prod y alimentación'!E685*IF($AN627=$R$10,VLOOKUP($AO627,Listas!$B$6:$C$106,2,),IF($AN627=$R$11,VLOOKUP($AO627,Listas!$E$6:$F$106,2,),IF($AN627=$R$12,VLOOKUP($AO627,Listas!$H$6:$I$106,2,),""))),"")</f>
        <v/>
      </c>
      <c r="CP627" t="str">
        <f>IFERROR('Prod y alimentación'!H685*IF($AN627=$R$10,VLOOKUP($AO627,Listas!$B$6:$C$106,2,),IF($AN627=$R$11,VLOOKUP($AO627,Listas!$E$6:$F$106,2,),IF($AN627=$R$12,VLOOKUP($AO627,Listas!$H$6:$I$106,2,),""))),"")</f>
        <v/>
      </c>
      <c r="CQ627" t="str">
        <f>IFERROR('Prod y alimentación'!K685*IF($AN627=$R$10,VLOOKUP($AO627,Listas!$B$6:$C$106,2,),IF($AN627=$R$11,VLOOKUP($AO627,Listas!$E$6:$F$106,2,),IF($AN627=$R$12,VLOOKUP($AO627,Listas!$H$6:$I$106,2,),""))),"")</f>
        <v/>
      </c>
      <c r="CR627" t="str">
        <f>IFERROR('Prod y alimentación'!N685*IF($AN627=$R$10,VLOOKUP($AO627,Listas!$B$6:$C$106,2,),IF($AN627=$R$11,VLOOKUP($AO627,Listas!$E$6:$F$106,2,),IF($AN627=$R$12,VLOOKUP($AO627,Listas!$H$6:$I$106,2,),""))),"")</f>
        <v/>
      </c>
      <c r="CS627" t="str">
        <f>IFERROR('Prod y alimentación'!Q685*IF($AN627=$R$10,VLOOKUP($AO627,Listas!$B$6:$C$106,2,),IF($AN627=$R$11,VLOOKUP($AO627,Listas!$E$6:$F$106,2,),IF($AN627=$R$12,VLOOKUP($AO627,Listas!$H$6:$I$106,2,),""))),"")</f>
        <v/>
      </c>
      <c r="CT627" t="str">
        <f>IFERROR('Prod y alimentación'!T685*IF($AN627=$R$10,VLOOKUP($AO627,Listas!$B$6:$C$106,2,),IF($AN627=$R$11,VLOOKUP($AO627,Listas!$E$6:$F$106,2,),IF($AN627=$R$12,VLOOKUP($AO627,Listas!$H$6:$I$106,2,),""))),"")</f>
        <v/>
      </c>
      <c r="CU627" t="str">
        <f>IFERROR('Prod y alimentación'!W685*IF($AN627=$R$10,VLOOKUP($AO627,Listas!$B$6:$C$106,2,),IF($AN627=$R$11,VLOOKUP($AO627,Listas!$E$6:$F$106,2,),IF($AN627=$R$12,VLOOKUP($AO627,Listas!$H$6:$I$106,2,),""))),"")</f>
        <v/>
      </c>
      <c r="CV627" t="str">
        <f>IFERROR('Prod y alimentación'!Z685*IF($AN627=$R$10,VLOOKUP($AO627,Listas!$B$6:$C$106,2,),IF($AN627=$R$11,VLOOKUP($AO627,Listas!$E$6:$F$106,2,),IF($AN627=$R$12,VLOOKUP($AO627,Listas!$H$6:$I$106,2,),""))),"")</f>
        <v/>
      </c>
      <c r="CW627" t="str">
        <f>IFERROR('Prod y alimentación'!AC685*IF($AN627=$R$10,VLOOKUP($AO627,Listas!$B$6:$C$106,2,),IF($AN627=$R$11,VLOOKUP($AO627,Listas!$E$6:$F$106,2,),IF($AN627=$R$12,VLOOKUP($AO627,Listas!$H$6:$I$106,2,),""))),"")</f>
        <v/>
      </c>
      <c r="CX627" t="str">
        <f>IFERROR('Prod y alimentación'!AF685*IF($AN627=$R$10,VLOOKUP($AO627,Listas!$B$6:$C$106,2,),IF($AN627=$R$11,VLOOKUP($AO627,Listas!$E$6:$F$106,2,),IF($AN627=$R$12,VLOOKUP($AO627,Listas!$H$6:$I$106,2,),""))),"")</f>
        <v/>
      </c>
      <c r="CY627" t="str">
        <f>IFERROR('Prod y alimentación'!AI685*IF($AN627=$R$10,VLOOKUP($AO627,Listas!$B$6:$C$106,2,),IF($AN627=$R$11,VLOOKUP($AO627,Listas!$E$6:$F$106,2,),IF($AN627=$R$12,VLOOKUP($AO627,Listas!$H$6:$I$106,2,),""))),"")</f>
        <v/>
      </c>
      <c r="CZ627" t="str">
        <f>IFERROR('Prod y alimentación'!AL685*IF($AN627=$R$10,VLOOKUP($AO627,Listas!$B$6:$C$106,2,),IF($AN627=$R$11,VLOOKUP($AO627,Listas!$E$6:$F$106,2,),IF($AN627=$R$12,VLOOKUP($AO627,Listas!$H$6:$I$106,2,),""))),"")</f>
        <v/>
      </c>
    </row>
    <row r="628" spans="80:104" x14ac:dyDescent="0.35">
      <c r="CB628" t="str">
        <f>IF(Reservas!E633="",IF(Reservas!D633="","",IF(Reservas!C633=$O$10,0.85,IF(Reservas!C633=$O$11,0.45,IF(Reservas!C633=$O$12,0.33,"")))),Reservas!E633)</f>
        <v/>
      </c>
      <c r="CC628" t="str">
        <f>IF(Reservas!H633="",IF(Reservas!G633="","",IF(Reservas!F633=$O$10,0.85,IF(Reservas!F633=$O$11,0.45,IF(Reservas!F633=$O$12,0.33,"")))),Reservas!H633)</f>
        <v/>
      </c>
      <c r="CD628" t="str">
        <f>IF(Reservas!K633="",IF(Reservas!J633="","",IF(Reservas!I633=$O$10,0.85,IF(Reservas!I633=$O$11,0.45,IF(Reservas!I633=$O$12,0.33,"")))),Reservas!K633)</f>
        <v/>
      </c>
      <c r="CE628" t="str">
        <f>IF(Reservas!N633="",IF(Reservas!M633="","",IF(Reservas!L633=$O$10,0.85,IF(Reservas!L633=$O$11,0.45,IF(Reservas!L633=$O$12,0.33,"")))),Reservas!N633)</f>
        <v/>
      </c>
      <c r="CF628" t="str">
        <f>IF(Reservas!Q633="",IF(Reservas!P633="","",IF(Reservas!O633=$O$10,0.85,IF(Reservas!O633=$O$11,0.45,IF(Reservas!O633=$O$12,0.33,"")))),Reservas!Q633)</f>
        <v/>
      </c>
      <c r="CG628" t="str">
        <f>IF(Reservas!T633="",IF(Reservas!S633="","",IF(Reservas!R633=$O$10,0.85,IF(Reservas!R633=$O$11,0.45,IF(Reservas!R633=$O$12,0.33,"")))),Reservas!T633)</f>
        <v/>
      </c>
      <c r="CH628" t="str">
        <f>IF(Reservas!W633="",IF(Reservas!V633="","",IF(Reservas!U633=$O$10,0.85,IF(Reservas!U633=$O$11,0.45,IF(Reservas!U633=$O$12,0.33,"")))),Reservas!W633)</f>
        <v/>
      </c>
      <c r="CI628" t="str">
        <f>IF(Reservas!Z633="",IF(Reservas!Y633="","",IF(Reservas!X633=$O$10,0.85,IF(Reservas!X633=$O$11,0.45,IF(Reservas!X633=$O$12,0.33,"")))),Reservas!Z633)</f>
        <v/>
      </c>
      <c r="CJ628" t="str">
        <f>IF(Reservas!AC633="",IF(Reservas!AB633="","",IF(Reservas!AA633=$O$10,0.85,IF(Reservas!AA633=$O$11,0.45,IF(Reservas!AA633=$O$12,0.33,"")))),Reservas!AC633)</f>
        <v/>
      </c>
      <c r="CK628" t="str">
        <f>IF(Reservas!AF633="",IF(Reservas!AE633="","",IF(Reservas!AD633=$O$10,0.85,IF(Reservas!AD633=$O$11,0.45,IF(Reservas!AD633=$O$12,0.33,"")))),Reservas!AF633)</f>
        <v/>
      </c>
      <c r="CL628" t="str">
        <f>IF(Reservas!AI633="",IF(Reservas!AH633="","",IF(Reservas!AG633=$O$10,0.85,IF(Reservas!AG633=$O$11,0.45,IF(Reservas!AG633=$O$12,0.33,"")))),Reservas!AI633)</f>
        <v/>
      </c>
      <c r="CM628" t="str">
        <f>IF(Reservas!AL633="",IF(Reservas!AK633="","",IF(Reservas!AJ633=$O$10,0.85,IF(Reservas!AJ633=$O$11,0.45,IF(Reservas!AJ633=$O$12,0.33,"")))),Reservas!AL633)</f>
        <v/>
      </c>
      <c r="CO628" t="str">
        <f>IFERROR('Prod y alimentación'!E686*IF($AN628=$R$10,VLOOKUP($AO628,Listas!$B$6:$C$106,2,),IF($AN628=$R$11,VLOOKUP($AO628,Listas!$E$6:$F$106,2,),IF($AN628=$R$12,VLOOKUP($AO628,Listas!$H$6:$I$106,2,),""))),"")</f>
        <v/>
      </c>
      <c r="CP628" t="str">
        <f>IFERROR('Prod y alimentación'!H686*IF($AN628=$R$10,VLOOKUP($AO628,Listas!$B$6:$C$106,2,),IF($AN628=$R$11,VLOOKUP($AO628,Listas!$E$6:$F$106,2,),IF($AN628=$R$12,VLOOKUP($AO628,Listas!$H$6:$I$106,2,),""))),"")</f>
        <v/>
      </c>
      <c r="CQ628" t="str">
        <f>IFERROR('Prod y alimentación'!K686*IF($AN628=$R$10,VLOOKUP($AO628,Listas!$B$6:$C$106,2,),IF($AN628=$R$11,VLOOKUP($AO628,Listas!$E$6:$F$106,2,),IF($AN628=$R$12,VLOOKUP($AO628,Listas!$H$6:$I$106,2,),""))),"")</f>
        <v/>
      </c>
      <c r="CR628" t="str">
        <f>IFERROR('Prod y alimentación'!N686*IF($AN628=$R$10,VLOOKUP($AO628,Listas!$B$6:$C$106,2,),IF($AN628=$R$11,VLOOKUP($AO628,Listas!$E$6:$F$106,2,),IF($AN628=$R$12,VLOOKUP($AO628,Listas!$H$6:$I$106,2,),""))),"")</f>
        <v/>
      </c>
      <c r="CS628" t="str">
        <f>IFERROR('Prod y alimentación'!Q686*IF($AN628=$R$10,VLOOKUP($AO628,Listas!$B$6:$C$106,2,),IF($AN628=$R$11,VLOOKUP($AO628,Listas!$E$6:$F$106,2,),IF($AN628=$R$12,VLOOKUP($AO628,Listas!$H$6:$I$106,2,),""))),"")</f>
        <v/>
      </c>
      <c r="CT628" t="str">
        <f>IFERROR('Prod y alimentación'!T686*IF($AN628=$R$10,VLOOKUP($AO628,Listas!$B$6:$C$106,2,),IF($AN628=$R$11,VLOOKUP($AO628,Listas!$E$6:$F$106,2,),IF($AN628=$R$12,VLOOKUP($AO628,Listas!$H$6:$I$106,2,),""))),"")</f>
        <v/>
      </c>
      <c r="CU628" t="str">
        <f>IFERROR('Prod y alimentación'!W686*IF($AN628=$R$10,VLOOKUP($AO628,Listas!$B$6:$C$106,2,),IF($AN628=$R$11,VLOOKUP($AO628,Listas!$E$6:$F$106,2,),IF($AN628=$R$12,VLOOKUP($AO628,Listas!$H$6:$I$106,2,),""))),"")</f>
        <v/>
      </c>
      <c r="CV628" t="str">
        <f>IFERROR('Prod y alimentación'!Z686*IF($AN628=$R$10,VLOOKUP($AO628,Listas!$B$6:$C$106,2,),IF($AN628=$R$11,VLOOKUP($AO628,Listas!$E$6:$F$106,2,),IF($AN628=$R$12,VLOOKUP($AO628,Listas!$H$6:$I$106,2,),""))),"")</f>
        <v/>
      </c>
      <c r="CW628" t="str">
        <f>IFERROR('Prod y alimentación'!AC686*IF($AN628=$R$10,VLOOKUP($AO628,Listas!$B$6:$C$106,2,),IF($AN628=$R$11,VLOOKUP($AO628,Listas!$E$6:$F$106,2,),IF($AN628=$R$12,VLOOKUP($AO628,Listas!$H$6:$I$106,2,),""))),"")</f>
        <v/>
      </c>
      <c r="CX628" t="str">
        <f>IFERROR('Prod y alimentación'!AF686*IF($AN628=$R$10,VLOOKUP($AO628,Listas!$B$6:$C$106,2,),IF($AN628=$R$11,VLOOKUP($AO628,Listas!$E$6:$F$106,2,),IF($AN628=$R$12,VLOOKUP($AO628,Listas!$H$6:$I$106,2,),""))),"")</f>
        <v/>
      </c>
      <c r="CY628" t="str">
        <f>IFERROR('Prod y alimentación'!AI686*IF($AN628=$R$10,VLOOKUP($AO628,Listas!$B$6:$C$106,2,),IF($AN628=$R$11,VLOOKUP($AO628,Listas!$E$6:$F$106,2,),IF($AN628=$R$12,VLOOKUP($AO628,Listas!$H$6:$I$106,2,),""))),"")</f>
        <v/>
      </c>
      <c r="CZ628" t="str">
        <f>IFERROR('Prod y alimentación'!AL686*IF($AN628=$R$10,VLOOKUP($AO628,Listas!$B$6:$C$106,2,),IF($AN628=$R$11,VLOOKUP($AO628,Listas!$E$6:$F$106,2,),IF($AN628=$R$12,VLOOKUP($AO628,Listas!$H$6:$I$106,2,),""))),"")</f>
        <v/>
      </c>
    </row>
    <row r="629" spans="80:104" x14ac:dyDescent="0.35">
      <c r="CB629" t="str">
        <f>IF(Reservas!E634="",IF(Reservas!D634="","",IF(Reservas!C634=$O$10,0.85,IF(Reservas!C634=$O$11,0.45,IF(Reservas!C634=$O$12,0.33,"")))),Reservas!E634)</f>
        <v/>
      </c>
      <c r="CC629" t="str">
        <f>IF(Reservas!H634="",IF(Reservas!G634="","",IF(Reservas!F634=$O$10,0.85,IF(Reservas!F634=$O$11,0.45,IF(Reservas!F634=$O$12,0.33,"")))),Reservas!H634)</f>
        <v/>
      </c>
      <c r="CD629" t="str">
        <f>IF(Reservas!K634="",IF(Reservas!J634="","",IF(Reservas!I634=$O$10,0.85,IF(Reservas!I634=$O$11,0.45,IF(Reservas!I634=$O$12,0.33,"")))),Reservas!K634)</f>
        <v/>
      </c>
      <c r="CE629" t="str">
        <f>IF(Reservas!N634="",IF(Reservas!M634="","",IF(Reservas!L634=$O$10,0.85,IF(Reservas!L634=$O$11,0.45,IF(Reservas!L634=$O$12,0.33,"")))),Reservas!N634)</f>
        <v/>
      </c>
      <c r="CF629" t="str">
        <f>IF(Reservas!Q634="",IF(Reservas!P634="","",IF(Reservas!O634=$O$10,0.85,IF(Reservas!O634=$O$11,0.45,IF(Reservas!O634=$O$12,0.33,"")))),Reservas!Q634)</f>
        <v/>
      </c>
      <c r="CG629" t="str">
        <f>IF(Reservas!T634="",IF(Reservas!S634="","",IF(Reservas!R634=$O$10,0.85,IF(Reservas!R634=$O$11,0.45,IF(Reservas!R634=$O$12,0.33,"")))),Reservas!T634)</f>
        <v/>
      </c>
      <c r="CH629" t="str">
        <f>IF(Reservas!W634="",IF(Reservas!V634="","",IF(Reservas!U634=$O$10,0.85,IF(Reservas!U634=$O$11,0.45,IF(Reservas!U634=$O$12,0.33,"")))),Reservas!W634)</f>
        <v/>
      </c>
      <c r="CI629" t="str">
        <f>IF(Reservas!Z634="",IF(Reservas!Y634="","",IF(Reservas!X634=$O$10,0.85,IF(Reservas!X634=$O$11,0.45,IF(Reservas!X634=$O$12,0.33,"")))),Reservas!Z634)</f>
        <v/>
      </c>
      <c r="CJ629" t="str">
        <f>IF(Reservas!AC634="",IF(Reservas!AB634="","",IF(Reservas!AA634=$O$10,0.85,IF(Reservas!AA634=$O$11,0.45,IF(Reservas!AA634=$O$12,0.33,"")))),Reservas!AC634)</f>
        <v/>
      </c>
      <c r="CK629" t="str">
        <f>IF(Reservas!AF634="",IF(Reservas!AE634="","",IF(Reservas!AD634=$O$10,0.85,IF(Reservas!AD634=$O$11,0.45,IF(Reservas!AD634=$O$12,0.33,"")))),Reservas!AF634)</f>
        <v/>
      </c>
      <c r="CL629" t="str">
        <f>IF(Reservas!AI634="",IF(Reservas!AH634="","",IF(Reservas!AG634=$O$10,0.85,IF(Reservas!AG634=$O$11,0.45,IF(Reservas!AG634=$O$12,0.33,"")))),Reservas!AI634)</f>
        <v/>
      </c>
      <c r="CM629" t="str">
        <f>IF(Reservas!AL634="",IF(Reservas!AK634="","",IF(Reservas!AJ634=$O$10,0.85,IF(Reservas!AJ634=$O$11,0.45,IF(Reservas!AJ634=$O$12,0.33,"")))),Reservas!AL634)</f>
        <v/>
      </c>
      <c r="CO629" t="str">
        <f>IFERROR('Prod y alimentación'!E687*IF($AN629=$R$10,VLOOKUP($AO629,Listas!$B$6:$C$106,2,),IF($AN629=$R$11,VLOOKUP($AO629,Listas!$E$6:$F$106,2,),IF($AN629=$R$12,VLOOKUP($AO629,Listas!$H$6:$I$106,2,),""))),"")</f>
        <v/>
      </c>
      <c r="CP629" t="str">
        <f>IFERROR('Prod y alimentación'!H687*IF($AN629=$R$10,VLOOKUP($AO629,Listas!$B$6:$C$106,2,),IF($AN629=$R$11,VLOOKUP($AO629,Listas!$E$6:$F$106,2,),IF($AN629=$R$12,VLOOKUP($AO629,Listas!$H$6:$I$106,2,),""))),"")</f>
        <v/>
      </c>
      <c r="CQ629" t="str">
        <f>IFERROR('Prod y alimentación'!K687*IF($AN629=$R$10,VLOOKUP($AO629,Listas!$B$6:$C$106,2,),IF($AN629=$R$11,VLOOKUP($AO629,Listas!$E$6:$F$106,2,),IF($AN629=$R$12,VLOOKUP($AO629,Listas!$H$6:$I$106,2,),""))),"")</f>
        <v/>
      </c>
      <c r="CR629" t="str">
        <f>IFERROR('Prod y alimentación'!N687*IF($AN629=$R$10,VLOOKUP($AO629,Listas!$B$6:$C$106,2,),IF($AN629=$R$11,VLOOKUP($AO629,Listas!$E$6:$F$106,2,),IF($AN629=$R$12,VLOOKUP($AO629,Listas!$H$6:$I$106,2,),""))),"")</f>
        <v/>
      </c>
      <c r="CS629" t="str">
        <f>IFERROR('Prod y alimentación'!Q687*IF($AN629=$R$10,VLOOKUP($AO629,Listas!$B$6:$C$106,2,),IF($AN629=$R$11,VLOOKUP($AO629,Listas!$E$6:$F$106,2,),IF($AN629=$R$12,VLOOKUP($AO629,Listas!$H$6:$I$106,2,),""))),"")</f>
        <v/>
      </c>
      <c r="CT629" t="str">
        <f>IFERROR('Prod y alimentación'!T687*IF($AN629=$R$10,VLOOKUP($AO629,Listas!$B$6:$C$106,2,),IF($AN629=$R$11,VLOOKUP($AO629,Listas!$E$6:$F$106,2,),IF($AN629=$R$12,VLOOKUP($AO629,Listas!$H$6:$I$106,2,),""))),"")</f>
        <v/>
      </c>
      <c r="CU629" t="str">
        <f>IFERROR('Prod y alimentación'!W687*IF($AN629=$R$10,VLOOKUP($AO629,Listas!$B$6:$C$106,2,),IF($AN629=$R$11,VLOOKUP($AO629,Listas!$E$6:$F$106,2,),IF($AN629=$R$12,VLOOKUP($AO629,Listas!$H$6:$I$106,2,),""))),"")</f>
        <v/>
      </c>
      <c r="CV629" t="str">
        <f>IFERROR('Prod y alimentación'!Z687*IF($AN629=$R$10,VLOOKUP($AO629,Listas!$B$6:$C$106,2,),IF($AN629=$R$11,VLOOKUP($AO629,Listas!$E$6:$F$106,2,),IF($AN629=$R$12,VLOOKUP($AO629,Listas!$H$6:$I$106,2,),""))),"")</f>
        <v/>
      </c>
      <c r="CW629" t="str">
        <f>IFERROR('Prod y alimentación'!AC687*IF($AN629=$R$10,VLOOKUP($AO629,Listas!$B$6:$C$106,2,),IF($AN629=$R$11,VLOOKUP($AO629,Listas!$E$6:$F$106,2,),IF($AN629=$R$12,VLOOKUP($AO629,Listas!$H$6:$I$106,2,),""))),"")</f>
        <v/>
      </c>
      <c r="CX629" t="str">
        <f>IFERROR('Prod y alimentación'!AF687*IF($AN629=$R$10,VLOOKUP($AO629,Listas!$B$6:$C$106,2,),IF($AN629=$R$11,VLOOKUP($AO629,Listas!$E$6:$F$106,2,),IF($AN629=$R$12,VLOOKUP($AO629,Listas!$H$6:$I$106,2,),""))),"")</f>
        <v/>
      </c>
      <c r="CY629" t="str">
        <f>IFERROR('Prod y alimentación'!AI687*IF($AN629=$R$10,VLOOKUP($AO629,Listas!$B$6:$C$106,2,),IF($AN629=$R$11,VLOOKUP($AO629,Listas!$E$6:$F$106,2,),IF($AN629=$R$12,VLOOKUP($AO629,Listas!$H$6:$I$106,2,),""))),"")</f>
        <v/>
      </c>
      <c r="CZ629" t="str">
        <f>IFERROR('Prod y alimentación'!AL687*IF($AN629=$R$10,VLOOKUP($AO629,Listas!$B$6:$C$106,2,),IF($AN629=$R$11,VLOOKUP($AO629,Listas!$E$6:$F$106,2,),IF($AN629=$R$12,VLOOKUP($AO629,Listas!$H$6:$I$106,2,),""))),"")</f>
        <v/>
      </c>
    </row>
    <row r="630" spans="80:104" x14ac:dyDescent="0.35">
      <c r="CB630" t="str">
        <f>IF(Reservas!E635="",IF(Reservas!D635="","",IF(Reservas!C635=$O$10,0.85,IF(Reservas!C635=$O$11,0.45,IF(Reservas!C635=$O$12,0.33,"")))),Reservas!E635)</f>
        <v/>
      </c>
      <c r="CC630" t="str">
        <f>IF(Reservas!H635="",IF(Reservas!G635="","",IF(Reservas!F635=$O$10,0.85,IF(Reservas!F635=$O$11,0.45,IF(Reservas!F635=$O$12,0.33,"")))),Reservas!H635)</f>
        <v/>
      </c>
      <c r="CD630" t="str">
        <f>IF(Reservas!K635="",IF(Reservas!J635="","",IF(Reservas!I635=$O$10,0.85,IF(Reservas!I635=$O$11,0.45,IF(Reservas!I635=$O$12,0.33,"")))),Reservas!K635)</f>
        <v/>
      </c>
      <c r="CE630" t="str">
        <f>IF(Reservas!N635="",IF(Reservas!M635="","",IF(Reservas!L635=$O$10,0.85,IF(Reservas!L635=$O$11,0.45,IF(Reservas!L635=$O$12,0.33,"")))),Reservas!N635)</f>
        <v/>
      </c>
      <c r="CF630" t="str">
        <f>IF(Reservas!Q635="",IF(Reservas!P635="","",IF(Reservas!O635=$O$10,0.85,IF(Reservas!O635=$O$11,0.45,IF(Reservas!O635=$O$12,0.33,"")))),Reservas!Q635)</f>
        <v/>
      </c>
      <c r="CG630" t="str">
        <f>IF(Reservas!T635="",IF(Reservas!S635="","",IF(Reservas!R635=$O$10,0.85,IF(Reservas!R635=$O$11,0.45,IF(Reservas!R635=$O$12,0.33,"")))),Reservas!T635)</f>
        <v/>
      </c>
      <c r="CH630" t="str">
        <f>IF(Reservas!W635="",IF(Reservas!V635="","",IF(Reservas!U635=$O$10,0.85,IF(Reservas!U635=$O$11,0.45,IF(Reservas!U635=$O$12,0.33,"")))),Reservas!W635)</f>
        <v/>
      </c>
      <c r="CI630" t="str">
        <f>IF(Reservas!Z635="",IF(Reservas!Y635="","",IF(Reservas!X635=$O$10,0.85,IF(Reservas!X635=$O$11,0.45,IF(Reservas!X635=$O$12,0.33,"")))),Reservas!Z635)</f>
        <v/>
      </c>
      <c r="CJ630" t="str">
        <f>IF(Reservas!AC635="",IF(Reservas!AB635="","",IF(Reservas!AA635=$O$10,0.85,IF(Reservas!AA635=$O$11,0.45,IF(Reservas!AA635=$O$12,0.33,"")))),Reservas!AC635)</f>
        <v/>
      </c>
      <c r="CK630" t="str">
        <f>IF(Reservas!AF635="",IF(Reservas!AE635="","",IF(Reservas!AD635=$O$10,0.85,IF(Reservas!AD635=$O$11,0.45,IF(Reservas!AD635=$O$12,0.33,"")))),Reservas!AF635)</f>
        <v/>
      </c>
      <c r="CL630" t="str">
        <f>IF(Reservas!AI635="",IF(Reservas!AH635="","",IF(Reservas!AG635=$O$10,0.85,IF(Reservas!AG635=$O$11,0.45,IF(Reservas!AG635=$O$12,0.33,"")))),Reservas!AI635)</f>
        <v/>
      </c>
      <c r="CM630" t="str">
        <f>IF(Reservas!AL635="",IF(Reservas!AK635="","",IF(Reservas!AJ635=$O$10,0.85,IF(Reservas!AJ635=$O$11,0.45,IF(Reservas!AJ635=$O$12,0.33,"")))),Reservas!AL635)</f>
        <v/>
      </c>
      <c r="CO630" t="str">
        <f>IFERROR('Prod y alimentación'!E688*IF($AN630=$R$10,VLOOKUP($AO630,Listas!$B$6:$C$106,2,),IF($AN630=$R$11,VLOOKUP($AO630,Listas!$E$6:$F$106,2,),IF($AN630=$R$12,VLOOKUP($AO630,Listas!$H$6:$I$106,2,),""))),"")</f>
        <v/>
      </c>
      <c r="CP630" t="str">
        <f>IFERROR('Prod y alimentación'!H688*IF($AN630=$R$10,VLOOKUP($AO630,Listas!$B$6:$C$106,2,),IF($AN630=$R$11,VLOOKUP($AO630,Listas!$E$6:$F$106,2,),IF($AN630=$R$12,VLOOKUP($AO630,Listas!$H$6:$I$106,2,),""))),"")</f>
        <v/>
      </c>
      <c r="CQ630" t="str">
        <f>IFERROR('Prod y alimentación'!K688*IF($AN630=$R$10,VLOOKUP($AO630,Listas!$B$6:$C$106,2,),IF($AN630=$R$11,VLOOKUP($AO630,Listas!$E$6:$F$106,2,),IF($AN630=$R$12,VLOOKUP($AO630,Listas!$H$6:$I$106,2,),""))),"")</f>
        <v/>
      </c>
      <c r="CR630" t="str">
        <f>IFERROR('Prod y alimentación'!N688*IF($AN630=$R$10,VLOOKUP($AO630,Listas!$B$6:$C$106,2,),IF($AN630=$R$11,VLOOKUP($AO630,Listas!$E$6:$F$106,2,),IF($AN630=$R$12,VLOOKUP($AO630,Listas!$H$6:$I$106,2,),""))),"")</f>
        <v/>
      </c>
      <c r="CS630" t="str">
        <f>IFERROR('Prod y alimentación'!Q688*IF($AN630=$R$10,VLOOKUP($AO630,Listas!$B$6:$C$106,2,),IF($AN630=$R$11,VLOOKUP($AO630,Listas!$E$6:$F$106,2,),IF($AN630=$R$12,VLOOKUP($AO630,Listas!$H$6:$I$106,2,),""))),"")</f>
        <v/>
      </c>
      <c r="CT630" t="str">
        <f>IFERROR('Prod y alimentación'!T688*IF($AN630=$R$10,VLOOKUP($AO630,Listas!$B$6:$C$106,2,),IF($AN630=$R$11,VLOOKUP($AO630,Listas!$E$6:$F$106,2,),IF($AN630=$R$12,VLOOKUP($AO630,Listas!$H$6:$I$106,2,),""))),"")</f>
        <v/>
      </c>
      <c r="CU630" t="str">
        <f>IFERROR('Prod y alimentación'!W688*IF($AN630=$R$10,VLOOKUP($AO630,Listas!$B$6:$C$106,2,),IF($AN630=$R$11,VLOOKUP($AO630,Listas!$E$6:$F$106,2,),IF($AN630=$R$12,VLOOKUP($AO630,Listas!$H$6:$I$106,2,),""))),"")</f>
        <v/>
      </c>
      <c r="CV630" t="str">
        <f>IFERROR('Prod y alimentación'!Z688*IF($AN630=$R$10,VLOOKUP($AO630,Listas!$B$6:$C$106,2,),IF($AN630=$R$11,VLOOKUP($AO630,Listas!$E$6:$F$106,2,),IF($AN630=$R$12,VLOOKUP($AO630,Listas!$H$6:$I$106,2,),""))),"")</f>
        <v/>
      </c>
      <c r="CW630" t="str">
        <f>IFERROR('Prod y alimentación'!AC688*IF($AN630=$R$10,VLOOKUP($AO630,Listas!$B$6:$C$106,2,),IF($AN630=$R$11,VLOOKUP($AO630,Listas!$E$6:$F$106,2,),IF($AN630=$R$12,VLOOKUP($AO630,Listas!$H$6:$I$106,2,),""))),"")</f>
        <v/>
      </c>
      <c r="CX630" t="str">
        <f>IFERROR('Prod y alimentación'!AF688*IF($AN630=$R$10,VLOOKUP($AO630,Listas!$B$6:$C$106,2,),IF($AN630=$R$11,VLOOKUP($AO630,Listas!$E$6:$F$106,2,),IF($AN630=$R$12,VLOOKUP($AO630,Listas!$H$6:$I$106,2,),""))),"")</f>
        <v/>
      </c>
      <c r="CY630" t="str">
        <f>IFERROR('Prod y alimentación'!AI688*IF($AN630=$R$10,VLOOKUP($AO630,Listas!$B$6:$C$106,2,),IF($AN630=$R$11,VLOOKUP($AO630,Listas!$E$6:$F$106,2,),IF($AN630=$R$12,VLOOKUP($AO630,Listas!$H$6:$I$106,2,),""))),"")</f>
        <v/>
      </c>
      <c r="CZ630" t="str">
        <f>IFERROR('Prod y alimentación'!AL688*IF($AN630=$R$10,VLOOKUP($AO630,Listas!$B$6:$C$106,2,),IF($AN630=$R$11,VLOOKUP($AO630,Listas!$E$6:$F$106,2,),IF($AN630=$R$12,VLOOKUP($AO630,Listas!$H$6:$I$106,2,),""))),"")</f>
        <v/>
      </c>
    </row>
    <row r="631" spans="80:104" x14ac:dyDescent="0.35">
      <c r="CB631" t="str">
        <f>IF(Reservas!E636="",IF(Reservas!D636="","",IF(Reservas!C636=$O$10,0.85,IF(Reservas!C636=$O$11,0.45,IF(Reservas!C636=$O$12,0.33,"")))),Reservas!E636)</f>
        <v/>
      </c>
      <c r="CC631" t="str">
        <f>IF(Reservas!H636="",IF(Reservas!G636="","",IF(Reservas!F636=$O$10,0.85,IF(Reservas!F636=$O$11,0.45,IF(Reservas!F636=$O$12,0.33,"")))),Reservas!H636)</f>
        <v/>
      </c>
      <c r="CD631" t="str">
        <f>IF(Reservas!K636="",IF(Reservas!J636="","",IF(Reservas!I636=$O$10,0.85,IF(Reservas!I636=$O$11,0.45,IF(Reservas!I636=$O$12,0.33,"")))),Reservas!K636)</f>
        <v/>
      </c>
      <c r="CE631" t="str">
        <f>IF(Reservas!N636="",IF(Reservas!M636="","",IF(Reservas!L636=$O$10,0.85,IF(Reservas!L636=$O$11,0.45,IF(Reservas!L636=$O$12,0.33,"")))),Reservas!N636)</f>
        <v/>
      </c>
      <c r="CF631" t="str">
        <f>IF(Reservas!Q636="",IF(Reservas!P636="","",IF(Reservas!O636=$O$10,0.85,IF(Reservas!O636=$O$11,0.45,IF(Reservas!O636=$O$12,0.33,"")))),Reservas!Q636)</f>
        <v/>
      </c>
      <c r="CG631" t="str">
        <f>IF(Reservas!T636="",IF(Reservas!S636="","",IF(Reservas!R636=$O$10,0.85,IF(Reservas!R636=$O$11,0.45,IF(Reservas!R636=$O$12,0.33,"")))),Reservas!T636)</f>
        <v/>
      </c>
      <c r="CH631" t="str">
        <f>IF(Reservas!W636="",IF(Reservas!V636="","",IF(Reservas!U636=$O$10,0.85,IF(Reservas!U636=$O$11,0.45,IF(Reservas!U636=$O$12,0.33,"")))),Reservas!W636)</f>
        <v/>
      </c>
      <c r="CI631" t="str">
        <f>IF(Reservas!Z636="",IF(Reservas!Y636="","",IF(Reservas!X636=$O$10,0.85,IF(Reservas!X636=$O$11,0.45,IF(Reservas!X636=$O$12,0.33,"")))),Reservas!Z636)</f>
        <v/>
      </c>
      <c r="CJ631" t="str">
        <f>IF(Reservas!AC636="",IF(Reservas!AB636="","",IF(Reservas!AA636=$O$10,0.85,IF(Reservas!AA636=$O$11,0.45,IF(Reservas!AA636=$O$12,0.33,"")))),Reservas!AC636)</f>
        <v/>
      </c>
      <c r="CK631" t="str">
        <f>IF(Reservas!AF636="",IF(Reservas!AE636="","",IF(Reservas!AD636=$O$10,0.85,IF(Reservas!AD636=$O$11,0.45,IF(Reservas!AD636=$O$12,0.33,"")))),Reservas!AF636)</f>
        <v/>
      </c>
      <c r="CL631" t="str">
        <f>IF(Reservas!AI636="",IF(Reservas!AH636="","",IF(Reservas!AG636=$O$10,0.85,IF(Reservas!AG636=$O$11,0.45,IF(Reservas!AG636=$O$12,0.33,"")))),Reservas!AI636)</f>
        <v/>
      </c>
      <c r="CM631" t="str">
        <f>IF(Reservas!AL636="",IF(Reservas!AK636="","",IF(Reservas!AJ636=$O$10,0.85,IF(Reservas!AJ636=$O$11,0.45,IF(Reservas!AJ636=$O$12,0.33,"")))),Reservas!AL636)</f>
        <v/>
      </c>
      <c r="CO631" t="str">
        <f>IFERROR('Prod y alimentación'!E689*IF($AN631=$R$10,VLOOKUP($AO631,Listas!$B$6:$C$106,2,),IF($AN631=$R$11,VLOOKUP($AO631,Listas!$E$6:$F$106,2,),IF($AN631=$R$12,VLOOKUP($AO631,Listas!$H$6:$I$106,2,),""))),"")</f>
        <v/>
      </c>
      <c r="CP631" t="str">
        <f>IFERROR('Prod y alimentación'!H689*IF($AN631=$R$10,VLOOKUP($AO631,Listas!$B$6:$C$106,2,),IF($AN631=$R$11,VLOOKUP($AO631,Listas!$E$6:$F$106,2,),IF($AN631=$R$12,VLOOKUP($AO631,Listas!$H$6:$I$106,2,),""))),"")</f>
        <v/>
      </c>
      <c r="CQ631" t="str">
        <f>IFERROR('Prod y alimentación'!K689*IF($AN631=$R$10,VLOOKUP($AO631,Listas!$B$6:$C$106,2,),IF($AN631=$R$11,VLOOKUP($AO631,Listas!$E$6:$F$106,2,),IF($AN631=$R$12,VLOOKUP($AO631,Listas!$H$6:$I$106,2,),""))),"")</f>
        <v/>
      </c>
      <c r="CR631" t="str">
        <f>IFERROR('Prod y alimentación'!N689*IF($AN631=$R$10,VLOOKUP($AO631,Listas!$B$6:$C$106,2,),IF($AN631=$R$11,VLOOKUP($AO631,Listas!$E$6:$F$106,2,),IF($AN631=$R$12,VLOOKUP($AO631,Listas!$H$6:$I$106,2,),""))),"")</f>
        <v/>
      </c>
      <c r="CS631" t="str">
        <f>IFERROR('Prod y alimentación'!Q689*IF($AN631=$R$10,VLOOKUP($AO631,Listas!$B$6:$C$106,2,),IF($AN631=$R$11,VLOOKUP($AO631,Listas!$E$6:$F$106,2,),IF($AN631=$R$12,VLOOKUP($AO631,Listas!$H$6:$I$106,2,),""))),"")</f>
        <v/>
      </c>
      <c r="CT631" t="str">
        <f>IFERROR('Prod y alimentación'!T689*IF($AN631=$R$10,VLOOKUP($AO631,Listas!$B$6:$C$106,2,),IF($AN631=$R$11,VLOOKUP($AO631,Listas!$E$6:$F$106,2,),IF($AN631=$R$12,VLOOKUP($AO631,Listas!$H$6:$I$106,2,),""))),"")</f>
        <v/>
      </c>
      <c r="CU631" t="str">
        <f>IFERROR('Prod y alimentación'!W689*IF($AN631=$R$10,VLOOKUP($AO631,Listas!$B$6:$C$106,2,),IF($AN631=$R$11,VLOOKUP($AO631,Listas!$E$6:$F$106,2,),IF($AN631=$R$12,VLOOKUP($AO631,Listas!$H$6:$I$106,2,),""))),"")</f>
        <v/>
      </c>
      <c r="CV631" t="str">
        <f>IFERROR('Prod y alimentación'!Z689*IF($AN631=$R$10,VLOOKUP($AO631,Listas!$B$6:$C$106,2,),IF($AN631=$R$11,VLOOKUP($AO631,Listas!$E$6:$F$106,2,),IF($AN631=$R$12,VLOOKUP($AO631,Listas!$H$6:$I$106,2,),""))),"")</f>
        <v/>
      </c>
      <c r="CW631" t="str">
        <f>IFERROR('Prod y alimentación'!AC689*IF($AN631=$R$10,VLOOKUP($AO631,Listas!$B$6:$C$106,2,),IF($AN631=$R$11,VLOOKUP($AO631,Listas!$E$6:$F$106,2,),IF($AN631=$R$12,VLOOKUP($AO631,Listas!$H$6:$I$106,2,),""))),"")</f>
        <v/>
      </c>
      <c r="CX631" t="str">
        <f>IFERROR('Prod y alimentación'!AF689*IF($AN631=$R$10,VLOOKUP($AO631,Listas!$B$6:$C$106,2,),IF($AN631=$R$11,VLOOKUP($AO631,Listas!$E$6:$F$106,2,),IF($AN631=$R$12,VLOOKUP($AO631,Listas!$H$6:$I$106,2,),""))),"")</f>
        <v/>
      </c>
      <c r="CY631" t="str">
        <f>IFERROR('Prod y alimentación'!AI689*IF($AN631=$R$10,VLOOKUP($AO631,Listas!$B$6:$C$106,2,),IF($AN631=$R$11,VLOOKUP($AO631,Listas!$E$6:$F$106,2,),IF($AN631=$R$12,VLOOKUP($AO631,Listas!$H$6:$I$106,2,),""))),"")</f>
        <v/>
      </c>
      <c r="CZ631" t="str">
        <f>IFERROR('Prod y alimentación'!AL689*IF($AN631=$R$10,VLOOKUP($AO631,Listas!$B$6:$C$106,2,),IF($AN631=$R$11,VLOOKUP($AO631,Listas!$E$6:$F$106,2,),IF($AN631=$R$12,VLOOKUP($AO631,Listas!$H$6:$I$106,2,),""))),"")</f>
        <v/>
      </c>
    </row>
    <row r="632" spans="80:104" x14ac:dyDescent="0.35">
      <c r="CB632" t="str">
        <f>IF(Reservas!E637="",IF(Reservas!D637="","",IF(Reservas!C637=$O$10,0.85,IF(Reservas!C637=$O$11,0.45,IF(Reservas!C637=$O$12,0.33,"")))),Reservas!E637)</f>
        <v/>
      </c>
      <c r="CC632" t="str">
        <f>IF(Reservas!H637="",IF(Reservas!G637="","",IF(Reservas!F637=$O$10,0.85,IF(Reservas!F637=$O$11,0.45,IF(Reservas!F637=$O$12,0.33,"")))),Reservas!H637)</f>
        <v/>
      </c>
      <c r="CD632" t="str">
        <f>IF(Reservas!K637="",IF(Reservas!J637="","",IF(Reservas!I637=$O$10,0.85,IF(Reservas!I637=$O$11,0.45,IF(Reservas!I637=$O$12,0.33,"")))),Reservas!K637)</f>
        <v/>
      </c>
      <c r="CE632" t="str">
        <f>IF(Reservas!N637="",IF(Reservas!M637="","",IF(Reservas!L637=$O$10,0.85,IF(Reservas!L637=$O$11,0.45,IF(Reservas!L637=$O$12,0.33,"")))),Reservas!N637)</f>
        <v/>
      </c>
      <c r="CF632" t="str">
        <f>IF(Reservas!Q637="",IF(Reservas!P637="","",IF(Reservas!O637=$O$10,0.85,IF(Reservas!O637=$O$11,0.45,IF(Reservas!O637=$O$12,0.33,"")))),Reservas!Q637)</f>
        <v/>
      </c>
      <c r="CG632" t="str">
        <f>IF(Reservas!T637="",IF(Reservas!S637="","",IF(Reservas!R637=$O$10,0.85,IF(Reservas!R637=$O$11,0.45,IF(Reservas!R637=$O$12,0.33,"")))),Reservas!T637)</f>
        <v/>
      </c>
      <c r="CH632" t="str">
        <f>IF(Reservas!W637="",IF(Reservas!V637="","",IF(Reservas!U637=$O$10,0.85,IF(Reservas!U637=$O$11,0.45,IF(Reservas!U637=$O$12,0.33,"")))),Reservas!W637)</f>
        <v/>
      </c>
      <c r="CI632" t="str">
        <f>IF(Reservas!Z637="",IF(Reservas!Y637="","",IF(Reservas!X637=$O$10,0.85,IF(Reservas!X637=$O$11,0.45,IF(Reservas!X637=$O$12,0.33,"")))),Reservas!Z637)</f>
        <v/>
      </c>
      <c r="CJ632" t="str">
        <f>IF(Reservas!AC637="",IF(Reservas!AB637="","",IF(Reservas!AA637=$O$10,0.85,IF(Reservas!AA637=$O$11,0.45,IF(Reservas!AA637=$O$12,0.33,"")))),Reservas!AC637)</f>
        <v/>
      </c>
      <c r="CK632" t="str">
        <f>IF(Reservas!AF637="",IF(Reservas!AE637="","",IF(Reservas!AD637=$O$10,0.85,IF(Reservas!AD637=$O$11,0.45,IF(Reservas!AD637=$O$12,0.33,"")))),Reservas!AF637)</f>
        <v/>
      </c>
      <c r="CL632" t="str">
        <f>IF(Reservas!AI637="",IF(Reservas!AH637="","",IF(Reservas!AG637=$O$10,0.85,IF(Reservas!AG637=$O$11,0.45,IF(Reservas!AG637=$O$12,0.33,"")))),Reservas!AI637)</f>
        <v/>
      </c>
      <c r="CM632" t="str">
        <f>IF(Reservas!AL637="",IF(Reservas!AK637="","",IF(Reservas!AJ637=$O$10,0.85,IF(Reservas!AJ637=$O$11,0.45,IF(Reservas!AJ637=$O$12,0.33,"")))),Reservas!AL637)</f>
        <v/>
      </c>
      <c r="CO632" t="str">
        <f>IFERROR('Prod y alimentación'!E690*IF($AN632=$R$10,VLOOKUP($AO632,Listas!$B$6:$C$106,2,),IF($AN632=$R$11,VLOOKUP($AO632,Listas!$E$6:$F$106,2,),IF($AN632=$R$12,VLOOKUP($AO632,Listas!$H$6:$I$106,2,),""))),"")</f>
        <v/>
      </c>
      <c r="CP632" t="str">
        <f>IFERROR('Prod y alimentación'!H690*IF($AN632=$R$10,VLOOKUP($AO632,Listas!$B$6:$C$106,2,),IF($AN632=$R$11,VLOOKUP($AO632,Listas!$E$6:$F$106,2,),IF($AN632=$R$12,VLOOKUP($AO632,Listas!$H$6:$I$106,2,),""))),"")</f>
        <v/>
      </c>
      <c r="CQ632" t="str">
        <f>IFERROR('Prod y alimentación'!K690*IF($AN632=$R$10,VLOOKUP($AO632,Listas!$B$6:$C$106,2,),IF($AN632=$R$11,VLOOKUP($AO632,Listas!$E$6:$F$106,2,),IF($AN632=$R$12,VLOOKUP($AO632,Listas!$H$6:$I$106,2,),""))),"")</f>
        <v/>
      </c>
      <c r="CR632" t="str">
        <f>IFERROR('Prod y alimentación'!N690*IF($AN632=$R$10,VLOOKUP($AO632,Listas!$B$6:$C$106,2,),IF($AN632=$R$11,VLOOKUP($AO632,Listas!$E$6:$F$106,2,),IF($AN632=$R$12,VLOOKUP($AO632,Listas!$H$6:$I$106,2,),""))),"")</f>
        <v/>
      </c>
      <c r="CS632" t="str">
        <f>IFERROR('Prod y alimentación'!Q690*IF($AN632=$R$10,VLOOKUP($AO632,Listas!$B$6:$C$106,2,),IF($AN632=$R$11,VLOOKUP($AO632,Listas!$E$6:$F$106,2,),IF($AN632=$R$12,VLOOKUP($AO632,Listas!$H$6:$I$106,2,),""))),"")</f>
        <v/>
      </c>
      <c r="CT632" t="str">
        <f>IFERROR('Prod y alimentación'!T690*IF($AN632=$R$10,VLOOKUP($AO632,Listas!$B$6:$C$106,2,),IF($AN632=$R$11,VLOOKUP($AO632,Listas!$E$6:$F$106,2,),IF($AN632=$R$12,VLOOKUP($AO632,Listas!$H$6:$I$106,2,),""))),"")</f>
        <v/>
      </c>
      <c r="CU632" t="str">
        <f>IFERROR('Prod y alimentación'!W690*IF($AN632=$R$10,VLOOKUP($AO632,Listas!$B$6:$C$106,2,),IF($AN632=$R$11,VLOOKUP($AO632,Listas!$E$6:$F$106,2,),IF($AN632=$R$12,VLOOKUP($AO632,Listas!$H$6:$I$106,2,),""))),"")</f>
        <v/>
      </c>
      <c r="CV632" t="str">
        <f>IFERROR('Prod y alimentación'!Z690*IF($AN632=$R$10,VLOOKUP($AO632,Listas!$B$6:$C$106,2,),IF($AN632=$R$11,VLOOKUP($AO632,Listas!$E$6:$F$106,2,),IF($AN632=$R$12,VLOOKUP($AO632,Listas!$H$6:$I$106,2,),""))),"")</f>
        <v/>
      </c>
      <c r="CW632" t="str">
        <f>IFERROR('Prod y alimentación'!AC690*IF($AN632=$R$10,VLOOKUP($AO632,Listas!$B$6:$C$106,2,),IF($AN632=$R$11,VLOOKUP($AO632,Listas!$E$6:$F$106,2,),IF($AN632=$R$12,VLOOKUP($AO632,Listas!$H$6:$I$106,2,),""))),"")</f>
        <v/>
      </c>
      <c r="CX632" t="str">
        <f>IFERROR('Prod y alimentación'!AF690*IF($AN632=$R$10,VLOOKUP($AO632,Listas!$B$6:$C$106,2,),IF($AN632=$R$11,VLOOKUP($AO632,Listas!$E$6:$F$106,2,),IF($AN632=$R$12,VLOOKUP($AO632,Listas!$H$6:$I$106,2,),""))),"")</f>
        <v/>
      </c>
      <c r="CY632" t="str">
        <f>IFERROR('Prod y alimentación'!AI690*IF($AN632=$R$10,VLOOKUP($AO632,Listas!$B$6:$C$106,2,),IF($AN632=$R$11,VLOOKUP($AO632,Listas!$E$6:$F$106,2,),IF($AN632=$R$12,VLOOKUP($AO632,Listas!$H$6:$I$106,2,),""))),"")</f>
        <v/>
      </c>
      <c r="CZ632" t="str">
        <f>IFERROR('Prod y alimentación'!AL690*IF($AN632=$R$10,VLOOKUP($AO632,Listas!$B$6:$C$106,2,),IF($AN632=$R$11,VLOOKUP($AO632,Listas!$E$6:$F$106,2,),IF($AN632=$R$12,VLOOKUP($AO632,Listas!$H$6:$I$106,2,),""))),"")</f>
        <v/>
      </c>
    </row>
    <row r="633" spans="80:104" x14ac:dyDescent="0.35">
      <c r="CB633" t="str">
        <f>IF(Reservas!E638="",IF(Reservas!D638="","",IF(Reservas!C638=$O$10,0.85,IF(Reservas!C638=$O$11,0.45,IF(Reservas!C638=$O$12,0.33,"")))),Reservas!E638)</f>
        <v/>
      </c>
      <c r="CC633" t="str">
        <f>IF(Reservas!H638="",IF(Reservas!G638="","",IF(Reservas!F638=$O$10,0.85,IF(Reservas!F638=$O$11,0.45,IF(Reservas!F638=$O$12,0.33,"")))),Reservas!H638)</f>
        <v/>
      </c>
      <c r="CD633" t="str">
        <f>IF(Reservas!K638="",IF(Reservas!J638="","",IF(Reservas!I638=$O$10,0.85,IF(Reservas!I638=$O$11,0.45,IF(Reservas!I638=$O$12,0.33,"")))),Reservas!K638)</f>
        <v/>
      </c>
      <c r="CE633" t="str">
        <f>IF(Reservas!N638="",IF(Reservas!M638="","",IF(Reservas!L638=$O$10,0.85,IF(Reservas!L638=$O$11,0.45,IF(Reservas!L638=$O$12,0.33,"")))),Reservas!N638)</f>
        <v/>
      </c>
      <c r="CF633" t="str">
        <f>IF(Reservas!Q638="",IF(Reservas!P638="","",IF(Reservas!O638=$O$10,0.85,IF(Reservas!O638=$O$11,0.45,IF(Reservas!O638=$O$12,0.33,"")))),Reservas!Q638)</f>
        <v/>
      </c>
      <c r="CG633" t="str">
        <f>IF(Reservas!T638="",IF(Reservas!S638="","",IF(Reservas!R638=$O$10,0.85,IF(Reservas!R638=$O$11,0.45,IF(Reservas!R638=$O$12,0.33,"")))),Reservas!T638)</f>
        <v/>
      </c>
      <c r="CH633" t="str">
        <f>IF(Reservas!W638="",IF(Reservas!V638="","",IF(Reservas!U638=$O$10,0.85,IF(Reservas!U638=$O$11,0.45,IF(Reservas!U638=$O$12,0.33,"")))),Reservas!W638)</f>
        <v/>
      </c>
      <c r="CI633" t="str">
        <f>IF(Reservas!Z638="",IF(Reservas!Y638="","",IF(Reservas!X638=$O$10,0.85,IF(Reservas!X638=$O$11,0.45,IF(Reservas!X638=$O$12,0.33,"")))),Reservas!Z638)</f>
        <v/>
      </c>
      <c r="CJ633" t="str">
        <f>IF(Reservas!AC638="",IF(Reservas!AB638="","",IF(Reservas!AA638=$O$10,0.85,IF(Reservas!AA638=$O$11,0.45,IF(Reservas!AA638=$O$12,0.33,"")))),Reservas!AC638)</f>
        <v/>
      </c>
      <c r="CK633" t="str">
        <f>IF(Reservas!AF638="",IF(Reservas!AE638="","",IF(Reservas!AD638=$O$10,0.85,IF(Reservas!AD638=$O$11,0.45,IF(Reservas!AD638=$O$12,0.33,"")))),Reservas!AF638)</f>
        <v/>
      </c>
      <c r="CL633" t="str">
        <f>IF(Reservas!AI638="",IF(Reservas!AH638="","",IF(Reservas!AG638=$O$10,0.85,IF(Reservas!AG638=$O$11,0.45,IF(Reservas!AG638=$O$12,0.33,"")))),Reservas!AI638)</f>
        <v/>
      </c>
      <c r="CM633" t="str">
        <f>IF(Reservas!AL638="",IF(Reservas!AK638="","",IF(Reservas!AJ638=$O$10,0.85,IF(Reservas!AJ638=$O$11,0.45,IF(Reservas!AJ638=$O$12,0.33,"")))),Reservas!AL638)</f>
        <v/>
      </c>
      <c r="CO633" t="str">
        <f>IFERROR('Prod y alimentación'!E691*IF($AN633=$R$10,VLOOKUP($AO633,Listas!$B$6:$C$106,2,),IF($AN633=$R$11,VLOOKUP($AO633,Listas!$E$6:$F$106,2,),IF($AN633=$R$12,VLOOKUP($AO633,Listas!$H$6:$I$106,2,),""))),"")</f>
        <v/>
      </c>
      <c r="CP633" t="str">
        <f>IFERROR('Prod y alimentación'!H691*IF($AN633=$R$10,VLOOKUP($AO633,Listas!$B$6:$C$106,2,),IF($AN633=$R$11,VLOOKUP($AO633,Listas!$E$6:$F$106,2,),IF($AN633=$R$12,VLOOKUP($AO633,Listas!$H$6:$I$106,2,),""))),"")</f>
        <v/>
      </c>
      <c r="CQ633" t="str">
        <f>IFERROR('Prod y alimentación'!K691*IF($AN633=$R$10,VLOOKUP($AO633,Listas!$B$6:$C$106,2,),IF($AN633=$R$11,VLOOKUP($AO633,Listas!$E$6:$F$106,2,),IF($AN633=$R$12,VLOOKUP($AO633,Listas!$H$6:$I$106,2,),""))),"")</f>
        <v/>
      </c>
      <c r="CR633" t="str">
        <f>IFERROR('Prod y alimentación'!N691*IF($AN633=$R$10,VLOOKUP($AO633,Listas!$B$6:$C$106,2,),IF($AN633=$R$11,VLOOKUP($AO633,Listas!$E$6:$F$106,2,),IF($AN633=$R$12,VLOOKUP($AO633,Listas!$H$6:$I$106,2,),""))),"")</f>
        <v/>
      </c>
      <c r="CS633" t="str">
        <f>IFERROR('Prod y alimentación'!Q691*IF($AN633=$R$10,VLOOKUP($AO633,Listas!$B$6:$C$106,2,),IF($AN633=$R$11,VLOOKUP($AO633,Listas!$E$6:$F$106,2,),IF($AN633=$R$12,VLOOKUP($AO633,Listas!$H$6:$I$106,2,),""))),"")</f>
        <v/>
      </c>
      <c r="CT633" t="str">
        <f>IFERROR('Prod y alimentación'!T691*IF($AN633=$R$10,VLOOKUP($AO633,Listas!$B$6:$C$106,2,),IF($AN633=$R$11,VLOOKUP($AO633,Listas!$E$6:$F$106,2,),IF($AN633=$R$12,VLOOKUP($AO633,Listas!$H$6:$I$106,2,),""))),"")</f>
        <v/>
      </c>
      <c r="CU633" t="str">
        <f>IFERROR('Prod y alimentación'!W691*IF($AN633=$R$10,VLOOKUP($AO633,Listas!$B$6:$C$106,2,),IF($AN633=$R$11,VLOOKUP($AO633,Listas!$E$6:$F$106,2,),IF($AN633=$R$12,VLOOKUP($AO633,Listas!$H$6:$I$106,2,),""))),"")</f>
        <v/>
      </c>
      <c r="CV633" t="str">
        <f>IFERROR('Prod y alimentación'!Z691*IF($AN633=$R$10,VLOOKUP($AO633,Listas!$B$6:$C$106,2,),IF($AN633=$R$11,VLOOKUP($AO633,Listas!$E$6:$F$106,2,),IF($AN633=$R$12,VLOOKUP($AO633,Listas!$H$6:$I$106,2,),""))),"")</f>
        <v/>
      </c>
      <c r="CW633" t="str">
        <f>IFERROR('Prod y alimentación'!AC691*IF($AN633=$R$10,VLOOKUP($AO633,Listas!$B$6:$C$106,2,),IF($AN633=$R$11,VLOOKUP($AO633,Listas!$E$6:$F$106,2,),IF($AN633=$R$12,VLOOKUP($AO633,Listas!$H$6:$I$106,2,),""))),"")</f>
        <v/>
      </c>
      <c r="CX633" t="str">
        <f>IFERROR('Prod y alimentación'!AF691*IF($AN633=$R$10,VLOOKUP($AO633,Listas!$B$6:$C$106,2,),IF($AN633=$R$11,VLOOKUP($AO633,Listas!$E$6:$F$106,2,),IF($AN633=$R$12,VLOOKUP($AO633,Listas!$H$6:$I$106,2,),""))),"")</f>
        <v/>
      </c>
      <c r="CY633" t="str">
        <f>IFERROR('Prod y alimentación'!AI691*IF($AN633=$R$10,VLOOKUP($AO633,Listas!$B$6:$C$106,2,),IF($AN633=$R$11,VLOOKUP($AO633,Listas!$E$6:$F$106,2,),IF($AN633=$R$12,VLOOKUP($AO633,Listas!$H$6:$I$106,2,),""))),"")</f>
        <v/>
      </c>
      <c r="CZ633" t="str">
        <f>IFERROR('Prod y alimentación'!AL691*IF($AN633=$R$10,VLOOKUP($AO633,Listas!$B$6:$C$106,2,),IF($AN633=$R$11,VLOOKUP($AO633,Listas!$E$6:$F$106,2,),IF($AN633=$R$12,VLOOKUP($AO633,Listas!$H$6:$I$106,2,),""))),"")</f>
        <v/>
      </c>
    </row>
    <row r="634" spans="80:104" x14ac:dyDescent="0.35">
      <c r="CB634" t="str">
        <f>IF(Reservas!E639="",IF(Reservas!D639="","",IF(Reservas!C639=$O$10,0.85,IF(Reservas!C639=$O$11,0.45,IF(Reservas!C639=$O$12,0.33,"")))),Reservas!E639)</f>
        <v/>
      </c>
      <c r="CC634" t="str">
        <f>IF(Reservas!H639="",IF(Reservas!G639="","",IF(Reservas!F639=$O$10,0.85,IF(Reservas!F639=$O$11,0.45,IF(Reservas!F639=$O$12,0.33,"")))),Reservas!H639)</f>
        <v/>
      </c>
      <c r="CD634" t="str">
        <f>IF(Reservas!K639="",IF(Reservas!J639="","",IF(Reservas!I639=$O$10,0.85,IF(Reservas!I639=$O$11,0.45,IF(Reservas!I639=$O$12,0.33,"")))),Reservas!K639)</f>
        <v/>
      </c>
      <c r="CE634" t="str">
        <f>IF(Reservas!N639="",IF(Reservas!M639="","",IF(Reservas!L639=$O$10,0.85,IF(Reservas!L639=$O$11,0.45,IF(Reservas!L639=$O$12,0.33,"")))),Reservas!N639)</f>
        <v/>
      </c>
      <c r="CF634" t="str">
        <f>IF(Reservas!Q639="",IF(Reservas!P639="","",IF(Reservas!O639=$O$10,0.85,IF(Reservas!O639=$O$11,0.45,IF(Reservas!O639=$O$12,0.33,"")))),Reservas!Q639)</f>
        <v/>
      </c>
      <c r="CG634" t="str">
        <f>IF(Reservas!T639="",IF(Reservas!S639="","",IF(Reservas!R639=$O$10,0.85,IF(Reservas!R639=$O$11,0.45,IF(Reservas!R639=$O$12,0.33,"")))),Reservas!T639)</f>
        <v/>
      </c>
      <c r="CH634" t="str">
        <f>IF(Reservas!W639="",IF(Reservas!V639="","",IF(Reservas!U639=$O$10,0.85,IF(Reservas!U639=$O$11,0.45,IF(Reservas!U639=$O$12,0.33,"")))),Reservas!W639)</f>
        <v/>
      </c>
      <c r="CI634" t="str">
        <f>IF(Reservas!Z639="",IF(Reservas!Y639="","",IF(Reservas!X639=$O$10,0.85,IF(Reservas!X639=$O$11,0.45,IF(Reservas!X639=$O$12,0.33,"")))),Reservas!Z639)</f>
        <v/>
      </c>
      <c r="CJ634" t="str">
        <f>IF(Reservas!AC639="",IF(Reservas!AB639="","",IF(Reservas!AA639=$O$10,0.85,IF(Reservas!AA639=$O$11,0.45,IF(Reservas!AA639=$O$12,0.33,"")))),Reservas!AC639)</f>
        <v/>
      </c>
      <c r="CK634" t="str">
        <f>IF(Reservas!AF639="",IF(Reservas!AE639="","",IF(Reservas!AD639=$O$10,0.85,IF(Reservas!AD639=$O$11,0.45,IF(Reservas!AD639=$O$12,0.33,"")))),Reservas!AF639)</f>
        <v/>
      </c>
      <c r="CL634" t="str">
        <f>IF(Reservas!AI639="",IF(Reservas!AH639="","",IF(Reservas!AG639=$O$10,0.85,IF(Reservas!AG639=$O$11,0.45,IF(Reservas!AG639=$O$12,0.33,"")))),Reservas!AI639)</f>
        <v/>
      </c>
      <c r="CM634" t="str">
        <f>IF(Reservas!AL639="",IF(Reservas!AK639="","",IF(Reservas!AJ639=$O$10,0.85,IF(Reservas!AJ639=$O$11,0.45,IF(Reservas!AJ639=$O$12,0.33,"")))),Reservas!AL639)</f>
        <v/>
      </c>
      <c r="CO634" t="str">
        <f>IFERROR('Prod y alimentación'!E692*IF($AN634=$R$10,VLOOKUP($AO634,Listas!$B$6:$C$106,2,),IF($AN634=$R$11,VLOOKUP($AO634,Listas!$E$6:$F$106,2,),IF($AN634=$R$12,VLOOKUP($AO634,Listas!$H$6:$I$106,2,),""))),"")</f>
        <v/>
      </c>
      <c r="CP634" t="str">
        <f>IFERROR('Prod y alimentación'!H692*IF($AN634=$R$10,VLOOKUP($AO634,Listas!$B$6:$C$106,2,),IF($AN634=$R$11,VLOOKUP($AO634,Listas!$E$6:$F$106,2,),IF($AN634=$R$12,VLOOKUP($AO634,Listas!$H$6:$I$106,2,),""))),"")</f>
        <v/>
      </c>
      <c r="CQ634" t="str">
        <f>IFERROR('Prod y alimentación'!K692*IF($AN634=$R$10,VLOOKUP($AO634,Listas!$B$6:$C$106,2,),IF($AN634=$R$11,VLOOKUP($AO634,Listas!$E$6:$F$106,2,),IF($AN634=$R$12,VLOOKUP($AO634,Listas!$H$6:$I$106,2,),""))),"")</f>
        <v/>
      </c>
      <c r="CR634" t="str">
        <f>IFERROR('Prod y alimentación'!N692*IF($AN634=$R$10,VLOOKUP($AO634,Listas!$B$6:$C$106,2,),IF($AN634=$R$11,VLOOKUP($AO634,Listas!$E$6:$F$106,2,),IF($AN634=$R$12,VLOOKUP($AO634,Listas!$H$6:$I$106,2,),""))),"")</f>
        <v/>
      </c>
      <c r="CS634" t="str">
        <f>IFERROR('Prod y alimentación'!Q692*IF($AN634=$R$10,VLOOKUP($AO634,Listas!$B$6:$C$106,2,),IF($AN634=$R$11,VLOOKUP($AO634,Listas!$E$6:$F$106,2,),IF($AN634=$R$12,VLOOKUP($AO634,Listas!$H$6:$I$106,2,),""))),"")</f>
        <v/>
      </c>
      <c r="CT634" t="str">
        <f>IFERROR('Prod y alimentación'!T692*IF($AN634=$R$10,VLOOKUP($AO634,Listas!$B$6:$C$106,2,),IF($AN634=$R$11,VLOOKUP($AO634,Listas!$E$6:$F$106,2,),IF($AN634=$R$12,VLOOKUP($AO634,Listas!$H$6:$I$106,2,),""))),"")</f>
        <v/>
      </c>
      <c r="CU634" t="str">
        <f>IFERROR('Prod y alimentación'!W692*IF($AN634=$R$10,VLOOKUP($AO634,Listas!$B$6:$C$106,2,),IF($AN634=$R$11,VLOOKUP($AO634,Listas!$E$6:$F$106,2,),IF($AN634=$R$12,VLOOKUP($AO634,Listas!$H$6:$I$106,2,),""))),"")</f>
        <v/>
      </c>
      <c r="CV634" t="str">
        <f>IFERROR('Prod y alimentación'!Z692*IF($AN634=$R$10,VLOOKUP($AO634,Listas!$B$6:$C$106,2,),IF($AN634=$R$11,VLOOKUP($AO634,Listas!$E$6:$F$106,2,),IF($AN634=$R$12,VLOOKUP($AO634,Listas!$H$6:$I$106,2,),""))),"")</f>
        <v/>
      </c>
      <c r="CW634" t="str">
        <f>IFERROR('Prod y alimentación'!AC692*IF($AN634=$R$10,VLOOKUP($AO634,Listas!$B$6:$C$106,2,),IF($AN634=$R$11,VLOOKUP($AO634,Listas!$E$6:$F$106,2,),IF($AN634=$R$12,VLOOKUP($AO634,Listas!$H$6:$I$106,2,),""))),"")</f>
        <v/>
      </c>
      <c r="CX634" t="str">
        <f>IFERROR('Prod y alimentación'!AF692*IF($AN634=$R$10,VLOOKUP($AO634,Listas!$B$6:$C$106,2,),IF($AN634=$R$11,VLOOKUP($AO634,Listas!$E$6:$F$106,2,),IF($AN634=$R$12,VLOOKUP($AO634,Listas!$H$6:$I$106,2,),""))),"")</f>
        <v/>
      </c>
      <c r="CY634" t="str">
        <f>IFERROR('Prod y alimentación'!AI692*IF($AN634=$R$10,VLOOKUP($AO634,Listas!$B$6:$C$106,2,),IF($AN634=$R$11,VLOOKUP($AO634,Listas!$E$6:$F$106,2,),IF($AN634=$R$12,VLOOKUP($AO634,Listas!$H$6:$I$106,2,),""))),"")</f>
        <v/>
      </c>
      <c r="CZ634" t="str">
        <f>IFERROR('Prod y alimentación'!AL692*IF($AN634=$R$10,VLOOKUP($AO634,Listas!$B$6:$C$106,2,),IF($AN634=$R$11,VLOOKUP($AO634,Listas!$E$6:$F$106,2,),IF($AN634=$R$12,VLOOKUP($AO634,Listas!$H$6:$I$106,2,),""))),"")</f>
        <v/>
      </c>
    </row>
    <row r="635" spans="80:104" x14ac:dyDescent="0.35">
      <c r="CB635" t="str">
        <f>IF(Reservas!E640="",IF(Reservas!D640="","",IF(Reservas!C640=$O$10,0.85,IF(Reservas!C640=$O$11,0.45,IF(Reservas!C640=$O$12,0.33,"")))),Reservas!E640)</f>
        <v/>
      </c>
      <c r="CC635" t="str">
        <f>IF(Reservas!H640="",IF(Reservas!G640="","",IF(Reservas!F640=$O$10,0.85,IF(Reservas!F640=$O$11,0.45,IF(Reservas!F640=$O$12,0.33,"")))),Reservas!H640)</f>
        <v/>
      </c>
      <c r="CD635" t="str">
        <f>IF(Reservas!K640="",IF(Reservas!J640="","",IF(Reservas!I640=$O$10,0.85,IF(Reservas!I640=$O$11,0.45,IF(Reservas!I640=$O$12,0.33,"")))),Reservas!K640)</f>
        <v/>
      </c>
      <c r="CE635" t="str">
        <f>IF(Reservas!N640="",IF(Reservas!M640="","",IF(Reservas!L640=$O$10,0.85,IF(Reservas!L640=$O$11,0.45,IF(Reservas!L640=$O$12,0.33,"")))),Reservas!N640)</f>
        <v/>
      </c>
      <c r="CF635" t="str">
        <f>IF(Reservas!Q640="",IF(Reservas!P640="","",IF(Reservas!O640=$O$10,0.85,IF(Reservas!O640=$O$11,0.45,IF(Reservas!O640=$O$12,0.33,"")))),Reservas!Q640)</f>
        <v/>
      </c>
      <c r="CG635" t="str">
        <f>IF(Reservas!T640="",IF(Reservas!S640="","",IF(Reservas!R640=$O$10,0.85,IF(Reservas!R640=$O$11,0.45,IF(Reservas!R640=$O$12,0.33,"")))),Reservas!T640)</f>
        <v/>
      </c>
      <c r="CH635" t="str">
        <f>IF(Reservas!W640="",IF(Reservas!V640="","",IF(Reservas!U640=$O$10,0.85,IF(Reservas!U640=$O$11,0.45,IF(Reservas!U640=$O$12,0.33,"")))),Reservas!W640)</f>
        <v/>
      </c>
      <c r="CI635" t="str">
        <f>IF(Reservas!Z640="",IF(Reservas!Y640="","",IF(Reservas!X640=$O$10,0.85,IF(Reservas!X640=$O$11,0.45,IF(Reservas!X640=$O$12,0.33,"")))),Reservas!Z640)</f>
        <v/>
      </c>
      <c r="CJ635" t="str">
        <f>IF(Reservas!AC640="",IF(Reservas!AB640="","",IF(Reservas!AA640=$O$10,0.85,IF(Reservas!AA640=$O$11,0.45,IF(Reservas!AA640=$O$12,0.33,"")))),Reservas!AC640)</f>
        <v/>
      </c>
      <c r="CK635" t="str">
        <f>IF(Reservas!AF640="",IF(Reservas!AE640="","",IF(Reservas!AD640=$O$10,0.85,IF(Reservas!AD640=$O$11,0.45,IF(Reservas!AD640=$O$12,0.33,"")))),Reservas!AF640)</f>
        <v/>
      </c>
      <c r="CL635" t="str">
        <f>IF(Reservas!AI640="",IF(Reservas!AH640="","",IF(Reservas!AG640=$O$10,0.85,IF(Reservas!AG640=$O$11,0.45,IF(Reservas!AG640=$O$12,0.33,"")))),Reservas!AI640)</f>
        <v/>
      </c>
      <c r="CM635" t="str">
        <f>IF(Reservas!AL640="",IF(Reservas!AK640="","",IF(Reservas!AJ640=$O$10,0.85,IF(Reservas!AJ640=$O$11,0.45,IF(Reservas!AJ640=$O$12,0.33,"")))),Reservas!AL640)</f>
        <v/>
      </c>
      <c r="CO635" t="str">
        <f>IFERROR('Prod y alimentación'!E693*IF($AN635=$R$10,VLOOKUP($AO635,Listas!$B$6:$C$106,2,),IF($AN635=$R$11,VLOOKUP($AO635,Listas!$E$6:$F$106,2,),IF($AN635=$R$12,VLOOKUP($AO635,Listas!$H$6:$I$106,2,),""))),"")</f>
        <v/>
      </c>
      <c r="CP635" t="str">
        <f>IFERROR('Prod y alimentación'!H693*IF($AN635=$R$10,VLOOKUP($AO635,Listas!$B$6:$C$106,2,),IF($AN635=$R$11,VLOOKUP($AO635,Listas!$E$6:$F$106,2,),IF($AN635=$R$12,VLOOKUP($AO635,Listas!$H$6:$I$106,2,),""))),"")</f>
        <v/>
      </c>
      <c r="CQ635" t="str">
        <f>IFERROR('Prod y alimentación'!K693*IF($AN635=$R$10,VLOOKUP($AO635,Listas!$B$6:$C$106,2,),IF($AN635=$R$11,VLOOKUP($AO635,Listas!$E$6:$F$106,2,),IF($AN635=$R$12,VLOOKUP($AO635,Listas!$H$6:$I$106,2,),""))),"")</f>
        <v/>
      </c>
      <c r="CR635" t="str">
        <f>IFERROR('Prod y alimentación'!N693*IF($AN635=$R$10,VLOOKUP($AO635,Listas!$B$6:$C$106,2,),IF($AN635=$R$11,VLOOKUP($AO635,Listas!$E$6:$F$106,2,),IF($AN635=$R$12,VLOOKUP($AO635,Listas!$H$6:$I$106,2,),""))),"")</f>
        <v/>
      </c>
      <c r="CS635" t="str">
        <f>IFERROR('Prod y alimentación'!Q693*IF($AN635=$R$10,VLOOKUP($AO635,Listas!$B$6:$C$106,2,),IF($AN635=$R$11,VLOOKUP($AO635,Listas!$E$6:$F$106,2,),IF($AN635=$R$12,VLOOKUP($AO635,Listas!$H$6:$I$106,2,),""))),"")</f>
        <v/>
      </c>
      <c r="CT635" t="str">
        <f>IFERROR('Prod y alimentación'!T693*IF($AN635=$R$10,VLOOKUP($AO635,Listas!$B$6:$C$106,2,),IF($AN635=$R$11,VLOOKUP($AO635,Listas!$E$6:$F$106,2,),IF($AN635=$R$12,VLOOKUP($AO635,Listas!$H$6:$I$106,2,),""))),"")</f>
        <v/>
      </c>
      <c r="CU635" t="str">
        <f>IFERROR('Prod y alimentación'!W693*IF($AN635=$R$10,VLOOKUP($AO635,Listas!$B$6:$C$106,2,),IF($AN635=$R$11,VLOOKUP($AO635,Listas!$E$6:$F$106,2,),IF($AN635=$R$12,VLOOKUP($AO635,Listas!$H$6:$I$106,2,),""))),"")</f>
        <v/>
      </c>
      <c r="CV635" t="str">
        <f>IFERROR('Prod y alimentación'!Z693*IF($AN635=$R$10,VLOOKUP($AO635,Listas!$B$6:$C$106,2,),IF($AN635=$R$11,VLOOKUP($AO635,Listas!$E$6:$F$106,2,),IF($AN635=$R$12,VLOOKUP($AO635,Listas!$H$6:$I$106,2,),""))),"")</f>
        <v/>
      </c>
      <c r="CW635" t="str">
        <f>IFERROR('Prod y alimentación'!AC693*IF($AN635=$R$10,VLOOKUP($AO635,Listas!$B$6:$C$106,2,),IF($AN635=$R$11,VLOOKUP($AO635,Listas!$E$6:$F$106,2,),IF($AN635=$R$12,VLOOKUP($AO635,Listas!$H$6:$I$106,2,),""))),"")</f>
        <v/>
      </c>
      <c r="CX635" t="str">
        <f>IFERROR('Prod y alimentación'!AF693*IF($AN635=$R$10,VLOOKUP($AO635,Listas!$B$6:$C$106,2,),IF($AN635=$R$11,VLOOKUP($AO635,Listas!$E$6:$F$106,2,),IF($AN635=$R$12,VLOOKUP($AO635,Listas!$H$6:$I$106,2,),""))),"")</f>
        <v/>
      </c>
      <c r="CY635" t="str">
        <f>IFERROR('Prod y alimentación'!AI693*IF($AN635=$R$10,VLOOKUP($AO635,Listas!$B$6:$C$106,2,),IF($AN635=$R$11,VLOOKUP($AO635,Listas!$E$6:$F$106,2,),IF($AN635=$R$12,VLOOKUP($AO635,Listas!$H$6:$I$106,2,),""))),"")</f>
        <v/>
      </c>
      <c r="CZ635" t="str">
        <f>IFERROR('Prod y alimentación'!AL693*IF($AN635=$R$10,VLOOKUP($AO635,Listas!$B$6:$C$106,2,),IF($AN635=$R$11,VLOOKUP($AO635,Listas!$E$6:$F$106,2,),IF($AN635=$R$12,VLOOKUP($AO635,Listas!$H$6:$I$106,2,),""))),"")</f>
        <v/>
      </c>
    </row>
    <row r="636" spans="80:104" x14ac:dyDescent="0.35">
      <c r="CB636" t="str">
        <f>IF(Reservas!E641="",IF(Reservas!D641="","",IF(Reservas!C641=$O$10,0.85,IF(Reservas!C641=$O$11,0.45,IF(Reservas!C641=$O$12,0.33,"")))),Reservas!E641)</f>
        <v/>
      </c>
      <c r="CC636" t="str">
        <f>IF(Reservas!H641="",IF(Reservas!G641="","",IF(Reservas!F641=$O$10,0.85,IF(Reservas!F641=$O$11,0.45,IF(Reservas!F641=$O$12,0.33,"")))),Reservas!H641)</f>
        <v/>
      </c>
      <c r="CD636" t="str">
        <f>IF(Reservas!K641="",IF(Reservas!J641="","",IF(Reservas!I641=$O$10,0.85,IF(Reservas!I641=$O$11,0.45,IF(Reservas!I641=$O$12,0.33,"")))),Reservas!K641)</f>
        <v/>
      </c>
      <c r="CE636" t="str">
        <f>IF(Reservas!N641="",IF(Reservas!M641="","",IF(Reservas!L641=$O$10,0.85,IF(Reservas!L641=$O$11,0.45,IF(Reservas!L641=$O$12,0.33,"")))),Reservas!N641)</f>
        <v/>
      </c>
      <c r="CF636" t="str">
        <f>IF(Reservas!Q641="",IF(Reservas!P641="","",IF(Reservas!O641=$O$10,0.85,IF(Reservas!O641=$O$11,0.45,IF(Reservas!O641=$O$12,0.33,"")))),Reservas!Q641)</f>
        <v/>
      </c>
      <c r="CG636" t="str">
        <f>IF(Reservas!T641="",IF(Reservas!S641="","",IF(Reservas!R641=$O$10,0.85,IF(Reservas!R641=$O$11,0.45,IF(Reservas!R641=$O$12,0.33,"")))),Reservas!T641)</f>
        <v/>
      </c>
      <c r="CH636" t="str">
        <f>IF(Reservas!W641="",IF(Reservas!V641="","",IF(Reservas!U641=$O$10,0.85,IF(Reservas!U641=$O$11,0.45,IF(Reservas!U641=$O$12,0.33,"")))),Reservas!W641)</f>
        <v/>
      </c>
      <c r="CI636" t="str">
        <f>IF(Reservas!Z641="",IF(Reservas!Y641="","",IF(Reservas!X641=$O$10,0.85,IF(Reservas!X641=$O$11,0.45,IF(Reservas!X641=$O$12,0.33,"")))),Reservas!Z641)</f>
        <v/>
      </c>
      <c r="CJ636" t="str">
        <f>IF(Reservas!AC641="",IF(Reservas!AB641="","",IF(Reservas!AA641=$O$10,0.85,IF(Reservas!AA641=$O$11,0.45,IF(Reservas!AA641=$O$12,0.33,"")))),Reservas!AC641)</f>
        <v/>
      </c>
      <c r="CK636" t="str">
        <f>IF(Reservas!AF641="",IF(Reservas!AE641="","",IF(Reservas!AD641=$O$10,0.85,IF(Reservas!AD641=$O$11,0.45,IF(Reservas!AD641=$O$12,0.33,"")))),Reservas!AF641)</f>
        <v/>
      </c>
      <c r="CL636" t="str">
        <f>IF(Reservas!AI641="",IF(Reservas!AH641="","",IF(Reservas!AG641=$O$10,0.85,IF(Reservas!AG641=$O$11,0.45,IF(Reservas!AG641=$O$12,0.33,"")))),Reservas!AI641)</f>
        <v/>
      </c>
      <c r="CM636" t="str">
        <f>IF(Reservas!AL641="",IF(Reservas!AK641="","",IF(Reservas!AJ641=$O$10,0.85,IF(Reservas!AJ641=$O$11,0.45,IF(Reservas!AJ641=$O$12,0.33,"")))),Reservas!AL641)</f>
        <v/>
      </c>
      <c r="CO636" t="str">
        <f>IFERROR('Prod y alimentación'!E694*IF($AN636=$R$10,VLOOKUP($AO636,Listas!$B$6:$C$106,2,),IF($AN636=$R$11,VLOOKUP($AO636,Listas!$E$6:$F$106,2,),IF($AN636=$R$12,VLOOKUP($AO636,Listas!$H$6:$I$106,2,),""))),"")</f>
        <v/>
      </c>
      <c r="CP636" t="str">
        <f>IFERROR('Prod y alimentación'!H694*IF($AN636=$R$10,VLOOKUP($AO636,Listas!$B$6:$C$106,2,),IF($AN636=$R$11,VLOOKUP($AO636,Listas!$E$6:$F$106,2,),IF($AN636=$R$12,VLOOKUP($AO636,Listas!$H$6:$I$106,2,),""))),"")</f>
        <v/>
      </c>
      <c r="CQ636" t="str">
        <f>IFERROR('Prod y alimentación'!K694*IF($AN636=$R$10,VLOOKUP($AO636,Listas!$B$6:$C$106,2,),IF($AN636=$R$11,VLOOKUP($AO636,Listas!$E$6:$F$106,2,),IF($AN636=$R$12,VLOOKUP($AO636,Listas!$H$6:$I$106,2,),""))),"")</f>
        <v/>
      </c>
      <c r="CR636" t="str">
        <f>IFERROR('Prod y alimentación'!N694*IF($AN636=$R$10,VLOOKUP($AO636,Listas!$B$6:$C$106,2,),IF($AN636=$R$11,VLOOKUP($AO636,Listas!$E$6:$F$106,2,),IF($AN636=$R$12,VLOOKUP($AO636,Listas!$H$6:$I$106,2,),""))),"")</f>
        <v/>
      </c>
      <c r="CS636" t="str">
        <f>IFERROR('Prod y alimentación'!Q694*IF($AN636=$R$10,VLOOKUP($AO636,Listas!$B$6:$C$106,2,),IF($AN636=$R$11,VLOOKUP($AO636,Listas!$E$6:$F$106,2,),IF($AN636=$R$12,VLOOKUP($AO636,Listas!$H$6:$I$106,2,),""))),"")</f>
        <v/>
      </c>
      <c r="CT636" t="str">
        <f>IFERROR('Prod y alimentación'!T694*IF($AN636=$R$10,VLOOKUP($AO636,Listas!$B$6:$C$106,2,),IF($AN636=$R$11,VLOOKUP($AO636,Listas!$E$6:$F$106,2,),IF($AN636=$R$12,VLOOKUP($AO636,Listas!$H$6:$I$106,2,),""))),"")</f>
        <v/>
      </c>
      <c r="CU636" t="str">
        <f>IFERROR('Prod y alimentación'!W694*IF($AN636=$R$10,VLOOKUP($AO636,Listas!$B$6:$C$106,2,),IF($AN636=$R$11,VLOOKUP($AO636,Listas!$E$6:$F$106,2,),IF($AN636=$R$12,VLOOKUP($AO636,Listas!$H$6:$I$106,2,),""))),"")</f>
        <v/>
      </c>
      <c r="CV636" t="str">
        <f>IFERROR('Prod y alimentación'!Z694*IF($AN636=$R$10,VLOOKUP($AO636,Listas!$B$6:$C$106,2,),IF($AN636=$R$11,VLOOKUP($AO636,Listas!$E$6:$F$106,2,),IF($AN636=$R$12,VLOOKUP($AO636,Listas!$H$6:$I$106,2,),""))),"")</f>
        <v/>
      </c>
      <c r="CW636" t="str">
        <f>IFERROR('Prod y alimentación'!AC694*IF($AN636=$R$10,VLOOKUP($AO636,Listas!$B$6:$C$106,2,),IF($AN636=$R$11,VLOOKUP($AO636,Listas!$E$6:$F$106,2,),IF($AN636=$R$12,VLOOKUP($AO636,Listas!$H$6:$I$106,2,),""))),"")</f>
        <v/>
      </c>
      <c r="CX636" t="str">
        <f>IFERROR('Prod y alimentación'!AF694*IF($AN636=$R$10,VLOOKUP($AO636,Listas!$B$6:$C$106,2,),IF($AN636=$R$11,VLOOKUP($AO636,Listas!$E$6:$F$106,2,),IF($AN636=$R$12,VLOOKUP($AO636,Listas!$H$6:$I$106,2,),""))),"")</f>
        <v/>
      </c>
      <c r="CY636" t="str">
        <f>IFERROR('Prod y alimentación'!AI694*IF($AN636=$R$10,VLOOKUP($AO636,Listas!$B$6:$C$106,2,),IF($AN636=$R$11,VLOOKUP($AO636,Listas!$E$6:$F$106,2,),IF($AN636=$R$12,VLOOKUP($AO636,Listas!$H$6:$I$106,2,),""))),"")</f>
        <v/>
      </c>
      <c r="CZ636" t="str">
        <f>IFERROR('Prod y alimentación'!AL694*IF($AN636=$R$10,VLOOKUP($AO636,Listas!$B$6:$C$106,2,),IF($AN636=$R$11,VLOOKUP($AO636,Listas!$E$6:$F$106,2,),IF($AN636=$R$12,VLOOKUP($AO636,Listas!$H$6:$I$106,2,),""))),"")</f>
        <v/>
      </c>
    </row>
    <row r="637" spans="80:104" x14ac:dyDescent="0.35">
      <c r="CB637" t="str">
        <f>IF(Reservas!E642="",IF(Reservas!D642="","",IF(Reservas!C642=$O$10,0.85,IF(Reservas!C642=$O$11,0.45,IF(Reservas!C642=$O$12,0.33,"")))),Reservas!E642)</f>
        <v/>
      </c>
      <c r="CC637" t="str">
        <f>IF(Reservas!H642="",IF(Reservas!G642="","",IF(Reservas!F642=$O$10,0.85,IF(Reservas!F642=$O$11,0.45,IF(Reservas!F642=$O$12,0.33,"")))),Reservas!H642)</f>
        <v/>
      </c>
      <c r="CD637" t="str">
        <f>IF(Reservas!K642="",IF(Reservas!J642="","",IF(Reservas!I642=$O$10,0.85,IF(Reservas!I642=$O$11,0.45,IF(Reservas!I642=$O$12,0.33,"")))),Reservas!K642)</f>
        <v/>
      </c>
      <c r="CE637" t="str">
        <f>IF(Reservas!N642="",IF(Reservas!M642="","",IF(Reservas!L642=$O$10,0.85,IF(Reservas!L642=$O$11,0.45,IF(Reservas!L642=$O$12,0.33,"")))),Reservas!N642)</f>
        <v/>
      </c>
      <c r="CF637" t="str">
        <f>IF(Reservas!Q642="",IF(Reservas!P642="","",IF(Reservas!O642=$O$10,0.85,IF(Reservas!O642=$O$11,0.45,IF(Reservas!O642=$O$12,0.33,"")))),Reservas!Q642)</f>
        <v/>
      </c>
      <c r="CG637" t="str">
        <f>IF(Reservas!T642="",IF(Reservas!S642="","",IF(Reservas!R642=$O$10,0.85,IF(Reservas!R642=$O$11,0.45,IF(Reservas!R642=$O$12,0.33,"")))),Reservas!T642)</f>
        <v/>
      </c>
      <c r="CH637" t="str">
        <f>IF(Reservas!W642="",IF(Reservas!V642="","",IF(Reservas!U642=$O$10,0.85,IF(Reservas!U642=$O$11,0.45,IF(Reservas!U642=$O$12,0.33,"")))),Reservas!W642)</f>
        <v/>
      </c>
      <c r="CI637" t="str">
        <f>IF(Reservas!Z642="",IF(Reservas!Y642="","",IF(Reservas!X642=$O$10,0.85,IF(Reservas!X642=$O$11,0.45,IF(Reservas!X642=$O$12,0.33,"")))),Reservas!Z642)</f>
        <v/>
      </c>
      <c r="CJ637" t="str">
        <f>IF(Reservas!AC642="",IF(Reservas!AB642="","",IF(Reservas!AA642=$O$10,0.85,IF(Reservas!AA642=$O$11,0.45,IF(Reservas!AA642=$O$12,0.33,"")))),Reservas!AC642)</f>
        <v/>
      </c>
      <c r="CK637" t="str">
        <f>IF(Reservas!AF642="",IF(Reservas!AE642="","",IF(Reservas!AD642=$O$10,0.85,IF(Reservas!AD642=$O$11,0.45,IF(Reservas!AD642=$O$12,0.33,"")))),Reservas!AF642)</f>
        <v/>
      </c>
      <c r="CL637" t="str">
        <f>IF(Reservas!AI642="",IF(Reservas!AH642="","",IF(Reservas!AG642=$O$10,0.85,IF(Reservas!AG642=$O$11,0.45,IF(Reservas!AG642=$O$12,0.33,"")))),Reservas!AI642)</f>
        <v/>
      </c>
      <c r="CM637" t="str">
        <f>IF(Reservas!AL642="",IF(Reservas!AK642="","",IF(Reservas!AJ642=$O$10,0.85,IF(Reservas!AJ642=$O$11,0.45,IF(Reservas!AJ642=$O$12,0.33,"")))),Reservas!AL642)</f>
        <v/>
      </c>
      <c r="CO637" t="str">
        <f>IFERROR('Prod y alimentación'!E695*IF($AN637=$R$10,VLOOKUP($AO637,Listas!$B$6:$C$106,2,),IF($AN637=$R$11,VLOOKUP($AO637,Listas!$E$6:$F$106,2,),IF($AN637=$R$12,VLOOKUP($AO637,Listas!$H$6:$I$106,2,),""))),"")</f>
        <v/>
      </c>
      <c r="CP637" t="str">
        <f>IFERROR('Prod y alimentación'!H695*IF($AN637=$R$10,VLOOKUP($AO637,Listas!$B$6:$C$106,2,),IF($AN637=$R$11,VLOOKUP($AO637,Listas!$E$6:$F$106,2,),IF($AN637=$R$12,VLOOKUP($AO637,Listas!$H$6:$I$106,2,),""))),"")</f>
        <v/>
      </c>
      <c r="CQ637" t="str">
        <f>IFERROR('Prod y alimentación'!K695*IF($AN637=$R$10,VLOOKUP($AO637,Listas!$B$6:$C$106,2,),IF($AN637=$R$11,VLOOKUP($AO637,Listas!$E$6:$F$106,2,),IF($AN637=$R$12,VLOOKUP($AO637,Listas!$H$6:$I$106,2,),""))),"")</f>
        <v/>
      </c>
      <c r="CR637" t="str">
        <f>IFERROR('Prod y alimentación'!N695*IF($AN637=$R$10,VLOOKUP($AO637,Listas!$B$6:$C$106,2,),IF($AN637=$R$11,VLOOKUP($AO637,Listas!$E$6:$F$106,2,),IF($AN637=$R$12,VLOOKUP($AO637,Listas!$H$6:$I$106,2,),""))),"")</f>
        <v/>
      </c>
      <c r="CS637" t="str">
        <f>IFERROR('Prod y alimentación'!Q695*IF($AN637=$R$10,VLOOKUP($AO637,Listas!$B$6:$C$106,2,),IF($AN637=$R$11,VLOOKUP($AO637,Listas!$E$6:$F$106,2,),IF($AN637=$R$12,VLOOKUP($AO637,Listas!$H$6:$I$106,2,),""))),"")</f>
        <v/>
      </c>
      <c r="CT637" t="str">
        <f>IFERROR('Prod y alimentación'!T695*IF($AN637=$R$10,VLOOKUP($AO637,Listas!$B$6:$C$106,2,),IF($AN637=$R$11,VLOOKUP($AO637,Listas!$E$6:$F$106,2,),IF($AN637=$R$12,VLOOKUP($AO637,Listas!$H$6:$I$106,2,),""))),"")</f>
        <v/>
      </c>
      <c r="CU637" t="str">
        <f>IFERROR('Prod y alimentación'!W695*IF($AN637=$R$10,VLOOKUP($AO637,Listas!$B$6:$C$106,2,),IF($AN637=$R$11,VLOOKUP($AO637,Listas!$E$6:$F$106,2,),IF($AN637=$R$12,VLOOKUP($AO637,Listas!$H$6:$I$106,2,),""))),"")</f>
        <v/>
      </c>
      <c r="CV637" t="str">
        <f>IFERROR('Prod y alimentación'!Z695*IF($AN637=$R$10,VLOOKUP($AO637,Listas!$B$6:$C$106,2,),IF($AN637=$R$11,VLOOKUP($AO637,Listas!$E$6:$F$106,2,),IF($AN637=$R$12,VLOOKUP($AO637,Listas!$H$6:$I$106,2,),""))),"")</f>
        <v/>
      </c>
      <c r="CW637" t="str">
        <f>IFERROR('Prod y alimentación'!AC695*IF($AN637=$R$10,VLOOKUP($AO637,Listas!$B$6:$C$106,2,),IF($AN637=$R$11,VLOOKUP($AO637,Listas!$E$6:$F$106,2,),IF($AN637=$R$12,VLOOKUP($AO637,Listas!$H$6:$I$106,2,),""))),"")</f>
        <v/>
      </c>
      <c r="CX637" t="str">
        <f>IFERROR('Prod y alimentación'!AF695*IF($AN637=$R$10,VLOOKUP($AO637,Listas!$B$6:$C$106,2,),IF($AN637=$R$11,VLOOKUP($AO637,Listas!$E$6:$F$106,2,),IF($AN637=$R$12,VLOOKUP($AO637,Listas!$H$6:$I$106,2,),""))),"")</f>
        <v/>
      </c>
      <c r="CY637" t="str">
        <f>IFERROR('Prod y alimentación'!AI695*IF($AN637=$R$10,VLOOKUP($AO637,Listas!$B$6:$C$106,2,),IF($AN637=$R$11,VLOOKUP($AO637,Listas!$E$6:$F$106,2,),IF($AN637=$R$12,VLOOKUP($AO637,Listas!$H$6:$I$106,2,),""))),"")</f>
        <v/>
      </c>
      <c r="CZ637" t="str">
        <f>IFERROR('Prod y alimentación'!AL695*IF($AN637=$R$10,VLOOKUP($AO637,Listas!$B$6:$C$106,2,),IF($AN637=$R$11,VLOOKUP($AO637,Listas!$E$6:$F$106,2,),IF($AN637=$R$12,VLOOKUP($AO637,Listas!$H$6:$I$106,2,),""))),"")</f>
        <v/>
      </c>
    </row>
    <row r="638" spans="80:104" x14ac:dyDescent="0.35">
      <c r="CB638" t="str">
        <f>IF(Reservas!E643="",IF(Reservas!D643="","",IF(Reservas!C643=$O$10,0.85,IF(Reservas!C643=$O$11,0.45,IF(Reservas!C643=$O$12,0.33,"")))),Reservas!E643)</f>
        <v/>
      </c>
      <c r="CC638" t="str">
        <f>IF(Reservas!H643="",IF(Reservas!G643="","",IF(Reservas!F643=$O$10,0.85,IF(Reservas!F643=$O$11,0.45,IF(Reservas!F643=$O$12,0.33,"")))),Reservas!H643)</f>
        <v/>
      </c>
      <c r="CD638" t="str">
        <f>IF(Reservas!K643="",IF(Reservas!J643="","",IF(Reservas!I643=$O$10,0.85,IF(Reservas!I643=$O$11,0.45,IF(Reservas!I643=$O$12,0.33,"")))),Reservas!K643)</f>
        <v/>
      </c>
      <c r="CE638" t="str">
        <f>IF(Reservas!N643="",IF(Reservas!M643="","",IF(Reservas!L643=$O$10,0.85,IF(Reservas!L643=$O$11,0.45,IF(Reservas!L643=$O$12,0.33,"")))),Reservas!N643)</f>
        <v/>
      </c>
      <c r="CF638" t="str">
        <f>IF(Reservas!Q643="",IF(Reservas!P643="","",IF(Reservas!O643=$O$10,0.85,IF(Reservas!O643=$O$11,0.45,IF(Reservas!O643=$O$12,0.33,"")))),Reservas!Q643)</f>
        <v/>
      </c>
      <c r="CG638" t="str">
        <f>IF(Reservas!T643="",IF(Reservas!S643="","",IF(Reservas!R643=$O$10,0.85,IF(Reservas!R643=$O$11,0.45,IF(Reservas!R643=$O$12,0.33,"")))),Reservas!T643)</f>
        <v/>
      </c>
      <c r="CH638" t="str">
        <f>IF(Reservas!W643="",IF(Reservas!V643="","",IF(Reservas!U643=$O$10,0.85,IF(Reservas!U643=$O$11,0.45,IF(Reservas!U643=$O$12,0.33,"")))),Reservas!W643)</f>
        <v/>
      </c>
      <c r="CI638" t="str">
        <f>IF(Reservas!Z643="",IF(Reservas!Y643="","",IF(Reservas!X643=$O$10,0.85,IF(Reservas!X643=$O$11,0.45,IF(Reservas!X643=$O$12,0.33,"")))),Reservas!Z643)</f>
        <v/>
      </c>
      <c r="CJ638" t="str">
        <f>IF(Reservas!AC643="",IF(Reservas!AB643="","",IF(Reservas!AA643=$O$10,0.85,IF(Reservas!AA643=$O$11,0.45,IF(Reservas!AA643=$O$12,0.33,"")))),Reservas!AC643)</f>
        <v/>
      </c>
      <c r="CK638" t="str">
        <f>IF(Reservas!AF643="",IF(Reservas!AE643="","",IF(Reservas!AD643=$O$10,0.85,IF(Reservas!AD643=$O$11,0.45,IF(Reservas!AD643=$O$12,0.33,"")))),Reservas!AF643)</f>
        <v/>
      </c>
      <c r="CL638" t="str">
        <f>IF(Reservas!AI643="",IF(Reservas!AH643="","",IF(Reservas!AG643=$O$10,0.85,IF(Reservas!AG643=$O$11,0.45,IF(Reservas!AG643=$O$12,0.33,"")))),Reservas!AI643)</f>
        <v/>
      </c>
      <c r="CM638" t="str">
        <f>IF(Reservas!AL643="",IF(Reservas!AK643="","",IF(Reservas!AJ643=$O$10,0.85,IF(Reservas!AJ643=$O$11,0.45,IF(Reservas!AJ643=$O$12,0.33,"")))),Reservas!AL643)</f>
        <v/>
      </c>
      <c r="CO638" t="str">
        <f>IFERROR('Prod y alimentación'!E696*IF($AN638=$R$10,VLOOKUP($AO638,Listas!$B$6:$C$106,2,),IF($AN638=$R$11,VLOOKUP($AO638,Listas!$E$6:$F$106,2,),IF($AN638=$R$12,VLOOKUP($AO638,Listas!$H$6:$I$106,2,),""))),"")</f>
        <v/>
      </c>
      <c r="CP638" t="str">
        <f>IFERROR('Prod y alimentación'!H696*IF($AN638=$R$10,VLOOKUP($AO638,Listas!$B$6:$C$106,2,),IF($AN638=$R$11,VLOOKUP($AO638,Listas!$E$6:$F$106,2,),IF($AN638=$R$12,VLOOKUP($AO638,Listas!$H$6:$I$106,2,),""))),"")</f>
        <v/>
      </c>
      <c r="CQ638" t="str">
        <f>IFERROR('Prod y alimentación'!K696*IF($AN638=$R$10,VLOOKUP($AO638,Listas!$B$6:$C$106,2,),IF($AN638=$R$11,VLOOKUP($AO638,Listas!$E$6:$F$106,2,),IF($AN638=$R$12,VLOOKUP($AO638,Listas!$H$6:$I$106,2,),""))),"")</f>
        <v/>
      </c>
      <c r="CR638" t="str">
        <f>IFERROR('Prod y alimentación'!N696*IF($AN638=$R$10,VLOOKUP($AO638,Listas!$B$6:$C$106,2,),IF($AN638=$R$11,VLOOKUP($AO638,Listas!$E$6:$F$106,2,),IF($AN638=$R$12,VLOOKUP($AO638,Listas!$H$6:$I$106,2,),""))),"")</f>
        <v/>
      </c>
      <c r="CS638" t="str">
        <f>IFERROR('Prod y alimentación'!Q696*IF($AN638=$R$10,VLOOKUP($AO638,Listas!$B$6:$C$106,2,),IF($AN638=$R$11,VLOOKUP($AO638,Listas!$E$6:$F$106,2,),IF($AN638=$R$12,VLOOKUP($AO638,Listas!$H$6:$I$106,2,),""))),"")</f>
        <v/>
      </c>
      <c r="CT638" t="str">
        <f>IFERROR('Prod y alimentación'!T696*IF($AN638=$R$10,VLOOKUP($AO638,Listas!$B$6:$C$106,2,),IF($AN638=$R$11,VLOOKUP($AO638,Listas!$E$6:$F$106,2,),IF($AN638=$R$12,VLOOKUP($AO638,Listas!$H$6:$I$106,2,),""))),"")</f>
        <v/>
      </c>
      <c r="CU638" t="str">
        <f>IFERROR('Prod y alimentación'!W696*IF($AN638=$R$10,VLOOKUP($AO638,Listas!$B$6:$C$106,2,),IF($AN638=$R$11,VLOOKUP($AO638,Listas!$E$6:$F$106,2,),IF($AN638=$R$12,VLOOKUP($AO638,Listas!$H$6:$I$106,2,),""))),"")</f>
        <v/>
      </c>
      <c r="CV638" t="str">
        <f>IFERROR('Prod y alimentación'!Z696*IF($AN638=$R$10,VLOOKUP($AO638,Listas!$B$6:$C$106,2,),IF($AN638=$R$11,VLOOKUP($AO638,Listas!$E$6:$F$106,2,),IF($AN638=$R$12,VLOOKUP($AO638,Listas!$H$6:$I$106,2,),""))),"")</f>
        <v/>
      </c>
      <c r="CW638" t="str">
        <f>IFERROR('Prod y alimentación'!AC696*IF($AN638=$R$10,VLOOKUP($AO638,Listas!$B$6:$C$106,2,),IF($AN638=$R$11,VLOOKUP($AO638,Listas!$E$6:$F$106,2,),IF($AN638=$R$12,VLOOKUP($AO638,Listas!$H$6:$I$106,2,),""))),"")</f>
        <v/>
      </c>
      <c r="CX638" t="str">
        <f>IFERROR('Prod y alimentación'!AF696*IF($AN638=$R$10,VLOOKUP($AO638,Listas!$B$6:$C$106,2,),IF($AN638=$R$11,VLOOKUP($AO638,Listas!$E$6:$F$106,2,),IF($AN638=$R$12,VLOOKUP($AO638,Listas!$H$6:$I$106,2,),""))),"")</f>
        <v/>
      </c>
      <c r="CY638" t="str">
        <f>IFERROR('Prod y alimentación'!AI696*IF($AN638=$R$10,VLOOKUP($AO638,Listas!$B$6:$C$106,2,),IF($AN638=$R$11,VLOOKUP($AO638,Listas!$E$6:$F$106,2,),IF($AN638=$R$12,VLOOKUP($AO638,Listas!$H$6:$I$106,2,),""))),"")</f>
        <v/>
      </c>
      <c r="CZ638" t="str">
        <f>IFERROR('Prod y alimentación'!AL696*IF($AN638=$R$10,VLOOKUP($AO638,Listas!$B$6:$C$106,2,),IF($AN638=$R$11,VLOOKUP($AO638,Listas!$E$6:$F$106,2,),IF($AN638=$R$12,VLOOKUP($AO638,Listas!$H$6:$I$106,2,),""))),"")</f>
        <v/>
      </c>
    </row>
    <row r="639" spans="80:104" x14ac:dyDescent="0.35">
      <c r="CB639" t="str">
        <f>IF(Reservas!E644="",IF(Reservas!D644="","",IF(Reservas!C644=$O$10,0.85,IF(Reservas!C644=$O$11,0.45,IF(Reservas!C644=$O$12,0.33,"")))),Reservas!E644)</f>
        <v/>
      </c>
      <c r="CC639" t="str">
        <f>IF(Reservas!H644="",IF(Reservas!G644="","",IF(Reservas!F644=$O$10,0.85,IF(Reservas!F644=$O$11,0.45,IF(Reservas!F644=$O$12,0.33,"")))),Reservas!H644)</f>
        <v/>
      </c>
      <c r="CD639" t="str">
        <f>IF(Reservas!K644="",IF(Reservas!J644="","",IF(Reservas!I644=$O$10,0.85,IF(Reservas!I644=$O$11,0.45,IF(Reservas!I644=$O$12,0.33,"")))),Reservas!K644)</f>
        <v/>
      </c>
      <c r="CE639" t="str">
        <f>IF(Reservas!N644="",IF(Reservas!M644="","",IF(Reservas!L644=$O$10,0.85,IF(Reservas!L644=$O$11,0.45,IF(Reservas!L644=$O$12,0.33,"")))),Reservas!N644)</f>
        <v/>
      </c>
      <c r="CF639" t="str">
        <f>IF(Reservas!Q644="",IF(Reservas!P644="","",IF(Reservas!O644=$O$10,0.85,IF(Reservas!O644=$O$11,0.45,IF(Reservas!O644=$O$12,0.33,"")))),Reservas!Q644)</f>
        <v/>
      </c>
      <c r="CG639" t="str">
        <f>IF(Reservas!T644="",IF(Reservas!S644="","",IF(Reservas!R644=$O$10,0.85,IF(Reservas!R644=$O$11,0.45,IF(Reservas!R644=$O$12,0.33,"")))),Reservas!T644)</f>
        <v/>
      </c>
      <c r="CH639" t="str">
        <f>IF(Reservas!W644="",IF(Reservas!V644="","",IF(Reservas!U644=$O$10,0.85,IF(Reservas!U644=$O$11,0.45,IF(Reservas!U644=$O$12,0.33,"")))),Reservas!W644)</f>
        <v/>
      </c>
      <c r="CI639" t="str">
        <f>IF(Reservas!Z644="",IF(Reservas!Y644="","",IF(Reservas!X644=$O$10,0.85,IF(Reservas!X644=$O$11,0.45,IF(Reservas!X644=$O$12,0.33,"")))),Reservas!Z644)</f>
        <v/>
      </c>
      <c r="CJ639" t="str">
        <f>IF(Reservas!AC644="",IF(Reservas!AB644="","",IF(Reservas!AA644=$O$10,0.85,IF(Reservas!AA644=$O$11,0.45,IF(Reservas!AA644=$O$12,0.33,"")))),Reservas!AC644)</f>
        <v/>
      </c>
      <c r="CK639" t="str">
        <f>IF(Reservas!AF644="",IF(Reservas!AE644="","",IF(Reservas!AD644=$O$10,0.85,IF(Reservas!AD644=$O$11,0.45,IF(Reservas!AD644=$O$12,0.33,"")))),Reservas!AF644)</f>
        <v/>
      </c>
      <c r="CL639" t="str">
        <f>IF(Reservas!AI644="",IF(Reservas!AH644="","",IF(Reservas!AG644=$O$10,0.85,IF(Reservas!AG644=$O$11,0.45,IF(Reservas!AG644=$O$12,0.33,"")))),Reservas!AI644)</f>
        <v/>
      </c>
      <c r="CM639" t="str">
        <f>IF(Reservas!AL644="",IF(Reservas!AK644="","",IF(Reservas!AJ644=$O$10,0.85,IF(Reservas!AJ644=$O$11,0.45,IF(Reservas!AJ644=$O$12,0.33,"")))),Reservas!AL644)</f>
        <v/>
      </c>
      <c r="CO639" t="str">
        <f>IFERROR('Prod y alimentación'!E697*IF($AN639=$R$10,VLOOKUP($AO639,Listas!$B$6:$C$106,2,),IF($AN639=$R$11,VLOOKUP($AO639,Listas!$E$6:$F$106,2,),IF($AN639=$R$12,VLOOKUP($AO639,Listas!$H$6:$I$106,2,),""))),"")</f>
        <v/>
      </c>
      <c r="CP639" t="str">
        <f>IFERROR('Prod y alimentación'!H697*IF($AN639=$R$10,VLOOKUP($AO639,Listas!$B$6:$C$106,2,),IF($AN639=$R$11,VLOOKUP($AO639,Listas!$E$6:$F$106,2,),IF($AN639=$R$12,VLOOKUP($AO639,Listas!$H$6:$I$106,2,),""))),"")</f>
        <v/>
      </c>
      <c r="CQ639" t="str">
        <f>IFERROR('Prod y alimentación'!K697*IF($AN639=$R$10,VLOOKUP($AO639,Listas!$B$6:$C$106,2,),IF($AN639=$R$11,VLOOKUP($AO639,Listas!$E$6:$F$106,2,),IF($AN639=$R$12,VLOOKUP($AO639,Listas!$H$6:$I$106,2,),""))),"")</f>
        <v/>
      </c>
      <c r="CR639" t="str">
        <f>IFERROR('Prod y alimentación'!N697*IF($AN639=$R$10,VLOOKUP($AO639,Listas!$B$6:$C$106,2,),IF($AN639=$R$11,VLOOKUP($AO639,Listas!$E$6:$F$106,2,),IF($AN639=$R$12,VLOOKUP($AO639,Listas!$H$6:$I$106,2,),""))),"")</f>
        <v/>
      </c>
      <c r="CS639" t="str">
        <f>IFERROR('Prod y alimentación'!Q697*IF($AN639=$R$10,VLOOKUP($AO639,Listas!$B$6:$C$106,2,),IF($AN639=$R$11,VLOOKUP($AO639,Listas!$E$6:$F$106,2,),IF($AN639=$R$12,VLOOKUP($AO639,Listas!$H$6:$I$106,2,),""))),"")</f>
        <v/>
      </c>
      <c r="CT639" t="str">
        <f>IFERROR('Prod y alimentación'!T697*IF($AN639=$R$10,VLOOKUP($AO639,Listas!$B$6:$C$106,2,),IF($AN639=$R$11,VLOOKUP($AO639,Listas!$E$6:$F$106,2,),IF($AN639=$R$12,VLOOKUP($AO639,Listas!$H$6:$I$106,2,),""))),"")</f>
        <v/>
      </c>
      <c r="CU639" t="str">
        <f>IFERROR('Prod y alimentación'!W697*IF($AN639=$R$10,VLOOKUP($AO639,Listas!$B$6:$C$106,2,),IF($AN639=$R$11,VLOOKUP($AO639,Listas!$E$6:$F$106,2,),IF($AN639=$R$12,VLOOKUP($AO639,Listas!$H$6:$I$106,2,),""))),"")</f>
        <v/>
      </c>
      <c r="CV639" t="str">
        <f>IFERROR('Prod y alimentación'!Z697*IF($AN639=$R$10,VLOOKUP($AO639,Listas!$B$6:$C$106,2,),IF($AN639=$R$11,VLOOKUP($AO639,Listas!$E$6:$F$106,2,),IF($AN639=$R$12,VLOOKUP($AO639,Listas!$H$6:$I$106,2,),""))),"")</f>
        <v/>
      </c>
      <c r="CW639" t="str">
        <f>IFERROR('Prod y alimentación'!AC697*IF($AN639=$R$10,VLOOKUP($AO639,Listas!$B$6:$C$106,2,),IF($AN639=$R$11,VLOOKUP($AO639,Listas!$E$6:$F$106,2,),IF($AN639=$R$12,VLOOKUP($AO639,Listas!$H$6:$I$106,2,),""))),"")</f>
        <v/>
      </c>
      <c r="CX639" t="str">
        <f>IFERROR('Prod y alimentación'!AF697*IF($AN639=$R$10,VLOOKUP($AO639,Listas!$B$6:$C$106,2,),IF($AN639=$R$11,VLOOKUP($AO639,Listas!$E$6:$F$106,2,),IF($AN639=$R$12,VLOOKUP($AO639,Listas!$H$6:$I$106,2,),""))),"")</f>
        <v/>
      </c>
      <c r="CY639" t="str">
        <f>IFERROR('Prod y alimentación'!AI697*IF($AN639=$R$10,VLOOKUP($AO639,Listas!$B$6:$C$106,2,),IF($AN639=$R$11,VLOOKUP($AO639,Listas!$E$6:$F$106,2,),IF($AN639=$R$12,VLOOKUP($AO639,Listas!$H$6:$I$106,2,),""))),"")</f>
        <v/>
      </c>
      <c r="CZ639" t="str">
        <f>IFERROR('Prod y alimentación'!AL697*IF($AN639=$R$10,VLOOKUP($AO639,Listas!$B$6:$C$106,2,),IF($AN639=$R$11,VLOOKUP($AO639,Listas!$E$6:$F$106,2,),IF($AN639=$R$12,VLOOKUP($AO639,Listas!$H$6:$I$106,2,),""))),"")</f>
        <v/>
      </c>
    </row>
    <row r="640" spans="80:104" x14ac:dyDescent="0.35">
      <c r="CB640" t="str">
        <f>IF(Reservas!E645="",IF(Reservas!D645="","",IF(Reservas!C645=$O$10,0.85,IF(Reservas!C645=$O$11,0.45,IF(Reservas!C645=$O$12,0.33,"")))),Reservas!E645)</f>
        <v/>
      </c>
      <c r="CC640" t="str">
        <f>IF(Reservas!H645="",IF(Reservas!G645="","",IF(Reservas!F645=$O$10,0.85,IF(Reservas!F645=$O$11,0.45,IF(Reservas!F645=$O$12,0.33,"")))),Reservas!H645)</f>
        <v/>
      </c>
      <c r="CD640" t="str">
        <f>IF(Reservas!K645="",IF(Reservas!J645="","",IF(Reservas!I645=$O$10,0.85,IF(Reservas!I645=$O$11,0.45,IF(Reservas!I645=$O$12,0.33,"")))),Reservas!K645)</f>
        <v/>
      </c>
      <c r="CE640" t="str">
        <f>IF(Reservas!N645="",IF(Reservas!M645="","",IF(Reservas!L645=$O$10,0.85,IF(Reservas!L645=$O$11,0.45,IF(Reservas!L645=$O$12,0.33,"")))),Reservas!N645)</f>
        <v/>
      </c>
      <c r="CF640" t="str">
        <f>IF(Reservas!Q645="",IF(Reservas!P645="","",IF(Reservas!O645=$O$10,0.85,IF(Reservas!O645=$O$11,0.45,IF(Reservas!O645=$O$12,0.33,"")))),Reservas!Q645)</f>
        <v/>
      </c>
      <c r="CG640" t="str">
        <f>IF(Reservas!T645="",IF(Reservas!S645="","",IF(Reservas!R645=$O$10,0.85,IF(Reservas!R645=$O$11,0.45,IF(Reservas!R645=$O$12,0.33,"")))),Reservas!T645)</f>
        <v/>
      </c>
      <c r="CH640" t="str">
        <f>IF(Reservas!W645="",IF(Reservas!V645="","",IF(Reservas!U645=$O$10,0.85,IF(Reservas!U645=$O$11,0.45,IF(Reservas!U645=$O$12,0.33,"")))),Reservas!W645)</f>
        <v/>
      </c>
      <c r="CI640" t="str">
        <f>IF(Reservas!Z645="",IF(Reservas!Y645="","",IF(Reservas!X645=$O$10,0.85,IF(Reservas!X645=$O$11,0.45,IF(Reservas!X645=$O$12,0.33,"")))),Reservas!Z645)</f>
        <v/>
      </c>
      <c r="CJ640" t="str">
        <f>IF(Reservas!AC645="",IF(Reservas!AB645="","",IF(Reservas!AA645=$O$10,0.85,IF(Reservas!AA645=$O$11,0.45,IF(Reservas!AA645=$O$12,0.33,"")))),Reservas!AC645)</f>
        <v/>
      </c>
      <c r="CK640" t="str">
        <f>IF(Reservas!AF645="",IF(Reservas!AE645="","",IF(Reservas!AD645=$O$10,0.85,IF(Reservas!AD645=$O$11,0.45,IF(Reservas!AD645=$O$12,0.33,"")))),Reservas!AF645)</f>
        <v/>
      </c>
      <c r="CL640" t="str">
        <f>IF(Reservas!AI645="",IF(Reservas!AH645="","",IF(Reservas!AG645=$O$10,0.85,IF(Reservas!AG645=$O$11,0.45,IF(Reservas!AG645=$O$12,0.33,"")))),Reservas!AI645)</f>
        <v/>
      </c>
      <c r="CM640" t="str">
        <f>IF(Reservas!AL645="",IF(Reservas!AK645="","",IF(Reservas!AJ645=$O$10,0.85,IF(Reservas!AJ645=$O$11,0.45,IF(Reservas!AJ645=$O$12,0.33,"")))),Reservas!AL645)</f>
        <v/>
      </c>
      <c r="CO640" t="str">
        <f>IFERROR('Prod y alimentación'!E698*IF($AN640=$R$10,VLOOKUP($AO640,Listas!$B$6:$C$106,2,),IF($AN640=$R$11,VLOOKUP($AO640,Listas!$E$6:$F$106,2,),IF($AN640=$R$12,VLOOKUP($AO640,Listas!$H$6:$I$106,2,),""))),"")</f>
        <v/>
      </c>
      <c r="CP640" t="str">
        <f>IFERROR('Prod y alimentación'!H698*IF($AN640=$R$10,VLOOKUP($AO640,Listas!$B$6:$C$106,2,),IF($AN640=$R$11,VLOOKUP($AO640,Listas!$E$6:$F$106,2,),IF($AN640=$R$12,VLOOKUP($AO640,Listas!$H$6:$I$106,2,),""))),"")</f>
        <v/>
      </c>
      <c r="CQ640" t="str">
        <f>IFERROR('Prod y alimentación'!K698*IF($AN640=$R$10,VLOOKUP($AO640,Listas!$B$6:$C$106,2,),IF($AN640=$R$11,VLOOKUP($AO640,Listas!$E$6:$F$106,2,),IF($AN640=$R$12,VLOOKUP($AO640,Listas!$H$6:$I$106,2,),""))),"")</f>
        <v/>
      </c>
      <c r="CR640" t="str">
        <f>IFERROR('Prod y alimentación'!N698*IF($AN640=$R$10,VLOOKUP($AO640,Listas!$B$6:$C$106,2,),IF($AN640=$R$11,VLOOKUP($AO640,Listas!$E$6:$F$106,2,),IF($AN640=$R$12,VLOOKUP($AO640,Listas!$H$6:$I$106,2,),""))),"")</f>
        <v/>
      </c>
      <c r="CS640" t="str">
        <f>IFERROR('Prod y alimentación'!Q698*IF($AN640=$R$10,VLOOKUP($AO640,Listas!$B$6:$C$106,2,),IF($AN640=$R$11,VLOOKUP($AO640,Listas!$E$6:$F$106,2,),IF($AN640=$R$12,VLOOKUP($AO640,Listas!$H$6:$I$106,2,),""))),"")</f>
        <v/>
      </c>
      <c r="CT640" t="str">
        <f>IFERROR('Prod y alimentación'!T698*IF($AN640=$R$10,VLOOKUP($AO640,Listas!$B$6:$C$106,2,),IF($AN640=$R$11,VLOOKUP($AO640,Listas!$E$6:$F$106,2,),IF($AN640=$R$12,VLOOKUP($AO640,Listas!$H$6:$I$106,2,),""))),"")</f>
        <v/>
      </c>
      <c r="CU640" t="str">
        <f>IFERROR('Prod y alimentación'!W698*IF($AN640=$R$10,VLOOKUP($AO640,Listas!$B$6:$C$106,2,),IF($AN640=$R$11,VLOOKUP($AO640,Listas!$E$6:$F$106,2,),IF($AN640=$R$12,VLOOKUP($AO640,Listas!$H$6:$I$106,2,),""))),"")</f>
        <v/>
      </c>
      <c r="CV640" t="str">
        <f>IFERROR('Prod y alimentación'!Z698*IF($AN640=$R$10,VLOOKUP($AO640,Listas!$B$6:$C$106,2,),IF($AN640=$R$11,VLOOKUP($AO640,Listas!$E$6:$F$106,2,),IF($AN640=$R$12,VLOOKUP($AO640,Listas!$H$6:$I$106,2,),""))),"")</f>
        <v/>
      </c>
      <c r="CW640" t="str">
        <f>IFERROR('Prod y alimentación'!AC698*IF($AN640=$R$10,VLOOKUP($AO640,Listas!$B$6:$C$106,2,),IF($AN640=$R$11,VLOOKUP($AO640,Listas!$E$6:$F$106,2,),IF($AN640=$R$12,VLOOKUP($AO640,Listas!$H$6:$I$106,2,),""))),"")</f>
        <v/>
      </c>
      <c r="CX640" t="str">
        <f>IFERROR('Prod y alimentación'!AF698*IF($AN640=$R$10,VLOOKUP($AO640,Listas!$B$6:$C$106,2,),IF($AN640=$R$11,VLOOKUP($AO640,Listas!$E$6:$F$106,2,),IF($AN640=$R$12,VLOOKUP($AO640,Listas!$H$6:$I$106,2,),""))),"")</f>
        <v/>
      </c>
      <c r="CY640" t="str">
        <f>IFERROR('Prod y alimentación'!AI698*IF($AN640=$R$10,VLOOKUP($AO640,Listas!$B$6:$C$106,2,),IF($AN640=$R$11,VLOOKUP($AO640,Listas!$E$6:$F$106,2,),IF($AN640=$R$12,VLOOKUP($AO640,Listas!$H$6:$I$106,2,),""))),"")</f>
        <v/>
      </c>
      <c r="CZ640" t="str">
        <f>IFERROR('Prod y alimentación'!AL698*IF($AN640=$R$10,VLOOKUP($AO640,Listas!$B$6:$C$106,2,),IF($AN640=$R$11,VLOOKUP($AO640,Listas!$E$6:$F$106,2,),IF($AN640=$R$12,VLOOKUP($AO640,Listas!$H$6:$I$106,2,),""))),"")</f>
        <v/>
      </c>
    </row>
    <row r="641" spans="80:104" x14ac:dyDescent="0.35">
      <c r="CB641" t="str">
        <f>IF(Reservas!E646="",IF(Reservas!D646="","",IF(Reservas!C646=$O$10,0.85,IF(Reservas!C646=$O$11,0.45,IF(Reservas!C646=$O$12,0.33,"")))),Reservas!E646)</f>
        <v/>
      </c>
      <c r="CC641" t="str">
        <f>IF(Reservas!H646="",IF(Reservas!G646="","",IF(Reservas!F646=$O$10,0.85,IF(Reservas!F646=$O$11,0.45,IF(Reservas!F646=$O$12,0.33,"")))),Reservas!H646)</f>
        <v/>
      </c>
      <c r="CD641" t="str">
        <f>IF(Reservas!K646="",IF(Reservas!J646="","",IF(Reservas!I646=$O$10,0.85,IF(Reservas!I646=$O$11,0.45,IF(Reservas!I646=$O$12,0.33,"")))),Reservas!K646)</f>
        <v/>
      </c>
      <c r="CE641" t="str">
        <f>IF(Reservas!N646="",IF(Reservas!M646="","",IF(Reservas!L646=$O$10,0.85,IF(Reservas!L646=$O$11,0.45,IF(Reservas!L646=$O$12,0.33,"")))),Reservas!N646)</f>
        <v/>
      </c>
      <c r="CF641" t="str">
        <f>IF(Reservas!Q646="",IF(Reservas!P646="","",IF(Reservas!O646=$O$10,0.85,IF(Reservas!O646=$O$11,0.45,IF(Reservas!O646=$O$12,0.33,"")))),Reservas!Q646)</f>
        <v/>
      </c>
      <c r="CG641" t="str">
        <f>IF(Reservas!T646="",IF(Reservas!S646="","",IF(Reservas!R646=$O$10,0.85,IF(Reservas!R646=$O$11,0.45,IF(Reservas!R646=$O$12,0.33,"")))),Reservas!T646)</f>
        <v/>
      </c>
      <c r="CH641" t="str">
        <f>IF(Reservas!W646="",IF(Reservas!V646="","",IF(Reservas!U646=$O$10,0.85,IF(Reservas!U646=$O$11,0.45,IF(Reservas!U646=$O$12,0.33,"")))),Reservas!W646)</f>
        <v/>
      </c>
      <c r="CI641" t="str">
        <f>IF(Reservas!Z646="",IF(Reservas!Y646="","",IF(Reservas!X646=$O$10,0.85,IF(Reservas!X646=$O$11,0.45,IF(Reservas!X646=$O$12,0.33,"")))),Reservas!Z646)</f>
        <v/>
      </c>
      <c r="CJ641" t="str">
        <f>IF(Reservas!AC646="",IF(Reservas!AB646="","",IF(Reservas!AA646=$O$10,0.85,IF(Reservas!AA646=$O$11,0.45,IF(Reservas!AA646=$O$12,0.33,"")))),Reservas!AC646)</f>
        <v/>
      </c>
      <c r="CK641" t="str">
        <f>IF(Reservas!AF646="",IF(Reservas!AE646="","",IF(Reservas!AD646=$O$10,0.85,IF(Reservas!AD646=$O$11,0.45,IF(Reservas!AD646=$O$12,0.33,"")))),Reservas!AF646)</f>
        <v/>
      </c>
      <c r="CL641" t="str">
        <f>IF(Reservas!AI646="",IF(Reservas!AH646="","",IF(Reservas!AG646=$O$10,0.85,IF(Reservas!AG646=$O$11,0.45,IF(Reservas!AG646=$O$12,0.33,"")))),Reservas!AI646)</f>
        <v/>
      </c>
      <c r="CM641" t="str">
        <f>IF(Reservas!AL646="",IF(Reservas!AK646="","",IF(Reservas!AJ646=$O$10,0.85,IF(Reservas!AJ646=$O$11,0.45,IF(Reservas!AJ646=$O$12,0.33,"")))),Reservas!AL646)</f>
        <v/>
      </c>
      <c r="CO641" t="str">
        <f>IFERROR('Prod y alimentación'!E699*IF($AN641=$R$10,VLOOKUP($AO641,Listas!$B$6:$C$106,2,),IF($AN641=$R$11,VLOOKUP($AO641,Listas!$E$6:$F$106,2,),IF($AN641=$R$12,VLOOKUP($AO641,Listas!$H$6:$I$106,2,),""))),"")</f>
        <v/>
      </c>
      <c r="CP641" t="str">
        <f>IFERROR('Prod y alimentación'!H699*IF($AN641=$R$10,VLOOKUP($AO641,Listas!$B$6:$C$106,2,),IF($AN641=$R$11,VLOOKUP($AO641,Listas!$E$6:$F$106,2,),IF($AN641=$R$12,VLOOKUP($AO641,Listas!$H$6:$I$106,2,),""))),"")</f>
        <v/>
      </c>
      <c r="CQ641" t="str">
        <f>IFERROR('Prod y alimentación'!K699*IF($AN641=$R$10,VLOOKUP($AO641,Listas!$B$6:$C$106,2,),IF($AN641=$R$11,VLOOKUP($AO641,Listas!$E$6:$F$106,2,),IF($AN641=$R$12,VLOOKUP($AO641,Listas!$H$6:$I$106,2,),""))),"")</f>
        <v/>
      </c>
      <c r="CR641" t="str">
        <f>IFERROR('Prod y alimentación'!N699*IF($AN641=$R$10,VLOOKUP($AO641,Listas!$B$6:$C$106,2,),IF($AN641=$R$11,VLOOKUP($AO641,Listas!$E$6:$F$106,2,),IF($AN641=$R$12,VLOOKUP($AO641,Listas!$H$6:$I$106,2,),""))),"")</f>
        <v/>
      </c>
      <c r="CS641" t="str">
        <f>IFERROR('Prod y alimentación'!Q699*IF($AN641=$R$10,VLOOKUP($AO641,Listas!$B$6:$C$106,2,),IF($AN641=$R$11,VLOOKUP($AO641,Listas!$E$6:$F$106,2,),IF($AN641=$R$12,VLOOKUP($AO641,Listas!$H$6:$I$106,2,),""))),"")</f>
        <v/>
      </c>
      <c r="CT641" t="str">
        <f>IFERROR('Prod y alimentación'!T699*IF($AN641=$R$10,VLOOKUP($AO641,Listas!$B$6:$C$106,2,),IF($AN641=$R$11,VLOOKUP($AO641,Listas!$E$6:$F$106,2,),IF($AN641=$R$12,VLOOKUP($AO641,Listas!$H$6:$I$106,2,),""))),"")</f>
        <v/>
      </c>
      <c r="CU641" t="str">
        <f>IFERROR('Prod y alimentación'!W699*IF($AN641=$R$10,VLOOKUP($AO641,Listas!$B$6:$C$106,2,),IF($AN641=$R$11,VLOOKUP($AO641,Listas!$E$6:$F$106,2,),IF($AN641=$R$12,VLOOKUP($AO641,Listas!$H$6:$I$106,2,),""))),"")</f>
        <v/>
      </c>
      <c r="CV641" t="str">
        <f>IFERROR('Prod y alimentación'!Z699*IF($AN641=$R$10,VLOOKUP($AO641,Listas!$B$6:$C$106,2,),IF($AN641=$R$11,VLOOKUP($AO641,Listas!$E$6:$F$106,2,),IF($AN641=$R$12,VLOOKUP($AO641,Listas!$H$6:$I$106,2,),""))),"")</f>
        <v/>
      </c>
      <c r="CW641" t="str">
        <f>IFERROR('Prod y alimentación'!AC699*IF($AN641=$R$10,VLOOKUP($AO641,Listas!$B$6:$C$106,2,),IF($AN641=$R$11,VLOOKUP($AO641,Listas!$E$6:$F$106,2,),IF($AN641=$R$12,VLOOKUP($AO641,Listas!$H$6:$I$106,2,),""))),"")</f>
        <v/>
      </c>
      <c r="CX641" t="str">
        <f>IFERROR('Prod y alimentación'!AF699*IF($AN641=$R$10,VLOOKUP($AO641,Listas!$B$6:$C$106,2,),IF($AN641=$R$11,VLOOKUP($AO641,Listas!$E$6:$F$106,2,),IF($AN641=$R$12,VLOOKUP($AO641,Listas!$H$6:$I$106,2,),""))),"")</f>
        <v/>
      </c>
      <c r="CY641" t="str">
        <f>IFERROR('Prod y alimentación'!AI699*IF($AN641=$R$10,VLOOKUP($AO641,Listas!$B$6:$C$106,2,),IF($AN641=$R$11,VLOOKUP($AO641,Listas!$E$6:$F$106,2,),IF($AN641=$R$12,VLOOKUP($AO641,Listas!$H$6:$I$106,2,),""))),"")</f>
        <v/>
      </c>
      <c r="CZ641" t="str">
        <f>IFERROR('Prod y alimentación'!AL699*IF($AN641=$R$10,VLOOKUP($AO641,Listas!$B$6:$C$106,2,),IF($AN641=$R$11,VLOOKUP($AO641,Listas!$E$6:$F$106,2,),IF($AN641=$R$12,VLOOKUP($AO641,Listas!$H$6:$I$106,2,),""))),"")</f>
        <v/>
      </c>
    </row>
    <row r="642" spans="80:104" x14ac:dyDescent="0.35">
      <c r="CB642" t="str">
        <f>IF(Reservas!E647="",IF(Reservas!D647="","",IF(Reservas!C647=$O$10,0.85,IF(Reservas!C647=$O$11,0.45,IF(Reservas!C647=$O$12,0.33,"")))),Reservas!E647)</f>
        <v/>
      </c>
      <c r="CC642" t="str">
        <f>IF(Reservas!H647="",IF(Reservas!G647="","",IF(Reservas!F647=$O$10,0.85,IF(Reservas!F647=$O$11,0.45,IF(Reservas!F647=$O$12,0.33,"")))),Reservas!H647)</f>
        <v/>
      </c>
      <c r="CD642" t="str">
        <f>IF(Reservas!K647="",IF(Reservas!J647="","",IF(Reservas!I647=$O$10,0.85,IF(Reservas!I647=$O$11,0.45,IF(Reservas!I647=$O$12,0.33,"")))),Reservas!K647)</f>
        <v/>
      </c>
      <c r="CE642" t="str">
        <f>IF(Reservas!N647="",IF(Reservas!M647="","",IF(Reservas!L647=$O$10,0.85,IF(Reservas!L647=$O$11,0.45,IF(Reservas!L647=$O$12,0.33,"")))),Reservas!N647)</f>
        <v/>
      </c>
      <c r="CF642" t="str">
        <f>IF(Reservas!Q647="",IF(Reservas!P647="","",IF(Reservas!O647=$O$10,0.85,IF(Reservas!O647=$O$11,0.45,IF(Reservas!O647=$O$12,0.33,"")))),Reservas!Q647)</f>
        <v/>
      </c>
      <c r="CG642" t="str">
        <f>IF(Reservas!T647="",IF(Reservas!S647="","",IF(Reservas!R647=$O$10,0.85,IF(Reservas!R647=$O$11,0.45,IF(Reservas!R647=$O$12,0.33,"")))),Reservas!T647)</f>
        <v/>
      </c>
      <c r="CH642" t="str">
        <f>IF(Reservas!W647="",IF(Reservas!V647="","",IF(Reservas!U647=$O$10,0.85,IF(Reservas!U647=$O$11,0.45,IF(Reservas!U647=$O$12,0.33,"")))),Reservas!W647)</f>
        <v/>
      </c>
      <c r="CI642" t="str">
        <f>IF(Reservas!Z647="",IF(Reservas!Y647="","",IF(Reservas!X647=$O$10,0.85,IF(Reservas!X647=$O$11,0.45,IF(Reservas!X647=$O$12,0.33,"")))),Reservas!Z647)</f>
        <v/>
      </c>
      <c r="CJ642" t="str">
        <f>IF(Reservas!AC647="",IF(Reservas!AB647="","",IF(Reservas!AA647=$O$10,0.85,IF(Reservas!AA647=$O$11,0.45,IF(Reservas!AA647=$O$12,0.33,"")))),Reservas!AC647)</f>
        <v/>
      </c>
      <c r="CK642" t="str">
        <f>IF(Reservas!AF647="",IF(Reservas!AE647="","",IF(Reservas!AD647=$O$10,0.85,IF(Reservas!AD647=$O$11,0.45,IF(Reservas!AD647=$O$12,0.33,"")))),Reservas!AF647)</f>
        <v/>
      </c>
      <c r="CL642" t="str">
        <f>IF(Reservas!AI647="",IF(Reservas!AH647="","",IF(Reservas!AG647=$O$10,0.85,IF(Reservas!AG647=$O$11,0.45,IF(Reservas!AG647=$O$12,0.33,"")))),Reservas!AI647)</f>
        <v/>
      </c>
      <c r="CM642" t="str">
        <f>IF(Reservas!AL647="",IF(Reservas!AK647="","",IF(Reservas!AJ647=$O$10,0.85,IF(Reservas!AJ647=$O$11,0.45,IF(Reservas!AJ647=$O$12,0.33,"")))),Reservas!AL647)</f>
        <v/>
      </c>
      <c r="CO642" t="str">
        <f>IFERROR('Prod y alimentación'!E700*IF($AN642=$R$10,VLOOKUP($AO642,Listas!$B$6:$C$106,2,),IF($AN642=$R$11,VLOOKUP($AO642,Listas!$E$6:$F$106,2,),IF($AN642=$R$12,VLOOKUP($AO642,Listas!$H$6:$I$106,2,),""))),"")</f>
        <v/>
      </c>
      <c r="CP642" t="str">
        <f>IFERROR('Prod y alimentación'!H700*IF($AN642=$R$10,VLOOKUP($AO642,Listas!$B$6:$C$106,2,),IF($AN642=$R$11,VLOOKUP($AO642,Listas!$E$6:$F$106,2,),IF($AN642=$R$12,VLOOKUP($AO642,Listas!$H$6:$I$106,2,),""))),"")</f>
        <v/>
      </c>
      <c r="CQ642" t="str">
        <f>IFERROR('Prod y alimentación'!K700*IF($AN642=$R$10,VLOOKUP($AO642,Listas!$B$6:$C$106,2,),IF($AN642=$R$11,VLOOKUP($AO642,Listas!$E$6:$F$106,2,),IF($AN642=$R$12,VLOOKUP($AO642,Listas!$H$6:$I$106,2,),""))),"")</f>
        <v/>
      </c>
      <c r="CR642" t="str">
        <f>IFERROR('Prod y alimentación'!N700*IF($AN642=$R$10,VLOOKUP($AO642,Listas!$B$6:$C$106,2,),IF($AN642=$R$11,VLOOKUP($AO642,Listas!$E$6:$F$106,2,),IF($AN642=$R$12,VLOOKUP($AO642,Listas!$H$6:$I$106,2,),""))),"")</f>
        <v/>
      </c>
      <c r="CS642" t="str">
        <f>IFERROR('Prod y alimentación'!Q700*IF($AN642=$R$10,VLOOKUP($AO642,Listas!$B$6:$C$106,2,),IF($AN642=$R$11,VLOOKUP($AO642,Listas!$E$6:$F$106,2,),IF($AN642=$R$12,VLOOKUP($AO642,Listas!$H$6:$I$106,2,),""))),"")</f>
        <v/>
      </c>
      <c r="CT642" t="str">
        <f>IFERROR('Prod y alimentación'!T700*IF($AN642=$R$10,VLOOKUP($AO642,Listas!$B$6:$C$106,2,),IF($AN642=$R$11,VLOOKUP($AO642,Listas!$E$6:$F$106,2,),IF($AN642=$R$12,VLOOKUP($AO642,Listas!$H$6:$I$106,2,),""))),"")</f>
        <v/>
      </c>
      <c r="CU642" t="str">
        <f>IFERROR('Prod y alimentación'!W700*IF($AN642=$R$10,VLOOKUP($AO642,Listas!$B$6:$C$106,2,),IF($AN642=$R$11,VLOOKUP($AO642,Listas!$E$6:$F$106,2,),IF($AN642=$R$12,VLOOKUP($AO642,Listas!$H$6:$I$106,2,),""))),"")</f>
        <v/>
      </c>
      <c r="CV642" t="str">
        <f>IFERROR('Prod y alimentación'!Z700*IF($AN642=$R$10,VLOOKUP($AO642,Listas!$B$6:$C$106,2,),IF($AN642=$R$11,VLOOKUP($AO642,Listas!$E$6:$F$106,2,),IF($AN642=$R$12,VLOOKUP($AO642,Listas!$H$6:$I$106,2,),""))),"")</f>
        <v/>
      </c>
      <c r="CW642" t="str">
        <f>IFERROR('Prod y alimentación'!AC700*IF($AN642=$R$10,VLOOKUP($AO642,Listas!$B$6:$C$106,2,),IF($AN642=$R$11,VLOOKUP($AO642,Listas!$E$6:$F$106,2,),IF($AN642=$R$12,VLOOKUP($AO642,Listas!$H$6:$I$106,2,),""))),"")</f>
        <v/>
      </c>
      <c r="CX642" t="str">
        <f>IFERROR('Prod y alimentación'!AF700*IF($AN642=$R$10,VLOOKUP($AO642,Listas!$B$6:$C$106,2,),IF($AN642=$R$11,VLOOKUP($AO642,Listas!$E$6:$F$106,2,),IF($AN642=$R$12,VLOOKUP($AO642,Listas!$H$6:$I$106,2,),""))),"")</f>
        <v/>
      </c>
      <c r="CY642" t="str">
        <f>IFERROR('Prod y alimentación'!AI700*IF($AN642=$R$10,VLOOKUP($AO642,Listas!$B$6:$C$106,2,),IF($AN642=$R$11,VLOOKUP($AO642,Listas!$E$6:$F$106,2,),IF($AN642=$R$12,VLOOKUP($AO642,Listas!$H$6:$I$106,2,),""))),"")</f>
        <v/>
      </c>
      <c r="CZ642" t="str">
        <f>IFERROR('Prod y alimentación'!AL700*IF($AN642=$R$10,VLOOKUP($AO642,Listas!$B$6:$C$106,2,),IF($AN642=$R$11,VLOOKUP($AO642,Listas!$E$6:$F$106,2,),IF($AN642=$R$12,VLOOKUP($AO642,Listas!$H$6:$I$106,2,),""))),"")</f>
        <v/>
      </c>
    </row>
    <row r="643" spans="80:104" x14ac:dyDescent="0.35">
      <c r="CB643" t="str">
        <f>IF(Reservas!E648="",IF(Reservas!D648="","",IF(Reservas!C648=$O$10,0.85,IF(Reservas!C648=$O$11,0.45,IF(Reservas!C648=$O$12,0.33,"")))),Reservas!E648)</f>
        <v/>
      </c>
      <c r="CC643" t="str">
        <f>IF(Reservas!H648="",IF(Reservas!G648="","",IF(Reservas!F648=$O$10,0.85,IF(Reservas!F648=$O$11,0.45,IF(Reservas!F648=$O$12,0.33,"")))),Reservas!H648)</f>
        <v/>
      </c>
      <c r="CD643" t="str">
        <f>IF(Reservas!K648="",IF(Reservas!J648="","",IF(Reservas!I648=$O$10,0.85,IF(Reservas!I648=$O$11,0.45,IF(Reservas!I648=$O$12,0.33,"")))),Reservas!K648)</f>
        <v/>
      </c>
      <c r="CE643" t="str">
        <f>IF(Reservas!N648="",IF(Reservas!M648="","",IF(Reservas!L648=$O$10,0.85,IF(Reservas!L648=$O$11,0.45,IF(Reservas!L648=$O$12,0.33,"")))),Reservas!N648)</f>
        <v/>
      </c>
      <c r="CF643" t="str">
        <f>IF(Reservas!Q648="",IF(Reservas!P648="","",IF(Reservas!O648=$O$10,0.85,IF(Reservas!O648=$O$11,0.45,IF(Reservas!O648=$O$12,0.33,"")))),Reservas!Q648)</f>
        <v/>
      </c>
      <c r="CG643" t="str">
        <f>IF(Reservas!T648="",IF(Reservas!S648="","",IF(Reservas!R648=$O$10,0.85,IF(Reservas!R648=$O$11,0.45,IF(Reservas!R648=$O$12,0.33,"")))),Reservas!T648)</f>
        <v/>
      </c>
      <c r="CH643" t="str">
        <f>IF(Reservas!W648="",IF(Reservas!V648="","",IF(Reservas!U648=$O$10,0.85,IF(Reservas!U648=$O$11,0.45,IF(Reservas!U648=$O$12,0.33,"")))),Reservas!W648)</f>
        <v/>
      </c>
      <c r="CI643" t="str">
        <f>IF(Reservas!Z648="",IF(Reservas!Y648="","",IF(Reservas!X648=$O$10,0.85,IF(Reservas!X648=$O$11,0.45,IF(Reservas!X648=$O$12,0.33,"")))),Reservas!Z648)</f>
        <v/>
      </c>
      <c r="CJ643" t="str">
        <f>IF(Reservas!AC648="",IF(Reservas!AB648="","",IF(Reservas!AA648=$O$10,0.85,IF(Reservas!AA648=$O$11,0.45,IF(Reservas!AA648=$O$12,0.33,"")))),Reservas!AC648)</f>
        <v/>
      </c>
      <c r="CK643" t="str">
        <f>IF(Reservas!AF648="",IF(Reservas!AE648="","",IF(Reservas!AD648=$O$10,0.85,IF(Reservas!AD648=$O$11,0.45,IF(Reservas!AD648=$O$12,0.33,"")))),Reservas!AF648)</f>
        <v/>
      </c>
      <c r="CL643" t="str">
        <f>IF(Reservas!AI648="",IF(Reservas!AH648="","",IF(Reservas!AG648=$O$10,0.85,IF(Reservas!AG648=$O$11,0.45,IF(Reservas!AG648=$O$12,0.33,"")))),Reservas!AI648)</f>
        <v/>
      </c>
      <c r="CM643" t="str">
        <f>IF(Reservas!AL648="",IF(Reservas!AK648="","",IF(Reservas!AJ648=$O$10,0.85,IF(Reservas!AJ648=$O$11,0.45,IF(Reservas!AJ648=$O$12,0.33,"")))),Reservas!AL648)</f>
        <v/>
      </c>
      <c r="CO643" t="str">
        <f>IFERROR('Prod y alimentación'!E701*IF($AN643=$R$10,VLOOKUP($AO643,Listas!$B$6:$C$106,2,),IF($AN643=$R$11,VLOOKUP($AO643,Listas!$E$6:$F$106,2,),IF($AN643=$R$12,VLOOKUP($AO643,Listas!$H$6:$I$106,2,),""))),"")</f>
        <v/>
      </c>
      <c r="CP643" t="str">
        <f>IFERROR('Prod y alimentación'!H701*IF($AN643=$R$10,VLOOKUP($AO643,Listas!$B$6:$C$106,2,),IF($AN643=$R$11,VLOOKUP($AO643,Listas!$E$6:$F$106,2,),IF($AN643=$R$12,VLOOKUP($AO643,Listas!$H$6:$I$106,2,),""))),"")</f>
        <v/>
      </c>
      <c r="CQ643" t="str">
        <f>IFERROR('Prod y alimentación'!K701*IF($AN643=$R$10,VLOOKUP($AO643,Listas!$B$6:$C$106,2,),IF($AN643=$R$11,VLOOKUP($AO643,Listas!$E$6:$F$106,2,),IF($AN643=$R$12,VLOOKUP($AO643,Listas!$H$6:$I$106,2,),""))),"")</f>
        <v/>
      </c>
      <c r="CR643" t="str">
        <f>IFERROR('Prod y alimentación'!N701*IF($AN643=$R$10,VLOOKUP($AO643,Listas!$B$6:$C$106,2,),IF($AN643=$R$11,VLOOKUP($AO643,Listas!$E$6:$F$106,2,),IF($AN643=$R$12,VLOOKUP($AO643,Listas!$H$6:$I$106,2,),""))),"")</f>
        <v/>
      </c>
      <c r="CS643" t="str">
        <f>IFERROR('Prod y alimentación'!Q701*IF($AN643=$R$10,VLOOKUP($AO643,Listas!$B$6:$C$106,2,),IF($AN643=$R$11,VLOOKUP($AO643,Listas!$E$6:$F$106,2,),IF($AN643=$R$12,VLOOKUP($AO643,Listas!$H$6:$I$106,2,),""))),"")</f>
        <v/>
      </c>
      <c r="CT643" t="str">
        <f>IFERROR('Prod y alimentación'!T701*IF($AN643=$R$10,VLOOKUP($AO643,Listas!$B$6:$C$106,2,),IF($AN643=$R$11,VLOOKUP($AO643,Listas!$E$6:$F$106,2,),IF($AN643=$R$12,VLOOKUP($AO643,Listas!$H$6:$I$106,2,),""))),"")</f>
        <v/>
      </c>
      <c r="CU643" t="str">
        <f>IFERROR('Prod y alimentación'!W701*IF($AN643=$R$10,VLOOKUP($AO643,Listas!$B$6:$C$106,2,),IF($AN643=$R$11,VLOOKUP($AO643,Listas!$E$6:$F$106,2,),IF($AN643=$R$12,VLOOKUP($AO643,Listas!$H$6:$I$106,2,),""))),"")</f>
        <v/>
      </c>
      <c r="CV643" t="str">
        <f>IFERROR('Prod y alimentación'!Z701*IF($AN643=$R$10,VLOOKUP($AO643,Listas!$B$6:$C$106,2,),IF($AN643=$R$11,VLOOKUP($AO643,Listas!$E$6:$F$106,2,),IF($AN643=$R$12,VLOOKUP($AO643,Listas!$H$6:$I$106,2,),""))),"")</f>
        <v/>
      </c>
      <c r="CW643" t="str">
        <f>IFERROR('Prod y alimentación'!AC701*IF($AN643=$R$10,VLOOKUP($AO643,Listas!$B$6:$C$106,2,),IF($AN643=$R$11,VLOOKUP($AO643,Listas!$E$6:$F$106,2,),IF($AN643=$R$12,VLOOKUP($AO643,Listas!$H$6:$I$106,2,),""))),"")</f>
        <v/>
      </c>
      <c r="CX643" t="str">
        <f>IFERROR('Prod y alimentación'!AF701*IF($AN643=$R$10,VLOOKUP($AO643,Listas!$B$6:$C$106,2,),IF($AN643=$R$11,VLOOKUP($AO643,Listas!$E$6:$F$106,2,),IF($AN643=$R$12,VLOOKUP($AO643,Listas!$H$6:$I$106,2,),""))),"")</f>
        <v/>
      </c>
      <c r="CY643" t="str">
        <f>IFERROR('Prod y alimentación'!AI701*IF($AN643=$R$10,VLOOKUP($AO643,Listas!$B$6:$C$106,2,),IF($AN643=$R$11,VLOOKUP($AO643,Listas!$E$6:$F$106,2,),IF($AN643=$R$12,VLOOKUP($AO643,Listas!$H$6:$I$106,2,),""))),"")</f>
        <v/>
      </c>
      <c r="CZ643" t="str">
        <f>IFERROR('Prod y alimentación'!AL701*IF($AN643=$R$10,VLOOKUP($AO643,Listas!$B$6:$C$106,2,),IF($AN643=$R$11,VLOOKUP($AO643,Listas!$E$6:$F$106,2,),IF($AN643=$R$12,VLOOKUP($AO643,Listas!$H$6:$I$106,2,),""))),"")</f>
        <v/>
      </c>
    </row>
    <row r="644" spans="80:104" x14ac:dyDescent="0.35">
      <c r="CB644" t="str">
        <f>IF(Reservas!E649="",IF(Reservas!D649="","",IF(Reservas!C649=$O$10,0.85,IF(Reservas!C649=$O$11,0.45,IF(Reservas!C649=$O$12,0.33,"")))),Reservas!E649)</f>
        <v/>
      </c>
      <c r="CC644" t="str">
        <f>IF(Reservas!H649="",IF(Reservas!G649="","",IF(Reservas!F649=$O$10,0.85,IF(Reservas!F649=$O$11,0.45,IF(Reservas!F649=$O$12,0.33,"")))),Reservas!H649)</f>
        <v/>
      </c>
      <c r="CD644" t="str">
        <f>IF(Reservas!K649="",IF(Reservas!J649="","",IF(Reservas!I649=$O$10,0.85,IF(Reservas!I649=$O$11,0.45,IF(Reservas!I649=$O$12,0.33,"")))),Reservas!K649)</f>
        <v/>
      </c>
      <c r="CE644" t="str">
        <f>IF(Reservas!N649="",IF(Reservas!M649="","",IF(Reservas!L649=$O$10,0.85,IF(Reservas!L649=$O$11,0.45,IF(Reservas!L649=$O$12,0.33,"")))),Reservas!N649)</f>
        <v/>
      </c>
      <c r="CF644" t="str">
        <f>IF(Reservas!Q649="",IF(Reservas!P649="","",IF(Reservas!O649=$O$10,0.85,IF(Reservas!O649=$O$11,0.45,IF(Reservas!O649=$O$12,0.33,"")))),Reservas!Q649)</f>
        <v/>
      </c>
      <c r="CG644" t="str">
        <f>IF(Reservas!T649="",IF(Reservas!S649="","",IF(Reservas!R649=$O$10,0.85,IF(Reservas!R649=$O$11,0.45,IF(Reservas!R649=$O$12,0.33,"")))),Reservas!T649)</f>
        <v/>
      </c>
      <c r="CH644" t="str">
        <f>IF(Reservas!W649="",IF(Reservas!V649="","",IF(Reservas!U649=$O$10,0.85,IF(Reservas!U649=$O$11,0.45,IF(Reservas!U649=$O$12,0.33,"")))),Reservas!W649)</f>
        <v/>
      </c>
      <c r="CI644" t="str">
        <f>IF(Reservas!Z649="",IF(Reservas!Y649="","",IF(Reservas!X649=$O$10,0.85,IF(Reservas!X649=$O$11,0.45,IF(Reservas!X649=$O$12,0.33,"")))),Reservas!Z649)</f>
        <v/>
      </c>
      <c r="CJ644" t="str">
        <f>IF(Reservas!AC649="",IF(Reservas!AB649="","",IF(Reservas!AA649=$O$10,0.85,IF(Reservas!AA649=$O$11,0.45,IF(Reservas!AA649=$O$12,0.33,"")))),Reservas!AC649)</f>
        <v/>
      </c>
      <c r="CK644" t="str">
        <f>IF(Reservas!AF649="",IF(Reservas!AE649="","",IF(Reservas!AD649=$O$10,0.85,IF(Reservas!AD649=$O$11,0.45,IF(Reservas!AD649=$O$12,0.33,"")))),Reservas!AF649)</f>
        <v/>
      </c>
      <c r="CL644" t="str">
        <f>IF(Reservas!AI649="",IF(Reservas!AH649="","",IF(Reservas!AG649=$O$10,0.85,IF(Reservas!AG649=$O$11,0.45,IF(Reservas!AG649=$O$12,0.33,"")))),Reservas!AI649)</f>
        <v/>
      </c>
      <c r="CM644" t="str">
        <f>IF(Reservas!AL649="",IF(Reservas!AK649="","",IF(Reservas!AJ649=$O$10,0.85,IF(Reservas!AJ649=$O$11,0.45,IF(Reservas!AJ649=$O$12,0.33,"")))),Reservas!AL649)</f>
        <v/>
      </c>
      <c r="CO644" t="str">
        <f>IFERROR('Prod y alimentación'!E702*IF($AN644=$R$10,VLOOKUP($AO644,Listas!$B$6:$C$106,2,),IF($AN644=$R$11,VLOOKUP($AO644,Listas!$E$6:$F$106,2,),IF($AN644=$R$12,VLOOKUP($AO644,Listas!$H$6:$I$106,2,),""))),"")</f>
        <v/>
      </c>
      <c r="CP644" t="str">
        <f>IFERROR('Prod y alimentación'!H702*IF($AN644=$R$10,VLOOKUP($AO644,Listas!$B$6:$C$106,2,),IF($AN644=$R$11,VLOOKUP($AO644,Listas!$E$6:$F$106,2,),IF($AN644=$R$12,VLOOKUP($AO644,Listas!$H$6:$I$106,2,),""))),"")</f>
        <v/>
      </c>
      <c r="CQ644" t="str">
        <f>IFERROR('Prod y alimentación'!K702*IF($AN644=$R$10,VLOOKUP($AO644,Listas!$B$6:$C$106,2,),IF($AN644=$R$11,VLOOKUP($AO644,Listas!$E$6:$F$106,2,),IF($AN644=$R$12,VLOOKUP($AO644,Listas!$H$6:$I$106,2,),""))),"")</f>
        <v/>
      </c>
      <c r="CR644" t="str">
        <f>IFERROR('Prod y alimentación'!N702*IF($AN644=$R$10,VLOOKUP($AO644,Listas!$B$6:$C$106,2,),IF($AN644=$R$11,VLOOKUP($AO644,Listas!$E$6:$F$106,2,),IF($AN644=$R$12,VLOOKUP($AO644,Listas!$H$6:$I$106,2,),""))),"")</f>
        <v/>
      </c>
      <c r="CS644" t="str">
        <f>IFERROR('Prod y alimentación'!Q702*IF($AN644=$R$10,VLOOKUP($AO644,Listas!$B$6:$C$106,2,),IF($AN644=$R$11,VLOOKUP($AO644,Listas!$E$6:$F$106,2,),IF($AN644=$R$12,VLOOKUP($AO644,Listas!$H$6:$I$106,2,),""))),"")</f>
        <v/>
      </c>
      <c r="CT644" t="str">
        <f>IFERROR('Prod y alimentación'!T702*IF($AN644=$R$10,VLOOKUP($AO644,Listas!$B$6:$C$106,2,),IF($AN644=$R$11,VLOOKUP($AO644,Listas!$E$6:$F$106,2,),IF($AN644=$R$12,VLOOKUP($AO644,Listas!$H$6:$I$106,2,),""))),"")</f>
        <v/>
      </c>
      <c r="CU644" t="str">
        <f>IFERROR('Prod y alimentación'!W702*IF($AN644=$R$10,VLOOKUP($AO644,Listas!$B$6:$C$106,2,),IF($AN644=$R$11,VLOOKUP($AO644,Listas!$E$6:$F$106,2,),IF($AN644=$R$12,VLOOKUP($AO644,Listas!$H$6:$I$106,2,),""))),"")</f>
        <v/>
      </c>
      <c r="CV644" t="str">
        <f>IFERROR('Prod y alimentación'!Z702*IF($AN644=$R$10,VLOOKUP($AO644,Listas!$B$6:$C$106,2,),IF($AN644=$R$11,VLOOKUP($AO644,Listas!$E$6:$F$106,2,),IF($AN644=$R$12,VLOOKUP($AO644,Listas!$H$6:$I$106,2,),""))),"")</f>
        <v/>
      </c>
      <c r="CW644" t="str">
        <f>IFERROR('Prod y alimentación'!AC702*IF($AN644=$R$10,VLOOKUP($AO644,Listas!$B$6:$C$106,2,),IF($AN644=$R$11,VLOOKUP($AO644,Listas!$E$6:$F$106,2,),IF($AN644=$R$12,VLOOKUP($AO644,Listas!$H$6:$I$106,2,),""))),"")</f>
        <v/>
      </c>
      <c r="CX644" t="str">
        <f>IFERROR('Prod y alimentación'!AF702*IF($AN644=$R$10,VLOOKUP($AO644,Listas!$B$6:$C$106,2,),IF($AN644=$R$11,VLOOKUP($AO644,Listas!$E$6:$F$106,2,),IF($AN644=$R$12,VLOOKUP($AO644,Listas!$H$6:$I$106,2,),""))),"")</f>
        <v/>
      </c>
      <c r="CY644" t="str">
        <f>IFERROR('Prod y alimentación'!AI702*IF($AN644=$R$10,VLOOKUP($AO644,Listas!$B$6:$C$106,2,),IF($AN644=$R$11,VLOOKUP($AO644,Listas!$E$6:$F$106,2,),IF($AN644=$R$12,VLOOKUP($AO644,Listas!$H$6:$I$106,2,),""))),"")</f>
        <v/>
      </c>
      <c r="CZ644" t="str">
        <f>IFERROR('Prod y alimentación'!AL702*IF($AN644=$R$10,VLOOKUP($AO644,Listas!$B$6:$C$106,2,),IF($AN644=$R$11,VLOOKUP($AO644,Listas!$E$6:$F$106,2,),IF($AN644=$R$12,VLOOKUP($AO644,Listas!$H$6:$I$106,2,),""))),"")</f>
        <v/>
      </c>
    </row>
    <row r="645" spans="80:104" x14ac:dyDescent="0.35">
      <c r="CB645" t="str">
        <f>IF(Reservas!E650="",IF(Reservas!D650="","",IF(Reservas!C650=$O$10,0.85,IF(Reservas!C650=$O$11,0.45,IF(Reservas!C650=$O$12,0.33,"")))),Reservas!E650)</f>
        <v/>
      </c>
      <c r="CC645" t="str">
        <f>IF(Reservas!H650="",IF(Reservas!G650="","",IF(Reservas!F650=$O$10,0.85,IF(Reservas!F650=$O$11,0.45,IF(Reservas!F650=$O$12,0.33,"")))),Reservas!H650)</f>
        <v/>
      </c>
      <c r="CD645" t="str">
        <f>IF(Reservas!K650="",IF(Reservas!J650="","",IF(Reservas!I650=$O$10,0.85,IF(Reservas!I650=$O$11,0.45,IF(Reservas!I650=$O$12,0.33,"")))),Reservas!K650)</f>
        <v/>
      </c>
      <c r="CE645" t="str">
        <f>IF(Reservas!N650="",IF(Reservas!M650="","",IF(Reservas!L650=$O$10,0.85,IF(Reservas!L650=$O$11,0.45,IF(Reservas!L650=$O$12,0.33,"")))),Reservas!N650)</f>
        <v/>
      </c>
      <c r="CF645" t="str">
        <f>IF(Reservas!Q650="",IF(Reservas!P650="","",IF(Reservas!O650=$O$10,0.85,IF(Reservas!O650=$O$11,0.45,IF(Reservas!O650=$O$12,0.33,"")))),Reservas!Q650)</f>
        <v/>
      </c>
      <c r="CG645" t="str">
        <f>IF(Reservas!T650="",IF(Reservas!S650="","",IF(Reservas!R650=$O$10,0.85,IF(Reservas!R650=$O$11,0.45,IF(Reservas!R650=$O$12,0.33,"")))),Reservas!T650)</f>
        <v/>
      </c>
      <c r="CH645" t="str">
        <f>IF(Reservas!W650="",IF(Reservas!V650="","",IF(Reservas!U650=$O$10,0.85,IF(Reservas!U650=$O$11,0.45,IF(Reservas!U650=$O$12,0.33,"")))),Reservas!W650)</f>
        <v/>
      </c>
      <c r="CI645" t="str">
        <f>IF(Reservas!Z650="",IF(Reservas!Y650="","",IF(Reservas!X650=$O$10,0.85,IF(Reservas!X650=$O$11,0.45,IF(Reservas!X650=$O$12,0.33,"")))),Reservas!Z650)</f>
        <v/>
      </c>
      <c r="CJ645" t="str">
        <f>IF(Reservas!AC650="",IF(Reservas!AB650="","",IF(Reservas!AA650=$O$10,0.85,IF(Reservas!AA650=$O$11,0.45,IF(Reservas!AA650=$O$12,0.33,"")))),Reservas!AC650)</f>
        <v/>
      </c>
      <c r="CK645" t="str">
        <f>IF(Reservas!AF650="",IF(Reservas!AE650="","",IF(Reservas!AD650=$O$10,0.85,IF(Reservas!AD650=$O$11,0.45,IF(Reservas!AD650=$O$12,0.33,"")))),Reservas!AF650)</f>
        <v/>
      </c>
      <c r="CL645" t="str">
        <f>IF(Reservas!AI650="",IF(Reservas!AH650="","",IF(Reservas!AG650=$O$10,0.85,IF(Reservas!AG650=$O$11,0.45,IF(Reservas!AG650=$O$12,0.33,"")))),Reservas!AI650)</f>
        <v/>
      </c>
      <c r="CM645" t="str">
        <f>IF(Reservas!AL650="",IF(Reservas!AK650="","",IF(Reservas!AJ650=$O$10,0.85,IF(Reservas!AJ650=$O$11,0.45,IF(Reservas!AJ650=$O$12,0.33,"")))),Reservas!AL650)</f>
        <v/>
      </c>
      <c r="CO645" t="str">
        <f>IFERROR('Prod y alimentación'!E703*IF($AN645=$R$10,VLOOKUP($AO645,Listas!$B$6:$C$106,2,),IF($AN645=$R$11,VLOOKUP($AO645,Listas!$E$6:$F$106,2,),IF($AN645=$R$12,VLOOKUP($AO645,Listas!$H$6:$I$106,2,),""))),"")</f>
        <v/>
      </c>
      <c r="CP645" t="str">
        <f>IFERROR('Prod y alimentación'!H703*IF($AN645=$R$10,VLOOKUP($AO645,Listas!$B$6:$C$106,2,),IF($AN645=$R$11,VLOOKUP($AO645,Listas!$E$6:$F$106,2,),IF($AN645=$R$12,VLOOKUP($AO645,Listas!$H$6:$I$106,2,),""))),"")</f>
        <v/>
      </c>
      <c r="CQ645" t="str">
        <f>IFERROR('Prod y alimentación'!K703*IF($AN645=$R$10,VLOOKUP($AO645,Listas!$B$6:$C$106,2,),IF($AN645=$R$11,VLOOKUP($AO645,Listas!$E$6:$F$106,2,),IF($AN645=$R$12,VLOOKUP($AO645,Listas!$H$6:$I$106,2,),""))),"")</f>
        <v/>
      </c>
      <c r="CR645" t="str">
        <f>IFERROR('Prod y alimentación'!N703*IF($AN645=$R$10,VLOOKUP($AO645,Listas!$B$6:$C$106,2,),IF($AN645=$R$11,VLOOKUP($AO645,Listas!$E$6:$F$106,2,),IF($AN645=$R$12,VLOOKUP($AO645,Listas!$H$6:$I$106,2,),""))),"")</f>
        <v/>
      </c>
      <c r="CS645" t="str">
        <f>IFERROR('Prod y alimentación'!Q703*IF($AN645=$R$10,VLOOKUP($AO645,Listas!$B$6:$C$106,2,),IF($AN645=$R$11,VLOOKUP($AO645,Listas!$E$6:$F$106,2,),IF($AN645=$R$12,VLOOKUP($AO645,Listas!$H$6:$I$106,2,),""))),"")</f>
        <v/>
      </c>
      <c r="CT645" t="str">
        <f>IFERROR('Prod y alimentación'!T703*IF($AN645=$R$10,VLOOKUP($AO645,Listas!$B$6:$C$106,2,),IF($AN645=$R$11,VLOOKUP($AO645,Listas!$E$6:$F$106,2,),IF($AN645=$R$12,VLOOKUP($AO645,Listas!$H$6:$I$106,2,),""))),"")</f>
        <v/>
      </c>
      <c r="CU645" t="str">
        <f>IFERROR('Prod y alimentación'!W703*IF($AN645=$R$10,VLOOKUP($AO645,Listas!$B$6:$C$106,2,),IF($AN645=$R$11,VLOOKUP($AO645,Listas!$E$6:$F$106,2,),IF($AN645=$R$12,VLOOKUP($AO645,Listas!$H$6:$I$106,2,),""))),"")</f>
        <v/>
      </c>
      <c r="CV645" t="str">
        <f>IFERROR('Prod y alimentación'!Z703*IF($AN645=$R$10,VLOOKUP($AO645,Listas!$B$6:$C$106,2,),IF($AN645=$R$11,VLOOKUP($AO645,Listas!$E$6:$F$106,2,),IF($AN645=$R$12,VLOOKUP($AO645,Listas!$H$6:$I$106,2,),""))),"")</f>
        <v/>
      </c>
      <c r="CW645" t="str">
        <f>IFERROR('Prod y alimentación'!AC703*IF($AN645=$R$10,VLOOKUP($AO645,Listas!$B$6:$C$106,2,),IF($AN645=$R$11,VLOOKUP($AO645,Listas!$E$6:$F$106,2,),IF($AN645=$R$12,VLOOKUP($AO645,Listas!$H$6:$I$106,2,),""))),"")</f>
        <v/>
      </c>
      <c r="CX645" t="str">
        <f>IFERROR('Prod y alimentación'!AF703*IF($AN645=$R$10,VLOOKUP($AO645,Listas!$B$6:$C$106,2,),IF($AN645=$R$11,VLOOKUP($AO645,Listas!$E$6:$F$106,2,),IF($AN645=$R$12,VLOOKUP($AO645,Listas!$H$6:$I$106,2,),""))),"")</f>
        <v/>
      </c>
      <c r="CY645" t="str">
        <f>IFERROR('Prod y alimentación'!AI703*IF($AN645=$R$10,VLOOKUP($AO645,Listas!$B$6:$C$106,2,),IF($AN645=$R$11,VLOOKUP($AO645,Listas!$E$6:$F$106,2,),IF($AN645=$R$12,VLOOKUP($AO645,Listas!$H$6:$I$106,2,),""))),"")</f>
        <v/>
      </c>
      <c r="CZ645" t="str">
        <f>IFERROR('Prod y alimentación'!AL703*IF($AN645=$R$10,VLOOKUP($AO645,Listas!$B$6:$C$106,2,),IF($AN645=$R$11,VLOOKUP($AO645,Listas!$E$6:$F$106,2,),IF($AN645=$R$12,VLOOKUP($AO645,Listas!$H$6:$I$106,2,),""))),"")</f>
        <v/>
      </c>
    </row>
    <row r="646" spans="80:104" x14ac:dyDescent="0.35">
      <c r="CB646" t="str">
        <f>IF(Reservas!E651="",IF(Reservas!D651="","",IF(Reservas!C651=$O$10,0.85,IF(Reservas!C651=$O$11,0.45,IF(Reservas!C651=$O$12,0.33,"")))),Reservas!E651)</f>
        <v/>
      </c>
      <c r="CC646" t="str">
        <f>IF(Reservas!H651="",IF(Reservas!G651="","",IF(Reservas!F651=$O$10,0.85,IF(Reservas!F651=$O$11,0.45,IF(Reservas!F651=$O$12,0.33,"")))),Reservas!H651)</f>
        <v/>
      </c>
      <c r="CD646" t="str">
        <f>IF(Reservas!K651="",IF(Reservas!J651="","",IF(Reservas!I651=$O$10,0.85,IF(Reservas!I651=$O$11,0.45,IF(Reservas!I651=$O$12,0.33,"")))),Reservas!K651)</f>
        <v/>
      </c>
      <c r="CE646" t="str">
        <f>IF(Reservas!N651="",IF(Reservas!M651="","",IF(Reservas!L651=$O$10,0.85,IF(Reservas!L651=$O$11,0.45,IF(Reservas!L651=$O$12,0.33,"")))),Reservas!N651)</f>
        <v/>
      </c>
      <c r="CF646" t="str">
        <f>IF(Reservas!Q651="",IF(Reservas!P651="","",IF(Reservas!O651=$O$10,0.85,IF(Reservas!O651=$O$11,0.45,IF(Reservas!O651=$O$12,0.33,"")))),Reservas!Q651)</f>
        <v/>
      </c>
      <c r="CG646" t="str">
        <f>IF(Reservas!T651="",IF(Reservas!S651="","",IF(Reservas!R651=$O$10,0.85,IF(Reservas!R651=$O$11,0.45,IF(Reservas!R651=$O$12,0.33,"")))),Reservas!T651)</f>
        <v/>
      </c>
      <c r="CH646" t="str">
        <f>IF(Reservas!W651="",IF(Reservas!V651="","",IF(Reservas!U651=$O$10,0.85,IF(Reservas!U651=$O$11,0.45,IF(Reservas!U651=$O$12,0.33,"")))),Reservas!W651)</f>
        <v/>
      </c>
      <c r="CI646" t="str">
        <f>IF(Reservas!Z651="",IF(Reservas!Y651="","",IF(Reservas!X651=$O$10,0.85,IF(Reservas!X651=$O$11,0.45,IF(Reservas!X651=$O$12,0.33,"")))),Reservas!Z651)</f>
        <v/>
      </c>
      <c r="CJ646" t="str">
        <f>IF(Reservas!AC651="",IF(Reservas!AB651="","",IF(Reservas!AA651=$O$10,0.85,IF(Reservas!AA651=$O$11,0.45,IF(Reservas!AA651=$O$12,0.33,"")))),Reservas!AC651)</f>
        <v/>
      </c>
      <c r="CK646" t="str">
        <f>IF(Reservas!AF651="",IF(Reservas!AE651="","",IF(Reservas!AD651=$O$10,0.85,IF(Reservas!AD651=$O$11,0.45,IF(Reservas!AD651=$O$12,0.33,"")))),Reservas!AF651)</f>
        <v/>
      </c>
      <c r="CL646" t="str">
        <f>IF(Reservas!AI651="",IF(Reservas!AH651="","",IF(Reservas!AG651=$O$10,0.85,IF(Reservas!AG651=$O$11,0.45,IF(Reservas!AG651=$O$12,0.33,"")))),Reservas!AI651)</f>
        <v/>
      </c>
      <c r="CM646" t="str">
        <f>IF(Reservas!AL651="",IF(Reservas!AK651="","",IF(Reservas!AJ651=$O$10,0.85,IF(Reservas!AJ651=$O$11,0.45,IF(Reservas!AJ651=$O$12,0.33,"")))),Reservas!AL651)</f>
        <v/>
      </c>
      <c r="CO646" t="str">
        <f>IFERROR('Prod y alimentación'!E704*IF($AN646=$R$10,VLOOKUP($AO646,Listas!$B$6:$C$106,2,),IF($AN646=$R$11,VLOOKUP($AO646,Listas!$E$6:$F$106,2,),IF($AN646=$R$12,VLOOKUP($AO646,Listas!$H$6:$I$106,2,),""))),"")</f>
        <v/>
      </c>
      <c r="CP646" t="str">
        <f>IFERROR('Prod y alimentación'!H704*IF($AN646=$R$10,VLOOKUP($AO646,Listas!$B$6:$C$106,2,),IF($AN646=$R$11,VLOOKUP($AO646,Listas!$E$6:$F$106,2,),IF($AN646=$R$12,VLOOKUP($AO646,Listas!$H$6:$I$106,2,),""))),"")</f>
        <v/>
      </c>
      <c r="CQ646" t="str">
        <f>IFERROR('Prod y alimentación'!K704*IF($AN646=$R$10,VLOOKUP($AO646,Listas!$B$6:$C$106,2,),IF($AN646=$R$11,VLOOKUP($AO646,Listas!$E$6:$F$106,2,),IF($AN646=$R$12,VLOOKUP($AO646,Listas!$H$6:$I$106,2,),""))),"")</f>
        <v/>
      </c>
      <c r="CR646" t="str">
        <f>IFERROR('Prod y alimentación'!N704*IF($AN646=$R$10,VLOOKUP($AO646,Listas!$B$6:$C$106,2,),IF($AN646=$R$11,VLOOKUP($AO646,Listas!$E$6:$F$106,2,),IF($AN646=$R$12,VLOOKUP($AO646,Listas!$H$6:$I$106,2,),""))),"")</f>
        <v/>
      </c>
      <c r="CS646" t="str">
        <f>IFERROR('Prod y alimentación'!Q704*IF($AN646=$R$10,VLOOKUP($AO646,Listas!$B$6:$C$106,2,),IF($AN646=$R$11,VLOOKUP($AO646,Listas!$E$6:$F$106,2,),IF($AN646=$R$12,VLOOKUP($AO646,Listas!$H$6:$I$106,2,),""))),"")</f>
        <v/>
      </c>
      <c r="CT646" t="str">
        <f>IFERROR('Prod y alimentación'!T704*IF($AN646=$R$10,VLOOKUP($AO646,Listas!$B$6:$C$106,2,),IF($AN646=$R$11,VLOOKUP($AO646,Listas!$E$6:$F$106,2,),IF($AN646=$R$12,VLOOKUP($AO646,Listas!$H$6:$I$106,2,),""))),"")</f>
        <v/>
      </c>
      <c r="CU646" t="str">
        <f>IFERROR('Prod y alimentación'!W704*IF($AN646=$R$10,VLOOKUP($AO646,Listas!$B$6:$C$106,2,),IF($AN646=$R$11,VLOOKUP($AO646,Listas!$E$6:$F$106,2,),IF($AN646=$R$12,VLOOKUP($AO646,Listas!$H$6:$I$106,2,),""))),"")</f>
        <v/>
      </c>
      <c r="CV646" t="str">
        <f>IFERROR('Prod y alimentación'!Z704*IF($AN646=$R$10,VLOOKUP($AO646,Listas!$B$6:$C$106,2,),IF($AN646=$R$11,VLOOKUP($AO646,Listas!$E$6:$F$106,2,),IF($AN646=$R$12,VLOOKUP($AO646,Listas!$H$6:$I$106,2,),""))),"")</f>
        <v/>
      </c>
      <c r="CW646" t="str">
        <f>IFERROR('Prod y alimentación'!AC704*IF($AN646=$R$10,VLOOKUP($AO646,Listas!$B$6:$C$106,2,),IF($AN646=$R$11,VLOOKUP($AO646,Listas!$E$6:$F$106,2,),IF($AN646=$R$12,VLOOKUP($AO646,Listas!$H$6:$I$106,2,),""))),"")</f>
        <v/>
      </c>
      <c r="CX646" t="str">
        <f>IFERROR('Prod y alimentación'!AF704*IF($AN646=$R$10,VLOOKUP($AO646,Listas!$B$6:$C$106,2,),IF($AN646=$R$11,VLOOKUP($AO646,Listas!$E$6:$F$106,2,),IF($AN646=$R$12,VLOOKUP($AO646,Listas!$H$6:$I$106,2,),""))),"")</f>
        <v/>
      </c>
      <c r="CY646" t="str">
        <f>IFERROR('Prod y alimentación'!AI704*IF($AN646=$R$10,VLOOKUP($AO646,Listas!$B$6:$C$106,2,),IF($AN646=$R$11,VLOOKUP($AO646,Listas!$E$6:$F$106,2,),IF($AN646=$R$12,VLOOKUP($AO646,Listas!$H$6:$I$106,2,),""))),"")</f>
        <v/>
      </c>
      <c r="CZ646" t="str">
        <f>IFERROR('Prod y alimentación'!AL704*IF($AN646=$R$10,VLOOKUP($AO646,Listas!$B$6:$C$106,2,),IF($AN646=$R$11,VLOOKUP($AO646,Listas!$E$6:$F$106,2,),IF($AN646=$R$12,VLOOKUP($AO646,Listas!$H$6:$I$106,2,),""))),"")</f>
        <v/>
      </c>
    </row>
    <row r="647" spans="80:104" x14ac:dyDescent="0.35">
      <c r="CB647" t="str">
        <f>IF(Reservas!E652="",IF(Reservas!D652="","",IF(Reservas!C652=$O$10,0.85,IF(Reservas!C652=$O$11,0.45,IF(Reservas!C652=$O$12,0.33,"")))),Reservas!E652)</f>
        <v/>
      </c>
      <c r="CC647" t="str">
        <f>IF(Reservas!H652="",IF(Reservas!G652="","",IF(Reservas!F652=$O$10,0.85,IF(Reservas!F652=$O$11,0.45,IF(Reservas!F652=$O$12,0.33,"")))),Reservas!H652)</f>
        <v/>
      </c>
      <c r="CD647" t="str">
        <f>IF(Reservas!K652="",IF(Reservas!J652="","",IF(Reservas!I652=$O$10,0.85,IF(Reservas!I652=$O$11,0.45,IF(Reservas!I652=$O$12,0.33,"")))),Reservas!K652)</f>
        <v/>
      </c>
      <c r="CE647" t="str">
        <f>IF(Reservas!N652="",IF(Reservas!M652="","",IF(Reservas!L652=$O$10,0.85,IF(Reservas!L652=$O$11,0.45,IF(Reservas!L652=$O$12,0.33,"")))),Reservas!N652)</f>
        <v/>
      </c>
      <c r="CF647" t="str">
        <f>IF(Reservas!Q652="",IF(Reservas!P652="","",IF(Reservas!O652=$O$10,0.85,IF(Reservas!O652=$O$11,0.45,IF(Reservas!O652=$O$12,0.33,"")))),Reservas!Q652)</f>
        <v/>
      </c>
      <c r="CG647" t="str">
        <f>IF(Reservas!T652="",IF(Reservas!S652="","",IF(Reservas!R652=$O$10,0.85,IF(Reservas!R652=$O$11,0.45,IF(Reservas!R652=$O$12,0.33,"")))),Reservas!T652)</f>
        <v/>
      </c>
      <c r="CH647" t="str">
        <f>IF(Reservas!W652="",IF(Reservas!V652="","",IF(Reservas!U652=$O$10,0.85,IF(Reservas!U652=$O$11,0.45,IF(Reservas!U652=$O$12,0.33,"")))),Reservas!W652)</f>
        <v/>
      </c>
      <c r="CI647" t="str">
        <f>IF(Reservas!Z652="",IF(Reservas!Y652="","",IF(Reservas!X652=$O$10,0.85,IF(Reservas!X652=$O$11,0.45,IF(Reservas!X652=$O$12,0.33,"")))),Reservas!Z652)</f>
        <v/>
      </c>
      <c r="CJ647" t="str">
        <f>IF(Reservas!AC652="",IF(Reservas!AB652="","",IF(Reservas!AA652=$O$10,0.85,IF(Reservas!AA652=$O$11,0.45,IF(Reservas!AA652=$O$12,0.33,"")))),Reservas!AC652)</f>
        <v/>
      </c>
      <c r="CK647" t="str">
        <f>IF(Reservas!AF652="",IF(Reservas!AE652="","",IF(Reservas!AD652=$O$10,0.85,IF(Reservas!AD652=$O$11,0.45,IF(Reservas!AD652=$O$12,0.33,"")))),Reservas!AF652)</f>
        <v/>
      </c>
      <c r="CL647" t="str">
        <f>IF(Reservas!AI652="",IF(Reservas!AH652="","",IF(Reservas!AG652=$O$10,0.85,IF(Reservas!AG652=$O$11,0.45,IF(Reservas!AG652=$O$12,0.33,"")))),Reservas!AI652)</f>
        <v/>
      </c>
      <c r="CM647" t="str">
        <f>IF(Reservas!AL652="",IF(Reservas!AK652="","",IF(Reservas!AJ652=$O$10,0.85,IF(Reservas!AJ652=$O$11,0.45,IF(Reservas!AJ652=$O$12,0.33,"")))),Reservas!AL652)</f>
        <v/>
      </c>
      <c r="CO647" t="str">
        <f>IFERROR('Prod y alimentación'!E705*IF($AN647=$R$10,VLOOKUP($AO647,Listas!$B$6:$C$106,2,),IF($AN647=$R$11,VLOOKUP($AO647,Listas!$E$6:$F$106,2,),IF($AN647=$R$12,VLOOKUP($AO647,Listas!$H$6:$I$106,2,),""))),"")</f>
        <v/>
      </c>
      <c r="CP647" t="str">
        <f>IFERROR('Prod y alimentación'!H705*IF($AN647=$R$10,VLOOKUP($AO647,Listas!$B$6:$C$106,2,),IF($AN647=$R$11,VLOOKUP($AO647,Listas!$E$6:$F$106,2,),IF($AN647=$R$12,VLOOKUP($AO647,Listas!$H$6:$I$106,2,),""))),"")</f>
        <v/>
      </c>
      <c r="CQ647" t="str">
        <f>IFERROR('Prod y alimentación'!K705*IF($AN647=$R$10,VLOOKUP($AO647,Listas!$B$6:$C$106,2,),IF($AN647=$R$11,VLOOKUP($AO647,Listas!$E$6:$F$106,2,),IF($AN647=$R$12,VLOOKUP($AO647,Listas!$H$6:$I$106,2,),""))),"")</f>
        <v/>
      </c>
      <c r="CR647" t="str">
        <f>IFERROR('Prod y alimentación'!N705*IF($AN647=$R$10,VLOOKUP($AO647,Listas!$B$6:$C$106,2,),IF($AN647=$R$11,VLOOKUP($AO647,Listas!$E$6:$F$106,2,),IF($AN647=$R$12,VLOOKUP($AO647,Listas!$H$6:$I$106,2,),""))),"")</f>
        <v/>
      </c>
      <c r="CS647" t="str">
        <f>IFERROR('Prod y alimentación'!Q705*IF($AN647=$R$10,VLOOKUP($AO647,Listas!$B$6:$C$106,2,),IF($AN647=$R$11,VLOOKUP($AO647,Listas!$E$6:$F$106,2,),IF($AN647=$R$12,VLOOKUP($AO647,Listas!$H$6:$I$106,2,),""))),"")</f>
        <v/>
      </c>
      <c r="CT647" t="str">
        <f>IFERROR('Prod y alimentación'!T705*IF($AN647=$R$10,VLOOKUP($AO647,Listas!$B$6:$C$106,2,),IF($AN647=$R$11,VLOOKUP($AO647,Listas!$E$6:$F$106,2,),IF($AN647=$R$12,VLOOKUP($AO647,Listas!$H$6:$I$106,2,),""))),"")</f>
        <v/>
      </c>
      <c r="CU647" t="str">
        <f>IFERROR('Prod y alimentación'!W705*IF($AN647=$R$10,VLOOKUP($AO647,Listas!$B$6:$C$106,2,),IF($AN647=$R$11,VLOOKUP($AO647,Listas!$E$6:$F$106,2,),IF($AN647=$R$12,VLOOKUP($AO647,Listas!$H$6:$I$106,2,),""))),"")</f>
        <v/>
      </c>
      <c r="CV647" t="str">
        <f>IFERROR('Prod y alimentación'!Z705*IF($AN647=$R$10,VLOOKUP($AO647,Listas!$B$6:$C$106,2,),IF($AN647=$R$11,VLOOKUP($AO647,Listas!$E$6:$F$106,2,),IF($AN647=$R$12,VLOOKUP($AO647,Listas!$H$6:$I$106,2,),""))),"")</f>
        <v/>
      </c>
      <c r="CW647" t="str">
        <f>IFERROR('Prod y alimentación'!AC705*IF($AN647=$R$10,VLOOKUP($AO647,Listas!$B$6:$C$106,2,),IF($AN647=$R$11,VLOOKUP($AO647,Listas!$E$6:$F$106,2,),IF($AN647=$R$12,VLOOKUP($AO647,Listas!$H$6:$I$106,2,),""))),"")</f>
        <v/>
      </c>
      <c r="CX647" t="str">
        <f>IFERROR('Prod y alimentación'!AF705*IF($AN647=$R$10,VLOOKUP($AO647,Listas!$B$6:$C$106,2,),IF($AN647=$R$11,VLOOKUP($AO647,Listas!$E$6:$F$106,2,),IF($AN647=$R$12,VLOOKUP($AO647,Listas!$H$6:$I$106,2,),""))),"")</f>
        <v/>
      </c>
      <c r="CY647" t="str">
        <f>IFERROR('Prod y alimentación'!AI705*IF($AN647=$R$10,VLOOKUP($AO647,Listas!$B$6:$C$106,2,),IF($AN647=$R$11,VLOOKUP($AO647,Listas!$E$6:$F$106,2,),IF($AN647=$R$12,VLOOKUP($AO647,Listas!$H$6:$I$106,2,),""))),"")</f>
        <v/>
      </c>
      <c r="CZ647" t="str">
        <f>IFERROR('Prod y alimentación'!AL705*IF($AN647=$R$10,VLOOKUP($AO647,Listas!$B$6:$C$106,2,),IF($AN647=$R$11,VLOOKUP($AO647,Listas!$E$6:$F$106,2,),IF($AN647=$R$12,VLOOKUP($AO647,Listas!$H$6:$I$106,2,),""))),"")</f>
        <v/>
      </c>
    </row>
    <row r="648" spans="80:104" x14ac:dyDescent="0.35">
      <c r="CB648" t="str">
        <f>IF(Reservas!E653="",IF(Reservas!D653="","",IF(Reservas!C653=$O$10,0.85,IF(Reservas!C653=$O$11,0.45,IF(Reservas!C653=$O$12,0.33,"")))),Reservas!E653)</f>
        <v/>
      </c>
      <c r="CC648" t="str">
        <f>IF(Reservas!H653="",IF(Reservas!G653="","",IF(Reservas!F653=$O$10,0.85,IF(Reservas!F653=$O$11,0.45,IF(Reservas!F653=$O$12,0.33,"")))),Reservas!H653)</f>
        <v/>
      </c>
      <c r="CD648" t="str">
        <f>IF(Reservas!K653="",IF(Reservas!J653="","",IF(Reservas!I653=$O$10,0.85,IF(Reservas!I653=$O$11,0.45,IF(Reservas!I653=$O$12,0.33,"")))),Reservas!K653)</f>
        <v/>
      </c>
      <c r="CE648" t="str">
        <f>IF(Reservas!N653="",IF(Reservas!M653="","",IF(Reservas!L653=$O$10,0.85,IF(Reservas!L653=$O$11,0.45,IF(Reservas!L653=$O$12,0.33,"")))),Reservas!N653)</f>
        <v/>
      </c>
      <c r="CF648" t="str">
        <f>IF(Reservas!Q653="",IF(Reservas!P653="","",IF(Reservas!O653=$O$10,0.85,IF(Reservas!O653=$O$11,0.45,IF(Reservas!O653=$O$12,0.33,"")))),Reservas!Q653)</f>
        <v/>
      </c>
      <c r="CG648" t="str">
        <f>IF(Reservas!T653="",IF(Reservas!S653="","",IF(Reservas!R653=$O$10,0.85,IF(Reservas!R653=$O$11,0.45,IF(Reservas!R653=$O$12,0.33,"")))),Reservas!T653)</f>
        <v/>
      </c>
      <c r="CH648" t="str">
        <f>IF(Reservas!W653="",IF(Reservas!V653="","",IF(Reservas!U653=$O$10,0.85,IF(Reservas!U653=$O$11,0.45,IF(Reservas!U653=$O$12,0.33,"")))),Reservas!W653)</f>
        <v/>
      </c>
      <c r="CI648" t="str">
        <f>IF(Reservas!Z653="",IF(Reservas!Y653="","",IF(Reservas!X653=$O$10,0.85,IF(Reservas!X653=$O$11,0.45,IF(Reservas!X653=$O$12,0.33,"")))),Reservas!Z653)</f>
        <v/>
      </c>
      <c r="CJ648" t="str">
        <f>IF(Reservas!AC653="",IF(Reservas!AB653="","",IF(Reservas!AA653=$O$10,0.85,IF(Reservas!AA653=$O$11,0.45,IF(Reservas!AA653=$O$12,0.33,"")))),Reservas!AC653)</f>
        <v/>
      </c>
      <c r="CK648" t="str">
        <f>IF(Reservas!AF653="",IF(Reservas!AE653="","",IF(Reservas!AD653=$O$10,0.85,IF(Reservas!AD653=$O$11,0.45,IF(Reservas!AD653=$O$12,0.33,"")))),Reservas!AF653)</f>
        <v/>
      </c>
      <c r="CL648" t="str">
        <f>IF(Reservas!AI653="",IF(Reservas!AH653="","",IF(Reservas!AG653=$O$10,0.85,IF(Reservas!AG653=$O$11,0.45,IF(Reservas!AG653=$O$12,0.33,"")))),Reservas!AI653)</f>
        <v/>
      </c>
      <c r="CM648" t="str">
        <f>IF(Reservas!AL653="",IF(Reservas!AK653="","",IF(Reservas!AJ653=$O$10,0.85,IF(Reservas!AJ653=$O$11,0.45,IF(Reservas!AJ653=$O$12,0.33,"")))),Reservas!AL653)</f>
        <v/>
      </c>
      <c r="CO648" t="str">
        <f>IFERROR('Prod y alimentación'!E706*IF($AN648=$R$10,VLOOKUP($AO648,Listas!$B$6:$C$106,2,),IF($AN648=$R$11,VLOOKUP($AO648,Listas!$E$6:$F$106,2,),IF($AN648=$R$12,VLOOKUP($AO648,Listas!$H$6:$I$106,2,),""))),"")</f>
        <v/>
      </c>
      <c r="CP648" t="str">
        <f>IFERROR('Prod y alimentación'!H706*IF($AN648=$R$10,VLOOKUP($AO648,Listas!$B$6:$C$106,2,),IF($AN648=$R$11,VLOOKUP($AO648,Listas!$E$6:$F$106,2,),IF($AN648=$R$12,VLOOKUP($AO648,Listas!$H$6:$I$106,2,),""))),"")</f>
        <v/>
      </c>
      <c r="CQ648" t="str">
        <f>IFERROR('Prod y alimentación'!K706*IF($AN648=$R$10,VLOOKUP($AO648,Listas!$B$6:$C$106,2,),IF($AN648=$R$11,VLOOKUP($AO648,Listas!$E$6:$F$106,2,),IF($AN648=$R$12,VLOOKUP($AO648,Listas!$H$6:$I$106,2,),""))),"")</f>
        <v/>
      </c>
      <c r="CR648" t="str">
        <f>IFERROR('Prod y alimentación'!N706*IF($AN648=$R$10,VLOOKUP($AO648,Listas!$B$6:$C$106,2,),IF($AN648=$R$11,VLOOKUP($AO648,Listas!$E$6:$F$106,2,),IF($AN648=$R$12,VLOOKUP($AO648,Listas!$H$6:$I$106,2,),""))),"")</f>
        <v/>
      </c>
      <c r="CS648" t="str">
        <f>IFERROR('Prod y alimentación'!Q706*IF($AN648=$R$10,VLOOKUP($AO648,Listas!$B$6:$C$106,2,),IF($AN648=$R$11,VLOOKUP($AO648,Listas!$E$6:$F$106,2,),IF($AN648=$R$12,VLOOKUP($AO648,Listas!$H$6:$I$106,2,),""))),"")</f>
        <v/>
      </c>
      <c r="CT648" t="str">
        <f>IFERROR('Prod y alimentación'!T706*IF($AN648=$R$10,VLOOKUP($AO648,Listas!$B$6:$C$106,2,),IF($AN648=$R$11,VLOOKUP($AO648,Listas!$E$6:$F$106,2,),IF($AN648=$R$12,VLOOKUP($AO648,Listas!$H$6:$I$106,2,),""))),"")</f>
        <v/>
      </c>
      <c r="CU648" t="str">
        <f>IFERROR('Prod y alimentación'!W706*IF($AN648=$R$10,VLOOKUP($AO648,Listas!$B$6:$C$106,2,),IF($AN648=$R$11,VLOOKUP($AO648,Listas!$E$6:$F$106,2,),IF($AN648=$R$12,VLOOKUP($AO648,Listas!$H$6:$I$106,2,),""))),"")</f>
        <v/>
      </c>
      <c r="CV648" t="str">
        <f>IFERROR('Prod y alimentación'!Z706*IF($AN648=$R$10,VLOOKUP($AO648,Listas!$B$6:$C$106,2,),IF($AN648=$R$11,VLOOKUP($AO648,Listas!$E$6:$F$106,2,),IF($AN648=$R$12,VLOOKUP($AO648,Listas!$H$6:$I$106,2,),""))),"")</f>
        <v/>
      </c>
      <c r="CW648" t="str">
        <f>IFERROR('Prod y alimentación'!AC706*IF($AN648=$R$10,VLOOKUP($AO648,Listas!$B$6:$C$106,2,),IF($AN648=$R$11,VLOOKUP($AO648,Listas!$E$6:$F$106,2,),IF($AN648=$R$12,VLOOKUP($AO648,Listas!$H$6:$I$106,2,),""))),"")</f>
        <v/>
      </c>
      <c r="CX648" t="str">
        <f>IFERROR('Prod y alimentación'!AF706*IF($AN648=$R$10,VLOOKUP($AO648,Listas!$B$6:$C$106,2,),IF($AN648=$R$11,VLOOKUP($AO648,Listas!$E$6:$F$106,2,),IF($AN648=$R$12,VLOOKUP($AO648,Listas!$H$6:$I$106,2,),""))),"")</f>
        <v/>
      </c>
      <c r="CY648" t="str">
        <f>IFERROR('Prod y alimentación'!AI706*IF($AN648=$R$10,VLOOKUP($AO648,Listas!$B$6:$C$106,2,),IF($AN648=$R$11,VLOOKUP($AO648,Listas!$E$6:$F$106,2,),IF($AN648=$R$12,VLOOKUP($AO648,Listas!$H$6:$I$106,2,),""))),"")</f>
        <v/>
      </c>
      <c r="CZ648" t="str">
        <f>IFERROR('Prod y alimentación'!AL706*IF($AN648=$R$10,VLOOKUP($AO648,Listas!$B$6:$C$106,2,),IF($AN648=$R$11,VLOOKUP($AO648,Listas!$E$6:$F$106,2,),IF($AN648=$R$12,VLOOKUP($AO648,Listas!$H$6:$I$106,2,),""))),"")</f>
        <v/>
      </c>
    </row>
    <row r="649" spans="80:104" x14ac:dyDescent="0.35">
      <c r="CB649" t="str">
        <f>IF(Reservas!E654="",IF(Reservas!D654="","",IF(Reservas!C654=$O$10,0.85,IF(Reservas!C654=$O$11,0.45,IF(Reservas!C654=$O$12,0.33,"")))),Reservas!E654)</f>
        <v/>
      </c>
      <c r="CC649" t="str">
        <f>IF(Reservas!H654="",IF(Reservas!G654="","",IF(Reservas!F654=$O$10,0.85,IF(Reservas!F654=$O$11,0.45,IF(Reservas!F654=$O$12,0.33,"")))),Reservas!H654)</f>
        <v/>
      </c>
      <c r="CD649" t="str">
        <f>IF(Reservas!K654="",IF(Reservas!J654="","",IF(Reservas!I654=$O$10,0.85,IF(Reservas!I654=$O$11,0.45,IF(Reservas!I654=$O$12,0.33,"")))),Reservas!K654)</f>
        <v/>
      </c>
      <c r="CE649" t="str">
        <f>IF(Reservas!N654="",IF(Reservas!M654="","",IF(Reservas!L654=$O$10,0.85,IF(Reservas!L654=$O$11,0.45,IF(Reservas!L654=$O$12,0.33,"")))),Reservas!N654)</f>
        <v/>
      </c>
      <c r="CF649" t="str">
        <f>IF(Reservas!Q654="",IF(Reservas!P654="","",IF(Reservas!O654=$O$10,0.85,IF(Reservas!O654=$O$11,0.45,IF(Reservas!O654=$O$12,0.33,"")))),Reservas!Q654)</f>
        <v/>
      </c>
      <c r="CG649" t="str">
        <f>IF(Reservas!T654="",IF(Reservas!S654="","",IF(Reservas!R654=$O$10,0.85,IF(Reservas!R654=$O$11,0.45,IF(Reservas!R654=$O$12,0.33,"")))),Reservas!T654)</f>
        <v/>
      </c>
      <c r="CH649" t="str">
        <f>IF(Reservas!W654="",IF(Reservas!V654="","",IF(Reservas!U654=$O$10,0.85,IF(Reservas!U654=$O$11,0.45,IF(Reservas!U654=$O$12,0.33,"")))),Reservas!W654)</f>
        <v/>
      </c>
      <c r="CI649" t="str">
        <f>IF(Reservas!Z654="",IF(Reservas!Y654="","",IF(Reservas!X654=$O$10,0.85,IF(Reservas!X654=$O$11,0.45,IF(Reservas!X654=$O$12,0.33,"")))),Reservas!Z654)</f>
        <v/>
      </c>
      <c r="CJ649" t="str">
        <f>IF(Reservas!AC654="",IF(Reservas!AB654="","",IF(Reservas!AA654=$O$10,0.85,IF(Reservas!AA654=$O$11,0.45,IF(Reservas!AA654=$O$12,0.33,"")))),Reservas!AC654)</f>
        <v/>
      </c>
      <c r="CK649" t="str">
        <f>IF(Reservas!AF654="",IF(Reservas!AE654="","",IF(Reservas!AD654=$O$10,0.85,IF(Reservas!AD654=$O$11,0.45,IF(Reservas!AD654=$O$12,0.33,"")))),Reservas!AF654)</f>
        <v/>
      </c>
      <c r="CL649" t="str">
        <f>IF(Reservas!AI654="",IF(Reservas!AH654="","",IF(Reservas!AG654=$O$10,0.85,IF(Reservas!AG654=$O$11,0.45,IF(Reservas!AG654=$O$12,0.33,"")))),Reservas!AI654)</f>
        <v/>
      </c>
      <c r="CM649" t="str">
        <f>IF(Reservas!AL654="",IF(Reservas!AK654="","",IF(Reservas!AJ654=$O$10,0.85,IF(Reservas!AJ654=$O$11,0.45,IF(Reservas!AJ654=$O$12,0.33,"")))),Reservas!AL654)</f>
        <v/>
      </c>
      <c r="CO649" t="str">
        <f>IFERROR('Prod y alimentación'!E707*IF($AN649=$R$10,VLOOKUP($AO649,Listas!$B$6:$C$106,2,),IF($AN649=$R$11,VLOOKUP($AO649,Listas!$E$6:$F$106,2,),IF($AN649=$R$12,VLOOKUP($AO649,Listas!$H$6:$I$106,2,),""))),"")</f>
        <v/>
      </c>
      <c r="CP649" t="str">
        <f>IFERROR('Prod y alimentación'!H707*IF($AN649=$R$10,VLOOKUP($AO649,Listas!$B$6:$C$106,2,),IF($AN649=$R$11,VLOOKUP($AO649,Listas!$E$6:$F$106,2,),IF($AN649=$R$12,VLOOKUP($AO649,Listas!$H$6:$I$106,2,),""))),"")</f>
        <v/>
      </c>
      <c r="CQ649" t="str">
        <f>IFERROR('Prod y alimentación'!K707*IF($AN649=$R$10,VLOOKUP($AO649,Listas!$B$6:$C$106,2,),IF($AN649=$R$11,VLOOKUP($AO649,Listas!$E$6:$F$106,2,),IF($AN649=$R$12,VLOOKUP($AO649,Listas!$H$6:$I$106,2,),""))),"")</f>
        <v/>
      </c>
      <c r="CR649" t="str">
        <f>IFERROR('Prod y alimentación'!N707*IF($AN649=$R$10,VLOOKUP($AO649,Listas!$B$6:$C$106,2,),IF($AN649=$R$11,VLOOKUP($AO649,Listas!$E$6:$F$106,2,),IF($AN649=$R$12,VLOOKUP($AO649,Listas!$H$6:$I$106,2,),""))),"")</f>
        <v/>
      </c>
      <c r="CS649" t="str">
        <f>IFERROR('Prod y alimentación'!Q707*IF($AN649=$R$10,VLOOKUP($AO649,Listas!$B$6:$C$106,2,),IF($AN649=$R$11,VLOOKUP($AO649,Listas!$E$6:$F$106,2,),IF($AN649=$R$12,VLOOKUP($AO649,Listas!$H$6:$I$106,2,),""))),"")</f>
        <v/>
      </c>
      <c r="CT649" t="str">
        <f>IFERROR('Prod y alimentación'!T707*IF($AN649=$R$10,VLOOKUP($AO649,Listas!$B$6:$C$106,2,),IF($AN649=$R$11,VLOOKUP($AO649,Listas!$E$6:$F$106,2,),IF($AN649=$R$12,VLOOKUP($AO649,Listas!$H$6:$I$106,2,),""))),"")</f>
        <v/>
      </c>
      <c r="CU649" t="str">
        <f>IFERROR('Prod y alimentación'!W707*IF($AN649=$R$10,VLOOKUP($AO649,Listas!$B$6:$C$106,2,),IF($AN649=$R$11,VLOOKUP($AO649,Listas!$E$6:$F$106,2,),IF($AN649=$R$12,VLOOKUP($AO649,Listas!$H$6:$I$106,2,),""))),"")</f>
        <v/>
      </c>
      <c r="CV649" t="str">
        <f>IFERROR('Prod y alimentación'!Z707*IF($AN649=$R$10,VLOOKUP($AO649,Listas!$B$6:$C$106,2,),IF($AN649=$R$11,VLOOKUP($AO649,Listas!$E$6:$F$106,2,),IF($AN649=$R$12,VLOOKUP($AO649,Listas!$H$6:$I$106,2,),""))),"")</f>
        <v/>
      </c>
      <c r="CW649" t="str">
        <f>IFERROR('Prod y alimentación'!AC707*IF($AN649=$R$10,VLOOKUP($AO649,Listas!$B$6:$C$106,2,),IF($AN649=$R$11,VLOOKUP($AO649,Listas!$E$6:$F$106,2,),IF($AN649=$R$12,VLOOKUP($AO649,Listas!$H$6:$I$106,2,),""))),"")</f>
        <v/>
      </c>
      <c r="CX649" t="str">
        <f>IFERROR('Prod y alimentación'!AF707*IF($AN649=$R$10,VLOOKUP($AO649,Listas!$B$6:$C$106,2,),IF($AN649=$R$11,VLOOKUP($AO649,Listas!$E$6:$F$106,2,),IF($AN649=$R$12,VLOOKUP($AO649,Listas!$H$6:$I$106,2,),""))),"")</f>
        <v/>
      </c>
      <c r="CY649" t="str">
        <f>IFERROR('Prod y alimentación'!AI707*IF($AN649=$R$10,VLOOKUP($AO649,Listas!$B$6:$C$106,2,),IF($AN649=$R$11,VLOOKUP($AO649,Listas!$E$6:$F$106,2,),IF($AN649=$R$12,VLOOKUP($AO649,Listas!$H$6:$I$106,2,),""))),"")</f>
        <v/>
      </c>
      <c r="CZ649" t="str">
        <f>IFERROR('Prod y alimentación'!AL707*IF($AN649=$R$10,VLOOKUP($AO649,Listas!$B$6:$C$106,2,),IF($AN649=$R$11,VLOOKUP($AO649,Listas!$E$6:$F$106,2,),IF($AN649=$R$12,VLOOKUP($AO649,Listas!$H$6:$I$106,2,),""))),"")</f>
        <v/>
      </c>
    </row>
    <row r="650" spans="80:104" x14ac:dyDescent="0.35">
      <c r="CB650" t="str">
        <f>IF(Reservas!E655="",IF(Reservas!D655="","",IF(Reservas!C655=$O$10,0.85,IF(Reservas!C655=$O$11,0.45,IF(Reservas!C655=$O$12,0.33,"")))),Reservas!E655)</f>
        <v/>
      </c>
      <c r="CC650" t="str">
        <f>IF(Reservas!H655="",IF(Reservas!G655="","",IF(Reservas!F655=$O$10,0.85,IF(Reservas!F655=$O$11,0.45,IF(Reservas!F655=$O$12,0.33,"")))),Reservas!H655)</f>
        <v/>
      </c>
      <c r="CD650" t="str">
        <f>IF(Reservas!K655="",IF(Reservas!J655="","",IF(Reservas!I655=$O$10,0.85,IF(Reservas!I655=$O$11,0.45,IF(Reservas!I655=$O$12,0.33,"")))),Reservas!K655)</f>
        <v/>
      </c>
      <c r="CE650" t="str">
        <f>IF(Reservas!N655="",IF(Reservas!M655="","",IF(Reservas!L655=$O$10,0.85,IF(Reservas!L655=$O$11,0.45,IF(Reservas!L655=$O$12,0.33,"")))),Reservas!N655)</f>
        <v/>
      </c>
      <c r="CF650" t="str">
        <f>IF(Reservas!Q655="",IF(Reservas!P655="","",IF(Reservas!O655=$O$10,0.85,IF(Reservas!O655=$O$11,0.45,IF(Reservas!O655=$O$12,0.33,"")))),Reservas!Q655)</f>
        <v/>
      </c>
      <c r="CG650" t="str">
        <f>IF(Reservas!T655="",IF(Reservas!S655="","",IF(Reservas!R655=$O$10,0.85,IF(Reservas!R655=$O$11,0.45,IF(Reservas!R655=$O$12,0.33,"")))),Reservas!T655)</f>
        <v/>
      </c>
      <c r="CH650" t="str">
        <f>IF(Reservas!W655="",IF(Reservas!V655="","",IF(Reservas!U655=$O$10,0.85,IF(Reservas!U655=$O$11,0.45,IF(Reservas!U655=$O$12,0.33,"")))),Reservas!W655)</f>
        <v/>
      </c>
      <c r="CI650" t="str">
        <f>IF(Reservas!Z655="",IF(Reservas!Y655="","",IF(Reservas!X655=$O$10,0.85,IF(Reservas!X655=$O$11,0.45,IF(Reservas!X655=$O$12,0.33,"")))),Reservas!Z655)</f>
        <v/>
      </c>
      <c r="CJ650" t="str">
        <f>IF(Reservas!AC655="",IF(Reservas!AB655="","",IF(Reservas!AA655=$O$10,0.85,IF(Reservas!AA655=$O$11,0.45,IF(Reservas!AA655=$O$12,0.33,"")))),Reservas!AC655)</f>
        <v/>
      </c>
      <c r="CK650" t="str">
        <f>IF(Reservas!AF655="",IF(Reservas!AE655="","",IF(Reservas!AD655=$O$10,0.85,IF(Reservas!AD655=$O$11,0.45,IF(Reservas!AD655=$O$12,0.33,"")))),Reservas!AF655)</f>
        <v/>
      </c>
      <c r="CL650" t="str">
        <f>IF(Reservas!AI655="",IF(Reservas!AH655="","",IF(Reservas!AG655=$O$10,0.85,IF(Reservas!AG655=$O$11,0.45,IF(Reservas!AG655=$O$12,0.33,"")))),Reservas!AI655)</f>
        <v/>
      </c>
      <c r="CM650" t="str">
        <f>IF(Reservas!AL655="",IF(Reservas!AK655="","",IF(Reservas!AJ655=$O$10,0.85,IF(Reservas!AJ655=$O$11,0.45,IF(Reservas!AJ655=$O$12,0.33,"")))),Reservas!AL655)</f>
        <v/>
      </c>
      <c r="CO650" t="str">
        <f>IFERROR('Prod y alimentación'!E708*IF($AN650=$R$10,VLOOKUP($AO650,Listas!$B$6:$C$106,2,),IF($AN650=$R$11,VLOOKUP($AO650,Listas!$E$6:$F$106,2,),IF($AN650=$R$12,VLOOKUP($AO650,Listas!$H$6:$I$106,2,),""))),"")</f>
        <v/>
      </c>
      <c r="CP650" t="str">
        <f>IFERROR('Prod y alimentación'!H708*IF($AN650=$R$10,VLOOKUP($AO650,Listas!$B$6:$C$106,2,),IF($AN650=$R$11,VLOOKUP($AO650,Listas!$E$6:$F$106,2,),IF($AN650=$R$12,VLOOKUP($AO650,Listas!$H$6:$I$106,2,),""))),"")</f>
        <v/>
      </c>
      <c r="CQ650" t="str">
        <f>IFERROR('Prod y alimentación'!K708*IF($AN650=$R$10,VLOOKUP($AO650,Listas!$B$6:$C$106,2,),IF($AN650=$R$11,VLOOKUP($AO650,Listas!$E$6:$F$106,2,),IF($AN650=$R$12,VLOOKUP($AO650,Listas!$H$6:$I$106,2,),""))),"")</f>
        <v/>
      </c>
      <c r="CR650" t="str">
        <f>IFERROR('Prod y alimentación'!N708*IF($AN650=$R$10,VLOOKUP($AO650,Listas!$B$6:$C$106,2,),IF($AN650=$R$11,VLOOKUP($AO650,Listas!$E$6:$F$106,2,),IF($AN650=$R$12,VLOOKUP($AO650,Listas!$H$6:$I$106,2,),""))),"")</f>
        <v/>
      </c>
      <c r="CS650" t="str">
        <f>IFERROR('Prod y alimentación'!Q708*IF($AN650=$R$10,VLOOKUP($AO650,Listas!$B$6:$C$106,2,),IF($AN650=$R$11,VLOOKUP($AO650,Listas!$E$6:$F$106,2,),IF($AN650=$R$12,VLOOKUP($AO650,Listas!$H$6:$I$106,2,),""))),"")</f>
        <v/>
      </c>
      <c r="CT650" t="str">
        <f>IFERROR('Prod y alimentación'!T708*IF($AN650=$R$10,VLOOKUP($AO650,Listas!$B$6:$C$106,2,),IF($AN650=$R$11,VLOOKUP($AO650,Listas!$E$6:$F$106,2,),IF($AN650=$R$12,VLOOKUP($AO650,Listas!$H$6:$I$106,2,),""))),"")</f>
        <v/>
      </c>
      <c r="CU650" t="str">
        <f>IFERROR('Prod y alimentación'!W708*IF($AN650=$R$10,VLOOKUP($AO650,Listas!$B$6:$C$106,2,),IF($AN650=$R$11,VLOOKUP($AO650,Listas!$E$6:$F$106,2,),IF($AN650=$R$12,VLOOKUP($AO650,Listas!$H$6:$I$106,2,),""))),"")</f>
        <v/>
      </c>
      <c r="CV650" t="str">
        <f>IFERROR('Prod y alimentación'!Z708*IF($AN650=$R$10,VLOOKUP($AO650,Listas!$B$6:$C$106,2,),IF($AN650=$R$11,VLOOKUP($AO650,Listas!$E$6:$F$106,2,),IF($AN650=$R$12,VLOOKUP($AO650,Listas!$H$6:$I$106,2,),""))),"")</f>
        <v/>
      </c>
      <c r="CW650" t="str">
        <f>IFERROR('Prod y alimentación'!AC708*IF($AN650=$R$10,VLOOKUP($AO650,Listas!$B$6:$C$106,2,),IF($AN650=$R$11,VLOOKUP($AO650,Listas!$E$6:$F$106,2,),IF($AN650=$R$12,VLOOKUP($AO650,Listas!$H$6:$I$106,2,),""))),"")</f>
        <v/>
      </c>
      <c r="CX650" t="str">
        <f>IFERROR('Prod y alimentación'!AF708*IF($AN650=$R$10,VLOOKUP($AO650,Listas!$B$6:$C$106,2,),IF($AN650=$R$11,VLOOKUP($AO650,Listas!$E$6:$F$106,2,),IF($AN650=$R$12,VLOOKUP($AO650,Listas!$H$6:$I$106,2,),""))),"")</f>
        <v/>
      </c>
      <c r="CY650" t="str">
        <f>IFERROR('Prod y alimentación'!AI708*IF($AN650=$R$10,VLOOKUP($AO650,Listas!$B$6:$C$106,2,),IF($AN650=$R$11,VLOOKUP($AO650,Listas!$E$6:$F$106,2,),IF($AN650=$R$12,VLOOKUP($AO650,Listas!$H$6:$I$106,2,),""))),"")</f>
        <v/>
      </c>
      <c r="CZ650" t="str">
        <f>IFERROR('Prod y alimentación'!AL708*IF($AN650=$R$10,VLOOKUP($AO650,Listas!$B$6:$C$106,2,),IF($AN650=$R$11,VLOOKUP($AO650,Listas!$E$6:$F$106,2,),IF($AN650=$R$12,VLOOKUP($AO650,Listas!$H$6:$I$106,2,),""))),"")</f>
        <v/>
      </c>
    </row>
    <row r="651" spans="80:104" x14ac:dyDescent="0.35">
      <c r="CB651" t="str">
        <f>IF(Reservas!E656="",IF(Reservas!D656="","",IF(Reservas!C656=$O$10,0.85,IF(Reservas!C656=$O$11,0.45,IF(Reservas!C656=$O$12,0.33,"")))),Reservas!E656)</f>
        <v/>
      </c>
      <c r="CC651" t="str">
        <f>IF(Reservas!H656="",IF(Reservas!G656="","",IF(Reservas!F656=$O$10,0.85,IF(Reservas!F656=$O$11,0.45,IF(Reservas!F656=$O$12,0.33,"")))),Reservas!H656)</f>
        <v/>
      </c>
      <c r="CD651" t="str">
        <f>IF(Reservas!K656="",IF(Reservas!J656="","",IF(Reservas!I656=$O$10,0.85,IF(Reservas!I656=$O$11,0.45,IF(Reservas!I656=$O$12,0.33,"")))),Reservas!K656)</f>
        <v/>
      </c>
      <c r="CE651" t="str">
        <f>IF(Reservas!N656="",IF(Reservas!M656="","",IF(Reservas!L656=$O$10,0.85,IF(Reservas!L656=$O$11,0.45,IF(Reservas!L656=$O$12,0.33,"")))),Reservas!N656)</f>
        <v/>
      </c>
      <c r="CF651" t="str">
        <f>IF(Reservas!Q656="",IF(Reservas!P656="","",IF(Reservas!O656=$O$10,0.85,IF(Reservas!O656=$O$11,0.45,IF(Reservas!O656=$O$12,0.33,"")))),Reservas!Q656)</f>
        <v/>
      </c>
      <c r="CG651" t="str">
        <f>IF(Reservas!T656="",IF(Reservas!S656="","",IF(Reservas!R656=$O$10,0.85,IF(Reservas!R656=$O$11,0.45,IF(Reservas!R656=$O$12,0.33,"")))),Reservas!T656)</f>
        <v/>
      </c>
      <c r="CH651" t="str">
        <f>IF(Reservas!W656="",IF(Reservas!V656="","",IF(Reservas!U656=$O$10,0.85,IF(Reservas!U656=$O$11,0.45,IF(Reservas!U656=$O$12,0.33,"")))),Reservas!W656)</f>
        <v/>
      </c>
      <c r="CI651" t="str">
        <f>IF(Reservas!Z656="",IF(Reservas!Y656="","",IF(Reservas!X656=$O$10,0.85,IF(Reservas!X656=$O$11,0.45,IF(Reservas!X656=$O$12,0.33,"")))),Reservas!Z656)</f>
        <v/>
      </c>
      <c r="CJ651" t="str">
        <f>IF(Reservas!AC656="",IF(Reservas!AB656="","",IF(Reservas!AA656=$O$10,0.85,IF(Reservas!AA656=$O$11,0.45,IF(Reservas!AA656=$O$12,0.33,"")))),Reservas!AC656)</f>
        <v/>
      </c>
      <c r="CK651" t="str">
        <f>IF(Reservas!AF656="",IF(Reservas!AE656="","",IF(Reservas!AD656=$O$10,0.85,IF(Reservas!AD656=$O$11,0.45,IF(Reservas!AD656=$O$12,0.33,"")))),Reservas!AF656)</f>
        <v/>
      </c>
      <c r="CL651" t="str">
        <f>IF(Reservas!AI656="",IF(Reservas!AH656="","",IF(Reservas!AG656=$O$10,0.85,IF(Reservas!AG656=$O$11,0.45,IF(Reservas!AG656=$O$12,0.33,"")))),Reservas!AI656)</f>
        <v/>
      </c>
      <c r="CM651" t="str">
        <f>IF(Reservas!AL656="",IF(Reservas!AK656="","",IF(Reservas!AJ656=$O$10,0.85,IF(Reservas!AJ656=$O$11,0.45,IF(Reservas!AJ656=$O$12,0.33,"")))),Reservas!AL656)</f>
        <v/>
      </c>
      <c r="CO651" t="str">
        <f>IFERROR('Prod y alimentación'!E709*IF($AN651=$R$10,VLOOKUP($AO651,Listas!$B$6:$C$106,2,),IF($AN651=$R$11,VLOOKUP($AO651,Listas!$E$6:$F$106,2,),IF($AN651=$R$12,VLOOKUP($AO651,Listas!$H$6:$I$106,2,),""))),"")</f>
        <v/>
      </c>
      <c r="CP651" t="str">
        <f>IFERROR('Prod y alimentación'!H709*IF($AN651=$R$10,VLOOKUP($AO651,Listas!$B$6:$C$106,2,),IF($AN651=$R$11,VLOOKUP($AO651,Listas!$E$6:$F$106,2,),IF($AN651=$R$12,VLOOKUP($AO651,Listas!$H$6:$I$106,2,),""))),"")</f>
        <v/>
      </c>
      <c r="CQ651" t="str">
        <f>IFERROR('Prod y alimentación'!K709*IF($AN651=$R$10,VLOOKUP($AO651,Listas!$B$6:$C$106,2,),IF($AN651=$R$11,VLOOKUP($AO651,Listas!$E$6:$F$106,2,),IF($AN651=$R$12,VLOOKUP($AO651,Listas!$H$6:$I$106,2,),""))),"")</f>
        <v/>
      </c>
      <c r="CR651" t="str">
        <f>IFERROR('Prod y alimentación'!N709*IF($AN651=$R$10,VLOOKUP($AO651,Listas!$B$6:$C$106,2,),IF($AN651=$R$11,VLOOKUP($AO651,Listas!$E$6:$F$106,2,),IF($AN651=$R$12,VLOOKUP($AO651,Listas!$H$6:$I$106,2,),""))),"")</f>
        <v/>
      </c>
      <c r="CS651" t="str">
        <f>IFERROR('Prod y alimentación'!Q709*IF($AN651=$R$10,VLOOKUP($AO651,Listas!$B$6:$C$106,2,),IF($AN651=$R$11,VLOOKUP($AO651,Listas!$E$6:$F$106,2,),IF($AN651=$R$12,VLOOKUP($AO651,Listas!$H$6:$I$106,2,),""))),"")</f>
        <v/>
      </c>
      <c r="CT651" t="str">
        <f>IFERROR('Prod y alimentación'!T709*IF($AN651=$R$10,VLOOKUP($AO651,Listas!$B$6:$C$106,2,),IF($AN651=$R$11,VLOOKUP($AO651,Listas!$E$6:$F$106,2,),IF($AN651=$R$12,VLOOKUP($AO651,Listas!$H$6:$I$106,2,),""))),"")</f>
        <v/>
      </c>
      <c r="CU651" t="str">
        <f>IFERROR('Prod y alimentación'!W709*IF($AN651=$R$10,VLOOKUP($AO651,Listas!$B$6:$C$106,2,),IF($AN651=$R$11,VLOOKUP($AO651,Listas!$E$6:$F$106,2,),IF($AN651=$R$12,VLOOKUP($AO651,Listas!$H$6:$I$106,2,),""))),"")</f>
        <v/>
      </c>
      <c r="CV651" t="str">
        <f>IFERROR('Prod y alimentación'!Z709*IF($AN651=$R$10,VLOOKUP($AO651,Listas!$B$6:$C$106,2,),IF($AN651=$R$11,VLOOKUP($AO651,Listas!$E$6:$F$106,2,),IF($AN651=$R$12,VLOOKUP($AO651,Listas!$H$6:$I$106,2,),""))),"")</f>
        <v/>
      </c>
      <c r="CW651" t="str">
        <f>IFERROR('Prod y alimentación'!AC709*IF($AN651=$R$10,VLOOKUP($AO651,Listas!$B$6:$C$106,2,),IF($AN651=$R$11,VLOOKUP($AO651,Listas!$E$6:$F$106,2,),IF($AN651=$R$12,VLOOKUP($AO651,Listas!$H$6:$I$106,2,),""))),"")</f>
        <v/>
      </c>
      <c r="CX651" t="str">
        <f>IFERROR('Prod y alimentación'!AF709*IF($AN651=$R$10,VLOOKUP($AO651,Listas!$B$6:$C$106,2,),IF($AN651=$R$11,VLOOKUP($AO651,Listas!$E$6:$F$106,2,),IF($AN651=$R$12,VLOOKUP($AO651,Listas!$H$6:$I$106,2,),""))),"")</f>
        <v/>
      </c>
      <c r="CY651" t="str">
        <f>IFERROR('Prod y alimentación'!AI709*IF($AN651=$R$10,VLOOKUP($AO651,Listas!$B$6:$C$106,2,),IF($AN651=$R$11,VLOOKUP($AO651,Listas!$E$6:$F$106,2,),IF($AN651=$R$12,VLOOKUP($AO651,Listas!$H$6:$I$106,2,),""))),"")</f>
        <v/>
      </c>
      <c r="CZ651" t="str">
        <f>IFERROR('Prod y alimentación'!AL709*IF($AN651=$R$10,VLOOKUP($AO651,Listas!$B$6:$C$106,2,),IF($AN651=$R$11,VLOOKUP($AO651,Listas!$E$6:$F$106,2,),IF($AN651=$R$12,VLOOKUP($AO651,Listas!$H$6:$I$106,2,),""))),"")</f>
        <v/>
      </c>
    </row>
    <row r="652" spans="80:104" x14ac:dyDescent="0.35">
      <c r="CB652" t="str">
        <f>IF(Reservas!E657="",IF(Reservas!D657="","",IF(Reservas!C657=$O$10,0.85,IF(Reservas!C657=$O$11,0.45,IF(Reservas!C657=$O$12,0.33,"")))),Reservas!E657)</f>
        <v/>
      </c>
      <c r="CC652" t="str">
        <f>IF(Reservas!H657="",IF(Reservas!G657="","",IF(Reservas!F657=$O$10,0.85,IF(Reservas!F657=$O$11,0.45,IF(Reservas!F657=$O$12,0.33,"")))),Reservas!H657)</f>
        <v/>
      </c>
      <c r="CD652" t="str">
        <f>IF(Reservas!K657="",IF(Reservas!J657="","",IF(Reservas!I657=$O$10,0.85,IF(Reservas!I657=$O$11,0.45,IF(Reservas!I657=$O$12,0.33,"")))),Reservas!K657)</f>
        <v/>
      </c>
      <c r="CE652" t="str">
        <f>IF(Reservas!N657="",IF(Reservas!M657="","",IF(Reservas!L657=$O$10,0.85,IF(Reservas!L657=$O$11,0.45,IF(Reservas!L657=$O$12,0.33,"")))),Reservas!N657)</f>
        <v/>
      </c>
      <c r="CF652" t="str">
        <f>IF(Reservas!Q657="",IF(Reservas!P657="","",IF(Reservas!O657=$O$10,0.85,IF(Reservas!O657=$O$11,0.45,IF(Reservas!O657=$O$12,0.33,"")))),Reservas!Q657)</f>
        <v/>
      </c>
      <c r="CG652" t="str">
        <f>IF(Reservas!T657="",IF(Reservas!S657="","",IF(Reservas!R657=$O$10,0.85,IF(Reservas!R657=$O$11,0.45,IF(Reservas!R657=$O$12,0.33,"")))),Reservas!T657)</f>
        <v/>
      </c>
      <c r="CH652" t="str">
        <f>IF(Reservas!W657="",IF(Reservas!V657="","",IF(Reservas!U657=$O$10,0.85,IF(Reservas!U657=$O$11,0.45,IF(Reservas!U657=$O$12,0.33,"")))),Reservas!W657)</f>
        <v/>
      </c>
      <c r="CI652" t="str">
        <f>IF(Reservas!Z657="",IF(Reservas!Y657="","",IF(Reservas!X657=$O$10,0.85,IF(Reservas!X657=$O$11,0.45,IF(Reservas!X657=$O$12,0.33,"")))),Reservas!Z657)</f>
        <v/>
      </c>
      <c r="CJ652" t="str">
        <f>IF(Reservas!AC657="",IF(Reservas!AB657="","",IF(Reservas!AA657=$O$10,0.85,IF(Reservas!AA657=$O$11,0.45,IF(Reservas!AA657=$O$12,0.33,"")))),Reservas!AC657)</f>
        <v/>
      </c>
      <c r="CK652" t="str">
        <f>IF(Reservas!AF657="",IF(Reservas!AE657="","",IF(Reservas!AD657=$O$10,0.85,IF(Reservas!AD657=$O$11,0.45,IF(Reservas!AD657=$O$12,0.33,"")))),Reservas!AF657)</f>
        <v/>
      </c>
      <c r="CL652" t="str">
        <f>IF(Reservas!AI657="",IF(Reservas!AH657="","",IF(Reservas!AG657=$O$10,0.85,IF(Reservas!AG657=$O$11,0.45,IF(Reservas!AG657=$O$12,0.33,"")))),Reservas!AI657)</f>
        <v/>
      </c>
      <c r="CM652" t="str">
        <f>IF(Reservas!AL657="",IF(Reservas!AK657="","",IF(Reservas!AJ657=$O$10,0.85,IF(Reservas!AJ657=$O$11,0.45,IF(Reservas!AJ657=$O$12,0.33,"")))),Reservas!AL657)</f>
        <v/>
      </c>
      <c r="CO652" t="str">
        <f>IFERROR('Prod y alimentación'!E710*IF($AN652=$R$10,VLOOKUP($AO652,Listas!$B$6:$C$106,2,),IF($AN652=$R$11,VLOOKUP($AO652,Listas!$E$6:$F$106,2,),IF($AN652=$R$12,VLOOKUP($AO652,Listas!$H$6:$I$106,2,),""))),"")</f>
        <v/>
      </c>
      <c r="CP652" t="str">
        <f>IFERROR('Prod y alimentación'!H710*IF($AN652=$R$10,VLOOKUP($AO652,Listas!$B$6:$C$106,2,),IF($AN652=$R$11,VLOOKUP($AO652,Listas!$E$6:$F$106,2,),IF($AN652=$R$12,VLOOKUP($AO652,Listas!$H$6:$I$106,2,),""))),"")</f>
        <v/>
      </c>
      <c r="CQ652" t="str">
        <f>IFERROR('Prod y alimentación'!K710*IF($AN652=$R$10,VLOOKUP($AO652,Listas!$B$6:$C$106,2,),IF($AN652=$R$11,VLOOKUP($AO652,Listas!$E$6:$F$106,2,),IF($AN652=$R$12,VLOOKUP($AO652,Listas!$H$6:$I$106,2,),""))),"")</f>
        <v/>
      </c>
      <c r="CR652" t="str">
        <f>IFERROR('Prod y alimentación'!N710*IF($AN652=$R$10,VLOOKUP($AO652,Listas!$B$6:$C$106,2,),IF($AN652=$R$11,VLOOKUP($AO652,Listas!$E$6:$F$106,2,),IF($AN652=$R$12,VLOOKUP($AO652,Listas!$H$6:$I$106,2,),""))),"")</f>
        <v/>
      </c>
      <c r="CS652" t="str">
        <f>IFERROR('Prod y alimentación'!Q710*IF($AN652=$R$10,VLOOKUP($AO652,Listas!$B$6:$C$106,2,),IF($AN652=$R$11,VLOOKUP($AO652,Listas!$E$6:$F$106,2,),IF($AN652=$R$12,VLOOKUP($AO652,Listas!$H$6:$I$106,2,),""))),"")</f>
        <v/>
      </c>
      <c r="CT652" t="str">
        <f>IFERROR('Prod y alimentación'!T710*IF($AN652=$R$10,VLOOKUP($AO652,Listas!$B$6:$C$106,2,),IF($AN652=$R$11,VLOOKUP($AO652,Listas!$E$6:$F$106,2,),IF($AN652=$R$12,VLOOKUP($AO652,Listas!$H$6:$I$106,2,),""))),"")</f>
        <v/>
      </c>
      <c r="CU652" t="str">
        <f>IFERROR('Prod y alimentación'!W710*IF($AN652=$R$10,VLOOKUP($AO652,Listas!$B$6:$C$106,2,),IF($AN652=$R$11,VLOOKUP($AO652,Listas!$E$6:$F$106,2,),IF($AN652=$R$12,VLOOKUP($AO652,Listas!$H$6:$I$106,2,),""))),"")</f>
        <v/>
      </c>
      <c r="CV652" t="str">
        <f>IFERROR('Prod y alimentación'!Z710*IF($AN652=$R$10,VLOOKUP($AO652,Listas!$B$6:$C$106,2,),IF($AN652=$R$11,VLOOKUP($AO652,Listas!$E$6:$F$106,2,),IF($AN652=$R$12,VLOOKUP($AO652,Listas!$H$6:$I$106,2,),""))),"")</f>
        <v/>
      </c>
      <c r="CW652" t="str">
        <f>IFERROR('Prod y alimentación'!AC710*IF($AN652=$R$10,VLOOKUP($AO652,Listas!$B$6:$C$106,2,),IF($AN652=$R$11,VLOOKUP($AO652,Listas!$E$6:$F$106,2,),IF($AN652=$R$12,VLOOKUP($AO652,Listas!$H$6:$I$106,2,),""))),"")</f>
        <v/>
      </c>
      <c r="CX652" t="str">
        <f>IFERROR('Prod y alimentación'!AF710*IF($AN652=$R$10,VLOOKUP($AO652,Listas!$B$6:$C$106,2,),IF($AN652=$R$11,VLOOKUP($AO652,Listas!$E$6:$F$106,2,),IF($AN652=$R$12,VLOOKUP($AO652,Listas!$H$6:$I$106,2,),""))),"")</f>
        <v/>
      </c>
      <c r="CY652" t="str">
        <f>IFERROR('Prod y alimentación'!AI710*IF($AN652=$R$10,VLOOKUP($AO652,Listas!$B$6:$C$106,2,),IF($AN652=$R$11,VLOOKUP($AO652,Listas!$E$6:$F$106,2,),IF($AN652=$R$12,VLOOKUP($AO652,Listas!$H$6:$I$106,2,),""))),"")</f>
        <v/>
      </c>
      <c r="CZ652" t="str">
        <f>IFERROR('Prod y alimentación'!AL710*IF($AN652=$R$10,VLOOKUP($AO652,Listas!$B$6:$C$106,2,),IF($AN652=$R$11,VLOOKUP($AO652,Listas!$E$6:$F$106,2,),IF($AN652=$R$12,VLOOKUP($AO652,Listas!$H$6:$I$106,2,),""))),"")</f>
        <v/>
      </c>
    </row>
    <row r="653" spans="80:104" x14ac:dyDescent="0.35">
      <c r="CB653" t="str">
        <f>IF(Reservas!E658="",IF(Reservas!D658="","",IF(Reservas!C658=$O$10,0.85,IF(Reservas!C658=$O$11,0.45,IF(Reservas!C658=$O$12,0.33,"")))),Reservas!E658)</f>
        <v/>
      </c>
      <c r="CC653" t="str">
        <f>IF(Reservas!H658="",IF(Reservas!G658="","",IF(Reservas!F658=$O$10,0.85,IF(Reservas!F658=$O$11,0.45,IF(Reservas!F658=$O$12,0.33,"")))),Reservas!H658)</f>
        <v/>
      </c>
      <c r="CD653" t="str">
        <f>IF(Reservas!K658="",IF(Reservas!J658="","",IF(Reservas!I658=$O$10,0.85,IF(Reservas!I658=$O$11,0.45,IF(Reservas!I658=$O$12,0.33,"")))),Reservas!K658)</f>
        <v/>
      </c>
      <c r="CE653" t="str">
        <f>IF(Reservas!N658="",IF(Reservas!M658="","",IF(Reservas!L658=$O$10,0.85,IF(Reservas!L658=$O$11,0.45,IF(Reservas!L658=$O$12,0.33,"")))),Reservas!N658)</f>
        <v/>
      </c>
      <c r="CF653" t="str">
        <f>IF(Reservas!Q658="",IF(Reservas!P658="","",IF(Reservas!O658=$O$10,0.85,IF(Reservas!O658=$O$11,0.45,IF(Reservas!O658=$O$12,0.33,"")))),Reservas!Q658)</f>
        <v/>
      </c>
      <c r="CG653" t="str">
        <f>IF(Reservas!T658="",IF(Reservas!S658="","",IF(Reservas!R658=$O$10,0.85,IF(Reservas!R658=$O$11,0.45,IF(Reservas!R658=$O$12,0.33,"")))),Reservas!T658)</f>
        <v/>
      </c>
      <c r="CH653" t="str">
        <f>IF(Reservas!W658="",IF(Reservas!V658="","",IF(Reservas!U658=$O$10,0.85,IF(Reservas!U658=$O$11,0.45,IF(Reservas!U658=$O$12,0.33,"")))),Reservas!W658)</f>
        <v/>
      </c>
      <c r="CI653" t="str">
        <f>IF(Reservas!Z658="",IF(Reservas!Y658="","",IF(Reservas!X658=$O$10,0.85,IF(Reservas!X658=$O$11,0.45,IF(Reservas!X658=$O$12,0.33,"")))),Reservas!Z658)</f>
        <v/>
      </c>
      <c r="CJ653" t="str">
        <f>IF(Reservas!AC658="",IF(Reservas!AB658="","",IF(Reservas!AA658=$O$10,0.85,IF(Reservas!AA658=$O$11,0.45,IF(Reservas!AA658=$O$12,0.33,"")))),Reservas!AC658)</f>
        <v/>
      </c>
      <c r="CK653" t="str">
        <f>IF(Reservas!AF658="",IF(Reservas!AE658="","",IF(Reservas!AD658=$O$10,0.85,IF(Reservas!AD658=$O$11,0.45,IF(Reservas!AD658=$O$12,0.33,"")))),Reservas!AF658)</f>
        <v/>
      </c>
      <c r="CL653" t="str">
        <f>IF(Reservas!AI658="",IF(Reservas!AH658="","",IF(Reservas!AG658=$O$10,0.85,IF(Reservas!AG658=$O$11,0.45,IF(Reservas!AG658=$O$12,0.33,"")))),Reservas!AI658)</f>
        <v/>
      </c>
      <c r="CM653" t="str">
        <f>IF(Reservas!AL658="",IF(Reservas!AK658="","",IF(Reservas!AJ658=$O$10,0.85,IF(Reservas!AJ658=$O$11,0.45,IF(Reservas!AJ658=$O$12,0.33,"")))),Reservas!AL658)</f>
        <v/>
      </c>
      <c r="CO653" t="str">
        <f>IFERROR('Prod y alimentación'!E711*IF($AN653=$R$10,VLOOKUP($AO653,Listas!$B$6:$C$106,2,),IF($AN653=$R$11,VLOOKUP($AO653,Listas!$E$6:$F$106,2,),IF($AN653=$R$12,VLOOKUP($AO653,Listas!$H$6:$I$106,2,),""))),"")</f>
        <v/>
      </c>
      <c r="CP653" t="str">
        <f>IFERROR('Prod y alimentación'!H711*IF($AN653=$R$10,VLOOKUP($AO653,Listas!$B$6:$C$106,2,),IF($AN653=$R$11,VLOOKUP($AO653,Listas!$E$6:$F$106,2,),IF($AN653=$R$12,VLOOKUP($AO653,Listas!$H$6:$I$106,2,),""))),"")</f>
        <v/>
      </c>
      <c r="CQ653" t="str">
        <f>IFERROR('Prod y alimentación'!K711*IF($AN653=$R$10,VLOOKUP($AO653,Listas!$B$6:$C$106,2,),IF($AN653=$R$11,VLOOKUP($AO653,Listas!$E$6:$F$106,2,),IF($AN653=$R$12,VLOOKUP($AO653,Listas!$H$6:$I$106,2,),""))),"")</f>
        <v/>
      </c>
      <c r="CR653" t="str">
        <f>IFERROR('Prod y alimentación'!N711*IF($AN653=$R$10,VLOOKUP($AO653,Listas!$B$6:$C$106,2,),IF($AN653=$R$11,VLOOKUP($AO653,Listas!$E$6:$F$106,2,),IF($AN653=$R$12,VLOOKUP($AO653,Listas!$H$6:$I$106,2,),""))),"")</f>
        <v/>
      </c>
      <c r="CS653" t="str">
        <f>IFERROR('Prod y alimentación'!Q711*IF($AN653=$R$10,VLOOKUP($AO653,Listas!$B$6:$C$106,2,),IF($AN653=$R$11,VLOOKUP($AO653,Listas!$E$6:$F$106,2,),IF($AN653=$R$12,VLOOKUP($AO653,Listas!$H$6:$I$106,2,),""))),"")</f>
        <v/>
      </c>
      <c r="CT653" t="str">
        <f>IFERROR('Prod y alimentación'!T711*IF($AN653=$R$10,VLOOKUP($AO653,Listas!$B$6:$C$106,2,),IF($AN653=$R$11,VLOOKUP($AO653,Listas!$E$6:$F$106,2,),IF($AN653=$R$12,VLOOKUP($AO653,Listas!$H$6:$I$106,2,),""))),"")</f>
        <v/>
      </c>
      <c r="CU653" t="str">
        <f>IFERROR('Prod y alimentación'!W711*IF($AN653=$R$10,VLOOKUP($AO653,Listas!$B$6:$C$106,2,),IF($AN653=$R$11,VLOOKUP($AO653,Listas!$E$6:$F$106,2,),IF($AN653=$R$12,VLOOKUP($AO653,Listas!$H$6:$I$106,2,),""))),"")</f>
        <v/>
      </c>
      <c r="CV653" t="str">
        <f>IFERROR('Prod y alimentación'!Z711*IF($AN653=$R$10,VLOOKUP($AO653,Listas!$B$6:$C$106,2,),IF($AN653=$R$11,VLOOKUP($AO653,Listas!$E$6:$F$106,2,),IF($AN653=$R$12,VLOOKUP($AO653,Listas!$H$6:$I$106,2,),""))),"")</f>
        <v/>
      </c>
      <c r="CW653" t="str">
        <f>IFERROR('Prod y alimentación'!AC711*IF($AN653=$R$10,VLOOKUP($AO653,Listas!$B$6:$C$106,2,),IF($AN653=$R$11,VLOOKUP($AO653,Listas!$E$6:$F$106,2,),IF($AN653=$R$12,VLOOKUP($AO653,Listas!$H$6:$I$106,2,),""))),"")</f>
        <v/>
      </c>
      <c r="CX653" t="str">
        <f>IFERROR('Prod y alimentación'!AF711*IF($AN653=$R$10,VLOOKUP($AO653,Listas!$B$6:$C$106,2,),IF($AN653=$R$11,VLOOKUP($AO653,Listas!$E$6:$F$106,2,),IF($AN653=$R$12,VLOOKUP($AO653,Listas!$H$6:$I$106,2,),""))),"")</f>
        <v/>
      </c>
      <c r="CY653" t="str">
        <f>IFERROR('Prod y alimentación'!AI711*IF($AN653=$R$10,VLOOKUP($AO653,Listas!$B$6:$C$106,2,),IF($AN653=$R$11,VLOOKUP($AO653,Listas!$E$6:$F$106,2,),IF($AN653=$R$12,VLOOKUP($AO653,Listas!$H$6:$I$106,2,),""))),"")</f>
        <v/>
      </c>
      <c r="CZ653" t="str">
        <f>IFERROR('Prod y alimentación'!AL711*IF($AN653=$R$10,VLOOKUP($AO653,Listas!$B$6:$C$106,2,),IF($AN653=$R$11,VLOOKUP($AO653,Listas!$E$6:$F$106,2,),IF($AN653=$R$12,VLOOKUP($AO653,Listas!$H$6:$I$106,2,),""))),"")</f>
        <v/>
      </c>
    </row>
    <row r="654" spans="80:104" x14ac:dyDescent="0.35">
      <c r="CB654" t="str">
        <f>IF(Reservas!E659="",IF(Reservas!D659="","",IF(Reservas!C659=$O$10,0.85,IF(Reservas!C659=$O$11,0.45,IF(Reservas!C659=$O$12,0.33,"")))),Reservas!E659)</f>
        <v/>
      </c>
      <c r="CC654" t="str">
        <f>IF(Reservas!H659="",IF(Reservas!G659="","",IF(Reservas!F659=$O$10,0.85,IF(Reservas!F659=$O$11,0.45,IF(Reservas!F659=$O$12,0.33,"")))),Reservas!H659)</f>
        <v/>
      </c>
      <c r="CD654" t="str">
        <f>IF(Reservas!K659="",IF(Reservas!J659="","",IF(Reservas!I659=$O$10,0.85,IF(Reservas!I659=$O$11,0.45,IF(Reservas!I659=$O$12,0.33,"")))),Reservas!K659)</f>
        <v/>
      </c>
      <c r="CE654" t="str">
        <f>IF(Reservas!N659="",IF(Reservas!M659="","",IF(Reservas!L659=$O$10,0.85,IF(Reservas!L659=$O$11,0.45,IF(Reservas!L659=$O$12,0.33,"")))),Reservas!N659)</f>
        <v/>
      </c>
      <c r="CF654" t="str">
        <f>IF(Reservas!Q659="",IF(Reservas!P659="","",IF(Reservas!O659=$O$10,0.85,IF(Reservas!O659=$O$11,0.45,IF(Reservas!O659=$O$12,0.33,"")))),Reservas!Q659)</f>
        <v/>
      </c>
      <c r="CG654" t="str">
        <f>IF(Reservas!T659="",IF(Reservas!S659="","",IF(Reservas!R659=$O$10,0.85,IF(Reservas!R659=$O$11,0.45,IF(Reservas!R659=$O$12,0.33,"")))),Reservas!T659)</f>
        <v/>
      </c>
      <c r="CH654" t="str">
        <f>IF(Reservas!W659="",IF(Reservas!V659="","",IF(Reservas!U659=$O$10,0.85,IF(Reservas!U659=$O$11,0.45,IF(Reservas!U659=$O$12,0.33,"")))),Reservas!W659)</f>
        <v/>
      </c>
      <c r="CI654" t="str">
        <f>IF(Reservas!Z659="",IF(Reservas!Y659="","",IF(Reservas!X659=$O$10,0.85,IF(Reservas!X659=$O$11,0.45,IF(Reservas!X659=$O$12,0.33,"")))),Reservas!Z659)</f>
        <v/>
      </c>
      <c r="CJ654" t="str">
        <f>IF(Reservas!AC659="",IF(Reservas!AB659="","",IF(Reservas!AA659=$O$10,0.85,IF(Reservas!AA659=$O$11,0.45,IF(Reservas!AA659=$O$12,0.33,"")))),Reservas!AC659)</f>
        <v/>
      </c>
      <c r="CK654" t="str">
        <f>IF(Reservas!AF659="",IF(Reservas!AE659="","",IF(Reservas!AD659=$O$10,0.85,IF(Reservas!AD659=$O$11,0.45,IF(Reservas!AD659=$O$12,0.33,"")))),Reservas!AF659)</f>
        <v/>
      </c>
      <c r="CL654" t="str">
        <f>IF(Reservas!AI659="",IF(Reservas!AH659="","",IF(Reservas!AG659=$O$10,0.85,IF(Reservas!AG659=$O$11,0.45,IF(Reservas!AG659=$O$12,0.33,"")))),Reservas!AI659)</f>
        <v/>
      </c>
      <c r="CM654" t="str">
        <f>IF(Reservas!AL659="",IF(Reservas!AK659="","",IF(Reservas!AJ659=$O$10,0.85,IF(Reservas!AJ659=$O$11,0.45,IF(Reservas!AJ659=$O$12,0.33,"")))),Reservas!AL659)</f>
        <v/>
      </c>
      <c r="CO654" t="str">
        <f>IFERROR('Prod y alimentación'!E712*IF($AN654=$R$10,VLOOKUP($AO654,Listas!$B$6:$C$106,2,),IF($AN654=$R$11,VLOOKUP($AO654,Listas!$E$6:$F$106,2,),IF($AN654=$R$12,VLOOKUP($AO654,Listas!$H$6:$I$106,2,),""))),"")</f>
        <v/>
      </c>
      <c r="CP654" t="str">
        <f>IFERROR('Prod y alimentación'!H712*IF($AN654=$R$10,VLOOKUP($AO654,Listas!$B$6:$C$106,2,),IF($AN654=$R$11,VLOOKUP($AO654,Listas!$E$6:$F$106,2,),IF($AN654=$R$12,VLOOKUP($AO654,Listas!$H$6:$I$106,2,),""))),"")</f>
        <v/>
      </c>
      <c r="CQ654" t="str">
        <f>IFERROR('Prod y alimentación'!K712*IF($AN654=$R$10,VLOOKUP($AO654,Listas!$B$6:$C$106,2,),IF($AN654=$R$11,VLOOKUP($AO654,Listas!$E$6:$F$106,2,),IF($AN654=$R$12,VLOOKUP($AO654,Listas!$H$6:$I$106,2,),""))),"")</f>
        <v/>
      </c>
      <c r="CR654" t="str">
        <f>IFERROR('Prod y alimentación'!N712*IF($AN654=$R$10,VLOOKUP($AO654,Listas!$B$6:$C$106,2,),IF($AN654=$R$11,VLOOKUP($AO654,Listas!$E$6:$F$106,2,),IF($AN654=$R$12,VLOOKUP($AO654,Listas!$H$6:$I$106,2,),""))),"")</f>
        <v/>
      </c>
      <c r="CS654" t="str">
        <f>IFERROR('Prod y alimentación'!Q712*IF($AN654=$R$10,VLOOKUP($AO654,Listas!$B$6:$C$106,2,),IF($AN654=$R$11,VLOOKUP($AO654,Listas!$E$6:$F$106,2,),IF($AN654=$R$12,VLOOKUP($AO654,Listas!$H$6:$I$106,2,),""))),"")</f>
        <v/>
      </c>
      <c r="CT654" t="str">
        <f>IFERROR('Prod y alimentación'!T712*IF($AN654=$R$10,VLOOKUP($AO654,Listas!$B$6:$C$106,2,),IF($AN654=$R$11,VLOOKUP($AO654,Listas!$E$6:$F$106,2,),IF($AN654=$R$12,VLOOKUP($AO654,Listas!$H$6:$I$106,2,),""))),"")</f>
        <v/>
      </c>
      <c r="CU654" t="str">
        <f>IFERROR('Prod y alimentación'!W712*IF($AN654=$R$10,VLOOKUP($AO654,Listas!$B$6:$C$106,2,),IF($AN654=$R$11,VLOOKUP($AO654,Listas!$E$6:$F$106,2,),IF($AN654=$R$12,VLOOKUP($AO654,Listas!$H$6:$I$106,2,),""))),"")</f>
        <v/>
      </c>
      <c r="CV654" t="str">
        <f>IFERROR('Prod y alimentación'!Z712*IF($AN654=$R$10,VLOOKUP($AO654,Listas!$B$6:$C$106,2,),IF($AN654=$R$11,VLOOKUP($AO654,Listas!$E$6:$F$106,2,),IF($AN654=$R$12,VLOOKUP($AO654,Listas!$H$6:$I$106,2,),""))),"")</f>
        <v/>
      </c>
      <c r="CW654" t="str">
        <f>IFERROR('Prod y alimentación'!AC712*IF($AN654=$R$10,VLOOKUP($AO654,Listas!$B$6:$C$106,2,),IF($AN654=$R$11,VLOOKUP($AO654,Listas!$E$6:$F$106,2,),IF($AN654=$R$12,VLOOKUP($AO654,Listas!$H$6:$I$106,2,),""))),"")</f>
        <v/>
      </c>
      <c r="CX654" t="str">
        <f>IFERROR('Prod y alimentación'!AF712*IF($AN654=$R$10,VLOOKUP($AO654,Listas!$B$6:$C$106,2,),IF($AN654=$R$11,VLOOKUP($AO654,Listas!$E$6:$F$106,2,),IF($AN654=$R$12,VLOOKUP($AO654,Listas!$H$6:$I$106,2,),""))),"")</f>
        <v/>
      </c>
      <c r="CY654" t="str">
        <f>IFERROR('Prod y alimentación'!AI712*IF($AN654=$R$10,VLOOKUP($AO654,Listas!$B$6:$C$106,2,),IF($AN654=$R$11,VLOOKUP($AO654,Listas!$E$6:$F$106,2,),IF($AN654=$R$12,VLOOKUP($AO654,Listas!$H$6:$I$106,2,),""))),"")</f>
        <v/>
      </c>
      <c r="CZ654" t="str">
        <f>IFERROR('Prod y alimentación'!AL712*IF($AN654=$R$10,VLOOKUP($AO654,Listas!$B$6:$C$106,2,),IF($AN654=$R$11,VLOOKUP($AO654,Listas!$E$6:$F$106,2,),IF($AN654=$R$12,VLOOKUP($AO654,Listas!$H$6:$I$106,2,),""))),"")</f>
        <v/>
      </c>
    </row>
    <row r="655" spans="80:104" x14ac:dyDescent="0.35">
      <c r="CB655" t="str">
        <f>IF(Reservas!E660="",IF(Reservas!D660="","",IF(Reservas!C660=$O$10,0.85,IF(Reservas!C660=$O$11,0.45,IF(Reservas!C660=$O$12,0.33,"")))),Reservas!E660)</f>
        <v/>
      </c>
      <c r="CC655" t="str">
        <f>IF(Reservas!H660="",IF(Reservas!G660="","",IF(Reservas!F660=$O$10,0.85,IF(Reservas!F660=$O$11,0.45,IF(Reservas!F660=$O$12,0.33,"")))),Reservas!H660)</f>
        <v/>
      </c>
      <c r="CD655" t="str">
        <f>IF(Reservas!K660="",IF(Reservas!J660="","",IF(Reservas!I660=$O$10,0.85,IF(Reservas!I660=$O$11,0.45,IF(Reservas!I660=$O$12,0.33,"")))),Reservas!K660)</f>
        <v/>
      </c>
      <c r="CE655" t="str">
        <f>IF(Reservas!N660="",IF(Reservas!M660="","",IF(Reservas!L660=$O$10,0.85,IF(Reservas!L660=$O$11,0.45,IF(Reservas!L660=$O$12,0.33,"")))),Reservas!N660)</f>
        <v/>
      </c>
      <c r="CF655" t="str">
        <f>IF(Reservas!Q660="",IF(Reservas!P660="","",IF(Reservas!O660=$O$10,0.85,IF(Reservas!O660=$O$11,0.45,IF(Reservas!O660=$O$12,0.33,"")))),Reservas!Q660)</f>
        <v/>
      </c>
      <c r="CG655" t="str">
        <f>IF(Reservas!T660="",IF(Reservas!S660="","",IF(Reservas!R660=$O$10,0.85,IF(Reservas!R660=$O$11,0.45,IF(Reservas!R660=$O$12,0.33,"")))),Reservas!T660)</f>
        <v/>
      </c>
      <c r="CH655" t="str">
        <f>IF(Reservas!W660="",IF(Reservas!V660="","",IF(Reservas!U660=$O$10,0.85,IF(Reservas!U660=$O$11,0.45,IF(Reservas!U660=$O$12,0.33,"")))),Reservas!W660)</f>
        <v/>
      </c>
      <c r="CI655" t="str">
        <f>IF(Reservas!Z660="",IF(Reservas!Y660="","",IF(Reservas!X660=$O$10,0.85,IF(Reservas!X660=$O$11,0.45,IF(Reservas!X660=$O$12,0.33,"")))),Reservas!Z660)</f>
        <v/>
      </c>
      <c r="CJ655" t="str">
        <f>IF(Reservas!AC660="",IF(Reservas!AB660="","",IF(Reservas!AA660=$O$10,0.85,IF(Reservas!AA660=$O$11,0.45,IF(Reservas!AA660=$O$12,0.33,"")))),Reservas!AC660)</f>
        <v/>
      </c>
      <c r="CK655" t="str">
        <f>IF(Reservas!AF660="",IF(Reservas!AE660="","",IF(Reservas!AD660=$O$10,0.85,IF(Reservas!AD660=$O$11,0.45,IF(Reservas!AD660=$O$12,0.33,"")))),Reservas!AF660)</f>
        <v/>
      </c>
      <c r="CL655" t="str">
        <f>IF(Reservas!AI660="",IF(Reservas!AH660="","",IF(Reservas!AG660=$O$10,0.85,IF(Reservas!AG660=$O$11,0.45,IF(Reservas!AG660=$O$12,0.33,"")))),Reservas!AI660)</f>
        <v/>
      </c>
      <c r="CM655" t="str">
        <f>IF(Reservas!AL660="",IF(Reservas!AK660="","",IF(Reservas!AJ660=$O$10,0.85,IF(Reservas!AJ660=$O$11,0.45,IF(Reservas!AJ660=$O$12,0.33,"")))),Reservas!AL660)</f>
        <v/>
      </c>
      <c r="CO655" t="str">
        <f>IFERROR('Prod y alimentación'!E713*IF($AN655=$R$10,VLOOKUP($AO655,Listas!$B$6:$C$106,2,),IF($AN655=$R$11,VLOOKUP($AO655,Listas!$E$6:$F$106,2,),IF($AN655=$R$12,VLOOKUP($AO655,Listas!$H$6:$I$106,2,),""))),"")</f>
        <v/>
      </c>
      <c r="CP655" t="str">
        <f>IFERROR('Prod y alimentación'!H713*IF($AN655=$R$10,VLOOKUP($AO655,Listas!$B$6:$C$106,2,),IF($AN655=$R$11,VLOOKUP($AO655,Listas!$E$6:$F$106,2,),IF($AN655=$R$12,VLOOKUP($AO655,Listas!$H$6:$I$106,2,),""))),"")</f>
        <v/>
      </c>
      <c r="CQ655" t="str">
        <f>IFERROR('Prod y alimentación'!K713*IF($AN655=$R$10,VLOOKUP($AO655,Listas!$B$6:$C$106,2,),IF($AN655=$R$11,VLOOKUP($AO655,Listas!$E$6:$F$106,2,),IF($AN655=$R$12,VLOOKUP($AO655,Listas!$H$6:$I$106,2,),""))),"")</f>
        <v/>
      </c>
      <c r="CR655" t="str">
        <f>IFERROR('Prod y alimentación'!N713*IF($AN655=$R$10,VLOOKUP($AO655,Listas!$B$6:$C$106,2,),IF($AN655=$R$11,VLOOKUP($AO655,Listas!$E$6:$F$106,2,),IF($AN655=$R$12,VLOOKUP($AO655,Listas!$H$6:$I$106,2,),""))),"")</f>
        <v/>
      </c>
      <c r="CS655" t="str">
        <f>IFERROR('Prod y alimentación'!Q713*IF($AN655=$R$10,VLOOKUP($AO655,Listas!$B$6:$C$106,2,),IF($AN655=$R$11,VLOOKUP($AO655,Listas!$E$6:$F$106,2,),IF($AN655=$R$12,VLOOKUP($AO655,Listas!$H$6:$I$106,2,),""))),"")</f>
        <v/>
      </c>
      <c r="CT655" t="str">
        <f>IFERROR('Prod y alimentación'!T713*IF($AN655=$R$10,VLOOKUP($AO655,Listas!$B$6:$C$106,2,),IF($AN655=$R$11,VLOOKUP($AO655,Listas!$E$6:$F$106,2,),IF($AN655=$R$12,VLOOKUP($AO655,Listas!$H$6:$I$106,2,),""))),"")</f>
        <v/>
      </c>
      <c r="CU655" t="str">
        <f>IFERROR('Prod y alimentación'!W713*IF($AN655=$R$10,VLOOKUP($AO655,Listas!$B$6:$C$106,2,),IF($AN655=$R$11,VLOOKUP($AO655,Listas!$E$6:$F$106,2,),IF($AN655=$R$12,VLOOKUP($AO655,Listas!$H$6:$I$106,2,),""))),"")</f>
        <v/>
      </c>
      <c r="CV655" t="str">
        <f>IFERROR('Prod y alimentación'!Z713*IF($AN655=$R$10,VLOOKUP($AO655,Listas!$B$6:$C$106,2,),IF($AN655=$R$11,VLOOKUP($AO655,Listas!$E$6:$F$106,2,),IF($AN655=$R$12,VLOOKUP($AO655,Listas!$H$6:$I$106,2,),""))),"")</f>
        <v/>
      </c>
      <c r="CW655" t="str">
        <f>IFERROR('Prod y alimentación'!AC713*IF($AN655=$R$10,VLOOKUP($AO655,Listas!$B$6:$C$106,2,),IF($AN655=$R$11,VLOOKUP($AO655,Listas!$E$6:$F$106,2,),IF($AN655=$R$12,VLOOKUP($AO655,Listas!$H$6:$I$106,2,),""))),"")</f>
        <v/>
      </c>
      <c r="CX655" t="str">
        <f>IFERROR('Prod y alimentación'!AF713*IF($AN655=$R$10,VLOOKUP($AO655,Listas!$B$6:$C$106,2,),IF($AN655=$R$11,VLOOKUP($AO655,Listas!$E$6:$F$106,2,),IF($AN655=$R$12,VLOOKUP($AO655,Listas!$H$6:$I$106,2,),""))),"")</f>
        <v/>
      </c>
      <c r="CY655" t="str">
        <f>IFERROR('Prod y alimentación'!AI713*IF($AN655=$R$10,VLOOKUP($AO655,Listas!$B$6:$C$106,2,),IF($AN655=$R$11,VLOOKUP($AO655,Listas!$E$6:$F$106,2,),IF($AN655=$R$12,VLOOKUP($AO655,Listas!$H$6:$I$106,2,),""))),"")</f>
        <v/>
      </c>
      <c r="CZ655" t="str">
        <f>IFERROR('Prod y alimentación'!AL713*IF($AN655=$R$10,VLOOKUP($AO655,Listas!$B$6:$C$106,2,),IF($AN655=$R$11,VLOOKUP($AO655,Listas!$E$6:$F$106,2,),IF($AN655=$R$12,VLOOKUP($AO655,Listas!$H$6:$I$106,2,),""))),"")</f>
        <v/>
      </c>
    </row>
    <row r="656" spans="80:104" x14ac:dyDescent="0.35">
      <c r="CB656" t="str">
        <f>IF(Reservas!E661="",IF(Reservas!D661="","",IF(Reservas!C661=$O$10,0.85,IF(Reservas!C661=$O$11,0.45,IF(Reservas!C661=$O$12,0.33,"")))),Reservas!E661)</f>
        <v/>
      </c>
      <c r="CC656" t="str">
        <f>IF(Reservas!H661="",IF(Reservas!G661="","",IF(Reservas!F661=$O$10,0.85,IF(Reservas!F661=$O$11,0.45,IF(Reservas!F661=$O$12,0.33,"")))),Reservas!H661)</f>
        <v/>
      </c>
      <c r="CD656" t="str">
        <f>IF(Reservas!K661="",IF(Reservas!J661="","",IF(Reservas!I661=$O$10,0.85,IF(Reservas!I661=$O$11,0.45,IF(Reservas!I661=$O$12,0.33,"")))),Reservas!K661)</f>
        <v/>
      </c>
      <c r="CE656" t="str">
        <f>IF(Reservas!N661="",IF(Reservas!M661="","",IF(Reservas!L661=$O$10,0.85,IF(Reservas!L661=$O$11,0.45,IF(Reservas!L661=$O$12,0.33,"")))),Reservas!N661)</f>
        <v/>
      </c>
      <c r="CF656" t="str">
        <f>IF(Reservas!Q661="",IF(Reservas!P661="","",IF(Reservas!O661=$O$10,0.85,IF(Reservas!O661=$O$11,0.45,IF(Reservas!O661=$O$12,0.33,"")))),Reservas!Q661)</f>
        <v/>
      </c>
      <c r="CG656" t="str">
        <f>IF(Reservas!T661="",IF(Reservas!S661="","",IF(Reservas!R661=$O$10,0.85,IF(Reservas!R661=$O$11,0.45,IF(Reservas!R661=$O$12,0.33,"")))),Reservas!T661)</f>
        <v/>
      </c>
      <c r="CH656" t="str">
        <f>IF(Reservas!W661="",IF(Reservas!V661="","",IF(Reservas!U661=$O$10,0.85,IF(Reservas!U661=$O$11,0.45,IF(Reservas!U661=$O$12,0.33,"")))),Reservas!W661)</f>
        <v/>
      </c>
      <c r="CI656" t="str">
        <f>IF(Reservas!Z661="",IF(Reservas!Y661="","",IF(Reservas!X661=$O$10,0.85,IF(Reservas!X661=$O$11,0.45,IF(Reservas!X661=$O$12,0.33,"")))),Reservas!Z661)</f>
        <v/>
      </c>
      <c r="CJ656" t="str">
        <f>IF(Reservas!AC661="",IF(Reservas!AB661="","",IF(Reservas!AA661=$O$10,0.85,IF(Reservas!AA661=$O$11,0.45,IF(Reservas!AA661=$O$12,0.33,"")))),Reservas!AC661)</f>
        <v/>
      </c>
      <c r="CK656" t="str">
        <f>IF(Reservas!AF661="",IF(Reservas!AE661="","",IF(Reservas!AD661=$O$10,0.85,IF(Reservas!AD661=$O$11,0.45,IF(Reservas!AD661=$O$12,0.33,"")))),Reservas!AF661)</f>
        <v/>
      </c>
      <c r="CL656" t="str">
        <f>IF(Reservas!AI661="",IF(Reservas!AH661="","",IF(Reservas!AG661=$O$10,0.85,IF(Reservas!AG661=$O$11,0.45,IF(Reservas!AG661=$O$12,0.33,"")))),Reservas!AI661)</f>
        <v/>
      </c>
      <c r="CM656" t="str">
        <f>IF(Reservas!AL661="",IF(Reservas!AK661="","",IF(Reservas!AJ661=$O$10,0.85,IF(Reservas!AJ661=$O$11,0.45,IF(Reservas!AJ661=$O$12,0.33,"")))),Reservas!AL661)</f>
        <v/>
      </c>
      <c r="CO656" t="str">
        <f>IFERROR('Prod y alimentación'!E714*IF($AN656=$R$10,VLOOKUP($AO656,Listas!$B$6:$C$106,2,),IF($AN656=$R$11,VLOOKUP($AO656,Listas!$E$6:$F$106,2,),IF($AN656=$R$12,VLOOKUP($AO656,Listas!$H$6:$I$106,2,),""))),"")</f>
        <v/>
      </c>
      <c r="CP656" t="str">
        <f>IFERROR('Prod y alimentación'!H714*IF($AN656=$R$10,VLOOKUP($AO656,Listas!$B$6:$C$106,2,),IF($AN656=$R$11,VLOOKUP($AO656,Listas!$E$6:$F$106,2,),IF($AN656=$R$12,VLOOKUP($AO656,Listas!$H$6:$I$106,2,),""))),"")</f>
        <v/>
      </c>
      <c r="CQ656" t="str">
        <f>IFERROR('Prod y alimentación'!K714*IF($AN656=$R$10,VLOOKUP($AO656,Listas!$B$6:$C$106,2,),IF($AN656=$R$11,VLOOKUP($AO656,Listas!$E$6:$F$106,2,),IF($AN656=$R$12,VLOOKUP($AO656,Listas!$H$6:$I$106,2,),""))),"")</f>
        <v/>
      </c>
      <c r="CR656" t="str">
        <f>IFERROR('Prod y alimentación'!N714*IF($AN656=$R$10,VLOOKUP($AO656,Listas!$B$6:$C$106,2,),IF($AN656=$R$11,VLOOKUP($AO656,Listas!$E$6:$F$106,2,),IF($AN656=$R$12,VLOOKUP($AO656,Listas!$H$6:$I$106,2,),""))),"")</f>
        <v/>
      </c>
      <c r="CS656" t="str">
        <f>IFERROR('Prod y alimentación'!Q714*IF($AN656=$R$10,VLOOKUP($AO656,Listas!$B$6:$C$106,2,),IF($AN656=$R$11,VLOOKUP($AO656,Listas!$E$6:$F$106,2,),IF($AN656=$R$12,VLOOKUP($AO656,Listas!$H$6:$I$106,2,),""))),"")</f>
        <v/>
      </c>
      <c r="CT656" t="str">
        <f>IFERROR('Prod y alimentación'!T714*IF($AN656=$R$10,VLOOKUP($AO656,Listas!$B$6:$C$106,2,),IF($AN656=$R$11,VLOOKUP($AO656,Listas!$E$6:$F$106,2,),IF($AN656=$R$12,VLOOKUP($AO656,Listas!$H$6:$I$106,2,),""))),"")</f>
        <v/>
      </c>
      <c r="CU656" t="str">
        <f>IFERROR('Prod y alimentación'!W714*IF($AN656=$R$10,VLOOKUP($AO656,Listas!$B$6:$C$106,2,),IF($AN656=$R$11,VLOOKUP($AO656,Listas!$E$6:$F$106,2,),IF($AN656=$R$12,VLOOKUP($AO656,Listas!$H$6:$I$106,2,),""))),"")</f>
        <v/>
      </c>
      <c r="CV656" t="str">
        <f>IFERROR('Prod y alimentación'!Z714*IF($AN656=$R$10,VLOOKUP($AO656,Listas!$B$6:$C$106,2,),IF($AN656=$R$11,VLOOKUP($AO656,Listas!$E$6:$F$106,2,),IF($AN656=$R$12,VLOOKUP($AO656,Listas!$H$6:$I$106,2,),""))),"")</f>
        <v/>
      </c>
      <c r="CW656" t="str">
        <f>IFERROR('Prod y alimentación'!AC714*IF($AN656=$R$10,VLOOKUP($AO656,Listas!$B$6:$C$106,2,),IF($AN656=$R$11,VLOOKUP($AO656,Listas!$E$6:$F$106,2,),IF($AN656=$R$12,VLOOKUP($AO656,Listas!$H$6:$I$106,2,),""))),"")</f>
        <v/>
      </c>
      <c r="CX656" t="str">
        <f>IFERROR('Prod y alimentación'!AF714*IF($AN656=$R$10,VLOOKUP($AO656,Listas!$B$6:$C$106,2,),IF($AN656=$R$11,VLOOKUP($AO656,Listas!$E$6:$F$106,2,),IF($AN656=$R$12,VLOOKUP($AO656,Listas!$H$6:$I$106,2,),""))),"")</f>
        <v/>
      </c>
      <c r="CY656" t="str">
        <f>IFERROR('Prod y alimentación'!AI714*IF($AN656=$R$10,VLOOKUP($AO656,Listas!$B$6:$C$106,2,),IF($AN656=$R$11,VLOOKUP($AO656,Listas!$E$6:$F$106,2,),IF($AN656=$R$12,VLOOKUP($AO656,Listas!$H$6:$I$106,2,),""))),"")</f>
        <v/>
      </c>
      <c r="CZ656" t="str">
        <f>IFERROR('Prod y alimentación'!AL714*IF($AN656=$R$10,VLOOKUP($AO656,Listas!$B$6:$C$106,2,),IF($AN656=$R$11,VLOOKUP($AO656,Listas!$E$6:$F$106,2,),IF($AN656=$R$12,VLOOKUP($AO656,Listas!$H$6:$I$106,2,),""))),"")</f>
        <v/>
      </c>
    </row>
    <row r="657" spans="80:104" x14ac:dyDescent="0.35">
      <c r="CB657" t="str">
        <f>IF(Reservas!E662="",IF(Reservas!D662="","",IF(Reservas!C662=$O$10,0.85,IF(Reservas!C662=$O$11,0.45,IF(Reservas!C662=$O$12,0.33,"")))),Reservas!E662)</f>
        <v/>
      </c>
      <c r="CC657" t="str">
        <f>IF(Reservas!H662="",IF(Reservas!G662="","",IF(Reservas!F662=$O$10,0.85,IF(Reservas!F662=$O$11,0.45,IF(Reservas!F662=$O$12,0.33,"")))),Reservas!H662)</f>
        <v/>
      </c>
      <c r="CD657" t="str">
        <f>IF(Reservas!K662="",IF(Reservas!J662="","",IF(Reservas!I662=$O$10,0.85,IF(Reservas!I662=$O$11,0.45,IF(Reservas!I662=$O$12,0.33,"")))),Reservas!K662)</f>
        <v/>
      </c>
      <c r="CE657" t="str">
        <f>IF(Reservas!N662="",IF(Reservas!M662="","",IF(Reservas!L662=$O$10,0.85,IF(Reservas!L662=$O$11,0.45,IF(Reservas!L662=$O$12,0.33,"")))),Reservas!N662)</f>
        <v/>
      </c>
      <c r="CF657" t="str">
        <f>IF(Reservas!Q662="",IF(Reservas!P662="","",IF(Reservas!O662=$O$10,0.85,IF(Reservas!O662=$O$11,0.45,IF(Reservas!O662=$O$12,0.33,"")))),Reservas!Q662)</f>
        <v/>
      </c>
      <c r="CG657" t="str">
        <f>IF(Reservas!T662="",IF(Reservas!S662="","",IF(Reservas!R662=$O$10,0.85,IF(Reservas!R662=$O$11,0.45,IF(Reservas!R662=$O$12,0.33,"")))),Reservas!T662)</f>
        <v/>
      </c>
      <c r="CH657" t="str">
        <f>IF(Reservas!W662="",IF(Reservas!V662="","",IF(Reservas!U662=$O$10,0.85,IF(Reservas!U662=$O$11,0.45,IF(Reservas!U662=$O$12,0.33,"")))),Reservas!W662)</f>
        <v/>
      </c>
      <c r="CI657" t="str">
        <f>IF(Reservas!Z662="",IF(Reservas!Y662="","",IF(Reservas!X662=$O$10,0.85,IF(Reservas!X662=$O$11,0.45,IF(Reservas!X662=$O$12,0.33,"")))),Reservas!Z662)</f>
        <v/>
      </c>
      <c r="CJ657" t="str">
        <f>IF(Reservas!AC662="",IF(Reservas!AB662="","",IF(Reservas!AA662=$O$10,0.85,IF(Reservas!AA662=$O$11,0.45,IF(Reservas!AA662=$O$12,0.33,"")))),Reservas!AC662)</f>
        <v/>
      </c>
      <c r="CK657" t="str">
        <f>IF(Reservas!AF662="",IF(Reservas!AE662="","",IF(Reservas!AD662=$O$10,0.85,IF(Reservas!AD662=$O$11,0.45,IF(Reservas!AD662=$O$12,0.33,"")))),Reservas!AF662)</f>
        <v/>
      </c>
      <c r="CL657" t="str">
        <f>IF(Reservas!AI662="",IF(Reservas!AH662="","",IF(Reservas!AG662=$O$10,0.85,IF(Reservas!AG662=$O$11,0.45,IF(Reservas!AG662=$O$12,0.33,"")))),Reservas!AI662)</f>
        <v/>
      </c>
      <c r="CM657" t="str">
        <f>IF(Reservas!AL662="",IF(Reservas!AK662="","",IF(Reservas!AJ662=$O$10,0.85,IF(Reservas!AJ662=$O$11,0.45,IF(Reservas!AJ662=$O$12,0.33,"")))),Reservas!AL662)</f>
        <v/>
      </c>
      <c r="CO657" t="str">
        <f>IFERROR('Prod y alimentación'!E715*IF($AN657=$R$10,VLOOKUP($AO657,Listas!$B$6:$C$106,2,),IF($AN657=$R$11,VLOOKUP($AO657,Listas!$E$6:$F$106,2,),IF($AN657=$R$12,VLOOKUP($AO657,Listas!$H$6:$I$106,2,),""))),"")</f>
        <v/>
      </c>
      <c r="CP657" t="str">
        <f>IFERROR('Prod y alimentación'!H715*IF($AN657=$R$10,VLOOKUP($AO657,Listas!$B$6:$C$106,2,),IF($AN657=$R$11,VLOOKUP($AO657,Listas!$E$6:$F$106,2,),IF($AN657=$R$12,VLOOKUP($AO657,Listas!$H$6:$I$106,2,),""))),"")</f>
        <v/>
      </c>
      <c r="CQ657" t="str">
        <f>IFERROR('Prod y alimentación'!K715*IF($AN657=$R$10,VLOOKUP($AO657,Listas!$B$6:$C$106,2,),IF($AN657=$R$11,VLOOKUP($AO657,Listas!$E$6:$F$106,2,),IF($AN657=$R$12,VLOOKUP($AO657,Listas!$H$6:$I$106,2,),""))),"")</f>
        <v/>
      </c>
      <c r="CR657" t="str">
        <f>IFERROR('Prod y alimentación'!N715*IF($AN657=$R$10,VLOOKUP($AO657,Listas!$B$6:$C$106,2,),IF($AN657=$R$11,VLOOKUP($AO657,Listas!$E$6:$F$106,2,),IF($AN657=$R$12,VLOOKUP($AO657,Listas!$H$6:$I$106,2,),""))),"")</f>
        <v/>
      </c>
      <c r="CS657" t="str">
        <f>IFERROR('Prod y alimentación'!Q715*IF($AN657=$R$10,VLOOKUP($AO657,Listas!$B$6:$C$106,2,),IF($AN657=$R$11,VLOOKUP($AO657,Listas!$E$6:$F$106,2,),IF($AN657=$R$12,VLOOKUP($AO657,Listas!$H$6:$I$106,2,),""))),"")</f>
        <v/>
      </c>
      <c r="CT657" t="str">
        <f>IFERROR('Prod y alimentación'!T715*IF($AN657=$R$10,VLOOKUP($AO657,Listas!$B$6:$C$106,2,),IF($AN657=$R$11,VLOOKUP($AO657,Listas!$E$6:$F$106,2,),IF($AN657=$R$12,VLOOKUP($AO657,Listas!$H$6:$I$106,2,),""))),"")</f>
        <v/>
      </c>
      <c r="CU657" t="str">
        <f>IFERROR('Prod y alimentación'!W715*IF($AN657=$R$10,VLOOKUP($AO657,Listas!$B$6:$C$106,2,),IF($AN657=$R$11,VLOOKUP($AO657,Listas!$E$6:$F$106,2,),IF($AN657=$R$12,VLOOKUP($AO657,Listas!$H$6:$I$106,2,),""))),"")</f>
        <v/>
      </c>
      <c r="CV657" t="str">
        <f>IFERROR('Prod y alimentación'!Z715*IF($AN657=$R$10,VLOOKUP($AO657,Listas!$B$6:$C$106,2,),IF($AN657=$R$11,VLOOKUP($AO657,Listas!$E$6:$F$106,2,),IF($AN657=$R$12,VLOOKUP($AO657,Listas!$H$6:$I$106,2,),""))),"")</f>
        <v/>
      </c>
      <c r="CW657" t="str">
        <f>IFERROR('Prod y alimentación'!AC715*IF($AN657=$R$10,VLOOKUP($AO657,Listas!$B$6:$C$106,2,),IF($AN657=$R$11,VLOOKUP($AO657,Listas!$E$6:$F$106,2,),IF($AN657=$R$12,VLOOKUP($AO657,Listas!$H$6:$I$106,2,),""))),"")</f>
        <v/>
      </c>
      <c r="CX657" t="str">
        <f>IFERROR('Prod y alimentación'!AF715*IF($AN657=$R$10,VLOOKUP($AO657,Listas!$B$6:$C$106,2,),IF($AN657=$R$11,VLOOKUP($AO657,Listas!$E$6:$F$106,2,),IF($AN657=$R$12,VLOOKUP($AO657,Listas!$H$6:$I$106,2,),""))),"")</f>
        <v/>
      </c>
      <c r="CY657" t="str">
        <f>IFERROR('Prod y alimentación'!AI715*IF($AN657=$R$10,VLOOKUP($AO657,Listas!$B$6:$C$106,2,),IF($AN657=$R$11,VLOOKUP($AO657,Listas!$E$6:$F$106,2,),IF($AN657=$R$12,VLOOKUP($AO657,Listas!$H$6:$I$106,2,),""))),"")</f>
        <v/>
      </c>
      <c r="CZ657" t="str">
        <f>IFERROR('Prod y alimentación'!AL715*IF($AN657=$R$10,VLOOKUP($AO657,Listas!$B$6:$C$106,2,),IF($AN657=$R$11,VLOOKUP($AO657,Listas!$E$6:$F$106,2,),IF($AN657=$R$12,VLOOKUP($AO657,Listas!$H$6:$I$106,2,),""))),"")</f>
        <v/>
      </c>
    </row>
    <row r="658" spans="80:104" x14ac:dyDescent="0.35">
      <c r="CB658" t="str">
        <f>IF(Reservas!E663="",IF(Reservas!D663="","",IF(Reservas!C663=$O$10,0.85,IF(Reservas!C663=$O$11,0.45,IF(Reservas!C663=$O$12,0.33,"")))),Reservas!E663)</f>
        <v/>
      </c>
      <c r="CC658" t="str">
        <f>IF(Reservas!H663="",IF(Reservas!G663="","",IF(Reservas!F663=$O$10,0.85,IF(Reservas!F663=$O$11,0.45,IF(Reservas!F663=$O$12,0.33,"")))),Reservas!H663)</f>
        <v/>
      </c>
      <c r="CD658" t="str">
        <f>IF(Reservas!K663="",IF(Reservas!J663="","",IF(Reservas!I663=$O$10,0.85,IF(Reservas!I663=$O$11,0.45,IF(Reservas!I663=$O$12,0.33,"")))),Reservas!K663)</f>
        <v/>
      </c>
      <c r="CE658" t="str">
        <f>IF(Reservas!N663="",IF(Reservas!M663="","",IF(Reservas!L663=$O$10,0.85,IF(Reservas!L663=$O$11,0.45,IF(Reservas!L663=$O$12,0.33,"")))),Reservas!N663)</f>
        <v/>
      </c>
      <c r="CF658" t="str">
        <f>IF(Reservas!Q663="",IF(Reservas!P663="","",IF(Reservas!O663=$O$10,0.85,IF(Reservas!O663=$O$11,0.45,IF(Reservas!O663=$O$12,0.33,"")))),Reservas!Q663)</f>
        <v/>
      </c>
      <c r="CG658" t="str">
        <f>IF(Reservas!T663="",IF(Reservas!S663="","",IF(Reservas!R663=$O$10,0.85,IF(Reservas!R663=$O$11,0.45,IF(Reservas!R663=$O$12,0.33,"")))),Reservas!T663)</f>
        <v/>
      </c>
      <c r="CH658" t="str">
        <f>IF(Reservas!W663="",IF(Reservas!V663="","",IF(Reservas!U663=$O$10,0.85,IF(Reservas!U663=$O$11,0.45,IF(Reservas!U663=$O$12,0.33,"")))),Reservas!W663)</f>
        <v/>
      </c>
      <c r="CI658" t="str">
        <f>IF(Reservas!Z663="",IF(Reservas!Y663="","",IF(Reservas!X663=$O$10,0.85,IF(Reservas!X663=$O$11,0.45,IF(Reservas!X663=$O$12,0.33,"")))),Reservas!Z663)</f>
        <v/>
      </c>
      <c r="CJ658" t="str">
        <f>IF(Reservas!AC663="",IF(Reservas!AB663="","",IF(Reservas!AA663=$O$10,0.85,IF(Reservas!AA663=$O$11,0.45,IF(Reservas!AA663=$O$12,0.33,"")))),Reservas!AC663)</f>
        <v/>
      </c>
      <c r="CK658" t="str">
        <f>IF(Reservas!AF663="",IF(Reservas!AE663="","",IF(Reservas!AD663=$O$10,0.85,IF(Reservas!AD663=$O$11,0.45,IF(Reservas!AD663=$O$12,0.33,"")))),Reservas!AF663)</f>
        <v/>
      </c>
      <c r="CL658" t="str">
        <f>IF(Reservas!AI663="",IF(Reservas!AH663="","",IF(Reservas!AG663=$O$10,0.85,IF(Reservas!AG663=$O$11,0.45,IF(Reservas!AG663=$O$12,0.33,"")))),Reservas!AI663)</f>
        <v/>
      </c>
      <c r="CM658" t="str">
        <f>IF(Reservas!AL663="",IF(Reservas!AK663="","",IF(Reservas!AJ663=$O$10,0.85,IF(Reservas!AJ663=$O$11,0.45,IF(Reservas!AJ663=$O$12,0.33,"")))),Reservas!AL663)</f>
        <v/>
      </c>
      <c r="CO658" t="str">
        <f>IFERROR('Prod y alimentación'!E716*IF($AN658=$R$10,VLOOKUP($AO658,Listas!$B$6:$C$106,2,),IF($AN658=$R$11,VLOOKUP($AO658,Listas!$E$6:$F$106,2,),IF($AN658=$R$12,VLOOKUP($AO658,Listas!$H$6:$I$106,2,),""))),"")</f>
        <v/>
      </c>
      <c r="CP658" t="str">
        <f>IFERROR('Prod y alimentación'!H716*IF($AN658=$R$10,VLOOKUP($AO658,Listas!$B$6:$C$106,2,),IF($AN658=$R$11,VLOOKUP($AO658,Listas!$E$6:$F$106,2,),IF($AN658=$R$12,VLOOKUP($AO658,Listas!$H$6:$I$106,2,),""))),"")</f>
        <v/>
      </c>
      <c r="CQ658" t="str">
        <f>IFERROR('Prod y alimentación'!K716*IF($AN658=$R$10,VLOOKUP($AO658,Listas!$B$6:$C$106,2,),IF($AN658=$R$11,VLOOKUP($AO658,Listas!$E$6:$F$106,2,),IF($AN658=$R$12,VLOOKUP($AO658,Listas!$H$6:$I$106,2,),""))),"")</f>
        <v/>
      </c>
      <c r="CR658" t="str">
        <f>IFERROR('Prod y alimentación'!N716*IF($AN658=$R$10,VLOOKUP($AO658,Listas!$B$6:$C$106,2,),IF($AN658=$R$11,VLOOKUP($AO658,Listas!$E$6:$F$106,2,),IF($AN658=$R$12,VLOOKUP($AO658,Listas!$H$6:$I$106,2,),""))),"")</f>
        <v/>
      </c>
      <c r="CS658" t="str">
        <f>IFERROR('Prod y alimentación'!Q716*IF($AN658=$R$10,VLOOKUP($AO658,Listas!$B$6:$C$106,2,),IF($AN658=$R$11,VLOOKUP($AO658,Listas!$E$6:$F$106,2,),IF($AN658=$R$12,VLOOKUP($AO658,Listas!$H$6:$I$106,2,),""))),"")</f>
        <v/>
      </c>
      <c r="CT658" t="str">
        <f>IFERROR('Prod y alimentación'!T716*IF($AN658=$R$10,VLOOKUP($AO658,Listas!$B$6:$C$106,2,),IF($AN658=$R$11,VLOOKUP($AO658,Listas!$E$6:$F$106,2,),IF($AN658=$R$12,VLOOKUP($AO658,Listas!$H$6:$I$106,2,),""))),"")</f>
        <v/>
      </c>
      <c r="CU658" t="str">
        <f>IFERROR('Prod y alimentación'!W716*IF($AN658=$R$10,VLOOKUP($AO658,Listas!$B$6:$C$106,2,),IF($AN658=$R$11,VLOOKUP($AO658,Listas!$E$6:$F$106,2,),IF($AN658=$R$12,VLOOKUP($AO658,Listas!$H$6:$I$106,2,),""))),"")</f>
        <v/>
      </c>
      <c r="CV658" t="str">
        <f>IFERROR('Prod y alimentación'!Z716*IF($AN658=$R$10,VLOOKUP($AO658,Listas!$B$6:$C$106,2,),IF($AN658=$R$11,VLOOKUP($AO658,Listas!$E$6:$F$106,2,),IF($AN658=$R$12,VLOOKUP($AO658,Listas!$H$6:$I$106,2,),""))),"")</f>
        <v/>
      </c>
      <c r="CW658" t="str">
        <f>IFERROR('Prod y alimentación'!AC716*IF($AN658=$R$10,VLOOKUP($AO658,Listas!$B$6:$C$106,2,),IF($AN658=$R$11,VLOOKUP($AO658,Listas!$E$6:$F$106,2,),IF($AN658=$R$12,VLOOKUP($AO658,Listas!$H$6:$I$106,2,),""))),"")</f>
        <v/>
      </c>
      <c r="CX658" t="str">
        <f>IFERROR('Prod y alimentación'!AF716*IF($AN658=$R$10,VLOOKUP($AO658,Listas!$B$6:$C$106,2,),IF($AN658=$R$11,VLOOKUP($AO658,Listas!$E$6:$F$106,2,),IF($AN658=$R$12,VLOOKUP($AO658,Listas!$H$6:$I$106,2,),""))),"")</f>
        <v/>
      </c>
      <c r="CY658" t="str">
        <f>IFERROR('Prod y alimentación'!AI716*IF($AN658=$R$10,VLOOKUP($AO658,Listas!$B$6:$C$106,2,),IF($AN658=$R$11,VLOOKUP($AO658,Listas!$E$6:$F$106,2,),IF($AN658=$R$12,VLOOKUP($AO658,Listas!$H$6:$I$106,2,),""))),"")</f>
        <v/>
      </c>
      <c r="CZ658" t="str">
        <f>IFERROR('Prod y alimentación'!AL716*IF($AN658=$R$10,VLOOKUP($AO658,Listas!$B$6:$C$106,2,),IF($AN658=$R$11,VLOOKUP($AO658,Listas!$E$6:$F$106,2,),IF($AN658=$R$12,VLOOKUP($AO658,Listas!$H$6:$I$106,2,),""))),"")</f>
        <v/>
      </c>
    </row>
    <row r="659" spans="80:104" x14ac:dyDescent="0.35">
      <c r="CB659" t="str">
        <f>IF(Reservas!E664="",IF(Reservas!D664="","",IF(Reservas!C664=$O$10,0.85,IF(Reservas!C664=$O$11,0.45,IF(Reservas!C664=$O$12,0.33,"")))),Reservas!E664)</f>
        <v/>
      </c>
      <c r="CC659" t="str">
        <f>IF(Reservas!H664="",IF(Reservas!G664="","",IF(Reservas!F664=$O$10,0.85,IF(Reservas!F664=$O$11,0.45,IF(Reservas!F664=$O$12,0.33,"")))),Reservas!H664)</f>
        <v/>
      </c>
      <c r="CD659" t="str">
        <f>IF(Reservas!K664="",IF(Reservas!J664="","",IF(Reservas!I664=$O$10,0.85,IF(Reservas!I664=$O$11,0.45,IF(Reservas!I664=$O$12,0.33,"")))),Reservas!K664)</f>
        <v/>
      </c>
      <c r="CE659" t="str">
        <f>IF(Reservas!N664="",IF(Reservas!M664="","",IF(Reservas!L664=$O$10,0.85,IF(Reservas!L664=$O$11,0.45,IF(Reservas!L664=$O$12,0.33,"")))),Reservas!N664)</f>
        <v/>
      </c>
      <c r="CF659" t="str">
        <f>IF(Reservas!Q664="",IF(Reservas!P664="","",IF(Reservas!O664=$O$10,0.85,IF(Reservas!O664=$O$11,0.45,IF(Reservas!O664=$O$12,0.33,"")))),Reservas!Q664)</f>
        <v/>
      </c>
      <c r="CG659" t="str">
        <f>IF(Reservas!T664="",IF(Reservas!S664="","",IF(Reservas!R664=$O$10,0.85,IF(Reservas!R664=$O$11,0.45,IF(Reservas!R664=$O$12,0.33,"")))),Reservas!T664)</f>
        <v/>
      </c>
      <c r="CH659" t="str">
        <f>IF(Reservas!W664="",IF(Reservas!V664="","",IF(Reservas!U664=$O$10,0.85,IF(Reservas!U664=$O$11,0.45,IF(Reservas!U664=$O$12,0.33,"")))),Reservas!W664)</f>
        <v/>
      </c>
      <c r="CI659" t="str">
        <f>IF(Reservas!Z664="",IF(Reservas!Y664="","",IF(Reservas!X664=$O$10,0.85,IF(Reservas!X664=$O$11,0.45,IF(Reservas!X664=$O$12,0.33,"")))),Reservas!Z664)</f>
        <v/>
      </c>
      <c r="CJ659" t="str">
        <f>IF(Reservas!AC664="",IF(Reservas!AB664="","",IF(Reservas!AA664=$O$10,0.85,IF(Reservas!AA664=$O$11,0.45,IF(Reservas!AA664=$O$12,0.33,"")))),Reservas!AC664)</f>
        <v/>
      </c>
      <c r="CK659" t="str">
        <f>IF(Reservas!AF664="",IF(Reservas!AE664="","",IF(Reservas!AD664=$O$10,0.85,IF(Reservas!AD664=$O$11,0.45,IF(Reservas!AD664=$O$12,0.33,"")))),Reservas!AF664)</f>
        <v/>
      </c>
      <c r="CL659" t="str">
        <f>IF(Reservas!AI664="",IF(Reservas!AH664="","",IF(Reservas!AG664=$O$10,0.85,IF(Reservas!AG664=$O$11,0.45,IF(Reservas!AG664=$O$12,0.33,"")))),Reservas!AI664)</f>
        <v/>
      </c>
      <c r="CM659" t="str">
        <f>IF(Reservas!AL664="",IF(Reservas!AK664="","",IF(Reservas!AJ664=$O$10,0.85,IF(Reservas!AJ664=$O$11,0.45,IF(Reservas!AJ664=$O$12,0.33,"")))),Reservas!AL664)</f>
        <v/>
      </c>
      <c r="CO659" t="str">
        <f>IFERROR('Prod y alimentación'!E717*IF($AN659=$R$10,VLOOKUP($AO659,Listas!$B$6:$C$106,2,),IF($AN659=$R$11,VLOOKUP($AO659,Listas!$E$6:$F$106,2,),IF($AN659=$R$12,VLOOKUP($AO659,Listas!$H$6:$I$106,2,),""))),"")</f>
        <v/>
      </c>
      <c r="CP659" t="str">
        <f>IFERROR('Prod y alimentación'!H717*IF($AN659=$R$10,VLOOKUP($AO659,Listas!$B$6:$C$106,2,),IF($AN659=$R$11,VLOOKUP($AO659,Listas!$E$6:$F$106,2,),IF($AN659=$R$12,VLOOKUP($AO659,Listas!$H$6:$I$106,2,),""))),"")</f>
        <v/>
      </c>
      <c r="CQ659" t="str">
        <f>IFERROR('Prod y alimentación'!K717*IF($AN659=$R$10,VLOOKUP($AO659,Listas!$B$6:$C$106,2,),IF($AN659=$R$11,VLOOKUP($AO659,Listas!$E$6:$F$106,2,),IF($AN659=$R$12,VLOOKUP($AO659,Listas!$H$6:$I$106,2,),""))),"")</f>
        <v/>
      </c>
      <c r="CR659" t="str">
        <f>IFERROR('Prod y alimentación'!N717*IF($AN659=$R$10,VLOOKUP($AO659,Listas!$B$6:$C$106,2,),IF($AN659=$R$11,VLOOKUP($AO659,Listas!$E$6:$F$106,2,),IF($AN659=$R$12,VLOOKUP($AO659,Listas!$H$6:$I$106,2,),""))),"")</f>
        <v/>
      </c>
      <c r="CS659" t="str">
        <f>IFERROR('Prod y alimentación'!Q717*IF($AN659=$R$10,VLOOKUP($AO659,Listas!$B$6:$C$106,2,),IF($AN659=$R$11,VLOOKUP($AO659,Listas!$E$6:$F$106,2,),IF($AN659=$R$12,VLOOKUP($AO659,Listas!$H$6:$I$106,2,),""))),"")</f>
        <v/>
      </c>
      <c r="CT659" t="str">
        <f>IFERROR('Prod y alimentación'!T717*IF($AN659=$R$10,VLOOKUP($AO659,Listas!$B$6:$C$106,2,),IF($AN659=$R$11,VLOOKUP($AO659,Listas!$E$6:$F$106,2,),IF($AN659=$R$12,VLOOKUP($AO659,Listas!$H$6:$I$106,2,),""))),"")</f>
        <v/>
      </c>
      <c r="CU659" t="str">
        <f>IFERROR('Prod y alimentación'!W717*IF($AN659=$R$10,VLOOKUP($AO659,Listas!$B$6:$C$106,2,),IF($AN659=$R$11,VLOOKUP($AO659,Listas!$E$6:$F$106,2,),IF($AN659=$R$12,VLOOKUP($AO659,Listas!$H$6:$I$106,2,),""))),"")</f>
        <v/>
      </c>
      <c r="CV659" t="str">
        <f>IFERROR('Prod y alimentación'!Z717*IF($AN659=$R$10,VLOOKUP($AO659,Listas!$B$6:$C$106,2,),IF($AN659=$R$11,VLOOKUP($AO659,Listas!$E$6:$F$106,2,),IF($AN659=$R$12,VLOOKUP($AO659,Listas!$H$6:$I$106,2,),""))),"")</f>
        <v/>
      </c>
      <c r="CW659" t="str">
        <f>IFERROR('Prod y alimentación'!AC717*IF($AN659=$R$10,VLOOKUP($AO659,Listas!$B$6:$C$106,2,),IF($AN659=$R$11,VLOOKUP($AO659,Listas!$E$6:$F$106,2,),IF($AN659=$R$12,VLOOKUP($AO659,Listas!$H$6:$I$106,2,),""))),"")</f>
        <v/>
      </c>
      <c r="CX659" t="str">
        <f>IFERROR('Prod y alimentación'!AF717*IF($AN659=$R$10,VLOOKUP($AO659,Listas!$B$6:$C$106,2,),IF($AN659=$R$11,VLOOKUP($AO659,Listas!$E$6:$F$106,2,),IF($AN659=$R$12,VLOOKUP($AO659,Listas!$H$6:$I$106,2,),""))),"")</f>
        <v/>
      </c>
      <c r="CY659" t="str">
        <f>IFERROR('Prod y alimentación'!AI717*IF($AN659=$R$10,VLOOKUP($AO659,Listas!$B$6:$C$106,2,),IF($AN659=$R$11,VLOOKUP($AO659,Listas!$E$6:$F$106,2,),IF($AN659=$R$12,VLOOKUP($AO659,Listas!$H$6:$I$106,2,),""))),"")</f>
        <v/>
      </c>
      <c r="CZ659" t="str">
        <f>IFERROR('Prod y alimentación'!AL717*IF($AN659=$R$10,VLOOKUP($AO659,Listas!$B$6:$C$106,2,),IF($AN659=$R$11,VLOOKUP($AO659,Listas!$E$6:$F$106,2,),IF($AN659=$R$12,VLOOKUP($AO659,Listas!$H$6:$I$106,2,),""))),"")</f>
        <v/>
      </c>
    </row>
    <row r="660" spans="80:104" x14ac:dyDescent="0.35">
      <c r="CB660" t="str">
        <f>IF(Reservas!E665="",IF(Reservas!D665="","",IF(Reservas!C665=$O$10,0.85,IF(Reservas!C665=$O$11,0.45,IF(Reservas!C665=$O$12,0.33,"")))),Reservas!E665)</f>
        <v/>
      </c>
      <c r="CC660" t="str">
        <f>IF(Reservas!H665="",IF(Reservas!G665="","",IF(Reservas!F665=$O$10,0.85,IF(Reservas!F665=$O$11,0.45,IF(Reservas!F665=$O$12,0.33,"")))),Reservas!H665)</f>
        <v/>
      </c>
      <c r="CD660" t="str">
        <f>IF(Reservas!K665="",IF(Reservas!J665="","",IF(Reservas!I665=$O$10,0.85,IF(Reservas!I665=$O$11,0.45,IF(Reservas!I665=$O$12,0.33,"")))),Reservas!K665)</f>
        <v/>
      </c>
      <c r="CE660" t="str">
        <f>IF(Reservas!N665="",IF(Reservas!M665="","",IF(Reservas!L665=$O$10,0.85,IF(Reservas!L665=$O$11,0.45,IF(Reservas!L665=$O$12,0.33,"")))),Reservas!N665)</f>
        <v/>
      </c>
      <c r="CF660" t="str">
        <f>IF(Reservas!Q665="",IF(Reservas!P665="","",IF(Reservas!O665=$O$10,0.85,IF(Reservas!O665=$O$11,0.45,IF(Reservas!O665=$O$12,0.33,"")))),Reservas!Q665)</f>
        <v/>
      </c>
      <c r="CG660" t="str">
        <f>IF(Reservas!T665="",IF(Reservas!S665="","",IF(Reservas!R665=$O$10,0.85,IF(Reservas!R665=$O$11,0.45,IF(Reservas!R665=$O$12,0.33,"")))),Reservas!T665)</f>
        <v/>
      </c>
      <c r="CH660" t="str">
        <f>IF(Reservas!W665="",IF(Reservas!V665="","",IF(Reservas!U665=$O$10,0.85,IF(Reservas!U665=$O$11,0.45,IF(Reservas!U665=$O$12,0.33,"")))),Reservas!W665)</f>
        <v/>
      </c>
      <c r="CI660" t="str">
        <f>IF(Reservas!Z665="",IF(Reservas!Y665="","",IF(Reservas!X665=$O$10,0.85,IF(Reservas!X665=$O$11,0.45,IF(Reservas!X665=$O$12,0.33,"")))),Reservas!Z665)</f>
        <v/>
      </c>
      <c r="CJ660" t="str">
        <f>IF(Reservas!AC665="",IF(Reservas!AB665="","",IF(Reservas!AA665=$O$10,0.85,IF(Reservas!AA665=$O$11,0.45,IF(Reservas!AA665=$O$12,0.33,"")))),Reservas!AC665)</f>
        <v/>
      </c>
      <c r="CK660" t="str">
        <f>IF(Reservas!AF665="",IF(Reservas!AE665="","",IF(Reservas!AD665=$O$10,0.85,IF(Reservas!AD665=$O$11,0.45,IF(Reservas!AD665=$O$12,0.33,"")))),Reservas!AF665)</f>
        <v/>
      </c>
      <c r="CL660" t="str">
        <f>IF(Reservas!AI665="",IF(Reservas!AH665="","",IF(Reservas!AG665=$O$10,0.85,IF(Reservas!AG665=$O$11,0.45,IF(Reservas!AG665=$O$12,0.33,"")))),Reservas!AI665)</f>
        <v/>
      </c>
      <c r="CM660" t="str">
        <f>IF(Reservas!AL665="",IF(Reservas!AK665="","",IF(Reservas!AJ665=$O$10,0.85,IF(Reservas!AJ665=$O$11,0.45,IF(Reservas!AJ665=$O$12,0.33,"")))),Reservas!AL665)</f>
        <v/>
      </c>
      <c r="CO660" t="str">
        <f>IFERROR('Prod y alimentación'!E718*IF($AN660=$R$10,VLOOKUP($AO660,Listas!$B$6:$C$106,2,),IF($AN660=$R$11,VLOOKUP($AO660,Listas!$E$6:$F$106,2,),IF($AN660=$R$12,VLOOKUP($AO660,Listas!$H$6:$I$106,2,),""))),"")</f>
        <v/>
      </c>
      <c r="CP660" t="str">
        <f>IFERROR('Prod y alimentación'!H718*IF($AN660=$R$10,VLOOKUP($AO660,Listas!$B$6:$C$106,2,),IF($AN660=$R$11,VLOOKUP($AO660,Listas!$E$6:$F$106,2,),IF($AN660=$R$12,VLOOKUP($AO660,Listas!$H$6:$I$106,2,),""))),"")</f>
        <v/>
      </c>
      <c r="CQ660" t="str">
        <f>IFERROR('Prod y alimentación'!K718*IF($AN660=$R$10,VLOOKUP($AO660,Listas!$B$6:$C$106,2,),IF($AN660=$R$11,VLOOKUP($AO660,Listas!$E$6:$F$106,2,),IF($AN660=$R$12,VLOOKUP($AO660,Listas!$H$6:$I$106,2,),""))),"")</f>
        <v/>
      </c>
      <c r="CR660" t="str">
        <f>IFERROR('Prod y alimentación'!N718*IF($AN660=$R$10,VLOOKUP($AO660,Listas!$B$6:$C$106,2,),IF($AN660=$R$11,VLOOKUP($AO660,Listas!$E$6:$F$106,2,),IF($AN660=$R$12,VLOOKUP($AO660,Listas!$H$6:$I$106,2,),""))),"")</f>
        <v/>
      </c>
      <c r="CS660" t="str">
        <f>IFERROR('Prod y alimentación'!Q718*IF($AN660=$R$10,VLOOKUP($AO660,Listas!$B$6:$C$106,2,),IF($AN660=$R$11,VLOOKUP($AO660,Listas!$E$6:$F$106,2,),IF($AN660=$R$12,VLOOKUP($AO660,Listas!$H$6:$I$106,2,),""))),"")</f>
        <v/>
      </c>
      <c r="CT660" t="str">
        <f>IFERROR('Prod y alimentación'!T718*IF($AN660=$R$10,VLOOKUP($AO660,Listas!$B$6:$C$106,2,),IF($AN660=$R$11,VLOOKUP($AO660,Listas!$E$6:$F$106,2,),IF($AN660=$R$12,VLOOKUP($AO660,Listas!$H$6:$I$106,2,),""))),"")</f>
        <v/>
      </c>
      <c r="CU660" t="str">
        <f>IFERROR('Prod y alimentación'!W718*IF($AN660=$R$10,VLOOKUP($AO660,Listas!$B$6:$C$106,2,),IF($AN660=$R$11,VLOOKUP($AO660,Listas!$E$6:$F$106,2,),IF($AN660=$R$12,VLOOKUP($AO660,Listas!$H$6:$I$106,2,),""))),"")</f>
        <v/>
      </c>
      <c r="CV660" t="str">
        <f>IFERROR('Prod y alimentación'!Z718*IF($AN660=$R$10,VLOOKUP($AO660,Listas!$B$6:$C$106,2,),IF($AN660=$R$11,VLOOKUP($AO660,Listas!$E$6:$F$106,2,),IF($AN660=$R$12,VLOOKUP($AO660,Listas!$H$6:$I$106,2,),""))),"")</f>
        <v/>
      </c>
      <c r="CW660" t="str">
        <f>IFERROR('Prod y alimentación'!AC718*IF($AN660=$R$10,VLOOKUP($AO660,Listas!$B$6:$C$106,2,),IF($AN660=$R$11,VLOOKUP($AO660,Listas!$E$6:$F$106,2,),IF($AN660=$R$12,VLOOKUP($AO660,Listas!$H$6:$I$106,2,),""))),"")</f>
        <v/>
      </c>
      <c r="CX660" t="str">
        <f>IFERROR('Prod y alimentación'!AF718*IF($AN660=$R$10,VLOOKUP($AO660,Listas!$B$6:$C$106,2,),IF($AN660=$R$11,VLOOKUP($AO660,Listas!$E$6:$F$106,2,),IF($AN660=$R$12,VLOOKUP($AO660,Listas!$H$6:$I$106,2,),""))),"")</f>
        <v/>
      </c>
      <c r="CY660" t="str">
        <f>IFERROR('Prod y alimentación'!AI718*IF($AN660=$R$10,VLOOKUP($AO660,Listas!$B$6:$C$106,2,),IF($AN660=$R$11,VLOOKUP($AO660,Listas!$E$6:$F$106,2,),IF($AN660=$R$12,VLOOKUP($AO660,Listas!$H$6:$I$106,2,),""))),"")</f>
        <v/>
      </c>
      <c r="CZ660" t="str">
        <f>IFERROR('Prod y alimentación'!AL718*IF($AN660=$R$10,VLOOKUP($AO660,Listas!$B$6:$C$106,2,),IF($AN660=$R$11,VLOOKUP($AO660,Listas!$E$6:$F$106,2,),IF($AN660=$R$12,VLOOKUP($AO660,Listas!$H$6:$I$106,2,),""))),"")</f>
        <v/>
      </c>
    </row>
    <row r="661" spans="80:104" x14ac:dyDescent="0.35">
      <c r="CB661" t="str">
        <f>IF(Reservas!E666="",IF(Reservas!D666="","",IF(Reservas!C666=$O$10,0.85,IF(Reservas!C666=$O$11,0.45,IF(Reservas!C666=$O$12,0.33,"")))),Reservas!E666)</f>
        <v/>
      </c>
      <c r="CC661" t="str">
        <f>IF(Reservas!H666="",IF(Reservas!G666="","",IF(Reservas!F666=$O$10,0.85,IF(Reservas!F666=$O$11,0.45,IF(Reservas!F666=$O$12,0.33,"")))),Reservas!H666)</f>
        <v/>
      </c>
      <c r="CD661" t="str">
        <f>IF(Reservas!K666="",IF(Reservas!J666="","",IF(Reservas!I666=$O$10,0.85,IF(Reservas!I666=$O$11,0.45,IF(Reservas!I666=$O$12,0.33,"")))),Reservas!K666)</f>
        <v/>
      </c>
      <c r="CE661" t="str">
        <f>IF(Reservas!N666="",IF(Reservas!M666="","",IF(Reservas!L666=$O$10,0.85,IF(Reservas!L666=$O$11,0.45,IF(Reservas!L666=$O$12,0.33,"")))),Reservas!N666)</f>
        <v/>
      </c>
      <c r="CF661" t="str">
        <f>IF(Reservas!Q666="",IF(Reservas!P666="","",IF(Reservas!O666=$O$10,0.85,IF(Reservas!O666=$O$11,0.45,IF(Reservas!O666=$O$12,0.33,"")))),Reservas!Q666)</f>
        <v/>
      </c>
      <c r="CG661" t="str">
        <f>IF(Reservas!T666="",IF(Reservas!S666="","",IF(Reservas!R666=$O$10,0.85,IF(Reservas!R666=$O$11,0.45,IF(Reservas!R666=$O$12,0.33,"")))),Reservas!T666)</f>
        <v/>
      </c>
      <c r="CH661" t="str">
        <f>IF(Reservas!W666="",IF(Reservas!V666="","",IF(Reservas!U666=$O$10,0.85,IF(Reservas!U666=$O$11,0.45,IF(Reservas!U666=$O$12,0.33,"")))),Reservas!W666)</f>
        <v/>
      </c>
      <c r="CI661" t="str">
        <f>IF(Reservas!Z666="",IF(Reservas!Y666="","",IF(Reservas!X666=$O$10,0.85,IF(Reservas!X666=$O$11,0.45,IF(Reservas!X666=$O$12,0.33,"")))),Reservas!Z666)</f>
        <v/>
      </c>
      <c r="CJ661" t="str">
        <f>IF(Reservas!AC666="",IF(Reservas!AB666="","",IF(Reservas!AA666=$O$10,0.85,IF(Reservas!AA666=$O$11,0.45,IF(Reservas!AA666=$O$12,0.33,"")))),Reservas!AC666)</f>
        <v/>
      </c>
      <c r="CK661" t="str">
        <f>IF(Reservas!AF666="",IF(Reservas!AE666="","",IF(Reservas!AD666=$O$10,0.85,IF(Reservas!AD666=$O$11,0.45,IF(Reservas!AD666=$O$12,0.33,"")))),Reservas!AF666)</f>
        <v/>
      </c>
      <c r="CL661" t="str">
        <f>IF(Reservas!AI666="",IF(Reservas!AH666="","",IF(Reservas!AG666=$O$10,0.85,IF(Reservas!AG666=$O$11,0.45,IF(Reservas!AG666=$O$12,0.33,"")))),Reservas!AI666)</f>
        <v/>
      </c>
      <c r="CM661" t="str">
        <f>IF(Reservas!AL666="",IF(Reservas!AK666="","",IF(Reservas!AJ666=$O$10,0.85,IF(Reservas!AJ666=$O$11,0.45,IF(Reservas!AJ666=$O$12,0.33,"")))),Reservas!AL666)</f>
        <v/>
      </c>
      <c r="CO661" t="str">
        <f>IFERROR('Prod y alimentación'!E719*IF($AN661=$R$10,VLOOKUP($AO661,Listas!$B$6:$C$106,2,),IF($AN661=$R$11,VLOOKUP($AO661,Listas!$E$6:$F$106,2,),IF($AN661=$R$12,VLOOKUP($AO661,Listas!$H$6:$I$106,2,),""))),"")</f>
        <v/>
      </c>
      <c r="CP661" t="str">
        <f>IFERROR('Prod y alimentación'!H719*IF($AN661=$R$10,VLOOKUP($AO661,Listas!$B$6:$C$106,2,),IF($AN661=$R$11,VLOOKUP($AO661,Listas!$E$6:$F$106,2,),IF($AN661=$R$12,VLOOKUP($AO661,Listas!$H$6:$I$106,2,),""))),"")</f>
        <v/>
      </c>
      <c r="CQ661" t="str">
        <f>IFERROR('Prod y alimentación'!K719*IF($AN661=$R$10,VLOOKUP($AO661,Listas!$B$6:$C$106,2,),IF($AN661=$R$11,VLOOKUP($AO661,Listas!$E$6:$F$106,2,),IF($AN661=$R$12,VLOOKUP($AO661,Listas!$H$6:$I$106,2,),""))),"")</f>
        <v/>
      </c>
      <c r="CR661" t="str">
        <f>IFERROR('Prod y alimentación'!N719*IF($AN661=$R$10,VLOOKUP($AO661,Listas!$B$6:$C$106,2,),IF($AN661=$R$11,VLOOKUP($AO661,Listas!$E$6:$F$106,2,),IF($AN661=$R$12,VLOOKUP($AO661,Listas!$H$6:$I$106,2,),""))),"")</f>
        <v/>
      </c>
      <c r="CS661" t="str">
        <f>IFERROR('Prod y alimentación'!Q719*IF($AN661=$R$10,VLOOKUP($AO661,Listas!$B$6:$C$106,2,),IF($AN661=$R$11,VLOOKUP($AO661,Listas!$E$6:$F$106,2,),IF($AN661=$R$12,VLOOKUP($AO661,Listas!$H$6:$I$106,2,),""))),"")</f>
        <v/>
      </c>
      <c r="CT661" t="str">
        <f>IFERROR('Prod y alimentación'!T719*IF($AN661=$R$10,VLOOKUP($AO661,Listas!$B$6:$C$106,2,),IF($AN661=$R$11,VLOOKUP($AO661,Listas!$E$6:$F$106,2,),IF($AN661=$R$12,VLOOKUP($AO661,Listas!$H$6:$I$106,2,),""))),"")</f>
        <v/>
      </c>
      <c r="CU661" t="str">
        <f>IFERROR('Prod y alimentación'!W719*IF($AN661=$R$10,VLOOKUP($AO661,Listas!$B$6:$C$106,2,),IF($AN661=$R$11,VLOOKUP($AO661,Listas!$E$6:$F$106,2,),IF($AN661=$R$12,VLOOKUP($AO661,Listas!$H$6:$I$106,2,),""))),"")</f>
        <v/>
      </c>
      <c r="CV661" t="str">
        <f>IFERROR('Prod y alimentación'!Z719*IF($AN661=$R$10,VLOOKUP($AO661,Listas!$B$6:$C$106,2,),IF($AN661=$R$11,VLOOKUP($AO661,Listas!$E$6:$F$106,2,),IF($AN661=$R$12,VLOOKUP($AO661,Listas!$H$6:$I$106,2,),""))),"")</f>
        <v/>
      </c>
      <c r="CW661" t="str">
        <f>IFERROR('Prod y alimentación'!AC719*IF($AN661=$R$10,VLOOKUP($AO661,Listas!$B$6:$C$106,2,),IF($AN661=$R$11,VLOOKUP($AO661,Listas!$E$6:$F$106,2,),IF($AN661=$R$12,VLOOKUP($AO661,Listas!$H$6:$I$106,2,),""))),"")</f>
        <v/>
      </c>
      <c r="CX661" t="str">
        <f>IFERROR('Prod y alimentación'!AF719*IF($AN661=$R$10,VLOOKUP($AO661,Listas!$B$6:$C$106,2,),IF($AN661=$R$11,VLOOKUP($AO661,Listas!$E$6:$F$106,2,),IF($AN661=$R$12,VLOOKUP($AO661,Listas!$H$6:$I$106,2,),""))),"")</f>
        <v/>
      </c>
      <c r="CY661" t="str">
        <f>IFERROR('Prod y alimentación'!AI719*IF($AN661=$R$10,VLOOKUP($AO661,Listas!$B$6:$C$106,2,),IF($AN661=$R$11,VLOOKUP($AO661,Listas!$E$6:$F$106,2,),IF($AN661=$R$12,VLOOKUP($AO661,Listas!$H$6:$I$106,2,),""))),"")</f>
        <v/>
      </c>
      <c r="CZ661" t="str">
        <f>IFERROR('Prod y alimentación'!AL719*IF($AN661=$R$10,VLOOKUP($AO661,Listas!$B$6:$C$106,2,),IF($AN661=$R$11,VLOOKUP($AO661,Listas!$E$6:$F$106,2,),IF($AN661=$R$12,VLOOKUP($AO661,Listas!$H$6:$I$106,2,),""))),"")</f>
        <v/>
      </c>
    </row>
    <row r="662" spans="80:104" x14ac:dyDescent="0.35">
      <c r="CB662" t="str">
        <f>IF(Reservas!E667="",IF(Reservas!D667="","",IF(Reservas!C667=$O$10,0.85,IF(Reservas!C667=$O$11,0.45,IF(Reservas!C667=$O$12,0.33,"")))),Reservas!E667)</f>
        <v/>
      </c>
      <c r="CC662" t="str">
        <f>IF(Reservas!H667="",IF(Reservas!G667="","",IF(Reservas!F667=$O$10,0.85,IF(Reservas!F667=$O$11,0.45,IF(Reservas!F667=$O$12,0.33,"")))),Reservas!H667)</f>
        <v/>
      </c>
      <c r="CD662" t="str">
        <f>IF(Reservas!K667="",IF(Reservas!J667="","",IF(Reservas!I667=$O$10,0.85,IF(Reservas!I667=$O$11,0.45,IF(Reservas!I667=$O$12,0.33,"")))),Reservas!K667)</f>
        <v/>
      </c>
      <c r="CE662" t="str">
        <f>IF(Reservas!N667="",IF(Reservas!M667="","",IF(Reservas!L667=$O$10,0.85,IF(Reservas!L667=$O$11,0.45,IF(Reservas!L667=$O$12,0.33,"")))),Reservas!N667)</f>
        <v/>
      </c>
      <c r="CF662" t="str">
        <f>IF(Reservas!Q667="",IF(Reservas!P667="","",IF(Reservas!O667=$O$10,0.85,IF(Reservas!O667=$O$11,0.45,IF(Reservas!O667=$O$12,0.33,"")))),Reservas!Q667)</f>
        <v/>
      </c>
      <c r="CG662" t="str">
        <f>IF(Reservas!T667="",IF(Reservas!S667="","",IF(Reservas!R667=$O$10,0.85,IF(Reservas!R667=$O$11,0.45,IF(Reservas!R667=$O$12,0.33,"")))),Reservas!T667)</f>
        <v/>
      </c>
      <c r="CH662" t="str">
        <f>IF(Reservas!W667="",IF(Reservas!V667="","",IF(Reservas!U667=$O$10,0.85,IF(Reservas!U667=$O$11,0.45,IF(Reservas!U667=$O$12,0.33,"")))),Reservas!W667)</f>
        <v/>
      </c>
      <c r="CI662" t="str">
        <f>IF(Reservas!Z667="",IF(Reservas!Y667="","",IF(Reservas!X667=$O$10,0.85,IF(Reservas!X667=$O$11,0.45,IF(Reservas!X667=$O$12,0.33,"")))),Reservas!Z667)</f>
        <v/>
      </c>
      <c r="CJ662" t="str">
        <f>IF(Reservas!AC667="",IF(Reservas!AB667="","",IF(Reservas!AA667=$O$10,0.85,IF(Reservas!AA667=$O$11,0.45,IF(Reservas!AA667=$O$12,0.33,"")))),Reservas!AC667)</f>
        <v/>
      </c>
      <c r="CK662" t="str">
        <f>IF(Reservas!AF667="",IF(Reservas!AE667="","",IF(Reservas!AD667=$O$10,0.85,IF(Reservas!AD667=$O$11,0.45,IF(Reservas!AD667=$O$12,0.33,"")))),Reservas!AF667)</f>
        <v/>
      </c>
      <c r="CL662" t="str">
        <f>IF(Reservas!AI667="",IF(Reservas!AH667="","",IF(Reservas!AG667=$O$10,0.85,IF(Reservas!AG667=$O$11,0.45,IF(Reservas!AG667=$O$12,0.33,"")))),Reservas!AI667)</f>
        <v/>
      </c>
      <c r="CM662" t="str">
        <f>IF(Reservas!AL667="",IF(Reservas!AK667="","",IF(Reservas!AJ667=$O$10,0.85,IF(Reservas!AJ667=$O$11,0.45,IF(Reservas!AJ667=$O$12,0.33,"")))),Reservas!AL667)</f>
        <v/>
      </c>
      <c r="CO662" t="str">
        <f>IFERROR('Prod y alimentación'!E720*IF($AN662=$R$10,VLOOKUP($AO662,Listas!$B$6:$C$106,2,),IF($AN662=$R$11,VLOOKUP($AO662,Listas!$E$6:$F$106,2,),IF($AN662=$R$12,VLOOKUP($AO662,Listas!$H$6:$I$106,2,),""))),"")</f>
        <v/>
      </c>
      <c r="CP662" t="str">
        <f>IFERROR('Prod y alimentación'!H720*IF($AN662=$R$10,VLOOKUP($AO662,Listas!$B$6:$C$106,2,),IF($AN662=$R$11,VLOOKUP($AO662,Listas!$E$6:$F$106,2,),IF($AN662=$R$12,VLOOKUP($AO662,Listas!$H$6:$I$106,2,),""))),"")</f>
        <v/>
      </c>
      <c r="CQ662" t="str">
        <f>IFERROR('Prod y alimentación'!K720*IF($AN662=$R$10,VLOOKUP($AO662,Listas!$B$6:$C$106,2,),IF($AN662=$R$11,VLOOKUP($AO662,Listas!$E$6:$F$106,2,),IF($AN662=$R$12,VLOOKUP($AO662,Listas!$H$6:$I$106,2,),""))),"")</f>
        <v/>
      </c>
      <c r="CR662" t="str">
        <f>IFERROR('Prod y alimentación'!N720*IF($AN662=$R$10,VLOOKUP($AO662,Listas!$B$6:$C$106,2,),IF($AN662=$R$11,VLOOKUP($AO662,Listas!$E$6:$F$106,2,),IF($AN662=$R$12,VLOOKUP($AO662,Listas!$H$6:$I$106,2,),""))),"")</f>
        <v/>
      </c>
      <c r="CS662" t="str">
        <f>IFERROR('Prod y alimentación'!Q720*IF($AN662=$R$10,VLOOKUP($AO662,Listas!$B$6:$C$106,2,),IF($AN662=$R$11,VLOOKUP($AO662,Listas!$E$6:$F$106,2,),IF($AN662=$R$12,VLOOKUP($AO662,Listas!$H$6:$I$106,2,),""))),"")</f>
        <v/>
      </c>
      <c r="CT662" t="str">
        <f>IFERROR('Prod y alimentación'!T720*IF($AN662=$R$10,VLOOKUP($AO662,Listas!$B$6:$C$106,2,),IF($AN662=$R$11,VLOOKUP($AO662,Listas!$E$6:$F$106,2,),IF($AN662=$R$12,VLOOKUP($AO662,Listas!$H$6:$I$106,2,),""))),"")</f>
        <v/>
      </c>
      <c r="CU662" t="str">
        <f>IFERROR('Prod y alimentación'!W720*IF($AN662=$R$10,VLOOKUP($AO662,Listas!$B$6:$C$106,2,),IF($AN662=$R$11,VLOOKUP($AO662,Listas!$E$6:$F$106,2,),IF($AN662=$R$12,VLOOKUP($AO662,Listas!$H$6:$I$106,2,),""))),"")</f>
        <v/>
      </c>
      <c r="CV662" t="str">
        <f>IFERROR('Prod y alimentación'!Z720*IF($AN662=$R$10,VLOOKUP($AO662,Listas!$B$6:$C$106,2,),IF($AN662=$R$11,VLOOKUP($AO662,Listas!$E$6:$F$106,2,),IF($AN662=$R$12,VLOOKUP($AO662,Listas!$H$6:$I$106,2,),""))),"")</f>
        <v/>
      </c>
      <c r="CW662" t="str">
        <f>IFERROR('Prod y alimentación'!AC720*IF($AN662=$R$10,VLOOKUP($AO662,Listas!$B$6:$C$106,2,),IF($AN662=$R$11,VLOOKUP($AO662,Listas!$E$6:$F$106,2,),IF($AN662=$R$12,VLOOKUP($AO662,Listas!$H$6:$I$106,2,),""))),"")</f>
        <v/>
      </c>
      <c r="CX662" t="str">
        <f>IFERROR('Prod y alimentación'!AF720*IF($AN662=$R$10,VLOOKUP($AO662,Listas!$B$6:$C$106,2,),IF($AN662=$R$11,VLOOKUP($AO662,Listas!$E$6:$F$106,2,),IF($AN662=$R$12,VLOOKUP($AO662,Listas!$H$6:$I$106,2,),""))),"")</f>
        <v/>
      </c>
      <c r="CY662" t="str">
        <f>IFERROR('Prod y alimentación'!AI720*IF($AN662=$R$10,VLOOKUP($AO662,Listas!$B$6:$C$106,2,),IF($AN662=$R$11,VLOOKUP($AO662,Listas!$E$6:$F$106,2,),IF($AN662=$R$12,VLOOKUP($AO662,Listas!$H$6:$I$106,2,),""))),"")</f>
        <v/>
      </c>
      <c r="CZ662" t="str">
        <f>IFERROR('Prod y alimentación'!AL720*IF($AN662=$R$10,VLOOKUP($AO662,Listas!$B$6:$C$106,2,),IF($AN662=$R$11,VLOOKUP($AO662,Listas!$E$6:$F$106,2,),IF($AN662=$R$12,VLOOKUP($AO662,Listas!$H$6:$I$106,2,),""))),"")</f>
        <v/>
      </c>
    </row>
    <row r="663" spans="80:104" x14ac:dyDescent="0.35">
      <c r="CB663" t="str">
        <f>IF(Reservas!E668="",IF(Reservas!D668="","",IF(Reservas!C668=$O$10,0.85,IF(Reservas!C668=$O$11,0.45,IF(Reservas!C668=$O$12,0.33,"")))),Reservas!E668)</f>
        <v/>
      </c>
      <c r="CC663" t="str">
        <f>IF(Reservas!H668="",IF(Reservas!G668="","",IF(Reservas!F668=$O$10,0.85,IF(Reservas!F668=$O$11,0.45,IF(Reservas!F668=$O$12,0.33,"")))),Reservas!H668)</f>
        <v/>
      </c>
      <c r="CD663" t="str">
        <f>IF(Reservas!K668="",IF(Reservas!J668="","",IF(Reservas!I668=$O$10,0.85,IF(Reservas!I668=$O$11,0.45,IF(Reservas!I668=$O$12,0.33,"")))),Reservas!K668)</f>
        <v/>
      </c>
      <c r="CE663" t="str">
        <f>IF(Reservas!N668="",IF(Reservas!M668="","",IF(Reservas!L668=$O$10,0.85,IF(Reservas!L668=$O$11,0.45,IF(Reservas!L668=$O$12,0.33,"")))),Reservas!N668)</f>
        <v/>
      </c>
      <c r="CF663" t="str">
        <f>IF(Reservas!Q668="",IF(Reservas!P668="","",IF(Reservas!O668=$O$10,0.85,IF(Reservas!O668=$O$11,0.45,IF(Reservas!O668=$O$12,0.33,"")))),Reservas!Q668)</f>
        <v/>
      </c>
      <c r="CG663" t="str">
        <f>IF(Reservas!T668="",IF(Reservas!S668="","",IF(Reservas!R668=$O$10,0.85,IF(Reservas!R668=$O$11,0.45,IF(Reservas!R668=$O$12,0.33,"")))),Reservas!T668)</f>
        <v/>
      </c>
      <c r="CH663" t="str">
        <f>IF(Reservas!W668="",IF(Reservas!V668="","",IF(Reservas!U668=$O$10,0.85,IF(Reservas!U668=$O$11,0.45,IF(Reservas!U668=$O$12,0.33,"")))),Reservas!W668)</f>
        <v/>
      </c>
      <c r="CI663" t="str">
        <f>IF(Reservas!Z668="",IF(Reservas!Y668="","",IF(Reservas!X668=$O$10,0.85,IF(Reservas!X668=$O$11,0.45,IF(Reservas!X668=$O$12,0.33,"")))),Reservas!Z668)</f>
        <v/>
      </c>
      <c r="CJ663" t="str">
        <f>IF(Reservas!AC668="",IF(Reservas!AB668="","",IF(Reservas!AA668=$O$10,0.85,IF(Reservas!AA668=$O$11,0.45,IF(Reservas!AA668=$O$12,0.33,"")))),Reservas!AC668)</f>
        <v/>
      </c>
      <c r="CK663" t="str">
        <f>IF(Reservas!AF668="",IF(Reservas!AE668="","",IF(Reservas!AD668=$O$10,0.85,IF(Reservas!AD668=$O$11,0.45,IF(Reservas!AD668=$O$12,0.33,"")))),Reservas!AF668)</f>
        <v/>
      </c>
      <c r="CL663" t="str">
        <f>IF(Reservas!AI668="",IF(Reservas!AH668="","",IF(Reservas!AG668=$O$10,0.85,IF(Reservas!AG668=$O$11,0.45,IF(Reservas!AG668=$O$12,0.33,"")))),Reservas!AI668)</f>
        <v/>
      </c>
      <c r="CM663" t="str">
        <f>IF(Reservas!AL668="",IF(Reservas!AK668="","",IF(Reservas!AJ668=$O$10,0.85,IF(Reservas!AJ668=$O$11,0.45,IF(Reservas!AJ668=$O$12,0.33,"")))),Reservas!AL668)</f>
        <v/>
      </c>
      <c r="CO663" t="str">
        <f>IFERROR('Prod y alimentación'!E721*IF($AN663=$R$10,VLOOKUP($AO663,Listas!$B$6:$C$106,2,),IF($AN663=$R$11,VLOOKUP($AO663,Listas!$E$6:$F$106,2,),IF($AN663=$R$12,VLOOKUP($AO663,Listas!$H$6:$I$106,2,),""))),"")</f>
        <v/>
      </c>
      <c r="CP663" t="str">
        <f>IFERROR('Prod y alimentación'!H721*IF($AN663=$R$10,VLOOKUP($AO663,Listas!$B$6:$C$106,2,),IF($AN663=$R$11,VLOOKUP($AO663,Listas!$E$6:$F$106,2,),IF($AN663=$R$12,VLOOKUP($AO663,Listas!$H$6:$I$106,2,),""))),"")</f>
        <v/>
      </c>
      <c r="CQ663" t="str">
        <f>IFERROR('Prod y alimentación'!K721*IF($AN663=$R$10,VLOOKUP($AO663,Listas!$B$6:$C$106,2,),IF($AN663=$R$11,VLOOKUP($AO663,Listas!$E$6:$F$106,2,),IF($AN663=$R$12,VLOOKUP($AO663,Listas!$H$6:$I$106,2,),""))),"")</f>
        <v/>
      </c>
      <c r="CR663" t="str">
        <f>IFERROR('Prod y alimentación'!N721*IF($AN663=$R$10,VLOOKUP($AO663,Listas!$B$6:$C$106,2,),IF($AN663=$R$11,VLOOKUP($AO663,Listas!$E$6:$F$106,2,),IF($AN663=$R$12,VLOOKUP($AO663,Listas!$H$6:$I$106,2,),""))),"")</f>
        <v/>
      </c>
      <c r="CS663" t="str">
        <f>IFERROR('Prod y alimentación'!Q721*IF($AN663=$R$10,VLOOKUP($AO663,Listas!$B$6:$C$106,2,),IF($AN663=$R$11,VLOOKUP($AO663,Listas!$E$6:$F$106,2,),IF($AN663=$R$12,VLOOKUP($AO663,Listas!$H$6:$I$106,2,),""))),"")</f>
        <v/>
      </c>
      <c r="CT663" t="str">
        <f>IFERROR('Prod y alimentación'!T721*IF($AN663=$R$10,VLOOKUP($AO663,Listas!$B$6:$C$106,2,),IF($AN663=$R$11,VLOOKUP($AO663,Listas!$E$6:$F$106,2,),IF($AN663=$R$12,VLOOKUP($AO663,Listas!$H$6:$I$106,2,),""))),"")</f>
        <v/>
      </c>
      <c r="CU663" t="str">
        <f>IFERROR('Prod y alimentación'!W721*IF($AN663=$R$10,VLOOKUP($AO663,Listas!$B$6:$C$106,2,),IF($AN663=$R$11,VLOOKUP($AO663,Listas!$E$6:$F$106,2,),IF($AN663=$R$12,VLOOKUP($AO663,Listas!$H$6:$I$106,2,),""))),"")</f>
        <v/>
      </c>
      <c r="CV663" t="str">
        <f>IFERROR('Prod y alimentación'!Z721*IF($AN663=$R$10,VLOOKUP($AO663,Listas!$B$6:$C$106,2,),IF($AN663=$R$11,VLOOKUP($AO663,Listas!$E$6:$F$106,2,),IF($AN663=$R$12,VLOOKUP($AO663,Listas!$H$6:$I$106,2,),""))),"")</f>
        <v/>
      </c>
      <c r="CW663" t="str">
        <f>IFERROR('Prod y alimentación'!AC721*IF($AN663=$R$10,VLOOKUP($AO663,Listas!$B$6:$C$106,2,),IF($AN663=$R$11,VLOOKUP($AO663,Listas!$E$6:$F$106,2,),IF($AN663=$R$12,VLOOKUP($AO663,Listas!$H$6:$I$106,2,),""))),"")</f>
        <v/>
      </c>
      <c r="CX663" t="str">
        <f>IFERROR('Prod y alimentación'!AF721*IF($AN663=$R$10,VLOOKUP($AO663,Listas!$B$6:$C$106,2,),IF($AN663=$R$11,VLOOKUP($AO663,Listas!$E$6:$F$106,2,),IF($AN663=$R$12,VLOOKUP($AO663,Listas!$H$6:$I$106,2,),""))),"")</f>
        <v/>
      </c>
      <c r="CY663" t="str">
        <f>IFERROR('Prod y alimentación'!AI721*IF($AN663=$R$10,VLOOKUP($AO663,Listas!$B$6:$C$106,2,),IF($AN663=$R$11,VLOOKUP($AO663,Listas!$E$6:$F$106,2,),IF($AN663=$R$12,VLOOKUP($AO663,Listas!$H$6:$I$106,2,),""))),"")</f>
        <v/>
      </c>
      <c r="CZ663" t="str">
        <f>IFERROR('Prod y alimentación'!AL721*IF($AN663=$R$10,VLOOKUP($AO663,Listas!$B$6:$C$106,2,),IF($AN663=$R$11,VLOOKUP($AO663,Listas!$E$6:$F$106,2,),IF($AN663=$R$12,VLOOKUP($AO663,Listas!$H$6:$I$106,2,),""))),"")</f>
        <v/>
      </c>
    </row>
    <row r="664" spans="80:104" x14ac:dyDescent="0.35">
      <c r="CB664" t="str">
        <f>IF(Reservas!E669="",IF(Reservas!D669="","",IF(Reservas!C669=$O$10,0.85,IF(Reservas!C669=$O$11,0.45,IF(Reservas!C669=$O$12,0.33,"")))),Reservas!E669)</f>
        <v/>
      </c>
      <c r="CC664" t="str">
        <f>IF(Reservas!H669="",IF(Reservas!G669="","",IF(Reservas!F669=$O$10,0.85,IF(Reservas!F669=$O$11,0.45,IF(Reservas!F669=$O$12,0.33,"")))),Reservas!H669)</f>
        <v/>
      </c>
      <c r="CD664" t="str">
        <f>IF(Reservas!K669="",IF(Reservas!J669="","",IF(Reservas!I669=$O$10,0.85,IF(Reservas!I669=$O$11,0.45,IF(Reservas!I669=$O$12,0.33,"")))),Reservas!K669)</f>
        <v/>
      </c>
      <c r="CE664" t="str">
        <f>IF(Reservas!N669="",IF(Reservas!M669="","",IF(Reservas!L669=$O$10,0.85,IF(Reservas!L669=$O$11,0.45,IF(Reservas!L669=$O$12,0.33,"")))),Reservas!N669)</f>
        <v/>
      </c>
      <c r="CF664" t="str">
        <f>IF(Reservas!Q669="",IF(Reservas!P669="","",IF(Reservas!O669=$O$10,0.85,IF(Reservas!O669=$O$11,0.45,IF(Reservas!O669=$O$12,0.33,"")))),Reservas!Q669)</f>
        <v/>
      </c>
      <c r="CG664" t="str">
        <f>IF(Reservas!T669="",IF(Reservas!S669="","",IF(Reservas!R669=$O$10,0.85,IF(Reservas!R669=$O$11,0.45,IF(Reservas!R669=$O$12,0.33,"")))),Reservas!T669)</f>
        <v/>
      </c>
      <c r="CH664" t="str">
        <f>IF(Reservas!W669="",IF(Reservas!V669="","",IF(Reservas!U669=$O$10,0.85,IF(Reservas!U669=$O$11,0.45,IF(Reservas!U669=$O$12,0.33,"")))),Reservas!W669)</f>
        <v/>
      </c>
      <c r="CI664" t="str">
        <f>IF(Reservas!Z669="",IF(Reservas!Y669="","",IF(Reservas!X669=$O$10,0.85,IF(Reservas!X669=$O$11,0.45,IF(Reservas!X669=$O$12,0.33,"")))),Reservas!Z669)</f>
        <v/>
      </c>
      <c r="CJ664" t="str">
        <f>IF(Reservas!AC669="",IF(Reservas!AB669="","",IF(Reservas!AA669=$O$10,0.85,IF(Reservas!AA669=$O$11,0.45,IF(Reservas!AA669=$O$12,0.33,"")))),Reservas!AC669)</f>
        <v/>
      </c>
      <c r="CK664" t="str">
        <f>IF(Reservas!AF669="",IF(Reservas!AE669="","",IF(Reservas!AD669=$O$10,0.85,IF(Reservas!AD669=$O$11,0.45,IF(Reservas!AD669=$O$12,0.33,"")))),Reservas!AF669)</f>
        <v/>
      </c>
      <c r="CL664" t="str">
        <f>IF(Reservas!AI669="",IF(Reservas!AH669="","",IF(Reservas!AG669=$O$10,0.85,IF(Reservas!AG669=$O$11,0.45,IF(Reservas!AG669=$O$12,0.33,"")))),Reservas!AI669)</f>
        <v/>
      </c>
      <c r="CM664" t="str">
        <f>IF(Reservas!AL669="",IF(Reservas!AK669="","",IF(Reservas!AJ669=$O$10,0.85,IF(Reservas!AJ669=$O$11,0.45,IF(Reservas!AJ669=$O$12,0.33,"")))),Reservas!AL669)</f>
        <v/>
      </c>
      <c r="CO664" t="str">
        <f>IFERROR('Prod y alimentación'!E722*IF($AN664=$R$10,VLOOKUP($AO664,Listas!$B$6:$C$106,2,),IF($AN664=$R$11,VLOOKUP($AO664,Listas!$E$6:$F$106,2,),IF($AN664=$R$12,VLOOKUP($AO664,Listas!$H$6:$I$106,2,),""))),"")</f>
        <v/>
      </c>
      <c r="CP664" t="str">
        <f>IFERROR('Prod y alimentación'!H722*IF($AN664=$R$10,VLOOKUP($AO664,Listas!$B$6:$C$106,2,),IF($AN664=$R$11,VLOOKUP($AO664,Listas!$E$6:$F$106,2,),IF($AN664=$R$12,VLOOKUP($AO664,Listas!$H$6:$I$106,2,),""))),"")</f>
        <v/>
      </c>
      <c r="CQ664" t="str">
        <f>IFERROR('Prod y alimentación'!K722*IF($AN664=$R$10,VLOOKUP($AO664,Listas!$B$6:$C$106,2,),IF($AN664=$R$11,VLOOKUP($AO664,Listas!$E$6:$F$106,2,),IF($AN664=$R$12,VLOOKUP($AO664,Listas!$H$6:$I$106,2,),""))),"")</f>
        <v/>
      </c>
      <c r="CR664" t="str">
        <f>IFERROR('Prod y alimentación'!N722*IF($AN664=$R$10,VLOOKUP($AO664,Listas!$B$6:$C$106,2,),IF($AN664=$R$11,VLOOKUP($AO664,Listas!$E$6:$F$106,2,),IF($AN664=$R$12,VLOOKUP($AO664,Listas!$H$6:$I$106,2,),""))),"")</f>
        <v/>
      </c>
      <c r="CS664" t="str">
        <f>IFERROR('Prod y alimentación'!Q722*IF($AN664=$R$10,VLOOKUP($AO664,Listas!$B$6:$C$106,2,),IF($AN664=$R$11,VLOOKUP($AO664,Listas!$E$6:$F$106,2,),IF($AN664=$R$12,VLOOKUP($AO664,Listas!$H$6:$I$106,2,),""))),"")</f>
        <v/>
      </c>
      <c r="CT664" t="str">
        <f>IFERROR('Prod y alimentación'!T722*IF($AN664=$R$10,VLOOKUP($AO664,Listas!$B$6:$C$106,2,),IF($AN664=$R$11,VLOOKUP($AO664,Listas!$E$6:$F$106,2,),IF($AN664=$R$12,VLOOKUP($AO664,Listas!$H$6:$I$106,2,),""))),"")</f>
        <v/>
      </c>
      <c r="CU664" t="str">
        <f>IFERROR('Prod y alimentación'!W722*IF($AN664=$R$10,VLOOKUP($AO664,Listas!$B$6:$C$106,2,),IF($AN664=$R$11,VLOOKUP($AO664,Listas!$E$6:$F$106,2,),IF($AN664=$R$12,VLOOKUP($AO664,Listas!$H$6:$I$106,2,),""))),"")</f>
        <v/>
      </c>
      <c r="CV664" t="str">
        <f>IFERROR('Prod y alimentación'!Z722*IF($AN664=$R$10,VLOOKUP($AO664,Listas!$B$6:$C$106,2,),IF($AN664=$R$11,VLOOKUP($AO664,Listas!$E$6:$F$106,2,),IF($AN664=$R$12,VLOOKUP($AO664,Listas!$H$6:$I$106,2,),""))),"")</f>
        <v/>
      </c>
      <c r="CW664" t="str">
        <f>IFERROR('Prod y alimentación'!AC722*IF($AN664=$R$10,VLOOKUP($AO664,Listas!$B$6:$C$106,2,),IF($AN664=$R$11,VLOOKUP($AO664,Listas!$E$6:$F$106,2,),IF($AN664=$R$12,VLOOKUP($AO664,Listas!$H$6:$I$106,2,),""))),"")</f>
        <v/>
      </c>
      <c r="CX664" t="str">
        <f>IFERROR('Prod y alimentación'!AF722*IF($AN664=$R$10,VLOOKUP($AO664,Listas!$B$6:$C$106,2,),IF($AN664=$R$11,VLOOKUP($AO664,Listas!$E$6:$F$106,2,),IF($AN664=$R$12,VLOOKUP($AO664,Listas!$H$6:$I$106,2,),""))),"")</f>
        <v/>
      </c>
      <c r="CY664" t="str">
        <f>IFERROR('Prod y alimentación'!AI722*IF($AN664=$R$10,VLOOKUP($AO664,Listas!$B$6:$C$106,2,),IF($AN664=$R$11,VLOOKUP($AO664,Listas!$E$6:$F$106,2,),IF($AN664=$R$12,VLOOKUP($AO664,Listas!$H$6:$I$106,2,),""))),"")</f>
        <v/>
      </c>
      <c r="CZ664" t="str">
        <f>IFERROR('Prod y alimentación'!AL722*IF($AN664=$R$10,VLOOKUP($AO664,Listas!$B$6:$C$106,2,),IF($AN664=$R$11,VLOOKUP($AO664,Listas!$E$6:$F$106,2,),IF($AN664=$R$12,VLOOKUP($AO664,Listas!$H$6:$I$106,2,),""))),"")</f>
        <v/>
      </c>
    </row>
    <row r="665" spans="80:104" x14ac:dyDescent="0.35">
      <c r="CB665" t="str">
        <f>IF(Reservas!E670="",IF(Reservas!D670="","",IF(Reservas!C670=$O$10,0.85,IF(Reservas!C670=$O$11,0.45,IF(Reservas!C670=$O$12,0.33,"")))),Reservas!E670)</f>
        <v/>
      </c>
      <c r="CC665" t="str">
        <f>IF(Reservas!H670="",IF(Reservas!G670="","",IF(Reservas!F670=$O$10,0.85,IF(Reservas!F670=$O$11,0.45,IF(Reservas!F670=$O$12,0.33,"")))),Reservas!H670)</f>
        <v/>
      </c>
      <c r="CD665" t="str">
        <f>IF(Reservas!K670="",IF(Reservas!J670="","",IF(Reservas!I670=$O$10,0.85,IF(Reservas!I670=$O$11,0.45,IF(Reservas!I670=$O$12,0.33,"")))),Reservas!K670)</f>
        <v/>
      </c>
      <c r="CE665" t="str">
        <f>IF(Reservas!N670="",IF(Reservas!M670="","",IF(Reservas!L670=$O$10,0.85,IF(Reservas!L670=$O$11,0.45,IF(Reservas!L670=$O$12,0.33,"")))),Reservas!N670)</f>
        <v/>
      </c>
      <c r="CF665" t="str">
        <f>IF(Reservas!Q670="",IF(Reservas!P670="","",IF(Reservas!O670=$O$10,0.85,IF(Reservas!O670=$O$11,0.45,IF(Reservas!O670=$O$12,0.33,"")))),Reservas!Q670)</f>
        <v/>
      </c>
      <c r="CG665" t="str">
        <f>IF(Reservas!T670="",IF(Reservas!S670="","",IF(Reservas!R670=$O$10,0.85,IF(Reservas!R670=$O$11,0.45,IF(Reservas!R670=$O$12,0.33,"")))),Reservas!T670)</f>
        <v/>
      </c>
      <c r="CH665" t="str">
        <f>IF(Reservas!W670="",IF(Reservas!V670="","",IF(Reservas!U670=$O$10,0.85,IF(Reservas!U670=$O$11,0.45,IF(Reservas!U670=$O$12,0.33,"")))),Reservas!W670)</f>
        <v/>
      </c>
      <c r="CI665" t="str">
        <f>IF(Reservas!Z670="",IF(Reservas!Y670="","",IF(Reservas!X670=$O$10,0.85,IF(Reservas!X670=$O$11,0.45,IF(Reservas!X670=$O$12,0.33,"")))),Reservas!Z670)</f>
        <v/>
      </c>
      <c r="CJ665" t="str">
        <f>IF(Reservas!AC670="",IF(Reservas!AB670="","",IF(Reservas!AA670=$O$10,0.85,IF(Reservas!AA670=$O$11,0.45,IF(Reservas!AA670=$O$12,0.33,"")))),Reservas!AC670)</f>
        <v/>
      </c>
      <c r="CK665" t="str">
        <f>IF(Reservas!AF670="",IF(Reservas!AE670="","",IF(Reservas!AD670=$O$10,0.85,IF(Reservas!AD670=$O$11,0.45,IF(Reservas!AD670=$O$12,0.33,"")))),Reservas!AF670)</f>
        <v/>
      </c>
      <c r="CL665" t="str">
        <f>IF(Reservas!AI670="",IF(Reservas!AH670="","",IF(Reservas!AG670=$O$10,0.85,IF(Reservas!AG670=$O$11,0.45,IF(Reservas!AG670=$O$12,0.33,"")))),Reservas!AI670)</f>
        <v/>
      </c>
      <c r="CM665" t="str">
        <f>IF(Reservas!AL670="",IF(Reservas!AK670="","",IF(Reservas!AJ670=$O$10,0.85,IF(Reservas!AJ670=$O$11,0.45,IF(Reservas!AJ670=$O$12,0.33,"")))),Reservas!AL670)</f>
        <v/>
      </c>
      <c r="CO665" t="str">
        <f>IFERROR('Prod y alimentación'!E723*IF($AN665=$R$10,VLOOKUP($AO665,Listas!$B$6:$C$106,2,),IF($AN665=$R$11,VLOOKUP($AO665,Listas!$E$6:$F$106,2,),IF($AN665=$R$12,VLOOKUP($AO665,Listas!$H$6:$I$106,2,),""))),"")</f>
        <v/>
      </c>
      <c r="CP665" t="str">
        <f>IFERROR('Prod y alimentación'!H723*IF($AN665=$R$10,VLOOKUP($AO665,Listas!$B$6:$C$106,2,),IF($AN665=$R$11,VLOOKUP($AO665,Listas!$E$6:$F$106,2,),IF($AN665=$R$12,VLOOKUP($AO665,Listas!$H$6:$I$106,2,),""))),"")</f>
        <v/>
      </c>
      <c r="CQ665" t="str">
        <f>IFERROR('Prod y alimentación'!K723*IF($AN665=$R$10,VLOOKUP($AO665,Listas!$B$6:$C$106,2,),IF($AN665=$R$11,VLOOKUP($AO665,Listas!$E$6:$F$106,2,),IF($AN665=$R$12,VLOOKUP($AO665,Listas!$H$6:$I$106,2,),""))),"")</f>
        <v/>
      </c>
      <c r="CR665" t="str">
        <f>IFERROR('Prod y alimentación'!N723*IF($AN665=$R$10,VLOOKUP($AO665,Listas!$B$6:$C$106,2,),IF($AN665=$R$11,VLOOKUP($AO665,Listas!$E$6:$F$106,2,),IF($AN665=$R$12,VLOOKUP($AO665,Listas!$H$6:$I$106,2,),""))),"")</f>
        <v/>
      </c>
      <c r="CS665" t="str">
        <f>IFERROR('Prod y alimentación'!Q723*IF($AN665=$R$10,VLOOKUP($AO665,Listas!$B$6:$C$106,2,),IF($AN665=$R$11,VLOOKUP($AO665,Listas!$E$6:$F$106,2,),IF($AN665=$R$12,VLOOKUP($AO665,Listas!$H$6:$I$106,2,),""))),"")</f>
        <v/>
      </c>
      <c r="CT665" t="str">
        <f>IFERROR('Prod y alimentación'!T723*IF($AN665=$R$10,VLOOKUP($AO665,Listas!$B$6:$C$106,2,),IF($AN665=$R$11,VLOOKUP($AO665,Listas!$E$6:$F$106,2,),IF($AN665=$R$12,VLOOKUP($AO665,Listas!$H$6:$I$106,2,),""))),"")</f>
        <v/>
      </c>
      <c r="CU665" t="str">
        <f>IFERROR('Prod y alimentación'!W723*IF($AN665=$R$10,VLOOKUP($AO665,Listas!$B$6:$C$106,2,),IF($AN665=$R$11,VLOOKUP($AO665,Listas!$E$6:$F$106,2,),IF($AN665=$R$12,VLOOKUP($AO665,Listas!$H$6:$I$106,2,),""))),"")</f>
        <v/>
      </c>
      <c r="CV665" t="str">
        <f>IFERROR('Prod y alimentación'!Z723*IF($AN665=$R$10,VLOOKUP($AO665,Listas!$B$6:$C$106,2,),IF($AN665=$R$11,VLOOKUP($AO665,Listas!$E$6:$F$106,2,),IF($AN665=$R$12,VLOOKUP($AO665,Listas!$H$6:$I$106,2,),""))),"")</f>
        <v/>
      </c>
      <c r="CW665" t="str">
        <f>IFERROR('Prod y alimentación'!AC723*IF($AN665=$R$10,VLOOKUP($AO665,Listas!$B$6:$C$106,2,),IF($AN665=$R$11,VLOOKUP($AO665,Listas!$E$6:$F$106,2,),IF($AN665=$R$12,VLOOKUP($AO665,Listas!$H$6:$I$106,2,),""))),"")</f>
        <v/>
      </c>
      <c r="CX665" t="str">
        <f>IFERROR('Prod y alimentación'!AF723*IF($AN665=$R$10,VLOOKUP($AO665,Listas!$B$6:$C$106,2,),IF($AN665=$R$11,VLOOKUP($AO665,Listas!$E$6:$F$106,2,),IF($AN665=$R$12,VLOOKUP($AO665,Listas!$H$6:$I$106,2,),""))),"")</f>
        <v/>
      </c>
      <c r="CY665" t="str">
        <f>IFERROR('Prod y alimentación'!AI723*IF($AN665=$R$10,VLOOKUP($AO665,Listas!$B$6:$C$106,2,),IF($AN665=$R$11,VLOOKUP($AO665,Listas!$E$6:$F$106,2,),IF($AN665=$R$12,VLOOKUP($AO665,Listas!$H$6:$I$106,2,),""))),"")</f>
        <v/>
      </c>
      <c r="CZ665" t="str">
        <f>IFERROR('Prod y alimentación'!AL723*IF($AN665=$R$10,VLOOKUP($AO665,Listas!$B$6:$C$106,2,),IF($AN665=$R$11,VLOOKUP($AO665,Listas!$E$6:$F$106,2,),IF($AN665=$R$12,VLOOKUP($AO665,Listas!$H$6:$I$106,2,),""))),"")</f>
        <v/>
      </c>
    </row>
    <row r="666" spans="80:104" x14ac:dyDescent="0.35">
      <c r="CB666" t="str">
        <f>IF(Reservas!E671="",IF(Reservas!D671="","",IF(Reservas!C671=$O$10,0.85,IF(Reservas!C671=$O$11,0.45,IF(Reservas!C671=$O$12,0.33,"")))),Reservas!E671)</f>
        <v/>
      </c>
      <c r="CC666" t="str">
        <f>IF(Reservas!H671="",IF(Reservas!G671="","",IF(Reservas!F671=$O$10,0.85,IF(Reservas!F671=$O$11,0.45,IF(Reservas!F671=$O$12,0.33,"")))),Reservas!H671)</f>
        <v/>
      </c>
      <c r="CD666" t="str">
        <f>IF(Reservas!K671="",IF(Reservas!J671="","",IF(Reservas!I671=$O$10,0.85,IF(Reservas!I671=$O$11,0.45,IF(Reservas!I671=$O$12,0.33,"")))),Reservas!K671)</f>
        <v/>
      </c>
      <c r="CE666" t="str">
        <f>IF(Reservas!N671="",IF(Reservas!M671="","",IF(Reservas!L671=$O$10,0.85,IF(Reservas!L671=$O$11,0.45,IF(Reservas!L671=$O$12,0.33,"")))),Reservas!N671)</f>
        <v/>
      </c>
      <c r="CF666" t="str">
        <f>IF(Reservas!Q671="",IF(Reservas!P671="","",IF(Reservas!O671=$O$10,0.85,IF(Reservas!O671=$O$11,0.45,IF(Reservas!O671=$O$12,0.33,"")))),Reservas!Q671)</f>
        <v/>
      </c>
      <c r="CG666" t="str">
        <f>IF(Reservas!T671="",IF(Reservas!S671="","",IF(Reservas!R671=$O$10,0.85,IF(Reservas!R671=$O$11,0.45,IF(Reservas!R671=$O$12,0.33,"")))),Reservas!T671)</f>
        <v/>
      </c>
      <c r="CH666" t="str">
        <f>IF(Reservas!W671="",IF(Reservas!V671="","",IF(Reservas!U671=$O$10,0.85,IF(Reservas!U671=$O$11,0.45,IF(Reservas!U671=$O$12,0.33,"")))),Reservas!W671)</f>
        <v/>
      </c>
      <c r="CI666" t="str">
        <f>IF(Reservas!Z671="",IF(Reservas!Y671="","",IF(Reservas!X671=$O$10,0.85,IF(Reservas!X671=$O$11,0.45,IF(Reservas!X671=$O$12,0.33,"")))),Reservas!Z671)</f>
        <v/>
      </c>
      <c r="CJ666" t="str">
        <f>IF(Reservas!AC671="",IF(Reservas!AB671="","",IF(Reservas!AA671=$O$10,0.85,IF(Reservas!AA671=$O$11,0.45,IF(Reservas!AA671=$O$12,0.33,"")))),Reservas!AC671)</f>
        <v/>
      </c>
      <c r="CK666" t="str">
        <f>IF(Reservas!AF671="",IF(Reservas!AE671="","",IF(Reservas!AD671=$O$10,0.85,IF(Reservas!AD671=$O$11,0.45,IF(Reservas!AD671=$O$12,0.33,"")))),Reservas!AF671)</f>
        <v/>
      </c>
      <c r="CL666" t="str">
        <f>IF(Reservas!AI671="",IF(Reservas!AH671="","",IF(Reservas!AG671=$O$10,0.85,IF(Reservas!AG671=$O$11,0.45,IF(Reservas!AG671=$O$12,0.33,"")))),Reservas!AI671)</f>
        <v/>
      </c>
      <c r="CM666" t="str">
        <f>IF(Reservas!AL671="",IF(Reservas!AK671="","",IF(Reservas!AJ671=$O$10,0.85,IF(Reservas!AJ671=$O$11,0.45,IF(Reservas!AJ671=$O$12,0.33,"")))),Reservas!AL671)</f>
        <v/>
      </c>
      <c r="CO666" t="str">
        <f>IFERROR('Prod y alimentación'!E724*IF($AN666=$R$10,VLOOKUP($AO666,Listas!$B$6:$C$106,2,),IF($AN666=$R$11,VLOOKUP($AO666,Listas!$E$6:$F$106,2,),IF($AN666=$R$12,VLOOKUP($AO666,Listas!$H$6:$I$106,2,),""))),"")</f>
        <v/>
      </c>
      <c r="CP666" t="str">
        <f>IFERROR('Prod y alimentación'!H724*IF($AN666=$R$10,VLOOKUP($AO666,Listas!$B$6:$C$106,2,),IF($AN666=$R$11,VLOOKUP($AO666,Listas!$E$6:$F$106,2,),IF($AN666=$R$12,VLOOKUP($AO666,Listas!$H$6:$I$106,2,),""))),"")</f>
        <v/>
      </c>
      <c r="CQ666" t="str">
        <f>IFERROR('Prod y alimentación'!K724*IF($AN666=$R$10,VLOOKUP($AO666,Listas!$B$6:$C$106,2,),IF($AN666=$R$11,VLOOKUP($AO666,Listas!$E$6:$F$106,2,),IF($AN666=$R$12,VLOOKUP($AO666,Listas!$H$6:$I$106,2,),""))),"")</f>
        <v/>
      </c>
      <c r="CR666" t="str">
        <f>IFERROR('Prod y alimentación'!N724*IF($AN666=$R$10,VLOOKUP($AO666,Listas!$B$6:$C$106,2,),IF($AN666=$R$11,VLOOKUP($AO666,Listas!$E$6:$F$106,2,),IF($AN666=$R$12,VLOOKUP($AO666,Listas!$H$6:$I$106,2,),""))),"")</f>
        <v/>
      </c>
      <c r="CS666" t="str">
        <f>IFERROR('Prod y alimentación'!Q724*IF($AN666=$R$10,VLOOKUP($AO666,Listas!$B$6:$C$106,2,),IF($AN666=$R$11,VLOOKUP($AO666,Listas!$E$6:$F$106,2,),IF($AN666=$R$12,VLOOKUP($AO666,Listas!$H$6:$I$106,2,),""))),"")</f>
        <v/>
      </c>
      <c r="CT666" t="str">
        <f>IFERROR('Prod y alimentación'!T724*IF($AN666=$R$10,VLOOKUP($AO666,Listas!$B$6:$C$106,2,),IF($AN666=$R$11,VLOOKUP($AO666,Listas!$E$6:$F$106,2,),IF($AN666=$R$12,VLOOKUP($AO666,Listas!$H$6:$I$106,2,),""))),"")</f>
        <v/>
      </c>
      <c r="CU666" t="str">
        <f>IFERROR('Prod y alimentación'!W724*IF($AN666=$R$10,VLOOKUP($AO666,Listas!$B$6:$C$106,2,),IF($AN666=$R$11,VLOOKUP($AO666,Listas!$E$6:$F$106,2,),IF($AN666=$R$12,VLOOKUP($AO666,Listas!$H$6:$I$106,2,),""))),"")</f>
        <v/>
      </c>
      <c r="CV666" t="str">
        <f>IFERROR('Prod y alimentación'!Z724*IF($AN666=$R$10,VLOOKUP($AO666,Listas!$B$6:$C$106,2,),IF($AN666=$R$11,VLOOKUP($AO666,Listas!$E$6:$F$106,2,),IF($AN666=$R$12,VLOOKUP($AO666,Listas!$H$6:$I$106,2,),""))),"")</f>
        <v/>
      </c>
      <c r="CW666" t="str">
        <f>IFERROR('Prod y alimentación'!AC724*IF($AN666=$R$10,VLOOKUP($AO666,Listas!$B$6:$C$106,2,),IF($AN666=$R$11,VLOOKUP($AO666,Listas!$E$6:$F$106,2,),IF($AN666=$R$12,VLOOKUP($AO666,Listas!$H$6:$I$106,2,),""))),"")</f>
        <v/>
      </c>
      <c r="CX666" t="str">
        <f>IFERROR('Prod y alimentación'!AF724*IF($AN666=$R$10,VLOOKUP($AO666,Listas!$B$6:$C$106,2,),IF($AN666=$R$11,VLOOKUP($AO666,Listas!$E$6:$F$106,2,),IF($AN666=$R$12,VLOOKUP($AO666,Listas!$H$6:$I$106,2,),""))),"")</f>
        <v/>
      </c>
      <c r="CY666" t="str">
        <f>IFERROR('Prod y alimentación'!AI724*IF($AN666=$R$10,VLOOKUP($AO666,Listas!$B$6:$C$106,2,),IF($AN666=$R$11,VLOOKUP($AO666,Listas!$E$6:$F$106,2,),IF($AN666=$R$12,VLOOKUP($AO666,Listas!$H$6:$I$106,2,),""))),"")</f>
        <v/>
      </c>
      <c r="CZ666" t="str">
        <f>IFERROR('Prod y alimentación'!AL724*IF($AN666=$R$10,VLOOKUP($AO666,Listas!$B$6:$C$106,2,),IF($AN666=$R$11,VLOOKUP($AO666,Listas!$E$6:$F$106,2,),IF($AN666=$R$12,VLOOKUP($AO666,Listas!$H$6:$I$106,2,),""))),"")</f>
        <v/>
      </c>
    </row>
    <row r="667" spans="80:104" x14ac:dyDescent="0.35">
      <c r="CB667" t="str">
        <f>IF(Reservas!E672="",IF(Reservas!D672="","",IF(Reservas!C672=$O$10,0.85,IF(Reservas!C672=$O$11,0.45,IF(Reservas!C672=$O$12,0.33,"")))),Reservas!E672)</f>
        <v/>
      </c>
      <c r="CC667" t="str">
        <f>IF(Reservas!H672="",IF(Reservas!G672="","",IF(Reservas!F672=$O$10,0.85,IF(Reservas!F672=$O$11,0.45,IF(Reservas!F672=$O$12,0.33,"")))),Reservas!H672)</f>
        <v/>
      </c>
      <c r="CD667" t="str">
        <f>IF(Reservas!K672="",IF(Reservas!J672="","",IF(Reservas!I672=$O$10,0.85,IF(Reservas!I672=$O$11,0.45,IF(Reservas!I672=$O$12,0.33,"")))),Reservas!K672)</f>
        <v/>
      </c>
      <c r="CE667" t="str">
        <f>IF(Reservas!N672="",IF(Reservas!M672="","",IF(Reservas!L672=$O$10,0.85,IF(Reservas!L672=$O$11,0.45,IF(Reservas!L672=$O$12,0.33,"")))),Reservas!N672)</f>
        <v/>
      </c>
      <c r="CF667" t="str">
        <f>IF(Reservas!Q672="",IF(Reservas!P672="","",IF(Reservas!O672=$O$10,0.85,IF(Reservas!O672=$O$11,0.45,IF(Reservas!O672=$O$12,0.33,"")))),Reservas!Q672)</f>
        <v/>
      </c>
      <c r="CG667" t="str">
        <f>IF(Reservas!T672="",IF(Reservas!S672="","",IF(Reservas!R672=$O$10,0.85,IF(Reservas!R672=$O$11,0.45,IF(Reservas!R672=$O$12,0.33,"")))),Reservas!T672)</f>
        <v/>
      </c>
      <c r="CH667" t="str">
        <f>IF(Reservas!W672="",IF(Reservas!V672="","",IF(Reservas!U672=$O$10,0.85,IF(Reservas!U672=$O$11,0.45,IF(Reservas!U672=$O$12,0.33,"")))),Reservas!W672)</f>
        <v/>
      </c>
      <c r="CI667" t="str">
        <f>IF(Reservas!Z672="",IF(Reservas!Y672="","",IF(Reservas!X672=$O$10,0.85,IF(Reservas!X672=$O$11,0.45,IF(Reservas!X672=$O$12,0.33,"")))),Reservas!Z672)</f>
        <v/>
      </c>
      <c r="CJ667" t="str">
        <f>IF(Reservas!AC672="",IF(Reservas!AB672="","",IF(Reservas!AA672=$O$10,0.85,IF(Reservas!AA672=$O$11,0.45,IF(Reservas!AA672=$O$12,0.33,"")))),Reservas!AC672)</f>
        <v/>
      </c>
      <c r="CK667" t="str">
        <f>IF(Reservas!AF672="",IF(Reservas!AE672="","",IF(Reservas!AD672=$O$10,0.85,IF(Reservas!AD672=$O$11,0.45,IF(Reservas!AD672=$O$12,0.33,"")))),Reservas!AF672)</f>
        <v/>
      </c>
      <c r="CL667" t="str">
        <f>IF(Reservas!AI672="",IF(Reservas!AH672="","",IF(Reservas!AG672=$O$10,0.85,IF(Reservas!AG672=$O$11,0.45,IF(Reservas!AG672=$O$12,0.33,"")))),Reservas!AI672)</f>
        <v/>
      </c>
      <c r="CM667" t="str">
        <f>IF(Reservas!AL672="",IF(Reservas!AK672="","",IF(Reservas!AJ672=$O$10,0.85,IF(Reservas!AJ672=$O$11,0.45,IF(Reservas!AJ672=$O$12,0.33,"")))),Reservas!AL672)</f>
        <v/>
      </c>
      <c r="CO667" t="str">
        <f>IFERROR('Prod y alimentación'!E725*IF($AN667=$R$10,VLOOKUP($AO667,Listas!$B$6:$C$106,2,),IF($AN667=$R$11,VLOOKUP($AO667,Listas!$E$6:$F$106,2,),IF($AN667=$R$12,VLOOKUP($AO667,Listas!$H$6:$I$106,2,),""))),"")</f>
        <v/>
      </c>
      <c r="CP667" t="str">
        <f>IFERROR('Prod y alimentación'!H725*IF($AN667=$R$10,VLOOKUP($AO667,Listas!$B$6:$C$106,2,),IF($AN667=$R$11,VLOOKUP($AO667,Listas!$E$6:$F$106,2,),IF($AN667=$R$12,VLOOKUP($AO667,Listas!$H$6:$I$106,2,),""))),"")</f>
        <v/>
      </c>
      <c r="CQ667" t="str">
        <f>IFERROR('Prod y alimentación'!K725*IF($AN667=$R$10,VLOOKUP($AO667,Listas!$B$6:$C$106,2,),IF($AN667=$R$11,VLOOKUP($AO667,Listas!$E$6:$F$106,2,),IF($AN667=$R$12,VLOOKUP($AO667,Listas!$H$6:$I$106,2,),""))),"")</f>
        <v/>
      </c>
      <c r="CR667" t="str">
        <f>IFERROR('Prod y alimentación'!N725*IF($AN667=$R$10,VLOOKUP($AO667,Listas!$B$6:$C$106,2,),IF($AN667=$R$11,VLOOKUP($AO667,Listas!$E$6:$F$106,2,),IF($AN667=$R$12,VLOOKUP($AO667,Listas!$H$6:$I$106,2,),""))),"")</f>
        <v/>
      </c>
      <c r="CS667" t="str">
        <f>IFERROR('Prod y alimentación'!Q725*IF($AN667=$R$10,VLOOKUP($AO667,Listas!$B$6:$C$106,2,),IF($AN667=$R$11,VLOOKUP($AO667,Listas!$E$6:$F$106,2,),IF($AN667=$R$12,VLOOKUP($AO667,Listas!$H$6:$I$106,2,),""))),"")</f>
        <v/>
      </c>
      <c r="CT667" t="str">
        <f>IFERROR('Prod y alimentación'!T725*IF($AN667=$R$10,VLOOKUP($AO667,Listas!$B$6:$C$106,2,),IF($AN667=$R$11,VLOOKUP($AO667,Listas!$E$6:$F$106,2,),IF($AN667=$R$12,VLOOKUP($AO667,Listas!$H$6:$I$106,2,),""))),"")</f>
        <v/>
      </c>
      <c r="CU667" t="str">
        <f>IFERROR('Prod y alimentación'!W725*IF($AN667=$R$10,VLOOKUP($AO667,Listas!$B$6:$C$106,2,),IF($AN667=$R$11,VLOOKUP($AO667,Listas!$E$6:$F$106,2,),IF($AN667=$R$12,VLOOKUP($AO667,Listas!$H$6:$I$106,2,),""))),"")</f>
        <v/>
      </c>
      <c r="CV667" t="str">
        <f>IFERROR('Prod y alimentación'!Z725*IF($AN667=$R$10,VLOOKUP($AO667,Listas!$B$6:$C$106,2,),IF($AN667=$R$11,VLOOKUP($AO667,Listas!$E$6:$F$106,2,),IF($AN667=$R$12,VLOOKUP($AO667,Listas!$H$6:$I$106,2,),""))),"")</f>
        <v/>
      </c>
      <c r="CW667" t="str">
        <f>IFERROR('Prod y alimentación'!AC725*IF($AN667=$R$10,VLOOKUP($AO667,Listas!$B$6:$C$106,2,),IF($AN667=$R$11,VLOOKUP($AO667,Listas!$E$6:$F$106,2,),IF($AN667=$R$12,VLOOKUP($AO667,Listas!$H$6:$I$106,2,),""))),"")</f>
        <v/>
      </c>
      <c r="CX667" t="str">
        <f>IFERROR('Prod y alimentación'!AF725*IF($AN667=$R$10,VLOOKUP($AO667,Listas!$B$6:$C$106,2,),IF($AN667=$R$11,VLOOKUP($AO667,Listas!$E$6:$F$106,2,),IF($AN667=$R$12,VLOOKUP($AO667,Listas!$H$6:$I$106,2,),""))),"")</f>
        <v/>
      </c>
      <c r="CY667" t="str">
        <f>IFERROR('Prod y alimentación'!AI725*IF($AN667=$R$10,VLOOKUP($AO667,Listas!$B$6:$C$106,2,),IF($AN667=$R$11,VLOOKUP($AO667,Listas!$E$6:$F$106,2,),IF($AN667=$R$12,VLOOKUP($AO667,Listas!$H$6:$I$106,2,),""))),"")</f>
        <v/>
      </c>
      <c r="CZ667" t="str">
        <f>IFERROR('Prod y alimentación'!AL725*IF($AN667=$R$10,VLOOKUP($AO667,Listas!$B$6:$C$106,2,),IF($AN667=$R$11,VLOOKUP($AO667,Listas!$E$6:$F$106,2,),IF($AN667=$R$12,VLOOKUP($AO667,Listas!$H$6:$I$106,2,),""))),"")</f>
        <v/>
      </c>
    </row>
    <row r="668" spans="80:104" x14ac:dyDescent="0.35">
      <c r="CB668" t="str">
        <f>IF(Reservas!E673="",IF(Reservas!D673="","",IF(Reservas!C673=$O$10,0.85,IF(Reservas!C673=$O$11,0.45,IF(Reservas!C673=$O$12,0.33,"")))),Reservas!E673)</f>
        <v/>
      </c>
      <c r="CC668" t="str">
        <f>IF(Reservas!H673="",IF(Reservas!G673="","",IF(Reservas!F673=$O$10,0.85,IF(Reservas!F673=$O$11,0.45,IF(Reservas!F673=$O$12,0.33,"")))),Reservas!H673)</f>
        <v/>
      </c>
      <c r="CD668" t="str">
        <f>IF(Reservas!K673="",IF(Reservas!J673="","",IF(Reservas!I673=$O$10,0.85,IF(Reservas!I673=$O$11,0.45,IF(Reservas!I673=$O$12,0.33,"")))),Reservas!K673)</f>
        <v/>
      </c>
      <c r="CE668" t="str">
        <f>IF(Reservas!N673="",IF(Reservas!M673="","",IF(Reservas!L673=$O$10,0.85,IF(Reservas!L673=$O$11,0.45,IF(Reservas!L673=$O$12,0.33,"")))),Reservas!N673)</f>
        <v/>
      </c>
      <c r="CF668" t="str">
        <f>IF(Reservas!Q673="",IF(Reservas!P673="","",IF(Reservas!O673=$O$10,0.85,IF(Reservas!O673=$O$11,0.45,IF(Reservas!O673=$O$12,0.33,"")))),Reservas!Q673)</f>
        <v/>
      </c>
      <c r="CG668" t="str">
        <f>IF(Reservas!T673="",IF(Reservas!S673="","",IF(Reservas!R673=$O$10,0.85,IF(Reservas!R673=$O$11,0.45,IF(Reservas!R673=$O$12,0.33,"")))),Reservas!T673)</f>
        <v/>
      </c>
      <c r="CH668" t="str">
        <f>IF(Reservas!W673="",IF(Reservas!V673="","",IF(Reservas!U673=$O$10,0.85,IF(Reservas!U673=$O$11,0.45,IF(Reservas!U673=$O$12,0.33,"")))),Reservas!W673)</f>
        <v/>
      </c>
      <c r="CI668" t="str">
        <f>IF(Reservas!Z673="",IF(Reservas!Y673="","",IF(Reservas!X673=$O$10,0.85,IF(Reservas!X673=$O$11,0.45,IF(Reservas!X673=$O$12,0.33,"")))),Reservas!Z673)</f>
        <v/>
      </c>
      <c r="CJ668" t="str">
        <f>IF(Reservas!AC673="",IF(Reservas!AB673="","",IF(Reservas!AA673=$O$10,0.85,IF(Reservas!AA673=$O$11,0.45,IF(Reservas!AA673=$O$12,0.33,"")))),Reservas!AC673)</f>
        <v/>
      </c>
      <c r="CK668" t="str">
        <f>IF(Reservas!AF673="",IF(Reservas!AE673="","",IF(Reservas!AD673=$O$10,0.85,IF(Reservas!AD673=$O$11,0.45,IF(Reservas!AD673=$O$12,0.33,"")))),Reservas!AF673)</f>
        <v/>
      </c>
      <c r="CL668" t="str">
        <f>IF(Reservas!AI673="",IF(Reservas!AH673="","",IF(Reservas!AG673=$O$10,0.85,IF(Reservas!AG673=$O$11,0.45,IF(Reservas!AG673=$O$12,0.33,"")))),Reservas!AI673)</f>
        <v/>
      </c>
      <c r="CM668" t="str">
        <f>IF(Reservas!AL673="",IF(Reservas!AK673="","",IF(Reservas!AJ673=$O$10,0.85,IF(Reservas!AJ673=$O$11,0.45,IF(Reservas!AJ673=$O$12,0.33,"")))),Reservas!AL673)</f>
        <v/>
      </c>
      <c r="CO668" t="str">
        <f>IFERROR('Prod y alimentación'!E726*IF($AN668=$R$10,VLOOKUP($AO668,Listas!$B$6:$C$106,2,),IF($AN668=$R$11,VLOOKUP($AO668,Listas!$E$6:$F$106,2,),IF($AN668=$R$12,VLOOKUP($AO668,Listas!$H$6:$I$106,2,),""))),"")</f>
        <v/>
      </c>
      <c r="CP668" t="str">
        <f>IFERROR('Prod y alimentación'!H726*IF($AN668=$R$10,VLOOKUP($AO668,Listas!$B$6:$C$106,2,),IF($AN668=$R$11,VLOOKUP($AO668,Listas!$E$6:$F$106,2,),IF($AN668=$R$12,VLOOKUP($AO668,Listas!$H$6:$I$106,2,),""))),"")</f>
        <v/>
      </c>
      <c r="CQ668" t="str">
        <f>IFERROR('Prod y alimentación'!K726*IF($AN668=$R$10,VLOOKUP($AO668,Listas!$B$6:$C$106,2,),IF($AN668=$R$11,VLOOKUP($AO668,Listas!$E$6:$F$106,2,),IF($AN668=$R$12,VLOOKUP($AO668,Listas!$H$6:$I$106,2,),""))),"")</f>
        <v/>
      </c>
      <c r="CR668" t="str">
        <f>IFERROR('Prod y alimentación'!N726*IF($AN668=$R$10,VLOOKUP($AO668,Listas!$B$6:$C$106,2,),IF($AN668=$R$11,VLOOKUP($AO668,Listas!$E$6:$F$106,2,),IF($AN668=$R$12,VLOOKUP($AO668,Listas!$H$6:$I$106,2,),""))),"")</f>
        <v/>
      </c>
      <c r="CS668" t="str">
        <f>IFERROR('Prod y alimentación'!Q726*IF($AN668=$R$10,VLOOKUP($AO668,Listas!$B$6:$C$106,2,),IF($AN668=$R$11,VLOOKUP($AO668,Listas!$E$6:$F$106,2,),IF($AN668=$R$12,VLOOKUP($AO668,Listas!$H$6:$I$106,2,),""))),"")</f>
        <v/>
      </c>
      <c r="CT668" t="str">
        <f>IFERROR('Prod y alimentación'!T726*IF($AN668=$R$10,VLOOKUP($AO668,Listas!$B$6:$C$106,2,),IF($AN668=$R$11,VLOOKUP($AO668,Listas!$E$6:$F$106,2,),IF($AN668=$R$12,VLOOKUP($AO668,Listas!$H$6:$I$106,2,),""))),"")</f>
        <v/>
      </c>
      <c r="CU668" t="str">
        <f>IFERROR('Prod y alimentación'!W726*IF($AN668=$R$10,VLOOKUP($AO668,Listas!$B$6:$C$106,2,),IF($AN668=$R$11,VLOOKUP($AO668,Listas!$E$6:$F$106,2,),IF($AN668=$R$12,VLOOKUP($AO668,Listas!$H$6:$I$106,2,),""))),"")</f>
        <v/>
      </c>
      <c r="CV668" t="str">
        <f>IFERROR('Prod y alimentación'!Z726*IF($AN668=$R$10,VLOOKUP($AO668,Listas!$B$6:$C$106,2,),IF($AN668=$R$11,VLOOKUP($AO668,Listas!$E$6:$F$106,2,),IF($AN668=$R$12,VLOOKUP($AO668,Listas!$H$6:$I$106,2,),""))),"")</f>
        <v/>
      </c>
      <c r="CW668" t="str">
        <f>IFERROR('Prod y alimentación'!AC726*IF($AN668=$R$10,VLOOKUP($AO668,Listas!$B$6:$C$106,2,),IF($AN668=$R$11,VLOOKUP($AO668,Listas!$E$6:$F$106,2,),IF($AN668=$R$12,VLOOKUP($AO668,Listas!$H$6:$I$106,2,),""))),"")</f>
        <v/>
      </c>
      <c r="CX668" t="str">
        <f>IFERROR('Prod y alimentación'!AF726*IF($AN668=$R$10,VLOOKUP($AO668,Listas!$B$6:$C$106,2,),IF($AN668=$R$11,VLOOKUP($AO668,Listas!$E$6:$F$106,2,),IF($AN668=$R$12,VLOOKUP($AO668,Listas!$H$6:$I$106,2,),""))),"")</f>
        <v/>
      </c>
      <c r="CY668" t="str">
        <f>IFERROR('Prod y alimentación'!AI726*IF($AN668=$R$10,VLOOKUP($AO668,Listas!$B$6:$C$106,2,),IF($AN668=$R$11,VLOOKUP($AO668,Listas!$E$6:$F$106,2,),IF($AN668=$R$12,VLOOKUP($AO668,Listas!$H$6:$I$106,2,),""))),"")</f>
        <v/>
      </c>
      <c r="CZ668" t="str">
        <f>IFERROR('Prod y alimentación'!AL726*IF($AN668=$R$10,VLOOKUP($AO668,Listas!$B$6:$C$106,2,),IF($AN668=$R$11,VLOOKUP($AO668,Listas!$E$6:$F$106,2,),IF($AN668=$R$12,VLOOKUP($AO668,Listas!$H$6:$I$106,2,),""))),"")</f>
        <v/>
      </c>
    </row>
    <row r="669" spans="80:104" x14ac:dyDescent="0.35">
      <c r="CB669" t="str">
        <f>IF(Reservas!E674="",IF(Reservas!D674="","",IF(Reservas!C674=$O$10,0.85,IF(Reservas!C674=$O$11,0.45,IF(Reservas!C674=$O$12,0.33,"")))),Reservas!E674)</f>
        <v/>
      </c>
      <c r="CC669" t="str">
        <f>IF(Reservas!H674="",IF(Reservas!G674="","",IF(Reservas!F674=$O$10,0.85,IF(Reservas!F674=$O$11,0.45,IF(Reservas!F674=$O$12,0.33,"")))),Reservas!H674)</f>
        <v/>
      </c>
      <c r="CD669" t="str">
        <f>IF(Reservas!K674="",IF(Reservas!J674="","",IF(Reservas!I674=$O$10,0.85,IF(Reservas!I674=$O$11,0.45,IF(Reservas!I674=$O$12,0.33,"")))),Reservas!K674)</f>
        <v/>
      </c>
      <c r="CE669" t="str">
        <f>IF(Reservas!N674="",IF(Reservas!M674="","",IF(Reservas!L674=$O$10,0.85,IF(Reservas!L674=$O$11,0.45,IF(Reservas!L674=$O$12,0.33,"")))),Reservas!N674)</f>
        <v/>
      </c>
      <c r="CF669" t="str">
        <f>IF(Reservas!Q674="",IF(Reservas!P674="","",IF(Reservas!O674=$O$10,0.85,IF(Reservas!O674=$O$11,0.45,IF(Reservas!O674=$O$12,0.33,"")))),Reservas!Q674)</f>
        <v/>
      </c>
      <c r="CG669" t="str">
        <f>IF(Reservas!T674="",IF(Reservas!S674="","",IF(Reservas!R674=$O$10,0.85,IF(Reservas!R674=$O$11,0.45,IF(Reservas!R674=$O$12,0.33,"")))),Reservas!T674)</f>
        <v/>
      </c>
      <c r="CH669" t="str">
        <f>IF(Reservas!W674="",IF(Reservas!V674="","",IF(Reservas!U674=$O$10,0.85,IF(Reservas!U674=$O$11,0.45,IF(Reservas!U674=$O$12,0.33,"")))),Reservas!W674)</f>
        <v/>
      </c>
      <c r="CI669" t="str">
        <f>IF(Reservas!Z674="",IF(Reservas!Y674="","",IF(Reservas!X674=$O$10,0.85,IF(Reservas!X674=$O$11,0.45,IF(Reservas!X674=$O$12,0.33,"")))),Reservas!Z674)</f>
        <v/>
      </c>
      <c r="CJ669" t="str">
        <f>IF(Reservas!AC674="",IF(Reservas!AB674="","",IF(Reservas!AA674=$O$10,0.85,IF(Reservas!AA674=$O$11,0.45,IF(Reservas!AA674=$O$12,0.33,"")))),Reservas!AC674)</f>
        <v/>
      </c>
      <c r="CK669" t="str">
        <f>IF(Reservas!AF674="",IF(Reservas!AE674="","",IF(Reservas!AD674=$O$10,0.85,IF(Reservas!AD674=$O$11,0.45,IF(Reservas!AD674=$O$12,0.33,"")))),Reservas!AF674)</f>
        <v/>
      </c>
      <c r="CL669" t="str">
        <f>IF(Reservas!AI674="",IF(Reservas!AH674="","",IF(Reservas!AG674=$O$10,0.85,IF(Reservas!AG674=$O$11,0.45,IF(Reservas!AG674=$O$12,0.33,"")))),Reservas!AI674)</f>
        <v/>
      </c>
      <c r="CM669" t="str">
        <f>IF(Reservas!AL674="",IF(Reservas!AK674="","",IF(Reservas!AJ674=$O$10,0.85,IF(Reservas!AJ674=$O$11,0.45,IF(Reservas!AJ674=$O$12,0.33,"")))),Reservas!AL674)</f>
        <v/>
      </c>
      <c r="CO669" t="str">
        <f>IFERROR('Prod y alimentación'!E727*IF($AN669=$R$10,VLOOKUP($AO669,Listas!$B$6:$C$106,2,),IF($AN669=$R$11,VLOOKUP($AO669,Listas!$E$6:$F$106,2,),IF($AN669=$R$12,VLOOKUP($AO669,Listas!$H$6:$I$106,2,),""))),"")</f>
        <v/>
      </c>
      <c r="CP669" t="str">
        <f>IFERROR('Prod y alimentación'!H727*IF($AN669=$R$10,VLOOKUP($AO669,Listas!$B$6:$C$106,2,),IF($AN669=$R$11,VLOOKUP($AO669,Listas!$E$6:$F$106,2,),IF($AN669=$R$12,VLOOKUP($AO669,Listas!$H$6:$I$106,2,),""))),"")</f>
        <v/>
      </c>
      <c r="CQ669" t="str">
        <f>IFERROR('Prod y alimentación'!K727*IF($AN669=$R$10,VLOOKUP($AO669,Listas!$B$6:$C$106,2,),IF($AN669=$R$11,VLOOKUP($AO669,Listas!$E$6:$F$106,2,),IF($AN669=$R$12,VLOOKUP($AO669,Listas!$H$6:$I$106,2,),""))),"")</f>
        <v/>
      </c>
      <c r="CR669" t="str">
        <f>IFERROR('Prod y alimentación'!N727*IF($AN669=$R$10,VLOOKUP($AO669,Listas!$B$6:$C$106,2,),IF($AN669=$R$11,VLOOKUP($AO669,Listas!$E$6:$F$106,2,),IF($AN669=$R$12,VLOOKUP($AO669,Listas!$H$6:$I$106,2,),""))),"")</f>
        <v/>
      </c>
      <c r="CS669" t="str">
        <f>IFERROR('Prod y alimentación'!Q727*IF($AN669=$R$10,VLOOKUP($AO669,Listas!$B$6:$C$106,2,),IF($AN669=$R$11,VLOOKUP($AO669,Listas!$E$6:$F$106,2,),IF($AN669=$R$12,VLOOKUP($AO669,Listas!$H$6:$I$106,2,),""))),"")</f>
        <v/>
      </c>
      <c r="CT669" t="str">
        <f>IFERROR('Prod y alimentación'!T727*IF($AN669=$R$10,VLOOKUP($AO669,Listas!$B$6:$C$106,2,),IF($AN669=$R$11,VLOOKUP($AO669,Listas!$E$6:$F$106,2,),IF($AN669=$R$12,VLOOKUP($AO669,Listas!$H$6:$I$106,2,),""))),"")</f>
        <v/>
      </c>
      <c r="CU669" t="str">
        <f>IFERROR('Prod y alimentación'!W727*IF($AN669=$R$10,VLOOKUP($AO669,Listas!$B$6:$C$106,2,),IF($AN669=$R$11,VLOOKUP($AO669,Listas!$E$6:$F$106,2,),IF($AN669=$R$12,VLOOKUP($AO669,Listas!$H$6:$I$106,2,),""))),"")</f>
        <v/>
      </c>
      <c r="CV669" t="str">
        <f>IFERROR('Prod y alimentación'!Z727*IF($AN669=$R$10,VLOOKUP($AO669,Listas!$B$6:$C$106,2,),IF($AN669=$R$11,VLOOKUP($AO669,Listas!$E$6:$F$106,2,),IF($AN669=$R$12,VLOOKUP($AO669,Listas!$H$6:$I$106,2,),""))),"")</f>
        <v/>
      </c>
      <c r="CW669" t="str">
        <f>IFERROR('Prod y alimentación'!AC727*IF($AN669=$R$10,VLOOKUP($AO669,Listas!$B$6:$C$106,2,),IF($AN669=$R$11,VLOOKUP($AO669,Listas!$E$6:$F$106,2,),IF($AN669=$R$12,VLOOKUP($AO669,Listas!$H$6:$I$106,2,),""))),"")</f>
        <v/>
      </c>
      <c r="CX669" t="str">
        <f>IFERROR('Prod y alimentación'!AF727*IF($AN669=$R$10,VLOOKUP($AO669,Listas!$B$6:$C$106,2,),IF($AN669=$R$11,VLOOKUP($AO669,Listas!$E$6:$F$106,2,),IF($AN669=$R$12,VLOOKUP($AO669,Listas!$H$6:$I$106,2,),""))),"")</f>
        <v/>
      </c>
      <c r="CY669" t="str">
        <f>IFERROR('Prod y alimentación'!AI727*IF($AN669=$R$10,VLOOKUP($AO669,Listas!$B$6:$C$106,2,),IF($AN669=$R$11,VLOOKUP($AO669,Listas!$E$6:$F$106,2,),IF($AN669=$R$12,VLOOKUP($AO669,Listas!$H$6:$I$106,2,),""))),"")</f>
        <v/>
      </c>
      <c r="CZ669" t="str">
        <f>IFERROR('Prod y alimentación'!AL727*IF($AN669=$R$10,VLOOKUP($AO669,Listas!$B$6:$C$106,2,),IF($AN669=$R$11,VLOOKUP($AO669,Listas!$E$6:$F$106,2,),IF($AN669=$R$12,VLOOKUP($AO669,Listas!$H$6:$I$106,2,),""))),"")</f>
        <v/>
      </c>
    </row>
    <row r="670" spans="80:104" x14ac:dyDescent="0.35">
      <c r="CB670" t="str">
        <f>IF(Reservas!E675="",IF(Reservas!D675="","",IF(Reservas!C675=$O$10,0.85,IF(Reservas!C675=$O$11,0.45,IF(Reservas!C675=$O$12,0.33,"")))),Reservas!E675)</f>
        <v/>
      </c>
      <c r="CC670" t="str">
        <f>IF(Reservas!H675="",IF(Reservas!G675="","",IF(Reservas!F675=$O$10,0.85,IF(Reservas!F675=$O$11,0.45,IF(Reservas!F675=$O$12,0.33,"")))),Reservas!H675)</f>
        <v/>
      </c>
      <c r="CD670" t="str">
        <f>IF(Reservas!K675="",IF(Reservas!J675="","",IF(Reservas!I675=$O$10,0.85,IF(Reservas!I675=$O$11,0.45,IF(Reservas!I675=$O$12,0.33,"")))),Reservas!K675)</f>
        <v/>
      </c>
      <c r="CE670" t="str">
        <f>IF(Reservas!N675="",IF(Reservas!M675="","",IF(Reservas!L675=$O$10,0.85,IF(Reservas!L675=$O$11,0.45,IF(Reservas!L675=$O$12,0.33,"")))),Reservas!N675)</f>
        <v/>
      </c>
      <c r="CF670" t="str">
        <f>IF(Reservas!Q675="",IF(Reservas!P675="","",IF(Reservas!O675=$O$10,0.85,IF(Reservas!O675=$O$11,0.45,IF(Reservas!O675=$O$12,0.33,"")))),Reservas!Q675)</f>
        <v/>
      </c>
      <c r="CG670" t="str">
        <f>IF(Reservas!T675="",IF(Reservas!S675="","",IF(Reservas!R675=$O$10,0.85,IF(Reservas!R675=$O$11,0.45,IF(Reservas!R675=$O$12,0.33,"")))),Reservas!T675)</f>
        <v/>
      </c>
      <c r="CH670" t="str">
        <f>IF(Reservas!W675="",IF(Reservas!V675="","",IF(Reservas!U675=$O$10,0.85,IF(Reservas!U675=$O$11,0.45,IF(Reservas!U675=$O$12,0.33,"")))),Reservas!W675)</f>
        <v/>
      </c>
      <c r="CI670" t="str">
        <f>IF(Reservas!Z675="",IF(Reservas!Y675="","",IF(Reservas!X675=$O$10,0.85,IF(Reservas!X675=$O$11,0.45,IF(Reservas!X675=$O$12,0.33,"")))),Reservas!Z675)</f>
        <v/>
      </c>
      <c r="CJ670" t="str">
        <f>IF(Reservas!AC675="",IF(Reservas!AB675="","",IF(Reservas!AA675=$O$10,0.85,IF(Reservas!AA675=$O$11,0.45,IF(Reservas!AA675=$O$12,0.33,"")))),Reservas!AC675)</f>
        <v/>
      </c>
      <c r="CK670" t="str">
        <f>IF(Reservas!AF675="",IF(Reservas!AE675="","",IF(Reservas!AD675=$O$10,0.85,IF(Reservas!AD675=$O$11,0.45,IF(Reservas!AD675=$O$12,0.33,"")))),Reservas!AF675)</f>
        <v/>
      </c>
      <c r="CL670" t="str">
        <f>IF(Reservas!AI675="",IF(Reservas!AH675="","",IF(Reservas!AG675=$O$10,0.85,IF(Reservas!AG675=$O$11,0.45,IF(Reservas!AG675=$O$12,0.33,"")))),Reservas!AI675)</f>
        <v/>
      </c>
      <c r="CM670" t="str">
        <f>IF(Reservas!AL675="",IF(Reservas!AK675="","",IF(Reservas!AJ675=$O$10,0.85,IF(Reservas!AJ675=$O$11,0.45,IF(Reservas!AJ675=$O$12,0.33,"")))),Reservas!AL675)</f>
        <v/>
      </c>
      <c r="CO670" t="str">
        <f>IFERROR('Prod y alimentación'!E728*IF($AN670=$R$10,VLOOKUP($AO670,Listas!$B$6:$C$106,2,),IF($AN670=$R$11,VLOOKUP($AO670,Listas!$E$6:$F$106,2,),IF($AN670=$R$12,VLOOKUP($AO670,Listas!$H$6:$I$106,2,),""))),"")</f>
        <v/>
      </c>
      <c r="CP670" t="str">
        <f>IFERROR('Prod y alimentación'!H728*IF($AN670=$R$10,VLOOKUP($AO670,Listas!$B$6:$C$106,2,),IF($AN670=$R$11,VLOOKUP($AO670,Listas!$E$6:$F$106,2,),IF($AN670=$R$12,VLOOKUP($AO670,Listas!$H$6:$I$106,2,),""))),"")</f>
        <v/>
      </c>
      <c r="CQ670" t="str">
        <f>IFERROR('Prod y alimentación'!K728*IF($AN670=$R$10,VLOOKUP($AO670,Listas!$B$6:$C$106,2,),IF($AN670=$R$11,VLOOKUP($AO670,Listas!$E$6:$F$106,2,),IF($AN670=$R$12,VLOOKUP($AO670,Listas!$H$6:$I$106,2,),""))),"")</f>
        <v/>
      </c>
      <c r="CR670" t="str">
        <f>IFERROR('Prod y alimentación'!N728*IF($AN670=$R$10,VLOOKUP($AO670,Listas!$B$6:$C$106,2,),IF($AN670=$R$11,VLOOKUP($AO670,Listas!$E$6:$F$106,2,),IF($AN670=$R$12,VLOOKUP($AO670,Listas!$H$6:$I$106,2,),""))),"")</f>
        <v/>
      </c>
      <c r="CS670" t="str">
        <f>IFERROR('Prod y alimentación'!Q728*IF($AN670=$R$10,VLOOKUP($AO670,Listas!$B$6:$C$106,2,),IF($AN670=$R$11,VLOOKUP($AO670,Listas!$E$6:$F$106,2,),IF($AN670=$R$12,VLOOKUP($AO670,Listas!$H$6:$I$106,2,),""))),"")</f>
        <v/>
      </c>
      <c r="CT670" t="str">
        <f>IFERROR('Prod y alimentación'!T728*IF($AN670=$R$10,VLOOKUP($AO670,Listas!$B$6:$C$106,2,),IF($AN670=$R$11,VLOOKUP($AO670,Listas!$E$6:$F$106,2,),IF($AN670=$R$12,VLOOKUP($AO670,Listas!$H$6:$I$106,2,),""))),"")</f>
        <v/>
      </c>
      <c r="CU670" t="str">
        <f>IFERROR('Prod y alimentación'!W728*IF($AN670=$R$10,VLOOKUP($AO670,Listas!$B$6:$C$106,2,),IF($AN670=$R$11,VLOOKUP($AO670,Listas!$E$6:$F$106,2,),IF($AN670=$R$12,VLOOKUP($AO670,Listas!$H$6:$I$106,2,),""))),"")</f>
        <v/>
      </c>
      <c r="CV670" t="str">
        <f>IFERROR('Prod y alimentación'!Z728*IF($AN670=$R$10,VLOOKUP($AO670,Listas!$B$6:$C$106,2,),IF($AN670=$R$11,VLOOKUP($AO670,Listas!$E$6:$F$106,2,),IF($AN670=$R$12,VLOOKUP($AO670,Listas!$H$6:$I$106,2,),""))),"")</f>
        <v/>
      </c>
      <c r="CW670" t="str">
        <f>IFERROR('Prod y alimentación'!AC728*IF($AN670=$R$10,VLOOKUP($AO670,Listas!$B$6:$C$106,2,),IF($AN670=$R$11,VLOOKUP($AO670,Listas!$E$6:$F$106,2,),IF($AN670=$R$12,VLOOKUP($AO670,Listas!$H$6:$I$106,2,),""))),"")</f>
        <v/>
      </c>
      <c r="CX670" t="str">
        <f>IFERROR('Prod y alimentación'!AF728*IF($AN670=$R$10,VLOOKUP($AO670,Listas!$B$6:$C$106,2,),IF($AN670=$R$11,VLOOKUP($AO670,Listas!$E$6:$F$106,2,),IF($AN670=$R$12,VLOOKUP($AO670,Listas!$H$6:$I$106,2,),""))),"")</f>
        <v/>
      </c>
      <c r="CY670" t="str">
        <f>IFERROR('Prod y alimentación'!AI728*IF($AN670=$R$10,VLOOKUP($AO670,Listas!$B$6:$C$106,2,),IF($AN670=$R$11,VLOOKUP($AO670,Listas!$E$6:$F$106,2,),IF($AN670=$R$12,VLOOKUP($AO670,Listas!$H$6:$I$106,2,),""))),"")</f>
        <v/>
      </c>
      <c r="CZ670" t="str">
        <f>IFERROR('Prod y alimentación'!AL728*IF($AN670=$R$10,VLOOKUP($AO670,Listas!$B$6:$C$106,2,),IF($AN670=$R$11,VLOOKUP($AO670,Listas!$E$6:$F$106,2,),IF($AN670=$R$12,VLOOKUP($AO670,Listas!$H$6:$I$106,2,),""))),"")</f>
        <v/>
      </c>
    </row>
    <row r="671" spans="80:104" x14ac:dyDescent="0.35">
      <c r="CB671" t="str">
        <f>IF(Reservas!E676="",IF(Reservas!D676="","",IF(Reservas!C676=$O$10,0.85,IF(Reservas!C676=$O$11,0.45,IF(Reservas!C676=$O$12,0.33,"")))),Reservas!E676)</f>
        <v/>
      </c>
      <c r="CC671" t="str">
        <f>IF(Reservas!H676="",IF(Reservas!G676="","",IF(Reservas!F676=$O$10,0.85,IF(Reservas!F676=$O$11,0.45,IF(Reservas!F676=$O$12,0.33,"")))),Reservas!H676)</f>
        <v/>
      </c>
      <c r="CD671" t="str">
        <f>IF(Reservas!K676="",IF(Reservas!J676="","",IF(Reservas!I676=$O$10,0.85,IF(Reservas!I676=$O$11,0.45,IF(Reservas!I676=$O$12,0.33,"")))),Reservas!K676)</f>
        <v/>
      </c>
      <c r="CE671" t="str">
        <f>IF(Reservas!N676="",IF(Reservas!M676="","",IF(Reservas!L676=$O$10,0.85,IF(Reservas!L676=$O$11,0.45,IF(Reservas!L676=$O$12,0.33,"")))),Reservas!N676)</f>
        <v/>
      </c>
      <c r="CF671" t="str">
        <f>IF(Reservas!Q676="",IF(Reservas!P676="","",IF(Reservas!O676=$O$10,0.85,IF(Reservas!O676=$O$11,0.45,IF(Reservas!O676=$O$12,0.33,"")))),Reservas!Q676)</f>
        <v/>
      </c>
      <c r="CG671" t="str">
        <f>IF(Reservas!T676="",IF(Reservas!S676="","",IF(Reservas!R676=$O$10,0.85,IF(Reservas!R676=$O$11,0.45,IF(Reservas!R676=$O$12,0.33,"")))),Reservas!T676)</f>
        <v/>
      </c>
      <c r="CH671" t="str">
        <f>IF(Reservas!W676="",IF(Reservas!V676="","",IF(Reservas!U676=$O$10,0.85,IF(Reservas!U676=$O$11,0.45,IF(Reservas!U676=$O$12,0.33,"")))),Reservas!W676)</f>
        <v/>
      </c>
      <c r="CI671" t="str">
        <f>IF(Reservas!Z676="",IF(Reservas!Y676="","",IF(Reservas!X676=$O$10,0.85,IF(Reservas!X676=$O$11,0.45,IF(Reservas!X676=$O$12,0.33,"")))),Reservas!Z676)</f>
        <v/>
      </c>
      <c r="CJ671" t="str">
        <f>IF(Reservas!AC676="",IF(Reservas!AB676="","",IF(Reservas!AA676=$O$10,0.85,IF(Reservas!AA676=$O$11,0.45,IF(Reservas!AA676=$O$12,0.33,"")))),Reservas!AC676)</f>
        <v/>
      </c>
      <c r="CK671" t="str">
        <f>IF(Reservas!AF676="",IF(Reservas!AE676="","",IF(Reservas!AD676=$O$10,0.85,IF(Reservas!AD676=$O$11,0.45,IF(Reservas!AD676=$O$12,0.33,"")))),Reservas!AF676)</f>
        <v/>
      </c>
      <c r="CL671" t="str">
        <f>IF(Reservas!AI676="",IF(Reservas!AH676="","",IF(Reservas!AG676=$O$10,0.85,IF(Reservas!AG676=$O$11,0.45,IF(Reservas!AG676=$O$12,0.33,"")))),Reservas!AI676)</f>
        <v/>
      </c>
      <c r="CM671" t="str">
        <f>IF(Reservas!AL676="",IF(Reservas!AK676="","",IF(Reservas!AJ676=$O$10,0.85,IF(Reservas!AJ676=$O$11,0.45,IF(Reservas!AJ676=$O$12,0.33,"")))),Reservas!AL676)</f>
        <v/>
      </c>
      <c r="CO671" t="str">
        <f>IFERROR('Prod y alimentación'!E729*IF($AN671=$R$10,VLOOKUP($AO671,Listas!$B$6:$C$106,2,),IF($AN671=$R$11,VLOOKUP($AO671,Listas!$E$6:$F$106,2,),IF($AN671=$R$12,VLOOKUP($AO671,Listas!$H$6:$I$106,2,),""))),"")</f>
        <v/>
      </c>
      <c r="CP671" t="str">
        <f>IFERROR('Prod y alimentación'!H729*IF($AN671=$R$10,VLOOKUP($AO671,Listas!$B$6:$C$106,2,),IF($AN671=$R$11,VLOOKUP($AO671,Listas!$E$6:$F$106,2,),IF($AN671=$R$12,VLOOKUP($AO671,Listas!$H$6:$I$106,2,),""))),"")</f>
        <v/>
      </c>
      <c r="CQ671" t="str">
        <f>IFERROR('Prod y alimentación'!K729*IF($AN671=$R$10,VLOOKUP($AO671,Listas!$B$6:$C$106,2,),IF($AN671=$R$11,VLOOKUP($AO671,Listas!$E$6:$F$106,2,),IF($AN671=$R$12,VLOOKUP($AO671,Listas!$H$6:$I$106,2,),""))),"")</f>
        <v/>
      </c>
      <c r="CR671" t="str">
        <f>IFERROR('Prod y alimentación'!N729*IF($AN671=$R$10,VLOOKUP($AO671,Listas!$B$6:$C$106,2,),IF($AN671=$R$11,VLOOKUP($AO671,Listas!$E$6:$F$106,2,),IF($AN671=$R$12,VLOOKUP($AO671,Listas!$H$6:$I$106,2,),""))),"")</f>
        <v/>
      </c>
      <c r="CS671" t="str">
        <f>IFERROR('Prod y alimentación'!Q729*IF($AN671=$R$10,VLOOKUP($AO671,Listas!$B$6:$C$106,2,),IF($AN671=$R$11,VLOOKUP($AO671,Listas!$E$6:$F$106,2,),IF($AN671=$R$12,VLOOKUP($AO671,Listas!$H$6:$I$106,2,),""))),"")</f>
        <v/>
      </c>
      <c r="CT671" t="str">
        <f>IFERROR('Prod y alimentación'!T729*IF($AN671=$R$10,VLOOKUP($AO671,Listas!$B$6:$C$106,2,),IF($AN671=$R$11,VLOOKUP($AO671,Listas!$E$6:$F$106,2,),IF($AN671=$R$12,VLOOKUP($AO671,Listas!$H$6:$I$106,2,),""))),"")</f>
        <v/>
      </c>
      <c r="CU671" t="str">
        <f>IFERROR('Prod y alimentación'!W729*IF($AN671=$R$10,VLOOKUP($AO671,Listas!$B$6:$C$106,2,),IF($AN671=$R$11,VLOOKUP($AO671,Listas!$E$6:$F$106,2,),IF($AN671=$R$12,VLOOKUP($AO671,Listas!$H$6:$I$106,2,),""))),"")</f>
        <v/>
      </c>
      <c r="CV671" t="str">
        <f>IFERROR('Prod y alimentación'!Z729*IF($AN671=$R$10,VLOOKUP($AO671,Listas!$B$6:$C$106,2,),IF($AN671=$R$11,VLOOKUP($AO671,Listas!$E$6:$F$106,2,),IF($AN671=$R$12,VLOOKUP($AO671,Listas!$H$6:$I$106,2,),""))),"")</f>
        <v/>
      </c>
      <c r="CW671" t="str">
        <f>IFERROR('Prod y alimentación'!AC729*IF($AN671=$R$10,VLOOKUP($AO671,Listas!$B$6:$C$106,2,),IF($AN671=$R$11,VLOOKUP($AO671,Listas!$E$6:$F$106,2,),IF($AN671=$R$12,VLOOKUP($AO671,Listas!$H$6:$I$106,2,),""))),"")</f>
        <v/>
      </c>
      <c r="CX671" t="str">
        <f>IFERROR('Prod y alimentación'!AF729*IF($AN671=$R$10,VLOOKUP($AO671,Listas!$B$6:$C$106,2,),IF($AN671=$R$11,VLOOKUP($AO671,Listas!$E$6:$F$106,2,),IF($AN671=$R$12,VLOOKUP($AO671,Listas!$H$6:$I$106,2,),""))),"")</f>
        <v/>
      </c>
      <c r="CY671" t="str">
        <f>IFERROR('Prod y alimentación'!AI729*IF($AN671=$R$10,VLOOKUP($AO671,Listas!$B$6:$C$106,2,),IF($AN671=$R$11,VLOOKUP($AO671,Listas!$E$6:$F$106,2,),IF($AN671=$R$12,VLOOKUP($AO671,Listas!$H$6:$I$106,2,),""))),"")</f>
        <v/>
      </c>
      <c r="CZ671" t="str">
        <f>IFERROR('Prod y alimentación'!AL729*IF($AN671=$R$10,VLOOKUP($AO671,Listas!$B$6:$C$106,2,),IF($AN671=$R$11,VLOOKUP($AO671,Listas!$E$6:$F$106,2,),IF($AN671=$R$12,VLOOKUP($AO671,Listas!$H$6:$I$106,2,),""))),"")</f>
        <v/>
      </c>
    </row>
    <row r="672" spans="80:104" x14ac:dyDescent="0.35">
      <c r="CB672" t="str">
        <f>IF(Reservas!E677="",IF(Reservas!D677="","",IF(Reservas!C677=$O$10,0.85,IF(Reservas!C677=$O$11,0.45,IF(Reservas!C677=$O$12,0.33,"")))),Reservas!E677)</f>
        <v/>
      </c>
      <c r="CC672" t="str">
        <f>IF(Reservas!H677="",IF(Reservas!G677="","",IF(Reservas!F677=$O$10,0.85,IF(Reservas!F677=$O$11,0.45,IF(Reservas!F677=$O$12,0.33,"")))),Reservas!H677)</f>
        <v/>
      </c>
      <c r="CD672" t="str">
        <f>IF(Reservas!K677="",IF(Reservas!J677="","",IF(Reservas!I677=$O$10,0.85,IF(Reservas!I677=$O$11,0.45,IF(Reservas!I677=$O$12,0.33,"")))),Reservas!K677)</f>
        <v/>
      </c>
      <c r="CE672" t="str">
        <f>IF(Reservas!N677="",IF(Reservas!M677="","",IF(Reservas!L677=$O$10,0.85,IF(Reservas!L677=$O$11,0.45,IF(Reservas!L677=$O$12,0.33,"")))),Reservas!N677)</f>
        <v/>
      </c>
      <c r="CF672" t="str">
        <f>IF(Reservas!Q677="",IF(Reservas!P677="","",IF(Reservas!O677=$O$10,0.85,IF(Reservas!O677=$O$11,0.45,IF(Reservas!O677=$O$12,0.33,"")))),Reservas!Q677)</f>
        <v/>
      </c>
      <c r="CG672" t="str">
        <f>IF(Reservas!T677="",IF(Reservas!S677="","",IF(Reservas!R677=$O$10,0.85,IF(Reservas!R677=$O$11,0.45,IF(Reservas!R677=$O$12,0.33,"")))),Reservas!T677)</f>
        <v/>
      </c>
      <c r="CH672" t="str">
        <f>IF(Reservas!W677="",IF(Reservas!V677="","",IF(Reservas!U677=$O$10,0.85,IF(Reservas!U677=$O$11,0.45,IF(Reservas!U677=$O$12,0.33,"")))),Reservas!W677)</f>
        <v/>
      </c>
      <c r="CI672" t="str">
        <f>IF(Reservas!Z677="",IF(Reservas!Y677="","",IF(Reservas!X677=$O$10,0.85,IF(Reservas!X677=$O$11,0.45,IF(Reservas!X677=$O$12,0.33,"")))),Reservas!Z677)</f>
        <v/>
      </c>
      <c r="CJ672" t="str">
        <f>IF(Reservas!AC677="",IF(Reservas!AB677="","",IF(Reservas!AA677=$O$10,0.85,IF(Reservas!AA677=$O$11,0.45,IF(Reservas!AA677=$O$12,0.33,"")))),Reservas!AC677)</f>
        <v/>
      </c>
      <c r="CK672" t="str">
        <f>IF(Reservas!AF677="",IF(Reservas!AE677="","",IF(Reservas!AD677=$O$10,0.85,IF(Reservas!AD677=$O$11,0.45,IF(Reservas!AD677=$O$12,0.33,"")))),Reservas!AF677)</f>
        <v/>
      </c>
      <c r="CL672" t="str">
        <f>IF(Reservas!AI677="",IF(Reservas!AH677="","",IF(Reservas!AG677=$O$10,0.85,IF(Reservas!AG677=$O$11,0.45,IF(Reservas!AG677=$O$12,0.33,"")))),Reservas!AI677)</f>
        <v/>
      </c>
      <c r="CM672" t="str">
        <f>IF(Reservas!AL677="",IF(Reservas!AK677="","",IF(Reservas!AJ677=$O$10,0.85,IF(Reservas!AJ677=$O$11,0.45,IF(Reservas!AJ677=$O$12,0.33,"")))),Reservas!AL677)</f>
        <v/>
      </c>
      <c r="CO672" t="str">
        <f>IFERROR('Prod y alimentación'!E730*IF($AN672=$R$10,VLOOKUP($AO672,Listas!$B$6:$C$106,2,),IF($AN672=$R$11,VLOOKUP($AO672,Listas!$E$6:$F$106,2,),IF($AN672=$R$12,VLOOKUP($AO672,Listas!$H$6:$I$106,2,),""))),"")</f>
        <v/>
      </c>
      <c r="CP672" t="str">
        <f>IFERROR('Prod y alimentación'!H730*IF($AN672=$R$10,VLOOKUP($AO672,Listas!$B$6:$C$106,2,),IF($AN672=$R$11,VLOOKUP($AO672,Listas!$E$6:$F$106,2,),IF($AN672=$R$12,VLOOKUP($AO672,Listas!$H$6:$I$106,2,),""))),"")</f>
        <v/>
      </c>
      <c r="CQ672" t="str">
        <f>IFERROR('Prod y alimentación'!K730*IF($AN672=$R$10,VLOOKUP($AO672,Listas!$B$6:$C$106,2,),IF($AN672=$R$11,VLOOKUP($AO672,Listas!$E$6:$F$106,2,),IF($AN672=$R$12,VLOOKUP($AO672,Listas!$H$6:$I$106,2,),""))),"")</f>
        <v/>
      </c>
      <c r="CR672" t="str">
        <f>IFERROR('Prod y alimentación'!N730*IF($AN672=$R$10,VLOOKUP($AO672,Listas!$B$6:$C$106,2,),IF($AN672=$R$11,VLOOKUP($AO672,Listas!$E$6:$F$106,2,),IF($AN672=$R$12,VLOOKUP($AO672,Listas!$H$6:$I$106,2,),""))),"")</f>
        <v/>
      </c>
      <c r="CS672" t="str">
        <f>IFERROR('Prod y alimentación'!Q730*IF($AN672=$R$10,VLOOKUP($AO672,Listas!$B$6:$C$106,2,),IF($AN672=$R$11,VLOOKUP($AO672,Listas!$E$6:$F$106,2,),IF($AN672=$R$12,VLOOKUP($AO672,Listas!$H$6:$I$106,2,),""))),"")</f>
        <v/>
      </c>
      <c r="CT672" t="str">
        <f>IFERROR('Prod y alimentación'!T730*IF($AN672=$R$10,VLOOKUP($AO672,Listas!$B$6:$C$106,2,),IF($AN672=$R$11,VLOOKUP($AO672,Listas!$E$6:$F$106,2,),IF($AN672=$R$12,VLOOKUP($AO672,Listas!$H$6:$I$106,2,),""))),"")</f>
        <v/>
      </c>
      <c r="CU672" t="str">
        <f>IFERROR('Prod y alimentación'!W730*IF($AN672=$R$10,VLOOKUP($AO672,Listas!$B$6:$C$106,2,),IF($AN672=$R$11,VLOOKUP($AO672,Listas!$E$6:$F$106,2,),IF($AN672=$R$12,VLOOKUP($AO672,Listas!$H$6:$I$106,2,),""))),"")</f>
        <v/>
      </c>
      <c r="CV672" t="str">
        <f>IFERROR('Prod y alimentación'!Z730*IF($AN672=$R$10,VLOOKUP($AO672,Listas!$B$6:$C$106,2,),IF($AN672=$R$11,VLOOKUP($AO672,Listas!$E$6:$F$106,2,),IF($AN672=$R$12,VLOOKUP($AO672,Listas!$H$6:$I$106,2,),""))),"")</f>
        <v/>
      </c>
      <c r="CW672" t="str">
        <f>IFERROR('Prod y alimentación'!AC730*IF($AN672=$R$10,VLOOKUP($AO672,Listas!$B$6:$C$106,2,),IF($AN672=$R$11,VLOOKUP($AO672,Listas!$E$6:$F$106,2,),IF($AN672=$R$12,VLOOKUP($AO672,Listas!$H$6:$I$106,2,),""))),"")</f>
        <v/>
      </c>
      <c r="CX672" t="str">
        <f>IFERROR('Prod y alimentación'!AF730*IF($AN672=$R$10,VLOOKUP($AO672,Listas!$B$6:$C$106,2,),IF($AN672=$R$11,VLOOKUP($AO672,Listas!$E$6:$F$106,2,),IF($AN672=$R$12,VLOOKUP($AO672,Listas!$H$6:$I$106,2,),""))),"")</f>
        <v/>
      </c>
      <c r="CY672" t="str">
        <f>IFERROR('Prod y alimentación'!AI730*IF($AN672=$R$10,VLOOKUP($AO672,Listas!$B$6:$C$106,2,),IF($AN672=$R$11,VLOOKUP($AO672,Listas!$E$6:$F$106,2,),IF($AN672=$R$12,VLOOKUP($AO672,Listas!$H$6:$I$106,2,),""))),"")</f>
        <v/>
      </c>
      <c r="CZ672" t="str">
        <f>IFERROR('Prod y alimentación'!AL730*IF($AN672=$R$10,VLOOKUP($AO672,Listas!$B$6:$C$106,2,),IF($AN672=$R$11,VLOOKUP($AO672,Listas!$E$6:$F$106,2,),IF($AN672=$R$12,VLOOKUP($AO672,Listas!$H$6:$I$106,2,),""))),"")</f>
        <v/>
      </c>
    </row>
    <row r="673" spans="80:104" x14ac:dyDescent="0.35">
      <c r="CB673" t="str">
        <f>IF(Reservas!E678="",IF(Reservas!D678="","",IF(Reservas!C678=$O$10,0.85,IF(Reservas!C678=$O$11,0.45,IF(Reservas!C678=$O$12,0.33,"")))),Reservas!E678)</f>
        <v/>
      </c>
      <c r="CC673" t="str">
        <f>IF(Reservas!H678="",IF(Reservas!G678="","",IF(Reservas!F678=$O$10,0.85,IF(Reservas!F678=$O$11,0.45,IF(Reservas!F678=$O$12,0.33,"")))),Reservas!H678)</f>
        <v/>
      </c>
      <c r="CD673" t="str">
        <f>IF(Reservas!K678="",IF(Reservas!J678="","",IF(Reservas!I678=$O$10,0.85,IF(Reservas!I678=$O$11,0.45,IF(Reservas!I678=$O$12,0.33,"")))),Reservas!K678)</f>
        <v/>
      </c>
      <c r="CE673" t="str">
        <f>IF(Reservas!N678="",IF(Reservas!M678="","",IF(Reservas!L678=$O$10,0.85,IF(Reservas!L678=$O$11,0.45,IF(Reservas!L678=$O$12,0.33,"")))),Reservas!N678)</f>
        <v/>
      </c>
      <c r="CF673" t="str">
        <f>IF(Reservas!Q678="",IF(Reservas!P678="","",IF(Reservas!O678=$O$10,0.85,IF(Reservas!O678=$O$11,0.45,IF(Reservas!O678=$O$12,0.33,"")))),Reservas!Q678)</f>
        <v/>
      </c>
      <c r="CG673" t="str">
        <f>IF(Reservas!T678="",IF(Reservas!S678="","",IF(Reservas!R678=$O$10,0.85,IF(Reservas!R678=$O$11,0.45,IF(Reservas!R678=$O$12,0.33,"")))),Reservas!T678)</f>
        <v/>
      </c>
      <c r="CH673" t="str">
        <f>IF(Reservas!W678="",IF(Reservas!V678="","",IF(Reservas!U678=$O$10,0.85,IF(Reservas!U678=$O$11,0.45,IF(Reservas!U678=$O$12,0.33,"")))),Reservas!W678)</f>
        <v/>
      </c>
      <c r="CI673" t="str">
        <f>IF(Reservas!Z678="",IF(Reservas!Y678="","",IF(Reservas!X678=$O$10,0.85,IF(Reservas!X678=$O$11,0.45,IF(Reservas!X678=$O$12,0.33,"")))),Reservas!Z678)</f>
        <v/>
      </c>
      <c r="CJ673" t="str">
        <f>IF(Reservas!AC678="",IF(Reservas!AB678="","",IF(Reservas!AA678=$O$10,0.85,IF(Reservas!AA678=$O$11,0.45,IF(Reservas!AA678=$O$12,0.33,"")))),Reservas!AC678)</f>
        <v/>
      </c>
      <c r="CK673" t="str">
        <f>IF(Reservas!AF678="",IF(Reservas!AE678="","",IF(Reservas!AD678=$O$10,0.85,IF(Reservas!AD678=$O$11,0.45,IF(Reservas!AD678=$O$12,0.33,"")))),Reservas!AF678)</f>
        <v/>
      </c>
      <c r="CL673" t="str">
        <f>IF(Reservas!AI678="",IF(Reservas!AH678="","",IF(Reservas!AG678=$O$10,0.85,IF(Reservas!AG678=$O$11,0.45,IF(Reservas!AG678=$O$12,0.33,"")))),Reservas!AI678)</f>
        <v/>
      </c>
      <c r="CM673" t="str">
        <f>IF(Reservas!AL678="",IF(Reservas!AK678="","",IF(Reservas!AJ678=$O$10,0.85,IF(Reservas!AJ678=$O$11,0.45,IF(Reservas!AJ678=$O$12,0.33,"")))),Reservas!AL678)</f>
        <v/>
      </c>
      <c r="CO673" t="str">
        <f>IFERROR('Prod y alimentación'!E731*IF($AN673=$R$10,VLOOKUP($AO673,Listas!$B$6:$C$106,2,),IF($AN673=$R$11,VLOOKUP($AO673,Listas!$E$6:$F$106,2,),IF($AN673=$R$12,VLOOKUP($AO673,Listas!$H$6:$I$106,2,),""))),"")</f>
        <v/>
      </c>
      <c r="CP673" t="str">
        <f>IFERROR('Prod y alimentación'!H731*IF($AN673=$R$10,VLOOKUP($AO673,Listas!$B$6:$C$106,2,),IF($AN673=$R$11,VLOOKUP($AO673,Listas!$E$6:$F$106,2,),IF($AN673=$R$12,VLOOKUP($AO673,Listas!$H$6:$I$106,2,),""))),"")</f>
        <v/>
      </c>
      <c r="CQ673" t="str">
        <f>IFERROR('Prod y alimentación'!K731*IF($AN673=$R$10,VLOOKUP($AO673,Listas!$B$6:$C$106,2,),IF($AN673=$R$11,VLOOKUP($AO673,Listas!$E$6:$F$106,2,),IF($AN673=$R$12,VLOOKUP($AO673,Listas!$H$6:$I$106,2,),""))),"")</f>
        <v/>
      </c>
      <c r="CR673" t="str">
        <f>IFERROR('Prod y alimentación'!N731*IF($AN673=$R$10,VLOOKUP($AO673,Listas!$B$6:$C$106,2,),IF($AN673=$R$11,VLOOKUP($AO673,Listas!$E$6:$F$106,2,),IF($AN673=$R$12,VLOOKUP($AO673,Listas!$H$6:$I$106,2,),""))),"")</f>
        <v/>
      </c>
      <c r="CS673" t="str">
        <f>IFERROR('Prod y alimentación'!Q731*IF($AN673=$R$10,VLOOKUP($AO673,Listas!$B$6:$C$106,2,),IF($AN673=$R$11,VLOOKUP($AO673,Listas!$E$6:$F$106,2,),IF($AN673=$R$12,VLOOKUP($AO673,Listas!$H$6:$I$106,2,),""))),"")</f>
        <v/>
      </c>
      <c r="CT673" t="str">
        <f>IFERROR('Prod y alimentación'!T731*IF($AN673=$R$10,VLOOKUP($AO673,Listas!$B$6:$C$106,2,),IF($AN673=$R$11,VLOOKUP($AO673,Listas!$E$6:$F$106,2,),IF($AN673=$R$12,VLOOKUP($AO673,Listas!$H$6:$I$106,2,),""))),"")</f>
        <v/>
      </c>
      <c r="CU673" t="str">
        <f>IFERROR('Prod y alimentación'!W731*IF($AN673=$R$10,VLOOKUP($AO673,Listas!$B$6:$C$106,2,),IF($AN673=$R$11,VLOOKUP($AO673,Listas!$E$6:$F$106,2,),IF($AN673=$R$12,VLOOKUP($AO673,Listas!$H$6:$I$106,2,),""))),"")</f>
        <v/>
      </c>
      <c r="CV673" t="str">
        <f>IFERROR('Prod y alimentación'!Z731*IF($AN673=$R$10,VLOOKUP($AO673,Listas!$B$6:$C$106,2,),IF($AN673=$R$11,VLOOKUP($AO673,Listas!$E$6:$F$106,2,),IF($AN673=$R$12,VLOOKUP($AO673,Listas!$H$6:$I$106,2,),""))),"")</f>
        <v/>
      </c>
      <c r="CW673" t="str">
        <f>IFERROR('Prod y alimentación'!AC731*IF($AN673=$R$10,VLOOKUP($AO673,Listas!$B$6:$C$106,2,),IF($AN673=$R$11,VLOOKUP($AO673,Listas!$E$6:$F$106,2,),IF($AN673=$R$12,VLOOKUP($AO673,Listas!$H$6:$I$106,2,),""))),"")</f>
        <v/>
      </c>
      <c r="CX673" t="str">
        <f>IFERROR('Prod y alimentación'!AF731*IF($AN673=$R$10,VLOOKUP($AO673,Listas!$B$6:$C$106,2,),IF($AN673=$R$11,VLOOKUP($AO673,Listas!$E$6:$F$106,2,),IF($AN673=$R$12,VLOOKUP($AO673,Listas!$H$6:$I$106,2,),""))),"")</f>
        <v/>
      </c>
      <c r="CY673" t="str">
        <f>IFERROR('Prod y alimentación'!AI731*IF($AN673=$R$10,VLOOKUP($AO673,Listas!$B$6:$C$106,2,),IF($AN673=$R$11,VLOOKUP($AO673,Listas!$E$6:$F$106,2,),IF($AN673=$R$12,VLOOKUP($AO673,Listas!$H$6:$I$106,2,),""))),"")</f>
        <v/>
      </c>
      <c r="CZ673" t="str">
        <f>IFERROR('Prod y alimentación'!AL731*IF($AN673=$R$10,VLOOKUP($AO673,Listas!$B$6:$C$106,2,),IF($AN673=$R$11,VLOOKUP($AO673,Listas!$E$6:$F$106,2,),IF($AN673=$R$12,VLOOKUP($AO673,Listas!$H$6:$I$106,2,),""))),"")</f>
        <v/>
      </c>
    </row>
    <row r="674" spans="80:104" x14ac:dyDescent="0.35">
      <c r="CB674" t="str">
        <f>IF(Reservas!E679="",IF(Reservas!D679="","",IF(Reservas!C679=$O$10,0.85,IF(Reservas!C679=$O$11,0.45,IF(Reservas!C679=$O$12,0.33,"")))),Reservas!E679)</f>
        <v/>
      </c>
      <c r="CC674" t="str">
        <f>IF(Reservas!H679="",IF(Reservas!G679="","",IF(Reservas!F679=$O$10,0.85,IF(Reservas!F679=$O$11,0.45,IF(Reservas!F679=$O$12,0.33,"")))),Reservas!H679)</f>
        <v/>
      </c>
      <c r="CD674" t="str">
        <f>IF(Reservas!K679="",IF(Reservas!J679="","",IF(Reservas!I679=$O$10,0.85,IF(Reservas!I679=$O$11,0.45,IF(Reservas!I679=$O$12,0.33,"")))),Reservas!K679)</f>
        <v/>
      </c>
      <c r="CE674" t="str">
        <f>IF(Reservas!N679="",IF(Reservas!M679="","",IF(Reservas!L679=$O$10,0.85,IF(Reservas!L679=$O$11,0.45,IF(Reservas!L679=$O$12,0.33,"")))),Reservas!N679)</f>
        <v/>
      </c>
      <c r="CF674" t="str">
        <f>IF(Reservas!Q679="",IF(Reservas!P679="","",IF(Reservas!O679=$O$10,0.85,IF(Reservas!O679=$O$11,0.45,IF(Reservas!O679=$O$12,0.33,"")))),Reservas!Q679)</f>
        <v/>
      </c>
      <c r="CG674" t="str">
        <f>IF(Reservas!T679="",IF(Reservas!S679="","",IF(Reservas!R679=$O$10,0.85,IF(Reservas!R679=$O$11,0.45,IF(Reservas!R679=$O$12,0.33,"")))),Reservas!T679)</f>
        <v/>
      </c>
      <c r="CH674" t="str">
        <f>IF(Reservas!W679="",IF(Reservas!V679="","",IF(Reservas!U679=$O$10,0.85,IF(Reservas!U679=$O$11,0.45,IF(Reservas!U679=$O$12,0.33,"")))),Reservas!W679)</f>
        <v/>
      </c>
      <c r="CI674" t="str">
        <f>IF(Reservas!Z679="",IF(Reservas!Y679="","",IF(Reservas!X679=$O$10,0.85,IF(Reservas!X679=$O$11,0.45,IF(Reservas!X679=$O$12,0.33,"")))),Reservas!Z679)</f>
        <v/>
      </c>
      <c r="CJ674" t="str">
        <f>IF(Reservas!AC679="",IF(Reservas!AB679="","",IF(Reservas!AA679=$O$10,0.85,IF(Reservas!AA679=$O$11,0.45,IF(Reservas!AA679=$O$12,0.33,"")))),Reservas!AC679)</f>
        <v/>
      </c>
      <c r="CK674" t="str">
        <f>IF(Reservas!AF679="",IF(Reservas!AE679="","",IF(Reservas!AD679=$O$10,0.85,IF(Reservas!AD679=$O$11,0.45,IF(Reservas!AD679=$O$12,0.33,"")))),Reservas!AF679)</f>
        <v/>
      </c>
      <c r="CL674" t="str">
        <f>IF(Reservas!AI679="",IF(Reservas!AH679="","",IF(Reservas!AG679=$O$10,0.85,IF(Reservas!AG679=$O$11,0.45,IF(Reservas!AG679=$O$12,0.33,"")))),Reservas!AI679)</f>
        <v/>
      </c>
      <c r="CM674" t="str">
        <f>IF(Reservas!AL679="",IF(Reservas!AK679="","",IF(Reservas!AJ679=$O$10,0.85,IF(Reservas!AJ679=$O$11,0.45,IF(Reservas!AJ679=$O$12,0.33,"")))),Reservas!AL679)</f>
        <v/>
      </c>
      <c r="CO674" t="str">
        <f>IFERROR('Prod y alimentación'!E732*IF($AN674=$R$10,VLOOKUP($AO674,Listas!$B$6:$C$106,2,),IF($AN674=$R$11,VLOOKUP($AO674,Listas!$E$6:$F$106,2,),IF($AN674=$R$12,VLOOKUP($AO674,Listas!$H$6:$I$106,2,),""))),"")</f>
        <v/>
      </c>
      <c r="CP674" t="str">
        <f>IFERROR('Prod y alimentación'!H732*IF($AN674=$R$10,VLOOKUP($AO674,Listas!$B$6:$C$106,2,),IF($AN674=$R$11,VLOOKUP($AO674,Listas!$E$6:$F$106,2,),IF($AN674=$R$12,VLOOKUP($AO674,Listas!$H$6:$I$106,2,),""))),"")</f>
        <v/>
      </c>
      <c r="CQ674" t="str">
        <f>IFERROR('Prod y alimentación'!K732*IF($AN674=$R$10,VLOOKUP($AO674,Listas!$B$6:$C$106,2,),IF($AN674=$R$11,VLOOKUP($AO674,Listas!$E$6:$F$106,2,),IF($AN674=$R$12,VLOOKUP($AO674,Listas!$H$6:$I$106,2,),""))),"")</f>
        <v/>
      </c>
      <c r="CR674" t="str">
        <f>IFERROR('Prod y alimentación'!N732*IF($AN674=$R$10,VLOOKUP($AO674,Listas!$B$6:$C$106,2,),IF($AN674=$R$11,VLOOKUP($AO674,Listas!$E$6:$F$106,2,),IF($AN674=$R$12,VLOOKUP($AO674,Listas!$H$6:$I$106,2,),""))),"")</f>
        <v/>
      </c>
      <c r="CS674" t="str">
        <f>IFERROR('Prod y alimentación'!Q732*IF($AN674=$R$10,VLOOKUP($AO674,Listas!$B$6:$C$106,2,),IF($AN674=$R$11,VLOOKUP($AO674,Listas!$E$6:$F$106,2,),IF($AN674=$R$12,VLOOKUP($AO674,Listas!$H$6:$I$106,2,),""))),"")</f>
        <v/>
      </c>
      <c r="CT674" t="str">
        <f>IFERROR('Prod y alimentación'!T732*IF($AN674=$R$10,VLOOKUP($AO674,Listas!$B$6:$C$106,2,),IF($AN674=$R$11,VLOOKUP($AO674,Listas!$E$6:$F$106,2,),IF($AN674=$R$12,VLOOKUP($AO674,Listas!$H$6:$I$106,2,),""))),"")</f>
        <v/>
      </c>
      <c r="CU674" t="str">
        <f>IFERROR('Prod y alimentación'!W732*IF($AN674=$R$10,VLOOKUP($AO674,Listas!$B$6:$C$106,2,),IF($AN674=$R$11,VLOOKUP($AO674,Listas!$E$6:$F$106,2,),IF($AN674=$R$12,VLOOKUP($AO674,Listas!$H$6:$I$106,2,),""))),"")</f>
        <v/>
      </c>
      <c r="CV674" t="str">
        <f>IFERROR('Prod y alimentación'!Z732*IF($AN674=$R$10,VLOOKUP($AO674,Listas!$B$6:$C$106,2,),IF($AN674=$R$11,VLOOKUP($AO674,Listas!$E$6:$F$106,2,),IF($AN674=$R$12,VLOOKUP($AO674,Listas!$H$6:$I$106,2,),""))),"")</f>
        <v/>
      </c>
      <c r="CW674" t="str">
        <f>IFERROR('Prod y alimentación'!AC732*IF($AN674=$R$10,VLOOKUP($AO674,Listas!$B$6:$C$106,2,),IF($AN674=$R$11,VLOOKUP($AO674,Listas!$E$6:$F$106,2,),IF($AN674=$R$12,VLOOKUP($AO674,Listas!$H$6:$I$106,2,),""))),"")</f>
        <v/>
      </c>
      <c r="CX674" t="str">
        <f>IFERROR('Prod y alimentación'!AF732*IF($AN674=$R$10,VLOOKUP($AO674,Listas!$B$6:$C$106,2,),IF($AN674=$R$11,VLOOKUP($AO674,Listas!$E$6:$F$106,2,),IF($AN674=$R$12,VLOOKUP($AO674,Listas!$H$6:$I$106,2,),""))),"")</f>
        <v/>
      </c>
      <c r="CY674" t="str">
        <f>IFERROR('Prod y alimentación'!AI732*IF($AN674=$R$10,VLOOKUP($AO674,Listas!$B$6:$C$106,2,),IF($AN674=$R$11,VLOOKUP($AO674,Listas!$E$6:$F$106,2,),IF($AN674=$R$12,VLOOKUP($AO674,Listas!$H$6:$I$106,2,),""))),"")</f>
        <v/>
      </c>
      <c r="CZ674" t="str">
        <f>IFERROR('Prod y alimentación'!AL732*IF($AN674=$R$10,VLOOKUP($AO674,Listas!$B$6:$C$106,2,),IF($AN674=$R$11,VLOOKUP($AO674,Listas!$E$6:$F$106,2,),IF($AN674=$R$12,VLOOKUP($AO674,Listas!$H$6:$I$106,2,),""))),"")</f>
        <v/>
      </c>
    </row>
    <row r="675" spans="80:104" x14ac:dyDescent="0.35">
      <c r="CB675" t="str">
        <f>IF(Reservas!E680="",IF(Reservas!D680="","",IF(Reservas!C680=$O$10,0.85,IF(Reservas!C680=$O$11,0.45,IF(Reservas!C680=$O$12,0.33,"")))),Reservas!E680)</f>
        <v/>
      </c>
      <c r="CC675" t="str">
        <f>IF(Reservas!H680="",IF(Reservas!G680="","",IF(Reservas!F680=$O$10,0.85,IF(Reservas!F680=$O$11,0.45,IF(Reservas!F680=$O$12,0.33,"")))),Reservas!H680)</f>
        <v/>
      </c>
      <c r="CD675" t="str">
        <f>IF(Reservas!K680="",IF(Reservas!J680="","",IF(Reservas!I680=$O$10,0.85,IF(Reservas!I680=$O$11,0.45,IF(Reservas!I680=$O$12,0.33,"")))),Reservas!K680)</f>
        <v/>
      </c>
      <c r="CE675" t="str">
        <f>IF(Reservas!N680="",IF(Reservas!M680="","",IF(Reservas!L680=$O$10,0.85,IF(Reservas!L680=$O$11,0.45,IF(Reservas!L680=$O$12,0.33,"")))),Reservas!N680)</f>
        <v/>
      </c>
      <c r="CF675" t="str">
        <f>IF(Reservas!Q680="",IF(Reservas!P680="","",IF(Reservas!O680=$O$10,0.85,IF(Reservas!O680=$O$11,0.45,IF(Reservas!O680=$O$12,0.33,"")))),Reservas!Q680)</f>
        <v/>
      </c>
      <c r="CG675" t="str">
        <f>IF(Reservas!T680="",IF(Reservas!S680="","",IF(Reservas!R680=$O$10,0.85,IF(Reservas!R680=$O$11,0.45,IF(Reservas!R680=$O$12,0.33,"")))),Reservas!T680)</f>
        <v/>
      </c>
      <c r="CH675" t="str">
        <f>IF(Reservas!W680="",IF(Reservas!V680="","",IF(Reservas!U680=$O$10,0.85,IF(Reservas!U680=$O$11,0.45,IF(Reservas!U680=$O$12,0.33,"")))),Reservas!W680)</f>
        <v/>
      </c>
      <c r="CI675" t="str">
        <f>IF(Reservas!Z680="",IF(Reservas!Y680="","",IF(Reservas!X680=$O$10,0.85,IF(Reservas!X680=$O$11,0.45,IF(Reservas!X680=$O$12,0.33,"")))),Reservas!Z680)</f>
        <v/>
      </c>
      <c r="CJ675" t="str">
        <f>IF(Reservas!AC680="",IF(Reservas!AB680="","",IF(Reservas!AA680=$O$10,0.85,IF(Reservas!AA680=$O$11,0.45,IF(Reservas!AA680=$O$12,0.33,"")))),Reservas!AC680)</f>
        <v/>
      </c>
      <c r="CK675" t="str">
        <f>IF(Reservas!AF680="",IF(Reservas!AE680="","",IF(Reservas!AD680=$O$10,0.85,IF(Reservas!AD680=$O$11,0.45,IF(Reservas!AD680=$O$12,0.33,"")))),Reservas!AF680)</f>
        <v/>
      </c>
      <c r="CL675" t="str">
        <f>IF(Reservas!AI680="",IF(Reservas!AH680="","",IF(Reservas!AG680=$O$10,0.85,IF(Reservas!AG680=$O$11,0.45,IF(Reservas!AG680=$O$12,0.33,"")))),Reservas!AI680)</f>
        <v/>
      </c>
      <c r="CM675" t="str">
        <f>IF(Reservas!AL680="",IF(Reservas!AK680="","",IF(Reservas!AJ680=$O$10,0.85,IF(Reservas!AJ680=$O$11,0.45,IF(Reservas!AJ680=$O$12,0.33,"")))),Reservas!AL680)</f>
        <v/>
      </c>
      <c r="CO675" t="str">
        <f>IFERROR('Prod y alimentación'!E733*IF($AN675=$R$10,VLOOKUP($AO675,Listas!$B$6:$C$106,2,),IF($AN675=$R$11,VLOOKUP($AO675,Listas!$E$6:$F$106,2,),IF($AN675=$R$12,VLOOKUP($AO675,Listas!$H$6:$I$106,2,),""))),"")</f>
        <v/>
      </c>
      <c r="CP675" t="str">
        <f>IFERROR('Prod y alimentación'!H733*IF($AN675=$R$10,VLOOKUP($AO675,Listas!$B$6:$C$106,2,),IF($AN675=$R$11,VLOOKUP($AO675,Listas!$E$6:$F$106,2,),IF($AN675=$R$12,VLOOKUP($AO675,Listas!$H$6:$I$106,2,),""))),"")</f>
        <v/>
      </c>
      <c r="CQ675" t="str">
        <f>IFERROR('Prod y alimentación'!K733*IF($AN675=$R$10,VLOOKUP($AO675,Listas!$B$6:$C$106,2,),IF($AN675=$R$11,VLOOKUP($AO675,Listas!$E$6:$F$106,2,),IF($AN675=$R$12,VLOOKUP($AO675,Listas!$H$6:$I$106,2,),""))),"")</f>
        <v/>
      </c>
      <c r="CR675" t="str">
        <f>IFERROR('Prod y alimentación'!N733*IF($AN675=$R$10,VLOOKUP($AO675,Listas!$B$6:$C$106,2,),IF($AN675=$R$11,VLOOKUP($AO675,Listas!$E$6:$F$106,2,),IF($AN675=$R$12,VLOOKUP($AO675,Listas!$H$6:$I$106,2,),""))),"")</f>
        <v/>
      </c>
      <c r="CS675" t="str">
        <f>IFERROR('Prod y alimentación'!Q733*IF($AN675=$R$10,VLOOKUP($AO675,Listas!$B$6:$C$106,2,),IF($AN675=$R$11,VLOOKUP($AO675,Listas!$E$6:$F$106,2,),IF($AN675=$R$12,VLOOKUP($AO675,Listas!$H$6:$I$106,2,),""))),"")</f>
        <v/>
      </c>
      <c r="CT675" t="str">
        <f>IFERROR('Prod y alimentación'!T733*IF($AN675=$R$10,VLOOKUP($AO675,Listas!$B$6:$C$106,2,),IF($AN675=$R$11,VLOOKUP($AO675,Listas!$E$6:$F$106,2,),IF($AN675=$R$12,VLOOKUP($AO675,Listas!$H$6:$I$106,2,),""))),"")</f>
        <v/>
      </c>
      <c r="CU675" t="str">
        <f>IFERROR('Prod y alimentación'!W733*IF($AN675=$R$10,VLOOKUP($AO675,Listas!$B$6:$C$106,2,),IF($AN675=$R$11,VLOOKUP($AO675,Listas!$E$6:$F$106,2,),IF($AN675=$R$12,VLOOKUP($AO675,Listas!$H$6:$I$106,2,),""))),"")</f>
        <v/>
      </c>
      <c r="CV675" t="str">
        <f>IFERROR('Prod y alimentación'!Z733*IF($AN675=$R$10,VLOOKUP($AO675,Listas!$B$6:$C$106,2,),IF($AN675=$R$11,VLOOKUP($AO675,Listas!$E$6:$F$106,2,),IF($AN675=$R$12,VLOOKUP($AO675,Listas!$H$6:$I$106,2,),""))),"")</f>
        <v/>
      </c>
      <c r="CW675" t="str">
        <f>IFERROR('Prod y alimentación'!AC733*IF($AN675=$R$10,VLOOKUP($AO675,Listas!$B$6:$C$106,2,),IF($AN675=$R$11,VLOOKUP($AO675,Listas!$E$6:$F$106,2,),IF($AN675=$R$12,VLOOKUP($AO675,Listas!$H$6:$I$106,2,),""))),"")</f>
        <v/>
      </c>
      <c r="CX675" t="str">
        <f>IFERROR('Prod y alimentación'!AF733*IF($AN675=$R$10,VLOOKUP($AO675,Listas!$B$6:$C$106,2,),IF($AN675=$R$11,VLOOKUP($AO675,Listas!$E$6:$F$106,2,),IF($AN675=$R$12,VLOOKUP($AO675,Listas!$H$6:$I$106,2,),""))),"")</f>
        <v/>
      </c>
      <c r="CY675" t="str">
        <f>IFERROR('Prod y alimentación'!AI733*IF($AN675=$R$10,VLOOKUP($AO675,Listas!$B$6:$C$106,2,),IF($AN675=$R$11,VLOOKUP($AO675,Listas!$E$6:$F$106,2,),IF($AN675=$R$12,VLOOKUP($AO675,Listas!$H$6:$I$106,2,),""))),"")</f>
        <v/>
      </c>
      <c r="CZ675" t="str">
        <f>IFERROR('Prod y alimentación'!AL733*IF($AN675=$R$10,VLOOKUP($AO675,Listas!$B$6:$C$106,2,),IF($AN675=$R$11,VLOOKUP($AO675,Listas!$E$6:$F$106,2,),IF($AN675=$R$12,VLOOKUP($AO675,Listas!$H$6:$I$106,2,),""))),"")</f>
        <v/>
      </c>
    </row>
    <row r="676" spans="80:104" x14ac:dyDescent="0.35">
      <c r="CB676" t="str">
        <f>IF(Reservas!E681="",IF(Reservas!D681="","",IF(Reservas!C681=$O$10,0.85,IF(Reservas!C681=$O$11,0.45,IF(Reservas!C681=$O$12,0.33,"")))),Reservas!E681)</f>
        <v/>
      </c>
      <c r="CC676" t="str">
        <f>IF(Reservas!H681="",IF(Reservas!G681="","",IF(Reservas!F681=$O$10,0.85,IF(Reservas!F681=$O$11,0.45,IF(Reservas!F681=$O$12,0.33,"")))),Reservas!H681)</f>
        <v/>
      </c>
      <c r="CD676" t="str">
        <f>IF(Reservas!K681="",IF(Reservas!J681="","",IF(Reservas!I681=$O$10,0.85,IF(Reservas!I681=$O$11,0.45,IF(Reservas!I681=$O$12,0.33,"")))),Reservas!K681)</f>
        <v/>
      </c>
      <c r="CE676" t="str">
        <f>IF(Reservas!N681="",IF(Reservas!M681="","",IF(Reservas!L681=$O$10,0.85,IF(Reservas!L681=$O$11,0.45,IF(Reservas!L681=$O$12,0.33,"")))),Reservas!N681)</f>
        <v/>
      </c>
      <c r="CF676" t="str">
        <f>IF(Reservas!Q681="",IF(Reservas!P681="","",IF(Reservas!O681=$O$10,0.85,IF(Reservas!O681=$O$11,0.45,IF(Reservas!O681=$O$12,0.33,"")))),Reservas!Q681)</f>
        <v/>
      </c>
      <c r="CG676" t="str">
        <f>IF(Reservas!T681="",IF(Reservas!S681="","",IF(Reservas!R681=$O$10,0.85,IF(Reservas!R681=$O$11,0.45,IF(Reservas!R681=$O$12,0.33,"")))),Reservas!T681)</f>
        <v/>
      </c>
      <c r="CH676" t="str">
        <f>IF(Reservas!W681="",IF(Reservas!V681="","",IF(Reservas!U681=$O$10,0.85,IF(Reservas!U681=$O$11,0.45,IF(Reservas!U681=$O$12,0.33,"")))),Reservas!W681)</f>
        <v/>
      </c>
      <c r="CI676" t="str">
        <f>IF(Reservas!Z681="",IF(Reservas!Y681="","",IF(Reservas!X681=$O$10,0.85,IF(Reservas!X681=$O$11,0.45,IF(Reservas!X681=$O$12,0.33,"")))),Reservas!Z681)</f>
        <v/>
      </c>
      <c r="CJ676" t="str">
        <f>IF(Reservas!AC681="",IF(Reservas!AB681="","",IF(Reservas!AA681=$O$10,0.85,IF(Reservas!AA681=$O$11,0.45,IF(Reservas!AA681=$O$12,0.33,"")))),Reservas!AC681)</f>
        <v/>
      </c>
      <c r="CK676" t="str">
        <f>IF(Reservas!AF681="",IF(Reservas!AE681="","",IF(Reservas!AD681=$O$10,0.85,IF(Reservas!AD681=$O$11,0.45,IF(Reservas!AD681=$O$12,0.33,"")))),Reservas!AF681)</f>
        <v/>
      </c>
      <c r="CL676" t="str">
        <f>IF(Reservas!AI681="",IF(Reservas!AH681="","",IF(Reservas!AG681=$O$10,0.85,IF(Reservas!AG681=$O$11,0.45,IF(Reservas!AG681=$O$12,0.33,"")))),Reservas!AI681)</f>
        <v/>
      </c>
      <c r="CM676" t="str">
        <f>IF(Reservas!AL681="",IF(Reservas!AK681="","",IF(Reservas!AJ681=$O$10,0.85,IF(Reservas!AJ681=$O$11,0.45,IF(Reservas!AJ681=$O$12,0.33,"")))),Reservas!AL681)</f>
        <v/>
      </c>
      <c r="CO676" t="str">
        <f>IFERROR('Prod y alimentación'!E734*IF($AN676=$R$10,VLOOKUP($AO676,Listas!$B$6:$C$106,2,),IF($AN676=$R$11,VLOOKUP($AO676,Listas!$E$6:$F$106,2,),IF($AN676=$R$12,VLOOKUP($AO676,Listas!$H$6:$I$106,2,),""))),"")</f>
        <v/>
      </c>
      <c r="CP676" t="str">
        <f>IFERROR('Prod y alimentación'!H734*IF($AN676=$R$10,VLOOKUP($AO676,Listas!$B$6:$C$106,2,),IF($AN676=$R$11,VLOOKUP($AO676,Listas!$E$6:$F$106,2,),IF($AN676=$R$12,VLOOKUP($AO676,Listas!$H$6:$I$106,2,),""))),"")</f>
        <v/>
      </c>
      <c r="CQ676" t="str">
        <f>IFERROR('Prod y alimentación'!K734*IF($AN676=$R$10,VLOOKUP($AO676,Listas!$B$6:$C$106,2,),IF($AN676=$R$11,VLOOKUP($AO676,Listas!$E$6:$F$106,2,),IF($AN676=$R$12,VLOOKUP($AO676,Listas!$H$6:$I$106,2,),""))),"")</f>
        <v/>
      </c>
      <c r="CR676" t="str">
        <f>IFERROR('Prod y alimentación'!N734*IF($AN676=$R$10,VLOOKUP($AO676,Listas!$B$6:$C$106,2,),IF($AN676=$R$11,VLOOKUP($AO676,Listas!$E$6:$F$106,2,),IF($AN676=$R$12,VLOOKUP($AO676,Listas!$H$6:$I$106,2,),""))),"")</f>
        <v/>
      </c>
      <c r="CS676" t="str">
        <f>IFERROR('Prod y alimentación'!Q734*IF($AN676=$R$10,VLOOKUP($AO676,Listas!$B$6:$C$106,2,),IF($AN676=$R$11,VLOOKUP($AO676,Listas!$E$6:$F$106,2,),IF($AN676=$R$12,VLOOKUP($AO676,Listas!$H$6:$I$106,2,),""))),"")</f>
        <v/>
      </c>
      <c r="CT676" t="str">
        <f>IFERROR('Prod y alimentación'!T734*IF($AN676=$R$10,VLOOKUP($AO676,Listas!$B$6:$C$106,2,),IF($AN676=$R$11,VLOOKUP($AO676,Listas!$E$6:$F$106,2,),IF($AN676=$R$12,VLOOKUP($AO676,Listas!$H$6:$I$106,2,),""))),"")</f>
        <v/>
      </c>
      <c r="CU676" t="str">
        <f>IFERROR('Prod y alimentación'!W734*IF($AN676=$R$10,VLOOKUP($AO676,Listas!$B$6:$C$106,2,),IF($AN676=$R$11,VLOOKUP($AO676,Listas!$E$6:$F$106,2,),IF($AN676=$R$12,VLOOKUP($AO676,Listas!$H$6:$I$106,2,),""))),"")</f>
        <v/>
      </c>
      <c r="CV676" t="str">
        <f>IFERROR('Prod y alimentación'!Z734*IF($AN676=$R$10,VLOOKUP($AO676,Listas!$B$6:$C$106,2,),IF($AN676=$R$11,VLOOKUP($AO676,Listas!$E$6:$F$106,2,),IF($AN676=$R$12,VLOOKUP($AO676,Listas!$H$6:$I$106,2,),""))),"")</f>
        <v/>
      </c>
      <c r="CW676" t="str">
        <f>IFERROR('Prod y alimentación'!AC734*IF($AN676=$R$10,VLOOKUP($AO676,Listas!$B$6:$C$106,2,),IF($AN676=$R$11,VLOOKUP($AO676,Listas!$E$6:$F$106,2,),IF($AN676=$R$12,VLOOKUP($AO676,Listas!$H$6:$I$106,2,),""))),"")</f>
        <v/>
      </c>
      <c r="CX676" t="str">
        <f>IFERROR('Prod y alimentación'!AF734*IF($AN676=$R$10,VLOOKUP($AO676,Listas!$B$6:$C$106,2,),IF($AN676=$R$11,VLOOKUP($AO676,Listas!$E$6:$F$106,2,),IF($AN676=$R$12,VLOOKUP($AO676,Listas!$H$6:$I$106,2,),""))),"")</f>
        <v/>
      </c>
      <c r="CY676" t="str">
        <f>IFERROR('Prod y alimentación'!AI734*IF($AN676=$R$10,VLOOKUP($AO676,Listas!$B$6:$C$106,2,),IF($AN676=$R$11,VLOOKUP($AO676,Listas!$E$6:$F$106,2,),IF($AN676=$R$12,VLOOKUP($AO676,Listas!$H$6:$I$106,2,),""))),"")</f>
        <v/>
      </c>
      <c r="CZ676" t="str">
        <f>IFERROR('Prod y alimentación'!AL734*IF($AN676=$R$10,VLOOKUP($AO676,Listas!$B$6:$C$106,2,),IF($AN676=$R$11,VLOOKUP($AO676,Listas!$E$6:$F$106,2,),IF($AN676=$R$12,VLOOKUP($AO676,Listas!$H$6:$I$106,2,),""))),"")</f>
        <v/>
      </c>
    </row>
    <row r="677" spans="80:104" x14ac:dyDescent="0.35">
      <c r="CB677" t="str">
        <f>IF(Reservas!E682="",IF(Reservas!D682="","",IF(Reservas!C682=$O$10,0.85,IF(Reservas!C682=$O$11,0.45,IF(Reservas!C682=$O$12,0.33,"")))),Reservas!E682)</f>
        <v/>
      </c>
      <c r="CC677" t="str">
        <f>IF(Reservas!H682="",IF(Reservas!G682="","",IF(Reservas!F682=$O$10,0.85,IF(Reservas!F682=$O$11,0.45,IF(Reservas!F682=$O$12,0.33,"")))),Reservas!H682)</f>
        <v/>
      </c>
      <c r="CD677" t="str">
        <f>IF(Reservas!K682="",IF(Reservas!J682="","",IF(Reservas!I682=$O$10,0.85,IF(Reservas!I682=$O$11,0.45,IF(Reservas!I682=$O$12,0.33,"")))),Reservas!K682)</f>
        <v/>
      </c>
      <c r="CE677" t="str">
        <f>IF(Reservas!N682="",IF(Reservas!M682="","",IF(Reservas!L682=$O$10,0.85,IF(Reservas!L682=$O$11,0.45,IF(Reservas!L682=$O$12,0.33,"")))),Reservas!N682)</f>
        <v/>
      </c>
      <c r="CF677" t="str">
        <f>IF(Reservas!Q682="",IF(Reservas!P682="","",IF(Reservas!O682=$O$10,0.85,IF(Reservas!O682=$O$11,0.45,IF(Reservas!O682=$O$12,0.33,"")))),Reservas!Q682)</f>
        <v/>
      </c>
      <c r="CG677" t="str">
        <f>IF(Reservas!T682="",IF(Reservas!S682="","",IF(Reservas!R682=$O$10,0.85,IF(Reservas!R682=$O$11,0.45,IF(Reservas!R682=$O$12,0.33,"")))),Reservas!T682)</f>
        <v/>
      </c>
      <c r="CH677" t="str">
        <f>IF(Reservas!W682="",IF(Reservas!V682="","",IF(Reservas!U682=$O$10,0.85,IF(Reservas!U682=$O$11,0.45,IF(Reservas!U682=$O$12,0.33,"")))),Reservas!W682)</f>
        <v/>
      </c>
      <c r="CI677" t="str">
        <f>IF(Reservas!Z682="",IF(Reservas!Y682="","",IF(Reservas!X682=$O$10,0.85,IF(Reservas!X682=$O$11,0.45,IF(Reservas!X682=$O$12,0.33,"")))),Reservas!Z682)</f>
        <v/>
      </c>
      <c r="CJ677" t="str">
        <f>IF(Reservas!AC682="",IF(Reservas!AB682="","",IF(Reservas!AA682=$O$10,0.85,IF(Reservas!AA682=$O$11,0.45,IF(Reservas!AA682=$O$12,0.33,"")))),Reservas!AC682)</f>
        <v/>
      </c>
      <c r="CK677" t="str">
        <f>IF(Reservas!AF682="",IF(Reservas!AE682="","",IF(Reservas!AD682=$O$10,0.85,IF(Reservas!AD682=$O$11,0.45,IF(Reservas!AD682=$O$12,0.33,"")))),Reservas!AF682)</f>
        <v/>
      </c>
      <c r="CL677" t="str">
        <f>IF(Reservas!AI682="",IF(Reservas!AH682="","",IF(Reservas!AG682=$O$10,0.85,IF(Reservas!AG682=$O$11,0.45,IF(Reservas!AG682=$O$12,0.33,"")))),Reservas!AI682)</f>
        <v/>
      </c>
      <c r="CM677" t="str">
        <f>IF(Reservas!AL682="",IF(Reservas!AK682="","",IF(Reservas!AJ682=$O$10,0.85,IF(Reservas!AJ682=$O$11,0.45,IF(Reservas!AJ682=$O$12,0.33,"")))),Reservas!AL682)</f>
        <v/>
      </c>
      <c r="CO677" t="str">
        <f>IFERROR('Prod y alimentación'!E735*IF($AN677=$R$10,VLOOKUP($AO677,Listas!$B$6:$C$106,2,),IF($AN677=$R$11,VLOOKUP($AO677,Listas!$E$6:$F$106,2,),IF($AN677=$R$12,VLOOKUP($AO677,Listas!$H$6:$I$106,2,),""))),"")</f>
        <v/>
      </c>
      <c r="CP677" t="str">
        <f>IFERROR('Prod y alimentación'!H735*IF($AN677=$R$10,VLOOKUP($AO677,Listas!$B$6:$C$106,2,),IF($AN677=$R$11,VLOOKUP($AO677,Listas!$E$6:$F$106,2,),IF($AN677=$R$12,VLOOKUP($AO677,Listas!$H$6:$I$106,2,),""))),"")</f>
        <v/>
      </c>
      <c r="CQ677" t="str">
        <f>IFERROR('Prod y alimentación'!K735*IF($AN677=$R$10,VLOOKUP($AO677,Listas!$B$6:$C$106,2,),IF($AN677=$R$11,VLOOKUP($AO677,Listas!$E$6:$F$106,2,),IF($AN677=$R$12,VLOOKUP($AO677,Listas!$H$6:$I$106,2,),""))),"")</f>
        <v/>
      </c>
      <c r="CR677" t="str">
        <f>IFERROR('Prod y alimentación'!N735*IF($AN677=$R$10,VLOOKUP($AO677,Listas!$B$6:$C$106,2,),IF($AN677=$R$11,VLOOKUP($AO677,Listas!$E$6:$F$106,2,),IF($AN677=$R$12,VLOOKUP($AO677,Listas!$H$6:$I$106,2,),""))),"")</f>
        <v/>
      </c>
      <c r="CS677" t="str">
        <f>IFERROR('Prod y alimentación'!Q735*IF($AN677=$R$10,VLOOKUP($AO677,Listas!$B$6:$C$106,2,),IF($AN677=$R$11,VLOOKUP($AO677,Listas!$E$6:$F$106,2,),IF($AN677=$R$12,VLOOKUP($AO677,Listas!$H$6:$I$106,2,),""))),"")</f>
        <v/>
      </c>
      <c r="CT677" t="str">
        <f>IFERROR('Prod y alimentación'!T735*IF($AN677=$R$10,VLOOKUP($AO677,Listas!$B$6:$C$106,2,),IF($AN677=$R$11,VLOOKUP($AO677,Listas!$E$6:$F$106,2,),IF($AN677=$R$12,VLOOKUP($AO677,Listas!$H$6:$I$106,2,),""))),"")</f>
        <v/>
      </c>
      <c r="CU677" t="str">
        <f>IFERROR('Prod y alimentación'!W735*IF($AN677=$R$10,VLOOKUP($AO677,Listas!$B$6:$C$106,2,),IF($AN677=$R$11,VLOOKUP($AO677,Listas!$E$6:$F$106,2,),IF($AN677=$R$12,VLOOKUP($AO677,Listas!$H$6:$I$106,2,),""))),"")</f>
        <v/>
      </c>
      <c r="CV677" t="str">
        <f>IFERROR('Prod y alimentación'!Z735*IF($AN677=$R$10,VLOOKUP($AO677,Listas!$B$6:$C$106,2,),IF($AN677=$R$11,VLOOKUP($AO677,Listas!$E$6:$F$106,2,),IF($AN677=$R$12,VLOOKUP($AO677,Listas!$H$6:$I$106,2,),""))),"")</f>
        <v/>
      </c>
      <c r="CW677" t="str">
        <f>IFERROR('Prod y alimentación'!AC735*IF($AN677=$R$10,VLOOKUP($AO677,Listas!$B$6:$C$106,2,),IF($AN677=$R$11,VLOOKUP($AO677,Listas!$E$6:$F$106,2,),IF($AN677=$R$12,VLOOKUP($AO677,Listas!$H$6:$I$106,2,),""))),"")</f>
        <v/>
      </c>
      <c r="CX677" t="str">
        <f>IFERROR('Prod y alimentación'!AF735*IF($AN677=$R$10,VLOOKUP($AO677,Listas!$B$6:$C$106,2,),IF($AN677=$R$11,VLOOKUP($AO677,Listas!$E$6:$F$106,2,),IF($AN677=$R$12,VLOOKUP($AO677,Listas!$H$6:$I$106,2,),""))),"")</f>
        <v/>
      </c>
      <c r="CY677" t="str">
        <f>IFERROR('Prod y alimentación'!AI735*IF($AN677=$R$10,VLOOKUP($AO677,Listas!$B$6:$C$106,2,),IF($AN677=$R$11,VLOOKUP($AO677,Listas!$E$6:$F$106,2,),IF($AN677=$R$12,VLOOKUP($AO677,Listas!$H$6:$I$106,2,),""))),"")</f>
        <v/>
      </c>
      <c r="CZ677" t="str">
        <f>IFERROR('Prod y alimentación'!AL735*IF($AN677=$R$10,VLOOKUP($AO677,Listas!$B$6:$C$106,2,),IF($AN677=$R$11,VLOOKUP($AO677,Listas!$E$6:$F$106,2,),IF($AN677=$R$12,VLOOKUP($AO677,Listas!$H$6:$I$106,2,),""))),"")</f>
        <v/>
      </c>
    </row>
    <row r="678" spans="80:104" x14ac:dyDescent="0.35">
      <c r="CB678" t="str">
        <f>IF(Reservas!E683="",IF(Reservas!D683="","",IF(Reservas!C683=$O$10,0.85,IF(Reservas!C683=$O$11,0.45,IF(Reservas!C683=$O$12,0.33,"")))),Reservas!E683)</f>
        <v/>
      </c>
      <c r="CC678" t="str">
        <f>IF(Reservas!H683="",IF(Reservas!G683="","",IF(Reservas!F683=$O$10,0.85,IF(Reservas!F683=$O$11,0.45,IF(Reservas!F683=$O$12,0.33,"")))),Reservas!H683)</f>
        <v/>
      </c>
      <c r="CD678" t="str">
        <f>IF(Reservas!K683="",IF(Reservas!J683="","",IF(Reservas!I683=$O$10,0.85,IF(Reservas!I683=$O$11,0.45,IF(Reservas!I683=$O$12,0.33,"")))),Reservas!K683)</f>
        <v/>
      </c>
      <c r="CE678" t="str">
        <f>IF(Reservas!N683="",IF(Reservas!M683="","",IF(Reservas!L683=$O$10,0.85,IF(Reservas!L683=$O$11,0.45,IF(Reservas!L683=$O$12,0.33,"")))),Reservas!N683)</f>
        <v/>
      </c>
      <c r="CF678" t="str">
        <f>IF(Reservas!Q683="",IF(Reservas!P683="","",IF(Reservas!O683=$O$10,0.85,IF(Reservas!O683=$O$11,0.45,IF(Reservas!O683=$O$12,0.33,"")))),Reservas!Q683)</f>
        <v/>
      </c>
      <c r="CG678" t="str">
        <f>IF(Reservas!T683="",IF(Reservas!S683="","",IF(Reservas!R683=$O$10,0.85,IF(Reservas!R683=$O$11,0.45,IF(Reservas!R683=$O$12,0.33,"")))),Reservas!T683)</f>
        <v/>
      </c>
      <c r="CH678" t="str">
        <f>IF(Reservas!W683="",IF(Reservas!V683="","",IF(Reservas!U683=$O$10,0.85,IF(Reservas!U683=$O$11,0.45,IF(Reservas!U683=$O$12,0.33,"")))),Reservas!W683)</f>
        <v/>
      </c>
      <c r="CI678" t="str">
        <f>IF(Reservas!Z683="",IF(Reservas!Y683="","",IF(Reservas!X683=$O$10,0.85,IF(Reservas!X683=$O$11,0.45,IF(Reservas!X683=$O$12,0.33,"")))),Reservas!Z683)</f>
        <v/>
      </c>
      <c r="CJ678" t="str">
        <f>IF(Reservas!AC683="",IF(Reservas!AB683="","",IF(Reservas!AA683=$O$10,0.85,IF(Reservas!AA683=$O$11,0.45,IF(Reservas!AA683=$O$12,0.33,"")))),Reservas!AC683)</f>
        <v/>
      </c>
      <c r="CK678" t="str">
        <f>IF(Reservas!AF683="",IF(Reservas!AE683="","",IF(Reservas!AD683=$O$10,0.85,IF(Reservas!AD683=$O$11,0.45,IF(Reservas!AD683=$O$12,0.33,"")))),Reservas!AF683)</f>
        <v/>
      </c>
      <c r="CL678" t="str">
        <f>IF(Reservas!AI683="",IF(Reservas!AH683="","",IF(Reservas!AG683=$O$10,0.85,IF(Reservas!AG683=$O$11,0.45,IF(Reservas!AG683=$O$12,0.33,"")))),Reservas!AI683)</f>
        <v/>
      </c>
      <c r="CM678" t="str">
        <f>IF(Reservas!AL683="",IF(Reservas!AK683="","",IF(Reservas!AJ683=$O$10,0.85,IF(Reservas!AJ683=$O$11,0.45,IF(Reservas!AJ683=$O$12,0.33,"")))),Reservas!AL683)</f>
        <v/>
      </c>
      <c r="CO678" t="str">
        <f>IFERROR('Prod y alimentación'!E736*IF($AN678=$R$10,VLOOKUP($AO678,Listas!$B$6:$C$106,2,),IF($AN678=$R$11,VLOOKUP($AO678,Listas!$E$6:$F$106,2,),IF($AN678=$R$12,VLOOKUP($AO678,Listas!$H$6:$I$106,2,),""))),"")</f>
        <v/>
      </c>
      <c r="CP678" t="str">
        <f>IFERROR('Prod y alimentación'!H736*IF($AN678=$R$10,VLOOKUP($AO678,Listas!$B$6:$C$106,2,),IF($AN678=$R$11,VLOOKUP($AO678,Listas!$E$6:$F$106,2,),IF($AN678=$R$12,VLOOKUP($AO678,Listas!$H$6:$I$106,2,),""))),"")</f>
        <v/>
      </c>
      <c r="CQ678" t="str">
        <f>IFERROR('Prod y alimentación'!K736*IF($AN678=$R$10,VLOOKUP($AO678,Listas!$B$6:$C$106,2,),IF($AN678=$R$11,VLOOKUP($AO678,Listas!$E$6:$F$106,2,),IF($AN678=$R$12,VLOOKUP($AO678,Listas!$H$6:$I$106,2,),""))),"")</f>
        <v/>
      </c>
      <c r="CR678" t="str">
        <f>IFERROR('Prod y alimentación'!N736*IF($AN678=$R$10,VLOOKUP($AO678,Listas!$B$6:$C$106,2,),IF($AN678=$R$11,VLOOKUP($AO678,Listas!$E$6:$F$106,2,),IF($AN678=$R$12,VLOOKUP($AO678,Listas!$H$6:$I$106,2,),""))),"")</f>
        <v/>
      </c>
      <c r="CS678" t="str">
        <f>IFERROR('Prod y alimentación'!Q736*IF($AN678=$R$10,VLOOKUP($AO678,Listas!$B$6:$C$106,2,),IF($AN678=$R$11,VLOOKUP($AO678,Listas!$E$6:$F$106,2,),IF($AN678=$R$12,VLOOKUP($AO678,Listas!$H$6:$I$106,2,),""))),"")</f>
        <v/>
      </c>
      <c r="CT678" t="str">
        <f>IFERROR('Prod y alimentación'!T736*IF($AN678=$R$10,VLOOKUP($AO678,Listas!$B$6:$C$106,2,),IF($AN678=$R$11,VLOOKUP($AO678,Listas!$E$6:$F$106,2,),IF($AN678=$R$12,VLOOKUP($AO678,Listas!$H$6:$I$106,2,),""))),"")</f>
        <v/>
      </c>
      <c r="CU678" t="str">
        <f>IFERROR('Prod y alimentación'!W736*IF($AN678=$R$10,VLOOKUP($AO678,Listas!$B$6:$C$106,2,),IF($AN678=$R$11,VLOOKUP($AO678,Listas!$E$6:$F$106,2,),IF($AN678=$R$12,VLOOKUP($AO678,Listas!$H$6:$I$106,2,),""))),"")</f>
        <v/>
      </c>
      <c r="CV678" t="str">
        <f>IFERROR('Prod y alimentación'!Z736*IF($AN678=$R$10,VLOOKUP($AO678,Listas!$B$6:$C$106,2,),IF($AN678=$R$11,VLOOKUP($AO678,Listas!$E$6:$F$106,2,),IF($AN678=$R$12,VLOOKUP($AO678,Listas!$H$6:$I$106,2,),""))),"")</f>
        <v/>
      </c>
      <c r="CW678" t="str">
        <f>IFERROR('Prod y alimentación'!AC736*IF($AN678=$R$10,VLOOKUP($AO678,Listas!$B$6:$C$106,2,),IF($AN678=$R$11,VLOOKUP($AO678,Listas!$E$6:$F$106,2,),IF($AN678=$R$12,VLOOKUP($AO678,Listas!$H$6:$I$106,2,),""))),"")</f>
        <v/>
      </c>
      <c r="CX678" t="str">
        <f>IFERROR('Prod y alimentación'!AF736*IF($AN678=$R$10,VLOOKUP($AO678,Listas!$B$6:$C$106,2,),IF($AN678=$R$11,VLOOKUP($AO678,Listas!$E$6:$F$106,2,),IF($AN678=$R$12,VLOOKUP($AO678,Listas!$H$6:$I$106,2,),""))),"")</f>
        <v/>
      </c>
      <c r="CY678" t="str">
        <f>IFERROR('Prod y alimentación'!AI736*IF($AN678=$R$10,VLOOKUP($AO678,Listas!$B$6:$C$106,2,),IF($AN678=$R$11,VLOOKUP($AO678,Listas!$E$6:$F$106,2,),IF($AN678=$R$12,VLOOKUP($AO678,Listas!$H$6:$I$106,2,),""))),"")</f>
        <v/>
      </c>
      <c r="CZ678" t="str">
        <f>IFERROR('Prod y alimentación'!AL736*IF($AN678=$R$10,VLOOKUP($AO678,Listas!$B$6:$C$106,2,),IF($AN678=$R$11,VLOOKUP($AO678,Listas!$E$6:$F$106,2,),IF($AN678=$R$12,VLOOKUP($AO678,Listas!$H$6:$I$106,2,),""))),"")</f>
        <v/>
      </c>
    </row>
    <row r="679" spans="80:104" x14ac:dyDescent="0.35">
      <c r="CB679" t="str">
        <f>IF(Reservas!E684="",IF(Reservas!D684="","",IF(Reservas!C684=$O$10,0.85,IF(Reservas!C684=$O$11,0.45,IF(Reservas!C684=$O$12,0.33,"")))),Reservas!E684)</f>
        <v/>
      </c>
      <c r="CC679" t="str">
        <f>IF(Reservas!H684="",IF(Reservas!G684="","",IF(Reservas!F684=$O$10,0.85,IF(Reservas!F684=$O$11,0.45,IF(Reservas!F684=$O$12,0.33,"")))),Reservas!H684)</f>
        <v/>
      </c>
      <c r="CD679" t="str">
        <f>IF(Reservas!K684="",IF(Reservas!J684="","",IF(Reservas!I684=$O$10,0.85,IF(Reservas!I684=$O$11,0.45,IF(Reservas!I684=$O$12,0.33,"")))),Reservas!K684)</f>
        <v/>
      </c>
      <c r="CE679" t="str">
        <f>IF(Reservas!N684="",IF(Reservas!M684="","",IF(Reservas!L684=$O$10,0.85,IF(Reservas!L684=$O$11,0.45,IF(Reservas!L684=$O$12,0.33,"")))),Reservas!N684)</f>
        <v/>
      </c>
      <c r="CF679" t="str">
        <f>IF(Reservas!Q684="",IF(Reservas!P684="","",IF(Reservas!O684=$O$10,0.85,IF(Reservas!O684=$O$11,0.45,IF(Reservas!O684=$O$12,0.33,"")))),Reservas!Q684)</f>
        <v/>
      </c>
      <c r="CG679" t="str">
        <f>IF(Reservas!T684="",IF(Reservas!S684="","",IF(Reservas!R684=$O$10,0.85,IF(Reservas!R684=$O$11,0.45,IF(Reservas!R684=$O$12,0.33,"")))),Reservas!T684)</f>
        <v/>
      </c>
      <c r="CH679" t="str">
        <f>IF(Reservas!W684="",IF(Reservas!V684="","",IF(Reservas!U684=$O$10,0.85,IF(Reservas!U684=$O$11,0.45,IF(Reservas!U684=$O$12,0.33,"")))),Reservas!W684)</f>
        <v/>
      </c>
      <c r="CI679" t="str">
        <f>IF(Reservas!Z684="",IF(Reservas!Y684="","",IF(Reservas!X684=$O$10,0.85,IF(Reservas!X684=$O$11,0.45,IF(Reservas!X684=$O$12,0.33,"")))),Reservas!Z684)</f>
        <v/>
      </c>
      <c r="CJ679" t="str">
        <f>IF(Reservas!AC684="",IF(Reservas!AB684="","",IF(Reservas!AA684=$O$10,0.85,IF(Reservas!AA684=$O$11,0.45,IF(Reservas!AA684=$O$12,0.33,"")))),Reservas!AC684)</f>
        <v/>
      </c>
      <c r="CK679" t="str">
        <f>IF(Reservas!AF684="",IF(Reservas!AE684="","",IF(Reservas!AD684=$O$10,0.85,IF(Reservas!AD684=$O$11,0.45,IF(Reservas!AD684=$O$12,0.33,"")))),Reservas!AF684)</f>
        <v/>
      </c>
      <c r="CL679" t="str">
        <f>IF(Reservas!AI684="",IF(Reservas!AH684="","",IF(Reservas!AG684=$O$10,0.85,IF(Reservas!AG684=$O$11,0.45,IF(Reservas!AG684=$O$12,0.33,"")))),Reservas!AI684)</f>
        <v/>
      </c>
      <c r="CM679" t="str">
        <f>IF(Reservas!AL684="",IF(Reservas!AK684="","",IF(Reservas!AJ684=$O$10,0.85,IF(Reservas!AJ684=$O$11,0.45,IF(Reservas!AJ684=$O$12,0.33,"")))),Reservas!AL684)</f>
        <v/>
      </c>
      <c r="CO679" t="str">
        <f>IFERROR('Prod y alimentación'!E737*IF($AN679=$R$10,VLOOKUP($AO679,Listas!$B$6:$C$106,2,),IF($AN679=$R$11,VLOOKUP($AO679,Listas!$E$6:$F$106,2,),IF($AN679=$R$12,VLOOKUP($AO679,Listas!$H$6:$I$106,2,),""))),"")</f>
        <v/>
      </c>
      <c r="CP679" t="str">
        <f>IFERROR('Prod y alimentación'!H737*IF($AN679=$R$10,VLOOKUP($AO679,Listas!$B$6:$C$106,2,),IF($AN679=$R$11,VLOOKUP($AO679,Listas!$E$6:$F$106,2,),IF($AN679=$R$12,VLOOKUP($AO679,Listas!$H$6:$I$106,2,),""))),"")</f>
        <v/>
      </c>
      <c r="CQ679" t="str">
        <f>IFERROR('Prod y alimentación'!K737*IF($AN679=$R$10,VLOOKUP($AO679,Listas!$B$6:$C$106,2,),IF($AN679=$R$11,VLOOKUP($AO679,Listas!$E$6:$F$106,2,),IF($AN679=$R$12,VLOOKUP($AO679,Listas!$H$6:$I$106,2,),""))),"")</f>
        <v/>
      </c>
      <c r="CR679" t="str">
        <f>IFERROR('Prod y alimentación'!N737*IF($AN679=$R$10,VLOOKUP($AO679,Listas!$B$6:$C$106,2,),IF($AN679=$R$11,VLOOKUP($AO679,Listas!$E$6:$F$106,2,),IF($AN679=$R$12,VLOOKUP($AO679,Listas!$H$6:$I$106,2,),""))),"")</f>
        <v/>
      </c>
      <c r="CS679" t="str">
        <f>IFERROR('Prod y alimentación'!Q737*IF($AN679=$R$10,VLOOKUP($AO679,Listas!$B$6:$C$106,2,),IF($AN679=$R$11,VLOOKUP($AO679,Listas!$E$6:$F$106,2,),IF($AN679=$R$12,VLOOKUP($AO679,Listas!$H$6:$I$106,2,),""))),"")</f>
        <v/>
      </c>
      <c r="CT679" t="str">
        <f>IFERROR('Prod y alimentación'!T737*IF($AN679=$R$10,VLOOKUP($AO679,Listas!$B$6:$C$106,2,),IF($AN679=$R$11,VLOOKUP($AO679,Listas!$E$6:$F$106,2,),IF($AN679=$R$12,VLOOKUP($AO679,Listas!$H$6:$I$106,2,),""))),"")</f>
        <v/>
      </c>
      <c r="CU679" t="str">
        <f>IFERROR('Prod y alimentación'!W737*IF($AN679=$R$10,VLOOKUP($AO679,Listas!$B$6:$C$106,2,),IF($AN679=$R$11,VLOOKUP($AO679,Listas!$E$6:$F$106,2,),IF($AN679=$R$12,VLOOKUP($AO679,Listas!$H$6:$I$106,2,),""))),"")</f>
        <v/>
      </c>
      <c r="CV679" t="str">
        <f>IFERROR('Prod y alimentación'!Z737*IF($AN679=$R$10,VLOOKUP($AO679,Listas!$B$6:$C$106,2,),IF($AN679=$R$11,VLOOKUP($AO679,Listas!$E$6:$F$106,2,),IF($AN679=$R$12,VLOOKUP($AO679,Listas!$H$6:$I$106,2,),""))),"")</f>
        <v/>
      </c>
      <c r="CW679" t="str">
        <f>IFERROR('Prod y alimentación'!AC737*IF($AN679=$R$10,VLOOKUP($AO679,Listas!$B$6:$C$106,2,),IF($AN679=$R$11,VLOOKUP($AO679,Listas!$E$6:$F$106,2,),IF($AN679=$R$12,VLOOKUP($AO679,Listas!$H$6:$I$106,2,),""))),"")</f>
        <v/>
      </c>
      <c r="CX679" t="str">
        <f>IFERROR('Prod y alimentación'!AF737*IF($AN679=$R$10,VLOOKUP($AO679,Listas!$B$6:$C$106,2,),IF($AN679=$R$11,VLOOKUP($AO679,Listas!$E$6:$F$106,2,),IF($AN679=$R$12,VLOOKUP($AO679,Listas!$H$6:$I$106,2,),""))),"")</f>
        <v/>
      </c>
      <c r="CY679" t="str">
        <f>IFERROR('Prod y alimentación'!AI737*IF($AN679=$R$10,VLOOKUP($AO679,Listas!$B$6:$C$106,2,),IF($AN679=$R$11,VLOOKUP($AO679,Listas!$E$6:$F$106,2,),IF($AN679=$R$12,VLOOKUP($AO679,Listas!$H$6:$I$106,2,),""))),"")</f>
        <v/>
      </c>
      <c r="CZ679" t="str">
        <f>IFERROR('Prod y alimentación'!AL737*IF($AN679=$R$10,VLOOKUP($AO679,Listas!$B$6:$C$106,2,),IF($AN679=$R$11,VLOOKUP($AO679,Listas!$E$6:$F$106,2,),IF($AN679=$R$12,VLOOKUP($AO679,Listas!$H$6:$I$106,2,),""))),"")</f>
        <v/>
      </c>
    </row>
    <row r="680" spans="80:104" x14ac:dyDescent="0.35">
      <c r="CB680" t="str">
        <f>IF(Reservas!E685="",IF(Reservas!D685="","",IF(Reservas!C685=$O$10,0.85,IF(Reservas!C685=$O$11,0.45,IF(Reservas!C685=$O$12,0.33,"")))),Reservas!E685)</f>
        <v/>
      </c>
      <c r="CC680" t="str">
        <f>IF(Reservas!H685="",IF(Reservas!G685="","",IF(Reservas!F685=$O$10,0.85,IF(Reservas!F685=$O$11,0.45,IF(Reservas!F685=$O$12,0.33,"")))),Reservas!H685)</f>
        <v/>
      </c>
      <c r="CD680" t="str">
        <f>IF(Reservas!K685="",IF(Reservas!J685="","",IF(Reservas!I685=$O$10,0.85,IF(Reservas!I685=$O$11,0.45,IF(Reservas!I685=$O$12,0.33,"")))),Reservas!K685)</f>
        <v/>
      </c>
      <c r="CE680" t="str">
        <f>IF(Reservas!N685="",IF(Reservas!M685="","",IF(Reservas!L685=$O$10,0.85,IF(Reservas!L685=$O$11,0.45,IF(Reservas!L685=$O$12,0.33,"")))),Reservas!N685)</f>
        <v/>
      </c>
      <c r="CF680" t="str">
        <f>IF(Reservas!Q685="",IF(Reservas!P685="","",IF(Reservas!O685=$O$10,0.85,IF(Reservas!O685=$O$11,0.45,IF(Reservas!O685=$O$12,0.33,"")))),Reservas!Q685)</f>
        <v/>
      </c>
      <c r="CG680" t="str">
        <f>IF(Reservas!T685="",IF(Reservas!S685="","",IF(Reservas!R685=$O$10,0.85,IF(Reservas!R685=$O$11,0.45,IF(Reservas!R685=$O$12,0.33,"")))),Reservas!T685)</f>
        <v/>
      </c>
      <c r="CH680" t="str">
        <f>IF(Reservas!W685="",IF(Reservas!V685="","",IF(Reservas!U685=$O$10,0.85,IF(Reservas!U685=$O$11,0.45,IF(Reservas!U685=$O$12,0.33,"")))),Reservas!W685)</f>
        <v/>
      </c>
      <c r="CI680" t="str">
        <f>IF(Reservas!Z685="",IF(Reservas!Y685="","",IF(Reservas!X685=$O$10,0.85,IF(Reservas!X685=$O$11,0.45,IF(Reservas!X685=$O$12,0.33,"")))),Reservas!Z685)</f>
        <v/>
      </c>
      <c r="CJ680" t="str">
        <f>IF(Reservas!AC685="",IF(Reservas!AB685="","",IF(Reservas!AA685=$O$10,0.85,IF(Reservas!AA685=$O$11,0.45,IF(Reservas!AA685=$O$12,0.33,"")))),Reservas!AC685)</f>
        <v/>
      </c>
      <c r="CK680" t="str">
        <f>IF(Reservas!AF685="",IF(Reservas!AE685="","",IF(Reservas!AD685=$O$10,0.85,IF(Reservas!AD685=$O$11,0.45,IF(Reservas!AD685=$O$12,0.33,"")))),Reservas!AF685)</f>
        <v/>
      </c>
      <c r="CL680" t="str">
        <f>IF(Reservas!AI685="",IF(Reservas!AH685="","",IF(Reservas!AG685=$O$10,0.85,IF(Reservas!AG685=$O$11,0.45,IF(Reservas!AG685=$O$12,0.33,"")))),Reservas!AI685)</f>
        <v/>
      </c>
      <c r="CM680" t="str">
        <f>IF(Reservas!AL685="",IF(Reservas!AK685="","",IF(Reservas!AJ685=$O$10,0.85,IF(Reservas!AJ685=$O$11,0.45,IF(Reservas!AJ685=$O$12,0.33,"")))),Reservas!AL685)</f>
        <v/>
      </c>
      <c r="CO680" t="str">
        <f>IFERROR('Prod y alimentación'!E738*IF($AN680=$R$10,VLOOKUP($AO680,Listas!$B$6:$C$106,2,),IF($AN680=$R$11,VLOOKUP($AO680,Listas!$E$6:$F$106,2,),IF($AN680=$R$12,VLOOKUP($AO680,Listas!$H$6:$I$106,2,),""))),"")</f>
        <v/>
      </c>
      <c r="CP680" t="str">
        <f>IFERROR('Prod y alimentación'!H738*IF($AN680=$R$10,VLOOKUP($AO680,Listas!$B$6:$C$106,2,),IF($AN680=$R$11,VLOOKUP($AO680,Listas!$E$6:$F$106,2,),IF($AN680=$R$12,VLOOKUP($AO680,Listas!$H$6:$I$106,2,),""))),"")</f>
        <v/>
      </c>
      <c r="CQ680" t="str">
        <f>IFERROR('Prod y alimentación'!K738*IF($AN680=$R$10,VLOOKUP($AO680,Listas!$B$6:$C$106,2,),IF($AN680=$R$11,VLOOKUP($AO680,Listas!$E$6:$F$106,2,),IF($AN680=$R$12,VLOOKUP($AO680,Listas!$H$6:$I$106,2,),""))),"")</f>
        <v/>
      </c>
      <c r="CR680" t="str">
        <f>IFERROR('Prod y alimentación'!N738*IF($AN680=$R$10,VLOOKUP($AO680,Listas!$B$6:$C$106,2,),IF($AN680=$R$11,VLOOKUP($AO680,Listas!$E$6:$F$106,2,),IF($AN680=$R$12,VLOOKUP($AO680,Listas!$H$6:$I$106,2,),""))),"")</f>
        <v/>
      </c>
      <c r="CS680" t="str">
        <f>IFERROR('Prod y alimentación'!Q738*IF($AN680=$R$10,VLOOKUP($AO680,Listas!$B$6:$C$106,2,),IF($AN680=$R$11,VLOOKUP($AO680,Listas!$E$6:$F$106,2,),IF($AN680=$R$12,VLOOKUP($AO680,Listas!$H$6:$I$106,2,),""))),"")</f>
        <v/>
      </c>
      <c r="CT680" t="str">
        <f>IFERROR('Prod y alimentación'!T738*IF($AN680=$R$10,VLOOKUP($AO680,Listas!$B$6:$C$106,2,),IF($AN680=$R$11,VLOOKUP($AO680,Listas!$E$6:$F$106,2,),IF($AN680=$R$12,VLOOKUP($AO680,Listas!$H$6:$I$106,2,),""))),"")</f>
        <v/>
      </c>
      <c r="CU680" t="str">
        <f>IFERROR('Prod y alimentación'!W738*IF($AN680=$R$10,VLOOKUP($AO680,Listas!$B$6:$C$106,2,),IF($AN680=$R$11,VLOOKUP($AO680,Listas!$E$6:$F$106,2,),IF($AN680=$R$12,VLOOKUP($AO680,Listas!$H$6:$I$106,2,),""))),"")</f>
        <v/>
      </c>
      <c r="CV680" t="str">
        <f>IFERROR('Prod y alimentación'!Z738*IF($AN680=$R$10,VLOOKUP($AO680,Listas!$B$6:$C$106,2,),IF($AN680=$R$11,VLOOKUP($AO680,Listas!$E$6:$F$106,2,),IF($AN680=$R$12,VLOOKUP($AO680,Listas!$H$6:$I$106,2,),""))),"")</f>
        <v/>
      </c>
      <c r="CW680" t="str">
        <f>IFERROR('Prod y alimentación'!AC738*IF($AN680=$R$10,VLOOKUP($AO680,Listas!$B$6:$C$106,2,),IF($AN680=$R$11,VLOOKUP($AO680,Listas!$E$6:$F$106,2,),IF($AN680=$R$12,VLOOKUP($AO680,Listas!$H$6:$I$106,2,),""))),"")</f>
        <v/>
      </c>
      <c r="CX680" t="str">
        <f>IFERROR('Prod y alimentación'!AF738*IF($AN680=$R$10,VLOOKUP($AO680,Listas!$B$6:$C$106,2,),IF($AN680=$R$11,VLOOKUP($AO680,Listas!$E$6:$F$106,2,),IF($AN680=$R$12,VLOOKUP($AO680,Listas!$H$6:$I$106,2,),""))),"")</f>
        <v/>
      </c>
      <c r="CY680" t="str">
        <f>IFERROR('Prod y alimentación'!AI738*IF($AN680=$R$10,VLOOKUP($AO680,Listas!$B$6:$C$106,2,),IF($AN680=$R$11,VLOOKUP($AO680,Listas!$E$6:$F$106,2,),IF($AN680=$R$12,VLOOKUP($AO680,Listas!$H$6:$I$106,2,),""))),"")</f>
        <v/>
      </c>
      <c r="CZ680" t="str">
        <f>IFERROR('Prod y alimentación'!AL738*IF($AN680=$R$10,VLOOKUP($AO680,Listas!$B$6:$C$106,2,),IF($AN680=$R$11,VLOOKUP($AO680,Listas!$E$6:$F$106,2,),IF($AN680=$R$12,VLOOKUP($AO680,Listas!$H$6:$I$106,2,),""))),"")</f>
        <v/>
      </c>
    </row>
    <row r="681" spans="80:104" x14ac:dyDescent="0.35">
      <c r="CB681" t="str">
        <f>IF(Reservas!E686="",IF(Reservas!D686="","",IF(Reservas!C686=$O$10,0.85,IF(Reservas!C686=$O$11,0.45,IF(Reservas!C686=$O$12,0.33,"")))),Reservas!E686)</f>
        <v/>
      </c>
      <c r="CC681" t="str">
        <f>IF(Reservas!H686="",IF(Reservas!G686="","",IF(Reservas!F686=$O$10,0.85,IF(Reservas!F686=$O$11,0.45,IF(Reservas!F686=$O$12,0.33,"")))),Reservas!H686)</f>
        <v/>
      </c>
      <c r="CD681" t="str">
        <f>IF(Reservas!K686="",IF(Reservas!J686="","",IF(Reservas!I686=$O$10,0.85,IF(Reservas!I686=$O$11,0.45,IF(Reservas!I686=$O$12,0.33,"")))),Reservas!K686)</f>
        <v/>
      </c>
      <c r="CE681" t="str">
        <f>IF(Reservas!N686="",IF(Reservas!M686="","",IF(Reservas!L686=$O$10,0.85,IF(Reservas!L686=$O$11,0.45,IF(Reservas!L686=$O$12,0.33,"")))),Reservas!N686)</f>
        <v/>
      </c>
      <c r="CF681" t="str">
        <f>IF(Reservas!Q686="",IF(Reservas!P686="","",IF(Reservas!O686=$O$10,0.85,IF(Reservas!O686=$O$11,0.45,IF(Reservas!O686=$O$12,0.33,"")))),Reservas!Q686)</f>
        <v/>
      </c>
      <c r="CG681" t="str">
        <f>IF(Reservas!T686="",IF(Reservas!S686="","",IF(Reservas!R686=$O$10,0.85,IF(Reservas!R686=$O$11,0.45,IF(Reservas!R686=$O$12,0.33,"")))),Reservas!T686)</f>
        <v/>
      </c>
      <c r="CH681" t="str">
        <f>IF(Reservas!W686="",IF(Reservas!V686="","",IF(Reservas!U686=$O$10,0.85,IF(Reservas!U686=$O$11,0.45,IF(Reservas!U686=$O$12,0.33,"")))),Reservas!W686)</f>
        <v/>
      </c>
      <c r="CI681" t="str">
        <f>IF(Reservas!Z686="",IF(Reservas!Y686="","",IF(Reservas!X686=$O$10,0.85,IF(Reservas!X686=$O$11,0.45,IF(Reservas!X686=$O$12,0.33,"")))),Reservas!Z686)</f>
        <v/>
      </c>
      <c r="CJ681" t="str">
        <f>IF(Reservas!AC686="",IF(Reservas!AB686="","",IF(Reservas!AA686=$O$10,0.85,IF(Reservas!AA686=$O$11,0.45,IF(Reservas!AA686=$O$12,0.33,"")))),Reservas!AC686)</f>
        <v/>
      </c>
      <c r="CK681" t="str">
        <f>IF(Reservas!AF686="",IF(Reservas!AE686="","",IF(Reservas!AD686=$O$10,0.85,IF(Reservas!AD686=$O$11,0.45,IF(Reservas!AD686=$O$12,0.33,"")))),Reservas!AF686)</f>
        <v/>
      </c>
      <c r="CL681" t="str">
        <f>IF(Reservas!AI686="",IF(Reservas!AH686="","",IF(Reservas!AG686=$O$10,0.85,IF(Reservas!AG686=$O$11,0.45,IF(Reservas!AG686=$O$12,0.33,"")))),Reservas!AI686)</f>
        <v/>
      </c>
      <c r="CM681" t="str">
        <f>IF(Reservas!AL686="",IF(Reservas!AK686="","",IF(Reservas!AJ686=$O$10,0.85,IF(Reservas!AJ686=$O$11,0.45,IF(Reservas!AJ686=$O$12,0.33,"")))),Reservas!AL686)</f>
        <v/>
      </c>
      <c r="CO681" t="str">
        <f>IFERROR('Prod y alimentación'!E739*IF($AN681=$R$10,VLOOKUP($AO681,Listas!$B$6:$C$106,2,),IF($AN681=$R$11,VLOOKUP($AO681,Listas!$E$6:$F$106,2,),IF($AN681=$R$12,VLOOKUP($AO681,Listas!$H$6:$I$106,2,),""))),"")</f>
        <v/>
      </c>
      <c r="CP681" t="str">
        <f>IFERROR('Prod y alimentación'!H739*IF($AN681=$R$10,VLOOKUP($AO681,Listas!$B$6:$C$106,2,),IF($AN681=$R$11,VLOOKUP($AO681,Listas!$E$6:$F$106,2,),IF($AN681=$R$12,VLOOKUP($AO681,Listas!$H$6:$I$106,2,),""))),"")</f>
        <v/>
      </c>
      <c r="CQ681" t="str">
        <f>IFERROR('Prod y alimentación'!K739*IF($AN681=$R$10,VLOOKUP($AO681,Listas!$B$6:$C$106,2,),IF($AN681=$R$11,VLOOKUP($AO681,Listas!$E$6:$F$106,2,),IF($AN681=$R$12,VLOOKUP($AO681,Listas!$H$6:$I$106,2,),""))),"")</f>
        <v/>
      </c>
      <c r="CR681" t="str">
        <f>IFERROR('Prod y alimentación'!N739*IF($AN681=$R$10,VLOOKUP($AO681,Listas!$B$6:$C$106,2,),IF($AN681=$R$11,VLOOKUP($AO681,Listas!$E$6:$F$106,2,),IF($AN681=$R$12,VLOOKUP($AO681,Listas!$H$6:$I$106,2,),""))),"")</f>
        <v/>
      </c>
      <c r="CS681" t="str">
        <f>IFERROR('Prod y alimentación'!Q739*IF($AN681=$R$10,VLOOKUP($AO681,Listas!$B$6:$C$106,2,),IF($AN681=$R$11,VLOOKUP($AO681,Listas!$E$6:$F$106,2,),IF($AN681=$R$12,VLOOKUP($AO681,Listas!$H$6:$I$106,2,),""))),"")</f>
        <v/>
      </c>
      <c r="CT681" t="str">
        <f>IFERROR('Prod y alimentación'!T739*IF($AN681=$R$10,VLOOKUP($AO681,Listas!$B$6:$C$106,2,),IF($AN681=$R$11,VLOOKUP($AO681,Listas!$E$6:$F$106,2,),IF($AN681=$R$12,VLOOKUP($AO681,Listas!$H$6:$I$106,2,),""))),"")</f>
        <v/>
      </c>
      <c r="CU681" t="str">
        <f>IFERROR('Prod y alimentación'!W739*IF($AN681=$R$10,VLOOKUP($AO681,Listas!$B$6:$C$106,2,),IF($AN681=$R$11,VLOOKUP($AO681,Listas!$E$6:$F$106,2,),IF($AN681=$R$12,VLOOKUP($AO681,Listas!$H$6:$I$106,2,),""))),"")</f>
        <v/>
      </c>
      <c r="CV681" t="str">
        <f>IFERROR('Prod y alimentación'!Z739*IF($AN681=$R$10,VLOOKUP($AO681,Listas!$B$6:$C$106,2,),IF($AN681=$R$11,VLOOKUP($AO681,Listas!$E$6:$F$106,2,),IF($AN681=$R$12,VLOOKUP($AO681,Listas!$H$6:$I$106,2,),""))),"")</f>
        <v/>
      </c>
      <c r="CW681" t="str">
        <f>IFERROR('Prod y alimentación'!AC739*IF($AN681=$R$10,VLOOKUP($AO681,Listas!$B$6:$C$106,2,),IF($AN681=$R$11,VLOOKUP($AO681,Listas!$E$6:$F$106,2,),IF($AN681=$R$12,VLOOKUP($AO681,Listas!$H$6:$I$106,2,),""))),"")</f>
        <v/>
      </c>
      <c r="CX681" t="str">
        <f>IFERROR('Prod y alimentación'!AF739*IF($AN681=$R$10,VLOOKUP($AO681,Listas!$B$6:$C$106,2,),IF($AN681=$R$11,VLOOKUP($AO681,Listas!$E$6:$F$106,2,),IF($AN681=$R$12,VLOOKUP($AO681,Listas!$H$6:$I$106,2,),""))),"")</f>
        <v/>
      </c>
      <c r="CY681" t="str">
        <f>IFERROR('Prod y alimentación'!AI739*IF($AN681=$R$10,VLOOKUP($AO681,Listas!$B$6:$C$106,2,),IF($AN681=$R$11,VLOOKUP($AO681,Listas!$E$6:$F$106,2,),IF($AN681=$R$12,VLOOKUP($AO681,Listas!$H$6:$I$106,2,),""))),"")</f>
        <v/>
      </c>
      <c r="CZ681" t="str">
        <f>IFERROR('Prod y alimentación'!AL739*IF($AN681=$R$10,VLOOKUP($AO681,Listas!$B$6:$C$106,2,),IF($AN681=$R$11,VLOOKUP($AO681,Listas!$E$6:$F$106,2,),IF($AN681=$R$12,VLOOKUP($AO681,Listas!$H$6:$I$106,2,),""))),"")</f>
        <v/>
      </c>
    </row>
    <row r="682" spans="80:104" x14ac:dyDescent="0.35">
      <c r="CB682" t="str">
        <f>IF(Reservas!E687="",IF(Reservas!D687="","",IF(Reservas!C687=$O$10,0.85,IF(Reservas!C687=$O$11,0.45,IF(Reservas!C687=$O$12,0.33,"")))),Reservas!E687)</f>
        <v/>
      </c>
      <c r="CC682" t="str">
        <f>IF(Reservas!H687="",IF(Reservas!G687="","",IF(Reservas!F687=$O$10,0.85,IF(Reservas!F687=$O$11,0.45,IF(Reservas!F687=$O$12,0.33,"")))),Reservas!H687)</f>
        <v/>
      </c>
      <c r="CD682" t="str">
        <f>IF(Reservas!K687="",IF(Reservas!J687="","",IF(Reservas!I687=$O$10,0.85,IF(Reservas!I687=$O$11,0.45,IF(Reservas!I687=$O$12,0.33,"")))),Reservas!K687)</f>
        <v/>
      </c>
      <c r="CE682" t="str">
        <f>IF(Reservas!N687="",IF(Reservas!M687="","",IF(Reservas!L687=$O$10,0.85,IF(Reservas!L687=$O$11,0.45,IF(Reservas!L687=$O$12,0.33,"")))),Reservas!N687)</f>
        <v/>
      </c>
      <c r="CF682" t="str">
        <f>IF(Reservas!Q687="",IF(Reservas!P687="","",IF(Reservas!O687=$O$10,0.85,IF(Reservas!O687=$O$11,0.45,IF(Reservas!O687=$O$12,0.33,"")))),Reservas!Q687)</f>
        <v/>
      </c>
      <c r="CG682" t="str">
        <f>IF(Reservas!T687="",IF(Reservas!S687="","",IF(Reservas!R687=$O$10,0.85,IF(Reservas!R687=$O$11,0.45,IF(Reservas!R687=$O$12,0.33,"")))),Reservas!T687)</f>
        <v/>
      </c>
      <c r="CH682" t="str">
        <f>IF(Reservas!W687="",IF(Reservas!V687="","",IF(Reservas!U687=$O$10,0.85,IF(Reservas!U687=$O$11,0.45,IF(Reservas!U687=$O$12,0.33,"")))),Reservas!W687)</f>
        <v/>
      </c>
      <c r="CI682" t="str">
        <f>IF(Reservas!Z687="",IF(Reservas!Y687="","",IF(Reservas!X687=$O$10,0.85,IF(Reservas!X687=$O$11,0.45,IF(Reservas!X687=$O$12,0.33,"")))),Reservas!Z687)</f>
        <v/>
      </c>
      <c r="CJ682" t="str">
        <f>IF(Reservas!AC687="",IF(Reservas!AB687="","",IF(Reservas!AA687=$O$10,0.85,IF(Reservas!AA687=$O$11,0.45,IF(Reservas!AA687=$O$12,0.33,"")))),Reservas!AC687)</f>
        <v/>
      </c>
      <c r="CK682" t="str">
        <f>IF(Reservas!AF687="",IF(Reservas!AE687="","",IF(Reservas!AD687=$O$10,0.85,IF(Reservas!AD687=$O$11,0.45,IF(Reservas!AD687=$O$12,0.33,"")))),Reservas!AF687)</f>
        <v/>
      </c>
      <c r="CL682" t="str">
        <f>IF(Reservas!AI687="",IF(Reservas!AH687="","",IF(Reservas!AG687=$O$10,0.85,IF(Reservas!AG687=$O$11,0.45,IF(Reservas!AG687=$O$12,0.33,"")))),Reservas!AI687)</f>
        <v/>
      </c>
      <c r="CM682" t="str">
        <f>IF(Reservas!AL687="",IF(Reservas!AK687="","",IF(Reservas!AJ687=$O$10,0.85,IF(Reservas!AJ687=$O$11,0.45,IF(Reservas!AJ687=$O$12,0.33,"")))),Reservas!AL687)</f>
        <v/>
      </c>
      <c r="CO682" t="str">
        <f>IFERROR('Prod y alimentación'!E740*IF($AN682=$R$10,VLOOKUP($AO682,Listas!$B$6:$C$106,2,),IF($AN682=$R$11,VLOOKUP($AO682,Listas!$E$6:$F$106,2,),IF($AN682=$R$12,VLOOKUP($AO682,Listas!$H$6:$I$106,2,),""))),"")</f>
        <v/>
      </c>
      <c r="CP682" t="str">
        <f>IFERROR('Prod y alimentación'!H740*IF($AN682=$R$10,VLOOKUP($AO682,Listas!$B$6:$C$106,2,),IF($AN682=$R$11,VLOOKUP($AO682,Listas!$E$6:$F$106,2,),IF($AN682=$R$12,VLOOKUP($AO682,Listas!$H$6:$I$106,2,),""))),"")</f>
        <v/>
      </c>
      <c r="CQ682" t="str">
        <f>IFERROR('Prod y alimentación'!K740*IF($AN682=$R$10,VLOOKUP($AO682,Listas!$B$6:$C$106,2,),IF($AN682=$R$11,VLOOKUP($AO682,Listas!$E$6:$F$106,2,),IF($AN682=$R$12,VLOOKUP($AO682,Listas!$H$6:$I$106,2,),""))),"")</f>
        <v/>
      </c>
      <c r="CR682" t="str">
        <f>IFERROR('Prod y alimentación'!N740*IF($AN682=$R$10,VLOOKUP($AO682,Listas!$B$6:$C$106,2,),IF($AN682=$R$11,VLOOKUP($AO682,Listas!$E$6:$F$106,2,),IF($AN682=$R$12,VLOOKUP($AO682,Listas!$H$6:$I$106,2,),""))),"")</f>
        <v/>
      </c>
      <c r="CS682" t="str">
        <f>IFERROR('Prod y alimentación'!Q740*IF($AN682=$R$10,VLOOKUP($AO682,Listas!$B$6:$C$106,2,),IF($AN682=$R$11,VLOOKUP($AO682,Listas!$E$6:$F$106,2,),IF($AN682=$R$12,VLOOKUP($AO682,Listas!$H$6:$I$106,2,),""))),"")</f>
        <v/>
      </c>
      <c r="CT682" t="str">
        <f>IFERROR('Prod y alimentación'!T740*IF($AN682=$R$10,VLOOKUP($AO682,Listas!$B$6:$C$106,2,),IF($AN682=$R$11,VLOOKUP($AO682,Listas!$E$6:$F$106,2,),IF($AN682=$R$12,VLOOKUP($AO682,Listas!$H$6:$I$106,2,),""))),"")</f>
        <v/>
      </c>
      <c r="CU682" t="str">
        <f>IFERROR('Prod y alimentación'!W740*IF($AN682=$R$10,VLOOKUP($AO682,Listas!$B$6:$C$106,2,),IF($AN682=$R$11,VLOOKUP($AO682,Listas!$E$6:$F$106,2,),IF($AN682=$R$12,VLOOKUP($AO682,Listas!$H$6:$I$106,2,),""))),"")</f>
        <v/>
      </c>
      <c r="CV682" t="str">
        <f>IFERROR('Prod y alimentación'!Z740*IF($AN682=$R$10,VLOOKUP($AO682,Listas!$B$6:$C$106,2,),IF($AN682=$R$11,VLOOKUP($AO682,Listas!$E$6:$F$106,2,),IF($AN682=$R$12,VLOOKUP($AO682,Listas!$H$6:$I$106,2,),""))),"")</f>
        <v/>
      </c>
      <c r="CW682" t="str">
        <f>IFERROR('Prod y alimentación'!AC740*IF($AN682=$R$10,VLOOKUP($AO682,Listas!$B$6:$C$106,2,),IF($AN682=$R$11,VLOOKUP($AO682,Listas!$E$6:$F$106,2,),IF($AN682=$R$12,VLOOKUP($AO682,Listas!$H$6:$I$106,2,),""))),"")</f>
        <v/>
      </c>
      <c r="CX682" t="str">
        <f>IFERROR('Prod y alimentación'!AF740*IF($AN682=$R$10,VLOOKUP($AO682,Listas!$B$6:$C$106,2,),IF($AN682=$R$11,VLOOKUP($AO682,Listas!$E$6:$F$106,2,),IF($AN682=$R$12,VLOOKUP($AO682,Listas!$H$6:$I$106,2,),""))),"")</f>
        <v/>
      </c>
      <c r="CY682" t="str">
        <f>IFERROR('Prod y alimentación'!AI740*IF($AN682=$R$10,VLOOKUP($AO682,Listas!$B$6:$C$106,2,),IF($AN682=$R$11,VLOOKUP($AO682,Listas!$E$6:$F$106,2,),IF($AN682=$R$12,VLOOKUP($AO682,Listas!$H$6:$I$106,2,),""))),"")</f>
        <v/>
      </c>
      <c r="CZ682" t="str">
        <f>IFERROR('Prod y alimentación'!AL740*IF($AN682=$R$10,VLOOKUP($AO682,Listas!$B$6:$C$106,2,),IF($AN682=$R$11,VLOOKUP($AO682,Listas!$E$6:$F$106,2,),IF($AN682=$R$12,VLOOKUP($AO682,Listas!$H$6:$I$106,2,),""))),"")</f>
        <v/>
      </c>
    </row>
    <row r="683" spans="80:104" x14ac:dyDescent="0.35">
      <c r="CB683" t="str">
        <f>IF(Reservas!E688="",IF(Reservas!D688="","",IF(Reservas!C688=$O$10,0.85,IF(Reservas!C688=$O$11,0.45,IF(Reservas!C688=$O$12,0.33,"")))),Reservas!E688)</f>
        <v/>
      </c>
      <c r="CC683" t="str">
        <f>IF(Reservas!H688="",IF(Reservas!G688="","",IF(Reservas!F688=$O$10,0.85,IF(Reservas!F688=$O$11,0.45,IF(Reservas!F688=$O$12,0.33,"")))),Reservas!H688)</f>
        <v/>
      </c>
      <c r="CD683" t="str">
        <f>IF(Reservas!K688="",IF(Reservas!J688="","",IF(Reservas!I688=$O$10,0.85,IF(Reservas!I688=$O$11,0.45,IF(Reservas!I688=$O$12,0.33,"")))),Reservas!K688)</f>
        <v/>
      </c>
      <c r="CE683" t="str">
        <f>IF(Reservas!N688="",IF(Reservas!M688="","",IF(Reservas!L688=$O$10,0.85,IF(Reservas!L688=$O$11,0.45,IF(Reservas!L688=$O$12,0.33,"")))),Reservas!N688)</f>
        <v/>
      </c>
      <c r="CF683" t="str">
        <f>IF(Reservas!Q688="",IF(Reservas!P688="","",IF(Reservas!O688=$O$10,0.85,IF(Reservas!O688=$O$11,0.45,IF(Reservas!O688=$O$12,0.33,"")))),Reservas!Q688)</f>
        <v/>
      </c>
      <c r="CG683" t="str">
        <f>IF(Reservas!T688="",IF(Reservas!S688="","",IF(Reservas!R688=$O$10,0.85,IF(Reservas!R688=$O$11,0.45,IF(Reservas!R688=$O$12,0.33,"")))),Reservas!T688)</f>
        <v/>
      </c>
      <c r="CH683" t="str">
        <f>IF(Reservas!W688="",IF(Reservas!V688="","",IF(Reservas!U688=$O$10,0.85,IF(Reservas!U688=$O$11,0.45,IF(Reservas!U688=$O$12,0.33,"")))),Reservas!W688)</f>
        <v/>
      </c>
      <c r="CI683" t="str">
        <f>IF(Reservas!Z688="",IF(Reservas!Y688="","",IF(Reservas!X688=$O$10,0.85,IF(Reservas!X688=$O$11,0.45,IF(Reservas!X688=$O$12,0.33,"")))),Reservas!Z688)</f>
        <v/>
      </c>
      <c r="CJ683" t="str">
        <f>IF(Reservas!AC688="",IF(Reservas!AB688="","",IF(Reservas!AA688=$O$10,0.85,IF(Reservas!AA688=$O$11,0.45,IF(Reservas!AA688=$O$12,0.33,"")))),Reservas!AC688)</f>
        <v/>
      </c>
      <c r="CK683" t="str">
        <f>IF(Reservas!AF688="",IF(Reservas!AE688="","",IF(Reservas!AD688=$O$10,0.85,IF(Reservas!AD688=$O$11,0.45,IF(Reservas!AD688=$O$12,0.33,"")))),Reservas!AF688)</f>
        <v/>
      </c>
      <c r="CL683" t="str">
        <f>IF(Reservas!AI688="",IF(Reservas!AH688="","",IF(Reservas!AG688=$O$10,0.85,IF(Reservas!AG688=$O$11,0.45,IF(Reservas!AG688=$O$12,0.33,"")))),Reservas!AI688)</f>
        <v/>
      </c>
      <c r="CM683" t="str">
        <f>IF(Reservas!AL688="",IF(Reservas!AK688="","",IF(Reservas!AJ688=$O$10,0.85,IF(Reservas!AJ688=$O$11,0.45,IF(Reservas!AJ688=$O$12,0.33,"")))),Reservas!AL688)</f>
        <v/>
      </c>
      <c r="CO683" t="str">
        <f>IFERROR('Prod y alimentación'!E741*IF($AN683=$R$10,VLOOKUP($AO683,Listas!$B$6:$C$106,2,),IF($AN683=$R$11,VLOOKUP($AO683,Listas!$E$6:$F$106,2,),IF($AN683=$R$12,VLOOKUP($AO683,Listas!$H$6:$I$106,2,),""))),"")</f>
        <v/>
      </c>
      <c r="CP683" t="str">
        <f>IFERROR('Prod y alimentación'!H741*IF($AN683=$R$10,VLOOKUP($AO683,Listas!$B$6:$C$106,2,),IF($AN683=$R$11,VLOOKUP($AO683,Listas!$E$6:$F$106,2,),IF($AN683=$R$12,VLOOKUP($AO683,Listas!$H$6:$I$106,2,),""))),"")</f>
        <v/>
      </c>
      <c r="CQ683" t="str">
        <f>IFERROR('Prod y alimentación'!K741*IF($AN683=$R$10,VLOOKUP($AO683,Listas!$B$6:$C$106,2,),IF($AN683=$R$11,VLOOKUP($AO683,Listas!$E$6:$F$106,2,),IF($AN683=$R$12,VLOOKUP($AO683,Listas!$H$6:$I$106,2,),""))),"")</f>
        <v/>
      </c>
      <c r="CR683" t="str">
        <f>IFERROR('Prod y alimentación'!N741*IF($AN683=$R$10,VLOOKUP($AO683,Listas!$B$6:$C$106,2,),IF($AN683=$R$11,VLOOKUP($AO683,Listas!$E$6:$F$106,2,),IF($AN683=$R$12,VLOOKUP($AO683,Listas!$H$6:$I$106,2,),""))),"")</f>
        <v/>
      </c>
      <c r="CS683" t="str">
        <f>IFERROR('Prod y alimentación'!Q741*IF($AN683=$R$10,VLOOKUP($AO683,Listas!$B$6:$C$106,2,),IF($AN683=$R$11,VLOOKUP($AO683,Listas!$E$6:$F$106,2,),IF($AN683=$R$12,VLOOKUP($AO683,Listas!$H$6:$I$106,2,),""))),"")</f>
        <v/>
      </c>
      <c r="CT683" t="str">
        <f>IFERROR('Prod y alimentación'!T741*IF($AN683=$R$10,VLOOKUP($AO683,Listas!$B$6:$C$106,2,),IF($AN683=$R$11,VLOOKUP($AO683,Listas!$E$6:$F$106,2,),IF($AN683=$R$12,VLOOKUP($AO683,Listas!$H$6:$I$106,2,),""))),"")</f>
        <v/>
      </c>
      <c r="CU683" t="str">
        <f>IFERROR('Prod y alimentación'!W741*IF($AN683=$R$10,VLOOKUP($AO683,Listas!$B$6:$C$106,2,),IF($AN683=$R$11,VLOOKUP($AO683,Listas!$E$6:$F$106,2,),IF($AN683=$R$12,VLOOKUP($AO683,Listas!$H$6:$I$106,2,),""))),"")</f>
        <v/>
      </c>
      <c r="CV683" t="str">
        <f>IFERROR('Prod y alimentación'!Z741*IF($AN683=$R$10,VLOOKUP($AO683,Listas!$B$6:$C$106,2,),IF($AN683=$R$11,VLOOKUP($AO683,Listas!$E$6:$F$106,2,),IF($AN683=$R$12,VLOOKUP($AO683,Listas!$H$6:$I$106,2,),""))),"")</f>
        <v/>
      </c>
      <c r="CW683" t="str">
        <f>IFERROR('Prod y alimentación'!AC741*IF($AN683=$R$10,VLOOKUP($AO683,Listas!$B$6:$C$106,2,),IF($AN683=$R$11,VLOOKUP($AO683,Listas!$E$6:$F$106,2,),IF($AN683=$R$12,VLOOKUP($AO683,Listas!$H$6:$I$106,2,),""))),"")</f>
        <v/>
      </c>
      <c r="CX683" t="str">
        <f>IFERROR('Prod y alimentación'!AF741*IF($AN683=$R$10,VLOOKUP($AO683,Listas!$B$6:$C$106,2,),IF($AN683=$R$11,VLOOKUP($AO683,Listas!$E$6:$F$106,2,),IF($AN683=$R$12,VLOOKUP($AO683,Listas!$H$6:$I$106,2,),""))),"")</f>
        <v/>
      </c>
      <c r="CY683" t="str">
        <f>IFERROR('Prod y alimentación'!AI741*IF($AN683=$R$10,VLOOKUP($AO683,Listas!$B$6:$C$106,2,),IF($AN683=$R$11,VLOOKUP($AO683,Listas!$E$6:$F$106,2,),IF($AN683=$R$12,VLOOKUP($AO683,Listas!$H$6:$I$106,2,),""))),"")</f>
        <v/>
      </c>
      <c r="CZ683" t="str">
        <f>IFERROR('Prod y alimentación'!AL741*IF($AN683=$R$10,VLOOKUP($AO683,Listas!$B$6:$C$106,2,),IF($AN683=$R$11,VLOOKUP($AO683,Listas!$E$6:$F$106,2,),IF($AN683=$R$12,VLOOKUP($AO683,Listas!$H$6:$I$106,2,),""))),"")</f>
        <v/>
      </c>
    </row>
    <row r="684" spans="80:104" x14ac:dyDescent="0.35">
      <c r="CB684" t="str">
        <f>IF(Reservas!E689="",IF(Reservas!D689="","",IF(Reservas!C689=$O$10,0.85,IF(Reservas!C689=$O$11,0.45,IF(Reservas!C689=$O$12,0.33,"")))),Reservas!E689)</f>
        <v/>
      </c>
      <c r="CC684" t="str">
        <f>IF(Reservas!H689="",IF(Reservas!G689="","",IF(Reservas!F689=$O$10,0.85,IF(Reservas!F689=$O$11,0.45,IF(Reservas!F689=$O$12,0.33,"")))),Reservas!H689)</f>
        <v/>
      </c>
      <c r="CD684" t="str">
        <f>IF(Reservas!K689="",IF(Reservas!J689="","",IF(Reservas!I689=$O$10,0.85,IF(Reservas!I689=$O$11,0.45,IF(Reservas!I689=$O$12,0.33,"")))),Reservas!K689)</f>
        <v/>
      </c>
      <c r="CE684" t="str">
        <f>IF(Reservas!N689="",IF(Reservas!M689="","",IF(Reservas!L689=$O$10,0.85,IF(Reservas!L689=$O$11,0.45,IF(Reservas!L689=$O$12,0.33,"")))),Reservas!N689)</f>
        <v/>
      </c>
      <c r="CF684" t="str">
        <f>IF(Reservas!Q689="",IF(Reservas!P689="","",IF(Reservas!O689=$O$10,0.85,IF(Reservas!O689=$O$11,0.45,IF(Reservas!O689=$O$12,0.33,"")))),Reservas!Q689)</f>
        <v/>
      </c>
      <c r="CG684" t="str">
        <f>IF(Reservas!T689="",IF(Reservas!S689="","",IF(Reservas!R689=$O$10,0.85,IF(Reservas!R689=$O$11,0.45,IF(Reservas!R689=$O$12,0.33,"")))),Reservas!T689)</f>
        <v/>
      </c>
      <c r="CH684" t="str">
        <f>IF(Reservas!W689="",IF(Reservas!V689="","",IF(Reservas!U689=$O$10,0.85,IF(Reservas!U689=$O$11,0.45,IF(Reservas!U689=$O$12,0.33,"")))),Reservas!W689)</f>
        <v/>
      </c>
      <c r="CI684" t="str">
        <f>IF(Reservas!Z689="",IF(Reservas!Y689="","",IF(Reservas!X689=$O$10,0.85,IF(Reservas!X689=$O$11,0.45,IF(Reservas!X689=$O$12,0.33,"")))),Reservas!Z689)</f>
        <v/>
      </c>
      <c r="CJ684" t="str">
        <f>IF(Reservas!AC689="",IF(Reservas!AB689="","",IF(Reservas!AA689=$O$10,0.85,IF(Reservas!AA689=$O$11,0.45,IF(Reservas!AA689=$O$12,0.33,"")))),Reservas!AC689)</f>
        <v/>
      </c>
      <c r="CK684" t="str">
        <f>IF(Reservas!AF689="",IF(Reservas!AE689="","",IF(Reservas!AD689=$O$10,0.85,IF(Reservas!AD689=$O$11,0.45,IF(Reservas!AD689=$O$12,0.33,"")))),Reservas!AF689)</f>
        <v/>
      </c>
      <c r="CL684" t="str">
        <f>IF(Reservas!AI689="",IF(Reservas!AH689="","",IF(Reservas!AG689=$O$10,0.85,IF(Reservas!AG689=$O$11,0.45,IF(Reservas!AG689=$O$12,0.33,"")))),Reservas!AI689)</f>
        <v/>
      </c>
      <c r="CM684" t="str">
        <f>IF(Reservas!AL689="",IF(Reservas!AK689="","",IF(Reservas!AJ689=$O$10,0.85,IF(Reservas!AJ689=$O$11,0.45,IF(Reservas!AJ689=$O$12,0.33,"")))),Reservas!AL689)</f>
        <v/>
      </c>
      <c r="CO684" t="str">
        <f>IFERROR('Prod y alimentación'!E742*IF($AN684=$R$10,VLOOKUP($AO684,Listas!$B$6:$C$106,2,),IF($AN684=$R$11,VLOOKUP($AO684,Listas!$E$6:$F$106,2,),IF($AN684=$R$12,VLOOKUP($AO684,Listas!$H$6:$I$106,2,),""))),"")</f>
        <v/>
      </c>
      <c r="CP684" t="str">
        <f>IFERROR('Prod y alimentación'!H742*IF($AN684=$R$10,VLOOKUP($AO684,Listas!$B$6:$C$106,2,),IF($AN684=$R$11,VLOOKUP($AO684,Listas!$E$6:$F$106,2,),IF($AN684=$R$12,VLOOKUP($AO684,Listas!$H$6:$I$106,2,),""))),"")</f>
        <v/>
      </c>
      <c r="CQ684" t="str">
        <f>IFERROR('Prod y alimentación'!K742*IF($AN684=$R$10,VLOOKUP($AO684,Listas!$B$6:$C$106,2,),IF($AN684=$R$11,VLOOKUP($AO684,Listas!$E$6:$F$106,2,),IF($AN684=$R$12,VLOOKUP($AO684,Listas!$H$6:$I$106,2,),""))),"")</f>
        <v/>
      </c>
      <c r="CR684" t="str">
        <f>IFERROR('Prod y alimentación'!N742*IF($AN684=$R$10,VLOOKUP($AO684,Listas!$B$6:$C$106,2,),IF($AN684=$R$11,VLOOKUP($AO684,Listas!$E$6:$F$106,2,),IF($AN684=$R$12,VLOOKUP($AO684,Listas!$H$6:$I$106,2,),""))),"")</f>
        <v/>
      </c>
      <c r="CS684" t="str">
        <f>IFERROR('Prod y alimentación'!Q742*IF($AN684=$R$10,VLOOKUP($AO684,Listas!$B$6:$C$106,2,),IF($AN684=$R$11,VLOOKUP($AO684,Listas!$E$6:$F$106,2,),IF($AN684=$R$12,VLOOKUP($AO684,Listas!$H$6:$I$106,2,),""))),"")</f>
        <v/>
      </c>
      <c r="CT684" t="str">
        <f>IFERROR('Prod y alimentación'!T742*IF($AN684=$R$10,VLOOKUP($AO684,Listas!$B$6:$C$106,2,),IF($AN684=$R$11,VLOOKUP($AO684,Listas!$E$6:$F$106,2,),IF($AN684=$R$12,VLOOKUP($AO684,Listas!$H$6:$I$106,2,),""))),"")</f>
        <v/>
      </c>
      <c r="CU684" t="str">
        <f>IFERROR('Prod y alimentación'!W742*IF($AN684=$R$10,VLOOKUP($AO684,Listas!$B$6:$C$106,2,),IF($AN684=$R$11,VLOOKUP($AO684,Listas!$E$6:$F$106,2,),IF($AN684=$R$12,VLOOKUP($AO684,Listas!$H$6:$I$106,2,),""))),"")</f>
        <v/>
      </c>
      <c r="CV684" t="str">
        <f>IFERROR('Prod y alimentación'!Z742*IF($AN684=$R$10,VLOOKUP($AO684,Listas!$B$6:$C$106,2,),IF($AN684=$R$11,VLOOKUP($AO684,Listas!$E$6:$F$106,2,),IF($AN684=$R$12,VLOOKUP($AO684,Listas!$H$6:$I$106,2,),""))),"")</f>
        <v/>
      </c>
      <c r="CW684" t="str">
        <f>IFERROR('Prod y alimentación'!AC742*IF($AN684=$R$10,VLOOKUP($AO684,Listas!$B$6:$C$106,2,),IF($AN684=$R$11,VLOOKUP($AO684,Listas!$E$6:$F$106,2,),IF($AN684=$R$12,VLOOKUP($AO684,Listas!$H$6:$I$106,2,),""))),"")</f>
        <v/>
      </c>
      <c r="CX684" t="str">
        <f>IFERROR('Prod y alimentación'!AF742*IF($AN684=$R$10,VLOOKUP($AO684,Listas!$B$6:$C$106,2,),IF($AN684=$R$11,VLOOKUP($AO684,Listas!$E$6:$F$106,2,),IF($AN684=$R$12,VLOOKUP($AO684,Listas!$H$6:$I$106,2,),""))),"")</f>
        <v/>
      </c>
      <c r="CY684" t="str">
        <f>IFERROR('Prod y alimentación'!AI742*IF($AN684=$R$10,VLOOKUP($AO684,Listas!$B$6:$C$106,2,),IF($AN684=$R$11,VLOOKUP($AO684,Listas!$E$6:$F$106,2,),IF($AN684=$R$12,VLOOKUP($AO684,Listas!$H$6:$I$106,2,),""))),"")</f>
        <v/>
      </c>
      <c r="CZ684" t="str">
        <f>IFERROR('Prod y alimentación'!AL742*IF($AN684=$R$10,VLOOKUP($AO684,Listas!$B$6:$C$106,2,),IF($AN684=$R$11,VLOOKUP($AO684,Listas!$E$6:$F$106,2,),IF($AN684=$R$12,VLOOKUP($AO684,Listas!$H$6:$I$106,2,),""))),"")</f>
        <v/>
      </c>
    </row>
    <row r="685" spans="80:104" x14ac:dyDescent="0.35">
      <c r="CB685" t="str">
        <f>IF(Reservas!E690="",IF(Reservas!D690="","",IF(Reservas!C690=$O$10,0.85,IF(Reservas!C690=$O$11,0.45,IF(Reservas!C690=$O$12,0.33,"")))),Reservas!E690)</f>
        <v/>
      </c>
      <c r="CC685" t="str">
        <f>IF(Reservas!H690="",IF(Reservas!G690="","",IF(Reservas!F690=$O$10,0.85,IF(Reservas!F690=$O$11,0.45,IF(Reservas!F690=$O$12,0.33,"")))),Reservas!H690)</f>
        <v/>
      </c>
      <c r="CD685" t="str">
        <f>IF(Reservas!K690="",IF(Reservas!J690="","",IF(Reservas!I690=$O$10,0.85,IF(Reservas!I690=$O$11,0.45,IF(Reservas!I690=$O$12,0.33,"")))),Reservas!K690)</f>
        <v/>
      </c>
      <c r="CE685" t="str">
        <f>IF(Reservas!N690="",IF(Reservas!M690="","",IF(Reservas!L690=$O$10,0.85,IF(Reservas!L690=$O$11,0.45,IF(Reservas!L690=$O$12,0.33,"")))),Reservas!N690)</f>
        <v/>
      </c>
      <c r="CF685" t="str">
        <f>IF(Reservas!Q690="",IF(Reservas!P690="","",IF(Reservas!O690=$O$10,0.85,IF(Reservas!O690=$O$11,0.45,IF(Reservas!O690=$O$12,0.33,"")))),Reservas!Q690)</f>
        <v/>
      </c>
      <c r="CG685" t="str">
        <f>IF(Reservas!T690="",IF(Reservas!S690="","",IF(Reservas!R690=$O$10,0.85,IF(Reservas!R690=$O$11,0.45,IF(Reservas!R690=$O$12,0.33,"")))),Reservas!T690)</f>
        <v/>
      </c>
      <c r="CH685" t="str">
        <f>IF(Reservas!W690="",IF(Reservas!V690="","",IF(Reservas!U690=$O$10,0.85,IF(Reservas!U690=$O$11,0.45,IF(Reservas!U690=$O$12,0.33,"")))),Reservas!W690)</f>
        <v/>
      </c>
      <c r="CI685" t="str">
        <f>IF(Reservas!Z690="",IF(Reservas!Y690="","",IF(Reservas!X690=$O$10,0.85,IF(Reservas!X690=$O$11,0.45,IF(Reservas!X690=$O$12,0.33,"")))),Reservas!Z690)</f>
        <v/>
      </c>
      <c r="CJ685" t="str">
        <f>IF(Reservas!AC690="",IF(Reservas!AB690="","",IF(Reservas!AA690=$O$10,0.85,IF(Reservas!AA690=$O$11,0.45,IF(Reservas!AA690=$O$12,0.33,"")))),Reservas!AC690)</f>
        <v/>
      </c>
      <c r="CK685" t="str">
        <f>IF(Reservas!AF690="",IF(Reservas!AE690="","",IF(Reservas!AD690=$O$10,0.85,IF(Reservas!AD690=$O$11,0.45,IF(Reservas!AD690=$O$12,0.33,"")))),Reservas!AF690)</f>
        <v/>
      </c>
      <c r="CL685" t="str">
        <f>IF(Reservas!AI690="",IF(Reservas!AH690="","",IF(Reservas!AG690=$O$10,0.85,IF(Reservas!AG690=$O$11,0.45,IF(Reservas!AG690=$O$12,0.33,"")))),Reservas!AI690)</f>
        <v/>
      </c>
      <c r="CM685" t="str">
        <f>IF(Reservas!AL690="",IF(Reservas!AK690="","",IF(Reservas!AJ690=$O$10,0.85,IF(Reservas!AJ690=$O$11,0.45,IF(Reservas!AJ690=$O$12,0.33,"")))),Reservas!AL690)</f>
        <v/>
      </c>
      <c r="CO685" t="str">
        <f>IFERROR('Prod y alimentación'!E743*IF($AN685=$R$10,VLOOKUP($AO685,Listas!$B$6:$C$106,2,),IF($AN685=$R$11,VLOOKUP($AO685,Listas!$E$6:$F$106,2,),IF($AN685=$R$12,VLOOKUP($AO685,Listas!$H$6:$I$106,2,),""))),"")</f>
        <v/>
      </c>
      <c r="CP685" t="str">
        <f>IFERROR('Prod y alimentación'!H743*IF($AN685=$R$10,VLOOKUP($AO685,Listas!$B$6:$C$106,2,),IF($AN685=$R$11,VLOOKUP($AO685,Listas!$E$6:$F$106,2,),IF($AN685=$R$12,VLOOKUP($AO685,Listas!$H$6:$I$106,2,),""))),"")</f>
        <v/>
      </c>
      <c r="CQ685" t="str">
        <f>IFERROR('Prod y alimentación'!K743*IF($AN685=$R$10,VLOOKUP($AO685,Listas!$B$6:$C$106,2,),IF($AN685=$R$11,VLOOKUP($AO685,Listas!$E$6:$F$106,2,),IF($AN685=$R$12,VLOOKUP($AO685,Listas!$H$6:$I$106,2,),""))),"")</f>
        <v/>
      </c>
      <c r="CR685" t="str">
        <f>IFERROR('Prod y alimentación'!N743*IF($AN685=$R$10,VLOOKUP($AO685,Listas!$B$6:$C$106,2,),IF($AN685=$R$11,VLOOKUP($AO685,Listas!$E$6:$F$106,2,),IF($AN685=$R$12,VLOOKUP($AO685,Listas!$H$6:$I$106,2,),""))),"")</f>
        <v/>
      </c>
      <c r="CS685" t="str">
        <f>IFERROR('Prod y alimentación'!Q743*IF($AN685=$R$10,VLOOKUP($AO685,Listas!$B$6:$C$106,2,),IF($AN685=$R$11,VLOOKUP($AO685,Listas!$E$6:$F$106,2,),IF($AN685=$R$12,VLOOKUP($AO685,Listas!$H$6:$I$106,2,),""))),"")</f>
        <v/>
      </c>
      <c r="CT685" t="str">
        <f>IFERROR('Prod y alimentación'!T743*IF($AN685=$R$10,VLOOKUP($AO685,Listas!$B$6:$C$106,2,),IF($AN685=$R$11,VLOOKUP($AO685,Listas!$E$6:$F$106,2,),IF($AN685=$R$12,VLOOKUP($AO685,Listas!$H$6:$I$106,2,),""))),"")</f>
        <v/>
      </c>
      <c r="CU685" t="str">
        <f>IFERROR('Prod y alimentación'!W743*IF($AN685=$R$10,VLOOKUP($AO685,Listas!$B$6:$C$106,2,),IF($AN685=$R$11,VLOOKUP($AO685,Listas!$E$6:$F$106,2,),IF($AN685=$R$12,VLOOKUP($AO685,Listas!$H$6:$I$106,2,),""))),"")</f>
        <v/>
      </c>
      <c r="CV685" t="str">
        <f>IFERROR('Prod y alimentación'!Z743*IF($AN685=$R$10,VLOOKUP($AO685,Listas!$B$6:$C$106,2,),IF($AN685=$R$11,VLOOKUP($AO685,Listas!$E$6:$F$106,2,),IF($AN685=$R$12,VLOOKUP($AO685,Listas!$H$6:$I$106,2,),""))),"")</f>
        <v/>
      </c>
      <c r="CW685" t="str">
        <f>IFERROR('Prod y alimentación'!AC743*IF($AN685=$R$10,VLOOKUP($AO685,Listas!$B$6:$C$106,2,),IF($AN685=$R$11,VLOOKUP($AO685,Listas!$E$6:$F$106,2,),IF($AN685=$R$12,VLOOKUP($AO685,Listas!$H$6:$I$106,2,),""))),"")</f>
        <v/>
      </c>
      <c r="CX685" t="str">
        <f>IFERROR('Prod y alimentación'!AF743*IF($AN685=$R$10,VLOOKUP($AO685,Listas!$B$6:$C$106,2,),IF($AN685=$R$11,VLOOKUP($AO685,Listas!$E$6:$F$106,2,),IF($AN685=$R$12,VLOOKUP($AO685,Listas!$H$6:$I$106,2,),""))),"")</f>
        <v/>
      </c>
      <c r="CY685" t="str">
        <f>IFERROR('Prod y alimentación'!AI743*IF($AN685=$R$10,VLOOKUP($AO685,Listas!$B$6:$C$106,2,),IF($AN685=$R$11,VLOOKUP($AO685,Listas!$E$6:$F$106,2,),IF($AN685=$R$12,VLOOKUP($AO685,Listas!$H$6:$I$106,2,),""))),"")</f>
        <v/>
      </c>
      <c r="CZ685" t="str">
        <f>IFERROR('Prod y alimentación'!AL743*IF($AN685=$R$10,VLOOKUP($AO685,Listas!$B$6:$C$106,2,),IF($AN685=$R$11,VLOOKUP($AO685,Listas!$E$6:$F$106,2,),IF($AN685=$R$12,VLOOKUP($AO685,Listas!$H$6:$I$106,2,),""))),"")</f>
        <v/>
      </c>
    </row>
    <row r="686" spans="80:104" x14ac:dyDescent="0.35">
      <c r="CB686" t="str">
        <f>IF(Reservas!E691="",IF(Reservas!D691="","",IF(Reservas!C691=$O$10,0.85,IF(Reservas!C691=$O$11,0.45,IF(Reservas!C691=$O$12,0.33,"")))),Reservas!E691)</f>
        <v/>
      </c>
      <c r="CC686" t="str">
        <f>IF(Reservas!H691="",IF(Reservas!G691="","",IF(Reservas!F691=$O$10,0.85,IF(Reservas!F691=$O$11,0.45,IF(Reservas!F691=$O$12,0.33,"")))),Reservas!H691)</f>
        <v/>
      </c>
      <c r="CD686" t="str">
        <f>IF(Reservas!K691="",IF(Reservas!J691="","",IF(Reservas!I691=$O$10,0.85,IF(Reservas!I691=$O$11,0.45,IF(Reservas!I691=$O$12,0.33,"")))),Reservas!K691)</f>
        <v/>
      </c>
      <c r="CE686" t="str">
        <f>IF(Reservas!N691="",IF(Reservas!M691="","",IF(Reservas!L691=$O$10,0.85,IF(Reservas!L691=$O$11,0.45,IF(Reservas!L691=$O$12,0.33,"")))),Reservas!N691)</f>
        <v/>
      </c>
      <c r="CF686" t="str">
        <f>IF(Reservas!Q691="",IF(Reservas!P691="","",IF(Reservas!O691=$O$10,0.85,IF(Reservas!O691=$O$11,0.45,IF(Reservas!O691=$O$12,0.33,"")))),Reservas!Q691)</f>
        <v/>
      </c>
      <c r="CG686" t="str">
        <f>IF(Reservas!T691="",IF(Reservas!S691="","",IF(Reservas!R691=$O$10,0.85,IF(Reservas!R691=$O$11,0.45,IF(Reservas!R691=$O$12,0.33,"")))),Reservas!T691)</f>
        <v/>
      </c>
      <c r="CH686" t="str">
        <f>IF(Reservas!W691="",IF(Reservas!V691="","",IF(Reservas!U691=$O$10,0.85,IF(Reservas!U691=$O$11,0.45,IF(Reservas!U691=$O$12,0.33,"")))),Reservas!W691)</f>
        <v/>
      </c>
      <c r="CI686" t="str">
        <f>IF(Reservas!Z691="",IF(Reservas!Y691="","",IF(Reservas!X691=$O$10,0.85,IF(Reservas!X691=$O$11,0.45,IF(Reservas!X691=$O$12,0.33,"")))),Reservas!Z691)</f>
        <v/>
      </c>
      <c r="CJ686" t="str">
        <f>IF(Reservas!AC691="",IF(Reservas!AB691="","",IF(Reservas!AA691=$O$10,0.85,IF(Reservas!AA691=$O$11,0.45,IF(Reservas!AA691=$O$12,0.33,"")))),Reservas!AC691)</f>
        <v/>
      </c>
      <c r="CK686" t="str">
        <f>IF(Reservas!AF691="",IF(Reservas!AE691="","",IF(Reservas!AD691=$O$10,0.85,IF(Reservas!AD691=$O$11,0.45,IF(Reservas!AD691=$O$12,0.33,"")))),Reservas!AF691)</f>
        <v/>
      </c>
      <c r="CL686" t="str">
        <f>IF(Reservas!AI691="",IF(Reservas!AH691="","",IF(Reservas!AG691=$O$10,0.85,IF(Reservas!AG691=$O$11,0.45,IF(Reservas!AG691=$O$12,0.33,"")))),Reservas!AI691)</f>
        <v/>
      </c>
      <c r="CM686" t="str">
        <f>IF(Reservas!AL691="",IF(Reservas!AK691="","",IF(Reservas!AJ691=$O$10,0.85,IF(Reservas!AJ691=$O$11,0.45,IF(Reservas!AJ691=$O$12,0.33,"")))),Reservas!AL691)</f>
        <v/>
      </c>
      <c r="CO686" t="str">
        <f>IFERROR('Prod y alimentación'!E744*IF($AN686=$R$10,VLOOKUP($AO686,Listas!$B$6:$C$106,2,),IF($AN686=$R$11,VLOOKUP($AO686,Listas!$E$6:$F$106,2,),IF($AN686=$R$12,VLOOKUP($AO686,Listas!$H$6:$I$106,2,),""))),"")</f>
        <v/>
      </c>
      <c r="CP686" t="str">
        <f>IFERROR('Prod y alimentación'!H744*IF($AN686=$R$10,VLOOKUP($AO686,Listas!$B$6:$C$106,2,),IF($AN686=$R$11,VLOOKUP($AO686,Listas!$E$6:$F$106,2,),IF($AN686=$R$12,VLOOKUP($AO686,Listas!$H$6:$I$106,2,),""))),"")</f>
        <v/>
      </c>
      <c r="CQ686" t="str">
        <f>IFERROR('Prod y alimentación'!K744*IF($AN686=$R$10,VLOOKUP($AO686,Listas!$B$6:$C$106,2,),IF($AN686=$R$11,VLOOKUP($AO686,Listas!$E$6:$F$106,2,),IF($AN686=$R$12,VLOOKUP($AO686,Listas!$H$6:$I$106,2,),""))),"")</f>
        <v/>
      </c>
      <c r="CR686" t="str">
        <f>IFERROR('Prod y alimentación'!N744*IF($AN686=$R$10,VLOOKUP($AO686,Listas!$B$6:$C$106,2,),IF($AN686=$R$11,VLOOKUP($AO686,Listas!$E$6:$F$106,2,),IF($AN686=$R$12,VLOOKUP($AO686,Listas!$H$6:$I$106,2,),""))),"")</f>
        <v/>
      </c>
      <c r="CS686" t="str">
        <f>IFERROR('Prod y alimentación'!Q744*IF($AN686=$R$10,VLOOKUP($AO686,Listas!$B$6:$C$106,2,),IF($AN686=$R$11,VLOOKUP($AO686,Listas!$E$6:$F$106,2,),IF($AN686=$R$12,VLOOKUP($AO686,Listas!$H$6:$I$106,2,),""))),"")</f>
        <v/>
      </c>
      <c r="CT686" t="str">
        <f>IFERROR('Prod y alimentación'!T744*IF($AN686=$R$10,VLOOKUP($AO686,Listas!$B$6:$C$106,2,),IF($AN686=$R$11,VLOOKUP($AO686,Listas!$E$6:$F$106,2,),IF($AN686=$R$12,VLOOKUP($AO686,Listas!$H$6:$I$106,2,),""))),"")</f>
        <v/>
      </c>
      <c r="CU686" t="str">
        <f>IFERROR('Prod y alimentación'!W744*IF($AN686=$R$10,VLOOKUP($AO686,Listas!$B$6:$C$106,2,),IF($AN686=$R$11,VLOOKUP($AO686,Listas!$E$6:$F$106,2,),IF($AN686=$R$12,VLOOKUP($AO686,Listas!$H$6:$I$106,2,),""))),"")</f>
        <v/>
      </c>
      <c r="CV686" t="str">
        <f>IFERROR('Prod y alimentación'!Z744*IF($AN686=$R$10,VLOOKUP($AO686,Listas!$B$6:$C$106,2,),IF($AN686=$R$11,VLOOKUP($AO686,Listas!$E$6:$F$106,2,),IF($AN686=$R$12,VLOOKUP($AO686,Listas!$H$6:$I$106,2,),""))),"")</f>
        <v/>
      </c>
      <c r="CW686" t="str">
        <f>IFERROR('Prod y alimentación'!AC744*IF($AN686=$R$10,VLOOKUP($AO686,Listas!$B$6:$C$106,2,),IF($AN686=$R$11,VLOOKUP($AO686,Listas!$E$6:$F$106,2,),IF($AN686=$R$12,VLOOKUP($AO686,Listas!$H$6:$I$106,2,),""))),"")</f>
        <v/>
      </c>
      <c r="CX686" t="str">
        <f>IFERROR('Prod y alimentación'!AF744*IF($AN686=$R$10,VLOOKUP($AO686,Listas!$B$6:$C$106,2,),IF($AN686=$R$11,VLOOKUP($AO686,Listas!$E$6:$F$106,2,),IF($AN686=$R$12,VLOOKUP($AO686,Listas!$H$6:$I$106,2,),""))),"")</f>
        <v/>
      </c>
      <c r="CY686" t="str">
        <f>IFERROR('Prod y alimentación'!AI744*IF($AN686=$R$10,VLOOKUP($AO686,Listas!$B$6:$C$106,2,),IF($AN686=$R$11,VLOOKUP($AO686,Listas!$E$6:$F$106,2,),IF($AN686=$R$12,VLOOKUP($AO686,Listas!$H$6:$I$106,2,),""))),"")</f>
        <v/>
      </c>
      <c r="CZ686" t="str">
        <f>IFERROR('Prod y alimentación'!AL744*IF($AN686=$R$10,VLOOKUP($AO686,Listas!$B$6:$C$106,2,),IF($AN686=$R$11,VLOOKUP($AO686,Listas!$E$6:$F$106,2,),IF($AN686=$R$12,VLOOKUP($AO686,Listas!$H$6:$I$106,2,),""))),"")</f>
        <v/>
      </c>
    </row>
    <row r="687" spans="80:104" x14ac:dyDescent="0.35">
      <c r="CB687" t="str">
        <f>IF(Reservas!E692="",IF(Reservas!D692="","",IF(Reservas!C692=$O$10,0.85,IF(Reservas!C692=$O$11,0.45,IF(Reservas!C692=$O$12,0.33,"")))),Reservas!E692)</f>
        <v/>
      </c>
      <c r="CC687" t="str">
        <f>IF(Reservas!H692="",IF(Reservas!G692="","",IF(Reservas!F692=$O$10,0.85,IF(Reservas!F692=$O$11,0.45,IF(Reservas!F692=$O$12,0.33,"")))),Reservas!H692)</f>
        <v/>
      </c>
      <c r="CD687" t="str">
        <f>IF(Reservas!K692="",IF(Reservas!J692="","",IF(Reservas!I692=$O$10,0.85,IF(Reservas!I692=$O$11,0.45,IF(Reservas!I692=$O$12,0.33,"")))),Reservas!K692)</f>
        <v/>
      </c>
      <c r="CE687" t="str">
        <f>IF(Reservas!N692="",IF(Reservas!M692="","",IF(Reservas!L692=$O$10,0.85,IF(Reservas!L692=$O$11,0.45,IF(Reservas!L692=$O$12,0.33,"")))),Reservas!N692)</f>
        <v/>
      </c>
      <c r="CF687" t="str">
        <f>IF(Reservas!Q692="",IF(Reservas!P692="","",IF(Reservas!O692=$O$10,0.85,IF(Reservas!O692=$O$11,0.45,IF(Reservas!O692=$O$12,0.33,"")))),Reservas!Q692)</f>
        <v/>
      </c>
      <c r="CG687" t="str">
        <f>IF(Reservas!T692="",IF(Reservas!S692="","",IF(Reservas!R692=$O$10,0.85,IF(Reservas!R692=$O$11,0.45,IF(Reservas!R692=$O$12,0.33,"")))),Reservas!T692)</f>
        <v/>
      </c>
      <c r="CH687" t="str">
        <f>IF(Reservas!W692="",IF(Reservas!V692="","",IF(Reservas!U692=$O$10,0.85,IF(Reservas!U692=$O$11,0.45,IF(Reservas!U692=$O$12,0.33,"")))),Reservas!W692)</f>
        <v/>
      </c>
      <c r="CI687" t="str">
        <f>IF(Reservas!Z692="",IF(Reservas!Y692="","",IF(Reservas!X692=$O$10,0.85,IF(Reservas!X692=$O$11,0.45,IF(Reservas!X692=$O$12,0.33,"")))),Reservas!Z692)</f>
        <v/>
      </c>
      <c r="CJ687" t="str">
        <f>IF(Reservas!AC692="",IF(Reservas!AB692="","",IF(Reservas!AA692=$O$10,0.85,IF(Reservas!AA692=$O$11,0.45,IF(Reservas!AA692=$O$12,0.33,"")))),Reservas!AC692)</f>
        <v/>
      </c>
      <c r="CK687" t="str">
        <f>IF(Reservas!AF692="",IF(Reservas!AE692="","",IF(Reservas!AD692=$O$10,0.85,IF(Reservas!AD692=$O$11,0.45,IF(Reservas!AD692=$O$12,0.33,"")))),Reservas!AF692)</f>
        <v/>
      </c>
      <c r="CL687" t="str">
        <f>IF(Reservas!AI692="",IF(Reservas!AH692="","",IF(Reservas!AG692=$O$10,0.85,IF(Reservas!AG692=$O$11,0.45,IF(Reservas!AG692=$O$12,0.33,"")))),Reservas!AI692)</f>
        <v/>
      </c>
      <c r="CM687" t="str">
        <f>IF(Reservas!AL692="",IF(Reservas!AK692="","",IF(Reservas!AJ692=$O$10,0.85,IF(Reservas!AJ692=$O$11,0.45,IF(Reservas!AJ692=$O$12,0.33,"")))),Reservas!AL692)</f>
        <v/>
      </c>
      <c r="CO687" t="str">
        <f>IFERROR('Prod y alimentación'!E745*IF($AN687=$R$10,VLOOKUP($AO687,Listas!$B$6:$C$106,2,),IF($AN687=$R$11,VLOOKUP($AO687,Listas!$E$6:$F$106,2,),IF($AN687=$R$12,VLOOKUP($AO687,Listas!$H$6:$I$106,2,),""))),"")</f>
        <v/>
      </c>
      <c r="CP687" t="str">
        <f>IFERROR('Prod y alimentación'!H745*IF($AN687=$R$10,VLOOKUP($AO687,Listas!$B$6:$C$106,2,),IF($AN687=$R$11,VLOOKUP($AO687,Listas!$E$6:$F$106,2,),IF($AN687=$R$12,VLOOKUP($AO687,Listas!$H$6:$I$106,2,),""))),"")</f>
        <v/>
      </c>
      <c r="CQ687" t="str">
        <f>IFERROR('Prod y alimentación'!K745*IF($AN687=$R$10,VLOOKUP($AO687,Listas!$B$6:$C$106,2,),IF($AN687=$R$11,VLOOKUP($AO687,Listas!$E$6:$F$106,2,),IF($AN687=$R$12,VLOOKUP($AO687,Listas!$H$6:$I$106,2,),""))),"")</f>
        <v/>
      </c>
      <c r="CR687" t="str">
        <f>IFERROR('Prod y alimentación'!N745*IF($AN687=$R$10,VLOOKUP($AO687,Listas!$B$6:$C$106,2,),IF($AN687=$R$11,VLOOKUP($AO687,Listas!$E$6:$F$106,2,),IF($AN687=$R$12,VLOOKUP($AO687,Listas!$H$6:$I$106,2,),""))),"")</f>
        <v/>
      </c>
      <c r="CS687" t="str">
        <f>IFERROR('Prod y alimentación'!Q745*IF($AN687=$R$10,VLOOKUP($AO687,Listas!$B$6:$C$106,2,),IF($AN687=$R$11,VLOOKUP($AO687,Listas!$E$6:$F$106,2,),IF($AN687=$R$12,VLOOKUP($AO687,Listas!$H$6:$I$106,2,),""))),"")</f>
        <v/>
      </c>
      <c r="CT687" t="str">
        <f>IFERROR('Prod y alimentación'!T745*IF($AN687=$R$10,VLOOKUP($AO687,Listas!$B$6:$C$106,2,),IF($AN687=$R$11,VLOOKUP($AO687,Listas!$E$6:$F$106,2,),IF($AN687=$R$12,VLOOKUP($AO687,Listas!$H$6:$I$106,2,),""))),"")</f>
        <v/>
      </c>
      <c r="CU687" t="str">
        <f>IFERROR('Prod y alimentación'!W745*IF($AN687=$R$10,VLOOKUP($AO687,Listas!$B$6:$C$106,2,),IF($AN687=$R$11,VLOOKUP($AO687,Listas!$E$6:$F$106,2,),IF($AN687=$R$12,VLOOKUP($AO687,Listas!$H$6:$I$106,2,),""))),"")</f>
        <v/>
      </c>
      <c r="CV687" t="str">
        <f>IFERROR('Prod y alimentación'!Z745*IF($AN687=$R$10,VLOOKUP($AO687,Listas!$B$6:$C$106,2,),IF($AN687=$R$11,VLOOKUP($AO687,Listas!$E$6:$F$106,2,),IF($AN687=$R$12,VLOOKUP($AO687,Listas!$H$6:$I$106,2,),""))),"")</f>
        <v/>
      </c>
      <c r="CW687" t="str">
        <f>IFERROR('Prod y alimentación'!AC745*IF($AN687=$R$10,VLOOKUP($AO687,Listas!$B$6:$C$106,2,),IF($AN687=$R$11,VLOOKUP($AO687,Listas!$E$6:$F$106,2,),IF($AN687=$R$12,VLOOKUP($AO687,Listas!$H$6:$I$106,2,),""))),"")</f>
        <v/>
      </c>
      <c r="CX687" t="str">
        <f>IFERROR('Prod y alimentación'!AF745*IF($AN687=$R$10,VLOOKUP($AO687,Listas!$B$6:$C$106,2,),IF($AN687=$R$11,VLOOKUP($AO687,Listas!$E$6:$F$106,2,),IF($AN687=$R$12,VLOOKUP($AO687,Listas!$H$6:$I$106,2,),""))),"")</f>
        <v/>
      </c>
      <c r="CY687" t="str">
        <f>IFERROR('Prod y alimentación'!AI745*IF($AN687=$R$10,VLOOKUP($AO687,Listas!$B$6:$C$106,2,),IF($AN687=$R$11,VLOOKUP($AO687,Listas!$E$6:$F$106,2,),IF($AN687=$R$12,VLOOKUP($AO687,Listas!$H$6:$I$106,2,),""))),"")</f>
        <v/>
      </c>
      <c r="CZ687" t="str">
        <f>IFERROR('Prod y alimentación'!AL745*IF($AN687=$R$10,VLOOKUP($AO687,Listas!$B$6:$C$106,2,),IF($AN687=$R$11,VLOOKUP($AO687,Listas!$E$6:$F$106,2,),IF($AN687=$R$12,VLOOKUP($AO687,Listas!$H$6:$I$106,2,),""))),"")</f>
        <v/>
      </c>
    </row>
    <row r="688" spans="80:104" x14ac:dyDescent="0.35">
      <c r="CB688" t="str">
        <f>IF(Reservas!E693="",IF(Reservas!D693="","",IF(Reservas!C693=$O$10,0.85,IF(Reservas!C693=$O$11,0.45,IF(Reservas!C693=$O$12,0.33,"")))),Reservas!E693)</f>
        <v/>
      </c>
      <c r="CC688" t="str">
        <f>IF(Reservas!H693="",IF(Reservas!G693="","",IF(Reservas!F693=$O$10,0.85,IF(Reservas!F693=$O$11,0.45,IF(Reservas!F693=$O$12,0.33,"")))),Reservas!H693)</f>
        <v/>
      </c>
      <c r="CD688" t="str">
        <f>IF(Reservas!K693="",IF(Reservas!J693="","",IF(Reservas!I693=$O$10,0.85,IF(Reservas!I693=$O$11,0.45,IF(Reservas!I693=$O$12,0.33,"")))),Reservas!K693)</f>
        <v/>
      </c>
      <c r="CE688" t="str">
        <f>IF(Reservas!N693="",IF(Reservas!M693="","",IF(Reservas!L693=$O$10,0.85,IF(Reservas!L693=$O$11,0.45,IF(Reservas!L693=$O$12,0.33,"")))),Reservas!N693)</f>
        <v/>
      </c>
      <c r="CF688" t="str">
        <f>IF(Reservas!Q693="",IF(Reservas!P693="","",IF(Reservas!O693=$O$10,0.85,IF(Reservas!O693=$O$11,0.45,IF(Reservas!O693=$O$12,0.33,"")))),Reservas!Q693)</f>
        <v/>
      </c>
      <c r="CG688" t="str">
        <f>IF(Reservas!T693="",IF(Reservas!S693="","",IF(Reservas!R693=$O$10,0.85,IF(Reservas!R693=$O$11,0.45,IF(Reservas!R693=$O$12,0.33,"")))),Reservas!T693)</f>
        <v/>
      </c>
      <c r="CH688" t="str">
        <f>IF(Reservas!W693="",IF(Reservas!V693="","",IF(Reservas!U693=$O$10,0.85,IF(Reservas!U693=$O$11,0.45,IF(Reservas!U693=$O$12,0.33,"")))),Reservas!W693)</f>
        <v/>
      </c>
      <c r="CI688" t="str">
        <f>IF(Reservas!Z693="",IF(Reservas!Y693="","",IF(Reservas!X693=$O$10,0.85,IF(Reservas!X693=$O$11,0.45,IF(Reservas!X693=$O$12,0.33,"")))),Reservas!Z693)</f>
        <v/>
      </c>
      <c r="CJ688" t="str">
        <f>IF(Reservas!AC693="",IF(Reservas!AB693="","",IF(Reservas!AA693=$O$10,0.85,IF(Reservas!AA693=$O$11,0.45,IF(Reservas!AA693=$O$12,0.33,"")))),Reservas!AC693)</f>
        <v/>
      </c>
      <c r="CK688" t="str">
        <f>IF(Reservas!AF693="",IF(Reservas!AE693="","",IF(Reservas!AD693=$O$10,0.85,IF(Reservas!AD693=$O$11,0.45,IF(Reservas!AD693=$O$12,0.33,"")))),Reservas!AF693)</f>
        <v/>
      </c>
      <c r="CL688" t="str">
        <f>IF(Reservas!AI693="",IF(Reservas!AH693="","",IF(Reservas!AG693=$O$10,0.85,IF(Reservas!AG693=$O$11,0.45,IF(Reservas!AG693=$O$12,0.33,"")))),Reservas!AI693)</f>
        <v/>
      </c>
      <c r="CM688" t="str">
        <f>IF(Reservas!AL693="",IF(Reservas!AK693="","",IF(Reservas!AJ693=$O$10,0.85,IF(Reservas!AJ693=$O$11,0.45,IF(Reservas!AJ693=$O$12,0.33,"")))),Reservas!AL693)</f>
        <v/>
      </c>
      <c r="CO688" t="str">
        <f>IFERROR('Prod y alimentación'!E746*IF($AN688=$R$10,VLOOKUP($AO688,Listas!$B$6:$C$106,2,),IF($AN688=$R$11,VLOOKUP($AO688,Listas!$E$6:$F$106,2,),IF($AN688=$R$12,VLOOKUP($AO688,Listas!$H$6:$I$106,2,),""))),"")</f>
        <v/>
      </c>
      <c r="CP688" t="str">
        <f>IFERROR('Prod y alimentación'!H746*IF($AN688=$R$10,VLOOKUP($AO688,Listas!$B$6:$C$106,2,),IF($AN688=$R$11,VLOOKUP($AO688,Listas!$E$6:$F$106,2,),IF($AN688=$R$12,VLOOKUP($AO688,Listas!$H$6:$I$106,2,),""))),"")</f>
        <v/>
      </c>
      <c r="CQ688" t="str">
        <f>IFERROR('Prod y alimentación'!K746*IF($AN688=$R$10,VLOOKUP($AO688,Listas!$B$6:$C$106,2,),IF($AN688=$R$11,VLOOKUP($AO688,Listas!$E$6:$F$106,2,),IF($AN688=$R$12,VLOOKUP($AO688,Listas!$H$6:$I$106,2,),""))),"")</f>
        <v/>
      </c>
      <c r="CR688" t="str">
        <f>IFERROR('Prod y alimentación'!N746*IF($AN688=$R$10,VLOOKUP($AO688,Listas!$B$6:$C$106,2,),IF($AN688=$R$11,VLOOKUP($AO688,Listas!$E$6:$F$106,2,),IF($AN688=$R$12,VLOOKUP($AO688,Listas!$H$6:$I$106,2,),""))),"")</f>
        <v/>
      </c>
      <c r="CS688" t="str">
        <f>IFERROR('Prod y alimentación'!Q746*IF($AN688=$R$10,VLOOKUP($AO688,Listas!$B$6:$C$106,2,),IF($AN688=$R$11,VLOOKUP($AO688,Listas!$E$6:$F$106,2,),IF($AN688=$R$12,VLOOKUP($AO688,Listas!$H$6:$I$106,2,),""))),"")</f>
        <v/>
      </c>
      <c r="CT688" t="str">
        <f>IFERROR('Prod y alimentación'!T746*IF($AN688=$R$10,VLOOKUP($AO688,Listas!$B$6:$C$106,2,),IF($AN688=$R$11,VLOOKUP($AO688,Listas!$E$6:$F$106,2,),IF($AN688=$R$12,VLOOKUP($AO688,Listas!$H$6:$I$106,2,),""))),"")</f>
        <v/>
      </c>
      <c r="CU688" t="str">
        <f>IFERROR('Prod y alimentación'!W746*IF($AN688=$R$10,VLOOKUP($AO688,Listas!$B$6:$C$106,2,),IF($AN688=$R$11,VLOOKUP($AO688,Listas!$E$6:$F$106,2,),IF($AN688=$R$12,VLOOKUP($AO688,Listas!$H$6:$I$106,2,),""))),"")</f>
        <v/>
      </c>
      <c r="CV688" t="str">
        <f>IFERROR('Prod y alimentación'!Z746*IF($AN688=$R$10,VLOOKUP($AO688,Listas!$B$6:$C$106,2,),IF($AN688=$R$11,VLOOKUP($AO688,Listas!$E$6:$F$106,2,),IF($AN688=$R$12,VLOOKUP($AO688,Listas!$H$6:$I$106,2,),""))),"")</f>
        <v/>
      </c>
      <c r="CW688" t="str">
        <f>IFERROR('Prod y alimentación'!AC746*IF($AN688=$R$10,VLOOKUP($AO688,Listas!$B$6:$C$106,2,),IF($AN688=$R$11,VLOOKUP($AO688,Listas!$E$6:$F$106,2,),IF($AN688=$R$12,VLOOKUP($AO688,Listas!$H$6:$I$106,2,),""))),"")</f>
        <v/>
      </c>
      <c r="CX688" t="str">
        <f>IFERROR('Prod y alimentación'!AF746*IF($AN688=$R$10,VLOOKUP($AO688,Listas!$B$6:$C$106,2,),IF($AN688=$R$11,VLOOKUP($AO688,Listas!$E$6:$F$106,2,),IF($AN688=$R$12,VLOOKUP($AO688,Listas!$H$6:$I$106,2,),""))),"")</f>
        <v/>
      </c>
      <c r="CY688" t="str">
        <f>IFERROR('Prod y alimentación'!AI746*IF($AN688=$R$10,VLOOKUP($AO688,Listas!$B$6:$C$106,2,),IF($AN688=$R$11,VLOOKUP($AO688,Listas!$E$6:$F$106,2,),IF($AN688=$R$12,VLOOKUP($AO688,Listas!$H$6:$I$106,2,),""))),"")</f>
        <v/>
      </c>
      <c r="CZ688" t="str">
        <f>IFERROR('Prod y alimentación'!AL746*IF($AN688=$R$10,VLOOKUP($AO688,Listas!$B$6:$C$106,2,),IF($AN688=$R$11,VLOOKUP($AO688,Listas!$E$6:$F$106,2,),IF($AN688=$R$12,VLOOKUP($AO688,Listas!$H$6:$I$106,2,),""))),"")</f>
        <v/>
      </c>
    </row>
    <row r="689" spans="80:104" x14ac:dyDescent="0.35">
      <c r="CB689" t="str">
        <f>IF(Reservas!E694="",IF(Reservas!D694="","",IF(Reservas!C694=$O$10,0.85,IF(Reservas!C694=$O$11,0.45,IF(Reservas!C694=$O$12,0.33,"")))),Reservas!E694)</f>
        <v/>
      </c>
      <c r="CC689" t="str">
        <f>IF(Reservas!H694="",IF(Reservas!G694="","",IF(Reservas!F694=$O$10,0.85,IF(Reservas!F694=$O$11,0.45,IF(Reservas!F694=$O$12,0.33,"")))),Reservas!H694)</f>
        <v/>
      </c>
      <c r="CD689" t="str">
        <f>IF(Reservas!K694="",IF(Reservas!J694="","",IF(Reservas!I694=$O$10,0.85,IF(Reservas!I694=$O$11,0.45,IF(Reservas!I694=$O$12,0.33,"")))),Reservas!K694)</f>
        <v/>
      </c>
      <c r="CE689" t="str">
        <f>IF(Reservas!N694="",IF(Reservas!M694="","",IF(Reservas!L694=$O$10,0.85,IF(Reservas!L694=$O$11,0.45,IF(Reservas!L694=$O$12,0.33,"")))),Reservas!N694)</f>
        <v/>
      </c>
      <c r="CF689" t="str">
        <f>IF(Reservas!Q694="",IF(Reservas!P694="","",IF(Reservas!O694=$O$10,0.85,IF(Reservas!O694=$O$11,0.45,IF(Reservas!O694=$O$12,0.33,"")))),Reservas!Q694)</f>
        <v/>
      </c>
      <c r="CG689" t="str">
        <f>IF(Reservas!T694="",IF(Reservas!S694="","",IF(Reservas!R694=$O$10,0.85,IF(Reservas!R694=$O$11,0.45,IF(Reservas!R694=$O$12,0.33,"")))),Reservas!T694)</f>
        <v/>
      </c>
      <c r="CH689" t="str">
        <f>IF(Reservas!W694="",IF(Reservas!V694="","",IF(Reservas!U694=$O$10,0.85,IF(Reservas!U694=$O$11,0.45,IF(Reservas!U694=$O$12,0.33,"")))),Reservas!W694)</f>
        <v/>
      </c>
      <c r="CI689" t="str">
        <f>IF(Reservas!Z694="",IF(Reservas!Y694="","",IF(Reservas!X694=$O$10,0.85,IF(Reservas!X694=$O$11,0.45,IF(Reservas!X694=$O$12,0.33,"")))),Reservas!Z694)</f>
        <v/>
      </c>
      <c r="CJ689" t="str">
        <f>IF(Reservas!AC694="",IF(Reservas!AB694="","",IF(Reservas!AA694=$O$10,0.85,IF(Reservas!AA694=$O$11,0.45,IF(Reservas!AA694=$O$12,0.33,"")))),Reservas!AC694)</f>
        <v/>
      </c>
      <c r="CK689" t="str">
        <f>IF(Reservas!AF694="",IF(Reservas!AE694="","",IF(Reservas!AD694=$O$10,0.85,IF(Reservas!AD694=$O$11,0.45,IF(Reservas!AD694=$O$12,0.33,"")))),Reservas!AF694)</f>
        <v/>
      </c>
      <c r="CL689" t="str">
        <f>IF(Reservas!AI694="",IF(Reservas!AH694="","",IF(Reservas!AG694=$O$10,0.85,IF(Reservas!AG694=$O$11,0.45,IF(Reservas!AG694=$O$12,0.33,"")))),Reservas!AI694)</f>
        <v/>
      </c>
      <c r="CM689" t="str">
        <f>IF(Reservas!AL694="",IF(Reservas!AK694="","",IF(Reservas!AJ694=$O$10,0.85,IF(Reservas!AJ694=$O$11,0.45,IF(Reservas!AJ694=$O$12,0.33,"")))),Reservas!AL694)</f>
        <v/>
      </c>
      <c r="CO689" t="str">
        <f>IFERROR('Prod y alimentación'!E747*IF($AN689=$R$10,VLOOKUP($AO689,Listas!$B$6:$C$106,2,),IF($AN689=$R$11,VLOOKUP($AO689,Listas!$E$6:$F$106,2,),IF($AN689=$R$12,VLOOKUP($AO689,Listas!$H$6:$I$106,2,),""))),"")</f>
        <v/>
      </c>
      <c r="CP689" t="str">
        <f>IFERROR('Prod y alimentación'!H747*IF($AN689=$R$10,VLOOKUP($AO689,Listas!$B$6:$C$106,2,),IF($AN689=$R$11,VLOOKUP($AO689,Listas!$E$6:$F$106,2,),IF($AN689=$R$12,VLOOKUP($AO689,Listas!$H$6:$I$106,2,),""))),"")</f>
        <v/>
      </c>
      <c r="CQ689" t="str">
        <f>IFERROR('Prod y alimentación'!K747*IF($AN689=$R$10,VLOOKUP($AO689,Listas!$B$6:$C$106,2,),IF($AN689=$R$11,VLOOKUP($AO689,Listas!$E$6:$F$106,2,),IF($AN689=$R$12,VLOOKUP($AO689,Listas!$H$6:$I$106,2,),""))),"")</f>
        <v/>
      </c>
      <c r="CR689" t="str">
        <f>IFERROR('Prod y alimentación'!N747*IF($AN689=$R$10,VLOOKUP($AO689,Listas!$B$6:$C$106,2,),IF($AN689=$R$11,VLOOKUP($AO689,Listas!$E$6:$F$106,2,),IF($AN689=$R$12,VLOOKUP($AO689,Listas!$H$6:$I$106,2,),""))),"")</f>
        <v/>
      </c>
      <c r="CS689" t="str">
        <f>IFERROR('Prod y alimentación'!Q747*IF($AN689=$R$10,VLOOKUP($AO689,Listas!$B$6:$C$106,2,),IF($AN689=$R$11,VLOOKUP($AO689,Listas!$E$6:$F$106,2,),IF($AN689=$R$12,VLOOKUP($AO689,Listas!$H$6:$I$106,2,),""))),"")</f>
        <v/>
      </c>
      <c r="CT689" t="str">
        <f>IFERROR('Prod y alimentación'!T747*IF($AN689=$R$10,VLOOKUP($AO689,Listas!$B$6:$C$106,2,),IF($AN689=$R$11,VLOOKUP($AO689,Listas!$E$6:$F$106,2,),IF($AN689=$R$12,VLOOKUP($AO689,Listas!$H$6:$I$106,2,),""))),"")</f>
        <v/>
      </c>
      <c r="CU689" t="str">
        <f>IFERROR('Prod y alimentación'!W747*IF($AN689=$R$10,VLOOKUP($AO689,Listas!$B$6:$C$106,2,),IF($AN689=$R$11,VLOOKUP($AO689,Listas!$E$6:$F$106,2,),IF($AN689=$R$12,VLOOKUP($AO689,Listas!$H$6:$I$106,2,),""))),"")</f>
        <v/>
      </c>
      <c r="CV689" t="str">
        <f>IFERROR('Prod y alimentación'!Z747*IF($AN689=$R$10,VLOOKUP($AO689,Listas!$B$6:$C$106,2,),IF($AN689=$R$11,VLOOKUP($AO689,Listas!$E$6:$F$106,2,),IF($AN689=$R$12,VLOOKUP($AO689,Listas!$H$6:$I$106,2,),""))),"")</f>
        <v/>
      </c>
      <c r="CW689" t="str">
        <f>IFERROR('Prod y alimentación'!AC747*IF($AN689=$R$10,VLOOKUP($AO689,Listas!$B$6:$C$106,2,),IF($AN689=$R$11,VLOOKUP($AO689,Listas!$E$6:$F$106,2,),IF($AN689=$R$12,VLOOKUP($AO689,Listas!$H$6:$I$106,2,),""))),"")</f>
        <v/>
      </c>
      <c r="CX689" t="str">
        <f>IFERROR('Prod y alimentación'!AF747*IF($AN689=$R$10,VLOOKUP($AO689,Listas!$B$6:$C$106,2,),IF($AN689=$R$11,VLOOKUP($AO689,Listas!$E$6:$F$106,2,),IF($AN689=$R$12,VLOOKUP($AO689,Listas!$H$6:$I$106,2,),""))),"")</f>
        <v/>
      </c>
      <c r="CY689" t="str">
        <f>IFERROR('Prod y alimentación'!AI747*IF($AN689=$R$10,VLOOKUP($AO689,Listas!$B$6:$C$106,2,),IF($AN689=$R$11,VLOOKUP($AO689,Listas!$E$6:$F$106,2,),IF($AN689=$R$12,VLOOKUP($AO689,Listas!$H$6:$I$106,2,),""))),"")</f>
        <v/>
      </c>
      <c r="CZ689" t="str">
        <f>IFERROR('Prod y alimentación'!AL747*IF($AN689=$R$10,VLOOKUP($AO689,Listas!$B$6:$C$106,2,),IF($AN689=$R$11,VLOOKUP($AO689,Listas!$E$6:$F$106,2,),IF($AN689=$R$12,VLOOKUP($AO689,Listas!$H$6:$I$106,2,),""))),"")</f>
        <v/>
      </c>
    </row>
    <row r="690" spans="80:104" x14ac:dyDescent="0.35">
      <c r="CB690" t="str">
        <f>IF(Reservas!E695="",IF(Reservas!D695="","",IF(Reservas!C695=$O$10,0.85,IF(Reservas!C695=$O$11,0.45,IF(Reservas!C695=$O$12,0.33,"")))),Reservas!E695)</f>
        <v/>
      </c>
      <c r="CC690" t="str">
        <f>IF(Reservas!H695="",IF(Reservas!G695="","",IF(Reservas!F695=$O$10,0.85,IF(Reservas!F695=$O$11,0.45,IF(Reservas!F695=$O$12,0.33,"")))),Reservas!H695)</f>
        <v/>
      </c>
      <c r="CD690" t="str">
        <f>IF(Reservas!K695="",IF(Reservas!J695="","",IF(Reservas!I695=$O$10,0.85,IF(Reservas!I695=$O$11,0.45,IF(Reservas!I695=$O$12,0.33,"")))),Reservas!K695)</f>
        <v/>
      </c>
      <c r="CE690" t="str">
        <f>IF(Reservas!N695="",IF(Reservas!M695="","",IF(Reservas!L695=$O$10,0.85,IF(Reservas!L695=$O$11,0.45,IF(Reservas!L695=$O$12,0.33,"")))),Reservas!N695)</f>
        <v/>
      </c>
      <c r="CF690" t="str">
        <f>IF(Reservas!Q695="",IF(Reservas!P695="","",IF(Reservas!O695=$O$10,0.85,IF(Reservas!O695=$O$11,0.45,IF(Reservas!O695=$O$12,0.33,"")))),Reservas!Q695)</f>
        <v/>
      </c>
      <c r="CG690" t="str">
        <f>IF(Reservas!T695="",IF(Reservas!S695="","",IF(Reservas!R695=$O$10,0.85,IF(Reservas!R695=$O$11,0.45,IF(Reservas!R695=$O$12,0.33,"")))),Reservas!T695)</f>
        <v/>
      </c>
      <c r="CH690" t="str">
        <f>IF(Reservas!W695="",IF(Reservas!V695="","",IF(Reservas!U695=$O$10,0.85,IF(Reservas!U695=$O$11,0.45,IF(Reservas!U695=$O$12,0.33,"")))),Reservas!W695)</f>
        <v/>
      </c>
      <c r="CI690" t="str">
        <f>IF(Reservas!Z695="",IF(Reservas!Y695="","",IF(Reservas!X695=$O$10,0.85,IF(Reservas!X695=$O$11,0.45,IF(Reservas!X695=$O$12,0.33,"")))),Reservas!Z695)</f>
        <v/>
      </c>
      <c r="CJ690" t="str">
        <f>IF(Reservas!AC695="",IF(Reservas!AB695="","",IF(Reservas!AA695=$O$10,0.85,IF(Reservas!AA695=$O$11,0.45,IF(Reservas!AA695=$O$12,0.33,"")))),Reservas!AC695)</f>
        <v/>
      </c>
      <c r="CK690" t="str">
        <f>IF(Reservas!AF695="",IF(Reservas!AE695="","",IF(Reservas!AD695=$O$10,0.85,IF(Reservas!AD695=$O$11,0.45,IF(Reservas!AD695=$O$12,0.33,"")))),Reservas!AF695)</f>
        <v/>
      </c>
      <c r="CL690" t="str">
        <f>IF(Reservas!AI695="",IF(Reservas!AH695="","",IF(Reservas!AG695=$O$10,0.85,IF(Reservas!AG695=$O$11,0.45,IF(Reservas!AG695=$O$12,0.33,"")))),Reservas!AI695)</f>
        <v/>
      </c>
      <c r="CM690" t="str">
        <f>IF(Reservas!AL695="",IF(Reservas!AK695="","",IF(Reservas!AJ695=$O$10,0.85,IF(Reservas!AJ695=$O$11,0.45,IF(Reservas!AJ695=$O$12,0.33,"")))),Reservas!AL695)</f>
        <v/>
      </c>
      <c r="CO690" t="str">
        <f>IFERROR('Prod y alimentación'!E748*IF($AN690=$R$10,VLOOKUP($AO690,Listas!$B$6:$C$106,2,),IF($AN690=$R$11,VLOOKUP($AO690,Listas!$E$6:$F$106,2,),IF($AN690=$R$12,VLOOKUP($AO690,Listas!$H$6:$I$106,2,),""))),"")</f>
        <v/>
      </c>
      <c r="CP690" t="str">
        <f>IFERROR('Prod y alimentación'!H748*IF($AN690=$R$10,VLOOKUP($AO690,Listas!$B$6:$C$106,2,),IF($AN690=$R$11,VLOOKUP($AO690,Listas!$E$6:$F$106,2,),IF($AN690=$R$12,VLOOKUP($AO690,Listas!$H$6:$I$106,2,),""))),"")</f>
        <v/>
      </c>
      <c r="CQ690" t="str">
        <f>IFERROR('Prod y alimentación'!K748*IF($AN690=$R$10,VLOOKUP($AO690,Listas!$B$6:$C$106,2,),IF($AN690=$R$11,VLOOKUP($AO690,Listas!$E$6:$F$106,2,),IF($AN690=$R$12,VLOOKUP($AO690,Listas!$H$6:$I$106,2,),""))),"")</f>
        <v/>
      </c>
      <c r="CR690" t="str">
        <f>IFERROR('Prod y alimentación'!N748*IF($AN690=$R$10,VLOOKUP($AO690,Listas!$B$6:$C$106,2,),IF($AN690=$R$11,VLOOKUP($AO690,Listas!$E$6:$F$106,2,),IF($AN690=$R$12,VLOOKUP($AO690,Listas!$H$6:$I$106,2,),""))),"")</f>
        <v/>
      </c>
      <c r="CS690" t="str">
        <f>IFERROR('Prod y alimentación'!Q748*IF($AN690=$R$10,VLOOKUP($AO690,Listas!$B$6:$C$106,2,),IF($AN690=$R$11,VLOOKUP($AO690,Listas!$E$6:$F$106,2,),IF($AN690=$R$12,VLOOKUP($AO690,Listas!$H$6:$I$106,2,),""))),"")</f>
        <v/>
      </c>
      <c r="CT690" t="str">
        <f>IFERROR('Prod y alimentación'!T748*IF($AN690=$R$10,VLOOKUP($AO690,Listas!$B$6:$C$106,2,),IF($AN690=$R$11,VLOOKUP($AO690,Listas!$E$6:$F$106,2,),IF($AN690=$R$12,VLOOKUP($AO690,Listas!$H$6:$I$106,2,),""))),"")</f>
        <v/>
      </c>
      <c r="CU690" t="str">
        <f>IFERROR('Prod y alimentación'!W748*IF($AN690=$R$10,VLOOKUP($AO690,Listas!$B$6:$C$106,2,),IF($AN690=$R$11,VLOOKUP($AO690,Listas!$E$6:$F$106,2,),IF($AN690=$R$12,VLOOKUP($AO690,Listas!$H$6:$I$106,2,),""))),"")</f>
        <v/>
      </c>
      <c r="CV690" t="str">
        <f>IFERROR('Prod y alimentación'!Z748*IF($AN690=$R$10,VLOOKUP($AO690,Listas!$B$6:$C$106,2,),IF($AN690=$R$11,VLOOKUP($AO690,Listas!$E$6:$F$106,2,),IF($AN690=$R$12,VLOOKUP($AO690,Listas!$H$6:$I$106,2,),""))),"")</f>
        <v/>
      </c>
      <c r="CW690" t="str">
        <f>IFERROR('Prod y alimentación'!AC748*IF($AN690=$R$10,VLOOKUP($AO690,Listas!$B$6:$C$106,2,),IF($AN690=$R$11,VLOOKUP($AO690,Listas!$E$6:$F$106,2,),IF($AN690=$R$12,VLOOKUP($AO690,Listas!$H$6:$I$106,2,),""))),"")</f>
        <v/>
      </c>
      <c r="CX690" t="str">
        <f>IFERROR('Prod y alimentación'!AF748*IF($AN690=$R$10,VLOOKUP($AO690,Listas!$B$6:$C$106,2,),IF($AN690=$R$11,VLOOKUP($AO690,Listas!$E$6:$F$106,2,),IF($AN690=$R$12,VLOOKUP($AO690,Listas!$H$6:$I$106,2,),""))),"")</f>
        <v/>
      </c>
      <c r="CY690" t="str">
        <f>IFERROR('Prod y alimentación'!AI748*IF($AN690=$R$10,VLOOKUP($AO690,Listas!$B$6:$C$106,2,),IF($AN690=$R$11,VLOOKUP($AO690,Listas!$E$6:$F$106,2,),IF($AN690=$R$12,VLOOKUP($AO690,Listas!$H$6:$I$106,2,),""))),"")</f>
        <v/>
      </c>
      <c r="CZ690" t="str">
        <f>IFERROR('Prod y alimentación'!AL748*IF($AN690=$R$10,VLOOKUP($AO690,Listas!$B$6:$C$106,2,),IF($AN690=$R$11,VLOOKUP($AO690,Listas!$E$6:$F$106,2,),IF($AN690=$R$12,VLOOKUP($AO690,Listas!$H$6:$I$106,2,),""))),"")</f>
        <v/>
      </c>
    </row>
    <row r="691" spans="80:104" x14ac:dyDescent="0.35">
      <c r="CB691" t="str">
        <f>IF(Reservas!E696="",IF(Reservas!D696="","",IF(Reservas!C696=$O$10,0.85,IF(Reservas!C696=$O$11,0.45,IF(Reservas!C696=$O$12,0.33,"")))),Reservas!E696)</f>
        <v/>
      </c>
      <c r="CC691" t="str">
        <f>IF(Reservas!H696="",IF(Reservas!G696="","",IF(Reservas!F696=$O$10,0.85,IF(Reservas!F696=$O$11,0.45,IF(Reservas!F696=$O$12,0.33,"")))),Reservas!H696)</f>
        <v/>
      </c>
      <c r="CD691" t="str">
        <f>IF(Reservas!K696="",IF(Reservas!J696="","",IF(Reservas!I696=$O$10,0.85,IF(Reservas!I696=$O$11,0.45,IF(Reservas!I696=$O$12,0.33,"")))),Reservas!K696)</f>
        <v/>
      </c>
      <c r="CE691" t="str">
        <f>IF(Reservas!N696="",IF(Reservas!M696="","",IF(Reservas!L696=$O$10,0.85,IF(Reservas!L696=$O$11,0.45,IF(Reservas!L696=$O$12,0.33,"")))),Reservas!N696)</f>
        <v/>
      </c>
      <c r="CF691" t="str">
        <f>IF(Reservas!Q696="",IF(Reservas!P696="","",IF(Reservas!O696=$O$10,0.85,IF(Reservas!O696=$O$11,0.45,IF(Reservas!O696=$O$12,0.33,"")))),Reservas!Q696)</f>
        <v/>
      </c>
      <c r="CG691" t="str">
        <f>IF(Reservas!T696="",IF(Reservas!S696="","",IF(Reservas!R696=$O$10,0.85,IF(Reservas!R696=$O$11,0.45,IF(Reservas!R696=$O$12,0.33,"")))),Reservas!T696)</f>
        <v/>
      </c>
      <c r="CH691" t="str">
        <f>IF(Reservas!W696="",IF(Reservas!V696="","",IF(Reservas!U696=$O$10,0.85,IF(Reservas!U696=$O$11,0.45,IF(Reservas!U696=$O$12,0.33,"")))),Reservas!W696)</f>
        <v/>
      </c>
      <c r="CI691" t="str">
        <f>IF(Reservas!Z696="",IF(Reservas!Y696="","",IF(Reservas!X696=$O$10,0.85,IF(Reservas!X696=$O$11,0.45,IF(Reservas!X696=$O$12,0.33,"")))),Reservas!Z696)</f>
        <v/>
      </c>
      <c r="CJ691" t="str">
        <f>IF(Reservas!AC696="",IF(Reservas!AB696="","",IF(Reservas!AA696=$O$10,0.85,IF(Reservas!AA696=$O$11,0.45,IF(Reservas!AA696=$O$12,0.33,"")))),Reservas!AC696)</f>
        <v/>
      </c>
      <c r="CK691" t="str">
        <f>IF(Reservas!AF696="",IF(Reservas!AE696="","",IF(Reservas!AD696=$O$10,0.85,IF(Reservas!AD696=$O$11,0.45,IF(Reservas!AD696=$O$12,0.33,"")))),Reservas!AF696)</f>
        <v/>
      </c>
      <c r="CL691" t="str">
        <f>IF(Reservas!AI696="",IF(Reservas!AH696="","",IF(Reservas!AG696=$O$10,0.85,IF(Reservas!AG696=$O$11,0.45,IF(Reservas!AG696=$O$12,0.33,"")))),Reservas!AI696)</f>
        <v/>
      </c>
      <c r="CM691" t="str">
        <f>IF(Reservas!AL696="",IF(Reservas!AK696="","",IF(Reservas!AJ696=$O$10,0.85,IF(Reservas!AJ696=$O$11,0.45,IF(Reservas!AJ696=$O$12,0.33,"")))),Reservas!AL696)</f>
        <v/>
      </c>
      <c r="CO691" t="str">
        <f>IFERROR('Prod y alimentación'!E749*IF($AN691=$R$10,VLOOKUP($AO691,Listas!$B$6:$C$106,2,),IF($AN691=$R$11,VLOOKUP($AO691,Listas!$E$6:$F$106,2,),IF($AN691=$R$12,VLOOKUP($AO691,Listas!$H$6:$I$106,2,),""))),"")</f>
        <v/>
      </c>
      <c r="CP691" t="str">
        <f>IFERROR('Prod y alimentación'!H749*IF($AN691=$R$10,VLOOKUP($AO691,Listas!$B$6:$C$106,2,),IF($AN691=$R$11,VLOOKUP($AO691,Listas!$E$6:$F$106,2,),IF($AN691=$R$12,VLOOKUP($AO691,Listas!$H$6:$I$106,2,),""))),"")</f>
        <v/>
      </c>
      <c r="CQ691" t="str">
        <f>IFERROR('Prod y alimentación'!K749*IF($AN691=$R$10,VLOOKUP($AO691,Listas!$B$6:$C$106,2,),IF($AN691=$R$11,VLOOKUP($AO691,Listas!$E$6:$F$106,2,),IF($AN691=$R$12,VLOOKUP($AO691,Listas!$H$6:$I$106,2,),""))),"")</f>
        <v/>
      </c>
      <c r="CR691" t="str">
        <f>IFERROR('Prod y alimentación'!N749*IF($AN691=$R$10,VLOOKUP($AO691,Listas!$B$6:$C$106,2,),IF($AN691=$R$11,VLOOKUP($AO691,Listas!$E$6:$F$106,2,),IF($AN691=$R$12,VLOOKUP($AO691,Listas!$H$6:$I$106,2,),""))),"")</f>
        <v/>
      </c>
      <c r="CS691" t="str">
        <f>IFERROR('Prod y alimentación'!Q749*IF($AN691=$R$10,VLOOKUP($AO691,Listas!$B$6:$C$106,2,),IF($AN691=$R$11,VLOOKUP($AO691,Listas!$E$6:$F$106,2,),IF($AN691=$R$12,VLOOKUP($AO691,Listas!$H$6:$I$106,2,),""))),"")</f>
        <v/>
      </c>
      <c r="CT691" t="str">
        <f>IFERROR('Prod y alimentación'!T749*IF($AN691=$R$10,VLOOKUP($AO691,Listas!$B$6:$C$106,2,),IF($AN691=$R$11,VLOOKUP($AO691,Listas!$E$6:$F$106,2,),IF($AN691=$R$12,VLOOKUP($AO691,Listas!$H$6:$I$106,2,),""))),"")</f>
        <v/>
      </c>
      <c r="CU691" t="str">
        <f>IFERROR('Prod y alimentación'!W749*IF($AN691=$R$10,VLOOKUP($AO691,Listas!$B$6:$C$106,2,),IF($AN691=$R$11,VLOOKUP($AO691,Listas!$E$6:$F$106,2,),IF($AN691=$R$12,VLOOKUP($AO691,Listas!$H$6:$I$106,2,),""))),"")</f>
        <v/>
      </c>
      <c r="CV691" t="str">
        <f>IFERROR('Prod y alimentación'!Z749*IF($AN691=$R$10,VLOOKUP($AO691,Listas!$B$6:$C$106,2,),IF($AN691=$R$11,VLOOKUP($AO691,Listas!$E$6:$F$106,2,),IF($AN691=$R$12,VLOOKUP($AO691,Listas!$H$6:$I$106,2,),""))),"")</f>
        <v/>
      </c>
      <c r="CW691" t="str">
        <f>IFERROR('Prod y alimentación'!AC749*IF($AN691=$R$10,VLOOKUP($AO691,Listas!$B$6:$C$106,2,),IF($AN691=$R$11,VLOOKUP($AO691,Listas!$E$6:$F$106,2,),IF($AN691=$R$12,VLOOKUP($AO691,Listas!$H$6:$I$106,2,),""))),"")</f>
        <v/>
      </c>
      <c r="CX691" t="str">
        <f>IFERROR('Prod y alimentación'!AF749*IF($AN691=$R$10,VLOOKUP($AO691,Listas!$B$6:$C$106,2,),IF($AN691=$R$11,VLOOKUP($AO691,Listas!$E$6:$F$106,2,),IF($AN691=$R$12,VLOOKUP($AO691,Listas!$H$6:$I$106,2,),""))),"")</f>
        <v/>
      </c>
      <c r="CY691" t="str">
        <f>IFERROR('Prod y alimentación'!AI749*IF($AN691=$R$10,VLOOKUP($AO691,Listas!$B$6:$C$106,2,),IF($AN691=$R$11,VLOOKUP($AO691,Listas!$E$6:$F$106,2,),IF($AN691=$R$12,VLOOKUP($AO691,Listas!$H$6:$I$106,2,),""))),"")</f>
        <v/>
      </c>
      <c r="CZ691" t="str">
        <f>IFERROR('Prod y alimentación'!AL749*IF($AN691=$R$10,VLOOKUP($AO691,Listas!$B$6:$C$106,2,),IF($AN691=$R$11,VLOOKUP($AO691,Listas!$E$6:$F$106,2,),IF($AN691=$R$12,VLOOKUP($AO691,Listas!$H$6:$I$106,2,),""))),"")</f>
        <v/>
      </c>
    </row>
    <row r="692" spans="80:104" x14ac:dyDescent="0.35">
      <c r="CB692" t="str">
        <f>IF(Reservas!E697="",IF(Reservas!D697="","",IF(Reservas!C697=$O$10,0.85,IF(Reservas!C697=$O$11,0.45,IF(Reservas!C697=$O$12,0.33,"")))),Reservas!E697)</f>
        <v/>
      </c>
      <c r="CC692" t="str">
        <f>IF(Reservas!H697="",IF(Reservas!G697="","",IF(Reservas!F697=$O$10,0.85,IF(Reservas!F697=$O$11,0.45,IF(Reservas!F697=$O$12,0.33,"")))),Reservas!H697)</f>
        <v/>
      </c>
      <c r="CD692" t="str">
        <f>IF(Reservas!K697="",IF(Reservas!J697="","",IF(Reservas!I697=$O$10,0.85,IF(Reservas!I697=$O$11,0.45,IF(Reservas!I697=$O$12,0.33,"")))),Reservas!K697)</f>
        <v/>
      </c>
      <c r="CE692" t="str">
        <f>IF(Reservas!N697="",IF(Reservas!M697="","",IF(Reservas!L697=$O$10,0.85,IF(Reservas!L697=$O$11,0.45,IF(Reservas!L697=$O$12,0.33,"")))),Reservas!N697)</f>
        <v/>
      </c>
      <c r="CF692" t="str">
        <f>IF(Reservas!Q697="",IF(Reservas!P697="","",IF(Reservas!O697=$O$10,0.85,IF(Reservas!O697=$O$11,0.45,IF(Reservas!O697=$O$12,0.33,"")))),Reservas!Q697)</f>
        <v/>
      </c>
      <c r="CG692" t="str">
        <f>IF(Reservas!T697="",IF(Reservas!S697="","",IF(Reservas!R697=$O$10,0.85,IF(Reservas!R697=$O$11,0.45,IF(Reservas!R697=$O$12,0.33,"")))),Reservas!T697)</f>
        <v/>
      </c>
      <c r="CH692" t="str">
        <f>IF(Reservas!W697="",IF(Reservas!V697="","",IF(Reservas!U697=$O$10,0.85,IF(Reservas!U697=$O$11,0.45,IF(Reservas!U697=$O$12,0.33,"")))),Reservas!W697)</f>
        <v/>
      </c>
      <c r="CI692" t="str">
        <f>IF(Reservas!Z697="",IF(Reservas!Y697="","",IF(Reservas!X697=$O$10,0.85,IF(Reservas!X697=$O$11,0.45,IF(Reservas!X697=$O$12,0.33,"")))),Reservas!Z697)</f>
        <v/>
      </c>
      <c r="CJ692" t="str">
        <f>IF(Reservas!AC697="",IF(Reservas!AB697="","",IF(Reservas!AA697=$O$10,0.85,IF(Reservas!AA697=$O$11,0.45,IF(Reservas!AA697=$O$12,0.33,"")))),Reservas!AC697)</f>
        <v/>
      </c>
      <c r="CK692" t="str">
        <f>IF(Reservas!AF697="",IF(Reservas!AE697="","",IF(Reservas!AD697=$O$10,0.85,IF(Reservas!AD697=$O$11,0.45,IF(Reservas!AD697=$O$12,0.33,"")))),Reservas!AF697)</f>
        <v/>
      </c>
      <c r="CL692" t="str">
        <f>IF(Reservas!AI697="",IF(Reservas!AH697="","",IF(Reservas!AG697=$O$10,0.85,IF(Reservas!AG697=$O$11,0.45,IF(Reservas!AG697=$O$12,0.33,"")))),Reservas!AI697)</f>
        <v/>
      </c>
      <c r="CM692" t="str">
        <f>IF(Reservas!AL697="",IF(Reservas!AK697="","",IF(Reservas!AJ697=$O$10,0.85,IF(Reservas!AJ697=$O$11,0.45,IF(Reservas!AJ697=$O$12,0.33,"")))),Reservas!AL697)</f>
        <v/>
      </c>
      <c r="CO692" t="str">
        <f>IFERROR('Prod y alimentación'!E750*IF($AN692=$R$10,VLOOKUP($AO692,Listas!$B$6:$C$106,2,),IF($AN692=$R$11,VLOOKUP($AO692,Listas!$E$6:$F$106,2,),IF($AN692=$R$12,VLOOKUP($AO692,Listas!$H$6:$I$106,2,),""))),"")</f>
        <v/>
      </c>
      <c r="CP692" t="str">
        <f>IFERROR('Prod y alimentación'!H750*IF($AN692=$R$10,VLOOKUP($AO692,Listas!$B$6:$C$106,2,),IF($AN692=$R$11,VLOOKUP($AO692,Listas!$E$6:$F$106,2,),IF($AN692=$R$12,VLOOKUP($AO692,Listas!$H$6:$I$106,2,),""))),"")</f>
        <v/>
      </c>
      <c r="CQ692" t="str">
        <f>IFERROR('Prod y alimentación'!K750*IF($AN692=$R$10,VLOOKUP($AO692,Listas!$B$6:$C$106,2,),IF($AN692=$R$11,VLOOKUP($AO692,Listas!$E$6:$F$106,2,),IF($AN692=$R$12,VLOOKUP($AO692,Listas!$H$6:$I$106,2,),""))),"")</f>
        <v/>
      </c>
      <c r="CR692" t="str">
        <f>IFERROR('Prod y alimentación'!N750*IF($AN692=$R$10,VLOOKUP($AO692,Listas!$B$6:$C$106,2,),IF($AN692=$R$11,VLOOKUP($AO692,Listas!$E$6:$F$106,2,),IF($AN692=$R$12,VLOOKUP($AO692,Listas!$H$6:$I$106,2,),""))),"")</f>
        <v/>
      </c>
      <c r="CS692" t="str">
        <f>IFERROR('Prod y alimentación'!Q750*IF($AN692=$R$10,VLOOKUP($AO692,Listas!$B$6:$C$106,2,),IF($AN692=$R$11,VLOOKUP($AO692,Listas!$E$6:$F$106,2,),IF($AN692=$R$12,VLOOKUP($AO692,Listas!$H$6:$I$106,2,),""))),"")</f>
        <v/>
      </c>
      <c r="CT692" t="str">
        <f>IFERROR('Prod y alimentación'!T750*IF($AN692=$R$10,VLOOKUP($AO692,Listas!$B$6:$C$106,2,),IF($AN692=$R$11,VLOOKUP($AO692,Listas!$E$6:$F$106,2,),IF($AN692=$R$12,VLOOKUP($AO692,Listas!$H$6:$I$106,2,),""))),"")</f>
        <v/>
      </c>
      <c r="CU692" t="str">
        <f>IFERROR('Prod y alimentación'!W750*IF($AN692=$R$10,VLOOKUP($AO692,Listas!$B$6:$C$106,2,),IF($AN692=$R$11,VLOOKUP($AO692,Listas!$E$6:$F$106,2,),IF($AN692=$R$12,VLOOKUP($AO692,Listas!$H$6:$I$106,2,),""))),"")</f>
        <v/>
      </c>
      <c r="CV692" t="str">
        <f>IFERROR('Prod y alimentación'!Z750*IF($AN692=$R$10,VLOOKUP($AO692,Listas!$B$6:$C$106,2,),IF($AN692=$R$11,VLOOKUP($AO692,Listas!$E$6:$F$106,2,),IF($AN692=$R$12,VLOOKUP($AO692,Listas!$H$6:$I$106,2,),""))),"")</f>
        <v/>
      </c>
      <c r="CW692" t="str">
        <f>IFERROR('Prod y alimentación'!AC750*IF($AN692=$R$10,VLOOKUP($AO692,Listas!$B$6:$C$106,2,),IF($AN692=$R$11,VLOOKUP($AO692,Listas!$E$6:$F$106,2,),IF($AN692=$R$12,VLOOKUP($AO692,Listas!$H$6:$I$106,2,),""))),"")</f>
        <v/>
      </c>
      <c r="CX692" t="str">
        <f>IFERROR('Prod y alimentación'!AF750*IF($AN692=$R$10,VLOOKUP($AO692,Listas!$B$6:$C$106,2,),IF($AN692=$R$11,VLOOKUP($AO692,Listas!$E$6:$F$106,2,),IF($AN692=$R$12,VLOOKUP($AO692,Listas!$H$6:$I$106,2,),""))),"")</f>
        <v/>
      </c>
      <c r="CY692" t="str">
        <f>IFERROR('Prod y alimentación'!AI750*IF($AN692=$R$10,VLOOKUP($AO692,Listas!$B$6:$C$106,2,),IF($AN692=$R$11,VLOOKUP($AO692,Listas!$E$6:$F$106,2,),IF($AN692=$R$12,VLOOKUP($AO692,Listas!$H$6:$I$106,2,),""))),"")</f>
        <v/>
      </c>
      <c r="CZ692" t="str">
        <f>IFERROR('Prod y alimentación'!AL750*IF($AN692=$R$10,VLOOKUP($AO692,Listas!$B$6:$C$106,2,),IF($AN692=$R$11,VLOOKUP($AO692,Listas!$E$6:$F$106,2,),IF($AN692=$R$12,VLOOKUP($AO692,Listas!$H$6:$I$106,2,),""))),"")</f>
        <v/>
      </c>
    </row>
    <row r="693" spans="80:104" x14ac:dyDescent="0.35">
      <c r="CB693" t="str">
        <f>IF(Reservas!E698="",IF(Reservas!D698="","",IF(Reservas!C698=$O$10,0.85,IF(Reservas!C698=$O$11,0.45,IF(Reservas!C698=$O$12,0.33,"")))),Reservas!E698)</f>
        <v/>
      </c>
      <c r="CC693" t="str">
        <f>IF(Reservas!H698="",IF(Reservas!G698="","",IF(Reservas!F698=$O$10,0.85,IF(Reservas!F698=$O$11,0.45,IF(Reservas!F698=$O$12,0.33,"")))),Reservas!H698)</f>
        <v/>
      </c>
      <c r="CD693" t="str">
        <f>IF(Reservas!K698="",IF(Reservas!J698="","",IF(Reservas!I698=$O$10,0.85,IF(Reservas!I698=$O$11,0.45,IF(Reservas!I698=$O$12,0.33,"")))),Reservas!K698)</f>
        <v/>
      </c>
      <c r="CE693" t="str">
        <f>IF(Reservas!N698="",IF(Reservas!M698="","",IF(Reservas!L698=$O$10,0.85,IF(Reservas!L698=$O$11,0.45,IF(Reservas!L698=$O$12,0.33,"")))),Reservas!N698)</f>
        <v/>
      </c>
      <c r="CF693" t="str">
        <f>IF(Reservas!Q698="",IF(Reservas!P698="","",IF(Reservas!O698=$O$10,0.85,IF(Reservas!O698=$O$11,0.45,IF(Reservas!O698=$O$12,0.33,"")))),Reservas!Q698)</f>
        <v/>
      </c>
      <c r="CG693" t="str">
        <f>IF(Reservas!T698="",IF(Reservas!S698="","",IF(Reservas!R698=$O$10,0.85,IF(Reservas!R698=$O$11,0.45,IF(Reservas!R698=$O$12,0.33,"")))),Reservas!T698)</f>
        <v/>
      </c>
      <c r="CH693" t="str">
        <f>IF(Reservas!W698="",IF(Reservas!V698="","",IF(Reservas!U698=$O$10,0.85,IF(Reservas!U698=$O$11,0.45,IF(Reservas!U698=$O$12,0.33,"")))),Reservas!W698)</f>
        <v/>
      </c>
      <c r="CI693" t="str">
        <f>IF(Reservas!Z698="",IF(Reservas!Y698="","",IF(Reservas!X698=$O$10,0.85,IF(Reservas!X698=$O$11,0.45,IF(Reservas!X698=$O$12,0.33,"")))),Reservas!Z698)</f>
        <v/>
      </c>
      <c r="CJ693" t="str">
        <f>IF(Reservas!AC698="",IF(Reservas!AB698="","",IF(Reservas!AA698=$O$10,0.85,IF(Reservas!AA698=$O$11,0.45,IF(Reservas!AA698=$O$12,0.33,"")))),Reservas!AC698)</f>
        <v/>
      </c>
      <c r="CK693" t="str">
        <f>IF(Reservas!AF698="",IF(Reservas!AE698="","",IF(Reservas!AD698=$O$10,0.85,IF(Reservas!AD698=$O$11,0.45,IF(Reservas!AD698=$O$12,0.33,"")))),Reservas!AF698)</f>
        <v/>
      </c>
      <c r="CL693" t="str">
        <f>IF(Reservas!AI698="",IF(Reservas!AH698="","",IF(Reservas!AG698=$O$10,0.85,IF(Reservas!AG698=$O$11,0.45,IF(Reservas!AG698=$O$12,0.33,"")))),Reservas!AI698)</f>
        <v/>
      </c>
      <c r="CM693" t="str">
        <f>IF(Reservas!AL698="",IF(Reservas!AK698="","",IF(Reservas!AJ698=$O$10,0.85,IF(Reservas!AJ698=$O$11,0.45,IF(Reservas!AJ698=$O$12,0.33,"")))),Reservas!AL698)</f>
        <v/>
      </c>
      <c r="CO693" t="str">
        <f>IFERROR('Prod y alimentación'!E751*IF($AN693=$R$10,VLOOKUP($AO693,Listas!$B$6:$C$106,2,),IF($AN693=$R$11,VLOOKUP($AO693,Listas!$E$6:$F$106,2,),IF($AN693=$R$12,VLOOKUP($AO693,Listas!$H$6:$I$106,2,),""))),"")</f>
        <v/>
      </c>
      <c r="CP693" t="str">
        <f>IFERROR('Prod y alimentación'!H751*IF($AN693=$R$10,VLOOKUP($AO693,Listas!$B$6:$C$106,2,),IF($AN693=$R$11,VLOOKUP($AO693,Listas!$E$6:$F$106,2,),IF($AN693=$R$12,VLOOKUP($AO693,Listas!$H$6:$I$106,2,),""))),"")</f>
        <v/>
      </c>
      <c r="CQ693" t="str">
        <f>IFERROR('Prod y alimentación'!K751*IF($AN693=$R$10,VLOOKUP($AO693,Listas!$B$6:$C$106,2,),IF($AN693=$R$11,VLOOKUP($AO693,Listas!$E$6:$F$106,2,),IF($AN693=$R$12,VLOOKUP($AO693,Listas!$H$6:$I$106,2,),""))),"")</f>
        <v/>
      </c>
      <c r="CR693" t="str">
        <f>IFERROR('Prod y alimentación'!N751*IF($AN693=$R$10,VLOOKUP($AO693,Listas!$B$6:$C$106,2,),IF($AN693=$R$11,VLOOKUP($AO693,Listas!$E$6:$F$106,2,),IF($AN693=$R$12,VLOOKUP($AO693,Listas!$H$6:$I$106,2,),""))),"")</f>
        <v/>
      </c>
      <c r="CS693" t="str">
        <f>IFERROR('Prod y alimentación'!Q751*IF($AN693=$R$10,VLOOKUP($AO693,Listas!$B$6:$C$106,2,),IF($AN693=$R$11,VLOOKUP($AO693,Listas!$E$6:$F$106,2,),IF($AN693=$R$12,VLOOKUP($AO693,Listas!$H$6:$I$106,2,),""))),"")</f>
        <v/>
      </c>
      <c r="CT693" t="str">
        <f>IFERROR('Prod y alimentación'!T751*IF($AN693=$R$10,VLOOKUP($AO693,Listas!$B$6:$C$106,2,),IF($AN693=$R$11,VLOOKUP($AO693,Listas!$E$6:$F$106,2,),IF($AN693=$R$12,VLOOKUP($AO693,Listas!$H$6:$I$106,2,),""))),"")</f>
        <v/>
      </c>
      <c r="CU693" t="str">
        <f>IFERROR('Prod y alimentación'!W751*IF($AN693=$R$10,VLOOKUP($AO693,Listas!$B$6:$C$106,2,),IF($AN693=$R$11,VLOOKUP($AO693,Listas!$E$6:$F$106,2,),IF($AN693=$R$12,VLOOKUP($AO693,Listas!$H$6:$I$106,2,),""))),"")</f>
        <v/>
      </c>
      <c r="CV693" t="str">
        <f>IFERROR('Prod y alimentación'!Z751*IF($AN693=$R$10,VLOOKUP($AO693,Listas!$B$6:$C$106,2,),IF($AN693=$R$11,VLOOKUP($AO693,Listas!$E$6:$F$106,2,),IF($AN693=$R$12,VLOOKUP($AO693,Listas!$H$6:$I$106,2,),""))),"")</f>
        <v/>
      </c>
      <c r="CW693" t="str">
        <f>IFERROR('Prod y alimentación'!AC751*IF($AN693=$R$10,VLOOKUP($AO693,Listas!$B$6:$C$106,2,),IF($AN693=$R$11,VLOOKUP($AO693,Listas!$E$6:$F$106,2,),IF($AN693=$R$12,VLOOKUP($AO693,Listas!$H$6:$I$106,2,),""))),"")</f>
        <v/>
      </c>
      <c r="CX693" t="str">
        <f>IFERROR('Prod y alimentación'!AF751*IF($AN693=$R$10,VLOOKUP($AO693,Listas!$B$6:$C$106,2,),IF($AN693=$R$11,VLOOKUP($AO693,Listas!$E$6:$F$106,2,),IF($AN693=$R$12,VLOOKUP($AO693,Listas!$H$6:$I$106,2,),""))),"")</f>
        <v/>
      </c>
      <c r="CY693" t="str">
        <f>IFERROR('Prod y alimentación'!AI751*IF($AN693=$R$10,VLOOKUP($AO693,Listas!$B$6:$C$106,2,),IF($AN693=$R$11,VLOOKUP($AO693,Listas!$E$6:$F$106,2,),IF($AN693=$R$12,VLOOKUP($AO693,Listas!$H$6:$I$106,2,),""))),"")</f>
        <v/>
      </c>
      <c r="CZ693" t="str">
        <f>IFERROR('Prod y alimentación'!AL751*IF($AN693=$R$10,VLOOKUP($AO693,Listas!$B$6:$C$106,2,),IF($AN693=$R$11,VLOOKUP($AO693,Listas!$E$6:$F$106,2,),IF($AN693=$R$12,VLOOKUP($AO693,Listas!$H$6:$I$106,2,),""))),"")</f>
        <v/>
      </c>
    </row>
    <row r="694" spans="80:104" x14ac:dyDescent="0.35">
      <c r="CB694" t="str">
        <f>IF(Reservas!E699="",IF(Reservas!D699="","",IF(Reservas!C699=$O$10,0.85,IF(Reservas!C699=$O$11,0.45,IF(Reservas!C699=$O$12,0.33,"")))),Reservas!E699)</f>
        <v/>
      </c>
      <c r="CC694" t="str">
        <f>IF(Reservas!H699="",IF(Reservas!G699="","",IF(Reservas!F699=$O$10,0.85,IF(Reservas!F699=$O$11,0.45,IF(Reservas!F699=$O$12,0.33,"")))),Reservas!H699)</f>
        <v/>
      </c>
      <c r="CD694" t="str">
        <f>IF(Reservas!K699="",IF(Reservas!J699="","",IF(Reservas!I699=$O$10,0.85,IF(Reservas!I699=$O$11,0.45,IF(Reservas!I699=$O$12,0.33,"")))),Reservas!K699)</f>
        <v/>
      </c>
      <c r="CE694" t="str">
        <f>IF(Reservas!N699="",IF(Reservas!M699="","",IF(Reservas!L699=$O$10,0.85,IF(Reservas!L699=$O$11,0.45,IF(Reservas!L699=$O$12,0.33,"")))),Reservas!N699)</f>
        <v/>
      </c>
      <c r="CF694" t="str">
        <f>IF(Reservas!Q699="",IF(Reservas!P699="","",IF(Reservas!O699=$O$10,0.85,IF(Reservas!O699=$O$11,0.45,IF(Reservas!O699=$O$12,0.33,"")))),Reservas!Q699)</f>
        <v/>
      </c>
      <c r="CG694" t="str">
        <f>IF(Reservas!T699="",IF(Reservas!S699="","",IF(Reservas!R699=$O$10,0.85,IF(Reservas!R699=$O$11,0.45,IF(Reservas!R699=$O$12,0.33,"")))),Reservas!T699)</f>
        <v/>
      </c>
      <c r="CH694" t="str">
        <f>IF(Reservas!W699="",IF(Reservas!V699="","",IF(Reservas!U699=$O$10,0.85,IF(Reservas!U699=$O$11,0.45,IF(Reservas!U699=$O$12,0.33,"")))),Reservas!W699)</f>
        <v/>
      </c>
      <c r="CI694" t="str">
        <f>IF(Reservas!Z699="",IF(Reservas!Y699="","",IF(Reservas!X699=$O$10,0.85,IF(Reservas!X699=$O$11,0.45,IF(Reservas!X699=$O$12,0.33,"")))),Reservas!Z699)</f>
        <v/>
      </c>
      <c r="CJ694" t="str">
        <f>IF(Reservas!AC699="",IF(Reservas!AB699="","",IF(Reservas!AA699=$O$10,0.85,IF(Reservas!AA699=$O$11,0.45,IF(Reservas!AA699=$O$12,0.33,"")))),Reservas!AC699)</f>
        <v/>
      </c>
      <c r="CK694" t="str">
        <f>IF(Reservas!AF699="",IF(Reservas!AE699="","",IF(Reservas!AD699=$O$10,0.85,IF(Reservas!AD699=$O$11,0.45,IF(Reservas!AD699=$O$12,0.33,"")))),Reservas!AF699)</f>
        <v/>
      </c>
      <c r="CL694" t="str">
        <f>IF(Reservas!AI699="",IF(Reservas!AH699="","",IF(Reservas!AG699=$O$10,0.85,IF(Reservas!AG699=$O$11,0.45,IF(Reservas!AG699=$O$12,0.33,"")))),Reservas!AI699)</f>
        <v/>
      </c>
      <c r="CM694" t="str">
        <f>IF(Reservas!AL699="",IF(Reservas!AK699="","",IF(Reservas!AJ699=$O$10,0.85,IF(Reservas!AJ699=$O$11,0.45,IF(Reservas!AJ699=$O$12,0.33,"")))),Reservas!AL699)</f>
        <v/>
      </c>
      <c r="CO694" t="str">
        <f>IFERROR('Prod y alimentación'!E752*IF($AN694=$R$10,VLOOKUP($AO694,Listas!$B$6:$C$106,2,),IF($AN694=$R$11,VLOOKUP($AO694,Listas!$E$6:$F$106,2,),IF($AN694=$R$12,VLOOKUP($AO694,Listas!$H$6:$I$106,2,),""))),"")</f>
        <v/>
      </c>
      <c r="CP694" t="str">
        <f>IFERROR('Prod y alimentación'!H752*IF($AN694=$R$10,VLOOKUP($AO694,Listas!$B$6:$C$106,2,),IF($AN694=$R$11,VLOOKUP($AO694,Listas!$E$6:$F$106,2,),IF($AN694=$R$12,VLOOKUP($AO694,Listas!$H$6:$I$106,2,),""))),"")</f>
        <v/>
      </c>
      <c r="CQ694" t="str">
        <f>IFERROR('Prod y alimentación'!K752*IF($AN694=$R$10,VLOOKUP($AO694,Listas!$B$6:$C$106,2,),IF($AN694=$R$11,VLOOKUP($AO694,Listas!$E$6:$F$106,2,),IF($AN694=$R$12,VLOOKUP($AO694,Listas!$H$6:$I$106,2,),""))),"")</f>
        <v/>
      </c>
      <c r="CR694" t="str">
        <f>IFERROR('Prod y alimentación'!N752*IF($AN694=$R$10,VLOOKUP($AO694,Listas!$B$6:$C$106,2,),IF($AN694=$R$11,VLOOKUP($AO694,Listas!$E$6:$F$106,2,),IF($AN694=$R$12,VLOOKUP($AO694,Listas!$H$6:$I$106,2,),""))),"")</f>
        <v/>
      </c>
      <c r="CS694" t="str">
        <f>IFERROR('Prod y alimentación'!Q752*IF($AN694=$R$10,VLOOKUP($AO694,Listas!$B$6:$C$106,2,),IF($AN694=$R$11,VLOOKUP($AO694,Listas!$E$6:$F$106,2,),IF($AN694=$R$12,VLOOKUP($AO694,Listas!$H$6:$I$106,2,),""))),"")</f>
        <v/>
      </c>
      <c r="CT694" t="str">
        <f>IFERROR('Prod y alimentación'!T752*IF($AN694=$R$10,VLOOKUP($AO694,Listas!$B$6:$C$106,2,),IF($AN694=$R$11,VLOOKUP($AO694,Listas!$E$6:$F$106,2,),IF($AN694=$R$12,VLOOKUP($AO694,Listas!$H$6:$I$106,2,),""))),"")</f>
        <v/>
      </c>
      <c r="CU694" t="str">
        <f>IFERROR('Prod y alimentación'!W752*IF($AN694=$R$10,VLOOKUP($AO694,Listas!$B$6:$C$106,2,),IF($AN694=$R$11,VLOOKUP($AO694,Listas!$E$6:$F$106,2,),IF($AN694=$R$12,VLOOKUP($AO694,Listas!$H$6:$I$106,2,),""))),"")</f>
        <v/>
      </c>
      <c r="CV694" t="str">
        <f>IFERROR('Prod y alimentación'!Z752*IF($AN694=$R$10,VLOOKUP($AO694,Listas!$B$6:$C$106,2,),IF($AN694=$R$11,VLOOKUP($AO694,Listas!$E$6:$F$106,2,),IF($AN694=$R$12,VLOOKUP($AO694,Listas!$H$6:$I$106,2,),""))),"")</f>
        <v/>
      </c>
      <c r="CW694" t="str">
        <f>IFERROR('Prod y alimentación'!AC752*IF($AN694=$R$10,VLOOKUP($AO694,Listas!$B$6:$C$106,2,),IF($AN694=$R$11,VLOOKUP($AO694,Listas!$E$6:$F$106,2,),IF($AN694=$R$12,VLOOKUP($AO694,Listas!$H$6:$I$106,2,),""))),"")</f>
        <v/>
      </c>
      <c r="CX694" t="str">
        <f>IFERROR('Prod y alimentación'!AF752*IF($AN694=$R$10,VLOOKUP($AO694,Listas!$B$6:$C$106,2,),IF($AN694=$R$11,VLOOKUP($AO694,Listas!$E$6:$F$106,2,),IF($AN694=$R$12,VLOOKUP($AO694,Listas!$H$6:$I$106,2,),""))),"")</f>
        <v/>
      </c>
      <c r="CY694" t="str">
        <f>IFERROR('Prod y alimentación'!AI752*IF($AN694=$R$10,VLOOKUP($AO694,Listas!$B$6:$C$106,2,),IF($AN694=$R$11,VLOOKUP($AO694,Listas!$E$6:$F$106,2,),IF($AN694=$R$12,VLOOKUP($AO694,Listas!$H$6:$I$106,2,),""))),"")</f>
        <v/>
      </c>
      <c r="CZ694" t="str">
        <f>IFERROR('Prod y alimentación'!AL752*IF($AN694=$R$10,VLOOKUP($AO694,Listas!$B$6:$C$106,2,),IF($AN694=$R$11,VLOOKUP($AO694,Listas!$E$6:$F$106,2,),IF($AN694=$R$12,VLOOKUP($AO694,Listas!$H$6:$I$106,2,),""))),"")</f>
        <v/>
      </c>
    </row>
    <row r="695" spans="80:104" x14ac:dyDescent="0.35">
      <c r="CB695" t="str">
        <f>IF(Reservas!E700="",IF(Reservas!D700="","",IF(Reservas!C700=$O$10,0.85,IF(Reservas!C700=$O$11,0.45,IF(Reservas!C700=$O$12,0.33,"")))),Reservas!E700)</f>
        <v/>
      </c>
      <c r="CC695" t="str">
        <f>IF(Reservas!H700="",IF(Reservas!G700="","",IF(Reservas!F700=$O$10,0.85,IF(Reservas!F700=$O$11,0.45,IF(Reservas!F700=$O$12,0.33,"")))),Reservas!H700)</f>
        <v/>
      </c>
      <c r="CD695" t="str">
        <f>IF(Reservas!K700="",IF(Reservas!J700="","",IF(Reservas!I700=$O$10,0.85,IF(Reservas!I700=$O$11,0.45,IF(Reservas!I700=$O$12,0.33,"")))),Reservas!K700)</f>
        <v/>
      </c>
      <c r="CE695" t="str">
        <f>IF(Reservas!N700="",IF(Reservas!M700="","",IF(Reservas!L700=$O$10,0.85,IF(Reservas!L700=$O$11,0.45,IF(Reservas!L700=$O$12,0.33,"")))),Reservas!N700)</f>
        <v/>
      </c>
      <c r="CF695" t="str">
        <f>IF(Reservas!Q700="",IF(Reservas!P700="","",IF(Reservas!O700=$O$10,0.85,IF(Reservas!O700=$O$11,0.45,IF(Reservas!O700=$O$12,0.33,"")))),Reservas!Q700)</f>
        <v/>
      </c>
      <c r="CG695" t="str">
        <f>IF(Reservas!T700="",IF(Reservas!S700="","",IF(Reservas!R700=$O$10,0.85,IF(Reservas!R700=$O$11,0.45,IF(Reservas!R700=$O$12,0.33,"")))),Reservas!T700)</f>
        <v/>
      </c>
      <c r="CH695" t="str">
        <f>IF(Reservas!W700="",IF(Reservas!V700="","",IF(Reservas!U700=$O$10,0.85,IF(Reservas!U700=$O$11,0.45,IF(Reservas!U700=$O$12,0.33,"")))),Reservas!W700)</f>
        <v/>
      </c>
      <c r="CI695" t="str">
        <f>IF(Reservas!Z700="",IF(Reservas!Y700="","",IF(Reservas!X700=$O$10,0.85,IF(Reservas!X700=$O$11,0.45,IF(Reservas!X700=$O$12,0.33,"")))),Reservas!Z700)</f>
        <v/>
      </c>
      <c r="CJ695" t="str">
        <f>IF(Reservas!AC700="",IF(Reservas!AB700="","",IF(Reservas!AA700=$O$10,0.85,IF(Reservas!AA700=$O$11,0.45,IF(Reservas!AA700=$O$12,0.33,"")))),Reservas!AC700)</f>
        <v/>
      </c>
      <c r="CK695" t="str">
        <f>IF(Reservas!AF700="",IF(Reservas!AE700="","",IF(Reservas!AD700=$O$10,0.85,IF(Reservas!AD700=$O$11,0.45,IF(Reservas!AD700=$O$12,0.33,"")))),Reservas!AF700)</f>
        <v/>
      </c>
      <c r="CL695" t="str">
        <f>IF(Reservas!AI700="",IF(Reservas!AH700="","",IF(Reservas!AG700=$O$10,0.85,IF(Reservas!AG700=$O$11,0.45,IF(Reservas!AG700=$O$12,0.33,"")))),Reservas!AI700)</f>
        <v/>
      </c>
      <c r="CM695" t="str">
        <f>IF(Reservas!AL700="",IF(Reservas!AK700="","",IF(Reservas!AJ700=$O$10,0.85,IF(Reservas!AJ700=$O$11,0.45,IF(Reservas!AJ700=$O$12,0.33,"")))),Reservas!AL700)</f>
        <v/>
      </c>
      <c r="CO695" t="str">
        <f>IFERROR('Prod y alimentación'!E753*IF($AN695=$R$10,VLOOKUP($AO695,Listas!$B$6:$C$106,2,),IF($AN695=$R$11,VLOOKUP($AO695,Listas!$E$6:$F$106,2,),IF($AN695=$R$12,VLOOKUP($AO695,Listas!$H$6:$I$106,2,),""))),"")</f>
        <v/>
      </c>
      <c r="CP695" t="str">
        <f>IFERROR('Prod y alimentación'!H753*IF($AN695=$R$10,VLOOKUP($AO695,Listas!$B$6:$C$106,2,),IF($AN695=$R$11,VLOOKUP($AO695,Listas!$E$6:$F$106,2,),IF($AN695=$R$12,VLOOKUP($AO695,Listas!$H$6:$I$106,2,),""))),"")</f>
        <v/>
      </c>
      <c r="CQ695" t="str">
        <f>IFERROR('Prod y alimentación'!K753*IF($AN695=$R$10,VLOOKUP($AO695,Listas!$B$6:$C$106,2,),IF($AN695=$R$11,VLOOKUP($AO695,Listas!$E$6:$F$106,2,),IF($AN695=$R$12,VLOOKUP($AO695,Listas!$H$6:$I$106,2,),""))),"")</f>
        <v/>
      </c>
      <c r="CR695" t="str">
        <f>IFERROR('Prod y alimentación'!N753*IF($AN695=$R$10,VLOOKUP($AO695,Listas!$B$6:$C$106,2,),IF($AN695=$R$11,VLOOKUP($AO695,Listas!$E$6:$F$106,2,),IF($AN695=$R$12,VLOOKUP($AO695,Listas!$H$6:$I$106,2,),""))),"")</f>
        <v/>
      </c>
      <c r="CS695" t="str">
        <f>IFERROR('Prod y alimentación'!Q753*IF($AN695=$R$10,VLOOKUP($AO695,Listas!$B$6:$C$106,2,),IF($AN695=$R$11,VLOOKUP($AO695,Listas!$E$6:$F$106,2,),IF($AN695=$R$12,VLOOKUP($AO695,Listas!$H$6:$I$106,2,),""))),"")</f>
        <v/>
      </c>
      <c r="CT695" t="str">
        <f>IFERROR('Prod y alimentación'!T753*IF($AN695=$R$10,VLOOKUP($AO695,Listas!$B$6:$C$106,2,),IF($AN695=$R$11,VLOOKUP($AO695,Listas!$E$6:$F$106,2,),IF($AN695=$R$12,VLOOKUP($AO695,Listas!$H$6:$I$106,2,),""))),"")</f>
        <v/>
      </c>
      <c r="CU695" t="str">
        <f>IFERROR('Prod y alimentación'!W753*IF($AN695=$R$10,VLOOKUP($AO695,Listas!$B$6:$C$106,2,),IF($AN695=$R$11,VLOOKUP($AO695,Listas!$E$6:$F$106,2,),IF($AN695=$R$12,VLOOKUP($AO695,Listas!$H$6:$I$106,2,),""))),"")</f>
        <v/>
      </c>
      <c r="CV695" t="str">
        <f>IFERROR('Prod y alimentación'!Z753*IF($AN695=$R$10,VLOOKUP($AO695,Listas!$B$6:$C$106,2,),IF($AN695=$R$11,VLOOKUP($AO695,Listas!$E$6:$F$106,2,),IF($AN695=$R$12,VLOOKUP($AO695,Listas!$H$6:$I$106,2,),""))),"")</f>
        <v/>
      </c>
      <c r="CW695" t="str">
        <f>IFERROR('Prod y alimentación'!AC753*IF($AN695=$R$10,VLOOKUP($AO695,Listas!$B$6:$C$106,2,),IF($AN695=$R$11,VLOOKUP($AO695,Listas!$E$6:$F$106,2,),IF($AN695=$R$12,VLOOKUP($AO695,Listas!$H$6:$I$106,2,),""))),"")</f>
        <v/>
      </c>
      <c r="CX695" t="str">
        <f>IFERROR('Prod y alimentación'!AF753*IF($AN695=$R$10,VLOOKUP($AO695,Listas!$B$6:$C$106,2,),IF($AN695=$R$11,VLOOKUP($AO695,Listas!$E$6:$F$106,2,),IF($AN695=$R$12,VLOOKUP($AO695,Listas!$H$6:$I$106,2,),""))),"")</f>
        <v/>
      </c>
      <c r="CY695" t="str">
        <f>IFERROR('Prod y alimentación'!AI753*IF($AN695=$R$10,VLOOKUP($AO695,Listas!$B$6:$C$106,2,),IF($AN695=$R$11,VLOOKUP($AO695,Listas!$E$6:$F$106,2,),IF($AN695=$R$12,VLOOKUP($AO695,Listas!$H$6:$I$106,2,),""))),"")</f>
        <v/>
      </c>
      <c r="CZ695" t="str">
        <f>IFERROR('Prod y alimentación'!AL753*IF($AN695=$R$10,VLOOKUP($AO695,Listas!$B$6:$C$106,2,),IF($AN695=$R$11,VLOOKUP($AO695,Listas!$E$6:$F$106,2,),IF($AN695=$R$12,VLOOKUP($AO695,Listas!$H$6:$I$106,2,),""))),"")</f>
        <v/>
      </c>
    </row>
    <row r="696" spans="80:104" x14ac:dyDescent="0.35">
      <c r="CB696" t="str">
        <f>IF(Reservas!E701="",IF(Reservas!D701="","",IF(Reservas!C701=$O$10,0.85,IF(Reservas!C701=$O$11,0.45,IF(Reservas!C701=$O$12,0.33,"")))),Reservas!E701)</f>
        <v/>
      </c>
      <c r="CC696" t="str">
        <f>IF(Reservas!H701="",IF(Reservas!G701="","",IF(Reservas!F701=$O$10,0.85,IF(Reservas!F701=$O$11,0.45,IF(Reservas!F701=$O$12,0.33,"")))),Reservas!H701)</f>
        <v/>
      </c>
      <c r="CD696" t="str">
        <f>IF(Reservas!K701="",IF(Reservas!J701="","",IF(Reservas!I701=$O$10,0.85,IF(Reservas!I701=$O$11,0.45,IF(Reservas!I701=$O$12,0.33,"")))),Reservas!K701)</f>
        <v/>
      </c>
      <c r="CE696" t="str">
        <f>IF(Reservas!N701="",IF(Reservas!M701="","",IF(Reservas!L701=$O$10,0.85,IF(Reservas!L701=$O$11,0.45,IF(Reservas!L701=$O$12,0.33,"")))),Reservas!N701)</f>
        <v/>
      </c>
      <c r="CF696" t="str">
        <f>IF(Reservas!Q701="",IF(Reservas!P701="","",IF(Reservas!O701=$O$10,0.85,IF(Reservas!O701=$O$11,0.45,IF(Reservas!O701=$O$12,0.33,"")))),Reservas!Q701)</f>
        <v/>
      </c>
      <c r="CG696" t="str">
        <f>IF(Reservas!T701="",IF(Reservas!S701="","",IF(Reservas!R701=$O$10,0.85,IF(Reservas!R701=$O$11,0.45,IF(Reservas!R701=$O$12,0.33,"")))),Reservas!T701)</f>
        <v/>
      </c>
      <c r="CH696" t="str">
        <f>IF(Reservas!W701="",IF(Reservas!V701="","",IF(Reservas!U701=$O$10,0.85,IF(Reservas!U701=$O$11,0.45,IF(Reservas!U701=$O$12,0.33,"")))),Reservas!W701)</f>
        <v/>
      </c>
      <c r="CI696" t="str">
        <f>IF(Reservas!Z701="",IF(Reservas!Y701="","",IF(Reservas!X701=$O$10,0.85,IF(Reservas!X701=$O$11,0.45,IF(Reservas!X701=$O$12,0.33,"")))),Reservas!Z701)</f>
        <v/>
      </c>
      <c r="CJ696" t="str">
        <f>IF(Reservas!AC701="",IF(Reservas!AB701="","",IF(Reservas!AA701=$O$10,0.85,IF(Reservas!AA701=$O$11,0.45,IF(Reservas!AA701=$O$12,0.33,"")))),Reservas!AC701)</f>
        <v/>
      </c>
      <c r="CK696" t="str">
        <f>IF(Reservas!AF701="",IF(Reservas!AE701="","",IF(Reservas!AD701=$O$10,0.85,IF(Reservas!AD701=$O$11,0.45,IF(Reservas!AD701=$O$12,0.33,"")))),Reservas!AF701)</f>
        <v/>
      </c>
      <c r="CL696" t="str">
        <f>IF(Reservas!AI701="",IF(Reservas!AH701="","",IF(Reservas!AG701=$O$10,0.85,IF(Reservas!AG701=$O$11,0.45,IF(Reservas!AG701=$O$12,0.33,"")))),Reservas!AI701)</f>
        <v/>
      </c>
      <c r="CM696" t="str">
        <f>IF(Reservas!AL701="",IF(Reservas!AK701="","",IF(Reservas!AJ701=$O$10,0.85,IF(Reservas!AJ701=$O$11,0.45,IF(Reservas!AJ701=$O$12,0.33,"")))),Reservas!AL701)</f>
        <v/>
      </c>
      <c r="CO696" t="str">
        <f>IFERROR('Prod y alimentación'!E754*IF($AN696=$R$10,VLOOKUP($AO696,Listas!$B$6:$C$106,2,),IF($AN696=$R$11,VLOOKUP($AO696,Listas!$E$6:$F$106,2,),IF($AN696=$R$12,VLOOKUP($AO696,Listas!$H$6:$I$106,2,),""))),"")</f>
        <v/>
      </c>
      <c r="CP696" t="str">
        <f>IFERROR('Prod y alimentación'!H754*IF($AN696=$R$10,VLOOKUP($AO696,Listas!$B$6:$C$106,2,),IF($AN696=$R$11,VLOOKUP($AO696,Listas!$E$6:$F$106,2,),IF($AN696=$R$12,VLOOKUP($AO696,Listas!$H$6:$I$106,2,),""))),"")</f>
        <v/>
      </c>
      <c r="CQ696" t="str">
        <f>IFERROR('Prod y alimentación'!K754*IF($AN696=$R$10,VLOOKUP($AO696,Listas!$B$6:$C$106,2,),IF($AN696=$R$11,VLOOKUP($AO696,Listas!$E$6:$F$106,2,),IF($AN696=$R$12,VLOOKUP($AO696,Listas!$H$6:$I$106,2,),""))),"")</f>
        <v/>
      </c>
      <c r="CR696" t="str">
        <f>IFERROR('Prod y alimentación'!N754*IF($AN696=$R$10,VLOOKUP($AO696,Listas!$B$6:$C$106,2,),IF($AN696=$R$11,VLOOKUP($AO696,Listas!$E$6:$F$106,2,),IF($AN696=$R$12,VLOOKUP($AO696,Listas!$H$6:$I$106,2,),""))),"")</f>
        <v/>
      </c>
      <c r="CS696" t="str">
        <f>IFERROR('Prod y alimentación'!Q754*IF($AN696=$R$10,VLOOKUP($AO696,Listas!$B$6:$C$106,2,),IF($AN696=$R$11,VLOOKUP($AO696,Listas!$E$6:$F$106,2,),IF($AN696=$R$12,VLOOKUP($AO696,Listas!$H$6:$I$106,2,),""))),"")</f>
        <v/>
      </c>
      <c r="CT696" t="str">
        <f>IFERROR('Prod y alimentación'!T754*IF($AN696=$R$10,VLOOKUP($AO696,Listas!$B$6:$C$106,2,),IF($AN696=$R$11,VLOOKUP($AO696,Listas!$E$6:$F$106,2,),IF($AN696=$R$12,VLOOKUP($AO696,Listas!$H$6:$I$106,2,),""))),"")</f>
        <v/>
      </c>
      <c r="CU696" t="str">
        <f>IFERROR('Prod y alimentación'!W754*IF($AN696=$R$10,VLOOKUP($AO696,Listas!$B$6:$C$106,2,),IF($AN696=$R$11,VLOOKUP($AO696,Listas!$E$6:$F$106,2,),IF($AN696=$R$12,VLOOKUP($AO696,Listas!$H$6:$I$106,2,),""))),"")</f>
        <v/>
      </c>
      <c r="CV696" t="str">
        <f>IFERROR('Prod y alimentación'!Z754*IF($AN696=$R$10,VLOOKUP($AO696,Listas!$B$6:$C$106,2,),IF($AN696=$R$11,VLOOKUP($AO696,Listas!$E$6:$F$106,2,),IF($AN696=$R$12,VLOOKUP($AO696,Listas!$H$6:$I$106,2,),""))),"")</f>
        <v/>
      </c>
      <c r="CW696" t="str">
        <f>IFERROR('Prod y alimentación'!AC754*IF($AN696=$R$10,VLOOKUP($AO696,Listas!$B$6:$C$106,2,),IF($AN696=$R$11,VLOOKUP($AO696,Listas!$E$6:$F$106,2,),IF($AN696=$R$12,VLOOKUP($AO696,Listas!$H$6:$I$106,2,),""))),"")</f>
        <v/>
      </c>
      <c r="CX696" t="str">
        <f>IFERROR('Prod y alimentación'!AF754*IF($AN696=$R$10,VLOOKUP($AO696,Listas!$B$6:$C$106,2,),IF($AN696=$R$11,VLOOKUP($AO696,Listas!$E$6:$F$106,2,),IF($AN696=$R$12,VLOOKUP($AO696,Listas!$H$6:$I$106,2,),""))),"")</f>
        <v/>
      </c>
      <c r="CY696" t="str">
        <f>IFERROR('Prod y alimentación'!AI754*IF($AN696=$R$10,VLOOKUP($AO696,Listas!$B$6:$C$106,2,),IF($AN696=$R$11,VLOOKUP($AO696,Listas!$E$6:$F$106,2,),IF($AN696=$R$12,VLOOKUP($AO696,Listas!$H$6:$I$106,2,),""))),"")</f>
        <v/>
      </c>
      <c r="CZ696" t="str">
        <f>IFERROR('Prod y alimentación'!AL754*IF($AN696=$R$10,VLOOKUP($AO696,Listas!$B$6:$C$106,2,),IF($AN696=$R$11,VLOOKUP($AO696,Listas!$E$6:$F$106,2,),IF($AN696=$R$12,VLOOKUP($AO696,Listas!$H$6:$I$106,2,),""))),"")</f>
        <v/>
      </c>
    </row>
    <row r="697" spans="80:104" x14ac:dyDescent="0.35">
      <c r="CB697" t="str">
        <f>IF(Reservas!E702="",IF(Reservas!D702="","",IF(Reservas!C702=$O$10,0.85,IF(Reservas!C702=$O$11,0.45,IF(Reservas!C702=$O$12,0.33,"")))),Reservas!E702)</f>
        <v/>
      </c>
      <c r="CC697" t="str">
        <f>IF(Reservas!H702="",IF(Reservas!G702="","",IF(Reservas!F702=$O$10,0.85,IF(Reservas!F702=$O$11,0.45,IF(Reservas!F702=$O$12,0.33,"")))),Reservas!H702)</f>
        <v/>
      </c>
      <c r="CD697" t="str">
        <f>IF(Reservas!K702="",IF(Reservas!J702="","",IF(Reservas!I702=$O$10,0.85,IF(Reservas!I702=$O$11,0.45,IF(Reservas!I702=$O$12,0.33,"")))),Reservas!K702)</f>
        <v/>
      </c>
      <c r="CE697" t="str">
        <f>IF(Reservas!N702="",IF(Reservas!M702="","",IF(Reservas!L702=$O$10,0.85,IF(Reservas!L702=$O$11,0.45,IF(Reservas!L702=$O$12,0.33,"")))),Reservas!N702)</f>
        <v/>
      </c>
      <c r="CF697" t="str">
        <f>IF(Reservas!Q702="",IF(Reservas!P702="","",IF(Reservas!O702=$O$10,0.85,IF(Reservas!O702=$O$11,0.45,IF(Reservas!O702=$O$12,0.33,"")))),Reservas!Q702)</f>
        <v/>
      </c>
      <c r="CG697" t="str">
        <f>IF(Reservas!T702="",IF(Reservas!S702="","",IF(Reservas!R702=$O$10,0.85,IF(Reservas!R702=$O$11,0.45,IF(Reservas!R702=$O$12,0.33,"")))),Reservas!T702)</f>
        <v/>
      </c>
      <c r="CH697" t="str">
        <f>IF(Reservas!W702="",IF(Reservas!V702="","",IF(Reservas!U702=$O$10,0.85,IF(Reservas!U702=$O$11,0.45,IF(Reservas!U702=$O$12,0.33,"")))),Reservas!W702)</f>
        <v/>
      </c>
      <c r="CI697" t="str">
        <f>IF(Reservas!Z702="",IF(Reservas!Y702="","",IF(Reservas!X702=$O$10,0.85,IF(Reservas!X702=$O$11,0.45,IF(Reservas!X702=$O$12,0.33,"")))),Reservas!Z702)</f>
        <v/>
      </c>
      <c r="CJ697" t="str">
        <f>IF(Reservas!AC702="",IF(Reservas!AB702="","",IF(Reservas!AA702=$O$10,0.85,IF(Reservas!AA702=$O$11,0.45,IF(Reservas!AA702=$O$12,0.33,"")))),Reservas!AC702)</f>
        <v/>
      </c>
      <c r="CK697" t="str">
        <f>IF(Reservas!AF702="",IF(Reservas!AE702="","",IF(Reservas!AD702=$O$10,0.85,IF(Reservas!AD702=$O$11,0.45,IF(Reservas!AD702=$O$12,0.33,"")))),Reservas!AF702)</f>
        <v/>
      </c>
      <c r="CL697" t="str">
        <f>IF(Reservas!AI702="",IF(Reservas!AH702="","",IF(Reservas!AG702=$O$10,0.85,IF(Reservas!AG702=$O$11,0.45,IF(Reservas!AG702=$O$12,0.33,"")))),Reservas!AI702)</f>
        <v/>
      </c>
      <c r="CM697" t="str">
        <f>IF(Reservas!AL702="",IF(Reservas!AK702="","",IF(Reservas!AJ702=$O$10,0.85,IF(Reservas!AJ702=$O$11,0.45,IF(Reservas!AJ702=$O$12,0.33,"")))),Reservas!AL702)</f>
        <v/>
      </c>
      <c r="CO697" t="str">
        <f>IFERROR('Prod y alimentación'!E755*IF($AN697=$R$10,VLOOKUP($AO697,Listas!$B$6:$C$106,2,),IF($AN697=$R$11,VLOOKUP($AO697,Listas!$E$6:$F$106,2,),IF($AN697=$R$12,VLOOKUP($AO697,Listas!$H$6:$I$106,2,),""))),"")</f>
        <v/>
      </c>
      <c r="CP697" t="str">
        <f>IFERROR('Prod y alimentación'!H755*IF($AN697=$R$10,VLOOKUP($AO697,Listas!$B$6:$C$106,2,),IF($AN697=$R$11,VLOOKUP($AO697,Listas!$E$6:$F$106,2,),IF($AN697=$R$12,VLOOKUP($AO697,Listas!$H$6:$I$106,2,),""))),"")</f>
        <v/>
      </c>
      <c r="CQ697" t="str">
        <f>IFERROR('Prod y alimentación'!K755*IF($AN697=$R$10,VLOOKUP($AO697,Listas!$B$6:$C$106,2,),IF($AN697=$R$11,VLOOKUP($AO697,Listas!$E$6:$F$106,2,),IF($AN697=$R$12,VLOOKUP($AO697,Listas!$H$6:$I$106,2,),""))),"")</f>
        <v/>
      </c>
      <c r="CR697" t="str">
        <f>IFERROR('Prod y alimentación'!N755*IF($AN697=$R$10,VLOOKUP($AO697,Listas!$B$6:$C$106,2,),IF($AN697=$R$11,VLOOKUP($AO697,Listas!$E$6:$F$106,2,),IF($AN697=$R$12,VLOOKUP($AO697,Listas!$H$6:$I$106,2,),""))),"")</f>
        <v/>
      </c>
      <c r="CS697" t="str">
        <f>IFERROR('Prod y alimentación'!Q755*IF($AN697=$R$10,VLOOKUP($AO697,Listas!$B$6:$C$106,2,),IF($AN697=$R$11,VLOOKUP($AO697,Listas!$E$6:$F$106,2,),IF($AN697=$R$12,VLOOKUP($AO697,Listas!$H$6:$I$106,2,),""))),"")</f>
        <v/>
      </c>
      <c r="CT697" t="str">
        <f>IFERROR('Prod y alimentación'!T755*IF($AN697=$R$10,VLOOKUP($AO697,Listas!$B$6:$C$106,2,),IF($AN697=$R$11,VLOOKUP($AO697,Listas!$E$6:$F$106,2,),IF($AN697=$R$12,VLOOKUP($AO697,Listas!$H$6:$I$106,2,),""))),"")</f>
        <v/>
      </c>
      <c r="CU697" t="str">
        <f>IFERROR('Prod y alimentación'!W755*IF($AN697=$R$10,VLOOKUP($AO697,Listas!$B$6:$C$106,2,),IF($AN697=$R$11,VLOOKUP($AO697,Listas!$E$6:$F$106,2,),IF($AN697=$R$12,VLOOKUP($AO697,Listas!$H$6:$I$106,2,),""))),"")</f>
        <v/>
      </c>
      <c r="CV697" t="str">
        <f>IFERROR('Prod y alimentación'!Z755*IF($AN697=$R$10,VLOOKUP($AO697,Listas!$B$6:$C$106,2,),IF($AN697=$R$11,VLOOKUP($AO697,Listas!$E$6:$F$106,2,),IF($AN697=$R$12,VLOOKUP($AO697,Listas!$H$6:$I$106,2,),""))),"")</f>
        <v/>
      </c>
      <c r="CW697" t="str">
        <f>IFERROR('Prod y alimentación'!AC755*IF($AN697=$R$10,VLOOKUP($AO697,Listas!$B$6:$C$106,2,),IF($AN697=$R$11,VLOOKUP($AO697,Listas!$E$6:$F$106,2,),IF($AN697=$R$12,VLOOKUP($AO697,Listas!$H$6:$I$106,2,),""))),"")</f>
        <v/>
      </c>
      <c r="CX697" t="str">
        <f>IFERROR('Prod y alimentación'!AF755*IF($AN697=$R$10,VLOOKUP($AO697,Listas!$B$6:$C$106,2,),IF($AN697=$R$11,VLOOKUP($AO697,Listas!$E$6:$F$106,2,),IF($AN697=$R$12,VLOOKUP($AO697,Listas!$H$6:$I$106,2,),""))),"")</f>
        <v/>
      </c>
      <c r="CY697" t="str">
        <f>IFERROR('Prod y alimentación'!AI755*IF($AN697=$R$10,VLOOKUP($AO697,Listas!$B$6:$C$106,2,),IF($AN697=$R$11,VLOOKUP($AO697,Listas!$E$6:$F$106,2,),IF($AN697=$R$12,VLOOKUP($AO697,Listas!$H$6:$I$106,2,),""))),"")</f>
        <v/>
      </c>
      <c r="CZ697" t="str">
        <f>IFERROR('Prod y alimentación'!AL755*IF($AN697=$R$10,VLOOKUP($AO697,Listas!$B$6:$C$106,2,),IF($AN697=$R$11,VLOOKUP($AO697,Listas!$E$6:$F$106,2,),IF($AN697=$R$12,VLOOKUP($AO697,Listas!$H$6:$I$106,2,),""))),"")</f>
        <v/>
      </c>
    </row>
    <row r="698" spans="80:104" x14ac:dyDescent="0.35">
      <c r="CB698" t="str">
        <f>IF(Reservas!E703="",IF(Reservas!D703="","",IF(Reservas!C703=$O$10,0.85,IF(Reservas!C703=$O$11,0.45,IF(Reservas!C703=$O$12,0.33,"")))),Reservas!E703)</f>
        <v/>
      </c>
      <c r="CC698" t="str">
        <f>IF(Reservas!H703="",IF(Reservas!G703="","",IF(Reservas!F703=$O$10,0.85,IF(Reservas!F703=$O$11,0.45,IF(Reservas!F703=$O$12,0.33,"")))),Reservas!H703)</f>
        <v/>
      </c>
      <c r="CD698" t="str">
        <f>IF(Reservas!K703="",IF(Reservas!J703="","",IF(Reservas!I703=$O$10,0.85,IF(Reservas!I703=$O$11,0.45,IF(Reservas!I703=$O$12,0.33,"")))),Reservas!K703)</f>
        <v/>
      </c>
      <c r="CE698" t="str">
        <f>IF(Reservas!N703="",IF(Reservas!M703="","",IF(Reservas!L703=$O$10,0.85,IF(Reservas!L703=$O$11,0.45,IF(Reservas!L703=$O$12,0.33,"")))),Reservas!N703)</f>
        <v/>
      </c>
      <c r="CF698" t="str">
        <f>IF(Reservas!Q703="",IF(Reservas!P703="","",IF(Reservas!O703=$O$10,0.85,IF(Reservas!O703=$O$11,0.45,IF(Reservas!O703=$O$12,0.33,"")))),Reservas!Q703)</f>
        <v/>
      </c>
      <c r="CG698" t="str">
        <f>IF(Reservas!T703="",IF(Reservas!S703="","",IF(Reservas!R703=$O$10,0.85,IF(Reservas!R703=$O$11,0.45,IF(Reservas!R703=$O$12,0.33,"")))),Reservas!T703)</f>
        <v/>
      </c>
      <c r="CH698" t="str">
        <f>IF(Reservas!W703="",IF(Reservas!V703="","",IF(Reservas!U703=$O$10,0.85,IF(Reservas!U703=$O$11,0.45,IF(Reservas!U703=$O$12,0.33,"")))),Reservas!W703)</f>
        <v/>
      </c>
      <c r="CI698" t="str">
        <f>IF(Reservas!Z703="",IF(Reservas!Y703="","",IF(Reservas!X703=$O$10,0.85,IF(Reservas!X703=$O$11,0.45,IF(Reservas!X703=$O$12,0.33,"")))),Reservas!Z703)</f>
        <v/>
      </c>
      <c r="CJ698" t="str">
        <f>IF(Reservas!AC703="",IF(Reservas!AB703="","",IF(Reservas!AA703=$O$10,0.85,IF(Reservas!AA703=$O$11,0.45,IF(Reservas!AA703=$O$12,0.33,"")))),Reservas!AC703)</f>
        <v/>
      </c>
      <c r="CK698" t="str">
        <f>IF(Reservas!AF703="",IF(Reservas!AE703="","",IF(Reservas!AD703=$O$10,0.85,IF(Reservas!AD703=$O$11,0.45,IF(Reservas!AD703=$O$12,0.33,"")))),Reservas!AF703)</f>
        <v/>
      </c>
      <c r="CL698" t="str">
        <f>IF(Reservas!AI703="",IF(Reservas!AH703="","",IF(Reservas!AG703=$O$10,0.85,IF(Reservas!AG703=$O$11,0.45,IF(Reservas!AG703=$O$12,0.33,"")))),Reservas!AI703)</f>
        <v/>
      </c>
      <c r="CM698" t="str">
        <f>IF(Reservas!AL703="",IF(Reservas!AK703="","",IF(Reservas!AJ703=$O$10,0.85,IF(Reservas!AJ703=$O$11,0.45,IF(Reservas!AJ703=$O$12,0.33,"")))),Reservas!AL703)</f>
        <v/>
      </c>
      <c r="CO698" t="str">
        <f>IFERROR('Prod y alimentación'!E756*IF($AN698=$R$10,VLOOKUP($AO698,Listas!$B$6:$C$106,2,),IF($AN698=$R$11,VLOOKUP($AO698,Listas!$E$6:$F$106,2,),IF($AN698=$R$12,VLOOKUP($AO698,Listas!$H$6:$I$106,2,),""))),"")</f>
        <v/>
      </c>
      <c r="CP698" t="str">
        <f>IFERROR('Prod y alimentación'!H756*IF($AN698=$R$10,VLOOKUP($AO698,Listas!$B$6:$C$106,2,),IF($AN698=$R$11,VLOOKUP($AO698,Listas!$E$6:$F$106,2,),IF($AN698=$R$12,VLOOKUP($AO698,Listas!$H$6:$I$106,2,),""))),"")</f>
        <v/>
      </c>
      <c r="CQ698" t="str">
        <f>IFERROR('Prod y alimentación'!K756*IF($AN698=$R$10,VLOOKUP($AO698,Listas!$B$6:$C$106,2,),IF($AN698=$R$11,VLOOKUP($AO698,Listas!$E$6:$F$106,2,),IF($AN698=$R$12,VLOOKUP($AO698,Listas!$H$6:$I$106,2,),""))),"")</f>
        <v/>
      </c>
      <c r="CR698" t="str">
        <f>IFERROR('Prod y alimentación'!N756*IF($AN698=$R$10,VLOOKUP($AO698,Listas!$B$6:$C$106,2,),IF($AN698=$R$11,VLOOKUP($AO698,Listas!$E$6:$F$106,2,),IF($AN698=$R$12,VLOOKUP($AO698,Listas!$H$6:$I$106,2,),""))),"")</f>
        <v/>
      </c>
      <c r="CS698" t="str">
        <f>IFERROR('Prod y alimentación'!Q756*IF($AN698=$R$10,VLOOKUP($AO698,Listas!$B$6:$C$106,2,),IF($AN698=$R$11,VLOOKUP($AO698,Listas!$E$6:$F$106,2,),IF($AN698=$R$12,VLOOKUP($AO698,Listas!$H$6:$I$106,2,),""))),"")</f>
        <v/>
      </c>
      <c r="CT698" t="str">
        <f>IFERROR('Prod y alimentación'!T756*IF($AN698=$R$10,VLOOKUP($AO698,Listas!$B$6:$C$106,2,),IF($AN698=$R$11,VLOOKUP($AO698,Listas!$E$6:$F$106,2,),IF($AN698=$R$12,VLOOKUP($AO698,Listas!$H$6:$I$106,2,),""))),"")</f>
        <v/>
      </c>
      <c r="CU698" t="str">
        <f>IFERROR('Prod y alimentación'!W756*IF($AN698=$R$10,VLOOKUP($AO698,Listas!$B$6:$C$106,2,),IF($AN698=$R$11,VLOOKUP($AO698,Listas!$E$6:$F$106,2,),IF($AN698=$R$12,VLOOKUP($AO698,Listas!$H$6:$I$106,2,),""))),"")</f>
        <v/>
      </c>
      <c r="CV698" t="str">
        <f>IFERROR('Prod y alimentación'!Z756*IF($AN698=$R$10,VLOOKUP($AO698,Listas!$B$6:$C$106,2,),IF($AN698=$R$11,VLOOKUP($AO698,Listas!$E$6:$F$106,2,),IF($AN698=$R$12,VLOOKUP($AO698,Listas!$H$6:$I$106,2,),""))),"")</f>
        <v/>
      </c>
      <c r="CW698" t="str">
        <f>IFERROR('Prod y alimentación'!AC756*IF($AN698=$R$10,VLOOKUP($AO698,Listas!$B$6:$C$106,2,),IF($AN698=$R$11,VLOOKUP($AO698,Listas!$E$6:$F$106,2,),IF($AN698=$R$12,VLOOKUP($AO698,Listas!$H$6:$I$106,2,),""))),"")</f>
        <v/>
      </c>
      <c r="CX698" t="str">
        <f>IFERROR('Prod y alimentación'!AF756*IF($AN698=$R$10,VLOOKUP($AO698,Listas!$B$6:$C$106,2,),IF($AN698=$R$11,VLOOKUP($AO698,Listas!$E$6:$F$106,2,),IF($AN698=$R$12,VLOOKUP($AO698,Listas!$H$6:$I$106,2,),""))),"")</f>
        <v/>
      </c>
      <c r="CY698" t="str">
        <f>IFERROR('Prod y alimentación'!AI756*IF($AN698=$R$10,VLOOKUP($AO698,Listas!$B$6:$C$106,2,),IF($AN698=$R$11,VLOOKUP($AO698,Listas!$E$6:$F$106,2,),IF($AN698=$R$12,VLOOKUP($AO698,Listas!$H$6:$I$106,2,),""))),"")</f>
        <v/>
      </c>
      <c r="CZ698" t="str">
        <f>IFERROR('Prod y alimentación'!AL756*IF($AN698=$R$10,VLOOKUP($AO698,Listas!$B$6:$C$106,2,),IF($AN698=$R$11,VLOOKUP($AO698,Listas!$E$6:$F$106,2,),IF($AN698=$R$12,VLOOKUP($AO698,Listas!$H$6:$I$106,2,),""))),"")</f>
        <v/>
      </c>
    </row>
    <row r="699" spans="80:104" x14ac:dyDescent="0.35">
      <c r="CB699" t="str">
        <f>IF(Reservas!E704="",IF(Reservas!D704="","",IF(Reservas!C704=$O$10,0.85,IF(Reservas!C704=$O$11,0.45,IF(Reservas!C704=$O$12,0.33,"")))),Reservas!E704)</f>
        <v/>
      </c>
      <c r="CC699" t="str">
        <f>IF(Reservas!H704="",IF(Reservas!G704="","",IF(Reservas!F704=$O$10,0.85,IF(Reservas!F704=$O$11,0.45,IF(Reservas!F704=$O$12,0.33,"")))),Reservas!H704)</f>
        <v/>
      </c>
      <c r="CD699" t="str">
        <f>IF(Reservas!K704="",IF(Reservas!J704="","",IF(Reservas!I704=$O$10,0.85,IF(Reservas!I704=$O$11,0.45,IF(Reservas!I704=$O$12,0.33,"")))),Reservas!K704)</f>
        <v/>
      </c>
      <c r="CE699" t="str">
        <f>IF(Reservas!N704="",IF(Reservas!M704="","",IF(Reservas!L704=$O$10,0.85,IF(Reservas!L704=$O$11,0.45,IF(Reservas!L704=$O$12,0.33,"")))),Reservas!N704)</f>
        <v/>
      </c>
      <c r="CF699" t="str">
        <f>IF(Reservas!Q704="",IF(Reservas!P704="","",IF(Reservas!O704=$O$10,0.85,IF(Reservas!O704=$O$11,0.45,IF(Reservas!O704=$O$12,0.33,"")))),Reservas!Q704)</f>
        <v/>
      </c>
      <c r="CG699" t="str">
        <f>IF(Reservas!T704="",IF(Reservas!S704="","",IF(Reservas!R704=$O$10,0.85,IF(Reservas!R704=$O$11,0.45,IF(Reservas!R704=$O$12,0.33,"")))),Reservas!T704)</f>
        <v/>
      </c>
      <c r="CH699" t="str">
        <f>IF(Reservas!W704="",IF(Reservas!V704="","",IF(Reservas!U704=$O$10,0.85,IF(Reservas!U704=$O$11,0.45,IF(Reservas!U704=$O$12,0.33,"")))),Reservas!W704)</f>
        <v/>
      </c>
      <c r="CI699" t="str">
        <f>IF(Reservas!Z704="",IF(Reservas!Y704="","",IF(Reservas!X704=$O$10,0.85,IF(Reservas!X704=$O$11,0.45,IF(Reservas!X704=$O$12,0.33,"")))),Reservas!Z704)</f>
        <v/>
      </c>
      <c r="CJ699" t="str">
        <f>IF(Reservas!AC704="",IF(Reservas!AB704="","",IF(Reservas!AA704=$O$10,0.85,IF(Reservas!AA704=$O$11,0.45,IF(Reservas!AA704=$O$12,0.33,"")))),Reservas!AC704)</f>
        <v/>
      </c>
      <c r="CK699" t="str">
        <f>IF(Reservas!AF704="",IF(Reservas!AE704="","",IF(Reservas!AD704=$O$10,0.85,IF(Reservas!AD704=$O$11,0.45,IF(Reservas!AD704=$O$12,0.33,"")))),Reservas!AF704)</f>
        <v/>
      </c>
      <c r="CL699" t="str">
        <f>IF(Reservas!AI704="",IF(Reservas!AH704="","",IF(Reservas!AG704=$O$10,0.85,IF(Reservas!AG704=$O$11,0.45,IF(Reservas!AG704=$O$12,0.33,"")))),Reservas!AI704)</f>
        <v/>
      </c>
      <c r="CM699" t="str">
        <f>IF(Reservas!AL704="",IF(Reservas!AK704="","",IF(Reservas!AJ704=$O$10,0.85,IF(Reservas!AJ704=$O$11,0.45,IF(Reservas!AJ704=$O$12,0.33,"")))),Reservas!AL704)</f>
        <v/>
      </c>
      <c r="CO699" t="str">
        <f>IFERROR('Prod y alimentación'!E757*IF($AN699=$R$10,VLOOKUP($AO699,Listas!$B$6:$C$106,2,),IF($AN699=$R$11,VLOOKUP($AO699,Listas!$E$6:$F$106,2,),IF($AN699=$R$12,VLOOKUP($AO699,Listas!$H$6:$I$106,2,),""))),"")</f>
        <v/>
      </c>
      <c r="CP699" t="str">
        <f>IFERROR('Prod y alimentación'!H757*IF($AN699=$R$10,VLOOKUP($AO699,Listas!$B$6:$C$106,2,),IF($AN699=$R$11,VLOOKUP($AO699,Listas!$E$6:$F$106,2,),IF($AN699=$R$12,VLOOKUP($AO699,Listas!$H$6:$I$106,2,),""))),"")</f>
        <v/>
      </c>
      <c r="CQ699" t="str">
        <f>IFERROR('Prod y alimentación'!K757*IF($AN699=$R$10,VLOOKUP($AO699,Listas!$B$6:$C$106,2,),IF($AN699=$R$11,VLOOKUP($AO699,Listas!$E$6:$F$106,2,),IF($AN699=$R$12,VLOOKUP($AO699,Listas!$H$6:$I$106,2,),""))),"")</f>
        <v/>
      </c>
      <c r="CR699" t="str">
        <f>IFERROR('Prod y alimentación'!N757*IF($AN699=$R$10,VLOOKUP($AO699,Listas!$B$6:$C$106,2,),IF($AN699=$R$11,VLOOKUP($AO699,Listas!$E$6:$F$106,2,),IF($AN699=$R$12,VLOOKUP($AO699,Listas!$H$6:$I$106,2,),""))),"")</f>
        <v/>
      </c>
      <c r="CS699" t="str">
        <f>IFERROR('Prod y alimentación'!Q757*IF($AN699=$R$10,VLOOKUP($AO699,Listas!$B$6:$C$106,2,),IF($AN699=$R$11,VLOOKUP($AO699,Listas!$E$6:$F$106,2,),IF($AN699=$R$12,VLOOKUP($AO699,Listas!$H$6:$I$106,2,),""))),"")</f>
        <v/>
      </c>
      <c r="CT699" t="str">
        <f>IFERROR('Prod y alimentación'!T757*IF($AN699=$R$10,VLOOKUP($AO699,Listas!$B$6:$C$106,2,),IF($AN699=$R$11,VLOOKUP($AO699,Listas!$E$6:$F$106,2,),IF($AN699=$R$12,VLOOKUP($AO699,Listas!$H$6:$I$106,2,),""))),"")</f>
        <v/>
      </c>
      <c r="CU699" t="str">
        <f>IFERROR('Prod y alimentación'!W757*IF($AN699=$R$10,VLOOKUP($AO699,Listas!$B$6:$C$106,2,),IF($AN699=$R$11,VLOOKUP($AO699,Listas!$E$6:$F$106,2,),IF($AN699=$R$12,VLOOKUP($AO699,Listas!$H$6:$I$106,2,),""))),"")</f>
        <v/>
      </c>
      <c r="CV699" t="str">
        <f>IFERROR('Prod y alimentación'!Z757*IF($AN699=$R$10,VLOOKUP($AO699,Listas!$B$6:$C$106,2,),IF($AN699=$R$11,VLOOKUP($AO699,Listas!$E$6:$F$106,2,),IF($AN699=$R$12,VLOOKUP($AO699,Listas!$H$6:$I$106,2,),""))),"")</f>
        <v/>
      </c>
      <c r="CW699" t="str">
        <f>IFERROR('Prod y alimentación'!AC757*IF($AN699=$R$10,VLOOKUP($AO699,Listas!$B$6:$C$106,2,),IF($AN699=$R$11,VLOOKUP($AO699,Listas!$E$6:$F$106,2,),IF($AN699=$R$12,VLOOKUP($AO699,Listas!$H$6:$I$106,2,),""))),"")</f>
        <v/>
      </c>
      <c r="CX699" t="str">
        <f>IFERROR('Prod y alimentación'!AF757*IF($AN699=$R$10,VLOOKUP($AO699,Listas!$B$6:$C$106,2,),IF($AN699=$R$11,VLOOKUP($AO699,Listas!$E$6:$F$106,2,),IF($AN699=$R$12,VLOOKUP($AO699,Listas!$H$6:$I$106,2,),""))),"")</f>
        <v/>
      </c>
      <c r="CY699" t="str">
        <f>IFERROR('Prod y alimentación'!AI757*IF($AN699=$R$10,VLOOKUP($AO699,Listas!$B$6:$C$106,2,),IF($AN699=$R$11,VLOOKUP($AO699,Listas!$E$6:$F$106,2,),IF($AN699=$R$12,VLOOKUP($AO699,Listas!$H$6:$I$106,2,),""))),"")</f>
        <v/>
      </c>
      <c r="CZ699" t="str">
        <f>IFERROR('Prod y alimentación'!AL757*IF($AN699=$R$10,VLOOKUP($AO699,Listas!$B$6:$C$106,2,),IF($AN699=$R$11,VLOOKUP($AO699,Listas!$E$6:$F$106,2,),IF($AN699=$R$12,VLOOKUP($AO699,Listas!$H$6:$I$106,2,),""))),"")</f>
        <v/>
      </c>
    </row>
    <row r="700" spans="80:104" x14ac:dyDescent="0.35">
      <c r="CB700" t="str">
        <f>IF(Reservas!E705="",IF(Reservas!D705="","",IF(Reservas!C705=$O$10,0.85,IF(Reservas!C705=$O$11,0.45,IF(Reservas!C705=$O$12,0.33,"")))),Reservas!E705)</f>
        <v/>
      </c>
      <c r="CC700" t="str">
        <f>IF(Reservas!H705="",IF(Reservas!G705="","",IF(Reservas!F705=$O$10,0.85,IF(Reservas!F705=$O$11,0.45,IF(Reservas!F705=$O$12,0.33,"")))),Reservas!H705)</f>
        <v/>
      </c>
      <c r="CD700" t="str">
        <f>IF(Reservas!K705="",IF(Reservas!J705="","",IF(Reservas!I705=$O$10,0.85,IF(Reservas!I705=$O$11,0.45,IF(Reservas!I705=$O$12,0.33,"")))),Reservas!K705)</f>
        <v/>
      </c>
      <c r="CE700" t="str">
        <f>IF(Reservas!N705="",IF(Reservas!M705="","",IF(Reservas!L705=$O$10,0.85,IF(Reservas!L705=$O$11,0.45,IF(Reservas!L705=$O$12,0.33,"")))),Reservas!N705)</f>
        <v/>
      </c>
      <c r="CF700" t="str">
        <f>IF(Reservas!Q705="",IF(Reservas!P705="","",IF(Reservas!O705=$O$10,0.85,IF(Reservas!O705=$O$11,0.45,IF(Reservas!O705=$O$12,0.33,"")))),Reservas!Q705)</f>
        <v/>
      </c>
      <c r="CG700" t="str">
        <f>IF(Reservas!T705="",IF(Reservas!S705="","",IF(Reservas!R705=$O$10,0.85,IF(Reservas!R705=$O$11,0.45,IF(Reservas!R705=$O$12,0.33,"")))),Reservas!T705)</f>
        <v/>
      </c>
      <c r="CH700" t="str">
        <f>IF(Reservas!W705="",IF(Reservas!V705="","",IF(Reservas!U705=$O$10,0.85,IF(Reservas!U705=$O$11,0.45,IF(Reservas!U705=$O$12,0.33,"")))),Reservas!W705)</f>
        <v/>
      </c>
      <c r="CI700" t="str">
        <f>IF(Reservas!Z705="",IF(Reservas!Y705="","",IF(Reservas!X705=$O$10,0.85,IF(Reservas!X705=$O$11,0.45,IF(Reservas!X705=$O$12,0.33,"")))),Reservas!Z705)</f>
        <v/>
      </c>
      <c r="CJ700" t="str">
        <f>IF(Reservas!AC705="",IF(Reservas!AB705="","",IF(Reservas!AA705=$O$10,0.85,IF(Reservas!AA705=$O$11,0.45,IF(Reservas!AA705=$O$12,0.33,"")))),Reservas!AC705)</f>
        <v/>
      </c>
      <c r="CK700" t="str">
        <f>IF(Reservas!AF705="",IF(Reservas!AE705="","",IF(Reservas!AD705=$O$10,0.85,IF(Reservas!AD705=$O$11,0.45,IF(Reservas!AD705=$O$12,0.33,"")))),Reservas!AF705)</f>
        <v/>
      </c>
      <c r="CL700" t="str">
        <f>IF(Reservas!AI705="",IF(Reservas!AH705="","",IF(Reservas!AG705=$O$10,0.85,IF(Reservas!AG705=$O$11,0.45,IF(Reservas!AG705=$O$12,0.33,"")))),Reservas!AI705)</f>
        <v/>
      </c>
      <c r="CM700" t="str">
        <f>IF(Reservas!AL705="",IF(Reservas!AK705="","",IF(Reservas!AJ705=$O$10,0.85,IF(Reservas!AJ705=$O$11,0.45,IF(Reservas!AJ705=$O$12,0.33,"")))),Reservas!AL705)</f>
        <v/>
      </c>
      <c r="CO700" t="str">
        <f>IFERROR('Prod y alimentación'!E758*IF($AN700=$R$10,VLOOKUP($AO700,Listas!$B$6:$C$106,2,),IF($AN700=$R$11,VLOOKUP($AO700,Listas!$E$6:$F$106,2,),IF($AN700=$R$12,VLOOKUP($AO700,Listas!$H$6:$I$106,2,),""))),"")</f>
        <v/>
      </c>
      <c r="CP700" t="str">
        <f>IFERROR('Prod y alimentación'!H758*IF($AN700=$R$10,VLOOKUP($AO700,Listas!$B$6:$C$106,2,),IF($AN700=$R$11,VLOOKUP($AO700,Listas!$E$6:$F$106,2,),IF($AN700=$R$12,VLOOKUP($AO700,Listas!$H$6:$I$106,2,),""))),"")</f>
        <v/>
      </c>
      <c r="CQ700" t="str">
        <f>IFERROR('Prod y alimentación'!K758*IF($AN700=$R$10,VLOOKUP($AO700,Listas!$B$6:$C$106,2,),IF($AN700=$R$11,VLOOKUP($AO700,Listas!$E$6:$F$106,2,),IF($AN700=$R$12,VLOOKUP($AO700,Listas!$H$6:$I$106,2,),""))),"")</f>
        <v/>
      </c>
      <c r="CR700" t="str">
        <f>IFERROR('Prod y alimentación'!N758*IF($AN700=$R$10,VLOOKUP($AO700,Listas!$B$6:$C$106,2,),IF($AN700=$R$11,VLOOKUP($AO700,Listas!$E$6:$F$106,2,),IF($AN700=$R$12,VLOOKUP($AO700,Listas!$H$6:$I$106,2,),""))),"")</f>
        <v/>
      </c>
      <c r="CS700" t="str">
        <f>IFERROR('Prod y alimentación'!Q758*IF($AN700=$R$10,VLOOKUP($AO700,Listas!$B$6:$C$106,2,),IF($AN700=$R$11,VLOOKUP($AO700,Listas!$E$6:$F$106,2,),IF($AN700=$R$12,VLOOKUP($AO700,Listas!$H$6:$I$106,2,),""))),"")</f>
        <v/>
      </c>
      <c r="CT700" t="str">
        <f>IFERROR('Prod y alimentación'!T758*IF($AN700=$R$10,VLOOKUP($AO700,Listas!$B$6:$C$106,2,),IF($AN700=$R$11,VLOOKUP($AO700,Listas!$E$6:$F$106,2,),IF($AN700=$R$12,VLOOKUP($AO700,Listas!$H$6:$I$106,2,),""))),"")</f>
        <v/>
      </c>
      <c r="CU700" t="str">
        <f>IFERROR('Prod y alimentación'!W758*IF($AN700=$R$10,VLOOKUP($AO700,Listas!$B$6:$C$106,2,),IF($AN700=$R$11,VLOOKUP($AO700,Listas!$E$6:$F$106,2,),IF($AN700=$R$12,VLOOKUP($AO700,Listas!$H$6:$I$106,2,),""))),"")</f>
        <v/>
      </c>
      <c r="CV700" t="str">
        <f>IFERROR('Prod y alimentación'!Z758*IF($AN700=$R$10,VLOOKUP($AO700,Listas!$B$6:$C$106,2,),IF($AN700=$R$11,VLOOKUP($AO700,Listas!$E$6:$F$106,2,),IF($AN700=$R$12,VLOOKUP($AO700,Listas!$H$6:$I$106,2,),""))),"")</f>
        <v/>
      </c>
      <c r="CW700" t="str">
        <f>IFERROR('Prod y alimentación'!AC758*IF($AN700=$R$10,VLOOKUP($AO700,Listas!$B$6:$C$106,2,),IF($AN700=$R$11,VLOOKUP($AO700,Listas!$E$6:$F$106,2,),IF($AN700=$R$12,VLOOKUP($AO700,Listas!$H$6:$I$106,2,),""))),"")</f>
        <v/>
      </c>
      <c r="CX700" t="str">
        <f>IFERROR('Prod y alimentación'!AF758*IF($AN700=$R$10,VLOOKUP($AO700,Listas!$B$6:$C$106,2,),IF($AN700=$R$11,VLOOKUP($AO700,Listas!$E$6:$F$106,2,),IF($AN700=$R$12,VLOOKUP($AO700,Listas!$H$6:$I$106,2,),""))),"")</f>
        <v/>
      </c>
      <c r="CY700" t="str">
        <f>IFERROR('Prod y alimentación'!AI758*IF($AN700=$R$10,VLOOKUP($AO700,Listas!$B$6:$C$106,2,),IF($AN700=$R$11,VLOOKUP($AO700,Listas!$E$6:$F$106,2,),IF($AN700=$R$12,VLOOKUP($AO700,Listas!$H$6:$I$106,2,),""))),"")</f>
        <v/>
      </c>
      <c r="CZ700" t="str">
        <f>IFERROR('Prod y alimentación'!AL758*IF($AN700=$R$10,VLOOKUP($AO700,Listas!$B$6:$C$106,2,),IF($AN700=$R$11,VLOOKUP($AO700,Listas!$E$6:$F$106,2,),IF($AN700=$R$12,VLOOKUP($AO700,Listas!$H$6:$I$106,2,),""))),"")</f>
        <v/>
      </c>
    </row>
    <row r="701" spans="80:104" x14ac:dyDescent="0.35">
      <c r="CB701" t="str">
        <f>IF(Reservas!E706="",IF(Reservas!D706="","",IF(Reservas!C706=$O$10,0.85,IF(Reservas!C706=$O$11,0.45,IF(Reservas!C706=$O$12,0.33,"")))),Reservas!E706)</f>
        <v/>
      </c>
      <c r="CC701" t="str">
        <f>IF(Reservas!H706="",IF(Reservas!G706="","",IF(Reservas!F706=$O$10,0.85,IF(Reservas!F706=$O$11,0.45,IF(Reservas!F706=$O$12,0.33,"")))),Reservas!H706)</f>
        <v/>
      </c>
      <c r="CD701" t="str">
        <f>IF(Reservas!K706="",IF(Reservas!J706="","",IF(Reservas!I706=$O$10,0.85,IF(Reservas!I706=$O$11,0.45,IF(Reservas!I706=$O$12,0.33,"")))),Reservas!K706)</f>
        <v/>
      </c>
      <c r="CE701" t="str">
        <f>IF(Reservas!N706="",IF(Reservas!M706="","",IF(Reservas!L706=$O$10,0.85,IF(Reservas!L706=$O$11,0.45,IF(Reservas!L706=$O$12,0.33,"")))),Reservas!N706)</f>
        <v/>
      </c>
      <c r="CF701" t="str">
        <f>IF(Reservas!Q706="",IF(Reservas!P706="","",IF(Reservas!O706=$O$10,0.85,IF(Reservas!O706=$O$11,0.45,IF(Reservas!O706=$O$12,0.33,"")))),Reservas!Q706)</f>
        <v/>
      </c>
      <c r="CG701" t="str">
        <f>IF(Reservas!T706="",IF(Reservas!S706="","",IF(Reservas!R706=$O$10,0.85,IF(Reservas!R706=$O$11,0.45,IF(Reservas!R706=$O$12,0.33,"")))),Reservas!T706)</f>
        <v/>
      </c>
      <c r="CH701" t="str">
        <f>IF(Reservas!W706="",IF(Reservas!V706="","",IF(Reservas!U706=$O$10,0.85,IF(Reservas!U706=$O$11,0.45,IF(Reservas!U706=$O$12,0.33,"")))),Reservas!W706)</f>
        <v/>
      </c>
      <c r="CI701" t="str">
        <f>IF(Reservas!Z706="",IF(Reservas!Y706="","",IF(Reservas!X706=$O$10,0.85,IF(Reservas!X706=$O$11,0.45,IF(Reservas!X706=$O$12,0.33,"")))),Reservas!Z706)</f>
        <v/>
      </c>
      <c r="CJ701" t="str">
        <f>IF(Reservas!AC706="",IF(Reservas!AB706="","",IF(Reservas!AA706=$O$10,0.85,IF(Reservas!AA706=$O$11,0.45,IF(Reservas!AA706=$O$12,0.33,"")))),Reservas!AC706)</f>
        <v/>
      </c>
      <c r="CK701" t="str">
        <f>IF(Reservas!AF706="",IF(Reservas!AE706="","",IF(Reservas!AD706=$O$10,0.85,IF(Reservas!AD706=$O$11,0.45,IF(Reservas!AD706=$O$12,0.33,"")))),Reservas!AF706)</f>
        <v/>
      </c>
      <c r="CL701" t="str">
        <f>IF(Reservas!AI706="",IF(Reservas!AH706="","",IF(Reservas!AG706=$O$10,0.85,IF(Reservas!AG706=$O$11,0.45,IF(Reservas!AG706=$O$12,0.33,"")))),Reservas!AI706)</f>
        <v/>
      </c>
      <c r="CM701" t="str">
        <f>IF(Reservas!AL706="",IF(Reservas!AK706="","",IF(Reservas!AJ706=$O$10,0.85,IF(Reservas!AJ706=$O$11,0.45,IF(Reservas!AJ706=$O$12,0.33,"")))),Reservas!AL706)</f>
        <v/>
      </c>
      <c r="CO701" t="str">
        <f>IFERROR('Prod y alimentación'!E759*IF($AN701=$R$10,VLOOKUP($AO701,Listas!$B$6:$C$106,2,),IF($AN701=$R$11,VLOOKUP($AO701,Listas!$E$6:$F$106,2,),IF($AN701=$R$12,VLOOKUP($AO701,Listas!$H$6:$I$106,2,),""))),"")</f>
        <v/>
      </c>
      <c r="CP701" t="str">
        <f>IFERROR('Prod y alimentación'!H759*IF($AN701=$R$10,VLOOKUP($AO701,Listas!$B$6:$C$106,2,),IF($AN701=$R$11,VLOOKUP($AO701,Listas!$E$6:$F$106,2,),IF($AN701=$R$12,VLOOKUP($AO701,Listas!$H$6:$I$106,2,),""))),"")</f>
        <v/>
      </c>
      <c r="CQ701" t="str">
        <f>IFERROR('Prod y alimentación'!K759*IF($AN701=$R$10,VLOOKUP($AO701,Listas!$B$6:$C$106,2,),IF($AN701=$R$11,VLOOKUP($AO701,Listas!$E$6:$F$106,2,),IF($AN701=$R$12,VLOOKUP($AO701,Listas!$H$6:$I$106,2,),""))),"")</f>
        <v/>
      </c>
      <c r="CR701" t="str">
        <f>IFERROR('Prod y alimentación'!N759*IF($AN701=$R$10,VLOOKUP($AO701,Listas!$B$6:$C$106,2,),IF($AN701=$R$11,VLOOKUP($AO701,Listas!$E$6:$F$106,2,),IF($AN701=$R$12,VLOOKUP($AO701,Listas!$H$6:$I$106,2,),""))),"")</f>
        <v/>
      </c>
      <c r="CS701" t="str">
        <f>IFERROR('Prod y alimentación'!Q759*IF($AN701=$R$10,VLOOKUP($AO701,Listas!$B$6:$C$106,2,),IF($AN701=$R$11,VLOOKUP($AO701,Listas!$E$6:$F$106,2,),IF($AN701=$R$12,VLOOKUP($AO701,Listas!$H$6:$I$106,2,),""))),"")</f>
        <v/>
      </c>
      <c r="CT701" t="str">
        <f>IFERROR('Prod y alimentación'!T759*IF($AN701=$R$10,VLOOKUP($AO701,Listas!$B$6:$C$106,2,),IF($AN701=$R$11,VLOOKUP($AO701,Listas!$E$6:$F$106,2,),IF($AN701=$R$12,VLOOKUP($AO701,Listas!$H$6:$I$106,2,),""))),"")</f>
        <v/>
      </c>
      <c r="CU701" t="str">
        <f>IFERROR('Prod y alimentación'!W759*IF($AN701=$R$10,VLOOKUP($AO701,Listas!$B$6:$C$106,2,),IF($AN701=$R$11,VLOOKUP($AO701,Listas!$E$6:$F$106,2,),IF($AN701=$R$12,VLOOKUP($AO701,Listas!$H$6:$I$106,2,),""))),"")</f>
        <v/>
      </c>
      <c r="CV701" t="str">
        <f>IFERROR('Prod y alimentación'!Z759*IF($AN701=$R$10,VLOOKUP($AO701,Listas!$B$6:$C$106,2,),IF($AN701=$R$11,VLOOKUP($AO701,Listas!$E$6:$F$106,2,),IF($AN701=$R$12,VLOOKUP($AO701,Listas!$H$6:$I$106,2,),""))),"")</f>
        <v/>
      </c>
      <c r="CW701" t="str">
        <f>IFERROR('Prod y alimentación'!AC759*IF($AN701=$R$10,VLOOKUP($AO701,Listas!$B$6:$C$106,2,),IF($AN701=$R$11,VLOOKUP($AO701,Listas!$E$6:$F$106,2,),IF($AN701=$R$12,VLOOKUP($AO701,Listas!$H$6:$I$106,2,),""))),"")</f>
        <v/>
      </c>
      <c r="CX701" t="str">
        <f>IFERROR('Prod y alimentación'!AF759*IF($AN701=$R$10,VLOOKUP($AO701,Listas!$B$6:$C$106,2,),IF($AN701=$R$11,VLOOKUP($AO701,Listas!$E$6:$F$106,2,),IF($AN701=$R$12,VLOOKUP($AO701,Listas!$H$6:$I$106,2,),""))),"")</f>
        <v/>
      </c>
      <c r="CY701" t="str">
        <f>IFERROR('Prod y alimentación'!AI759*IF($AN701=$R$10,VLOOKUP($AO701,Listas!$B$6:$C$106,2,),IF($AN701=$R$11,VLOOKUP($AO701,Listas!$E$6:$F$106,2,),IF($AN701=$R$12,VLOOKUP($AO701,Listas!$H$6:$I$106,2,),""))),"")</f>
        <v/>
      </c>
      <c r="CZ701" t="str">
        <f>IFERROR('Prod y alimentación'!AL759*IF($AN701=$R$10,VLOOKUP($AO701,Listas!$B$6:$C$106,2,),IF($AN701=$R$11,VLOOKUP($AO701,Listas!$E$6:$F$106,2,),IF($AN701=$R$12,VLOOKUP($AO701,Listas!$H$6:$I$106,2,),""))),"")</f>
        <v/>
      </c>
    </row>
    <row r="702" spans="80:104" x14ac:dyDescent="0.35">
      <c r="CB702" t="str">
        <f>IF(Reservas!E707="",IF(Reservas!D707="","",IF(Reservas!C707=$O$10,0.85,IF(Reservas!C707=$O$11,0.45,IF(Reservas!C707=$O$12,0.33,"")))),Reservas!E707)</f>
        <v/>
      </c>
      <c r="CC702" t="str">
        <f>IF(Reservas!H707="",IF(Reservas!G707="","",IF(Reservas!F707=$O$10,0.85,IF(Reservas!F707=$O$11,0.45,IF(Reservas!F707=$O$12,0.33,"")))),Reservas!H707)</f>
        <v/>
      </c>
      <c r="CD702" t="str">
        <f>IF(Reservas!K707="",IF(Reservas!J707="","",IF(Reservas!I707=$O$10,0.85,IF(Reservas!I707=$O$11,0.45,IF(Reservas!I707=$O$12,0.33,"")))),Reservas!K707)</f>
        <v/>
      </c>
      <c r="CE702" t="str">
        <f>IF(Reservas!N707="",IF(Reservas!M707="","",IF(Reservas!L707=$O$10,0.85,IF(Reservas!L707=$O$11,0.45,IF(Reservas!L707=$O$12,0.33,"")))),Reservas!N707)</f>
        <v/>
      </c>
      <c r="CF702" t="str">
        <f>IF(Reservas!Q707="",IF(Reservas!P707="","",IF(Reservas!O707=$O$10,0.85,IF(Reservas!O707=$O$11,0.45,IF(Reservas!O707=$O$12,0.33,"")))),Reservas!Q707)</f>
        <v/>
      </c>
      <c r="CG702" t="str">
        <f>IF(Reservas!T707="",IF(Reservas!S707="","",IF(Reservas!R707=$O$10,0.85,IF(Reservas!R707=$O$11,0.45,IF(Reservas!R707=$O$12,0.33,"")))),Reservas!T707)</f>
        <v/>
      </c>
      <c r="CH702" t="str">
        <f>IF(Reservas!W707="",IF(Reservas!V707="","",IF(Reservas!U707=$O$10,0.85,IF(Reservas!U707=$O$11,0.45,IF(Reservas!U707=$O$12,0.33,"")))),Reservas!W707)</f>
        <v/>
      </c>
      <c r="CI702" t="str">
        <f>IF(Reservas!Z707="",IF(Reservas!Y707="","",IF(Reservas!X707=$O$10,0.85,IF(Reservas!X707=$O$11,0.45,IF(Reservas!X707=$O$12,0.33,"")))),Reservas!Z707)</f>
        <v/>
      </c>
      <c r="CJ702" t="str">
        <f>IF(Reservas!AC707="",IF(Reservas!AB707="","",IF(Reservas!AA707=$O$10,0.85,IF(Reservas!AA707=$O$11,0.45,IF(Reservas!AA707=$O$12,0.33,"")))),Reservas!AC707)</f>
        <v/>
      </c>
      <c r="CK702" t="str">
        <f>IF(Reservas!AF707="",IF(Reservas!AE707="","",IF(Reservas!AD707=$O$10,0.85,IF(Reservas!AD707=$O$11,0.45,IF(Reservas!AD707=$O$12,0.33,"")))),Reservas!AF707)</f>
        <v/>
      </c>
      <c r="CL702" t="str">
        <f>IF(Reservas!AI707="",IF(Reservas!AH707="","",IF(Reservas!AG707=$O$10,0.85,IF(Reservas!AG707=$O$11,0.45,IF(Reservas!AG707=$O$12,0.33,"")))),Reservas!AI707)</f>
        <v/>
      </c>
      <c r="CM702" t="str">
        <f>IF(Reservas!AL707="",IF(Reservas!AK707="","",IF(Reservas!AJ707=$O$10,0.85,IF(Reservas!AJ707=$O$11,0.45,IF(Reservas!AJ707=$O$12,0.33,"")))),Reservas!AL707)</f>
        <v/>
      </c>
      <c r="CO702" t="str">
        <f>IFERROR('Prod y alimentación'!E760*IF($AN702=$R$10,VLOOKUP($AO702,Listas!$B$6:$C$106,2,),IF($AN702=$R$11,VLOOKUP($AO702,Listas!$E$6:$F$106,2,),IF($AN702=$R$12,VLOOKUP($AO702,Listas!$H$6:$I$106,2,),""))),"")</f>
        <v/>
      </c>
      <c r="CP702" t="str">
        <f>IFERROR('Prod y alimentación'!H760*IF($AN702=$R$10,VLOOKUP($AO702,Listas!$B$6:$C$106,2,),IF($AN702=$R$11,VLOOKUP($AO702,Listas!$E$6:$F$106,2,),IF($AN702=$R$12,VLOOKUP($AO702,Listas!$H$6:$I$106,2,),""))),"")</f>
        <v/>
      </c>
      <c r="CQ702" t="str">
        <f>IFERROR('Prod y alimentación'!K760*IF($AN702=$R$10,VLOOKUP($AO702,Listas!$B$6:$C$106,2,),IF($AN702=$R$11,VLOOKUP($AO702,Listas!$E$6:$F$106,2,),IF($AN702=$R$12,VLOOKUP($AO702,Listas!$H$6:$I$106,2,),""))),"")</f>
        <v/>
      </c>
      <c r="CR702" t="str">
        <f>IFERROR('Prod y alimentación'!N760*IF($AN702=$R$10,VLOOKUP($AO702,Listas!$B$6:$C$106,2,),IF($AN702=$R$11,VLOOKUP($AO702,Listas!$E$6:$F$106,2,),IF($AN702=$R$12,VLOOKUP($AO702,Listas!$H$6:$I$106,2,),""))),"")</f>
        <v/>
      </c>
      <c r="CS702" t="str">
        <f>IFERROR('Prod y alimentación'!Q760*IF($AN702=$R$10,VLOOKUP($AO702,Listas!$B$6:$C$106,2,),IF($AN702=$R$11,VLOOKUP($AO702,Listas!$E$6:$F$106,2,),IF($AN702=$R$12,VLOOKUP($AO702,Listas!$H$6:$I$106,2,),""))),"")</f>
        <v/>
      </c>
      <c r="CT702" t="str">
        <f>IFERROR('Prod y alimentación'!T760*IF($AN702=$R$10,VLOOKUP($AO702,Listas!$B$6:$C$106,2,),IF($AN702=$R$11,VLOOKUP($AO702,Listas!$E$6:$F$106,2,),IF($AN702=$R$12,VLOOKUP($AO702,Listas!$H$6:$I$106,2,),""))),"")</f>
        <v/>
      </c>
      <c r="CU702" t="str">
        <f>IFERROR('Prod y alimentación'!W760*IF($AN702=$R$10,VLOOKUP($AO702,Listas!$B$6:$C$106,2,),IF($AN702=$R$11,VLOOKUP($AO702,Listas!$E$6:$F$106,2,),IF($AN702=$R$12,VLOOKUP($AO702,Listas!$H$6:$I$106,2,),""))),"")</f>
        <v/>
      </c>
      <c r="CV702" t="str">
        <f>IFERROR('Prod y alimentación'!Z760*IF($AN702=$R$10,VLOOKUP($AO702,Listas!$B$6:$C$106,2,),IF($AN702=$R$11,VLOOKUP($AO702,Listas!$E$6:$F$106,2,),IF($AN702=$R$12,VLOOKUP($AO702,Listas!$H$6:$I$106,2,),""))),"")</f>
        <v/>
      </c>
      <c r="CW702" t="str">
        <f>IFERROR('Prod y alimentación'!AC760*IF($AN702=$R$10,VLOOKUP($AO702,Listas!$B$6:$C$106,2,),IF($AN702=$R$11,VLOOKUP($AO702,Listas!$E$6:$F$106,2,),IF($AN702=$R$12,VLOOKUP($AO702,Listas!$H$6:$I$106,2,),""))),"")</f>
        <v/>
      </c>
      <c r="CX702" t="str">
        <f>IFERROR('Prod y alimentación'!AF760*IF($AN702=$R$10,VLOOKUP($AO702,Listas!$B$6:$C$106,2,),IF($AN702=$R$11,VLOOKUP($AO702,Listas!$E$6:$F$106,2,),IF($AN702=$R$12,VLOOKUP($AO702,Listas!$H$6:$I$106,2,),""))),"")</f>
        <v/>
      </c>
      <c r="CY702" t="str">
        <f>IFERROR('Prod y alimentación'!AI760*IF($AN702=$R$10,VLOOKUP($AO702,Listas!$B$6:$C$106,2,),IF($AN702=$R$11,VLOOKUP($AO702,Listas!$E$6:$F$106,2,),IF($AN702=$R$12,VLOOKUP($AO702,Listas!$H$6:$I$106,2,),""))),"")</f>
        <v/>
      </c>
      <c r="CZ702" t="str">
        <f>IFERROR('Prod y alimentación'!AL760*IF($AN702=$R$10,VLOOKUP($AO702,Listas!$B$6:$C$106,2,),IF($AN702=$R$11,VLOOKUP($AO702,Listas!$E$6:$F$106,2,),IF($AN702=$R$12,VLOOKUP($AO702,Listas!$H$6:$I$106,2,),""))),"")</f>
        <v/>
      </c>
    </row>
    <row r="703" spans="80:104" x14ac:dyDescent="0.35">
      <c r="CB703" t="str">
        <f>IF(Reservas!E708="",IF(Reservas!D708="","",IF(Reservas!C708=$O$10,0.85,IF(Reservas!C708=$O$11,0.45,IF(Reservas!C708=$O$12,0.33,"")))),Reservas!E708)</f>
        <v/>
      </c>
      <c r="CC703" t="str">
        <f>IF(Reservas!H708="",IF(Reservas!G708="","",IF(Reservas!F708=$O$10,0.85,IF(Reservas!F708=$O$11,0.45,IF(Reservas!F708=$O$12,0.33,"")))),Reservas!H708)</f>
        <v/>
      </c>
      <c r="CD703" t="str">
        <f>IF(Reservas!K708="",IF(Reservas!J708="","",IF(Reservas!I708=$O$10,0.85,IF(Reservas!I708=$O$11,0.45,IF(Reservas!I708=$O$12,0.33,"")))),Reservas!K708)</f>
        <v/>
      </c>
      <c r="CE703" t="str">
        <f>IF(Reservas!N708="",IF(Reservas!M708="","",IF(Reservas!L708=$O$10,0.85,IF(Reservas!L708=$O$11,0.45,IF(Reservas!L708=$O$12,0.33,"")))),Reservas!N708)</f>
        <v/>
      </c>
      <c r="CF703" t="str">
        <f>IF(Reservas!Q708="",IF(Reservas!P708="","",IF(Reservas!O708=$O$10,0.85,IF(Reservas!O708=$O$11,0.45,IF(Reservas!O708=$O$12,0.33,"")))),Reservas!Q708)</f>
        <v/>
      </c>
      <c r="CG703" t="str">
        <f>IF(Reservas!T708="",IF(Reservas!S708="","",IF(Reservas!R708=$O$10,0.85,IF(Reservas!R708=$O$11,0.45,IF(Reservas!R708=$O$12,0.33,"")))),Reservas!T708)</f>
        <v/>
      </c>
      <c r="CH703" t="str">
        <f>IF(Reservas!W708="",IF(Reservas!V708="","",IF(Reservas!U708=$O$10,0.85,IF(Reservas!U708=$O$11,0.45,IF(Reservas!U708=$O$12,0.33,"")))),Reservas!W708)</f>
        <v/>
      </c>
      <c r="CI703" t="str">
        <f>IF(Reservas!Z708="",IF(Reservas!Y708="","",IF(Reservas!X708=$O$10,0.85,IF(Reservas!X708=$O$11,0.45,IF(Reservas!X708=$O$12,0.33,"")))),Reservas!Z708)</f>
        <v/>
      </c>
      <c r="CJ703" t="str">
        <f>IF(Reservas!AC708="",IF(Reservas!AB708="","",IF(Reservas!AA708=$O$10,0.85,IF(Reservas!AA708=$O$11,0.45,IF(Reservas!AA708=$O$12,0.33,"")))),Reservas!AC708)</f>
        <v/>
      </c>
      <c r="CK703" t="str">
        <f>IF(Reservas!AF708="",IF(Reservas!AE708="","",IF(Reservas!AD708=$O$10,0.85,IF(Reservas!AD708=$O$11,0.45,IF(Reservas!AD708=$O$12,0.33,"")))),Reservas!AF708)</f>
        <v/>
      </c>
      <c r="CL703" t="str">
        <f>IF(Reservas!AI708="",IF(Reservas!AH708="","",IF(Reservas!AG708=$O$10,0.85,IF(Reservas!AG708=$O$11,0.45,IF(Reservas!AG708=$O$12,0.33,"")))),Reservas!AI708)</f>
        <v/>
      </c>
      <c r="CM703" t="str">
        <f>IF(Reservas!AL708="",IF(Reservas!AK708="","",IF(Reservas!AJ708=$O$10,0.85,IF(Reservas!AJ708=$O$11,0.45,IF(Reservas!AJ708=$O$12,0.33,"")))),Reservas!AL708)</f>
        <v/>
      </c>
      <c r="CO703" t="str">
        <f>IFERROR('Prod y alimentación'!E761*IF($AN703=$R$10,VLOOKUP($AO703,Listas!$B$6:$C$106,2,),IF($AN703=$R$11,VLOOKUP($AO703,Listas!$E$6:$F$106,2,),IF($AN703=$R$12,VLOOKUP($AO703,Listas!$H$6:$I$106,2,),""))),"")</f>
        <v/>
      </c>
      <c r="CP703" t="str">
        <f>IFERROR('Prod y alimentación'!H761*IF($AN703=$R$10,VLOOKUP($AO703,Listas!$B$6:$C$106,2,),IF($AN703=$R$11,VLOOKUP($AO703,Listas!$E$6:$F$106,2,),IF($AN703=$R$12,VLOOKUP($AO703,Listas!$H$6:$I$106,2,),""))),"")</f>
        <v/>
      </c>
      <c r="CQ703" t="str">
        <f>IFERROR('Prod y alimentación'!K761*IF($AN703=$R$10,VLOOKUP($AO703,Listas!$B$6:$C$106,2,),IF($AN703=$R$11,VLOOKUP($AO703,Listas!$E$6:$F$106,2,),IF($AN703=$R$12,VLOOKUP($AO703,Listas!$H$6:$I$106,2,),""))),"")</f>
        <v/>
      </c>
      <c r="CR703" t="str">
        <f>IFERROR('Prod y alimentación'!N761*IF($AN703=$R$10,VLOOKUP($AO703,Listas!$B$6:$C$106,2,),IF($AN703=$R$11,VLOOKUP($AO703,Listas!$E$6:$F$106,2,),IF($AN703=$R$12,VLOOKUP($AO703,Listas!$H$6:$I$106,2,),""))),"")</f>
        <v/>
      </c>
      <c r="CS703" t="str">
        <f>IFERROR('Prod y alimentación'!Q761*IF($AN703=$R$10,VLOOKUP($AO703,Listas!$B$6:$C$106,2,),IF($AN703=$R$11,VLOOKUP($AO703,Listas!$E$6:$F$106,2,),IF($AN703=$R$12,VLOOKUP($AO703,Listas!$H$6:$I$106,2,),""))),"")</f>
        <v/>
      </c>
      <c r="CT703" t="str">
        <f>IFERROR('Prod y alimentación'!T761*IF($AN703=$R$10,VLOOKUP($AO703,Listas!$B$6:$C$106,2,),IF($AN703=$R$11,VLOOKUP($AO703,Listas!$E$6:$F$106,2,),IF($AN703=$R$12,VLOOKUP($AO703,Listas!$H$6:$I$106,2,),""))),"")</f>
        <v/>
      </c>
      <c r="CU703" t="str">
        <f>IFERROR('Prod y alimentación'!W761*IF($AN703=$R$10,VLOOKUP($AO703,Listas!$B$6:$C$106,2,),IF($AN703=$R$11,VLOOKUP($AO703,Listas!$E$6:$F$106,2,),IF($AN703=$R$12,VLOOKUP($AO703,Listas!$H$6:$I$106,2,),""))),"")</f>
        <v/>
      </c>
      <c r="CV703" t="str">
        <f>IFERROR('Prod y alimentación'!Z761*IF($AN703=$R$10,VLOOKUP($AO703,Listas!$B$6:$C$106,2,),IF($AN703=$R$11,VLOOKUP($AO703,Listas!$E$6:$F$106,2,),IF($AN703=$R$12,VLOOKUP($AO703,Listas!$H$6:$I$106,2,),""))),"")</f>
        <v/>
      </c>
      <c r="CW703" t="str">
        <f>IFERROR('Prod y alimentación'!AC761*IF($AN703=$R$10,VLOOKUP($AO703,Listas!$B$6:$C$106,2,),IF($AN703=$R$11,VLOOKUP($AO703,Listas!$E$6:$F$106,2,),IF($AN703=$R$12,VLOOKUP($AO703,Listas!$H$6:$I$106,2,),""))),"")</f>
        <v/>
      </c>
      <c r="CX703" t="str">
        <f>IFERROR('Prod y alimentación'!AF761*IF($AN703=$R$10,VLOOKUP($AO703,Listas!$B$6:$C$106,2,),IF($AN703=$R$11,VLOOKUP($AO703,Listas!$E$6:$F$106,2,),IF($AN703=$R$12,VLOOKUP($AO703,Listas!$H$6:$I$106,2,),""))),"")</f>
        <v/>
      </c>
      <c r="CY703" t="str">
        <f>IFERROR('Prod y alimentación'!AI761*IF($AN703=$R$10,VLOOKUP($AO703,Listas!$B$6:$C$106,2,),IF($AN703=$R$11,VLOOKUP($AO703,Listas!$E$6:$F$106,2,),IF($AN703=$R$12,VLOOKUP($AO703,Listas!$H$6:$I$106,2,),""))),"")</f>
        <v/>
      </c>
      <c r="CZ703" t="str">
        <f>IFERROR('Prod y alimentación'!AL761*IF($AN703=$R$10,VLOOKUP($AO703,Listas!$B$6:$C$106,2,),IF($AN703=$R$11,VLOOKUP($AO703,Listas!$E$6:$F$106,2,),IF($AN703=$R$12,VLOOKUP($AO703,Listas!$H$6:$I$106,2,),""))),"")</f>
        <v/>
      </c>
    </row>
    <row r="704" spans="80:104" x14ac:dyDescent="0.35">
      <c r="CB704" t="str">
        <f>IF(Reservas!E709="",IF(Reservas!D709="","",IF(Reservas!C709=$O$10,0.85,IF(Reservas!C709=$O$11,0.45,IF(Reservas!C709=$O$12,0.33,"")))),Reservas!E709)</f>
        <v/>
      </c>
      <c r="CC704" t="str">
        <f>IF(Reservas!H709="",IF(Reservas!G709="","",IF(Reservas!F709=$O$10,0.85,IF(Reservas!F709=$O$11,0.45,IF(Reservas!F709=$O$12,0.33,"")))),Reservas!H709)</f>
        <v/>
      </c>
      <c r="CD704" t="str">
        <f>IF(Reservas!K709="",IF(Reservas!J709="","",IF(Reservas!I709=$O$10,0.85,IF(Reservas!I709=$O$11,0.45,IF(Reservas!I709=$O$12,0.33,"")))),Reservas!K709)</f>
        <v/>
      </c>
      <c r="CE704" t="str">
        <f>IF(Reservas!N709="",IF(Reservas!M709="","",IF(Reservas!L709=$O$10,0.85,IF(Reservas!L709=$O$11,0.45,IF(Reservas!L709=$O$12,0.33,"")))),Reservas!N709)</f>
        <v/>
      </c>
      <c r="CF704" t="str">
        <f>IF(Reservas!Q709="",IF(Reservas!P709="","",IF(Reservas!O709=$O$10,0.85,IF(Reservas!O709=$O$11,0.45,IF(Reservas!O709=$O$12,0.33,"")))),Reservas!Q709)</f>
        <v/>
      </c>
      <c r="CG704" t="str">
        <f>IF(Reservas!T709="",IF(Reservas!S709="","",IF(Reservas!R709=$O$10,0.85,IF(Reservas!R709=$O$11,0.45,IF(Reservas!R709=$O$12,0.33,"")))),Reservas!T709)</f>
        <v/>
      </c>
      <c r="CH704" t="str">
        <f>IF(Reservas!W709="",IF(Reservas!V709="","",IF(Reservas!U709=$O$10,0.85,IF(Reservas!U709=$O$11,0.45,IF(Reservas!U709=$O$12,0.33,"")))),Reservas!W709)</f>
        <v/>
      </c>
      <c r="CI704" t="str">
        <f>IF(Reservas!Z709="",IF(Reservas!Y709="","",IF(Reservas!X709=$O$10,0.85,IF(Reservas!X709=$O$11,0.45,IF(Reservas!X709=$O$12,0.33,"")))),Reservas!Z709)</f>
        <v/>
      </c>
      <c r="CJ704" t="str">
        <f>IF(Reservas!AC709="",IF(Reservas!AB709="","",IF(Reservas!AA709=$O$10,0.85,IF(Reservas!AA709=$O$11,0.45,IF(Reservas!AA709=$O$12,0.33,"")))),Reservas!AC709)</f>
        <v/>
      </c>
      <c r="CK704" t="str">
        <f>IF(Reservas!AF709="",IF(Reservas!AE709="","",IF(Reservas!AD709=$O$10,0.85,IF(Reservas!AD709=$O$11,0.45,IF(Reservas!AD709=$O$12,0.33,"")))),Reservas!AF709)</f>
        <v/>
      </c>
      <c r="CL704" t="str">
        <f>IF(Reservas!AI709="",IF(Reservas!AH709="","",IF(Reservas!AG709=$O$10,0.85,IF(Reservas!AG709=$O$11,0.45,IF(Reservas!AG709=$O$12,0.33,"")))),Reservas!AI709)</f>
        <v/>
      </c>
      <c r="CM704" t="str">
        <f>IF(Reservas!AL709="",IF(Reservas!AK709="","",IF(Reservas!AJ709=$O$10,0.85,IF(Reservas!AJ709=$O$11,0.45,IF(Reservas!AJ709=$O$12,0.33,"")))),Reservas!AL709)</f>
        <v/>
      </c>
      <c r="CO704" t="str">
        <f>IFERROR('Prod y alimentación'!E762*IF($AN704=$R$10,VLOOKUP($AO704,Listas!$B$6:$C$106,2,),IF($AN704=$R$11,VLOOKUP($AO704,Listas!$E$6:$F$106,2,),IF($AN704=$R$12,VLOOKUP($AO704,Listas!$H$6:$I$106,2,),""))),"")</f>
        <v/>
      </c>
      <c r="CP704" t="str">
        <f>IFERROR('Prod y alimentación'!H762*IF($AN704=$R$10,VLOOKUP($AO704,Listas!$B$6:$C$106,2,),IF($AN704=$R$11,VLOOKUP($AO704,Listas!$E$6:$F$106,2,),IF($AN704=$R$12,VLOOKUP($AO704,Listas!$H$6:$I$106,2,),""))),"")</f>
        <v/>
      </c>
      <c r="CQ704" t="str">
        <f>IFERROR('Prod y alimentación'!K762*IF($AN704=$R$10,VLOOKUP($AO704,Listas!$B$6:$C$106,2,),IF($AN704=$R$11,VLOOKUP($AO704,Listas!$E$6:$F$106,2,),IF($AN704=$R$12,VLOOKUP($AO704,Listas!$H$6:$I$106,2,),""))),"")</f>
        <v/>
      </c>
      <c r="CR704" t="str">
        <f>IFERROR('Prod y alimentación'!N762*IF($AN704=$R$10,VLOOKUP($AO704,Listas!$B$6:$C$106,2,),IF($AN704=$R$11,VLOOKUP($AO704,Listas!$E$6:$F$106,2,),IF($AN704=$R$12,VLOOKUP($AO704,Listas!$H$6:$I$106,2,),""))),"")</f>
        <v/>
      </c>
      <c r="CS704" t="str">
        <f>IFERROR('Prod y alimentación'!Q762*IF($AN704=$R$10,VLOOKUP($AO704,Listas!$B$6:$C$106,2,),IF($AN704=$R$11,VLOOKUP($AO704,Listas!$E$6:$F$106,2,),IF($AN704=$R$12,VLOOKUP($AO704,Listas!$H$6:$I$106,2,),""))),"")</f>
        <v/>
      </c>
      <c r="CT704" t="str">
        <f>IFERROR('Prod y alimentación'!T762*IF($AN704=$R$10,VLOOKUP($AO704,Listas!$B$6:$C$106,2,),IF($AN704=$R$11,VLOOKUP($AO704,Listas!$E$6:$F$106,2,),IF($AN704=$R$12,VLOOKUP($AO704,Listas!$H$6:$I$106,2,),""))),"")</f>
        <v/>
      </c>
      <c r="CU704" t="str">
        <f>IFERROR('Prod y alimentación'!W762*IF($AN704=$R$10,VLOOKUP($AO704,Listas!$B$6:$C$106,2,),IF($AN704=$R$11,VLOOKUP($AO704,Listas!$E$6:$F$106,2,),IF($AN704=$R$12,VLOOKUP($AO704,Listas!$H$6:$I$106,2,),""))),"")</f>
        <v/>
      </c>
      <c r="CV704" t="str">
        <f>IFERROR('Prod y alimentación'!Z762*IF($AN704=$R$10,VLOOKUP($AO704,Listas!$B$6:$C$106,2,),IF($AN704=$R$11,VLOOKUP($AO704,Listas!$E$6:$F$106,2,),IF($AN704=$R$12,VLOOKUP($AO704,Listas!$H$6:$I$106,2,),""))),"")</f>
        <v/>
      </c>
      <c r="CW704" t="str">
        <f>IFERROR('Prod y alimentación'!AC762*IF($AN704=$R$10,VLOOKUP($AO704,Listas!$B$6:$C$106,2,),IF($AN704=$R$11,VLOOKUP($AO704,Listas!$E$6:$F$106,2,),IF($AN704=$R$12,VLOOKUP($AO704,Listas!$H$6:$I$106,2,),""))),"")</f>
        <v/>
      </c>
      <c r="CX704" t="str">
        <f>IFERROR('Prod y alimentación'!AF762*IF($AN704=$R$10,VLOOKUP($AO704,Listas!$B$6:$C$106,2,),IF($AN704=$R$11,VLOOKUP($AO704,Listas!$E$6:$F$106,2,),IF($AN704=$R$12,VLOOKUP($AO704,Listas!$H$6:$I$106,2,),""))),"")</f>
        <v/>
      </c>
      <c r="CY704" t="str">
        <f>IFERROR('Prod y alimentación'!AI762*IF($AN704=$R$10,VLOOKUP($AO704,Listas!$B$6:$C$106,2,),IF($AN704=$R$11,VLOOKUP($AO704,Listas!$E$6:$F$106,2,),IF($AN704=$R$12,VLOOKUP($AO704,Listas!$H$6:$I$106,2,),""))),"")</f>
        <v/>
      </c>
      <c r="CZ704" t="str">
        <f>IFERROR('Prod y alimentación'!AL762*IF($AN704=$R$10,VLOOKUP($AO704,Listas!$B$6:$C$106,2,),IF($AN704=$R$11,VLOOKUP($AO704,Listas!$E$6:$F$106,2,),IF($AN704=$R$12,VLOOKUP($AO704,Listas!$H$6:$I$106,2,),""))),"")</f>
        <v/>
      </c>
    </row>
    <row r="705" spans="80:104" x14ac:dyDescent="0.35">
      <c r="CB705" t="str">
        <f>IF(Reservas!E710="",IF(Reservas!D710="","",IF(Reservas!C710=$O$10,0.85,IF(Reservas!C710=$O$11,0.45,IF(Reservas!C710=$O$12,0.33,"")))),Reservas!E710)</f>
        <v/>
      </c>
      <c r="CC705" t="str">
        <f>IF(Reservas!H710="",IF(Reservas!G710="","",IF(Reservas!F710=$O$10,0.85,IF(Reservas!F710=$O$11,0.45,IF(Reservas!F710=$O$12,0.33,"")))),Reservas!H710)</f>
        <v/>
      </c>
      <c r="CD705" t="str">
        <f>IF(Reservas!K710="",IF(Reservas!J710="","",IF(Reservas!I710=$O$10,0.85,IF(Reservas!I710=$O$11,0.45,IF(Reservas!I710=$O$12,0.33,"")))),Reservas!K710)</f>
        <v/>
      </c>
      <c r="CE705" t="str">
        <f>IF(Reservas!N710="",IF(Reservas!M710="","",IF(Reservas!L710=$O$10,0.85,IF(Reservas!L710=$O$11,0.45,IF(Reservas!L710=$O$12,0.33,"")))),Reservas!N710)</f>
        <v/>
      </c>
      <c r="CF705" t="str">
        <f>IF(Reservas!Q710="",IF(Reservas!P710="","",IF(Reservas!O710=$O$10,0.85,IF(Reservas!O710=$O$11,0.45,IF(Reservas!O710=$O$12,0.33,"")))),Reservas!Q710)</f>
        <v/>
      </c>
      <c r="CG705" t="str">
        <f>IF(Reservas!T710="",IF(Reservas!S710="","",IF(Reservas!R710=$O$10,0.85,IF(Reservas!R710=$O$11,0.45,IF(Reservas!R710=$O$12,0.33,"")))),Reservas!T710)</f>
        <v/>
      </c>
      <c r="CH705" t="str">
        <f>IF(Reservas!W710="",IF(Reservas!V710="","",IF(Reservas!U710=$O$10,0.85,IF(Reservas!U710=$O$11,0.45,IF(Reservas!U710=$O$12,0.33,"")))),Reservas!W710)</f>
        <v/>
      </c>
      <c r="CI705" t="str">
        <f>IF(Reservas!Z710="",IF(Reservas!Y710="","",IF(Reservas!X710=$O$10,0.85,IF(Reservas!X710=$O$11,0.45,IF(Reservas!X710=$O$12,0.33,"")))),Reservas!Z710)</f>
        <v/>
      </c>
      <c r="CJ705" t="str">
        <f>IF(Reservas!AC710="",IF(Reservas!AB710="","",IF(Reservas!AA710=$O$10,0.85,IF(Reservas!AA710=$O$11,0.45,IF(Reservas!AA710=$O$12,0.33,"")))),Reservas!AC710)</f>
        <v/>
      </c>
      <c r="CK705" t="str">
        <f>IF(Reservas!AF710="",IF(Reservas!AE710="","",IF(Reservas!AD710=$O$10,0.85,IF(Reservas!AD710=$O$11,0.45,IF(Reservas!AD710=$O$12,0.33,"")))),Reservas!AF710)</f>
        <v/>
      </c>
      <c r="CL705" t="str">
        <f>IF(Reservas!AI710="",IF(Reservas!AH710="","",IF(Reservas!AG710=$O$10,0.85,IF(Reservas!AG710=$O$11,0.45,IF(Reservas!AG710=$O$12,0.33,"")))),Reservas!AI710)</f>
        <v/>
      </c>
      <c r="CM705" t="str">
        <f>IF(Reservas!AL710="",IF(Reservas!AK710="","",IF(Reservas!AJ710=$O$10,0.85,IF(Reservas!AJ710=$O$11,0.45,IF(Reservas!AJ710=$O$12,0.33,"")))),Reservas!AL710)</f>
        <v/>
      </c>
      <c r="CO705" t="str">
        <f>IFERROR('Prod y alimentación'!E763*IF($AN705=$R$10,VLOOKUP($AO705,Listas!$B$6:$C$106,2,),IF($AN705=$R$11,VLOOKUP($AO705,Listas!$E$6:$F$106,2,),IF($AN705=$R$12,VLOOKUP($AO705,Listas!$H$6:$I$106,2,),""))),"")</f>
        <v/>
      </c>
      <c r="CP705" t="str">
        <f>IFERROR('Prod y alimentación'!H763*IF($AN705=$R$10,VLOOKUP($AO705,Listas!$B$6:$C$106,2,),IF($AN705=$R$11,VLOOKUP($AO705,Listas!$E$6:$F$106,2,),IF($AN705=$R$12,VLOOKUP($AO705,Listas!$H$6:$I$106,2,),""))),"")</f>
        <v/>
      </c>
      <c r="CQ705" t="str">
        <f>IFERROR('Prod y alimentación'!K763*IF($AN705=$R$10,VLOOKUP($AO705,Listas!$B$6:$C$106,2,),IF($AN705=$R$11,VLOOKUP($AO705,Listas!$E$6:$F$106,2,),IF($AN705=$R$12,VLOOKUP($AO705,Listas!$H$6:$I$106,2,),""))),"")</f>
        <v/>
      </c>
      <c r="CR705" t="str">
        <f>IFERROR('Prod y alimentación'!N763*IF($AN705=$R$10,VLOOKUP($AO705,Listas!$B$6:$C$106,2,),IF($AN705=$R$11,VLOOKUP($AO705,Listas!$E$6:$F$106,2,),IF($AN705=$R$12,VLOOKUP($AO705,Listas!$H$6:$I$106,2,),""))),"")</f>
        <v/>
      </c>
      <c r="CS705" t="str">
        <f>IFERROR('Prod y alimentación'!Q763*IF($AN705=$R$10,VLOOKUP($AO705,Listas!$B$6:$C$106,2,),IF($AN705=$R$11,VLOOKUP($AO705,Listas!$E$6:$F$106,2,),IF($AN705=$R$12,VLOOKUP($AO705,Listas!$H$6:$I$106,2,),""))),"")</f>
        <v/>
      </c>
      <c r="CT705" t="str">
        <f>IFERROR('Prod y alimentación'!T763*IF($AN705=$R$10,VLOOKUP($AO705,Listas!$B$6:$C$106,2,),IF($AN705=$R$11,VLOOKUP($AO705,Listas!$E$6:$F$106,2,),IF($AN705=$R$12,VLOOKUP($AO705,Listas!$H$6:$I$106,2,),""))),"")</f>
        <v/>
      </c>
      <c r="CU705" t="str">
        <f>IFERROR('Prod y alimentación'!W763*IF($AN705=$R$10,VLOOKUP($AO705,Listas!$B$6:$C$106,2,),IF($AN705=$R$11,VLOOKUP($AO705,Listas!$E$6:$F$106,2,),IF($AN705=$R$12,VLOOKUP($AO705,Listas!$H$6:$I$106,2,),""))),"")</f>
        <v/>
      </c>
      <c r="CV705" t="str">
        <f>IFERROR('Prod y alimentación'!Z763*IF($AN705=$R$10,VLOOKUP($AO705,Listas!$B$6:$C$106,2,),IF($AN705=$R$11,VLOOKUP($AO705,Listas!$E$6:$F$106,2,),IF($AN705=$R$12,VLOOKUP($AO705,Listas!$H$6:$I$106,2,),""))),"")</f>
        <v/>
      </c>
      <c r="CW705" t="str">
        <f>IFERROR('Prod y alimentación'!AC763*IF($AN705=$R$10,VLOOKUP($AO705,Listas!$B$6:$C$106,2,),IF($AN705=$R$11,VLOOKUP($AO705,Listas!$E$6:$F$106,2,),IF($AN705=$R$12,VLOOKUP($AO705,Listas!$H$6:$I$106,2,),""))),"")</f>
        <v/>
      </c>
      <c r="CX705" t="str">
        <f>IFERROR('Prod y alimentación'!AF763*IF($AN705=$R$10,VLOOKUP($AO705,Listas!$B$6:$C$106,2,),IF($AN705=$R$11,VLOOKUP($AO705,Listas!$E$6:$F$106,2,),IF($AN705=$R$12,VLOOKUP($AO705,Listas!$H$6:$I$106,2,),""))),"")</f>
        <v/>
      </c>
      <c r="CY705" t="str">
        <f>IFERROR('Prod y alimentación'!AI763*IF($AN705=$R$10,VLOOKUP($AO705,Listas!$B$6:$C$106,2,),IF($AN705=$R$11,VLOOKUP($AO705,Listas!$E$6:$F$106,2,),IF($AN705=$R$12,VLOOKUP($AO705,Listas!$H$6:$I$106,2,),""))),"")</f>
        <v/>
      </c>
      <c r="CZ705" t="str">
        <f>IFERROR('Prod y alimentación'!AL763*IF($AN705=$R$10,VLOOKUP($AO705,Listas!$B$6:$C$106,2,),IF($AN705=$R$11,VLOOKUP($AO705,Listas!$E$6:$F$106,2,),IF($AN705=$R$12,VLOOKUP($AO705,Listas!$H$6:$I$106,2,),""))),"")</f>
        <v/>
      </c>
    </row>
    <row r="706" spans="80:104" x14ac:dyDescent="0.35">
      <c r="CB706" t="str">
        <f>IF(Reservas!E711="",IF(Reservas!D711="","",IF(Reservas!C711=$O$10,0.85,IF(Reservas!C711=$O$11,0.45,IF(Reservas!C711=$O$12,0.33,"")))),Reservas!E711)</f>
        <v/>
      </c>
      <c r="CC706" t="str">
        <f>IF(Reservas!H711="",IF(Reservas!G711="","",IF(Reservas!F711=$O$10,0.85,IF(Reservas!F711=$O$11,0.45,IF(Reservas!F711=$O$12,0.33,"")))),Reservas!H711)</f>
        <v/>
      </c>
      <c r="CD706" t="str">
        <f>IF(Reservas!K711="",IF(Reservas!J711="","",IF(Reservas!I711=$O$10,0.85,IF(Reservas!I711=$O$11,0.45,IF(Reservas!I711=$O$12,0.33,"")))),Reservas!K711)</f>
        <v/>
      </c>
      <c r="CE706" t="str">
        <f>IF(Reservas!N711="",IF(Reservas!M711="","",IF(Reservas!L711=$O$10,0.85,IF(Reservas!L711=$O$11,0.45,IF(Reservas!L711=$O$12,0.33,"")))),Reservas!N711)</f>
        <v/>
      </c>
      <c r="CF706" t="str">
        <f>IF(Reservas!Q711="",IF(Reservas!P711="","",IF(Reservas!O711=$O$10,0.85,IF(Reservas!O711=$O$11,0.45,IF(Reservas!O711=$O$12,0.33,"")))),Reservas!Q711)</f>
        <v/>
      </c>
      <c r="CG706" t="str">
        <f>IF(Reservas!T711="",IF(Reservas!S711="","",IF(Reservas!R711=$O$10,0.85,IF(Reservas!R711=$O$11,0.45,IF(Reservas!R711=$O$12,0.33,"")))),Reservas!T711)</f>
        <v/>
      </c>
      <c r="CH706" t="str">
        <f>IF(Reservas!W711="",IF(Reservas!V711="","",IF(Reservas!U711=$O$10,0.85,IF(Reservas!U711=$O$11,0.45,IF(Reservas!U711=$O$12,0.33,"")))),Reservas!W711)</f>
        <v/>
      </c>
      <c r="CI706" t="str">
        <f>IF(Reservas!Z711="",IF(Reservas!Y711="","",IF(Reservas!X711=$O$10,0.85,IF(Reservas!X711=$O$11,0.45,IF(Reservas!X711=$O$12,0.33,"")))),Reservas!Z711)</f>
        <v/>
      </c>
      <c r="CJ706" t="str">
        <f>IF(Reservas!AC711="",IF(Reservas!AB711="","",IF(Reservas!AA711=$O$10,0.85,IF(Reservas!AA711=$O$11,0.45,IF(Reservas!AA711=$O$12,0.33,"")))),Reservas!AC711)</f>
        <v/>
      </c>
      <c r="CK706" t="str">
        <f>IF(Reservas!AF711="",IF(Reservas!AE711="","",IF(Reservas!AD711=$O$10,0.85,IF(Reservas!AD711=$O$11,0.45,IF(Reservas!AD711=$O$12,0.33,"")))),Reservas!AF711)</f>
        <v/>
      </c>
      <c r="CL706" t="str">
        <f>IF(Reservas!AI711="",IF(Reservas!AH711="","",IF(Reservas!AG711=$O$10,0.85,IF(Reservas!AG711=$O$11,0.45,IF(Reservas!AG711=$O$12,0.33,"")))),Reservas!AI711)</f>
        <v/>
      </c>
      <c r="CM706" t="str">
        <f>IF(Reservas!AL711="",IF(Reservas!AK711="","",IF(Reservas!AJ711=$O$10,0.85,IF(Reservas!AJ711=$O$11,0.45,IF(Reservas!AJ711=$O$12,0.33,"")))),Reservas!AL711)</f>
        <v/>
      </c>
      <c r="CO706" t="str">
        <f>IFERROR('Prod y alimentación'!E764*IF($AN706=$R$10,VLOOKUP($AO706,Listas!$B$6:$C$106,2,),IF($AN706=$R$11,VLOOKUP($AO706,Listas!$E$6:$F$106,2,),IF($AN706=$R$12,VLOOKUP($AO706,Listas!$H$6:$I$106,2,),""))),"")</f>
        <v/>
      </c>
      <c r="CP706" t="str">
        <f>IFERROR('Prod y alimentación'!H764*IF($AN706=$R$10,VLOOKUP($AO706,Listas!$B$6:$C$106,2,),IF($AN706=$R$11,VLOOKUP($AO706,Listas!$E$6:$F$106,2,),IF($AN706=$R$12,VLOOKUP($AO706,Listas!$H$6:$I$106,2,),""))),"")</f>
        <v/>
      </c>
      <c r="CQ706" t="str">
        <f>IFERROR('Prod y alimentación'!K764*IF($AN706=$R$10,VLOOKUP($AO706,Listas!$B$6:$C$106,2,),IF($AN706=$R$11,VLOOKUP($AO706,Listas!$E$6:$F$106,2,),IF($AN706=$R$12,VLOOKUP($AO706,Listas!$H$6:$I$106,2,),""))),"")</f>
        <v/>
      </c>
      <c r="CR706" t="str">
        <f>IFERROR('Prod y alimentación'!N764*IF($AN706=$R$10,VLOOKUP($AO706,Listas!$B$6:$C$106,2,),IF($AN706=$R$11,VLOOKUP($AO706,Listas!$E$6:$F$106,2,),IF($AN706=$R$12,VLOOKUP($AO706,Listas!$H$6:$I$106,2,),""))),"")</f>
        <v/>
      </c>
      <c r="CS706" t="str">
        <f>IFERROR('Prod y alimentación'!Q764*IF($AN706=$R$10,VLOOKUP($AO706,Listas!$B$6:$C$106,2,),IF($AN706=$R$11,VLOOKUP($AO706,Listas!$E$6:$F$106,2,),IF($AN706=$R$12,VLOOKUP($AO706,Listas!$H$6:$I$106,2,),""))),"")</f>
        <v/>
      </c>
      <c r="CT706" t="str">
        <f>IFERROR('Prod y alimentación'!T764*IF($AN706=$R$10,VLOOKUP($AO706,Listas!$B$6:$C$106,2,),IF($AN706=$R$11,VLOOKUP($AO706,Listas!$E$6:$F$106,2,),IF($AN706=$R$12,VLOOKUP($AO706,Listas!$H$6:$I$106,2,),""))),"")</f>
        <v/>
      </c>
      <c r="CU706" t="str">
        <f>IFERROR('Prod y alimentación'!W764*IF($AN706=$R$10,VLOOKUP($AO706,Listas!$B$6:$C$106,2,),IF($AN706=$R$11,VLOOKUP($AO706,Listas!$E$6:$F$106,2,),IF($AN706=$R$12,VLOOKUP($AO706,Listas!$H$6:$I$106,2,),""))),"")</f>
        <v/>
      </c>
      <c r="CV706" t="str">
        <f>IFERROR('Prod y alimentación'!Z764*IF($AN706=$R$10,VLOOKUP($AO706,Listas!$B$6:$C$106,2,),IF($AN706=$R$11,VLOOKUP($AO706,Listas!$E$6:$F$106,2,),IF($AN706=$R$12,VLOOKUP($AO706,Listas!$H$6:$I$106,2,),""))),"")</f>
        <v/>
      </c>
      <c r="CW706" t="str">
        <f>IFERROR('Prod y alimentación'!AC764*IF($AN706=$R$10,VLOOKUP($AO706,Listas!$B$6:$C$106,2,),IF($AN706=$R$11,VLOOKUP($AO706,Listas!$E$6:$F$106,2,),IF($AN706=$R$12,VLOOKUP($AO706,Listas!$H$6:$I$106,2,),""))),"")</f>
        <v/>
      </c>
      <c r="CX706" t="str">
        <f>IFERROR('Prod y alimentación'!AF764*IF($AN706=$R$10,VLOOKUP($AO706,Listas!$B$6:$C$106,2,),IF($AN706=$R$11,VLOOKUP($AO706,Listas!$E$6:$F$106,2,),IF($AN706=$R$12,VLOOKUP($AO706,Listas!$H$6:$I$106,2,),""))),"")</f>
        <v/>
      </c>
      <c r="CY706" t="str">
        <f>IFERROR('Prod y alimentación'!AI764*IF($AN706=$R$10,VLOOKUP($AO706,Listas!$B$6:$C$106,2,),IF($AN706=$R$11,VLOOKUP($AO706,Listas!$E$6:$F$106,2,),IF($AN706=$R$12,VLOOKUP($AO706,Listas!$H$6:$I$106,2,),""))),"")</f>
        <v/>
      </c>
      <c r="CZ706" t="str">
        <f>IFERROR('Prod y alimentación'!AL764*IF($AN706=$R$10,VLOOKUP($AO706,Listas!$B$6:$C$106,2,),IF($AN706=$R$11,VLOOKUP($AO706,Listas!$E$6:$F$106,2,),IF($AN706=$R$12,VLOOKUP($AO706,Listas!$H$6:$I$106,2,),""))),"")</f>
        <v/>
      </c>
    </row>
    <row r="707" spans="80:104" x14ac:dyDescent="0.35">
      <c r="CB707" t="str">
        <f>IF(Reservas!E712="",IF(Reservas!D712="","",IF(Reservas!C712=$O$10,0.85,IF(Reservas!C712=$O$11,0.45,IF(Reservas!C712=$O$12,0.33,"")))),Reservas!E712)</f>
        <v/>
      </c>
      <c r="CC707" t="str">
        <f>IF(Reservas!H712="",IF(Reservas!G712="","",IF(Reservas!F712=$O$10,0.85,IF(Reservas!F712=$O$11,0.45,IF(Reservas!F712=$O$12,0.33,"")))),Reservas!H712)</f>
        <v/>
      </c>
      <c r="CD707" t="str">
        <f>IF(Reservas!K712="",IF(Reservas!J712="","",IF(Reservas!I712=$O$10,0.85,IF(Reservas!I712=$O$11,0.45,IF(Reservas!I712=$O$12,0.33,"")))),Reservas!K712)</f>
        <v/>
      </c>
      <c r="CE707" t="str">
        <f>IF(Reservas!N712="",IF(Reservas!M712="","",IF(Reservas!L712=$O$10,0.85,IF(Reservas!L712=$O$11,0.45,IF(Reservas!L712=$O$12,0.33,"")))),Reservas!N712)</f>
        <v/>
      </c>
      <c r="CF707" t="str">
        <f>IF(Reservas!Q712="",IF(Reservas!P712="","",IF(Reservas!O712=$O$10,0.85,IF(Reservas!O712=$O$11,0.45,IF(Reservas!O712=$O$12,0.33,"")))),Reservas!Q712)</f>
        <v/>
      </c>
      <c r="CG707" t="str">
        <f>IF(Reservas!T712="",IF(Reservas!S712="","",IF(Reservas!R712=$O$10,0.85,IF(Reservas!R712=$O$11,0.45,IF(Reservas!R712=$O$12,0.33,"")))),Reservas!T712)</f>
        <v/>
      </c>
      <c r="CH707" t="str">
        <f>IF(Reservas!W712="",IF(Reservas!V712="","",IF(Reservas!U712=$O$10,0.85,IF(Reservas!U712=$O$11,0.45,IF(Reservas!U712=$O$12,0.33,"")))),Reservas!W712)</f>
        <v/>
      </c>
      <c r="CI707" t="str">
        <f>IF(Reservas!Z712="",IF(Reservas!Y712="","",IF(Reservas!X712=$O$10,0.85,IF(Reservas!X712=$O$11,0.45,IF(Reservas!X712=$O$12,0.33,"")))),Reservas!Z712)</f>
        <v/>
      </c>
      <c r="CJ707" t="str">
        <f>IF(Reservas!AC712="",IF(Reservas!AB712="","",IF(Reservas!AA712=$O$10,0.85,IF(Reservas!AA712=$O$11,0.45,IF(Reservas!AA712=$O$12,0.33,"")))),Reservas!AC712)</f>
        <v/>
      </c>
      <c r="CK707" t="str">
        <f>IF(Reservas!AF712="",IF(Reservas!AE712="","",IF(Reservas!AD712=$O$10,0.85,IF(Reservas!AD712=$O$11,0.45,IF(Reservas!AD712=$O$12,0.33,"")))),Reservas!AF712)</f>
        <v/>
      </c>
      <c r="CL707" t="str">
        <f>IF(Reservas!AI712="",IF(Reservas!AH712="","",IF(Reservas!AG712=$O$10,0.85,IF(Reservas!AG712=$O$11,0.45,IF(Reservas!AG712=$O$12,0.33,"")))),Reservas!AI712)</f>
        <v/>
      </c>
      <c r="CM707" t="str">
        <f>IF(Reservas!AL712="",IF(Reservas!AK712="","",IF(Reservas!AJ712=$O$10,0.85,IF(Reservas!AJ712=$O$11,0.45,IF(Reservas!AJ712=$O$12,0.33,"")))),Reservas!AL712)</f>
        <v/>
      </c>
      <c r="CO707" t="str">
        <f>IFERROR('Prod y alimentación'!E765*IF($AN707=$R$10,VLOOKUP($AO707,Listas!$B$6:$C$106,2,),IF($AN707=$R$11,VLOOKUP($AO707,Listas!$E$6:$F$106,2,),IF($AN707=$R$12,VLOOKUP($AO707,Listas!$H$6:$I$106,2,),""))),"")</f>
        <v/>
      </c>
      <c r="CP707" t="str">
        <f>IFERROR('Prod y alimentación'!H765*IF($AN707=$R$10,VLOOKUP($AO707,Listas!$B$6:$C$106,2,),IF($AN707=$R$11,VLOOKUP($AO707,Listas!$E$6:$F$106,2,),IF($AN707=$R$12,VLOOKUP($AO707,Listas!$H$6:$I$106,2,),""))),"")</f>
        <v/>
      </c>
      <c r="CQ707" t="str">
        <f>IFERROR('Prod y alimentación'!K765*IF($AN707=$R$10,VLOOKUP($AO707,Listas!$B$6:$C$106,2,),IF($AN707=$R$11,VLOOKUP($AO707,Listas!$E$6:$F$106,2,),IF($AN707=$R$12,VLOOKUP($AO707,Listas!$H$6:$I$106,2,),""))),"")</f>
        <v/>
      </c>
      <c r="CR707" t="str">
        <f>IFERROR('Prod y alimentación'!N765*IF($AN707=$R$10,VLOOKUP($AO707,Listas!$B$6:$C$106,2,),IF($AN707=$R$11,VLOOKUP($AO707,Listas!$E$6:$F$106,2,),IF($AN707=$R$12,VLOOKUP($AO707,Listas!$H$6:$I$106,2,),""))),"")</f>
        <v/>
      </c>
      <c r="CS707" t="str">
        <f>IFERROR('Prod y alimentación'!Q765*IF($AN707=$R$10,VLOOKUP($AO707,Listas!$B$6:$C$106,2,),IF($AN707=$R$11,VLOOKUP($AO707,Listas!$E$6:$F$106,2,),IF($AN707=$R$12,VLOOKUP($AO707,Listas!$H$6:$I$106,2,),""))),"")</f>
        <v/>
      </c>
      <c r="CT707" t="str">
        <f>IFERROR('Prod y alimentación'!T765*IF($AN707=$R$10,VLOOKUP($AO707,Listas!$B$6:$C$106,2,),IF($AN707=$R$11,VLOOKUP($AO707,Listas!$E$6:$F$106,2,),IF($AN707=$R$12,VLOOKUP($AO707,Listas!$H$6:$I$106,2,),""))),"")</f>
        <v/>
      </c>
      <c r="CU707" t="str">
        <f>IFERROR('Prod y alimentación'!W765*IF($AN707=$R$10,VLOOKUP($AO707,Listas!$B$6:$C$106,2,),IF($AN707=$R$11,VLOOKUP($AO707,Listas!$E$6:$F$106,2,),IF($AN707=$R$12,VLOOKUP($AO707,Listas!$H$6:$I$106,2,),""))),"")</f>
        <v/>
      </c>
      <c r="CV707" t="str">
        <f>IFERROR('Prod y alimentación'!Z765*IF($AN707=$R$10,VLOOKUP($AO707,Listas!$B$6:$C$106,2,),IF($AN707=$R$11,VLOOKUP($AO707,Listas!$E$6:$F$106,2,),IF($AN707=$R$12,VLOOKUP($AO707,Listas!$H$6:$I$106,2,),""))),"")</f>
        <v/>
      </c>
      <c r="CW707" t="str">
        <f>IFERROR('Prod y alimentación'!AC765*IF($AN707=$R$10,VLOOKUP($AO707,Listas!$B$6:$C$106,2,),IF($AN707=$R$11,VLOOKUP($AO707,Listas!$E$6:$F$106,2,),IF($AN707=$R$12,VLOOKUP($AO707,Listas!$H$6:$I$106,2,),""))),"")</f>
        <v/>
      </c>
      <c r="CX707" t="str">
        <f>IFERROR('Prod y alimentación'!AF765*IF($AN707=$R$10,VLOOKUP($AO707,Listas!$B$6:$C$106,2,),IF($AN707=$R$11,VLOOKUP($AO707,Listas!$E$6:$F$106,2,),IF($AN707=$R$12,VLOOKUP($AO707,Listas!$H$6:$I$106,2,),""))),"")</f>
        <v/>
      </c>
      <c r="CY707" t="str">
        <f>IFERROR('Prod y alimentación'!AI765*IF($AN707=$R$10,VLOOKUP($AO707,Listas!$B$6:$C$106,2,),IF($AN707=$R$11,VLOOKUP($AO707,Listas!$E$6:$F$106,2,),IF($AN707=$R$12,VLOOKUP($AO707,Listas!$H$6:$I$106,2,),""))),"")</f>
        <v/>
      </c>
      <c r="CZ707" t="str">
        <f>IFERROR('Prod y alimentación'!AL765*IF($AN707=$R$10,VLOOKUP($AO707,Listas!$B$6:$C$106,2,),IF($AN707=$R$11,VLOOKUP($AO707,Listas!$E$6:$F$106,2,),IF($AN707=$R$12,VLOOKUP($AO707,Listas!$H$6:$I$106,2,),""))),"")</f>
        <v/>
      </c>
    </row>
    <row r="708" spans="80:104" x14ac:dyDescent="0.35">
      <c r="CB708" t="str">
        <f>IF(Reservas!E713="",IF(Reservas!D713="","",IF(Reservas!C713=$O$10,0.85,IF(Reservas!C713=$O$11,0.45,IF(Reservas!C713=$O$12,0.33,"")))),Reservas!E713)</f>
        <v/>
      </c>
      <c r="CC708" t="str">
        <f>IF(Reservas!H713="",IF(Reservas!G713="","",IF(Reservas!F713=$O$10,0.85,IF(Reservas!F713=$O$11,0.45,IF(Reservas!F713=$O$12,0.33,"")))),Reservas!H713)</f>
        <v/>
      </c>
      <c r="CD708" t="str">
        <f>IF(Reservas!K713="",IF(Reservas!J713="","",IF(Reservas!I713=$O$10,0.85,IF(Reservas!I713=$O$11,0.45,IF(Reservas!I713=$O$12,0.33,"")))),Reservas!K713)</f>
        <v/>
      </c>
      <c r="CE708" t="str">
        <f>IF(Reservas!N713="",IF(Reservas!M713="","",IF(Reservas!L713=$O$10,0.85,IF(Reservas!L713=$O$11,0.45,IF(Reservas!L713=$O$12,0.33,"")))),Reservas!N713)</f>
        <v/>
      </c>
      <c r="CF708" t="str">
        <f>IF(Reservas!Q713="",IF(Reservas!P713="","",IF(Reservas!O713=$O$10,0.85,IF(Reservas!O713=$O$11,0.45,IF(Reservas!O713=$O$12,0.33,"")))),Reservas!Q713)</f>
        <v/>
      </c>
      <c r="CG708" t="str">
        <f>IF(Reservas!T713="",IF(Reservas!S713="","",IF(Reservas!R713=$O$10,0.85,IF(Reservas!R713=$O$11,0.45,IF(Reservas!R713=$O$12,0.33,"")))),Reservas!T713)</f>
        <v/>
      </c>
      <c r="CH708" t="str">
        <f>IF(Reservas!W713="",IF(Reservas!V713="","",IF(Reservas!U713=$O$10,0.85,IF(Reservas!U713=$O$11,0.45,IF(Reservas!U713=$O$12,0.33,"")))),Reservas!W713)</f>
        <v/>
      </c>
      <c r="CI708" t="str">
        <f>IF(Reservas!Z713="",IF(Reservas!Y713="","",IF(Reservas!X713=$O$10,0.85,IF(Reservas!X713=$O$11,0.45,IF(Reservas!X713=$O$12,0.33,"")))),Reservas!Z713)</f>
        <v/>
      </c>
      <c r="CJ708" t="str">
        <f>IF(Reservas!AC713="",IF(Reservas!AB713="","",IF(Reservas!AA713=$O$10,0.85,IF(Reservas!AA713=$O$11,0.45,IF(Reservas!AA713=$O$12,0.33,"")))),Reservas!AC713)</f>
        <v/>
      </c>
      <c r="CK708" t="str">
        <f>IF(Reservas!AF713="",IF(Reservas!AE713="","",IF(Reservas!AD713=$O$10,0.85,IF(Reservas!AD713=$O$11,0.45,IF(Reservas!AD713=$O$12,0.33,"")))),Reservas!AF713)</f>
        <v/>
      </c>
      <c r="CL708" t="str">
        <f>IF(Reservas!AI713="",IF(Reservas!AH713="","",IF(Reservas!AG713=$O$10,0.85,IF(Reservas!AG713=$O$11,0.45,IF(Reservas!AG713=$O$12,0.33,"")))),Reservas!AI713)</f>
        <v/>
      </c>
      <c r="CM708" t="str">
        <f>IF(Reservas!AL713="",IF(Reservas!AK713="","",IF(Reservas!AJ713=$O$10,0.85,IF(Reservas!AJ713=$O$11,0.45,IF(Reservas!AJ713=$O$12,0.33,"")))),Reservas!AL713)</f>
        <v/>
      </c>
      <c r="CO708" t="str">
        <f>IFERROR('Prod y alimentación'!E766*IF($AN708=$R$10,VLOOKUP($AO708,Listas!$B$6:$C$106,2,),IF($AN708=$R$11,VLOOKUP($AO708,Listas!$E$6:$F$106,2,),IF($AN708=$R$12,VLOOKUP($AO708,Listas!$H$6:$I$106,2,),""))),"")</f>
        <v/>
      </c>
      <c r="CP708" t="str">
        <f>IFERROR('Prod y alimentación'!H766*IF($AN708=$R$10,VLOOKUP($AO708,Listas!$B$6:$C$106,2,),IF($AN708=$R$11,VLOOKUP($AO708,Listas!$E$6:$F$106,2,),IF($AN708=$R$12,VLOOKUP($AO708,Listas!$H$6:$I$106,2,),""))),"")</f>
        <v/>
      </c>
      <c r="CQ708" t="str">
        <f>IFERROR('Prod y alimentación'!K766*IF($AN708=$R$10,VLOOKUP($AO708,Listas!$B$6:$C$106,2,),IF($AN708=$R$11,VLOOKUP($AO708,Listas!$E$6:$F$106,2,),IF($AN708=$R$12,VLOOKUP($AO708,Listas!$H$6:$I$106,2,),""))),"")</f>
        <v/>
      </c>
      <c r="CR708" t="str">
        <f>IFERROR('Prod y alimentación'!N766*IF($AN708=$R$10,VLOOKUP($AO708,Listas!$B$6:$C$106,2,),IF($AN708=$R$11,VLOOKUP($AO708,Listas!$E$6:$F$106,2,),IF($AN708=$R$12,VLOOKUP($AO708,Listas!$H$6:$I$106,2,),""))),"")</f>
        <v/>
      </c>
      <c r="CS708" t="str">
        <f>IFERROR('Prod y alimentación'!Q766*IF($AN708=$R$10,VLOOKUP($AO708,Listas!$B$6:$C$106,2,),IF($AN708=$R$11,VLOOKUP($AO708,Listas!$E$6:$F$106,2,),IF($AN708=$R$12,VLOOKUP($AO708,Listas!$H$6:$I$106,2,),""))),"")</f>
        <v/>
      </c>
      <c r="CT708" t="str">
        <f>IFERROR('Prod y alimentación'!T766*IF($AN708=$R$10,VLOOKUP($AO708,Listas!$B$6:$C$106,2,),IF($AN708=$R$11,VLOOKUP($AO708,Listas!$E$6:$F$106,2,),IF($AN708=$R$12,VLOOKUP($AO708,Listas!$H$6:$I$106,2,),""))),"")</f>
        <v/>
      </c>
      <c r="CU708" t="str">
        <f>IFERROR('Prod y alimentación'!W766*IF($AN708=$R$10,VLOOKUP($AO708,Listas!$B$6:$C$106,2,),IF($AN708=$R$11,VLOOKUP($AO708,Listas!$E$6:$F$106,2,),IF($AN708=$R$12,VLOOKUP($AO708,Listas!$H$6:$I$106,2,),""))),"")</f>
        <v/>
      </c>
      <c r="CV708" t="str">
        <f>IFERROR('Prod y alimentación'!Z766*IF($AN708=$R$10,VLOOKUP($AO708,Listas!$B$6:$C$106,2,),IF($AN708=$R$11,VLOOKUP($AO708,Listas!$E$6:$F$106,2,),IF($AN708=$R$12,VLOOKUP($AO708,Listas!$H$6:$I$106,2,),""))),"")</f>
        <v/>
      </c>
      <c r="CW708" t="str">
        <f>IFERROR('Prod y alimentación'!AC766*IF($AN708=$R$10,VLOOKUP($AO708,Listas!$B$6:$C$106,2,),IF($AN708=$R$11,VLOOKUP($AO708,Listas!$E$6:$F$106,2,),IF($AN708=$R$12,VLOOKUP($AO708,Listas!$H$6:$I$106,2,),""))),"")</f>
        <v/>
      </c>
      <c r="CX708" t="str">
        <f>IFERROR('Prod y alimentación'!AF766*IF($AN708=$R$10,VLOOKUP($AO708,Listas!$B$6:$C$106,2,),IF($AN708=$R$11,VLOOKUP($AO708,Listas!$E$6:$F$106,2,),IF($AN708=$R$12,VLOOKUP($AO708,Listas!$H$6:$I$106,2,),""))),"")</f>
        <v/>
      </c>
      <c r="CY708" t="str">
        <f>IFERROR('Prod y alimentación'!AI766*IF($AN708=$R$10,VLOOKUP($AO708,Listas!$B$6:$C$106,2,),IF($AN708=$R$11,VLOOKUP($AO708,Listas!$E$6:$F$106,2,),IF($AN708=$R$12,VLOOKUP($AO708,Listas!$H$6:$I$106,2,),""))),"")</f>
        <v/>
      </c>
      <c r="CZ708" t="str">
        <f>IFERROR('Prod y alimentación'!AL766*IF($AN708=$R$10,VLOOKUP($AO708,Listas!$B$6:$C$106,2,),IF($AN708=$R$11,VLOOKUP($AO708,Listas!$E$6:$F$106,2,),IF($AN708=$R$12,VLOOKUP($AO708,Listas!$H$6:$I$106,2,),""))),"")</f>
        <v/>
      </c>
    </row>
    <row r="709" spans="80:104" x14ac:dyDescent="0.35">
      <c r="CB709" t="str">
        <f>IF(Reservas!E714="",IF(Reservas!D714="","",IF(Reservas!C714=$O$10,0.85,IF(Reservas!C714=$O$11,0.45,IF(Reservas!C714=$O$12,0.33,"")))),Reservas!E714)</f>
        <v/>
      </c>
      <c r="CC709" t="str">
        <f>IF(Reservas!H714="",IF(Reservas!G714="","",IF(Reservas!F714=$O$10,0.85,IF(Reservas!F714=$O$11,0.45,IF(Reservas!F714=$O$12,0.33,"")))),Reservas!H714)</f>
        <v/>
      </c>
      <c r="CD709" t="str">
        <f>IF(Reservas!K714="",IF(Reservas!J714="","",IF(Reservas!I714=$O$10,0.85,IF(Reservas!I714=$O$11,0.45,IF(Reservas!I714=$O$12,0.33,"")))),Reservas!K714)</f>
        <v/>
      </c>
      <c r="CE709" t="str">
        <f>IF(Reservas!N714="",IF(Reservas!M714="","",IF(Reservas!L714=$O$10,0.85,IF(Reservas!L714=$O$11,0.45,IF(Reservas!L714=$O$12,0.33,"")))),Reservas!N714)</f>
        <v/>
      </c>
      <c r="CF709" t="str">
        <f>IF(Reservas!Q714="",IF(Reservas!P714="","",IF(Reservas!O714=$O$10,0.85,IF(Reservas!O714=$O$11,0.45,IF(Reservas!O714=$O$12,0.33,"")))),Reservas!Q714)</f>
        <v/>
      </c>
      <c r="CG709" t="str">
        <f>IF(Reservas!T714="",IF(Reservas!S714="","",IF(Reservas!R714=$O$10,0.85,IF(Reservas!R714=$O$11,0.45,IF(Reservas!R714=$O$12,0.33,"")))),Reservas!T714)</f>
        <v/>
      </c>
      <c r="CH709" t="str">
        <f>IF(Reservas!W714="",IF(Reservas!V714="","",IF(Reservas!U714=$O$10,0.85,IF(Reservas!U714=$O$11,0.45,IF(Reservas!U714=$O$12,0.33,"")))),Reservas!W714)</f>
        <v/>
      </c>
      <c r="CI709" t="str">
        <f>IF(Reservas!Z714="",IF(Reservas!Y714="","",IF(Reservas!X714=$O$10,0.85,IF(Reservas!X714=$O$11,0.45,IF(Reservas!X714=$O$12,0.33,"")))),Reservas!Z714)</f>
        <v/>
      </c>
      <c r="CJ709" t="str">
        <f>IF(Reservas!AC714="",IF(Reservas!AB714="","",IF(Reservas!AA714=$O$10,0.85,IF(Reservas!AA714=$O$11,0.45,IF(Reservas!AA714=$O$12,0.33,"")))),Reservas!AC714)</f>
        <v/>
      </c>
      <c r="CK709" t="str">
        <f>IF(Reservas!AF714="",IF(Reservas!AE714="","",IF(Reservas!AD714=$O$10,0.85,IF(Reservas!AD714=$O$11,0.45,IF(Reservas!AD714=$O$12,0.33,"")))),Reservas!AF714)</f>
        <v/>
      </c>
      <c r="CL709" t="str">
        <f>IF(Reservas!AI714="",IF(Reservas!AH714="","",IF(Reservas!AG714=$O$10,0.85,IF(Reservas!AG714=$O$11,0.45,IF(Reservas!AG714=$O$12,0.33,"")))),Reservas!AI714)</f>
        <v/>
      </c>
      <c r="CM709" t="str">
        <f>IF(Reservas!AL714="",IF(Reservas!AK714="","",IF(Reservas!AJ714=$O$10,0.85,IF(Reservas!AJ714=$O$11,0.45,IF(Reservas!AJ714=$O$12,0.33,"")))),Reservas!AL714)</f>
        <v/>
      </c>
      <c r="CO709" t="str">
        <f>IFERROR('Prod y alimentación'!E767*IF($AN709=$R$10,VLOOKUP($AO709,Listas!$B$6:$C$106,2,),IF($AN709=$R$11,VLOOKUP($AO709,Listas!$E$6:$F$106,2,),IF($AN709=$R$12,VLOOKUP($AO709,Listas!$H$6:$I$106,2,),""))),"")</f>
        <v/>
      </c>
      <c r="CP709" t="str">
        <f>IFERROR('Prod y alimentación'!H767*IF($AN709=$R$10,VLOOKUP($AO709,Listas!$B$6:$C$106,2,),IF($AN709=$R$11,VLOOKUP($AO709,Listas!$E$6:$F$106,2,),IF($AN709=$R$12,VLOOKUP($AO709,Listas!$H$6:$I$106,2,),""))),"")</f>
        <v/>
      </c>
      <c r="CQ709" t="str">
        <f>IFERROR('Prod y alimentación'!K767*IF($AN709=$R$10,VLOOKUP($AO709,Listas!$B$6:$C$106,2,),IF($AN709=$R$11,VLOOKUP($AO709,Listas!$E$6:$F$106,2,),IF($AN709=$R$12,VLOOKUP($AO709,Listas!$H$6:$I$106,2,),""))),"")</f>
        <v/>
      </c>
      <c r="CR709" t="str">
        <f>IFERROR('Prod y alimentación'!N767*IF($AN709=$R$10,VLOOKUP($AO709,Listas!$B$6:$C$106,2,),IF($AN709=$R$11,VLOOKUP($AO709,Listas!$E$6:$F$106,2,),IF($AN709=$R$12,VLOOKUP($AO709,Listas!$H$6:$I$106,2,),""))),"")</f>
        <v/>
      </c>
      <c r="CS709" t="str">
        <f>IFERROR('Prod y alimentación'!Q767*IF($AN709=$R$10,VLOOKUP($AO709,Listas!$B$6:$C$106,2,),IF($AN709=$R$11,VLOOKUP($AO709,Listas!$E$6:$F$106,2,),IF($AN709=$R$12,VLOOKUP($AO709,Listas!$H$6:$I$106,2,),""))),"")</f>
        <v/>
      </c>
      <c r="CT709" t="str">
        <f>IFERROR('Prod y alimentación'!T767*IF($AN709=$R$10,VLOOKUP($AO709,Listas!$B$6:$C$106,2,),IF($AN709=$R$11,VLOOKUP($AO709,Listas!$E$6:$F$106,2,),IF($AN709=$R$12,VLOOKUP($AO709,Listas!$H$6:$I$106,2,),""))),"")</f>
        <v/>
      </c>
      <c r="CU709" t="str">
        <f>IFERROR('Prod y alimentación'!W767*IF($AN709=$R$10,VLOOKUP($AO709,Listas!$B$6:$C$106,2,),IF($AN709=$R$11,VLOOKUP($AO709,Listas!$E$6:$F$106,2,),IF($AN709=$R$12,VLOOKUP($AO709,Listas!$H$6:$I$106,2,),""))),"")</f>
        <v/>
      </c>
      <c r="CV709" t="str">
        <f>IFERROR('Prod y alimentación'!Z767*IF($AN709=$R$10,VLOOKUP($AO709,Listas!$B$6:$C$106,2,),IF($AN709=$R$11,VLOOKUP($AO709,Listas!$E$6:$F$106,2,),IF($AN709=$R$12,VLOOKUP($AO709,Listas!$H$6:$I$106,2,),""))),"")</f>
        <v/>
      </c>
      <c r="CW709" t="str">
        <f>IFERROR('Prod y alimentación'!AC767*IF($AN709=$R$10,VLOOKUP($AO709,Listas!$B$6:$C$106,2,),IF($AN709=$R$11,VLOOKUP($AO709,Listas!$E$6:$F$106,2,),IF($AN709=$R$12,VLOOKUP($AO709,Listas!$H$6:$I$106,2,),""))),"")</f>
        <v/>
      </c>
      <c r="CX709" t="str">
        <f>IFERROR('Prod y alimentación'!AF767*IF($AN709=$R$10,VLOOKUP($AO709,Listas!$B$6:$C$106,2,),IF($AN709=$R$11,VLOOKUP($AO709,Listas!$E$6:$F$106,2,),IF($AN709=$R$12,VLOOKUP($AO709,Listas!$H$6:$I$106,2,),""))),"")</f>
        <v/>
      </c>
      <c r="CY709" t="str">
        <f>IFERROR('Prod y alimentación'!AI767*IF($AN709=$R$10,VLOOKUP($AO709,Listas!$B$6:$C$106,2,),IF($AN709=$R$11,VLOOKUP($AO709,Listas!$E$6:$F$106,2,),IF($AN709=$R$12,VLOOKUP($AO709,Listas!$H$6:$I$106,2,),""))),"")</f>
        <v/>
      </c>
      <c r="CZ709" t="str">
        <f>IFERROR('Prod y alimentación'!AL767*IF($AN709=$R$10,VLOOKUP($AO709,Listas!$B$6:$C$106,2,),IF($AN709=$R$11,VLOOKUP($AO709,Listas!$E$6:$F$106,2,),IF($AN709=$R$12,VLOOKUP($AO709,Listas!$H$6:$I$106,2,),""))),"")</f>
        <v/>
      </c>
    </row>
    <row r="710" spans="80:104" x14ac:dyDescent="0.35">
      <c r="CB710" t="str">
        <f>IF(Reservas!E715="",IF(Reservas!D715="","",IF(Reservas!C715=$O$10,0.85,IF(Reservas!C715=$O$11,0.45,IF(Reservas!C715=$O$12,0.33,"")))),Reservas!E715)</f>
        <v/>
      </c>
      <c r="CC710" t="str">
        <f>IF(Reservas!H715="",IF(Reservas!G715="","",IF(Reservas!F715=$O$10,0.85,IF(Reservas!F715=$O$11,0.45,IF(Reservas!F715=$O$12,0.33,"")))),Reservas!H715)</f>
        <v/>
      </c>
      <c r="CD710" t="str">
        <f>IF(Reservas!K715="",IF(Reservas!J715="","",IF(Reservas!I715=$O$10,0.85,IF(Reservas!I715=$O$11,0.45,IF(Reservas!I715=$O$12,0.33,"")))),Reservas!K715)</f>
        <v/>
      </c>
      <c r="CE710" t="str">
        <f>IF(Reservas!N715="",IF(Reservas!M715="","",IF(Reservas!L715=$O$10,0.85,IF(Reservas!L715=$O$11,0.45,IF(Reservas!L715=$O$12,0.33,"")))),Reservas!N715)</f>
        <v/>
      </c>
      <c r="CF710" t="str">
        <f>IF(Reservas!Q715="",IF(Reservas!P715="","",IF(Reservas!O715=$O$10,0.85,IF(Reservas!O715=$O$11,0.45,IF(Reservas!O715=$O$12,0.33,"")))),Reservas!Q715)</f>
        <v/>
      </c>
      <c r="CG710" t="str">
        <f>IF(Reservas!T715="",IF(Reservas!S715="","",IF(Reservas!R715=$O$10,0.85,IF(Reservas!R715=$O$11,0.45,IF(Reservas!R715=$O$12,0.33,"")))),Reservas!T715)</f>
        <v/>
      </c>
      <c r="CH710" t="str">
        <f>IF(Reservas!W715="",IF(Reservas!V715="","",IF(Reservas!U715=$O$10,0.85,IF(Reservas!U715=$O$11,0.45,IF(Reservas!U715=$O$12,0.33,"")))),Reservas!W715)</f>
        <v/>
      </c>
      <c r="CI710" t="str">
        <f>IF(Reservas!Z715="",IF(Reservas!Y715="","",IF(Reservas!X715=$O$10,0.85,IF(Reservas!X715=$O$11,0.45,IF(Reservas!X715=$O$12,0.33,"")))),Reservas!Z715)</f>
        <v/>
      </c>
      <c r="CJ710" t="str">
        <f>IF(Reservas!AC715="",IF(Reservas!AB715="","",IF(Reservas!AA715=$O$10,0.85,IF(Reservas!AA715=$O$11,0.45,IF(Reservas!AA715=$O$12,0.33,"")))),Reservas!AC715)</f>
        <v/>
      </c>
      <c r="CK710" t="str">
        <f>IF(Reservas!AF715="",IF(Reservas!AE715="","",IF(Reservas!AD715=$O$10,0.85,IF(Reservas!AD715=$O$11,0.45,IF(Reservas!AD715=$O$12,0.33,"")))),Reservas!AF715)</f>
        <v/>
      </c>
      <c r="CL710" t="str">
        <f>IF(Reservas!AI715="",IF(Reservas!AH715="","",IF(Reservas!AG715=$O$10,0.85,IF(Reservas!AG715=$O$11,0.45,IF(Reservas!AG715=$O$12,0.33,"")))),Reservas!AI715)</f>
        <v/>
      </c>
      <c r="CM710" t="str">
        <f>IF(Reservas!AL715="",IF(Reservas!AK715="","",IF(Reservas!AJ715=$O$10,0.85,IF(Reservas!AJ715=$O$11,0.45,IF(Reservas!AJ715=$O$12,0.33,"")))),Reservas!AL715)</f>
        <v/>
      </c>
      <c r="CO710" t="str">
        <f>IFERROR('Prod y alimentación'!E768*IF($AN710=$R$10,VLOOKUP($AO710,Listas!$B$6:$C$106,2,),IF($AN710=$R$11,VLOOKUP($AO710,Listas!$E$6:$F$106,2,),IF($AN710=$R$12,VLOOKUP($AO710,Listas!$H$6:$I$106,2,),""))),"")</f>
        <v/>
      </c>
      <c r="CP710" t="str">
        <f>IFERROR('Prod y alimentación'!H768*IF($AN710=$R$10,VLOOKUP($AO710,Listas!$B$6:$C$106,2,),IF($AN710=$R$11,VLOOKUP($AO710,Listas!$E$6:$F$106,2,),IF($AN710=$R$12,VLOOKUP($AO710,Listas!$H$6:$I$106,2,),""))),"")</f>
        <v/>
      </c>
      <c r="CQ710" t="str">
        <f>IFERROR('Prod y alimentación'!K768*IF($AN710=$R$10,VLOOKUP($AO710,Listas!$B$6:$C$106,2,),IF($AN710=$R$11,VLOOKUP($AO710,Listas!$E$6:$F$106,2,),IF($AN710=$R$12,VLOOKUP($AO710,Listas!$H$6:$I$106,2,),""))),"")</f>
        <v/>
      </c>
      <c r="CR710" t="str">
        <f>IFERROR('Prod y alimentación'!N768*IF($AN710=$R$10,VLOOKUP($AO710,Listas!$B$6:$C$106,2,),IF($AN710=$R$11,VLOOKUP($AO710,Listas!$E$6:$F$106,2,),IF($AN710=$R$12,VLOOKUP($AO710,Listas!$H$6:$I$106,2,),""))),"")</f>
        <v/>
      </c>
      <c r="CS710" t="str">
        <f>IFERROR('Prod y alimentación'!Q768*IF($AN710=$R$10,VLOOKUP($AO710,Listas!$B$6:$C$106,2,),IF($AN710=$R$11,VLOOKUP($AO710,Listas!$E$6:$F$106,2,),IF($AN710=$R$12,VLOOKUP($AO710,Listas!$H$6:$I$106,2,),""))),"")</f>
        <v/>
      </c>
      <c r="CT710" t="str">
        <f>IFERROR('Prod y alimentación'!T768*IF($AN710=$R$10,VLOOKUP($AO710,Listas!$B$6:$C$106,2,),IF($AN710=$R$11,VLOOKUP($AO710,Listas!$E$6:$F$106,2,),IF($AN710=$R$12,VLOOKUP($AO710,Listas!$H$6:$I$106,2,),""))),"")</f>
        <v/>
      </c>
      <c r="CU710" t="str">
        <f>IFERROR('Prod y alimentación'!W768*IF($AN710=$R$10,VLOOKUP($AO710,Listas!$B$6:$C$106,2,),IF($AN710=$R$11,VLOOKUP($AO710,Listas!$E$6:$F$106,2,),IF($AN710=$R$12,VLOOKUP($AO710,Listas!$H$6:$I$106,2,),""))),"")</f>
        <v/>
      </c>
      <c r="CV710" t="str">
        <f>IFERROR('Prod y alimentación'!Z768*IF($AN710=$R$10,VLOOKUP($AO710,Listas!$B$6:$C$106,2,),IF($AN710=$R$11,VLOOKUP($AO710,Listas!$E$6:$F$106,2,),IF($AN710=$R$12,VLOOKUP($AO710,Listas!$H$6:$I$106,2,),""))),"")</f>
        <v/>
      </c>
      <c r="CW710" t="str">
        <f>IFERROR('Prod y alimentación'!AC768*IF($AN710=$R$10,VLOOKUP($AO710,Listas!$B$6:$C$106,2,),IF($AN710=$R$11,VLOOKUP($AO710,Listas!$E$6:$F$106,2,),IF($AN710=$R$12,VLOOKUP($AO710,Listas!$H$6:$I$106,2,),""))),"")</f>
        <v/>
      </c>
      <c r="CX710" t="str">
        <f>IFERROR('Prod y alimentación'!AF768*IF($AN710=$R$10,VLOOKUP($AO710,Listas!$B$6:$C$106,2,),IF($AN710=$R$11,VLOOKUP($AO710,Listas!$E$6:$F$106,2,),IF($AN710=$R$12,VLOOKUP($AO710,Listas!$H$6:$I$106,2,),""))),"")</f>
        <v/>
      </c>
      <c r="CY710" t="str">
        <f>IFERROR('Prod y alimentación'!AI768*IF($AN710=$R$10,VLOOKUP($AO710,Listas!$B$6:$C$106,2,),IF($AN710=$R$11,VLOOKUP($AO710,Listas!$E$6:$F$106,2,),IF($AN710=$R$12,VLOOKUP($AO710,Listas!$H$6:$I$106,2,),""))),"")</f>
        <v/>
      </c>
      <c r="CZ710" t="str">
        <f>IFERROR('Prod y alimentación'!AL768*IF($AN710=$R$10,VLOOKUP($AO710,Listas!$B$6:$C$106,2,),IF($AN710=$R$11,VLOOKUP($AO710,Listas!$E$6:$F$106,2,),IF($AN710=$R$12,VLOOKUP($AO710,Listas!$H$6:$I$106,2,),""))),"")</f>
        <v/>
      </c>
    </row>
    <row r="711" spans="80:104" x14ac:dyDescent="0.35">
      <c r="CB711" t="str">
        <f>IF(Reservas!E716="",IF(Reservas!D716="","",IF(Reservas!C716=$O$10,0.85,IF(Reservas!C716=$O$11,0.45,IF(Reservas!C716=$O$12,0.33,"")))),Reservas!E716)</f>
        <v/>
      </c>
      <c r="CC711" t="str">
        <f>IF(Reservas!H716="",IF(Reservas!G716="","",IF(Reservas!F716=$O$10,0.85,IF(Reservas!F716=$O$11,0.45,IF(Reservas!F716=$O$12,0.33,"")))),Reservas!H716)</f>
        <v/>
      </c>
      <c r="CD711" t="str">
        <f>IF(Reservas!K716="",IF(Reservas!J716="","",IF(Reservas!I716=$O$10,0.85,IF(Reservas!I716=$O$11,0.45,IF(Reservas!I716=$O$12,0.33,"")))),Reservas!K716)</f>
        <v/>
      </c>
      <c r="CE711" t="str">
        <f>IF(Reservas!N716="",IF(Reservas!M716="","",IF(Reservas!L716=$O$10,0.85,IF(Reservas!L716=$O$11,0.45,IF(Reservas!L716=$O$12,0.33,"")))),Reservas!N716)</f>
        <v/>
      </c>
      <c r="CF711" t="str">
        <f>IF(Reservas!Q716="",IF(Reservas!P716="","",IF(Reservas!O716=$O$10,0.85,IF(Reservas!O716=$O$11,0.45,IF(Reservas!O716=$O$12,0.33,"")))),Reservas!Q716)</f>
        <v/>
      </c>
      <c r="CG711" t="str">
        <f>IF(Reservas!T716="",IF(Reservas!S716="","",IF(Reservas!R716=$O$10,0.85,IF(Reservas!R716=$O$11,0.45,IF(Reservas!R716=$O$12,0.33,"")))),Reservas!T716)</f>
        <v/>
      </c>
      <c r="CH711" t="str">
        <f>IF(Reservas!W716="",IF(Reservas!V716="","",IF(Reservas!U716=$O$10,0.85,IF(Reservas!U716=$O$11,0.45,IF(Reservas!U716=$O$12,0.33,"")))),Reservas!W716)</f>
        <v/>
      </c>
      <c r="CI711" t="str">
        <f>IF(Reservas!Z716="",IF(Reservas!Y716="","",IF(Reservas!X716=$O$10,0.85,IF(Reservas!X716=$O$11,0.45,IF(Reservas!X716=$O$12,0.33,"")))),Reservas!Z716)</f>
        <v/>
      </c>
      <c r="CJ711" t="str">
        <f>IF(Reservas!AC716="",IF(Reservas!AB716="","",IF(Reservas!AA716=$O$10,0.85,IF(Reservas!AA716=$O$11,0.45,IF(Reservas!AA716=$O$12,0.33,"")))),Reservas!AC716)</f>
        <v/>
      </c>
      <c r="CK711" t="str">
        <f>IF(Reservas!AF716="",IF(Reservas!AE716="","",IF(Reservas!AD716=$O$10,0.85,IF(Reservas!AD716=$O$11,0.45,IF(Reservas!AD716=$O$12,0.33,"")))),Reservas!AF716)</f>
        <v/>
      </c>
      <c r="CL711" t="str">
        <f>IF(Reservas!AI716="",IF(Reservas!AH716="","",IF(Reservas!AG716=$O$10,0.85,IF(Reservas!AG716=$O$11,0.45,IF(Reservas!AG716=$O$12,0.33,"")))),Reservas!AI716)</f>
        <v/>
      </c>
      <c r="CM711" t="str">
        <f>IF(Reservas!AL716="",IF(Reservas!AK716="","",IF(Reservas!AJ716=$O$10,0.85,IF(Reservas!AJ716=$O$11,0.45,IF(Reservas!AJ716=$O$12,0.33,"")))),Reservas!AL716)</f>
        <v/>
      </c>
      <c r="CO711" t="str">
        <f>IFERROR('Prod y alimentación'!E769*IF($AN711=$R$10,VLOOKUP($AO711,Listas!$B$6:$C$106,2,),IF($AN711=$R$11,VLOOKUP($AO711,Listas!$E$6:$F$106,2,),IF($AN711=$R$12,VLOOKUP($AO711,Listas!$H$6:$I$106,2,),""))),"")</f>
        <v/>
      </c>
      <c r="CP711" t="str">
        <f>IFERROR('Prod y alimentación'!H769*IF($AN711=$R$10,VLOOKUP($AO711,Listas!$B$6:$C$106,2,),IF($AN711=$R$11,VLOOKUP($AO711,Listas!$E$6:$F$106,2,),IF($AN711=$R$12,VLOOKUP($AO711,Listas!$H$6:$I$106,2,),""))),"")</f>
        <v/>
      </c>
      <c r="CQ711" t="str">
        <f>IFERROR('Prod y alimentación'!K769*IF($AN711=$R$10,VLOOKUP($AO711,Listas!$B$6:$C$106,2,),IF($AN711=$R$11,VLOOKUP($AO711,Listas!$E$6:$F$106,2,),IF($AN711=$R$12,VLOOKUP($AO711,Listas!$H$6:$I$106,2,),""))),"")</f>
        <v/>
      </c>
      <c r="CR711" t="str">
        <f>IFERROR('Prod y alimentación'!N769*IF($AN711=$R$10,VLOOKUP($AO711,Listas!$B$6:$C$106,2,),IF($AN711=$R$11,VLOOKUP($AO711,Listas!$E$6:$F$106,2,),IF($AN711=$R$12,VLOOKUP($AO711,Listas!$H$6:$I$106,2,),""))),"")</f>
        <v/>
      </c>
      <c r="CS711" t="str">
        <f>IFERROR('Prod y alimentación'!Q769*IF($AN711=$R$10,VLOOKUP($AO711,Listas!$B$6:$C$106,2,),IF($AN711=$R$11,VLOOKUP($AO711,Listas!$E$6:$F$106,2,),IF($AN711=$R$12,VLOOKUP($AO711,Listas!$H$6:$I$106,2,),""))),"")</f>
        <v/>
      </c>
      <c r="CT711" t="str">
        <f>IFERROR('Prod y alimentación'!T769*IF($AN711=$R$10,VLOOKUP($AO711,Listas!$B$6:$C$106,2,),IF($AN711=$R$11,VLOOKUP($AO711,Listas!$E$6:$F$106,2,),IF($AN711=$R$12,VLOOKUP($AO711,Listas!$H$6:$I$106,2,),""))),"")</f>
        <v/>
      </c>
      <c r="CU711" t="str">
        <f>IFERROR('Prod y alimentación'!W769*IF($AN711=$R$10,VLOOKUP($AO711,Listas!$B$6:$C$106,2,),IF($AN711=$R$11,VLOOKUP($AO711,Listas!$E$6:$F$106,2,),IF($AN711=$R$12,VLOOKUP($AO711,Listas!$H$6:$I$106,2,),""))),"")</f>
        <v/>
      </c>
      <c r="CV711" t="str">
        <f>IFERROR('Prod y alimentación'!Z769*IF($AN711=$R$10,VLOOKUP($AO711,Listas!$B$6:$C$106,2,),IF($AN711=$R$11,VLOOKUP($AO711,Listas!$E$6:$F$106,2,),IF($AN711=$R$12,VLOOKUP($AO711,Listas!$H$6:$I$106,2,),""))),"")</f>
        <v/>
      </c>
      <c r="CW711" t="str">
        <f>IFERROR('Prod y alimentación'!AC769*IF($AN711=$R$10,VLOOKUP($AO711,Listas!$B$6:$C$106,2,),IF($AN711=$R$11,VLOOKUP($AO711,Listas!$E$6:$F$106,2,),IF($AN711=$R$12,VLOOKUP($AO711,Listas!$H$6:$I$106,2,),""))),"")</f>
        <v/>
      </c>
      <c r="CX711" t="str">
        <f>IFERROR('Prod y alimentación'!AF769*IF($AN711=$R$10,VLOOKUP($AO711,Listas!$B$6:$C$106,2,),IF($AN711=$R$11,VLOOKUP($AO711,Listas!$E$6:$F$106,2,),IF($AN711=$R$12,VLOOKUP($AO711,Listas!$H$6:$I$106,2,),""))),"")</f>
        <v/>
      </c>
      <c r="CY711" t="str">
        <f>IFERROR('Prod y alimentación'!AI769*IF($AN711=$R$10,VLOOKUP($AO711,Listas!$B$6:$C$106,2,),IF($AN711=$R$11,VLOOKUP($AO711,Listas!$E$6:$F$106,2,),IF($AN711=$R$12,VLOOKUP($AO711,Listas!$H$6:$I$106,2,),""))),"")</f>
        <v/>
      </c>
      <c r="CZ711" t="str">
        <f>IFERROR('Prod y alimentación'!AL769*IF($AN711=$R$10,VLOOKUP($AO711,Listas!$B$6:$C$106,2,),IF($AN711=$R$11,VLOOKUP($AO711,Listas!$E$6:$F$106,2,),IF($AN711=$R$12,VLOOKUP($AO711,Listas!$H$6:$I$106,2,),""))),"")</f>
        <v/>
      </c>
    </row>
    <row r="712" spans="80:104" x14ac:dyDescent="0.35">
      <c r="CB712" t="str">
        <f>IF(Reservas!E717="",IF(Reservas!D717="","",IF(Reservas!C717=$O$10,0.85,IF(Reservas!C717=$O$11,0.45,IF(Reservas!C717=$O$12,0.33,"")))),Reservas!E717)</f>
        <v/>
      </c>
      <c r="CC712" t="str">
        <f>IF(Reservas!H717="",IF(Reservas!G717="","",IF(Reservas!F717=$O$10,0.85,IF(Reservas!F717=$O$11,0.45,IF(Reservas!F717=$O$12,0.33,"")))),Reservas!H717)</f>
        <v/>
      </c>
      <c r="CD712" t="str">
        <f>IF(Reservas!K717="",IF(Reservas!J717="","",IF(Reservas!I717=$O$10,0.85,IF(Reservas!I717=$O$11,0.45,IF(Reservas!I717=$O$12,0.33,"")))),Reservas!K717)</f>
        <v/>
      </c>
      <c r="CE712" t="str">
        <f>IF(Reservas!N717="",IF(Reservas!M717="","",IF(Reservas!L717=$O$10,0.85,IF(Reservas!L717=$O$11,0.45,IF(Reservas!L717=$O$12,0.33,"")))),Reservas!N717)</f>
        <v/>
      </c>
      <c r="CF712" t="str">
        <f>IF(Reservas!Q717="",IF(Reservas!P717="","",IF(Reservas!O717=$O$10,0.85,IF(Reservas!O717=$O$11,0.45,IF(Reservas!O717=$O$12,0.33,"")))),Reservas!Q717)</f>
        <v/>
      </c>
      <c r="CG712" t="str">
        <f>IF(Reservas!T717="",IF(Reservas!S717="","",IF(Reservas!R717=$O$10,0.85,IF(Reservas!R717=$O$11,0.45,IF(Reservas!R717=$O$12,0.33,"")))),Reservas!T717)</f>
        <v/>
      </c>
      <c r="CH712" t="str">
        <f>IF(Reservas!W717="",IF(Reservas!V717="","",IF(Reservas!U717=$O$10,0.85,IF(Reservas!U717=$O$11,0.45,IF(Reservas!U717=$O$12,0.33,"")))),Reservas!W717)</f>
        <v/>
      </c>
      <c r="CI712" t="str">
        <f>IF(Reservas!Z717="",IF(Reservas!Y717="","",IF(Reservas!X717=$O$10,0.85,IF(Reservas!X717=$O$11,0.45,IF(Reservas!X717=$O$12,0.33,"")))),Reservas!Z717)</f>
        <v/>
      </c>
      <c r="CJ712" t="str">
        <f>IF(Reservas!AC717="",IF(Reservas!AB717="","",IF(Reservas!AA717=$O$10,0.85,IF(Reservas!AA717=$O$11,0.45,IF(Reservas!AA717=$O$12,0.33,"")))),Reservas!AC717)</f>
        <v/>
      </c>
      <c r="CK712" t="str">
        <f>IF(Reservas!AF717="",IF(Reservas!AE717="","",IF(Reservas!AD717=$O$10,0.85,IF(Reservas!AD717=$O$11,0.45,IF(Reservas!AD717=$O$12,0.33,"")))),Reservas!AF717)</f>
        <v/>
      </c>
      <c r="CL712" t="str">
        <f>IF(Reservas!AI717="",IF(Reservas!AH717="","",IF(Reservas!AG717=$O$10,0.85,IF(Reservas!AG717=$O$11,0.45,IF(Reservas!AG717=$O$12,0.33,"")))),Reservas!AI717)</f>
        <v/>
      </c>
      <c r="CM712" t="str">
        <f>IF(Reservas!AL717="",IF(Reservas!AK717="","",IF(Reservas!AJ717=$O$10,0.85,IF(Reservas!AJ717=$O$11,0.45,IF(Reservas!AJ717=$O$12,0.33,"")))),Reservas!AL717)</f>
        <v/>
      </c>
      <c r="CO712" t="str">
        <f>IFERROR('Prod y alimentación'!E770*IF($AN712=$R$10,VLOOKUP($AO712,Listas!$B$6:$C$106,2,),IF($AN712=$R$11,VLOOKUP($AO712,Listas!$E$6:$F$106,2,),IF($AN712=$R$12,VLOOKUP($AO712,Listas!$H$6:$I$106,2,),""))),"")</f>
        <v/>
      </c>
      <c r="CP712" t="str">
        <f>IFERROR('Prod y alimentación'!H770*IF($AN712=$R$10,VLOOKUP($AO712,Listas!$B$6:$C$106,2,),IF($AN712=$R$11,VLOOKUP($AO712,Listas!$E$6:$F$106,2,),IF($AN712=$R$12,VLOOKUP($AO712,Listas!$H$6:$I$106,2,),""))),"")</f>
        <v/>
      </c>
      <c r="CQ712" t="str">
        <f>IFERROR('Prod y alimentación'!K770*IF($AN712=$R$10,VLOOKUP($AO712,Listas!$B$6:$C$106,2,),IF($AN712=$R$11,VLOOKUP($AO712,Listas!$E$6:$F$106,2,),IF($AN712=$R$12,VLOOKUP($AO712,Listas!$H$6:$I$106,2,),""))),"")</f>
        <v/>
      </c>
      <c r="CR712" t="str">
        <f>IFERROR('Prod y alimentación'!N770*IF($AN712=$R$10,VLOOKUP($AO712,Listas!$B$6:$C$106,2,),IF($AN712=$R$11,VLOOKUP($AO712,Listas!$E$6:$F$106,2,),IF($AN712=$R$12,VLOOKUP($AO712,Listas!$H$6:$I$106,2,),""))),"")</f>
        <v/>
      </c>
      <c r="CS712" t="str">
        <f>IFERROR('Prod y alimentación'!Q770*IF($AN712=$R$10,VLOOKUP($AO712,Listas!$B$6:$C$106,2,),IF($AN712=$R$11,VLOOKUP($AO712,Listas!$E$6:$F$106,2,),IF($AN712=$R$12,VLOOKUP($AO712,Listas!$H$6:$I$106,2,),""))),"")</f>
        <v/>
      </c>
      <c r="CT712" t="str">
        <f>IFERROR('Prod y alimentación'!T770*IF($AN712=$R$10,VLOOKUP($AO712,Listas!$B$6:$C$106,2,),IF($AN712=$R$11,VLOOKUP($AO712,Listas!$E$6:$F$106,2,),IF($AN712=$R$12,VLOOKUP($AO712,Listas!$H$6:$I$106,2,),""))),"")</f>
        <v/>
      </c>
      <c r="CU712" t="str">
        <f>IFERROR('Prod y alimentación'!W770*IF($AN712=$R$10,VLOOKUP($AO712,Listas!$B$6:$C$106,2,),IF($AN712=$R$11,VLOOKUP($AO712,Listas!$E$6:$F$106,2,),IF($AN712=$R$12,VLOOKUP($AO712,Listas!$H$6:$I$106,2,),""))),"")</f>
        <v/>
      </c>
      <c r="CV712" t="str">
        <f>IFERROR('Prod y alimentación'!Z770*IF($AN712=$R$10,VLOOKUP($AO712,Listas!$B$6:$C$106,2,),IF($AN712=$R$11,VLOOKUP($AO712,Listas!$E$6:$F$106,2,),IF($AN712=$R$12,VLOOKUP($AO712,Listas!$H$6:$I$106,2,),""))),"")</f>
        <v/>
      </c>
      <c r="CW712" t="str">
        <f>IFERROR('Prod y alimentación'!AC770*IF($AN712=$R$10,VLOOKUP($AO712,Listas!$B$6:$C$106,2,),IF($AN712=$R$11,VLOOKUP($AO712,Listas!$E$6:$F$106,2,),IF($AN712=$R$12,VLOOKUP($AO712,Listas!$H$6:$I$106,2,),""))),"")</f>
        <v/>
      </c>
      <c r="CX712" t="str">
        <f>IFERROR('Prod y alimentación'!AF770*IF($AN712=$R$10,VLOOKUP($AO712,Listas!$B$6:$C$106,2,),IF($AN712=$R$11,VLOOKUP($AO712,Listas!$E$6:$F$106,2,),IF($AN712=$R$12,VLOOKUP($AO712,Listas!$H$6:$I$106,2,),""))),"")</f>
        <v/>
      </c>
      <c r="CY712" t="str">
        <f>IFERROR('Prod y alimentación'!AI770*IF($AN712=$R$10,VLOOKUP($AO712,Listas!$B$6:$C$106,2,),IF($AN712=$R$11,VLOOKUP($AO712,Listas!$E$6:$F$106,2,),IF($AN712=$R$12,VLOOKUP($AO712,Listas!$H$6:$I$106,2,),""))),"")</f>
        <v/>
      </c>
      <c r="CZ712" t="str">
        <f>IFERROR('Prod y alimentación'!AL770*IF($AN712=$R$10,VLOOKUP($AO712,Listas!$B$6:$C$106,2,),IF($AN712=$R$11,VLOOKUP($AO712,Listas!$E$6:$F$106,2,),IF($AN712=$R$12,VLOOKUP($AO712,Listas!$H$6:$I$106,2,),""))),"")</f>
        <v/>
      </c>
    </row>
    <row r="713" spans="80:104" x14ac:dyDescent="0.35">
      <c r="CB713" t="str">
        <f>IF(Reservas!E718="",IF(Reservas!D718="","",IF(Reservas!C718=$O$10,0.85,IF(Reservas!C718=$O$11,0.45,IF(Reservas!C718=$O$12,0.33,"")))),Reservas!E718)</f>
        <v/>
      </c>
      <c r="CC713" t="str">
        <f>IF(Reservas!H718="",IF(Reservas!G718="","",IF(Reservas!F718=$O$10,0.85,IF(Reservas!F718=$O$11,0.45,IF(Reservas!F718=$O$12,0.33,"")))),Reservas!H718)</f>
        <v/>
      </c>
      <c r="CD713" t="str">
        <f>IF(Reservas!K718="",IF(Reservas!J718="","",IF(Reservas!I718=$O$10,0.85,IF(Reservas!I718=$O$11,0.45,IF(Reservas!I718=$O$12,0.33,"")))),Reservas!K718)</f>
        <v/>
      </c>
      <c r="CE713" t="str">
        <f>IF(Reservas!N718="",IF(Reservas!M718="","",IF(Reservas!L718=$O$10,0.85,IF(Reservas!L718=$O$11,0.45,IF(Reservas!L718=$O$12,0.33,"")))),Reservas!N718)</f>
        <v/>
      </c>
      <c r="CF713" t="str">
        <f>IF(Reservas!Q718="",IF(Reservas!P718="","",IF(Reservas!O718=$O$10,0.85,IF(Reservas!O718=$O$11,0.45,IF(Reservas!O718=$O$12,0.33,"")))),Reservas!Q718)</f>
        <v/>
      </c>
      <c r="CG713" t="str">
        <f>IF(Reservas!T718="",IF(Reservas!S718="","",IF(Reservas!R718=$O$10,0.85,IF(Reservas!R718=$O$11,0.45,IF(Reservas!R718=$O$12,0.33,"")))),Reservas!T718)</f>
        <v/>
      </c>
      <c r="CH713" t="str">
        <f>IF(Reservas!W718="",IF(Reservas!V718="","",IF(Reservas!U718=$O$10,0.85,IF(Reservas!U718=$O$11,0.45,IF(Reservas!U718=$O$12,0.33,"")))),Reservas!W718)</f>
        <v/>
      </c>
      <c r="CI713" t="str">
        <f>IF(Reservas!Z718="",IF(Reservas!Y718="","",IF(Reservas!X718=$O$10,0.85,IF(Reservas!X718=$O$11,0.45,IF(Reservas!X718=$O$12,0.33,"")))),Reservas!Z718)</f>
        <v/>
      </c>
      <c r="CJ713" t="str">
        <f>IF(Reservas!AC718="",IF(Reservas!AB718="","",IF(Reservas!AA718=$O$10,0.85,IF(Reservas!AA718=$O$11,0.45,IF(Reservas!AA718=$O$12,0.33,"")))),Reservas!AC718)</f>
        <v/>
      </c>
      <c r="CK713" t="str">
        <f>IF(Reservas!AF718="",IF(Reservas!AE718="","",IF(Reservas!AD718=$O$10,0.85,IF(Reservas!AD718=$O$11,0.45,IF(Reservas!AD718=$O$12,0.33,"")))),Reservas!AF718)</f>
        <v/>
      </c>
      <c r="CL713" t="str">
        <f>IF(Reservas!AI718="",IF(Reservas!AH718="","",IF(Reservas!AG718=$O$10,0.85,IF(Reservas!AG718=$O$11,0.45,IF(Reservas!AG718=$O$12,0.33,"")))),Reservas!AI718)</f>
        <v/>
      </c>
      <c r="CM713" t="str">
        <f>IF(Reservas!AL718="",IF(Reservas!AK718="","",IF(Reservas!AJ718=$O$10,0.85,IF(Reservas!AJ718=$O$11,0.45,IF(Reservas!AJ718=$O$12,0.33,"")))),Reservas!AL718)</f>
        <v/>
      </c>
      <c r="CO713" t="str">
        <f>IFERROR('Prod y alimentación'!E771*IF($AN713=$R$10,VLOOKUP($AO713,Listas!$B$6:$C$106,2,),IF($AN713=$R$11,VLOOKUP($AO713,Listas!$E$6:$F$106,2,),IF($AN713=$R$12,VLOOKUP($AO713,Listas!$H$6:$I$106,2,),""))),"")</f>
        <v/>
      </c>
      <c r="CP713" t="str">
        <f>IFERROR('Prod y alimentación'!H771*IF($AN713=$R$10,VLOOKUP($AO713,Listas!$B$6:$C$106,2,),IF($AN713=$R$11,VLOOKUP($AO713,Listas!$E$6:$F$106,2,),IF($AN713=$R$12,VLOOKUP($AO713,Listas!$H$6:$I$106,2,),""))),"")</f>
        <v/>
      </c>
      <c r="CQ713" t="str">
        <f>IFERROR('Prod y alimentación'!K771*IF($AN713=$R$10,VLOOKUP($AO713,Listas!$B$6:$C$106,2,),IF($AN713=$R$11,VLOOKUP($AO713,Listas!$E$6:$F$106,2,),IF($AN713=$R$12,VLOOKUP($AO713,Listas!$H$6:$I$106,2,),""))),"")</f>
        <v/>
      </c>
      <c r="CR713" t="str">
        <f>IFERROR('Prod y alimentación'!N771*IF($AN713=$R$10,VLOOKUP($AO713,Listas!$B$6:$C$106,2,),IF($AN713=$R$11,VLOOKUP($AO713,Listas!$E$6:$F$106,2,),IF($AN713=$R$12,VLOOKUP($AO713,Listas!$H$6:$I$106,2,),""))),"")</f>
        <v/>
      </c>
      <c r="CS713" t="str">
        <f>IFERROR('Prod y alimentación'!Q771*IF($AN713=$R$10,VLOOKUP($AO713,Listas!$B$6:$C$106,2,),IF($AN713=$R$11,VLOOKUP($AO713,Listas!$E$6:$F$106,2,),IF($AN713=$R$12,VLOOKUP($AO713,Listas!$H$6:$I$106,2,),""))),"")</f>
        <v/>
      </c>
      <c r="CT713" t="str">
        <f>IFERROR('Prod y alimentación'!T771*IF($AN713=$R$10,VLOOKUP($AO713,Listas!$B$6:$C$106,2,),IF($AN713=$R$11,VLOOKUP($AO713,Listas!$E$6:$F$106,2,),IF($AN713=$R$12,VLOOKUP($AO713,Listas!$H$6:$I$106,2,),""))),"")</f>
        <v/>
      </c>
      <c r="CU713" t="str">
        <f>IFERROR('Prod y alimentación'!W771*IF($AN713=$R$10,VLOOKUP($AO713,Listas!$B$6:$C$106,2,),IF($AN713=$R$11,VLOOKUP($AO713,Listas!$E$6:$F$106,2,),IF($AN713=$R$12,VLOOKUP($AO713,Listas!$H$6:$I$106,2,),""))),"")</f>
        <v/>
      </c>
      <c r="CV713" t="str">
        <f>IFERROR('Prod y alimentación'!Z771*IF($AN713=$R$10,VLOOKUP($AO713,Listas!$B$6:$C$106,2,),IF($AN713=$R$11,VLOOKUP($AO713,Listas!$E$6:$F$106,2,),IF($AN713=$R$12,VLOOKUP($AO713,Listas!$H$6:$I$106,2,),""))),"")</f>
        <v/>
      </c>
      <c r="CW713" t="str">
        <f>IFERROR('Prod y alimentación'!AC771*IF($AN713=$R$10,VLOOKUP($AO713,Listas!$B$6:$C$106,2,),IF($AN713=$R$11,VLOOKUP($AO713,Listas!$E$6:$F$106,2,),IF($AN713=$R$12,VLOOKUP($AO713,Listas!$H$6:$I$106,2,),""))),"")</f>
        <v/>
      </c>
      <c r="CX713" t="str">
        <f>IFERROR('Prod y alimentación'!AF771*IF($AN713=$R$10,VLOOKUP($AO713,Listas!$B$6:$C$106,2,),IF($AN713=$R$11,VLOOKUP($AO713,Listas!$E$6:$F$106,2,),IF($AN713=$R$12,VLOOKUP($AO713,Listas!$H$6:$I$106,2,),""))),"")</f>
        <v/>
      </c>
      <c r="CY713" t="str">
        <f>IFERROR('Prod y alimentación'!AI771*IF($AN713=$R$10,VLOOKUP($AO713,Listas!$B$6:$C$106,2,),IF($AN713=$R$11,VLOOKUP($AO713,Listas!$E$6:$F$106,2,),IF($AN713=$R$12,VLOOKUP($AO713,Listas!$H$6:$I$106,2,),""))),"")</f>
        <v/>
      </c>
      <c r="CZ713" t="str">
        <f>IFERROR('Prod y alimentación'!AL771*IF($AN713=$R$10,VLOOKUP($AO713,Listas!$B$6:$C$106,2,),IF($AN713=$R$11,VLOOKUP($AO713,Listas!$E$6:$F$106,2,),IF($AN713=$R$12,VLOOKUP($AO713,Listas!$H$6:$I$106,2,),""))),"")</f>
        <v/>
      </c>
    </row>
    <row r="714" spans="80:104" x14ac:dyDescent="0.35">
      <c r="CB714" t="str">
        <f>IF(Reservas!E719="",IF(Reservas!D719="","",IF(Reservas!C719=$O$10,0.85,IF(Reservas!C719=$O$11,0.45,IF(Reservas!C719=$O$12,0.33,"")))),Reservas!E719)</f>
        <v/>
      </c>
      <c r="CC714" t="str">
        <f>IF(Reservas!H719="",IF(Reservas!G719="","",IF(Reservas!F719=$O$10,0.85,IF(Reservas!F719=$O$11,0.45,IF(Reservas!F719=$O$12,0.33,"")))),Reservas!H719)</f>
        <v/>
      </c>
      <c r="CD714" t="str">
        <f>IF(Reservas!K719="",IF(Reservas!J719="","",IF(Reservas!I719=$O$10,0.85,IF(Reservas!I719=$O$11,0.45,IF(Reservas!I719=$O$12,0.33,"")))),Reservas!K719)</f>
        <v/>
      </c>
      <c r="CE714" t="str">
        <f>IF(Reservas!N719="",IF(Reservas!M719="","",IF(Reservas!L719=$O$10,0.85,IF(Reservas!L719=$O$11,0.45,IF(Reservas!L719=$O$12,0.33,"")))),Reservas!N719)</f>
        <v/>
      </c>
      <c r="CF714" t="str">
        <f>IF(Reservas!Q719="",IF(Reservas!P719="","",IF(Reservas!O719=$O$10,0.85,IF(Reservas!O719=$O$11,0.45,IF(Reservas!O719=$O$12,0.33,"")))),Reservas!Q719)</f>
        <v/>
      </c>
      <c r="CG714" t="str">
        <f>IF(Reservas!T719="",IF(Reservas!S719="","",IF(Reservas!R719=$O$10,0.85,IF(Reservas!R719=$O$11,0.45,IF(Reservas!R719=$O$12,0.33,"")))),Reservas!T719)</f>
        <v/>
      </c>
      <c r="CH714" t="str">
        <f>IF(Reservas!W719="",IF(Reservas!V719="","",IF(Reservas!U719=$O$10,0.85,IF(Reservas!U719=$O$11,0.45,IF(Reservas!U719=$O$12,0.33,"")))),Reservas!W719)</f>
        <v/>
      </c>
      <c r="CI714" t="str">
        <f>IF(Reservas!Z719="",IF(Reservas!Y719="","",IF(Reservas!X719=$O$10,0.85,IF(Reservas!X719=$O$11,0.45,IF(Reservas!X719=$O$12,0.33,"")))),Reservas!Z719)</f>
        <v/>
      </c>
      <c r="CJ714" t="str">
        <f>IF(Reservas!AC719="",IF(Reservas!AB719="","",IF(Reservas!AA719=$O$10,0.85,IF(Reservas!AA719=$O$11,0.45,IF(Reservas!AA719=$O$12,0.33,"")))),Reservas!AC719)</f>
        <v/>
      </c>
      <c r="CK714" t="str">
        <f>IF(Reservas!AF719="",IF(Reservas!AE719="","",IF(Reservas!AD719=$O$10,0.85,IF(Reservas!AD719=$O$11,0.45,IF(Reservas!AD719=$O$12,0.33,"")))),Reservas!AF719)</f>
        <v/>
      </c>
      <c r="CL714" t="str">
        <f>IF(Reservas!AI719="",IF(Reservas!AH719="","",IF(Reservas!AG719=$O$10,0.85,IF(Reservas!AG719=$O$11,0.45,IF(Reservas!AG719=$O$12,0.33,"")))),Reservas!AI719)</f>
        <v/>
      </c>
      <c r="CM714" t="str">
        <f>IF(Reservas!AL719="",IF(Reservas!AK719="","",IF(Reservas!AJ719=$O$10,0.85,IF(Reservas!AJ719=$O$11,0.45,IF(Reservas!AJ719=$O$12,0.33,"")))),Reservas!AL719)</f>
        <v/>
      </c>
      <c r="CO714" t="str">
        <f>IFERROR('Prod y alimentación'!E772*IF($AN714=$R$10,VLOOKUP($AO714,Listas!$B$6:$C$106,2,),IF($AN714=$R$11,VLOOKUP($AO714,Listas!$E$6:$F$106,2,),IF($AN714=$R$12,VLOOKUP($AO714,Listas!$H$6:$I$106,2,),""))),"")</f>
        <v/>
      </c>
      <c r="CP714" t="str">
        <f>IFERROR('Prod y alimentación'!H772*IF($AN714=$R$10,VLOOKUP($AO714,Listas!$B$6:$C$106,2,),IF($AN714=$R$11,VLOOKUP($AO714,Listas!$E$6:$F$106,2,),IF($AN714=$R$12,VLOOKUP($AO714,Listas!$H$6:$I$106,2,),""))),"")</f>
        <v/>
      </c>
      <c r="CQ714" t="str">
        <f>IFERROR('Prod y alimentación'!K772*IF($AN714=$R$10,VLOOKUP($AO714,Listas!$B$6:$C$106,2,),IF($AN714=$R$11,VLOOKUP($AO714,Listas!$E$6:$F$106,2,),IF($AN714=$R$12,VLOOKUP($AO714,Listas!$H$6:$I$106,2,),""))),"")</f>
        <v/>
      </c>
      <c r="CR714" t="str">
        <f>IFERROR('Prod y alimentación'!N772*IF($AN714=$R$10,VLOOKUP($AO714,Listas!$B$6:$C$106,2,),IF($AN714=$R$11,VLOOKUP($AO714,Listas!$E$6:$F$106,2,),IF($AN714=$R$12,VLOOKUP($AO714,Listas!$H$6:$I$106,2,),""))),"")</f>
        <v/>
      </c>
      <c r="CS714" t="str">
        <f>IFERROR('Prod y alimentación'!Q772*IF($AN714=$R$10,VLOOKUP($AO714,Listas!$B$6:$C$106,2,),IF($AN714=$R$11,VLOOKUP($AO714,Listas!$E$6:$F$106,2,),IF($AN714=$R$12,VLOOKUP($AO714,Listas!$H$6:$I$106,2,),""))),"")</f>
        <v/>
      </c>
      <c r="CT714" t="str">
        <f>IFERROR('Prod y alimentación'!T772*IF($AN714=$R$10,VLOOKUP($AO714,Listas!$B$6:$C$106,2,),IF($AN714=$R$11,VLOOKUP($AO714,Listas!$E$6:$F$106,2,),IF($AN714=$R$12,VLOOKUP($AO714,Listas!$H$6:$I$106,2,),""))),"")</f>
        <v/>
      </c>
      <c r="CU714" t="str">
        <f>IFERROR('Prod y alimentación'!W772*IF($AN714=$R$10,VLOOKUP($AO714,Listas!$B$6:$C$106,2,),IF($AN714=$R$11,VLOOKUP($AO714,Listas!$E$6:$F$106,2,),IF($AN714=$R$12,VLOOKUP($AO714,Listas!$H$6:$I$106,2,),""))),"")</f>
        <v/>
      </c>
      <c r="CV714" t="str">
        <f>IFERROR('Prod y alimentación'!Z772*IF($AN714=$R$10,VLOOKUP($AO714,Listas!$B$6:$C$106,2,),IF($AN714=$R$11,VLOOKUP($AO714,Listas!$E$6:$F$106,2,),IF($AN714=$R$12,VLOOKUP($AO714,Listas!$H$6:$I$106,2,),""))),"")</f>
        <v/>
      </c>
      <c r="CW714" t="str">
        <f>IFERROR('Prod y alimentación'!AC772*IF($AN714=$R$10,VLOOKUP($AO714,Listas!$B$6:$C$106,2,),IF($AN714=$R$11,VLOOKUP($AO714,Listas!$E$6:$F$106,2,),IF($AN714=$R$12,VLOOKUP($AO714,Listas!$H$6:$I$106,2,),""))),"")</f>
        <v/>
      </c>
      <c r="CX714" t="str">
        <f>IFERROR('Prod y alimentación'!AF772*IF($AN714=$R$10,VLOOKUP($AO714,Listas!$B$6:$C$106,2,),IF($AN714=$R$11,VLOOKUP($AO714,Listas!$E$6:$F$106,2,),IF($AN714=$R$12,VLOOKUP($AO714,Listas!$H$6:$I$106,2,),""))),"")</f>
        <v/>
      </c>
      <c r="CY714" t="str">
        <f>IFERROR('Prod y alimentación'!AI772*IF($AN714=$R$10,VLOOKUP($AO714,Listas!$B$6:$C$106,2,),IF($AN714=$R$11,VLOOKUP($AO714,Listas!$E$6:$F$106,2,),IF($AN714=$R$12,VLOOKUP($AO714,Listas!$H$6:$I$106,2,),""))),"")</f>
        <v/>
      </c>
      <c r="CZ714" t="str">
        <f>IFERROR('Prod y alimentación'!AL772*IF($AN714=$R$10,VLOOKUP($AO714,Listas!$B$6:$C$106,2,),IF($AN714=$R$11,VLOOKUP($AO714,Listas!$E$6:$F$106,2,),IF($AN714=$R$12,VLOOKUP($AO714,Listas!$H$6:$I$106,2,),""))),"")</f>
        <v/>
      </c>
    </row>
    <row r="715" spans="80:104" x14ac:dyDescent="0.35">
      <c r="CB715" t="str">
        <f>IF(Reservas!E720="",IF(Reservas!D720="","",IF(Reservas!C720=$O$10,0.85,IF(Reservas!C720=$O$11,0.45,IF(Reservas!C720=$O$12,0.33,"")))),Reservas!E720)</f>
        <v/>
      </c>
      <c r="CC715" t="str">
        <f>IF(Reservas!H720="",IF(Reservas!G720="","",IF(Reservas!F720=$O$10,0.85,IF(Reservas!F720=$O$11,0.45,IF(Reservas!F720=$O$12,0.33,"")))),Reservas!H720)</f>
        <v/>
      </c>
      <c r="CD715" t="str">
        <f>IF(Reservas!K720="",IF(Reservas!J720="","",IF(Reservas!I720=$O$10,0.85,IF(Reservas!I720=$O$11,0.45,IF(Reservas!I720=$O$12,0.33,"")))),Reservas!K720)</f>
        <v/>
      </c>
      <c r="CE715" t="str">
        <f>IF(Reservas!N720="",IF(Reservas!M720="","",IF(Reservas!L720=$O$10,0.85,IF(Reservas!L720=$O$11,0.45,IF(Reservas!L720=$O$12,0.33,"")))),Reservas!N720)</f>
        <v/>
      </c>
      <c r="CF715" t="str">
        <f>IF(Reservas!Q720="",IF(Reservas!P720="","",IF(Reservas!O720=$O$10,0.85,IF(Reservas!O720=$O$11,0.45,IF(Reservas!O720=$O$12,0.33,"")))),Reservas!Q720)</f>
        <v/>
      </c>
      <c r="CG715" t="str">
        <f>IF(Reservas!T720="",IF(Reservas!S720="","",IF(Reservas!R720=$O$10,0.85,IF(Reservas!R720=$O$11,0.45,IF(Reservas!R720=$O$12,0.33,"")))),Reservas!T720)</f>
        <v/>
      </c>
      <c r="CH715" t="str">
        <f>IF(Reservas!W720="",IF(Reservas!V720="","",IF(Reservas!U720=$O$10,0.85,IF(Reservas!U720=$O$11,0.45,IF(Reservas!U720=$O$12,0.33,"")))),Reservas!W720)</f>
        <v/>
      </c>
      <c r="CI715" t="str">
        <f>IF(Reservas!Z720="",IF(Reservas!Y720="","",IF(Reservas!X720=$O$10,0.85,IF(Reservas!X720=$O$11,0.45,IF(Reservas!X720=$O$12,0.33,"")))),Reservas!Z720)</f>
        <v/>
      </c>
      <c r="CJ715" t="str">
        <f>IF(Reservas!AC720="",IF(Reservas!AB720="","",IF(Reservas!AA720=$O$10,0.85,IF(Reservas!AA720=$O$11,0.45,IF(Reservas!AA720=$O$12,0.33,"")))),Reservas!AC720)</f>
        <v/>
      </c>
      <c r="CK715" t="str">
        <f>IF(Reservas!AF720="",IF(Reservas!AE720="","",IF(Reservas!AD720=$O$10,0.85,IF(Reservas!AD720=$O$11,0.45,IF(Reservas!AD720=$O$12,0.33,"")))),Reservas!AF720)</f>
        <v/>
      </c>
      <c r="CL715" t="str">
        <f>IF(Reservas!AI720="",IF(Reservas!AH720="","",IF(Reservas!AG720=$O$10,0.85,IF(Reservas!AG720=$O$11,0.45,IF(Reservas!AG720=$O$12,0.33,"")))),Reservas!AI720)</f>
        <v/>
      </c>
      <c r="CM715" t="str">
        <f>IF(Reservas!AL720="",IF(Reservas!AK720="","",IF(Reservas!AJ720=$O$10,0.85,IF(Reservas!AJ720=$O$11,0.45,IF(Reservas!AJ720=$O$12,0.33,"")))),Reservas!AL720)</f>
        <v/>
      </c>
      <c r="CO715" t="str">
        <f>IFERROR('Prod y alimentación'!E773*IF($AN715=$R$10,VLOOKUP($AO715,Listas!$B$6:$C$106,2,),IF($AN715=$R$11,VLOOKUP($AO715,Listas!$E$6:$F$106,2,),IF($AN715=$R$12,VLOOKUP($AO715,Listas!$H$6:$I$106,2,),""))),"")</f>
        <v/>
      </c>
      <c r="CP715" t="str">
        <f>IFERROR('Prod y alimentación'!H773*IF($AN715=$R$10,VLOOKUP($AO715,Listas!$B$6:$C$106,2,),IF($AN715=$R$11,VLOOKUP($AO715,Listas!$E$6:$F$106,2,),IF($AN715=$R$12,VLOOKUP($AO715,Listas!$H$6:$I$106,2,),""))),"")</f>
        <v/>
      </c>
      <c r="CQ715" t="str">
        <f>IFERROR('Prod y alimentación'!K773*IF($AN715=$R$10,VLOOKUP($AO715,Listas!$B$6:$C$106,2,),IF($AN715=$R$11,VLOOKUP($AO715,Listas!$E$6:$F$106,2,),IF($AN715=$R$12,VLOOKUP($AO715,Listas!$H$6:$I$106,2,),""))),"")</f>
        <v/>
      </c>
      <c r="CR715" t="str">
        <f>IFERROR('Prod y alimentación'!N773*IF($AN715=$R$10,VLOOKUP($AO715,Listas!$B$6:$C$106,2,),IF($AN715=$R$11,VLOOKUP($AO715,Listas!$E$6:$F$106,2,),IF($AN715=$R$12,VLOOKUP($AO715,Listas!$H$6:$I$106,2,),""))),"")</f>
        <v/>
      </c>
      <c r="CS715" t="str">
        <f>IFERROR('Prod y alimentación'!Q773*IF($AN715=$R$10,VLOOKUP($AO715,Listas!$B$6:$C$106,2,),IF($AN715=$R$11,VLOOKUP($AO715,Listas!$E$6:$F$106,2,),IF($AN715=$R$12,VLOOKUP($AO715,Listas!$H$6:$I$106,2,),""))),"")</f>
        <v/>
      </c>
      <c r="CT715" t="str">
        <f>IFERROR('Prod y alimentación'!T773*IF($AN715=$R$10,VLOOKUP($AO715,Listas!$B$6:$C$106,2,),IF($AN715=$R$11,VLOOKUP($AO715,Listas!$E$6:$F$106,2,),IF($AN715=$R$12,VLOOKUP($AO715,Listas!$H$6:$I$106,2,),""))),"")</f>
        <v/>
      </c>
      <c r="CU715" t="str">
        <f>IFERROR('Prod y alimentación'!W773*IF($AN715=$R$10,VLOOKUP($AO715,Listas!$B$6:$C$106,2,),IF($AN715=$R$11,VLOOKUP($AO715,Listas!$E$6:$F$106,2,),IF($AN715=$R$12,VLOOKUP($AO715,Listas!$H$6:$I$106,2,),""))),"")</f>
        <v/>
      </c>
      <c r="CV715" t="str">
        <f>IFERROR('Prod y alimentación'!Z773*IF($AN715=$R$10,VLOOKUP($AO715,Listas!$B$6:$C$106,2,),IF($AN715=$R$11,VLOOKUP($AO715,Listas!$E$6:$F$106,2,),IF($AN715=$R$12,VLOOKUP($AO715,Listas!$H$6:$I$106,2,),""))),"")</f>
        <v/>
      </c>
      <c r="CW715" t="str">
        <f>IFERROR('Prod y alimentación'!AC773*IF($AN715=$R$10,VLOOKUP($AO715,Listas!$B$6:$C$106,2,),IF($AN715=$R$11,VLOOKUP($AO715,Listas!$E$6:$F$106,2,),IF($AN715=$R$12,VLOOKUP($AO715,Listas!$H$6:$I$106,2,),""))),"")</f>
        <v/>
      </c>
      <c r="CX715" t="str">
        <f>IFERROR('Prod y alimentación'!AF773*IF($AN715=$R$10,VLOOKUP($AO715,Listas!$B$6:$C$106,2,),IF($AN715=$R$11,VLOOKUP($AO715,Listas!$E$6:$F$106,2,),IF($AN715=$R$12,VLOOKUP($AO715,Listas!$H$6:$I$106,2,),""))),"")</f>
        <v/>
      </c>
      <c r="CY715" t="str">
        <f>IFERROR('Prod y alimentación'!AI773*IF($AN715=$R$10,VLOOKUP($AO715,Listas!$B$6:$C$106,2,),IF($AN715=$R$11,VLOOKUP($AO715,Listas!$E$6:$F$106,2,),IF($AN715=$R$12,VLOOKUP($AO715,Listas!$H$6:$I$106,2,),""))),"")</f>
        <v/>
      </c>
      <c r="CZ715" t="str">
        <f>IFERROR('Prod y alimentación'!AL773*IF($AN715=$R$10,VLOOKUP($AO715,Listas!$B$6:$C$106,2,),IF($AN715=$R$11,VLOOKUP($AO715,Listas!$E$6:$F$106,2,),IF($AN715=$R$12,VLOOKUP($AO715,Listas!$H$6:$I$106,2,),""))),"")</f>
        <v/>
      </c>
    </row>
    <row r="716" spans="80:104" x14ac:dyDescent="0.35">
      <c r="CB716" t="str">
        <f>IF(Reservas!E721="",IF(Reservas!D721="","",IF(Reservas!C721=$O$10,0.85,IF(Reservas!C721=$O$11,0.45,IF(Reservas!C721=$O$12,0.33,"")))),Reservas!E721)</f>
        <v/>
      </c>
      <c r="CC716" t="str">
        <f>IF(Reservas!H721="",IF(Reservas!G721="","",IF(Reservas!F721=$O$10,0.85,IF(Reservas!F721=$O$11,0.45,IF(Reservas!F721=$O$12,0.33,"")))),Reservas!H721)</f>
        <v/>
      </c>
      <c r="CD716" t="str">
        <f>IF(Reservas!K721="",IF(Reservas!J721="","",IF(Reservas!I721=$O$10,0.85,IF(Reservas!I721=$O$11,0.45,IF(Reservas!I721=$O$12,0.33,"")))),Reservas!K721)</f>
        <v/>
      </c>
      <c r="CE716" t="str">
        <f>IF(Reservas!N721="",IF(Reservas!M721="","",IF(Reservas!L721=$O$10,0.85,IF(Reservas!L721=$O$11,0.45,IF(Reservas!L721=$O$12,0.33,"")))),Reservas!N721)</f>
        <v/>
      </c>
      <c r="CF716" t="str">
        <f>IF(Reservas!Q721="",IF(Reservas!P721="","",IF(Reservas!O721=$O$10,0.85,IF(Reservas!O721=$O$11,0.45,IF(Reservas!O721=$O$12,0.33,"")))),Reservas!Q721)</f>
        <v/>
      </c>
      <c r="CG716" t="str">
        <f>IF(Reservas!T721="",IF(Reservas!S721="","",IF(Reservas!R721=$O$10,0.85,IF(Reservas!R721=$O$11,0.45,IF(Reservas!R721=$O$12,0.33,"")))),Reservas!T721)</f>
        <v/>
      </c>
      <c r="CH716" t="str">
        <f>IF(Reservas!W721="",IF(Reservas!V721="","",IF(Reservas!U721=$O$10,0.85,IF(Reservas!U721=$O$11,0.45,IF(Reservas!U721=$O$12,0.33,"")))),Reservas!W721)</f>
        <v/>
      </c>
      <c r="CI716" t="str">
        <f>IF(Reservas!Z721="",IF(Reservas!Y721="","",IF(Reservas!X721=$O$10,0.85,IF(Reservas!X721=$O$11,0.45,IF(Reservas!X721=$O$12,0.33,"")))),Reservas!Z721)</f>
        <v/>
      </c>
      <c r="CJ716" t="str">
        <f>IF(Reservas!AC721="",IF(Reservas!AB721="","",IF(Reservas!AA721=$O$10,0.85,IF(Reservas!AA721=$O$11,0.45,IF(Reservas!AA721=$O$12,0.33,"")))),Reservas!AC721)</f>
        <v/>
      </c>
      <c r="CK716" t="str">
        <f>IF(Reservas!AF721="",IF(Reservas!AE721="","",IF(Reservas!AD721=$O$10,0.85,IF(Reservas!AD721=$O$11,0.45,IF(Reservas!AD721=$O$12,0.33,"")))),Reservas!AF721)</f>
        <v/>
      </c>
      <c r="CL716" t="str">
        <f>IF(Reservas!AI721="",IF(Reservas!AH721="","",IF(Reservas!AG721=$O$10,0.85,IF(Reservas!AG721=$O$11,0.45,IF(Reservas!AG721=$O$12,0.33,"")))),Reservas!AI721)</f>
        <v/>
      </c>
      <c r="CM716" t="str">
        <f>IF(Reservas!AL721="",IF(Reservas!AK721="","",IF(Reservas!AJ721=$O$10,0.85,IF(Reservas!AJ721=$O$11,0.45,IF(Reservas!AJ721=$O$12,0.33,"")))),Reservas!AL721)</f>
        <v/>
      </c>
      <c r="CO716" t="str">
        <f>IFERROR('Prod y alimentación'!E774*IF($AN716=$R$10,VLOOKUP($AO716,Listas!$B$6:$C$106,2,),IF($AN716=$R$11,VLOOKUP($AO716,Listas!$E$6:$F$106,2,),IF($AN716=$R$12,VLOOKUP($AO716,Listas!$H$6:$I$106,2,),""))),"")</f>
        <v/>
      </c>
      <c r="CP716" t="str">
        <f>IFERROR('Prod y alimentación'!H774*IF($AN716=$R$10,VLOOKUP($AO716,Listas!$B$6:$C$106,2,),IF($AN716=$R$11,VLOOKUP($AO716,Listas!$E$6:$F$106,2,),IF($AN716=$R$12,VLOOKUP($AO716,Listas!$H$6:$I$106,2,),""))),"")</f>
        <v/>
      </c>
      <c r="CQ716" t="str">
        <f>IFERROR('Prod y alimentación'!K774*IF($AN716=$R$10,VLOOKUP($AO716,Listas!$B$6:$C$106,2,),IF($AN716=$R$11,VLOOKUP($AO716,Listas!$E$6:$F$106,2,),IF($AN716=$R$12,VLOOKUP($AO716,Listas!$H$6:$I$106,2,),""))),"")</f>
        <v/>
      </c>
      <c r="CR716" t="str">
        <f>IFERROR('Prod y alimentación'!N774*IF($AN716=$R$10,VLOOKUP($AO716,Listas!$B$6:$C$106,2,),IF($AN716=$R$11,VLOOKUP($AO716,Listas!$E$6:$F$106,2,),IF($AN716=$R$12,VLOOKUP($AO716,Listas!$H$6:$I$106,2,),""))),"")</f>
        <v/>
      </c>
      <c r="CS716" t="str">
        <f>IFERROR('Prod y alimentación'!Q774*IF($AN716=$R$10,VLOOKUP($AO716,Listas!$B$6:$C$106,2,),IF($AN716=$R$11,VLOOKUP($AO716,Listas!$E$6:$F$106,2,),IF($AN716=$R$12,VLOOKUP($AO716,Listas!$H$6:$I$106,2,),""))),"")</f>
        <v/>
      </c>
      <c r="CT716" t="str">
        <f>IFERROR('Prod y alimentación'!T774*IF($AN716=$R$10,VLOOKUP($AO716,Listas!$B$6:$C$106,2,),IF($AN716=$R$11,VLOOKUP($AO716,Listas!$E$6:$F$106,2,),IF($AN716=$R$12,VLOOKUP($AO716,Listas!$H$6:$I$106,2,),""))),"")</f>
        <v/>
      </c>
      <c r="CU716" t="str">
        <f>IFERROR('Prod y alimentación'!W774*IF($AN716=$R$10,VLOOKUP($AO716,Listas!$B$6:$C$106,2,),IF($AN716=$R$11,VLOOKUP($AO716,Listas!$E$6:$F$106,2,),IF($AN716=$R$12,VLOOKUP($AO716,Listas!$H$6:$I$106,2,),""))),"")</f>
        <v/>
      </c>
      <c r="CV716" t="str">
        <f>IFERROR('Prod y alimentación'!Z774*IF($AN716=$R$10,VLOOKUP($AO716,Listas!$B$6:$C$106,2,),IF($AN716=$R$11,VLOOKUP($AO716,Listas!$E$6:$F$106,2,),IF($AN716=$R$12,VLOOKUP($AO716,Listas!$H$6:$I$106,2,),""))),"")</f>
        <v/>
      </c>
      <c r="CW716" t="str">
        <f>IFERROR('Prod y alimentación'!AC774*IF($AN716=$R$10,VLOOKUP($AO716,Listas!$B$6:$C$106,2,),IF($AN716=$R$11,VLOOKUP($AO716,Listas!$E$6:$F$106,2,),IF($AN716=$R$12,VLOOKUP($AO716,Listas!$H$6:$I$106,2,),""))),"")</f>
        <v/>
      </c>
      <c r="CX716" t="str">
        <f>IFERROR('Prod y alimentación'!AF774*IF($AN716=$R$10,VLOOKUP($AO716,Listas!$B$6:$C$106,2,),IF($AN716=$R$11,VLOOKUP($AO716,Listas!$E$6:$F$106,2,),IF($AN716=$R$12,VLOOKUP($AO716,Listas!$H$6:$I$106,2,),""))),"")</f>
        <v/>
      </c>
      <c r="CY716" t="str">
        <f>IFERROR('Prod y alimentación'!AI774*IF($AN716=$R$10,VLOOKUP($AO716,Listas!$B$6:$C$106,2,),IF($AN716=$R$11,VLOOKUP($AO716,Listas!$E$6:$F$106,2,),IF($AN716=$R$12,VLOOKUP($AO716,Listas!$H$6:$I$106,2,),""))),"")</f>
        <v/>
      </c>
      <c r="CZ716" t="str">
        <f>IFERROR('Prod y alimentación'!AL774*IF($AN716=$R$10,VLOOKUP($AO716,Listas!$B$6:$C$106,2,),IF($AN716=$R$11,VLOOKUP($AO716,Listas!$E$6:$F$106,2,),IF($AN716=$R$12,VLOOKUP($AO716,Listas!$H$6:$I$106,2,),""))),"")</f>
        <v/>
      </c>
    </row>
    <row r="717" spans="80:104" x14ac:dyDescent="0.35">
      <c r="CB717" t="str">
        <f>IF(Reservas!E722="",IF(Reservas!D722="","",IF(Reservas!C722=$O$10,0.85,IF(Reservas!C722=$O$11,0.45,IF(Reservas!C722=$O$12,0.33,"")))),Reservas!E722)</f>
        <v/>
      </c>
      <c r="CC717" t="str">
        <f>IF(Reservas!H722="",IF(Reservas!G722="","",IF(Reservas!F722=$O$10,0.85,IF(Reservas!F722=$O$11,0.45,IF(Reservas!F722=$O$12,0.33,"")))),Reservas!H722)</f>
        <v/>
      </c>
      <c r="CD717" t="str">
        <f>IF(Reservas!K722="",IF(Reservas!J722="","",IF(Reservas!I722=$O$10,0.85,IF(Reservas!I722=$O$11,0.45,IF(Reservas!I722=$O$12,0.33,"")))),Reservas!K722)</f>
        <v/>
      </c>
      <c r="CE717" t="str">
        <f>IF(Reservas!N722="",IF(Reservas!M722="","",IF(Reservas!L722=$O$10,0.85,IF(Reservas!L722=$O$11,0.45,IF(Reservas!L722=$O$12,0.33,"")))),Reservas!N722)</f>
        <v/>
      </c>
      <c r="CF717" t="str">
        <f>IF(Reservas!Q722="",IF(Reservas!P722="","",IF(Reservas!O722=$O$10,0.85,IF(Reservas!O722=$O$11,0.45,IF(Reservas!O722=$O$12,0.33,"")))),Reservas!Q722)</f>
        <v/>
      </c>
      <c r="CG717" t="str">
        <f>IF(Reservas!T722="",IF(Reservas!S722="","",IF(Reservas!R722=$O$10,0.85,IF(Reservas!R722=$O$11,0.45,IF(Reservas!R722=$O$12,0.33,"")))),Reservas!T722)</f>
        <v/>
      </c>
      <c r="CH717" t="str">
        <f>IF(Reservas!W722="",IF(Reservas!V722="","",IF(Reservas!U722=$O$10,0.85,IF(Reservas!U722=$O$11,0.45,IF(Reservas!U722=$O$12,0.33,"")))),Reservas!W722)</f>
        <v/>
      </c>
      <c r="CI717" t="str">
        <f>IF(Reservas!Z722="",IF(Reservas!Y722="","",IF(Reservas!X722=$O$10,0.85,IF(Reservas!X722=$O$11,0.45,IF(Reservas!X722=$O$12,0.33,"")))),Reservas!Z722)</f>
        <v/>
      </c>
      <c r="CJ717" t="str">
        <f>IF(Reservas!AC722="",IF(Reservas!AB722="","",IF(Reservas!AA722=$O$10,0.85,IF(Reservas!AA722=$O$11,0.45,IF(Reservas!AA722=$O$12,0.33,"")))),Reservas!AC722)</f>
        <v/>
      </c>
      <c r="CK717" t="str">
        <f>IF(Reservas!AF722="",IF(Reservas!AE722="","",IF(Reservas!AD722=$O$10,0.85,IF(Reservas!AD722=$O$11,0.45,IF(Reservas!AD722=$O$12,0.33,"")))),Reservas!AF722)</f>
        <v/>
      </c>
      <c r="CL717" t="str">
        <f>IF(Reservas!AI722="",IF(Reservas!AH722="","",IF(Reservas!AG722=$O$10,0.85,IF(Reservas!AG722=$O$11,0.45,IF(Reservas!AG722=$O$12,0.33,"")))),Reservas!AI722)</f>
        <v/>
      </c>
      <c r="CM717" t="str">
        <f>IF(Reservas!AL722="",IF(Reservas!AK722="","",IF(Reservas!AJ722=$O$10,0.85,IF(Reservas!AJ722=$O$11,0.45,IF(Reservas!AJ722=$O$12,0.33,"")))),Reservas!AL722)</f>
        <v/>
      </c>
      <c r="CO717" t="str">
        <f>IFERROR('Prod y alimentación'!E775*IF($AN717=$R$10,VLOOKUP($AO717,Listas!$B$6:$C$106,2,),IF($AN717=$R$11,VLOOKUP($AO717,Listas!$E$6:$F$106,2,),IF($AN717=$R$12,VLOOKUP($AO717,Listas!$H$6:$I$106,2,),""))),"")</f>
        <v/>
      </c>
      <c r="CP717" t="str">
        <f>IFERROR('Prod y alimentación'!H775*IF($AN717=$R$10,VLOOKUP($AO717,Listas!$B$6:$C$106,2,),IF($AN717=$R$11,VLOOKUP($AO717,Listas!$E$6:$F$106,2,),IF($AN717=$R$12,VLOOKUP($AO717,Listas!$H$6:$I$106,2,),""))),"")</f>
        <v/>
      </c>
      <c r="CQ717" t="str">
        <f>IFERROR('Prod y alimentación'!K775*IF($AN717=$R$10,VLOOKUP($AO717,Listas!$B$6:$C$106,2,),IF($AN717=$R$11,VLOOKUP($AO717,Listas!$E$6:$F$106,2,),IF($AN717=$R$12,VLOOKUP($AO717,Listas!$H$6:$I$106,2,),""))),"")</f>
        <v/>
      </c>
      <c r="CR717" t="str">
        <f>IFERROR('Prod y alimentación'!N775*IF($AN717=$R$10,VLOOKUP($AO717,Listas!$B$6:$C$106,2,),IF($AN717=$R$11,VLOOKUP($AO717,Listas!$E$6:$F$106,2,),IF($AN717=$R$12,VLOOKUP($AO717,Listas!$H$6:$I$106,2,),""))),"")</f>
        <v/>
      </c>
      <c r="CS717" t="str">
        <f>IFERROR('Prod y alimentación'!Q775*IF($AN717=$R$10,VLOOKUP($AO717,Listas!$B$6:$C$106,2,),IF($AN717=$R$11,VLOOKUP($AO717,Listas!$E$6:$F$106,2,),IF($AN717=$R$12,VLOOKUP($AO717,Listas!$H$6:$I$106,2,),""))),"")</f>
        <v/>
      </c>
      <c r="CT717" t="str">
        <f>IFERROR('Prod y alimentación'!T775*IF($AN717=$R$10,VLOOKUP($AO717,Listas!$B$6:$C$106,2,),IF($AN717=$R$11,VLOOKUP($AO717,Listas!$E$6:$F$106,2,),IF($AN717=$R$12,VLOOKUP($AO717,Listas!$H$6:$I$106,2,),""))),"")</f>
        <v/>
      </c>
      <c r="CU717" t="str">
        <f>IFERROR('Prod y alimentación'!W775*IF($AN717=$R$10,VLOOKUP($AO717,Listas!$B$6:$C$106,2,),IF($AN717=$R$11,VLOOKUP($AO717,Listas!$E$6:$F$106,2,),IF($AN717=$R$12,VLOOKUP($AO717,Listas!$H$6:$I$106,2,),""))),"")</f>
        <v/>
      </c>
      <c r="CV717" t="str">
        <f>IFERROR('Prod y alimentación'!Z775*IF($AN717=$R$10,VLOOKUP($AO717,Listas!$B$6:$C$106,2,),IF($AN717=$R$11,VLOOKUP($AO717,Listas!$E$6:$F$106,2,),IF($AN717=$R$12,VLOOKUP($AO717,Listas!$H$6:$I$106,2,),""))),"")</f>
        <v/>
      </c>
      <c r="CW717" t="str">
        <f>IFERROR('Prod y alimentación'!AC775*IF($AN717=$R$10,VLOOKUP($AO717,Listas!$B$6:$C$106,2,),IF($AN717=$R$11,VLOOKUP($AO717,Listas!$E$6:$F$106,2,),IF($AN717=$R$12,VLOOKUP($AO717,Listas!$H$6:$I$106,2,),""))),"")</f>
        <v/>
      </c>
      <c r="CX717" t="str">
        <f>IFERROR('Prod y alimentación'!AF775*IF($AN717=$R$10,VLOOKUP($AO717,Listas!$B$6:$C$106,2,),IF($AN717=$R$11,VLOOKUP($AO717,Listas!$E$6:$F$106,2,),IF($AN717=$R$12,VLOOKUP($AO717,Listas!$H$6:$I$106,2,),""))),"")</f>
        <v/>
      </c>
      <c r="CY717" t="str">
        <f>IFERROR('Prod y alimentación'!AI775*IF($AN717=$R$10,VLOOKUP($AO717,Listas!$B$6:$C$106,2,),IF($AN717=$R$11,VLOOKUP($AO717,Listas!$E$6:$F$106,2,),IF($AN717=$R$12,VLOOKUP($AO717,Listas!$H$6:$I$106,2,),""))),"")</f>
        <v/>
      </c>
      <c r="CZ717" t="str">
        <f>IFERROR('Prod y alimentación'!AL775*IF($AN717=$R$10,VLOOKUP($AO717,Listas!$B$6:$C$106,2,),IF($AN717=$R$11,VLOOKUP($AO717,Listas!$E$6:$F$106,2,),IF($AN717=$R$12,VLOOKUP($AO717,Listas!$H$6:$I$106,2,),""))),"")</f>
        <v/>
      </c>
    </row>
    <row r="718" spans="80:104" x14ac:dyDescent="0.35">
      <c r="CB718" t="str">
        <f>IF(Reservas!E723="",IF(Reservas!D723="","",IF(Reservas!C723=$O$10,0.85,IF(Reservas!C723=$O$11,0.45,IF(Reservas!C723=$O$12,0.33,"")))),Reservas!E723)</f>
        <v/>
      </c>
      <c r="CC718" t="str">
        <f>IF(Reservas!H723="",IF(Reservas!G723="","",IF(Reservas!F723=$O$10,0.85,IF(Reservas!F723=$O$11,0.45,IF(Reservas!F723=$O$12,0.33,"")))),Reservas!H723)</f>
        <v/>
      </c>
      <c r="CD718" t="str">
        <f>IF(Reservas!K723="",IF(Reservas!J723="","",IF(Reservas!I723=$O$10,0.85,IF(Reservas!I723=$O$11,0.45,IF(Reservas!I723=$O$12,0.33,"")))),Reservas!K723)</f>
        <v/>
      </c>
      <c r="CE718" t="str">
        <f>IF(Reservas!N723="",IF(Reservas!M723="","",IF(Reservas!L723=$O$10,0.85,IF(Reservas!L723=$O$11,0.45,IF(Reservas!L723=$O$12,0.33,"")))),Reservas!N723)</f>
        <v/>
      </c>
      <c r="CF718" t="str">
        <f>IF(Reservas!Q723="",IF(Reservas!P723="","",IF(Reservas!O723=$O$10,0.85,IF(Reservas!O723=$O$11,0.45,IF(Reservas!O723=$O$12,0.33,"")))),Reservas!Q723)</f>
        <v/>
      </c>
      <c r="CG718" t="str">
        <f>IF(Reservas!T723="",IF(Reservas!S723="","",IF(Reservas!R723=$O$10,0.85,IF(Reservas!R723=$O$11,0.45,IF(Reservas!R723=$O$12,0.33,"")))),Reservas!T723)</f>
        <v/>
      </c>
      <c r="CH718" t="str">
        <f>IF(Reservas!W723="",IF(Reservas!V723="","",IF(Reservas!U723=$O$10,0.85,IF(Reservas!U723=$O$11,0.45,IF(Reservas!U723=$O$12,0.33,"")))),Reservas!W723)</f>
        <v/>
      </c>
      <c r="CI718" t="str">
        <f>IF(Reservas!Z723="",IF(Reservas!Y723="","",IF(Reservas!X723=$O$10,0.85,IF(Reservas!X723=$O$11,0.45,IF(Reservas!X723=$O$12,0.33,"")))),Reservas!Z723)</f>
        <v/>
      </c>
      <c r="CJ718" t="str">
        <f>IF(Reservas!AC723="",IF(Reservas!AB723="","",IF(Reservas!AA723=$O$10,0.85,IF(Reservas!AA723=$O$11,0.45,IF(Reservas!AA723=$O$12,0.33,"")))),Reservas!AC723)</f>
        <v/>
      </c>
      <c r="CK718" t="str">
        <f>IF(Reservas!AF723="",IF(Reservas!AE723="","",IF(Reservas!AD723=$O$10,0.85,IF(Reservas!AD723=$O$11,0.45,IF(Reservas!AD723=$O$12,0.33,"")))),Reservas!AF723)</f>
        <v/>
      </c>
      <c r="CL718" t="str">
        <f>IF(Reservas!AI723="",IF(Reservas!AH723="","",IF(Reservas!AG723=$O$10,0.85,IF(Reservas!AG723=$O$11,0.45,IF(Reservas!AG723=$O$12,0.33,"")))),Reservas!AI723)</f>
        <v/>
      </c>
      <c r="CM718" t="str">
        <f>IF(Reservas!AL723="",IF(Reservas!AK723="","",IF(Reservas!AJ723=$O$10,0.85,IF(Reservas!AJ723=$O$11,0.45,IF(Reservas!AJ723=$O$12,0.33,"")))),Reservas!AL723)</f>
        <v/>
      </c>
      <c r="CO718" t="str">
        <f>IFERROR('Prod y alimentación'!E776*IF($AN718=$R$10,VLOOKUP($AO718,Listas!$B$6:$C$106,2,),IF($AN718=$R$11,VLOOKUP($AO718,Listas!$E$6:$F$106,2,),IF($AN718=$R$12,VLOOKUP($AO718,Listas!$H$6:$I$106,2,),""))),"")</f>
        <v/>
      </c>
      <c r="CP718" t="str">
        <f>IFERROR('Prod y alimentación'!H776*IF($AN718=$R$10,VLOOKUP($AO718,Listas!$B$6:$C$106,2,),IF($AN718=$R$11,VLOOKUP($AO718,Listas!$E$6:$F$106,2,),IF($AN718=$R$12,VLOOKUP($AO718,Listas!$H$6:$I$106,2,),""))),"")</f>
        <v/>
      </c>
      <c r="CQ718" t="str">
        <f>IFERROR('Prod y alimentación'!K776*IF($AN718=$R$10,VLOOKUP($AO718,Listas!$B$6:$C$106,2,),IF($AN718=$R$11,VLOOKUP($AO718,Listas!$E$6:$F$106,2,),IF($AN718=$R$12,VLOOKUP($AO718,Listas!$H$6:$I$106,2,),""))),"")</f>
        <v/>
      </c>
      <c r="CR718" t="str">
        <f>IFERROR('Prod y alimentación'!N776*IF($AN718=$R$10,VLOOKUP($AO718,Listas!$B$6:$C$106,2,),IF($AN718=$R$11,VLOOKUP($AO718,Listas!$E$6:$F$106,2,),IF($AN718=$R$12,VLOOKUP($AO718,Listas!$H$6:$I$106,2,),""))),"")</f>
        <v/>
      </c>
      <c r="CS718" t="str">
        <f>IFERROR('Prod y alimentación'!Q776*IF($AN718=$R$10,VLOOKUP($AO718,Listas!$B$6:$C$106,2,),IF($AN718=$R$11,VLOOKUP($AO718,Listas!$E$6:$F$106,2,),IF($AN718=$R$12,VLOOKUP($AO718,Listas!$H$6:$I$106,2,),""))),"")</f>
        <v/>
      </c>
      <c r="CT718" t="str">
        <f>IFERROR('Prod y alimentación'!T776*IF($AN718=$R$10,VLOOKUP($AO718,Listas!$B$6:$C$106,2,),IF($AN718=$R$11,VLOOKUP($AO718,Listas!$E$6:$F$106,2,),IF($AN718=$R$12,VLOOKUP($AO718,Listas!$H$6:$I$106,2,),""))),"")</f>
        <v/>
      </c>
      <c r="CU718" t="str">
        <f>IFERROR('Prod y alimentación'!W776*IF($AN718=$R$10,VLOOKUP($AO718,Listas!$B$6:$C$106,2,),IF($AN718=$R$11,VLOOKUP($AO718,Listas!$E$6:$F$106,2,),IF($AN718=$R$12,VLOOKUP($AO718,Listas!$H$6:$I$106,2,),""))),"")</f>
        <v/>
      </c>
      <c r="CV718" t="str">
        <f>IFERROR('Prod y alimentación'!Z776*IF($AN718=$R$10,VLOOKUP($AO718,Listas!$B$6:$C$106,2,),IF($AN718=$R$11,VLOOKUP($AO718,Listas!$E$6:$F$106,2,),IF($AN718=$R$12,VLOOKUP($AO718,Listas!$H$6:$I$106,2,),""))),"")</f>
        <v/>
      </c>
      <c r="CW718" t="str">
        <f>IFERROR('Prod y alimentación'!AC776*IF($AN718=$R$10,VLOOKUP($AO718,Listas!$B$6:$C$106,2,),IF($AN718=$R$11,VLOOKUP($AO718,Listas!$E$6:$F$106,2,),IF($AN718=$R$12,VLOOKUP($AO718,Listas!$H$6:$I$106,2,),""))),"")</f>
        <v/>
      </c>
      <c r="CX718" t="str">
        <f>IFERROR('Prod y alimentación'!AF776*IF($AN718=$R$10,VLOOKUP($AO718,Listas!$B$6:$C$106,2,),IF($AN718=$R$11,VLOOKUP($AO718,Listas!$E$6:$F$106,2,),IF($AN718=$R$12,VLOOKUP($AO718,Listas!$H$6:$I$106,2,),""))),"")</f>
        <v/>
      </c>
      <c r="CY718" t="str">
        <f>IFERROR('Prod y alimentación'!AI776*IF($AN718=$R$10,VLOOKUP($AO718,Listas!$B$6:$C$106,2,),IF($AN718=$R$11,VLOOKUP($AO718,Listas!$E$6:$F$106,2,),IF($AN718=$R$12,VLOOKUP($AO718,Listas!$H$6:$I$106,2,),""))),"")</f>
        <v/>
      </c>
      <c r="CZ718" t="str">
        <f>IFERROR('Prod y alimentación'!AL776*IF($AN718=$R$10,VLOOKUP($AO718,Listas!$B$6:$C$106,2,),IF($AN718=$R$11,VLOOKUP($AO718,Listas!$E$6:$F$106,2,),IF($AN718=$R$12,VLOOKUP($AO718,Listas!$H$6:$I$106,2,),""))),"")</f>
        <v/>
      </c>
    </row>
    <row r="719" spans="80:104" x14ac:dyDescent="0.35">
      <c r="CB719" t="str">
        <f>IF(Reservas!E724="",IF(Reservas!D724="","",IF(Reservas!C724=$O$10,0.85,IF(Reservas!C724=$O$11,0.45,IF(Reservas!C724=$O$12,0.33,"")))),Reservas!E724)</f>
        <v/>
      </c>
      <c r="CC719" t="str">
        <f>IF(Reservas!H724="",IF(Reservas!G724="","",IF(Reservas!F724=$O$10,0.85,IF(Reservas!F724=$O$11,0.45,IF(Reservas!F724=$O$12,0.33,"")))),Reservas!H724)</f>
        <v/>
      </c>
      <c r="CD719" t="str">
        <f>IF(Reservas!K724="",IF(Reservas!J724="","",IF(Reservas!I724=$O$10,0.85,IF(Reservas!I724=$O$11,0.45,IF(Reservas!I724=$O$12,0.33,"")))),Reservas!K724)</f>
        <v/>
      </c>
      <c r="CE719" t="str">
        <f>IF(Reservas!N724="",IF(Reservas!M724="","",IF(Reservas!L724=$O$10,0.85,IF(Reservas!L724=$O$11,0.45,IF(Reservas!L724=$O$12,0.33,"")))),Reservas!N724)</f>
        <v/>
      </c>
      <c r="CF719" t="str">
        <f>IF(Reservas!Q724="",IF(Reservas!P724="","",IF(Reservas!O724=$O$10,0.85,IF(Reservas!O724=$O$11,0.45,IF(Reservas!O724=$O$12,0.33,"")))),Reservas!Q724)</f>
        <v/>
      </c>
      <c r="CG719" t="str">
        <f>IF(Reservas!T724="",IF(Reservas!S724="","",IF(Reservas!R724=$O$10,0.85,IF(Reservas!R724=$O$11,0.45,IF(Reservas!R724=$O$12,0.33,"")))),Reservas!T724)</f>
        <v/>
      </c>
      <c r="CH719" t="str">
        <f>IF(Reservas!W724="",IF(Reservas!V724="","",IF(Reservas!U724=$O$10,0.85,IF(Reservas!U724=$O$11,0.45,IF(Reservas!U724=$O$12,0.33,"")))),Reservas!W724)</f>
        <v/>
      </c>
      <c r="CI719" t="str">
        <f>IF(Reservas!Z724="",IF(Reservas!Y724="","",IF(Reservas!X724=$O$10,0.85,IF(Reservas!X724=$O$11,0.45,IF(Reservas!X724=$O$12,0.33,"")))),Reservas!Z724)</f>
        <v/>
      </c>
      <c r="CJ719" t="str">
        <f>IF(Reservas!AC724="",IF(Reservas!AB724="","",IF(Reservas!AA724=$O$10,0.85,IF(Reservas!AA724=$O$11,0.45,IF(Reservas!AA724=$O$12,0.33,"")))),Reservas!AC724)</f>
        <v/>
      </c>
      <c r="CK719" t="str">
        <f>IF(Reservas!AF724="",IF(Reservas!AE724="","",IF(Reservas!AD724=$O$10,0.85,IF(Reservas!AD724=$O$11,0.45,IF(Reservas!AD724=$O$12,0.33,"")))),Reservas!AF724)</f>
        <v/>
      </c>
      <c r="CL719" t="str">
        <f>IF(Reservas!AI724="",IF(Reservas!AH724="","",IF(Reservas!AG724=$O$10,0.85,IF(Reservas!AG724=$O$11,0.45,IF(Reservas!AG724=$O$12,0.33,"")))),Reservas!AI724)</f>
        <v/>
      </c>
      <c r="CM719" t="str">
        <f>IF(Reservas!AL724="",IF(Reservas!AK724="","",IF(Reservas!AJ724=$O$10,0.85,IF(Reservas!AJ724=$O$11,0.45,IF(Reservas!AJ724=$O$12,0.33,"")))),Reservas!AL724)</f>
        <v/>
      </c>
      <c r="CO719" t="str">
        <f>IFERROR('Prod y alimentación'!E777*IF($AN719=$R$10,VLOOKUP($AO719,Listas!$B$6:$C$106,2,),IF($AN719=$R$11,VLOOKUP($AO719,Listas!$E$6:$F$106,2,),IF($AN719=$R$12,VLOOKUP($AO719,Listas!$H$6:$I$106,2,),""))),"")</f>
        <v/>
      </c>
      <c r="CP719" t="str">
        <f>IFERROR('Prod y alimentación'!H777*IF($AN719=$R$10,VLOOKUP($AO719,Listas!$B$6:$C$106,2,),IF($AN719=$R$11,VLOOKUP($AO719,Listas!$E$6:$F$106,2,),IF($AN719=$R$12,VLOOKUP($AO719,Listas!$H$6:$I$106,2,),""))),"")</f>
        <v/>
      </c>
      <c r="CQ719" t="str">
        <f>IFERROR('Prod y alimentación'!K777*IF($AN719=$R$10,VLOOKUP($AO719,Listas!$B$6:$C$106,2,),IF($AN719=$R$11,VLOOKUP($AO719,Listas!$E$6:$F$106,2,),IF($AN719=$R$12,VLOOKUP($AO719,Listas!$H$6:$I$106,2,),""))),"")</f>
        <v/>
      </c>
      <c r="CR719" t="str">
        <f>IFERROR('Prod y alimentación'!N777*IF($AN719=$R$10,VLOOKUP($AO719,Listas!$B$6:$C$106,2,),IF($AN719=$R$11,VLOOKUP($AO719,Listas!$E$6:$F$106,2,),IF($AN719=$R$12,VLOOKUP($AO719,Listas!$H$6:$I$106,2,),""))),"")</f>
        <v/>
      </c>
      <c r="CS719" t="str">
        <f>IFERROR('Prod y alimentación'!Q777*IF($AN719=$R$10,VLOOKUP($AO719,Listas!$B$6:$C$106,2,),IF($AN719=$R$11,VLOOKUP($AO719,Listas!$E$6:$F$106,2,),IF($AN719=$R$12,VLOOKUP($AO719,Listas!$H$6:$I$106,2,),""))),"")</f>
        <v/>
      </c>
      <c r="CT719" t="str">
        <f>IFERROR('Prod y alimentación'!T777*IF($AN719=$R$10,VLOOKUP($AO719,Listas!$B$6:$C$106,2,),IF($AN719=$R$11,VLOOKUP($AO719,Listas!$E$6:$F$106,2,),IF($AN719=$R$12,VLOOKUP($AO719,Listas!$H$6:$I$106,2,),""))),"")</f>
        <v/>
      </c>
      <c r="CU719" t="str">
        <f>IFERROR('Prod y alimentación'!W777*IF($AN719=$R$10,VLOOKUP($AO719,Listas!$B$6:$C$106,2,),IF($AN719=$R$11,VLOOKUP($AO719,Listas!$E$6:$F$106,2,),IF($AN719=$R$12,VLOOKUP($AO719,Listas!$H$6:$I$106,2,),""))),"")</f>
        <v/>
      </c>
      <c r="CV719" t="str">
        <f>IFERROR('Prod y alimentación'!Z777*IF($AN719=$R$10,VLOOKUP($AO719,Listas!$B$6:$C$106,2,),IF($AN719=$R$11,VLOOKUP($AO719,Listas!$E$6:$F$106,2,),IF($AN719=$R$12,VLOOKUP($AO719,Listas!$H$6:$I$106,2,),""))),"")</f>
        <v/>
      </c>
      <c r="CW719" t="str">
        <f>IFERROR('Prod y alimentación'!AC777*IF($AN719=$R$10,VLOOKUP($AO719,Listas!$B$6:$C$106,2,),IF($AN719=$R$11,VLOOKUP($AO719,Listas!$E$6:$F$106,2,),IF($AN719=$R$12,VLOOKUP($AO719,Listas!$H$6:$I$106,2,),""))),"")</f>
        <v/>
      </c>
      <c r="CX719" t="str">
        <f>IFERROR('Prod y alimentación'!AF777*IF($AN719=$R$10,VLOOKUP($AO719,Listas!$B$6:$C$106,2,),IF($AN719=$R$11,VLOOKUP($AO719,Listas!$E$6:$F$106,2,),IF($AN719=$R$12,VLOOKUP($AO719,Listas!$H$6:$I$106,2,),""))),"")</f>
        <v/>
      </c>
      <c r="CY719" t="str">
        <f>IFERROR('Prod y alimentación'!AI777*IF($AN719=$R$10,VLOOKUP($AO719,Listas!$B$6:$C$106,2,),IF($AN719=$R$11,VLOOKUP($AO719,Listas!$E$6:$F$106,2,),IF($AN719=$R$12,VLOOKUP($AO719,Listas!$H$6:$I$106,2,),""))),"")</f>
        <v/>
      </c>
      <c r="CZ719" t="str">
        <f>IFERROR('Prod y alimentación'!AL777*IF($AN719=$R$10,VLOOKUP($AO719,Listas!$B$6:$C$106,2,),IF($AN719=$R$11,VLOOKUP($AO719,Listas!$E$6:$F$106,2,),IF($AN719=$R$12,VLOOKUP($AO719,Listas!$H$6:$I$106,2,),""))),"")</f>
        <v/>
      </c>
    </row>
    <row r="720" spans="80:104" x14ac:dyDescent="0.35">
      <c r="CB720" t="str">
        <f>IF(Reservas!E725="",IF(Reservas!D725="","",IF(Reservas!C725=$O$10,0.85,IF(Reservas!C725=$O$11,0.45,IF(Reservas!C725=$O$12,0.33,"")))),Reservas!E725)</f>
        <v/>
      </c>
      <c r="CC720" t="str">
        <f>IF(Reservas!H725="",IF(Reservas!G725="","",IF(Reservas!F725=$O$10,0.85,IF(Reservas!F725=$O$11,0.45,IF(Reservas!F725=$O$12,0.33,"")))),Reservas!H725)</f>
        <v/>
      </c>
      <c r="CD720" t="str">
        <f>IF(Reservas!K725="",IF(Reservas!J725="","",IF(Reservas!I725=$O$10,0.85,IF(Reservas!I725=$O$11,0.45,IF(Reservas!I725=$O$12,0.33,"")))),Reservas!K725)</f>
        <v/>
      </c>
      <c r="CE720" t="str">
        <f>IF(Reservas!N725="",IF(Reservas!M725="","",IF(Reservas!L725=$O$10,0.85,IF(Reservas!L725=$O$11,0.45,IF(Reservas!L725=$O$12,0.33,"")))),Reservas!N725)</f>
        <v/>
      </c>
      <c r="CF720" t="str">
        <f>IF(Reservas!Q725="",IF(Reservas!P725="","",IF(Reservas!O725=$O$10,0.85,IF(Reservas!O725=$O$11,0.45,IF(Reservas!O725=$O$12,0.33,"")))),Reservas!Q725)</f>
        <v/>
      </c>
      <c r="CG720" t="str">
        <f>IF(Reservas!T725="",IF(Reservas!S725="","",IF(Reservas!R725=$O$10,0.85,IF(Reservas!R725=$O$11,0.45,IF(Reservas!R725=$O$12,0.33,"")))),Reservas!T725)</f>
        <v/>
      </c>
      <c r="CH720" t="str">
        <f>IF(Reservas!W725="",IF(Reservas!V725="","",IF(Reservas!U725=$O$10,0.85,IF(Reservas!U725=$O$11,0.45,IF(Reservas!U725=$O$12,0.33,"")))),Reservas!W725)</f>
        <v/>
      </c>
      <c r="CI720" t="str">
        <f>IF(Reservas!Z725="",IF(Reservas!Y725="","",IF(Reservas!X725=$O$10,0.85,IF(Reservas!X725=$O$11,0.45,IF(Reservas!X725=$O$12,0.33,"")))),Reservas!Z725)</f>
        <v/>
      </c>
      <c r="CJ720" t="str">
        <f>IF(Reservas!AC725="",IF(Reservas!AB725="","",IF(Reservas!AA725=$O$10,0.85,IF(Reservas!AA725=$O$11,0.45,IF(Reservas!AA725=$O$12,0.33,"")))),Reservas!AC725)</f>
        <v/>
      </c>
      <c r="CK720" t="str">
        <f>IF(Reservas!AF725="",IF(Reservas!AE725="","",IF(Reservas!AD725=$O$10,0.85,IF(Reservas!AD725=$O$11,0.45,IF(Reservas!AD725=$O$12,0.33,"")))),Reservas!AF725)</f>
        <v/>
      </c>
      <c r="CL720" t="str">
        <f>IF(Reservas!AI725="",IF(Reservas!AH725="","",IF(Reservas!AG725=$O$10,0.85,IF(Reservas!AG725=$O$11,0.45,IF(Reservas!AG725=$O$12,0.33,"")))),Reservas!AI725)</f>
        <v/>
      </c>
      <c r="CM720" t="str">
        <f>IF(Reservas!AL725="",IF(Reservas!AK725="","",IF(Reservas!AJ725=$O$10,0.85,IF(Reservas!AJ725=$O$11,0.45,IF(Reservas!AJ725=$O$12,0.33,"")))),Reservas!AL725)</f>
        <v/>
      </c>
      <c r="CO720" t="str">
        <f>IFERROR('Prod y alimentación'!E778*IF($AN720=$R$10,VLOOKUP($AO720,Listas!$B$6:$C$106,2,),IF($AN720=$R$11,VLOOKUP($AO720,Listas!$E$6:$F$106,2,),IF($AN720=$R$12,VLOOKUP($AO720,Listas!$H$6:$I$106,2,),""))),"")</f>
        <v/>
      </c>
      <c r="CP720" t="str">
        <f>IFERROR('Prod y alimentación'!H778*IF($AN720=$R$10,VLOOKUP($AO720,Listas!$B$6:$C$106,2,),IF($AN720=$R$11,VLOOKUP($AO720,Listas!$E$6:$F$106,2,),IF($AN720=$R$12,VLOOKUP($AO720,Listas!$H$6:$I$106,2,),""))),"")</f>
        <v/>
      </c>
      <c r="CQ720" t="str">
        <f>IFERROR('Prod y alimentación'!K778*IF($AN720=$R$10,VLOOKUP($AO720,Listas!$B$6:$C$106,2,),IF($AN720=$R$11,VLOOKUP($AO720,Listas!$E$6:$F$106,2,),IF($AN720=$R$12,VLOOKUP($AO720,Listas!$H$6:$I$106,2,),""))),"")</f>
        <v/>
      </c>
      <c r="CR720" t="str">
        <f>IFERROR('Prod y alimentación'!N778*IF($AN720=$R$10,VLOOKUP($AO720,Listas!$B$6:$C$106,2,),IF($AN720=$R$11,VLOOKUP($AO720,Listas!$E$6:$F$106,2,),IF($AN720=$R$12,VLOOKUP($AO720,Listas!$H$6:$I$106,2,),""))),"")</f>
        <v/>
      </c>
      <c r="CS720" t="str">
        <f>IFERROR('Prod y alimentación'!Q778*IF($AN720=$R$10,VLOOKUP($AO720,Listas!$B$6:$C$106,2,),IF($AN720=$R$11,VLOOKUP($AO720,Listas!$E$6:$F$106,2,),IF($AN720=$R$12,VLOOKUP($AO720,Listas!$H$6:$I$106,2,),""))),"")</f>
        <v/>
      </c>
      <c r="CT720" t="str">
        <f>IFERROR('Prod y alimentación'!T778*IF($AN720=$R$10,VLOOKUP($AO720,Listas!$B$6:$C$106,2,),IF($AN720=$R$11,VLOOKUP($AO720,Listas!$E$6:$F$106,2,),IF($AN720=$R$12,VLOOKUP($AO720,Listas!$H$6:$I$106,2,),""))),"")</f>
        <v/>
      </c>
      <c r="CU720" t="str">
        <f>IFERROR('Prod y alimentación'!W778*IF($AN720=$R$10,VLOOKUP($AO720,Listas!$B$6:$C$106,2,),IF($AN720=$R$11,VLOOKUP($AO720,Listas!$E$6:$F$106,2,),IF($AN720=$R$12,VLOOKUP($AO720,Listas!$H$6:$I$106,2,),""))),"")</f>
        <v/>
      </c>
      <c r="CV720" t="str">
        <f>IFERROR('Prod y alimentación'!Z778*IF($AN720=$R$10,VLOOKUP($AO720,Listas!$B$6:$C$106,2,),IF($AN720=$R$11,VLOOKUP($AO720,Listas!$E$6:$F$106,2,),IF($AN720=$R$12,VLOOKUP($AO720,Listas!$H$6:$I$106,2,),""))),"")</f>
        <v/>
      </c>
      <c r="CW720" t="str">
        <f>IFERROR('Prod y alimentación'!AC778*IF($AN720=$R$10,VLOOKUP($AO720,Listas!$B$6:$C$106,2,),IF($AN720=$R$11,VLOOKUP($AO720,Listas!$E$6:$F$106,2,),IF($AN720=$R$12,VLOOKUP($AO720,Listas!$H$6:$I$106,2,),""))),"")</f>
        <v/>
      </c>
      <c r="CX720" t="str">
        <f>IFERROR('Prod y alimentación'!AF778*IF($AN720=$R$10,VLOOKUP($AO720,Listas!$B$6:$C$106,2,),IF($AN720=$R$11,VLOOKUP($AO720,Listas!$E$6:$F$106,2,),IF($AN720=$R$12,VLOOKUP($AO720,Listas!$H$6:$I$106,2,),""))),"")</f>
        <v/>
      </c>
      <c r="CY720" t="str">
        <f>IFERROR('Prod y alimentación'!AI778*IF($AN720=$R$10,VLOOKUP($AO720,Listas!$B$6:$C$106,2,),IF($AN720=$R$11,VLOOKUP($AO720,Listas!$E$6:$F$106,2,),IF($AN720=$R$12,VLOOKUP($AO720,Listas!$H$6:$I$106,2,),""))),"")</f>
        <v/>
      </c>
      <c r="CZ720" t="str">
        <f>IFERROR('Prod y alimentación'!AL778*IF($AN720=$R$10,VLOOKUP($AO720,Listas!$B$6:$C$106,2,),IF($AN720=$R$11,VLOOKUP($AO720,Listas!$E$6:$F$106,2,),IF($AN720=$R$12,VLOOKUP($AO720,Listas!$H$6:$I$106,2,),""))),"")</f>
        <v/>
      </c>
    </row>
    <row r="721" spans="80:104" x14ac:dyDescent="0.35">
      <c r="CB721" t="str">
        <f>IF(Reservas!E726="",IF(Reservas!D726="","",IF(Reservas!C726=$O$10,0.85,IF(Reservas!C726=$O$11,0.45,IF(Reservas!C726=$O$12,0.33,"")))),Reservas!E726)</f>
        <v/>
      </c>
      <c r="CC721" t="str">
        <f>IF(Reservas!H726="",IF(Reservas!G726="","",IF(Reservas!F726=$O$10,0.85,IF(Reservas!F726=$O$11,0.45,IF(Reservas!F726=$O$12,0.33,"")))),Reservas!H726)</f>
        <v/>
      </c>
      <c r="CD721" t="str">
        <f>IF(Reservas!K726="",IF(Reservas!J726="","",IF(Reservas!I726=$O$10,0.85,IF(Reservas!I726=$O$11,0.45,IF(Reservas!I726=$O$12,0.33,"")))),Reservas!K726)</f>
        <v/>
      </c>
      <c r="CE721" t="str">
        <f>IF(Reservas!N726="",IF(Reservas!M726="","",IF(Reservas!L726=$O$10,0.85,IF(Reservas!L726=$O$11,0.45,IF(Reservas!L726=$O$12,0.33,"")))),Reservas!N726)</f>
        <v/>
      </c>
      <c r="CF721" t="str">
        <f>IF(Reservas!Q726="",IF(Reservas!P726="","",IF(Reservas!O726=$O$10,0.85,IF(Reservas!O726=$O$11,0.45,IF(Reservas!O726=$O$12,0.33,"")))),Reservas!Q726)</f>
        <v/>
      </c>
      <c r="CG721" t="str">
        <f>IF(Reservas!T726="",IF(Reservas!S726="","",IF(Reservas!R726=$O$10,0.85,IF(Reservas!R726=$O$11,0.45,IF(Reservas!R726=$O$12,0.33,"")))),Reservas!T726)</f>
        <v/>
      </c>
      <c r="CH721" t="str">
        <f>IF(Reservas!W726="",IF(Reservas!V726="","",IF(Reservas!U726=$O$10,0.85,IF(Reservas!U726=$O$11,0.45,IF(Reservas!U726=$O$12,0.33,"")))),Reservas!W726)</f>
        <v/>
      </c>
      <c r="CI721" t="str">
        <f>IF(Reservas!Z726="",IF(Reservas!Y726="","",IF(Reservas!X726=$O$10,0.85,IF(Reservas!X726=$O$11,0.45,IF(Reservas!X726=$O$12,0.33,"")))),Reservas!Z726)</f>
        <v/>
      </c>
      <c r="CJ721" t="str">
        <f>IF(Reservas!AC726="",IF(Reservas!AB726="","",IF(Reservas!AA726=$O$10,0.85,IF(Reservas!AA726=$O$11,0.45,IF(Reservas!AA726=$O$12,0.33,"")))),Reservas!AC726)</f>
        <v/>
      </c>
      <c r="CK721" t="str">
        <f>IF(Reservas!AF726="",IF(Reservas!AE726="","",IF(Reservas!AD726=$O$10,0.85,IF(Reservas!AD726=$O$11,0.45,IF(Reservas!AD726=$O$12,0.33,"")))),Reservas!AF726)</f>
        <v/>
      </c>
      <c r="CL721" t="str">
        <f>IF(Reservas!AI726="",IF(Reservas!AH726="","",IF(Reservas!AG726=$O$10,0.85,IF(Reservas!AG726=$O$11,0.45,IF(Reservas!AG726=$O$12,0.33,"")))),Reservas!AI726)</f>
        <v/>
      </c>
      <c r="CM721" t="str">
        <f>IF(Reservas!AL726="",IF(Reservas!AK726="","",IF(Reservas!AJ726=$O$10,0.85,IF(Reservas!AJ726=$O$11,0.45,IF(Reservas!AJ726=$O$12,0.33,"")))),Reservas!AL726)</f>
        <v/>
      </c>
      <c r="CO721" t="str">
        <f>IFERROR('Prod y alimentación'!E779*IF($AN721=$R$10,VLOOKUP($AO721,Listas!$B$6:$C$106,2,),IF($AN721=$R$11,VLOOKUP($AO721,Listas!$E$6:$F$106,2,),IF($AN721=$R$12,VLOOKUP($AO721,Listas!$H$6:$I$106,2,),""))),"")</f>
        <v/>
      </c>
      <c r="CP721" t="str">
        <f>IFERROR('Prod y alimentación'!H779*IF($AN721=$R$10,VLOOKUP($AO721,Listas!$B$6:$C$106,2,),IF($AN721=$R$11,VLOOKUP($AO721,Listas!$E$6:$F$106,2,),IF($AN721=$R$12,VLOOKUP($AO721,Listas!$H$6:$I$106,2,),""))),"")</f>
        <v/>
      </c>
      <c r="CQ721" t="str">
        <f>IFERROR('Prod y alimentación'!K779*IF($AN721=$R$10,VLOOKUP($AO721,Listas!$B$6:$C$106,2,),IF($AN721=$R$11,VLOOKUP($AO721,Listas!$E$6:$F$106,2,),IF($AN721=$R$12,VLOOKUP($AO721,Listas!$H$6:$I$106,2,),""))),"")</f>
        <v/>
      </c>
      <c r="CR721" t="str">
        <f>IFERROR('Prod y alimentación'!N779*IF($AN721=$R$10,VLOOKUP($AO721,Listas!$B$6:$C$106,2,),IF($AN721=$R$11,VLOOKUP($AO721,Listas!$E$6:$F$106,2,),IF($AN721=$R$12,VLOOKUP($AO721,Listas!$H$6:$I$106,2,),""))),"")</f>
        <v/>
      </c>
      <c r="CS721" t="str">
        <f>IFERROR('Prod y alimentación'!Q779*IF($AN721=$R$10,VLOOKUP($AO721,Listas!$B$6:$C$106,2,),IF($AN721=$R$11,VLOOKUP($AO721,Listas!$E$6:$F$106,2,),IF($AN721=$R$12,VLOOKUP($AO721,Listas!$H$6:$I$106,2,),""))),"")</f>
        <v/>
      </c>
      <c r="CT721" t="str">
        <f>IFERROR('Prod y alimentación'!T779*IF($AN721=$R$10,VLOOKUP($AO721,Listas!$B$6:$C$106,2,),IF($AN721=$R$11,VLOOKUP($AO721,Listas!$E$6:$F$106,2,),IF($AN721=$R$12,VLOOKUP($AO721,Listas!$H$6:$I$106,2,),""))),"")</f>
        <v/>
      </c>
      <c r="CU721" t="str">
        <f>IFERROR('Prod y alimentación'!W779*IF($AN721=$R$10,VLOOKUP($AO721,Listas!$B$6:$C$106,2,),IF($AN721=$R$11,VLOOKUP($AO721,Listas!$E$6:$F$106,2,),IF($AN721=$R$12,VLOOKUP($AO721,Listas!$H$6:$I$106,2,),""))),"")</f>
        <v/>
      </c>
      <c r="CV721" t="str">
        <f>IFERROR('Prod y alimentación'!Z779*IF($AN721=$R$10,VLOOKUP($AO721,Listas!$B$6:$C$106,2,),IF($AN721=$R$11,VLOOKUP($AO721,Listas!$E$6:$F$106,2,),IF($AN721=$R$12,VLOOKUP($AO721,Listas!$H$6:$I$106,2,),""))),"")</f>
        <v/>
      </c>
      <c r="CW721" t="str">
        <f>IFERROR('Prod y alimentación'!AC779*IF($AN721=$R$10,VLOOKUP($AO721,Listas!$B$6:$C$106,2,),IF($AN721=$R$11,VLOOKUP($AO721,Listas!$E$6:$F$106,2,),IF($AN721=$R$12,VLOOKUP($AO721,Listas!$H$6:$I$106,2,),""))),"")</f>
        <v/>
      </c>
      <c r="CX721" t="str">
        <f>IFERROR('Prod y alimentación'!AF779*IF($AN721=$R$10,VLOOKUP($AO721,Listas!$B$6:$C$106,2,),IF($AN721=$R$11,VLOOKUP($AO721,Listas!$E$6:$F$106,2,),IF($AN721=$R$12,VLOOKUP($AO721,Listas!$H$6:$I$106,2,),""))),"")</f>
        <v/>
      </c>
      <c r="CY721" t="str">
        <f>IFERROR('Prod y alimentación'!AI779*IF($AN721=$R$10,VLOOKUP($AO721,Listas!$B$6:$C$106,2,),IF($AN721=$R$11,VLOOKUP($AO721,Listas!$E$6:$F$106,2,),IF($AN721=$R$12,VLOOKUP($AO721,Listas!$H$6:$I$106,2,),""))),"")</f>
        <v/>
      </c>
      <c r="CZ721" t="str">
        <f>IFERROR('Prod y alimentación'!AL779*IF($AN721=$R$10,VLOOKUP($AO721,Listas!$B$6:$C$106,2,),IF($AN721=$R$11,VLOOKUP($AO721,Listas!$E$6:$F$106,2,),IF($AN721=$R$12,VLOOKUP($AO721,Listas!$H$6:$I$106,2,),""))),"")</f>
        <v/>
      </c>
    </row>
    <row r="722" spans="80:104" x14ac:dyDescent="0.35">
      <c r="CB722" t="str">
        <f>IF(Reservas!E727="",IF(Reservas!D727="","",IF(Reservas!C727=$O$10,0.85,IF(Reservas!C727=$O$11,0.45,IF(Reservas!C727=$O$12,0.33,"")))),Reservas!E727)</f>
        <v/>
      </c>
      <c r="CC722" t="str">
        <f>IF(Reservas!H727="",IF(Reservas!G727="","",IF(Reservas!F727=$O$10,0.85,IF(Reservas!F727=$O$11,0.45,IF(Reservas!F727=$O$12,0.33,"")))),Reservas!H727)</f>
        <v/>
      </c>
      <c r="CD722" t="str">
        <f>IF(Reservas!K727="",IF(Reservas!J727="","",IF(Reservas!I727=$O$10,0.85,IF(Reservas!I727=$O$11,0.45,IF(Reservas!I727=$O$12,0.33,"")))),Reservas!K727)</f>
        <v/>
      </c>
      <c r="CE722" t="str">
        <f>IF(Reservas!N727="",IF(Reservas!M727="","",IF(Reservas!L727=$O$10,0.85,IF(Reservas!L727=$O$11,0.45,IF(Reservas!L727=$O$12,0.33,"")))),Reservas!N727)</f>
        <v/>
      </c>
      <c r="CF722" t="str">
        <f>IF(Reservas!Q727="",IF(Reservas!P727="","",IF(Reservas!O727=$O$10,0.85,IF(Reservas!O727=$O$11,0.45,IF(Reservas!O727=$O$12,0.33,"")))),Reservas!Q727)</f>
        <v/>
      </c>
      <c r="CG722" t="str">
        <f>IF(Reservas!T727="",IF(Reservas!S727="","",IF(Reservas!R727=$O$10,0.85,IF(Reservas!R727=$O$11,0.45,IF(Reservas!R727=$O$12,0.33,"")))),Reservas!T727)</f>
        <v/>
      </c>
      <c r="CH722" t="str">
        <f>IF(Reservas!W727="",IF(Reservas!V727="","",IF(Reservas!U727=$O$10,0.85,IF(Reservas!U727=$O$11,0.45,IF(Reservas!U727=$O$12,0.33,"")))),Reservas!W727)</f>
        <v/>
      </c>
      <c r="CI722" t="str">
        <f>IF(Reservas!Z727="",IF(Reservas!Y727="","",IF(Reservas!X727=$O$10,0.85,IF(Reservas!X727=$O$11,0.45,IF(Reservas!X727=$O$12,0.33,"")))),Reservas!Z727)</f>
        <v/>
      </c>
      <c r="CJ722" t="str">
        <f>IF(Reservas!AC727="",IF(Reservas!AB727="","",IF(Reservas!AA727=$O$10,0.85,IF(Reservas!AA727=$O$11,0.45,IF(Reservas!AA727=$O$12,0.33,"")))),Reservas!AC727)</f>
        <v/>
      </c>
      <c r="CK722" t="str">
        <f>IF(Reservas!AF727="",IF(Reservas!AE727="","",IF(Reservas!AD727=$O$10,0.85,IF(Reservas!AD727=$O$11,0.45,IF(Reservas!AD727=$O$12,0.33,"")))),Reservas!AF727)</f>
        <v/>
      </c>
      <c r="CL722" t="str">
        <f>IF(Reservas!AI727="",IF(Reservas!AH727="","",IF(Reservas!AG727=$O$10,0.85,IF(Reservas!AG727=$O$11,0.45,IF(Reservas!AG727=$O$12,0.33,"")))),Reservas!AI727)</f>
        <v/>
      </c>
      <c r="CM722" t="str">
        <f>IF(Reservas!AL727="",IF(Reservas!AK727="","",IF(Reservas!AJ727=$O$10,0.85,IF(Reservas!AJ727=$O$11,0.45,IF(Reservas!AJ727=$O$12,0.33,"")))),Reservas!AL727)</f>
        <v/>
      </c>
      <c r="CO722" t="str">
        <f>IFERROR('Prod y alimentación'!E780*IF($AN722=$R$10,VLOOKUP($AO722,Listas!$B$6:$C$106,2,),IF($AN722=$R$11,VLOOKUP($AO722,Listas!$E$6:$F$106,2,),IF($AN722=$R$12,VLOOKUP($AO722,Listas!$H$6:$I$106,2,),""))),"")</f>
        <v/>
      </c>
      <c r="CP722" t="str">
        <f>IFERROR('Prod y alimentación'!H780*IF($AN722=$R$10,VLOOKUP($AO722,Listas!$B$6:$C$106,2,),IF($AN722=$R$11,VLOOKUP($AO722,Listas!$E$6:$F$106,2,),IF($AN722=$R$12,VLOOKUP($AO722,Listas!$H$6:$I$106,2,),""))),"")</f>
        <v/>
      </c>
      <c r="CQ722" t="str">
        <f>IFERROR('Prod y alimentación'!K780*IF($AN722=$R$10,VLOOKUP($AO722,Listas!$B$6:$C$106,2,),IF($AN722=$R$11,VLOOKUP($AO722,Listas!$E$6:$F$106,2,),IF($AN722=$R$12,VLOOKUP($AO722,Listas!$H$6:$I$106,2,),""))),"")</f>
        <v/>
      </c>
      <c r="CR722" t="str">
        <f>IFERROR('Prod y alimentación'!N780*IF($AN722=$R$10,VLOOKUP($AO722,Listas!$B$6:$C$106,2,),IF($AN722=$R$11,VLOOKUP($AO722,Listas!$E$6:$F$106,2,),IF($AN722=$R$12,VLOOKUP($AO722,Listas!$H$6:$I$106,2,),""))),"")</f>
        <v/>
      </c>
      <c r="CS722" t="str">
        <f>IFERROR('Prod y alimentación'!Q780*IF($AN722=$R$10,VLOOKUP($AO722,Listas!$B$6:$C$106,2,),IF($AN722=$R$11,VLOOKUP($AO722,Listas!$E$6:$F$106,2,),IF($AN722=$R$12,VLOOKUP($AO722,Listas!$H$6:$I$106,2,),""))),"")</f>
        <v/>
      </c>
      <c r="CT722" t="str">
        <f>IFERROR('Prod y alimentación'!T780*IF($AN722=$R$10,VLOOKUP($AO722,Listas!$B$6:$C$106,2,),IF($AN722=$R$11,VLOOKUP($AO722,Listas!$E$6:$F$106,2,),IF($AN722=$R$12,VLOOKUP($AO722,Listas!$H$6:$I$106,2,),""))),"")</f>
        <v/>
      </c>
      <c r="CU722" t="str">
        <f>IFERROR('Prod y alimentación'!W780*IF($AN722=$R$10,VLOOKUP($AO722,Listas!$B$6:$C$106,2,),IF($AN722=$R$11,VLOOKUP($AO722,Listas!$E$6:$F$106,2,),IF($AN722=$R$12,VLOOKUP($AO722,Listas!$H$6:$I$106,2,),""))),"")</f>
        <v/>
      </c>
      <c r="CV722" t="str">
        <f>IFERROR('Prod y alimentación'!Z780*IF($AN722=$R$10,VLOOKUP($AO722,Listas!$B$6:$C$106,2,),IF($AN722=$R$11,VLOOKUP($AO722,Listas!$E$6:$F$106,2,),IF($AN722=$R$12,VLOOKUP($AO722,Listas!$H$6:$I$106,2,),""))),"")</f>
        <v/>
      </c>
      <c r="CW722" t="str">
        <f>IFERROR('Prod y alimentación'!AC780*IF($AN722=$R$10,VLOOKUP($AO722,Listas!$B$6:$C$106,2,),IF($AN722=$R$11,VLOOKUP($AO722,Listas!$E$6:$F$106,2,),IF($AN722=$R$12,VLOOKUP($AO722,Listas!$H$6:$I$106,2,),""))),"")</f>
        <v/>
      </c>
      <c r="CX722" t="str">
        <f>IFERROR('Prod y alimentación'!AF780*IF($AN722=$R$10,VLOOKUP($AO722,Listas!$B$6:$C$106,2,),IF($AN722=$R$11,VLOOKUP($AO722,Listas!$E$6:$F$106,2,),IF($AN722=$R$12,VLOOKUP($AO722,Listas!$H$6:$I$106,2,),""))),"")</f>
        <v/>
      </c>
      <c r="CY722" t="str">
        <f>IFERROR('Prod y alimentación'!AI780*IF($AN722=$R$10,VLOOKUP($AO722,Listas!$B$6:$C$106,2,),IF($AN722=$R$11,VLOOKUP($AO722,Listas!$E$6:$F$106,2,),IF($AN722=$R$12,VLOOKUP($AO722,Listas!$H$6:$I$106,2,),""))),"")</f>
        <v/>
      </c>
      <c r="CZ722" t="str">
        <f>IFERROR('Prod y alimentación'!AL780*IF($AN722=$R$10,VLOOKUP($AO722,Listas!$B$6:$C$106,2,),IF($AN722=$R$11,VLOOKUP($AO722,Listas!$E$6:$F$106,2,),IF($AN722=$R$12,VLOOKUP($AO722,Listas!$H$6:$I$106,2,),""))),"")</f>
        <v/>
      </c>
    </row>
    <row r="723" spans="80:104" x14ac:dyDescent="0.35">
      <c r="CB723" t="str">
        <f>IF(Reservas!E728="",IF(Reservas!D728="","",IF(Reservas!C728=$O$10,0.85,IF(Reservas!C728=$O$11,0.45,IF(Reservas!C728=$O$12,0.33,"")))),Reservas!E728)</f>
        <v/>
      </c>
      <c r="CC723" t="str">
        <f>IF(Reservas!H728="",IF(Reservas!G728="","",IF(Reservas!F728=$O$10,0.85,IF(Reservas!F728=$O$11,0.45,IF(Reservas!F728=$O$12,0.33,"")))),Reservas!H728)</f>
        <v/>
      </c>
      <c r="CD723" t="str">
        <f>IF(Reservas!K728="",IF(Reservas!J728="","",IF(Reservas!I728=$O$10,0.85,IF(Reservas!I728=$O$11,0.45,IF(Reservas!I728=$O$12,0.33,"")))),Reservas!K728)</f>
        <v/>
      </c>
      <c r="CE723" t="str">
        <f>IF(Reservas!N728="",IF(Reservas!M728="","",IF(Reservas!L728=$O$10,0.85,IF(Reservas!L728=$O$11,0.45,IF(Reservas!L728=$O$12,0.33,"")))),Reservas!N728)</f>
        <v/>
      </c>
      <c r="CF723" t="str">
        <f>IF(Reservas!Q728="",IF(Reservas!P728="","",IF(Reservas!O728=$O$10,0.85,IF(Reservas!O728=$O$11,0.45,IF(Reservas!O728=$O$12,0.33,"")))),Reservas!Q728)</f>
        <v/>
      </c>
      <c r="CG723" t="str">
        <f>IF(Reservas!T728="",IF(Reservas!S728="","",IF(Reservas!R728=$O$10,0.85,IF(Reservas!R728=$O$11,0.45,IF(Reservas!R728=$O$12,0.33,"")))),Reservas!T728)</f>
        <v/>
      </c>
      <c r="CH723" t="str">
        <f>IF(Reservas!W728="",IF(Reservas!V728="","",IF(Reservas!U728=$O$10,0.85,IF(Reservas!U728=$O$11,0.45,IF(Reservas!U728=$O$12,0.33,"")))),Reservas!W728)</f>
        <v/>
      </c>
      <c r="CI723" t="str">
        <f>IF(Reservas!Z728="",IF(Reservas!Y728="","",IF(Reservas!X728=$O$10,0.85,IF(Reservas!X728=$O$11,0.45,IF(Reservas!X728=$O$12,0.33,"")))),Reservas!Z728)</f>
        <v/>
      </c>
      <c r="CJ723" t="str">
        <f>IF(Reservas!AC728="",IF(Reservas!AB728="","",IF(Reservas!AA728=$O$10,0.85,IF(Reservas!AA728=$O$11,0.45,IF(Reservas!AA728=$O$12,0.33,"")))),Reservas!AC728)</f>
        <v/>
      </c>
      <c r="CK723" t="str">
        <f>IF(Reservas!AF728="",IF(Reservas!AE728="","",IF(Reservas!AD728=$O$10,0.85,IF(Reservas!AD728=$O$11,0.45,IF(Reservas!AD728=$O$12,0.33,"")))),Reservas!AF728)</f>
        <v/>
      </c>
      <c r="CL723" t="str">
        <f>IF(Reservas!AI728="",IF(Reservas!AH728="","",IF(Reservas!AG728=$O$10,0.85,IF(Reservas!AG728=$O$11,0.45,IF(Reservas!AG728=$O$12,0.33,"")))),Reservas!AI728)</f>
        <v/>
      </c>
      <c r="CM723" t="str">
        <f>IF(Reservas!AL728="",IF(Reservas!AK728="","",IF(Reservas!AJ728=$O$10,0.85,IF(Reservas!AJ728=$O$11,0.45,IF(Reservas!AJ728=$O$12,0.33,"")))),Reservas!AL728)</f>
        <v/>
      </c>
      <c r="CO723" t="str">
        <f>IFERROR('Prod y alimentación'!E781*IF($AN723=$R$10,VLOOKUP($AO723,Listas!$B$6:$C$106,2,),IF($AN723=$R$11,VLOOKUP($AO723,Listas!$E$6:$F$106,2,),IF($AN723=$R$12,VLOOKUP($AO723,Listas!$H$6:$I$106,2,),""))),"")</f>
        <v/>
      </c>
      <c r="CP723" t="str">
        <f>IFERROR('Prod y alimentación'!H781*IF($AN723=$R$10,VLOOKUP($AO723,Listas!$B$6:$C$106,2,),IF($AN723=$R$11,VLOOKUP($AO723,Listas!$E$6:$F$106,2,),IF($AN723=$R$12,VLOOKUP($AO723,Listas!$H$6:$I$106,2,),""))),"")</f>
        <v/>
      </c>
      <c r="CQ723" t="str">
        <f>IFERROR('Prod y alimentación'!K781*IF($AN723=$R$10,VLOOKUP($AO723,Listas!$B$6:$C$106,2,),IF($AN723=$R$11,VLOOKUP($AO723,Listas!$E$6:$F$106,2,),IF($AN723=$R$12,VLOOKUP($AO723,Listas!$H$6:$I$106,2,),""))),"")</f>
        <v/>
      </c>
      <c r="CR723" t="str">
        <f>IFERROR('Prod y alimentación'!N781*IF($AN723=$R$10,VLOOKUP($AO723,Listas!$B$6:$C$106,2,),IF($AN723=$R$11,VLOOKUP($AO723,Listas!$E$6:$F$106,2,),IF($AN723=$R$12,VLOOKUP($AO723,Listas!$H$6:$I$106,2,),""))),"")</f>
        <v/>
      </c>
      <c r="CS723" t="str">
        <f>IFERROR('Prod y alimentación'!Q781*IF($AN723=$R$10,VLOOKUP($AO723,Listas!$B$6:$C$106,2,),IF($AN723=$R$11,VLOOKUP($AO723,Listas!$E$6:$F$106,2,),IF($AN723=$R$12,VLOOKUP($AO723,Listas!$H$6:$I$106,2,),""))),"")</f>
        <v/>
      </c>
      <c r="CT723" t="str">
        <f>IFERROR('Prod y alimentación'!T781*IF($AN723=$R$10,VLOOKUP($AO723,Listas!$B$6:$C$106,2,),IF($AN723=$R$11,VLOOKUP($AO723,Listas!$E$6:$F$106,2,),IF($AN723=$R$12,VLOOKUP($AO723,Listas!$H$6:$I$106,2,),""))),"")</f>
        <v/>
      </c>
      <c r="CU723" t="str">
        <f>IFERROR('Prod y alimentación'!W781*IF($AN723=$R$10,VLOOKUP($AO723,Listas!$B$6:$C$106,2,),IF($AN723=$R$11,VLOOKUP($AO723,Listas!$E$6:$F$106,2,),IF($AN723=$R$12,VLOOKUP($AO723,Listas!$H$6:$I$106,2,),""))),"")</f>
        <v/>
      </c>
      <c r="CV723" t="str">
        <f>IFERROR('Prod y alimentación'!Z781*IF($AN723=$R$10,VLOOKUP($AO723,Listas!$B$6:$C$106,2,),IF($AN723=$R$11,VLOOKUP($AO723,Listas!$E$6:$F$106,2,),IF($AN723=$R$12,VLOOKUP($AO723,Listas!$H$6:$I$106,2,),""))),"")</f>
        <v/>
      </c>
      <c r="CW723" t="str">
        <f>IFERROR('Prod y alimentación'!AC781*IF($AN723=$R$10,VLOOKUP($AO723,Listas!$B$6:$C$106,2,),IF($AN723=$R$11,VLOOKUP($AO723,Listas!$E$6:$F$106,2,),IF($AN723=$R$12,VLOOKUP($AO723,Listas!$H$6:$I$106,2,),""))),"")</f>
        <v/>
      </c>
      <c r="CX723" t="str">
        <f>IFERROR('Prod y alimentación'!AF781*IF($AN723=$R$10,VLOOKUP($AO723,Listas!$B$6:$C$106,2,),IF($AN723=$R$11,VLOOKUP($AO723,Listas!$E$6:$F$106,2,),IF($AN723=$R$12,VLOOKUP($AO723,Listas!$H$6:$I$106,2,),""))),"")</f>
        <v/>
      </c>
      <c r="CY723" t="str">
        <f>IFERROR('Prod y alimentación'!AI781*IF($AN723=$R$10,VLOOKUP($AO723,Listas!$B$6:$C$106,2,),IF($AN723=$R$11,VLOOKUP($AO723,Listas!$E$6:$F$106,2,),IF($AN723=$R$12,VLOOKUP($AO723,Listas!$H$6:$I$106,2,),""))),"")</f>
        <v/>
      </c>
      <c r="CZ723" t="str">
        <f>IFERROR('Prod y alimentación'!AL781*IF($AN723=$R$10,VLOOKUP($AO723,Listas!$B$6:$C$106,2,),IF($AN723=$R$11,VLOOKUP($AO723,Listas!$E$6:$F$106,2,),IF($AN723=$R$12,VLOOKUP($AO723,Listas!$H$6:$I$106,2,),""))),"")</f>
        <v/>
      </c>
    </row>
    <row r="724" spans="80:104" x14ac:dyDescent="0.35">
      <c r="CB724" t="str">
        <f>IF(Reservas!E729="",IF(Reservas!D729="","",IF(Reservas!C729=$O$10,0.85,IF(Reservas!C729=$O$11,0.45,IF(Reservas!C729=$O$12,0.33,"")))),Reservas!E729)</f>
        <v/>
      </c>
      <c r="CC724" t="str">
        <f>IF(Reservas!H729="",IF(Reservas!G729="","",IF(Reservas!F729=$O$10,0.85,IF(Reservas!F729=$O$11,0.45,IF(Reservas!F729=$O$12,0.33,"")))),Reservas!H729)</f>
        <v/>
      </c>
      <c r="CD724" t="str">
        <f>IF(Reservas!K729="",IF(Reservas!J729="","",IF(Reservas!I729=$O$10,0.85,IF(Reservas!I729=$O$11,0.45,IF(Reservas!I729=$O$12,0.33,"")))),Reservas!K729)</f>
        <v/>
      </c>
      <c r="CE724" t="str">
        <f>IF(Reservas!N729="",IF(Reservas!M729="","",IF(Reservas!L729=$O$10,0.85,IF(Reservas!L729=$O$11,0.45,IF(Reservas!L729=$O$12,0.33,"")))),Reservas!N729)</f>
        <v/>
      </c>
      <c r="CF724" t="str">
        <f>IF(Reservas!Q729="",IF(Reservas!P729="","",IF(Reservas!O729=$O$10,0.85,IF(Reservas!O729=$O$11,0.45,IF(Reservas!O729=$O$12,0.33,"")))),Reservas!Q729)</f>
        <v/>
      </c>
      <c r="CG724" t="str">
        <f>IF(Reservas!T729="",IF(Reservas!S729="","",IF(Reservas!R729=$O$10,0.85,IF(Reservas!R729=$O$11,0.45,IF(Reservas!R729=$O$12,0.33,"")))),Reservas!T729)</f>
        <v/>
      </c>
      <c r="CH724" t="str">
        <f>IF(Reservas!W729="",IF(Reservas!V729="","",IF(Reservas!U729=$O$10,0.85,IF(Reservas!U729=$O$11,0.45,IF(Reservas!U729=$O$12,0.33,"")))),Reservas!W729)</f>
        <v/>
      </c>
      <c r="CI724" t="str">
        <f>IF(Reservas!Z729="",IF(Reservas!Y729="","",IF(Reservas!X729=$O$10,0.85,IF(Reservas!X729=$O$11,0.45,IF(Reservas!X729=$O$12,0.33,"")))),Reservas!Z729)</f>
        <v/>
      </c>
      <c r="CJ724" t="str">
        <f>IF(Reservas!AC729="",IF(Reservas!AB729="","",IF(Reservas!AA729=$O$10,0.85,IF(Reservas!AA729=$O$11,0.45,IF(Reservas!AA729=$O$12,0.33,"")))),Reservas!AC729)</f>
        <v/>
      </c>
      <c r="CK724" t="str">
        <f>IF(Reservas!AF729="",IF(Reservas!AE729="","",IF(Reservas!AD729=$O$10,0.85,IF(Reservas!AD729=$O$11,0.45,IF(Reservas!AD729=$O$12,0.33,"")))),Reservas!AF729)</f>
        <v/>
      </c>
      <c r="CL724" t="str">
        <f>IF(Reservas!AI729="",IF(Reservas!AH729="","",IF(Reservas!AG729=$O$10,0.85,IF(Reservas!AG729=$O$11,0.45,IF(Reservas!AG729=$O$12,0.33,"")))),Reservas!AI729)</f>
        <v/>
      </c>
      <c r="CM724" t="str">
        <f>IF(Reservas!AL729="",IF(Reservas!AK729="","",IF(Reservas!AJ729=$O$10,0.85,IF(Reservas!AJ729=$O$11,0.45,IF(Reservas!AJ729=$O$12,0.33,"")))),Reservas!AL729)</f>
        <v/>
      </c>
      <c r="CO724" t="str">
        <f>IFERROR('Prod y alimentación'!E782*IF($AN724=$R$10,VLOOKUP($AO724,Listas!$B$6:$C$106,2,),IF($AN724=$R$11,VLOOKUP($AO724,Listas!$E$6:$F$106,2,),IF($AN724=$R$12,VLOOKUP($AO724,Listas!$H$6:$I$106,2,),""))),"")</f>
        <v/>
      </c>
      <c r="CP724" t="str">
        <f>IFERROR('Prod y alimentación'!H782*IF($AN724=$R$10,VLOOKUP($AO724,Listas!$B$6:$C$106,2,),IF($AN724=$R$11,VLOOKUP($AO724,Listas!$E$6:$F$106,2,),IF($AN724=$R$12,VLOOKUP($AO724,Listas!$H$6:$I$106,2,),""))),"")</f>
        <v/>
      </c>
      <c r="CQ724" t="str">
        <f>IFERROR('Prod y alimentación'!K782*IF($AN724=$R$10,VLOOKUP($AO724,Listas!$B$6:$C$106,2,),IF($AN724=$R$11,VLOOKUP($AO724,Listas!$E$6:$F$106,2,),IF($AN724=$R$12,VLOOKUP($AO724,Listas!$H$6:$I$106,2,),""))),"")</f>
        <v/>
      </c>
      <c r="CR724" t="str">
        <f>IFERROR('Prod y alimentación'!N782*IF($AN724=$R$10,VLOOKUP($AO724,Listas!$B$6:$C$106,2,),IF($AN724=$R$11,VLOOKUP($AO724,Listas!$E$6:$F$106,2,),IF($AN724=$R$12,VLOOKUP($AO724,Listas!$H$6:$I$106,2,),""))),"")</f>
        <v/>
      </c>
      <c r="CS724" t="str">
        <f>IFERROR('Prod y alimentación'!Q782*IF($AN724=$R$10,VLOOKUP($AO724,Listas!$B$6:$C$106,2,),IF($AN724=$R$11,VLOOKUP($AO724,Listas!$E$6:$F$106,2,),IF($AN724=$R$12,VLOOKUP($AO724,Listas!$H$6:$I$106,2,),""))),"")</f>
        <v/>
      </c>
      <c r="CT724" t="str">
        <f>IFERROR('Prod y alimentación'!T782*IF($AN724=$R$10,VLOOKUP($AO724,Listas!$B$6:$C$106,2,),IF($AN724=$R$11,VLOOKUP($AO724,Listas!$E$6:$F$106,2,),IF($AN724=$R$12,VLOOKUP($AO724,Listas!$H$6:$I$106,2,),""))),"")</f>
        <v/>
      </c>
      <c r="CU724" t="str">
        <f>IFERROR('Prod y alimentación'!W782*IF($AN724=$R$10,VLOOKUP($AO724,Listas!$B$6:$C$106,2,),IF($AN724=$R$11,VLOOKUP($AO724,Listas!$E$6:$F$106,2,),IF($AN724=$R$12,VLOOKUP($AO724,Listas!$H$6:$I$106,2,),""))),"")</f>
        <v/>
      </c>
      <c r="CV724" t="str">
        <f>IFERROR('Prod y alimentación'!Z782*IF($AN724=$R$10,VLOOKUP($AO724,Listas!$B$6:$C$106,2,),IF($AN724=$R$11,VLOOKUP($AO724,Listas!$E$6:$F$106,2,),IF($AN724=$R$12,VLOOKUP($AO724,Listas!$H$6:$I$106,2,),""))),"")</f>
        <v/>
      </c>
      <c r="CW724" t="str">
        <f>IFERROR('Prod y alimentación'!AC782*IF($AN724=$R$10,VLOOKUP($AO724,Listas!$B$6:$C$106,2,),IF($AN724=$R$11,VLOOKUP($AO724,Listas!$E$6:$F$106,2,),IF($AN724=$R$12,VLOOKUP($AO724,Listas!$H$6:$I$106,2,),""))),"")</f>
        <v/>
      </c>
      <c r="CX724" t="str">
        <f>IFERROR('Prod y alimentación'!AF782*IF($AN724=$R$10,VLOOKUP($AO724,Listas!$B$6:$C$106,2,),IF($AN724=$R$11,VLOOKUP($AO724,Listas!$E$6:$F$106,2,),IF($AN724=$R$12,VLOOKUP($AO724,Listas!$H$6:$I$106,2,),""))),"")</f>
        <v/>
      </c>
      <c r="CY724" t="str">
        <f>IFERROR('Prod y alimentación'!AI782*IF($AN724=$R$10,VLOOKUP($AO724,Listas!$B$6:$C$106,2,),IF($AN724=$R$11,VLOOKUP($AO724,Listas!$E$6:$F$106,2,),IF($AN724=$R$12,VLOOKUP($AO724,Listas!$H$6:$I$106,2,),""))),"")</f>
        <v/>
      </c>
      <c r="CZ724" t="str">
        <f>IFERROR('Prod y alimentación'!AL782*IF($AN724=$R$10,VLOOKUP($AO724,Listas!$B$6:$C$106,2,),IF($AN724=$R$11,VLOOKUP($AO724,Listas!$E$6:$F$106,2,),IF($AN724=$R$12,VLOOKUP($AO724,Listas!$H$6:$I$106,2,),""))),"")</f>
        <v/>
      </c>
    </row>
    <row r="725" spans="80:104" x14ac:dyDescent="0.35">
      <c r="CB725" t="str">
        <f>IF(Reservas!E730="",IF(Reservas!D730="","",IF(Reservas!C730=$O$10,0.85,IF(Reservas!C730=$O$11,0.45,IF(Reservas!C730=$O$12,0.33,"")))),Reservas!E730)</f>
        <v/>
      </c>
      <c r="CC725" t="str">
        <f>IF(Reservas!H730="",IF(Reservas!G730="","",IF(Reservas!F730=$O$10,0.85,IF(Reservas!F730=$O$11,0.45,IF(Reservas!F730=$O$12,0.33,"")))),Reservas!H730)</f>
        <v/>
      </c>
      <c r="CD725" t="str">
        <f>IF(Reservas!K730="",IF(Reservas!J730="","",IF(Reservas!I730=$O$10,0.85,IF(Reservas!I730=$O$11,0.45,IF(Reservas!I730=$O$12,0.33,"")))),Reservas!K730)</f>
        <v/>
      </c>
      <c r="CE725" t="str">
        <f>IF(Reservas!N730="",IF(Reservas!M730="","",IF(Reservas!L730=$O$10,0.85,IF(Reservas!L730=$O$11,0.45,IF(Reservas!L730=$O$12,0.33,"")))),Reservas!N730)</f>
        <v/>
      </c>
      <c r="CF725" t="str">
        <f>IF(Reservas!Q730="",IF(Reservas!P730="","",IF(Reservas!O730=$O$10,0.85,IF(Reservas!O730=$O$11,0.45,IF(Reservas!O730=$O$12,0.33,"")))),Reservas!Q730)</f>
        <v/>
      </c>
      <c r="CG725" t="str">
        <f>IF(Reservas!T730="",IF(Reservas!S730="","",IF(Reservas!R730=$O$10,0.85,IF(Reservas!R730=$O$11,0.45,IF(Reservas!R730=$O$12,0.33,"")))),Reservas!T730)</f>
        <v/>
      </c>
      <c r="CH725" t="str">
        <f>IF(Reservas!W730="",IF(Reservas!V730="","",IF(Reservas!U730=$O$10,0.85,IF(Reservas!U730=$O$11,0.45,IF(Reservas!U730=$O$12,0.33,"")))),Reservas!W730)</f>
        <v/>
      </c>
      <c r="CI725" t="str">
        <f>IF(Reservas!Z730="",IF(Reservas!Y730="","",IF(Reservas!X730=$O$10,0.85,IF(Reservas!X730=$O$11,0.45,IF(Reservas!X730=$O$12,0.33,"")))),Reservas!Z730)</f>
        <v/>
      </c>
      <c r="CJ725" t="str">
        <f>IF(Reservas!AC730="",IF(Reservas!AB730="","",IF(Reservas!AA730=$O$10,0.85,IF(Reservas!AA730=$O$11,0.45,IF(Reservas!AA730=$O$12,0.33,"")))),Reservas!AC730)</f>
        <v/>
      </c>
      <c r="CK725" t="str">
        <f>IF(Reservas!AF730="",IF(Reservas!AE730="","",IF(Reservas!AD730=$O$10,0.85,IF(Reservas!AD730=$O$11,0.45,IF(Reservas!AD730=$O$12,0.33,"")))),Reservas!AF730)</f>
        <v/>
      </c>
      <c r="CL725" t="str">
        <f>IF(Reservas!AI730="",IF(Reservas!AH730="","",IF(Reservas!AG730=$O$10,0.85,IF(Reservas!AG730=$O$11,0.45,IF(Reservas!AG730=$O$12,0.33,"")))),Reservas!AI730)</f>
        <v/>
      </c>
      <c r="CM725" t="str">
        <f>IF(Reservas!AL730="",IF(Reservas!AK730="","",IF(Reservas!AJ730=$O$10,0.85,IF(Reservas!AJ730=$O$11,0.45,IF(Reservas!AJ730=$O$12,0.33,"")))),Reservas!AL730)</f>
        <v/>
      </c>
      <c r="CO725" t="str">
        <f>IFERROR('Prod y alimentación'!E783*IF($AN725=$R$10,VLOOKUP($AO725,Listas!$B$6:$C$106,2,),IF($AN725=$R$11,VLOOKUP($AO725,Listas!$E$6:$F$106,2,),IF($AN725=$R$12,VLOOKUP($AO725,Listas!$H$6:$I$106,2,),""))),"")</f>
        <v/>
      </c>
      <c r="CP725" t="str">
        <f>IFERROR('Prod y alimentación'!H783*IF($AN725=$R$10,VLOOKUP($AO725,Listas!$B$6:$C$106,2,),IF($AN725=$R$11,VLOOKUP($AO725,Listas!$E$6:$F$106,2,),IF($AN725=$R$12,VLOOKUP($AO725,Listas!$H$6:$I$106,2,),""))),"")</f>
        <v/>
      </c>
      <c r="CQ725" t="str">
        <f>IFERROR('Prod y alimentación'!K783*IF($AN725=$R$10,VLOOKUP($AO725,Listas!$B$6:$C$106,2,),IF($AN725=$R$11,VLOOKUP($AO725,Listas!$E$6:$F$106,2,),IF($AN725=$R$12,VLOOKUP($AO725,Listas!$H$6:$I$106,2,),""))),"")</f>
        <v/>
      </c>
      <c r="CR725" t="str">
        <f>IFERROR('Prod y alimentación'!N783*IF($AN725=$R$10,VLOOKUP($AO725,Listas!$B$6:$C$106,2,),IF($AN725=$R$11,VLOOKUP($AO725,Listas!$E$6:$F$106,2,),IF($AN725=$R$12,VLOOKUP($AO725,Listas!$H$6:$I$106,2,),""))),"")</f>
        <v/>
      </c>
      <c r="CS725" t="str">
        <f>IFERROR('Prod y alimentación'!Q783*IF($AN725=$R$10,VLOOKUP($AO725,Listas!$B$6:$C$106,2,),IF($AN725=$R$11,VLOOKUP($AO725,Listas!$E$6:$F$106,2,),IF($AN725=$R$12,VLOOKUP($AO725,Listas!$H$6:$I$106,2,),""))),"")</f>
        <v/>
      </c>
      <c r="CT725" t="str">
        <f>IFERROR('Prod y alimentación'!T783*IF($AN725=$R$10,VLOOKUP($AO725,Listas!$B$6:$C$106,2,),IF($AN725=$R$11,VLOOKUP($AO725,Listas!$E$6:$F$106,2,),IF($AN725=$R$12,VLOOKUP($AO725,Listas!$H$6:$I$106,2,),""))),"")</f>
        <v/>
      </c>
      <c r="CU725" t="str">
        <f>IFERROR('Prod y alimentación'!W783*IF($AN725=$R$10,VLOOKUP($AO725,Listas!$B$6:$C$106,2,),IF($AN725=$R$11,VLOOKUP($AO725,Listas!$E$6:$F$106,2,),IF($AN725=$R$12,VLOOKUP($AO725,Listas!$H$6:$I$106,2,),""))),"")</f>
        <v/>
      </c>
      <c r="CV725" t="str">
        <f>IFERROR('Prod y alimentación'!Z783*IF($AN725=$R$10,VLOOKUP($AO725,Listas!$B$6:$C$106,2,),IF($AN725=$R$11,VLOOKUP($AO725,Listas!$E$6:$F$106,2,),IF($AN725=$R$12,VLOOKUP($AO725,Listas!$H$6:$I$106,2,),""))),"")</f>
        <v/>
      </c>
      <c r="CW725" t="str">
        <f>IFERROR('Prod y alimentación'!AC783*IF($AN725=$R$10,VLOOKUP($AO725,Listas!$B$6:$C$106,2,),IF($AN725=$R$11,VLOOKUP($AO725,Listas!$E$6:$F$106,2,),IF($AN725=$R$12,VLOOKUP($AO725,Listas!$H$6:$I$106,2,),""))),"")</f>
        <v/>
      </c>
      <c r="CX725" t="str">
        <f>IFERROR('Prod y alimentación'!AF783*IF($AN725=$R$10,VLOOKUP($AO725,Listas!$B$6:$C$106,2,),IF($AN725=$R$11,VLOOKUP($AO725,Listas!$E$6:$F$106,2,),IF($AN725=$R$12,VLOOKUP($AO725,Listas!$H$6:$I$106,2,),""))),"")</f>
        <v/>
      </c>
      <c r="CY725" t="str">
        <f>IFERROR('Prod y alimentación'!AI783*IF($AN725=$R$10,VLOOKUP($AO725,Listas!$B$6:$C$106,2,),IF($AN725=$R$11,VLOOKUP($AO725,Listas!$E$6:$F$106,2,),IF($AN725=$R$12,VLOOKUP($AO725,Listas!$H$6:$I$106,2,),""))),"")</f>
        <v/>
      </c>
      <c r="CZ725" t="str">
        <f>IFERROR('Prod y alimentación'!AL783*IF($AN725=$R$10,VLOOKUP($AO725,Listas!$B$6:$C$106,2,),IF($AN725=$R$11,VLOOKUP($AO725,Listas!$E$6:$F$106,2,),IF($AN725=$R$12,VLOOKUP($AO725,Listas!$H$6:$I$106,2,),""))),"")</f>
        <v/>
      </c>
    </row>
    <row r="726" spans="80:104" x14ac:dyDescent="0.35">
      <c r="CB726" t="str">
        <f>IF(Reservas!E731="",IF(Reservas!D731="","",IF(Reservas!C731=$O$10,0.85,IF(Reservas!C731=$O$11,0.45,IF(Reservas!C731=$O$12,0.33,"")))),Reservas!E731)</f>
        <v/>
      </c>
      <c r="CC726" t="str">
        <f>IF(Reservas!H731="",IF(Reservas!G731="","",IF(Reservas!F731=$O$10,0.85,IF(Reservas!F731=$O$11,0.45,IF(Reservas!F731=$O$12,0.33,"")))),Reservas!H731)</f>
        <v/>
      </c>
      <c r="CD726" t="str">
        <f>IF(Reservas!K731="",IF(Reservas!J731="","",IF(Reservas!I731=$O$10,0.85,IF(Reservas!I731=$O$11,0.45,IF(Reservas!I731=$O$12,0.33,"")))),Reservas!K731)</f>
        <v/>
      </c>
      <c r="CE726" t="str">
        <f>IF(Reservas!N731="",IF(Reservas!M731="","",IF(Reservas!L731=$O$10,0.85,IF(Reservas!L731=$O$11,0.45,IF(Reservas!L731=$O$12,0.33,"")))),Reservas!N731)</f>
        <v/>
      </c>
      <c r="CF726" t="str">
        <f>IF(Reservas!Q731="",IF(Reservas!P731="","",IF(Reservas!O731=$O$10,0.85,IF(Reservas!O731=$O$11,0.45,IF(Reservas!O731=$O$12,0.33,"")))),Reservas!Q731)</f>
        <v/>
      </c>
      <c r="CG726" t="str">
        <f>IF(Reservas!T731="",IF(Reservas!S731="","",IF(Reservas!R731=$O$10,0.85,IF(Reservas!R731=$O$11,0.45,IF(Reservas!R731=$O$12,0.33,"")))),Reservas!T731)</f>
        <v/>
      </c>
      <c r="CH726" t="str">
        <f>IF(Reservas!W731="",IF(Reservas!V731="","",IF(Reservas!U731=$O$10,0.85,IF(Reservas!U731=$O$11,0.45,IF(Reservas!U731=$O$12,0.33,"")))),Reservas!W731)</f>
        <v/>
      </c>
      <c r="CI726" t="str">
        <f>IF(Reservas!Z731="",IF(Reservas!Y731="","",IF(Reservas!X731=$O$10,0.85,IF(Reservas!X731=$O$11,0.45,IF(Reservas!X731=$O$12,0.33,"")))),Reservas!Z731)</f>
        <v/>
      </c>
      <c r="CJ726" t="str">
        <f>IF(Reservas!AC731="",IF(Reservas!AB731="","",IF(Reservas!AA731=$O$10,0.85,IF(Reservas!AA731=$O$11,0.45,IF(Reservas!AA731=$O$12,0.33,"")))),Reservas!AC731)</f>
        <v/>
      </c>
      <c r="CK726" t="str">
        <f>IF(Reservas!AF731="",IF(Reservas!AE731="","",IF(Reservas!AD731=$O$10,0.85,IF(Reservas!AD731=$O$11,0.45,IF(Reservas!AD731=$O$12,0.33,"")))),Reservas!AF731)</f>
        <v/>
      </c>
      <c r="CL726" t="str">
        <f>IF(Reservas!AI731="",IF(Reservas!AH731="","",IF(Reservas!AG731=$O$10,0.85,IF(Reservas!AG731=$O$11,0.45,IF(Reservas!AG731=$O$12,0.33,"")))),Reservas!AI731)</f>
        <v/>
      </c>
      <c r="CM726" t="str">
        <f>IF(Reservas!AL731="",IF(Reservas!AK731="","",IF(Reservas!AJ731=$O$10,0.85,IF(Reservas!AJ731=$O$11,0.45,IF(Reservas!AJ731=$O$12,0.33,"")))),Reservas!AL731)</f>
        <v/>
      </c>
      <c r="CO726" t="str">
        <f>IFERROR('Prod y alimentación'!E784*IF($AN726=$R$10,VLOOKUP($AO726,Listas!$B$6:$C$106,2,),IF($AN726=$R$11,VLOOKUP($AO726,Listas!$E$6:$F$106,2,),IF($AN726=$R$12,VLOOKUP($AO726,Listas!$H$6:$I$106,2,),""))),"")</f>
        <v/>
      </c>
      <c r="CP726" t="str">
        <f>IFERROR('Prod y alimentación'!H784*IF($AN726=$R$10,VLOOKUP($AO726,Listas!$B$6:$C$106,2,),IF($AN726=$R$11,VLOOKUP($AO726,Listas!$E$6:$F$106,2,),IF($AN726=$R$12,VLOOKUP($AO726,Listas!$H$6:$I$106,2,),""))),"")</f>
        <v/>
      </c>
      <c r="CQ726" t="str">
        <f>IFERROR('Prod y alimentación'!K784*IF($AN726=$R$10,VLOOKUP($AO726,Listas!$B$6:$C$106,2,),IF($AN726=$R$11,VLOOKUP($AO726,Listas!$E$6:$F$106,2,),IF($AN726=$R$12,VLOOKUP($AO726,Listas!$H$6:$I$106,2,),""))),"")</f>
        <v/>
      </c>
      <c r="CR726" t="str">
        <f>IFERROR('Prod y alimentación'!N784*IF($AN726=$R$10,VLOOKUP($AO726,Listas!$B$6:$C$106,2,),IF($AN726=$R$11,VLOOKUP($AO726,Listas!$E$6:$F$106,2,),IF($AN726=$R$12,VLOOKUP($AO726,Listas!$H$6:$I$106,2,),""))),"")</f>
        <v/>
      </c>
      <c r="CS726" t="str">
        <f>IFERROR('Prod y alimentación'!Q784*IF($AN726=$R$10,VLOOKUP($AO726,Listas!$B$6:$C$106,2,),IF($AN726=$R$11,VLOOKUP($AO726,Listas!$E$6:$F$106,2,),IF($AN726=$R$12,VLOOKUP($AO726,Listas!$H$6:$I$106,2,),""))),"")</f>
        <v/>
      </c>
      <c r="CT726" t="str">
        <f>IFERROR('Prod y alimentación'!T784*IF($AN726=$R$10,VLOOKUP($AO726,Listas!$B$6:$C$106,2,),IF($AN726=$R$11,VLOOKUP($AO726,Listas!$E$6:$F$106,2,),IF($AN726=$R$12,VLOOKUP($AO726,Listas!$H$6:$I$106,2,),""))),"")</f>
        <v/>
      </c>
      <c r="CU726" t="str">
        <f>IFERROR('Prod y alimentación'!W784*IF($AN726=$R$10,VLOOKUP($AO726,Listas!$B$6:$C$106,2,),IF($AN726=$R$11,VLOOKUP($AO726,Listas!$E$6:$F$106,2,),IF($AN726=$R$12,VLOOKUP($AO726,Listas!$H$6:$I$106,2,),""))),"")</f>
        <v/>
      </c>
      <c r="CV726" t="str">
        <f>IFERROR('Prod y alimentación'!Z784*IF($AN726=$R$10,VLOOKUP($AO726,Listas!$B$6:$C$106,2,),IF($AN726=$R$11,VLOOKUP($AO726,Listas!$E$6:$F$106,2,),IF($AN726=$R$12,VLOOKUP($AO726,Listas!$H$6:$I$106,2,),""))),"")</f>
        <v/>
      </c>
      <c r="CW726" t="str">
        <f>IFERROR('Prod y alimentación'!AC784*IF($AN726=$R$10,VLOOKUP($AO726,Listas!$B$6:$C$106,2,),IF($AN726=$R$11,VLOOKUP($AO726,Listas!$E$6:$F$106,2,),IF($AN726=$R$12,VLOOKUP($AO726,Listas!$H$6:$I$106,2,),""))),"")</f>
        <v/>
      </c>
      <c r="CX726" t="str">
        <f>IFERROR('Prod y alimentación'!AF784*IF($AN726=$R$10,VLOOKUP($AO726,Listas!$B$6:$C$106,2,),IF($AN726=$R$11,VLOOKUP($AO726,Listas!$E$6:$F$106,2,),IF($AN726=$R$12,VLOOKUP($AO726,Listas!$H$6:$I$106,2,),""))),"")</f>
        <v/>
      </c>
      <c r="CY726" t="str">
        <f>IFERROR('Prod y alimentación'!AI784*IF($AN726=$R$10,VLOOKUP($AO726,Listas!$B$6:$C$106,2,),IF($AN726=$R$11,VLOOKUP($AO726,Listas!$E$6:$F$106,2,),IF($AN726=$R$12,VLOOKUP($AO726,Listas!$H$6:$I$106,2,),""))),"")</f>
        <v/>
      </c>
      <c r="CZ726" t="str">
        <f>IFERROR('Prod y alimentación'!AL784*IF($AN726=$R$10,VLOOKUP($AO726,Listas!$B$6:$C$106,2,),IF($AN726=$R$11,VLOOKUP($AO726,Listas!$E$6:$F$106,2,),IF($AN726=$R$12,VLOOKUP($AO726,Listas!$H$6:$I$106,2,),""))),"")</f>
        <v/>
      </c>
    </row>
    <row r="727" spans="80:104" x14ac:dyDescent="0.35">
      <c r="CB727" t="str">
        <f>IF(Reservas!E732="",IF(Reservas!D732="","",IF(Reservas!C732=$O$10,0.85,IF(Reservas!C732=$O$11,0.45,IF(Reservas!C732=$O$12,0.33,"")))),Reservas!E732)</f>
        <v/>
      </c>
      <c r="CC727" t="str">
        <f>IF(Reservas!H732="",IF(Reservas!G732="","",IF(Reservas!F732=$O$10,0.85,IF(Reservas!F732=$O$11,0.45,IF(Reservas!F732=$O$12,0.33,"")))),Reservas!H732)</f>
        <v/>
      </c>
      <c r="CD727" t="str">
        <f>IF(Reservas!K732="",IF(Reservas!J732="","",IF(Reservas!I732=$O$10,0.85,IF(Reservas!I732=$O$11,0.45,IF(Reservas!I732=$O$12,0.33,"")))),Reservas!K732)</f>
        <v/>
      </c>
      <c r="CE727" t="str">
        <f>IF(Reservas!N732="",IF(Reservas!M732="","",IF(Reservas!L732=$O$10,0.85,IF(Reservas!L732=$O$11,0.45,IF(Reservas!L732=$O$12,0.33,"")))),Reservas!N732)</f>
        <v/>
      </c>
      <c r="CF727" t="str">
        <f>IF(Reservas!Q732="",IF(Reservas!P732="","",IF(Reservas!O732=$O$10,0.85,IF(Reservas!O732=$O$11,0.45,IF(Reservas!O732=$O$12,0.33,"")))),Reservas!Q732)</f>
        <v/>
      </c>
      <c r="CG727" t="str">
        <f>IF(Reservas!T732="",IF(Reservas!S732="","",IF(Reservas!R732=$O$10,0.85,IF(Reservas!R732=$O$11,0.45,IF(Reservas!R732=$O$12,0.33,"")))),Reservas!T732)</f>
        <v/>
      </c>
      <c r="CH727" t="str">
        <f>IF(Reservas!W732="",IF(Reservas!V732="","",IF(Reservas!U732=$O$10,0.85,IF(Reservas!U732=$O$11,0.45,IF(Reservas!U732=$O$12,0.33,"")))),Reservas!W732)</f>
        <v/>
      </c>
      <c r="CI727" t="str">
        <f>IF(Reservas!Z732="",IF(Reservas!Y732="","",IF(Reservas!X732=$O$10,0.85,IF(Reservas!X732=$O$11,0.45,IF(Reservas!X732=$O$12,0.33,"")))),Reservas!Z732)</f>
        <v/>
      </c>
      <c r="CJ727" t="str">
        <f>IF(Reservas!AC732="",IF(Reservas!AB732="","",IF(Reservas!AA732=$O$10,0.85,IF(Reservas!AA732=$O$11,0.45,IF(Reservas!AA732=$O$12,0.33,"")))),Reservas!AC732)</f>
        <v/>
      </c>
      <c r="CK727" t="str">
        <f>IF(Reservas!AF732="",IF(Reservas!AE732="","",IF(Reservas!AD732=$O$10,0.85,IF(Reservas!AD732=$O$11,0.45,IF(Reservas!AD732=$O$12,0.33,"")))),Reservas!AF732)</f>
        <v/>
      </c>
      <c r="CL727" t="str">
        <f>IF(Reservas!AI732="",IF(Reservas!AH732="","",IF(Reservas!AG732=$O$10,0.85,IF(Reservas!AG732=$O$11,0.45,IF(Reservas!AG732=$O$12,0.33,"")))),Reservas!AI732)</f>
        <v/>
      </c>
      <c r="CM727" t="str">
        <f>IF(Reservas!AL732="",IF(Reservas!AK732="","",IF(Reservas!AJ732=$O$10,0.85,IF(Reservas!AJ732=$O$11,0.45,IF(Reservas!AJ732=$O$12,0.33,"")))),Reservas!AL732)</f>
        <v/>
      </c>
      <c r="CO727" t="str">
        <f>IFERROR('Prod y alimentación'!E785*IF($AN727=$R$10,VLOOKUP($AO727,Listas!$B$6:$C$106,2,),IF($AN727=$R$11,VLOOKUP($AO727,Listas!$E$6:$F$106,2,),IF($AN727=$R$12,VLOOKUP($AO727,Listas!$H$6:$I$106,2,),""))),"")</f>
        <v/>
      </c>
      <c r="CP727" t="str">
        <f>IFERROR('Prod y alimentación'!H785*IF($AN727=$R$10,VLOOKUP($AO727,Listas!$B$6:$C$106,2,),IF($AN727=$R$11,VLOOKUP($AO727,Listas!$E$6:$F$106,2,),IF($AN727=$R$12,VLOOKUP($AO727,Listas!$H$6:$I$106,2,),""))),"")</f>
        <v/>
      </c>
      <c r="CQ727" t="str">
        <f>IFERROR('Prod y alimentación'!K785*IF($AN727=$R$10,VLOOKUP($AO727,Listas!$B$6:$C$106,2,),IF($AN727=$R$11,VLOOKUP($AO727,Listas!$E$6:$F$106,2,),IF($AN727=$R$12,VLOOKUP($AO727,Listas!$H$6:$I$106,2,),""))),"")</f>
        <v/>
      </c>
      <c r="CR727" t="str">
        <f>IFERROR('Prod y alimentación'!N785*IF($AN727=$R$10,VLOOKUP($AO727,Listas!$B$6:$C$106,2,),IF($AN727=$R$11,VLOOKUP($AO727,Listas!$E$6:$F$106,2,),IF($AN727=$R$12,VLOOKUP($AO727,Listas!$H$6:$I$106,2,),""))),"")</f>
        <v/>
      </c>
      <c r="CS727" t="str">
        <f>IFERROR('Prod y alimentación'!Q785*IF($AN727=$R$10,VLOOKUP($AO727,Listas!$B$6:$C$106,2,),IF($AN727=$R$11,VLOOKUP($AO727,Listas!$E$6:$F$106,2,),IF($AN727=$R$12,VLOOKUP($AO727,Listas!$H$6:$I$106,2,),""))),"")</f>
        <v/>
      </c>
      <c r="CT727" t="str">
        <f>IFERROR('Prod y alimentación'!T785*IF($AN727=$R$10,VLOOKUP($AO727,Listas!$B$6:$C$106,2,),IF($AN727=$R$11,VLOOKUP($AO727,Listas!$E$6:$F$106,2,),IF($AN727=$R$12,VLOOKUP($AO727,Listas!$H$6:$I$106,2,),""))),"")</f>
        <v/>
      </c>
      <c r="CU727" t="str">
        <f>IFERROR('Prod y alimentación'!W785*IF($AN727=$R$10,VLOOKUP($AO727,Listas!$B$6:$C$106,2,),IF($AN727=$R$11,VLOOKUP($AO727,Listas!$E$6:$F$106,2,),IF($AN727=$R$12,VLOOKUP($AO727,Listas!$H$6:$I$106,2,),""))),"")</f>
        <v/>
      </c>
      <c r="CV727" t="str">
        <f>IFERROR('Prod y alimentación'!Z785*IF($AN727=$R$10,VLOOKUP($AO727,Listas!$B$6:$C$106,2,),IF($AN727=$R$11,VLOOKUP($AO727,Listas!$E$6:$F$106,2,),IF($AN727=$R$12,VLOOKUP($AO727,Listas!$H$6:$I$106,2,),""))),"")</f>
        <v/>
      </c>
      <c r="CW727" t="str">
        <f>IFERROR('Prod y alimentación'!AC785*IF($AN727=$R$10,VLOOKUP($AO727,Listas!$B$6:$C$106,2,),IF($AN727=$R$11,VLOOKUP($AO727,Listas!$E$6:$F$106,2,),IF($AN727=$R$12,VLOOKUP($AO727,Listas!$H$6:$I$106,2,),""))),"")</f>
        <v/>
      </c>
      <c r="CX727" t="str">
        <f>IFERROR('Prod y alimentación'!AF785*IF($AN727=$R$10,VLOOKUP($AO727,Listas!$B$6:$C$106,2,),IF($AN727=$R$11,VLOOKUP($AO727,Listas!$E$6:$F$106,2,),IF($AN727=$R$12,VLOOKUP($AO727,Listas!$H$6:$I$106,2,),""))),"")</f>
        <v/>
      </c>
      <c r="CY727" t="str">
        <f>IFERROR('Prod y alimentación'!AI785*IF($AN727=$R$10,VLOOKUP($AO727,Listas!$B$6:$C$106,2,),IF($AN727=$R$11,VLOOKUP($AO727,Listas!$E$6:$F$106,2,),IF($AN727=$R$12,VLOOKUP($AO727,Listas!$H$6:$I$106,2,),""))),"")</f>
        <v/>
      </c>
      <c r="CZ727" t="str">
        <f>IFERROR('Prod y alimentación'!AL785*IF($AN727=$R$10,VLOOKUP($AO727,Listas!$B$6:$C$106,2,),IF($AN727=$R$11,VLOOKUP($AO727,Listas!$E$6:$F$106,2,),IF($AN727=$R$12,VLOOKUP($AO727,Listas!$H$6:$I$106,2,),""))),"")</f>
        <v/>
      </c>
    </row>
    <row r="728" spans="80:104" x14ac:dyDescent="0.35">
      <c r="CB728" t="str">
        <f>IF(Reservas!E733="",IF(Reservas!D733="","",IF(Reservas!C733=$O$10,0.85,IF(Reservas!C733=$O$11,0.45,IF(Reservas!C733=$O$12,0.33,"")))),Reservas!E733)</f>
        <v/>
      </c>
      <c r="CC728" t="str">
        <f>IF(Reservas!H733="",IF(Reservas!G733="","",IF(Reservas!F733=$O$10,0.85,IF(Reservas!F733=$O$11,0.45,IF(Reservas!F733=$O$12,0.33,"")))),Reservas!H733)</f>
        <v/>
      </c>
      <c r="CD728" t="str">
        <f>IF(Reservas!K733="",IF(Reservas!J733="","",IF(Reservas!I733=$O$10,0.85,IF(Reservas!I733=$O$11,0.45,IF(Reservas!I733=$O$12,0.33,"")))),Reservas!K733)</f>
        <v/>
      </c>
      <c r="CE728" t="str">
        <f>IF(Reservas!N733="",IF(Reservas!M733="","",IF(Reservas!L733=$O$10,0.85,IF(Reservas!L733=$O$11,0.45,IF(Reservas!L733=$O$12,0.33,"")))),Reservas!N733)</f>
        <v/>
      </c>
      <c r="CF728" t="str">
        <f>IF(Reservas!Q733="",IF(Reservas!P733="","",IF(Reservas!O733=$O$10,0.85,IF(Reservas!O733=$O$11,0.45,IF(Reservas!O733=$O$12,0.33,"")))),Reservas!Q733)</f>
        <v/>
      </c>
      <c r="CG728" t="str">
        <f>IF(Reservas!T733="",IF(Reservas!S733="","",IF(Reservas!R733=$O$10,0.85,IF(Reservas!R733=$O$11,0.45,IF(Reservas!R733=$O$12,0.33,"")))),Reservas!T733)</f>
        <v/>
      </c>
      <c r="CH728" t="str">
        <f>IF(Reservas!W733="",IF(Reservas!V733="","",IF(Reservas!U733=$O$10,0.85,IF(Reservas!U733=$O$11,0.45,IF(Reservas!U733=$O$12,0.33,"")))),Reservas!W733)</f>
        <v/>
      </c>
      <c r="CI728" t="str">
        <f>IF(Reservas!Z733="",IF(Reservas!Y733="","",IF(Reservas!X733=$O$10,0.85,IF(Reservas!X733=$O$11,0.45,IF(Reservas!X733=$O$12,0.33,"")))),Reservas!Z733)</f>
        <v/>
      </c>
      <c r="CJ728" t="str">
        <f>IF(Reservas!AC733="",IF(Reservas!AB733="","",IF(Reservas!AA733=$O$10,0.85,IF(Reservas!AA733=$O$11,0.45,IF(Reservas!AA733=$O$12,0.33,"")))),Reservas!AC733)</f>
        <v/>
      </c>
      <c r="CK728" t="str">
        <f>IF(Reservas!AF733="",IF(Reservas!AE733="","",IF(Reservas!AD733=$O$10,0.85,IF(Reservas!AD733=$O$11,0.45,IF(Reservas!AD733=$O$12,0.33,"")))),Reservas!AF733)</f>
        <v/>
      </c>
      <c r="CL728" t="str">
        <f>IF(Reservas!AI733="",IF(Reservas!AH733="","",IF(Reservas!AG733=$O$10,0.85,IF(Reservas!AG733=$O$11,0.45,IF(Reservas!AG733=$O$12,0.33,"")))),Reservas!AI733)</f>
        <v/>
      </c>
      <c r="CM728" t="str">
        <f>IF(Reservas!AL733="",IF(Reservas!AK733="","",IF(Reservas!AJ733=$O$10,0.85,IF(Reservas!AJ733=$O$11,0.45,IF(Reservas!AJ733=$O$12,0.33,"")))),Reservas!AL733)</f>
        <v/>
      </c>
      <c r="CO728" t="str">
        <f>IFERROR('Prod y alimentación'!E786*IF($AN728=$R$10,VLOOKUP($AO728,Listas!$B$6:$C$106,2,),IF($AN728=$R$11,VLOOKUP($AO728,Listas!$E$6:$F$106,2,),IF($AN728=$R$12,VLOOKUP($AO728,Listas!$H$6:$I$106,2,),""))),"")</f>
        <v/>
      </c>
      <c r="CP728" t="str">
        <f>IFERROR('Prod y alimentación'!H786*IF($AN728=$R$10,VLOOKUP($AO728,Listas!$B$6:$C$106,2,),IF($AN728=$R$11,VLOOKUP($AO728,Listas!$E$6:$F$106,2,),IF($AN728=$R$12,VLOOKUP($AO728,Listas!$H$6:$I$106,2,),""))),"")</f>
        <v/>
      </c>
      <c r="CQ728" t="str">
        <f>IFERROR('Prod y alimentación'!K786*IF($AN728=$R$10,VLOOKUP($AO728,Listas!$B$6:$C$106,2,),IF($AN728=$R$11,VLOOKUP($AO728,Listas!$E$6:$F$106,2,),IF($AN728=$R$12,VLOOKUP($AO728,Listas!$H$6:$I$106,2,),""))),"")</f>
        <v/>
      </c>
      <c r="CR728" t="str">
        <f>IFERROR('Prod y alimentación'!N786*IF($AN728=$R$10,VLOOKUP($AO728,Listas!$B$6:$C$106,2,),IF($AN728=$R$11,VLOOKUP($AO728,Listas!$E$6:$F$106,2,),IF($AN728=$R$12,VLOOKUP($AO728,Listas!$H$6:$I$106,2,),""))),"")</f>
        <v/>
      </c>
      <c r="CS728" t="str">
        <f>IFERROR('Prod y alimentación'!Q786*IF($AN728=$R$10,VLOOKUP($AO728,Listas!$B$6:$C$106,2,),IF($AN728=$R$11,VLOOKUP($AO728,Listas!$E$6:$F$106,2,),IF($AN728=$R$12,VLOOKUP($AO728,Listas!$H$6:$I$106,2,),""))),"")</f>
        <v/>
      </c>
      <c r="CT728" t="str">
        <f>IFERROR('Prod y alimentación'!T786*IF($AN728=$R$10,VLOOKUP($AO728,Listas!$B$6:$C$106,2,),IF($AN728=$R$11,VLOOKUP($AO728,Listas!$E$6:$F$106,2,),IF($AN728=$R$12,VLOOKUP($AO728,Listas!$H$6:$I$106,2,),""))),"")</f>
        <v/>
      </c>
      <c r="CU728" t="str">
        <f>IFERROR('Prod y alimentación'!W786*IF($AN728=$R$10,VLOOKUP($AO728,Listas!$B$6:$C$106,2,),IF($AN728=$R$11,VLOOKUP($AO728,Listas!$E$6:$F$106,2,),IF($AN728=$R$12,VLOOKUP($AO728,Listas!$H$6:$I$106,2,),""))),"")</f>
        <v/>
      </c>
      <c r="CV728" t="str">
        <f>IFERROR('Prod y alimentación'!Z786*IF($AN728=$R$10,VLOOKUP($AO728,Listas!$B$6:$C$106,2,),IF($AN728=$R$11,VLOOKUP($AO728,Listas!$E$6:$F$106,2,),IF($AN728=$R$12,VLOOKUP($AO728,Listas!$H$6:$I$106,2,),""))),"")</f>
        <v/>
      </c>
      <c r="CW728" t="str">
        <f>IFERROR('Prod y alimentación'!AC786*IF($AN728=$R$10,VLOOKUP($AO728,Listas!$B$6:$C$106,2,),IF($AN728=$R$11,VLOOKUP($AO728,Listas!$E$6:$F$106,2,),IF($AN728=$R$12,VLOOKUP($AO728,Listas!$H$6:$I$106,2,),""))),"")</f>
        <v/>
      </c>
      <c r="CX728" t="str">
        <f>IFERROR('Prod y alimentación'!AF786*IF($AN728=$R$10,VLOOKUP($AO728,Listas!$B$6:$C$106,2,),IF($AN728=$R$11,VLOOKUP($AO728,Listas!$E$6:$F$106,2,),IF($AN728=$R$12,VLOOKUP($AO728,Listas!$H$6:$I$106,2,),""))),"")</f>
        <v/>
      </c>
      <c r="CY728" t="str">
        <f>IFERROR('Prod y alimentación'!AI786*IF($AN728=$R$10,VLOOKUP($AO728,Listas!$B$6:$C$106,2,),IF($AN728=$R$11,VLOOKUP($AO728,Listas!$E$6:$F$106,2,),IF($AN728=$R$12,VLOOKUP($AO728,Listas!$H$6:$I$106,2,),""))),"")</f>
        <v/>
      </c>
      <c r="CZ728" t="str">
        <f>IFERROR('Prod y alimentación'!AL786*IF($AN728=$R$10,VLOOKUP($AO728,Listas!$B$6:$C$106,2,),IF($AN728=$R$11,VLOOKUP($AO728,Listas!$E$6:$F$106,2,),IF($AN728=$R$12,VLOOKUP($AO728,Listas!$H$6:$I$106,2,),""))),"")</f>
        <v/>
      </c>
    </row>
    <row r="729" spans="80:104" x14ac:dyDescent="0.35">
      <c r="CB729" t="str">
        <f>IF(Reservas!E734="",IF(Reservas!D734="","",IF(Reservas!C734=$O$10,0.85,IF(Reservas!C734=$O$11,0.45,IF(Reservas!C734=$O$12,0.33,"")))),Reservas!E734)</f>
        <v/>
      </c>
      <c r="CC729" t="str">
        <f>IF(Reservas!H734="",IF(Reservas!G734="","",IF(Reservas!F734=$O$10,0.85,IF(Reservas!F734=$O$11,0.45,IF(Reservas!F734=$O$12,0.33,"")))),Reservas!H734)</f>
        <v/>
      </c>
      <c r="CD729" t="str">
        <f>IF(Reservas!K734="",IF(Reservas!J734="","",IF(Reservas!I734=$O$10,0.85,IF(Reservas!I734=$O$11,0.45,IF(Reservas!I734=$O$12,0.33,"")))),Reservas!K734)</f>
        <v/>
      </c>
      <c r="CE729" t="str">
        <f>IF(Reservas!N734="",IF(Reservas!M734="","",IF(Reservas!L734=$O$10,0.85,IF(Reservas!L734=$O$11,0.45,IF(Reservas!L734=$O$12,0.33,"")))),Reservas!N734)</f>
        <v/>
      </c>
      <c r="CF729" t="str">
        <f>IF(Reservas!Q734="",IF(Reservas!P734="","",IF(Reservas!O734=$O$10,0.85,IF(Reservas!O734=$O$11,0.45,IF(Reservas!O734=$O$12,0.33,"")))),Reservas!Q734)</f>
        <v/>
      </c>
      <c r="CG729" t="str">
        <f>IF(Reservas!T734="",IF(Reservas!S734="","",IF(Reservas!R734=$O$10,0.85,IF(Reservas!R734=$O$11,0.45,IF(Reservas!R734=$O$12,0.33,"")))),Reservas!T734)</f>
        <v/>
      </c>
      <c r="CH729" t="str">
        <f>IF(Reservas!W734="",IF(Reservas!V734="","",IF(Reservas!U734=$O$10,0.85,IF(Reservas!U734=$O$11,0.45,IF(Reservas!U734=$O$12,0.33,"")))),Reservas!W734)</f>
        <v/>
      </c>
      <c r="CI729" t="str">
        <f>IF(Reservas!Z734="",IF(Reservas!Y734="","",IF(Reservas!X734=$O$10,0.85,IF(Reservas!X734=$O$11,0.45,IF(Reservas!X734=$O$12,0.33,"")))),Reservas!Z734)</f>
        <v/>
      </c>
      <c r="CJ729" t="str">
        <f>IF(Reservas!AC734="",IF(Reservas!AB734="","",IF(Reservas!AA734=$O$10,0.85,IF(Reservas!AA734=$O$11,0.45,IF(Reservas!AA734=$O$12,0.33,"")))),Reservas!AC734)</f>
        <v/>
      </c>
      <c r="CK729" t="str">
        <f>IF(Reservas!AF734="",IF(Reservas!AE734="","",IF(Reservas!AD734=$O$10,0.85,IF(Reservas!AD734=$O$11,0.45,IF(Reservas!AD734=$O$12,0.33,"")))),Reservas!AF734)</f>
        <v/>
      </c>
      <c r="CL729" t="str">
        <f>IF(Reservas!AI734="",IF(Reservas!AH734="","",IF(Reservas!AG734=$O$10,0.85,IF(Reservas!AG734=$O$11,0.45,IF(Reservas!AG734=$O$12,0.33,"")))),Reservas!AI734)</f>
        <v/>
      </c>
      <c r="CM729" t="str">
        <f>IF(Reservas!AL734="",IF(Reservas!AK734="","",IF(Reservas!AJ734=$O$10,0.85,IF(Reservas!AJ734=$O$11,0.45,IF(Reservas!AJ734=$O$12,0.33,"")))),Reservas!AL734)</f>
        <v/>
      </c>
      <c r="CO729" t="str">
        <f>IFERROR('Prod y alimentación'!E787*IF($AN729=$R$10,VLOOKUP($AO729,Listas!$B$6:$C$106,2,),IF($AN729=$R$11,VLOOKUP($AO729,Listas!$E$6:$F$106,2,),IF($AN729=$R$12,VLOOKUP($AO729,Listas!$H$6:$I$106,2,),""))),"")</f>
        <v/>
      </c>
      <c r="CP729" t="str">
        <f>IFERROR('Prod y alimentación'!H787*IF($AN729=$R$10,VLOOKUP($AO729,Listas!$B$6:$C$106,2,),IF($AN729=$R$11,VLOOKUP($AO729,Listas!$E$6:$F$106,2,),IF($AN729=$R$12,VLOOKUP($AO729,Listas!$H$6:$I$106,2,),""))),"")</f>
        <v/>
      </c>
      <c r="CQ729" t="str">
        <f>IFERROR('Prod y alimentación'!K787*IF($AN729=$R$10,VLOOKUP($AO729,Listas!$B$6:$C$106,2,),IF($AN729=$R$11,VLOOKUP($AO729,Listas!$E$6:$F$106,2,),IF($AN729=$R$12,VLOOKUP($AO729,Listas!$H$6:$I$106,2,),""))),"")</f>
        <v/>
      </c>
      <c r="CR729" t="str">
        <f>IFERROR('Prod y alimentación'!N787*IF($AN729=$R$10,VLOOKUP($AO729,Listas!$B$6:$C$106,2,),IF($AN729=$R$11,VLOOKUP($AO729,Listas!$E$6:$F$106,2,),IF($AN729=$R$12,VLOOKUP($AO729,Listas!$H$6:$I$106,2,),""))),"")</f>
        <v/>
      </c>
      <c r="CS729" t="str">
        <f>IFERROR('Prod y alimentación'!Q787*IF($AN729=$R$10,VLOOKUP($AO729,Listas!$B$6:$C$106,2,),IF($AN729=$R$11,VLOOKUP($AO729,Listas!$E$6:$F$106,2,),IF($AN729=$R$12,VLOOKUP($AO729,Listas!$H$6:$I$106,2,),""))),"")</f>
        <v/>
      </c>
      <c r="CT729" t="str">
        <f>IFERROR('Prod y alimentación'!T787*IF($AN729=$R$10,VLOOKUP($AO729,Listas!$B$6:$C$106,2,),IF($AN729=$R$11,VLOOKUP($AO729,Listas!$E$6:$F$106,2,),IF($AN729=$R$12,VLOOKUP($AO729,Listas!$H$6:$I$106,2,),""))),"")</f>
        <v/>
      </c>
      <c r="CU729" t="str">
        <f>IFERROR('Prod y alimentación'!W787*IF($AN729=$R$10,VLOOKUP($AO729,Listas!$B$6:$C$106,2,),IF($AN729=$R$11,VLOOKUP($AO729,Listas!$E$6:$F$106,2,),IF($AN729=$R$12,VLOOKUP($AO729,Listas!$H$6:$I$106,2,),""))),"")</f>
        <v/>
      </c>
      <c r="CV729" t="str">
        <f>IFERROR('Prod y alimentación'!Z787*IF($AN729=$R$10,VLOOKUP($AO729,Listas!$B$6:$C$106,2,),IF($AN729=$R$11,VLOOKUP($AO729,Listas!$E$6:$F$106,2,),IF($AN729=$R$12,VLOOKUP($AO729,Listas!$H$6:$I$106,2,),""))),"")</f>
        <v/>
      </c>
      <c r="CW729" t="str">
        <f>IFERROR('Prod y alimentación'!AC787*IF($AN729=$R$10,VLOOKUP($AO729,Listas!$B$6:$C$106,2,),IF($AN729=$R$11,VLOOKUP($AO729,Listas!$E$6:$F$106,2,),IF($AN729=$R$12,VLOOKUP($AO729,Listas!$H$6:$I$106,2,),""))),"")</f>
        <v/>
      </c>
      <c r="CX729" t="str">
        <f>IFERROR('Prod y alimentación'!AF787*IF($AN729=$R$10,VLOOKUP($AO729,Listas!$B$6:$C$106,2,),IF($AN729=$R$11,VLOOKUP($AO729,Listas!$E$6:$F$106,2,),IF($AN729=$R$12,VLOOKUP($AO729,Listas!$H$6:$I$106,2,),""))),"")</f>
        <v/>
      </c>
      <c r="CY729" t="str">
        <f>IFERROR('Prod y alimentación'!AI787*IF($AN729=$R$10,VLOOKUP($AO729,Listas!$B$6:$C$106,2,),IF($AN729=$R$11,VLOOKUP($AO729,Listas!$E$6:$F$106,2,),IF($AN729=$R$12,VLOOKUP($AO729,Listas!$H$6:$I$106,2,),""))),"")</f>
        <v/>
      </c>
      <c r="CZ729" t="str">
        <f>IFERROR('Prod y alimentación'!AL787*IF($AN729=$R$10,VLOOKUP($AO729,Listas!$B$6:$C$106,2,),IF($AN729=$R$11,VLOOKUP($AO729,Listas!$E$6:$F$106,2,),IF($AN729=$R$12,VLOOKUP($AO729,Listas!$H$6:$I$106,2,),""))),"")</f>
        <v/>
      </c>
    </row>
    <row r="730" spans="80:104" x14ac:dyDescent="0.35">
      <c r="CB730" t="str">
        <f>IF(Reservas!E735="",IF(Reservas!D735="","",IF(Reservas!C735=$O$10,0.85,IF(Reservas!C735=$O$11,0.45,IF(Reservas!C735=$O$12,0.33,"")))),Reservas!E735)</f>
        <v/>
      </c>
      <c r="CC730" t="str">
        <f>IF(Reservas!H735="",IF(Reservas!G735="","",IF(Reservas!F735=$O$10,0.85,IF(Reservas!F735=$O$11,0.45,IF(Reservas!F735=$O$12,0.33,"")))),Reservas!H735)</f>
        <v/>
      </c>
      <c r="CD730" t="str">
        <f>IF(Reservas!K735="",IF(Reservas!J735="","",IF(Reservas!I735=$O$10,0.85,IF(Reservas!I735=$O$11,0.45,IF(Reservas!I735=$O$12,0.33,"")))),Reservas!K735)</f>
        <v/>
      </c>
      <c r="CE730" t="str">
        <f>IF(Reservas!N735="",IF(Reservas!M735="","",IF(Reservas!L735=$O$10,0.85,IF(Reservas!L735=$O$11,0.45,IF(Reservas!L735=$O$12,0.33,"")))),Reservas!N735)</f>
        <v/>
      </c>
      <c r="CF730" t="str">
        <f>IF(Reservas!Q735="",IF(Reservas!P735="","",IF(Reservas!O735=$O$10,0.85,IF(Reservas!O735=$O$11,0.45,IF(Reservas!O735=$O$12,0.33,"")))),Reservas!Q735)</f>
        <v/>
      </c>
      <c r="CG730" t="str">
        <f>IF(Reservas!T735="",IF(Reservas!S735="","",IF(Reservas!R735=$O$10,0.85,IF(Reservas!R735=$O$11,0.45,IF(Reservas!R735=$O$12,0.33,"")))),Reservas!T735)</f>
        <v/>
      </c>
      <c r="CH730" t="str">
        <f>IF(Reservas!W735="",IF(Reservas!V735="","",IF(Reservas!U735=$O$10,0.85,IF(Reservas!U735=$O$11,0.45,IF(Reservas!U735=$O$12,0.33,"")))),Reservas!W735)</f>
        <v/>
      </c>
      <c r="CI730" t="str">
        <f>IF(Reservas!Z735="",IF(Reservas!Y735="","",IF(Reservas!X735=$O$10,0.85,IF(Reservas!X735=$O$11,0.45,IF(Reservas!X735=$O$12,0.33,"")))),Reservas!Z735)</f>
        <v/>
      </c>
      <c r="CJ730" t="str">
        <f>IF(Reservas!AC735="",IF(Reservas!AB735="","",IF(Reservas!AA735=$O$10,0.85,IF(Reservas!AA735=$O$11,0.45,IF(Reservas!AA735=$O$12,0.33,"")))),Reservas!AC735)</f>
        <v/>
      </c>
      <c r="CK730" t="str">
        <f>IF(Reservas!AF735="",IF(Reservas!AE735="","",IF(Reservas!AD735=$O$10,0.85,IF(Reservas!AD735=$O$11,0.45,IF(Reservas!AD735=$O$12,0.33,"")))),Reservas!AF735)</f>
        <v/>
      </c>
      <c r="CL730" t="str">
        <f>IF(Reservas!AI735="",IF(Reservas!AH735="","",IF(Reservas!AG735=$O$10,0.85,IF(Reservas!AG735=$O$11,0.45,IF(Reservas!AG735=$O$12,0.33,"")))),Reservas!AI735)</f>
        <v/>
      </c>
      <c r="CM730" t="str">
        <f>IF(Reservas!AL735="",IF(Reservas!AK735="","",IF(Reservas!AJ735=$O$10,0.85,IF(Reservas!AJ735=$O$11,0.45,IF(Reservas!AJ735=$O$12,0.33,"")))),Reservas!AL735)</f>
        <v/>
      </c>
      <c r="CO730" t="str">
        <f>IFERROR('Prod y alimentación'!E788*IF($AN730=$R$10,VLOOKUP($AO730,Listas!$B$6:$C$106,2,),IF($AN730=$R$11,VLOOKUP($AO730,Listas!$E$6:$F$106,2,),IF($AN730=$R$12,VLOOKUP($AO730,Listas!$H$6:$I$106,2,),""))),"")</f>
        <v/>
      </c>
      <c r="CP730" t="str">
        <f>IFERROR('Prod y alimentación'!H788*IF($AN730=$R$10,VLOOKUP($AO730,Listas!$B$6:$C$106,2,),IF($AN730=$R$11,VLOOKUP($AO730,Listas!$E$6:$F$106,2,),IF($AN730=$R$12,VLOOKUP($AO730,Listas!$H$6:$I$106,2,),""))),"")</f>
        <v/>
      </c>
      <c r="CQ730" t="str">
        <f>IFERROR('Prod y alimentación'!K788*IF($AN730=$R$10,VLOOKUP($AO730,Listas!$B$6:$C$106,2,),IF($AN730=$R$11,VLOOKUP($AO730,Listas!$E$6:$F$106,2,),IF($AN730=$R$12,VLOOKUP($AO730,Listas!$H$6:$I$106,2,),""))),"")</f>
        <v/>
      </c>
      <c r="CR730" t="str">
        <f>IFERROR('Prod y alimentación'!N788*IF($AN730=$R$10,VLOOKUP($AO730,Listas!$B$6:$C$106,2,),IF($AN730=$R$11,VLOOKUP($AO730,Listas!$E$6:$F$106,2,),IF($AN730=$R$12,VLOOKUP($AO730,Listas!$H$6:$I$106,2,),""))),"")</f>
        <v/>
      </c>
      <c r="CS730" t="str">
        <f>IFERROR('Prod y alimentación'!Q788*IF($AN730=$R$10,VLOOKUP($AO730,Listas!$B$6:$C$106,2,),IF($AN730=$R$11,VLOOKUP($AO730,Listas!$E$6:$F$106,2,),IF($AN730=$R$12,VLOOKUP($AO730,Listas!$H$6:$I$106,2,),""))),"")</f>
        <v/>
      </c>
      <c r="CT730" t="str">
        <f>IFERROR('Prod y alimentación'!T788*IF($AN730=$R$10,VLOOKUP($AO730,Listas!$B$6:$C$106,2,),IF($AN730=$R$11,VLOOKUP($AO730,Listas!$E$6:$F$106,2,),IF($AN730=$R$12,VLOOKUP($AO730,Listas!$H$6:$I$106,2,),""))),"")</f>
        <v/>
      </c>
      <c r="CU730" t="str">
        <f>IFERROR('Prod y alimentación'!W788*IF($AN730=$R$10,VLOOKUP($AO730,Listas!$B$6:$C$106,2,),IF($AN730=$R$11,VLOOKUP($AO730,Listas!$E$6:$F$106,2,),IF($AN730=$R$12,VLOOKUP($AO730,Listas!$H$6:$I$106,2,),""))),"")</f>
        <v/>
      </c>
      <c r="CV730" t="str">
        <f>IFERROR('Prod y alimentación'!Z788*IF($AN730=$R$10,VLOOKUP($AO730,Listas!$B$6:$C$106,2,),IF($AN730=$R$11,VLOOKUP($AO730,Listas!$E$6:$F$106,2,),IF($AN730=$R$12,VLOOKUP($AO730,Listas!$H$6:$I$106,2,),""))),"")</f>
        <v/>
      </c>
      <c r="CW730" t="str">
        <f>IFERROR('Prod y alimentación'!AC788*IF($AN730=$R$10,VLOOKUP($AO730,Listas!$B$6:$C$106,2,),IF($AN730=$R$11,VLOOKUP($AO730,Listas!$E$6:$F$106,2,),IF($AN730=$R$12,VLOOKUP($AO730,Listas!$H$6:$I$106,2,),""))),"")</f>
        <v/>
      </c>
      <c r="CX730" t="str">
        <f>IFERROR('Prod y alimentación'!AF788*IF($AN730=$R$10,VLOOKUP($AO730,Listas!$B$6:$C$106,2,),IF($AN730=$R$11,VLOOKUP($AO730,Listas!$E$6:$F$106,2,),IF($AN730=$R$12,VLOOKUP($AO730,Listas!$H$6:$I$106,2,),""))),"")</f>
        <v/>
      </c>
      <c r="CY730" t="str">
        <f>IFERROR('Prod y alimentación'!AI788*IF($AN730=$R$10,VLOOKUP($AO730,Listas!$B$6:$C$106,2,),IF($AN730=$R$11,VLOOKUP($AO730,Listas!$E$6:$F$106,2,),IF($AN730=$R$12,VLOOKUP($AO730,Listas!$H$6:$I$106,2,),""))),"")</f>
        <v/>
      </c>
      <c r="CZ730" t="str">
        <f>IFERROR('Prod y alimentación'!AL788*IF($AN730=$R$10,VLOOKUP($AO730,Listas!$B$6:$C$106,2,),IF($AN730=$R$11,VLOOKUP($AO730,Listas!$E$6:$F$106,2,),IF($AN730=$R$12,VLOOKUP($AO730,Listas!$H$6:$I$106,2,),""))),"")</f>
        <v/>
      </c>
    </row>
    <row r="731" spans="80:104" x14ac:dyDescent="0.35">
      <c r="CB731" t="str">
        <f>IF(Reservas!E736="",IF(Reservas!D736="","",IF(Reservas!C736=$O$10,0.85,IF(Reservas!C736=$O$11,0.45,IF(Reservas!C736=$O$12,0.33,"")))),Reservas!E736)</f>
        <v/>
      </c>
      <c r="CC731" t="str">
        <f>IF(Reservas!H736="",IF(Reservas!G736="","",IF(Reservas!F736=$O$10,0.85,IF(Reservas!F736=$O$11,0.45,IF(Reservas!F736=$O$12,0.33,"")))),Reservas!H736)</f>
        <v/>
      </c>
      <c r="CD731" t="str">
        <f>IF(Reservas!K736="",IF(Reservas!J736="","",IF(Reservas!I736=$O$10,0.85,IF(Reservas!I736=$O$11,0.45,IF(Reservas!I736=$O$12,0.33,"")))),Reservas!K736)</f>
        <v/>
      </c>
      <c r="CE731" t="str">
        <f>IF(Reservas!N736="",IF(Reservas!M736="","",IF(Reservas!L736=$O$10,0.85,IF(Reservas!L736=$O$11,0.45,IF(Reservas!L736=$O$12,0.33,"")))),Reservas!N736)</f>
        <v/>
      </c>
      <c r="CF731" t="str">
        <f>IF(Reservas!Q736="",IF(Reservas!P736="","",IF(Reservas!O736=$O$10,0.85,IF(Reservas!O736=$O$11,0.45,IF(Reservas!O736=$O$12,0.33,"")))),Reservas!Q736)</f>
        <v/>
      </c>
      <c r="CG731" t="str">
        <f>IF(Reservas!T736="",IF(Reservas!S736="","",IF(Reservas!R736=$O$10,0.85,IF(Reservas!R736=$O$11,0.45,IF(Reservas!R736=$O$12,0.33,"")))),Reservas!T736)</f>
        <v/>
      </c>
      <c r="CH731" t="str">
        <f>IF(Reservas!W736="",IF(Reservas!V736="","",IF(Reservas!U736=$O$10,0.85,IF(Reservas!U736=$O$11,0.45,IF(Reservas!U736=$O$12,0.33,"")))),Reservas!W736)</f>
        <v/>
      </c>
      <c r="CI731" t="str">
        <f>IF(Reservas!Z736="",IF(Reservas!Y736="","",IF(Reservas!X736=$O$10,0.85,IF(Reservas!X736=$O$11,0.45,IF(Reservas!X736=$O$12,0.33,"")))),Reservas!Z736)</f>
        <v/>
      </c>
      <c r="CJ731" t="str">
        <f>IF(Reservas!AC736="",IF(Reservas!AB736="","",IF(Reservas!AA736=$O$10,0.85,IF(Reservas!AA736=$O$11,0.45,IF(Reservas!AA736=$O$12,0.33,"")))),Reservas!AC736)</f>
        <v/>
      </c>
      <c r="CK731" t="str">
        <f>IF(Reservas!AF736="",IF(Reservas!AE736="","",IF(Reservas!AD736=$O$10,0.85,IF(Reservas!AD736=$O$11,0.45,IF(Reservas!AD736=$O$12,0.33,"")))),Reservas!AF736)</f>
        <v/>
      </c>
      <c r="CL731" t="str">
        <f>IF(Reservas!AI736="",IF(Reservas!AH736="","",IF(Reservas!AG736=$O$10,0.85,IF(Reservas!AG736=$O$11,0.45,IF(Reservas!AG736=$O$12,0.33,"")))),Reservas!AI736)</f>
        <v/>
      </c>
      <c r="CM731" t="str">
        <f>IF(Reservas!AL736="",IF(Reservas!AK736="","",IF(Reservas!AJ736=$O$10,0.85,IF(Reservas!AJ736=$O$11,0.45,IF(Reservas!AJ736=$O$12,0.33,"")))),Reservas!AL736)</f>
        <v/>
      </c>
      <c r="CO731" t="str">
        <f>IFERROR('Prod y alimentación'!E789*IF($AN731=$R$10,VLOOKUP($AO731,Listas!$B$6:$C$106,2,),IF($AN731=$R$11,VLOOKUP($AO731,Listas!$E$6:$F$106,2,),IF($AN731=$R$12,VLOOKUP($AO731,Listas!$H$6:$I$106,2,),""))),"")</f>
        <v/>
      </c>
      <c r="CP731" t="str">
        <f>IFERROR('Prod y alimentación'!H789*IF($AN731=$R$10,VLOOKUP($AO731,Listas!$B$6:$C$106,2,),IF($AN731=$R$11,VLOOKUP($AO731,Listas!$E$6:$F$106,2,),IF($AN731=$R$12,VLOOKUP($AO731,Listas!$H$6:$I$106,2,),""))),"")</f>
        <v/>
      </c>
      <c r="CQ731" t="str">
        <f>IFERROR('Prod y alimentación'!K789*IF($AN731=$R$10,VLOOKUP($AO731,Listas!$B$6:$C$106,2,),IF($AN731=$R$11,VLOOKUP($AO731,Listas!$E$6:$F$106,2,),IF($AN731=$R$12,VLOOKUP($AO731,Listas!$H$6:$I$106,2,),""))),"")</f>
        <v/>
      </c>
      <c r="CR731" t="str">
        <f>IFERROR('Prod y alimentación'!N789*IF($AN731=$R$10,VLOOKUP($AO731,Listas!$B$6:$C$106,2,),IF($AN731=$R$11,VLOOKUP($AO731,Listas!$E$6:$F$106,2,),IF($AN731=$R$12,VLOOKUP($AO731,Listas!$H$6:$I$106,2,),""))),"")</f>
        <v/>
      </c>
      <c r="CS731" t="str">
        <f>IFERROR('Prod y alimentación'!Q789*IF($AN731=$R$10,VLOOKUP($AO731,Listas!$B$6:$C$106,2,),IF($AN731=$R$11,VLOOKUP($AO731,Listas!$E$6:$F$106,2,),IF($AN731=$R$12,VLOOKUP($AO731,Listas!$H$6:$I$106,2,),""))),"")</f>
        <v/>
      </c>
      <c r="CT731" t="str">
        <f>IFERROR('Prod y alimentación'!T789*IF($AN731=$R$10,VLOOKUP($AO731,Listas!$B$6:$C$106,2,),IF($AN731=$R$11,VLOOKUP($AO731,Listas!$E$6:$F$106,2,),IF($AN731=$R$12,VLOOKUP($AO731,Listas!$H$6:$I$106,2,),""))),"")</f>
        <v/>
      </c>
      <c r="CU731" t="str">
        <f>IFERROR('Prod y alimentación'!W789*IF($AN731=$R$10,VLOOKUP($AO731,Listas!$B$6:$C$106,2,),IF($AN731=$R$11,VLOOKUP($AO731,Listas!$E$6:$F$106,2,),IF($AN731=$R$12,VLOOKUP($AO731,Listas!$H$6:$I$106,2,),""))),"")</f>
        <v/>
      </c>
      <c r="CV731" t="str">
        <f>IFERROR('Prod y alimentación'!Z789*IF($AN731=$R$10,VLOOKUP($AO731,Listas!$B$6:$C$106,2,),IF($AN731=$R$11,VLOOKUP($AO731,Listas!$E$6:$F$106,2,),IF($AN731=$R$12,VLOOKUP($AO731,Listas!$H$6:$I$106,2,),""))),"")</f>
        <v/>
      </c>
      <c r="CW731" t="str">
        <f>IFERROR('Prod y alimentación'!AC789*IF($AN731=$R$10,VLOOKUP($AO731,Listas!$B$6:$C$106,2,),IF($AN731=$R$11,VLOOKUP($AO731,Listas!$E$6:$F$106,2,),IF($AN731=$R$12,VLOOKUP($AO731,Listas!$H$6:$I$106,2,),""))),"")</f>
        <v/>
      </c>
      <c r="CX731" t="str">
        <f>IFERROR('Prod y alimentación'!AF789*IF($AN731=$R$10,VLOOKUP($AO731,Listas!$B$6:$C$106,2,),IF($AN731=$R$11,VLOOKUP($AO731,Listas!$E$6:$F$106,2,),IF($AN731=$R$12,VLOOKUP($AO731,Listas!$H$6:$I$106,2,),""))),"")</f>
        <v/>
      </c>
      <c r="CY731" t="str">
        <f>IFERROR('Prod y alimentación'!AI789*IF($AN731=$R$10,VLOOKUP($AO731,Listas!$B$6:$C$106,2,),IF($AN731=$R$11,VLOOKUP($AO731,Listas!$E$6:$F$106,2,),IF($AN731=$R$12,VLOOKUP($AO731,Listas!$H$6:$I$106,2,),""))),"")</f>
        <v/>
      </c>
      <c r="CZ731" t="str">
        <f>IFERROR('Prod y alimentación'!AL789*IF($AN731=$R$10,VLOOKUP($AO731,Listas!$B$6:$C$106,2,),IF($AN731=$R$11,VLOOKUP($AO731,Listas!$E$6:$F$106,2,),IF($AN731=$R$12,VLOOKUP($AO731,Listas!$H$6:$I$106,2,),""))),"")</f>
        <v/>
      </c>
    </row>
    <row r="732" spans="80:104" x14ac:dyDescent="0.35">
      <c r="CB732" t="str">
        <f>IF(Reservas!E737="",IF(Reservas!D737="","",IF(Reservas!C737=$O$10,0.85,IF(Reservas!C737=$O$11,0.45,IF(Reservas!C737=$O$12,0.33,"")))),Reservas!E737)</f>
        <v/>
      </c>
      <c r="CC732" t="str">
        <f>IF(Reservas!H737="",IF(Reservas!G737="","",IF(Reservas!F737=$O$10,0.85,IF(Reservas!F737=$O$11,0.45,IF(Reservas!F737=$O$12,0.33,"")))),Reservas!H737)</f>
        <v/>
      </c>
      <c r="CD732" t="str">
        <f>IF(Reservas!K737="",IF(Reservas!J737="","",IF(Reservas!I737=$O$10,0.85,IF(Reservas!I737=$O$11,0.45,IF(Reservas!I737=$O$12,0.33,"")))),Reservas!K737)</f>
        <v/>
      </c>
      <c r="CE732" t="str">
        <f>IF(Reservas!N737="",IF(Reservas!M737="","",IF(Reservas!L737=$O$10,0.85,IF(Reservas!L737=$O$11,0.45,IF(Reservas!L737=$O$12,0.33,"")))),Reservas!N737)</f>
        <v/>
      </c>
      <c r="CF732" t="str">
        <f>IF(Reservas!Q737="",IF(Reservas!P737="","",IF(Reservas!O737=$O$10,0.85,IF(Reservas!O737=$O$11,0.45,IF(Reservas!O737=$O$12,0.33,"")))),Reservas!Q737)</f>
        <v/>
      </c>
      <c r="CG732" t="str">
        <f>IF(Reservas!T737="",IF(Reservas!S737="","",IF(Reservas!R737=$O$10,0.85,IF(Reservas!R737=$O$11,0.45,IF(Reservas!R737=$O$12,0.33,"")))),Reservas!T737)</f>
        <v/>
      </c>
      <c r="CH732" t="str">
        <f>IF(Reservas!W737="",IF(Reservas!V737="","",IF(Reservas!U737=$O$10,0.85,IF(Reservas!U737=$O$11,0.45,IF(Reservas!U737=$O$12,0.33,"")))),Reservas!W737)</f>
        <v/>
      </c>
      <c r="CI732" t="str">
        <f>IF(Reservas!Z737="",IF(Reservas!Y737="","",IF(Reservas!X737=$O$10,0.85,IF(Reservas!X737=$O$11,0.45,IF(Reservas!X737=$O$12,0.33,"")))),Reservas!Z737)</f>
        <v/>
      </c>
      <c r="CJ732" t="str">
        <f>IF(Reservas!AC737="",IF(Reservas!AB737="","",IF(Reservas!AA737=$O$10,0.85,IF(Reservas!AA737=$O$11,0.45,IF(Reservas!AA737=$O$12,0.33,"")))),Reservas!AC737)</f>
        <v/>
      </c>
      <c r="CK732" t="str">
        <f>IF(Reservas!AF737="",IF(Reservas!AE737="","",IF(Reservas!AD737=$O$10,0.85,IF(Reservas!AD737=$O$11,0.45,IF(Reservas!AD737=$O$12,0.33,"")))),Reservas!AF737)</f>
        <v/>
      </c>
      <c r="CL732" t="str">
        <f>IF(Reservas!AI737="",IF(Reservas!AH737="","",IF(Reservas!AG737=$O$10,0.85,IF(Reservas!AG737=$O$11,0.45,IF(Reservas!AG737=$O$12,0.33,"")))),Reservas!AI737)</f>
        <v/>
      </c>
      <c r="CM732" t="str">
        <f>IF(Reservas!AL737="",IF(Reservas!AK737="","",IF(Reservas!AJ737=$O$10,0.85,IF(Reservas!AJ737=$O$11,0.45,IF(Reservas!AJ737=$O$12,0.33,"")))),Reservas!AL737)</f>
        <v/>
      </c>
      <c r="CO732" t="str">
        <f>IFERROR('Prod y alimentación'!E790*IF($AN732=$R$10,VLOOKUP($AO732,Listas!$B$6:$C$106,2,),IF($AN732=$R$11,VLOOKUP($AO732,Listas!$E$6:$F$106,2,),IF($AN732=$R$12,VLOOKUP($AO732,Listas!$H$6:$I$106,2,),""))),"")</f>
        <v/>
      </c>
      <c r="CP732" t="str">
        <f>IFERROR('Prod y alimentación'!H790*IF($AN732=$R$10,VLOOKUP($AO732,Listas!$B$6:$C$106,2,),IF($AN732=$R$11,VLOOKUP($AO732,Listas!$E$6:$F$106,2,),IF($AN732=$R$12,VLOOKUP($AO732,Listas!$H$6:$I$106,2,),""))),"")</f>
        <v/>
      </c>
      <c r="CQ732" t="str">
        <f>IFERROR('Prod y alimentación'!K790*IF($AN732=$R$10,VLOOKUP($AO732,Listas!$B$6:$C$106,2,),IF($AN732=$R$11,VLOOKUP($AO732,Listas!$E$6:$F$106,2,),IF($AN732=$R$12,VLOOKUP($AO732,Listas!$H$6:$I$106,2,),""))),"")</f>
        <v/>
      </c>
      <c r="CR732" t="str">
        <f>IFERROR('Prod y alimentación'!N790*IF($AN732=$R$10,VLOOKUP($AO732,Listas!$B$6:$C$106,2,),IF($AN732=$R$11,VLOOKUP($AO732,Listas!$E$6:$F$106,2,),IF($AN732=$R$12,VLOOKUP($AO732,Listas!$H$6:$I$106,2,),""))),"")</f>
        <v/>
      </c>
      <c r="CS732" t="str">
        <f>IFERROR('Prod y alimentación'!Q790*IF($AN732=$R$10,VLOOKUP($AO732,Listas!$B$6:$C$106,2,),IF($AN732=$R$11,VLOOKUP($AO732,Listas!$E$6:$F$106,2,),IF($AN732=$R$12,VLOOKUP($AO732,Listas!$H$6:$I$106,2,),""))),"")</f>
        <v/>
      </c>
      <c r="CT732" t="str">
        <f>IFERROR('Prod y alimentación'!T790*IF($AN732=$R$10,VLOOKUP($AO732,Listas!$B$6:$C$106,2,),IF($AN732=$R$11,VLOOKUP($AO732,Listas!$E$6:$F$106,2,),IF($AN732=$R$12,VLOOKUP($AO732,Listas!$H$6:$I$106,2,),""))),"")</f>
        <v/>
      </c>
      <c r="CU732" t="str">
        <f>IFERROR('Prod y alimentación'!W790*IF($AN732=$R$10,VLOOKUP($AO732,Listas!$B$6:$C$106,2,),IF($AN732=$R$11,VLOOKUP($AO732,Listas!$E$6:$F$106,2,),IF($AN732=$R$12,VLOOKUP($AO732,Listas!$H$6:$I$106,2,),""))),"")</f>
        <v/>
      </c>
      <c r="CV732" t="str">
        <f>IFERROR('Prod y alimentación'!Z790*IF($AN732=$R$10,VLOOKUP($AO732,Listas!$B$6:$C$106,2,),IF($AN732=$R$11,VLOOKUP($AO732,Listas!$E$6:$F$106,2,),IF($AN732=$R$12,VLOOKUP($AO732,Listas!$H$6:$I$106,2,),""))),"")</f>
        <v/>
      </c>
      <c r="CW732" t="str">
        <f>IFERROR('Prod y alimentación'!AC790*IF($AN732=$R$10,VLOOKUP($AO732,Listas!$B$6:$C$106,2,),IF($AN732=$R$11,VLOOKUP($AO732,Listas!$E$6:$F$106,2,),IF($AN732=$R$12,VLOOKUP($AO732,Listas!$H$6:$I$106,2,),""))),"")</f>
        <v/>
      </c>
      <c r="CX732" t="str">
        <f>IFERROR('Prod y alimentación'!AF790*IF($AN732=$R$10,VLOOKUP($AO732,Listas!$B$6:$C$106,2,),IF($AN732=$R$11,VLOOKUP($AO732,Listas!$E$6:$F$106,2,),IF($AN732=$R$12,VLOOKUP($AO732,Listas!$H$6:$I$106,2,),""))),"")</f>
        <v/>
      </c>
      <c r="CY732" t="str">
        <f>IFERROR('Prod y alimentación'!AI790*IF($AN732=$R$10,VLOOKUP($AO732,Listas!$B$6:$C$106,2,),IF($AN732=$R$11,VLOOKUP($AO732,Listas!$E$6:$F$106,2,),IF($AN732=$R$12,VLOOKUP($AO732,Listas!$H$6:$I$106,2,),""))),"")</f>
        <v/>
      </c>
      <c r="CZ732" t="str">
        <f>IFERROR('Prod y alimentación'!AL790*IF($AN732=$R$10,VLOOKUP($AO732,Listas!$B$6:$C$106,2,),IF($AN732=$R$11,VLOOKUP($AO732,Listas!$E$6:$F$106,2,),IF($AN732=$R$12,VLOOKUP($AO732,Listas!$H$6:$I$106,2,),""))),"")</f>
        <v/>
      </c>
    </row>
    <row r="733" spans="80:104" x14ac:dyDescent="0.35">
      <c r="CB733" t="str">
        <f>IF(Reservas!E738="",IF(Reservas!D738="","",IF(Reservas!C738=$O$10,0.85,IF(Reservas!C738=$O$11,0.45,IF(Reservas!C738=$O$12,0.33,"")))),Reservas!E738)</f>
        <v/>
      </c>
      <c r="CC733" t="str">
        <f>IF(Reservas!H738="",IF(Reservas!G738="","",IF(Reservas!F738=$O$10,0.85,IF(Reservas!F738=$O$11,0.45,IF(Reservas!F738=$O$12,0.33,"")))),Reservas!H738)</f>
        <v/>
      </c>
      <c r="CD733" t="str">
        <f>IF(Reservas!K738="",IF(Reservas!J738="","",IF(Reservas!I738=$O$10,0.85,IF(Reservas!I738=$O$11,0.45,IF(Reservas!I738=$O$12,0.33,"")))),Reservas!K738)</f>
        <v/>
      </c>
      <c r="CE733" t="str">
        <f>IF(Reservas!N738="",IF(Reservas!M738="","",IF(Reservas!L738=$O$10,0.85,IF(Reservas!L738=$O$11,0.45,IF(Reservas!L738=$O$12,0.33,"")))),Reservas!N738)</f>
        <v/>
      </c>
      <c r="CF733" t="str">
        <f>IF(Reservas!Q738="",IF(Reservas!P738="","",IF(Reservas!O738=$O$10,0.85,IF(Reservas!O738=$O$11,0.45,IF(Reservas!O738=$O$12,0.33,"")))),Reservas!Q738)</f>
        <v/>
      </c>
      <c r="CG733" t="str">
        <f>IF(Reservas!T738="",IF(Reservas!S738="","",IF(Reservas!R738=$O$10,0.85,IF(Reservas!R738=$O$11,0.45,IF(Reservas!R738=$O$12,0.33,"")))),Reservas!T738)</f>
        <v/>
      </c>
      <c r="CH733" t="str">
        <f>IF(Reservas!W738="",IF(Reservas!V738="","",IF(Reservas!U738=$O$10,0.85,IF(Reservas!U738=$O$11,0.45,IF(Reservas!U738=$O$12,0.33,"")))),Reservas!W738)</f>
        <v/>
      </c>
      <c r="CI733" t="str">
        <f>IF(Reservas!Z738="",IF(Reservas!Y738="","",IF(Reservas!X738=$O$10,0.85,IF(Reservas!X738=$O$11,0.45,IF(Reservas!X738=$O$12,0.33,"")))),Reservas!Z738)</f>
        <v/>
      </c>
      <c r="CJ733" t="str">
        <f>IF(Reservas!AC738="",IF(Reservas!AB738="","",IF(Reservas!AA738=$O$10,0.85,IF(Reservas!AA738=$O$11,0.45,IF(Reservas!AA738=$O$12,0.33,"")))),Reservas!AC738)</f>
        <v/>
      </c>
      <c r="CK733" t="str">
        <f>IF(Reservas!AF738="",IF(Reservas!AE738="","",IF(Reservas!AD738=$O$10,0.85,IF(Reservas!AD738=$O$11,0.45,IF(Reservas!AD738=$O$12,0.33,"")))),Reservas!AF738)</f>
        <v/>
      </c>
      <c r="CL733" t="str">
        <f>IF(Reservas!AI738="",IF(Reservas!AH738="","",IF(Reservas!AG738=$O$10,0.85,IF(Reservas!AG738=$O$11,0.45,IF(Reservas!AG738=$O$12,0.33,"")))),Reservas!AI738)</f>
        <v/>
      </c>
      <c r="CM733" t="str">
        <f>IF(Reservas!AL738="",IF(Reservas!AK738="","",IF(Reservas!AJ738=$O$10,0.85,IF(Reservas!AJ738=$O$11,0.45,IF(Reservas!AJ738=$O$12,0.33,"")))),Reservas!AL738)</f>
        <v/>
      </c>
      <c r="CO733" t="str">
        <f>IFERROR('Prod y alimentación'!E791*IF($AN733=$R$10,VLOOKUP($AO733,Listas!$B$6:$C$106,2,),IF($AN733=$R$11,VLOOKUP($AO733,Listas!$E$6:$F$106,2,),IF($AN733=$R$12,VLOOKUP($AO733,Listas!$H$6:$I$106,2,),""))),"")</f>
        <v/>
      </c>
      <c r="CP733" t="str">
        <f>IFERROR('Prod y alimentación'!H791*IF($AN733=$R$10,VLOOKUP($AO733,Listas!$B$6:$C$106,2,),IF($AN733=$R$11,VLOOKUP($AO733,Listas!$E$6:$F$106,2,),IF($AN733=$R$12,VLOOKUP($AO733,Listas!$H$6:$I$106,2,),""))),"")</f>
        <v/>
      </c>
      <c r="CQ733" t="str">
        <f>IFERROR('Prod y alimentación'!K791*IF($AN733=$R$10,VLOOKUP($AO733,Listas!$B$6:$C$106,2,),IF($AN733=$R$11,VLOOKUP($AO733,Listas!$E$6:$F$106,2,),IF($AN733=$R$12,VLOOKUP($AO733,Listas!$H$6:$I$106,2,),""))),"")</f>
        <v/>
      </c>
      <c r="CR733" t="str">
        <f>IFERROR('Prod y alimentación'!N791*IF($AN733=$R$10,VLOOKUP($AO733,Listas!$B$6:$C$106,2,),IF($AN733=$R$11,VLOOKUP($AO733,Listas!$E$6:$F$106,2,),IF($AN733=$R$12,VLOOKUP($AO733,Listas!$H$6:$I$106,2,),""))),"")</f>
        <v/>
      </c>
      <c r="CS733" t="str">
        <f>IFERROR('Prod y alimentación'!Q791*IF($AN733=$R$10,VLOOKUP($AO733,Listas!$B$6:$C$106,2,),IF($AN733=$R$11,VLOOKUP($AO733,Listas!$E$6:$F$106,2,),IF($AN733=$R$12,VLOOKUP($AO733,Listas!$H$6:$I$106,2,),""))),"")</f>
        <v/>
      </c>
      <c r="CT733" t="str">
        <f>IFERROR('Prod y alimentación'!T791*IF($AN733=$R$10,VLOOKUP($AO733,Listas!$B$6:$C$106,2,),IF($AN733=$R$11,VLOOKUP($AO733,Listas!$E$6:$F$106,2,),IF($AN733=$R$12,VLOOKUP($AO733,Listas!$H$6:$I$106,2,),""))),"")</f>
        <v/>
      </c>
      <c r="CU733" t="str">
        <f>IFERROR('Prod y alimentación'!W791*IF($AN733=$R$10,VLOOKUP($AO733,Listas!$B$6:$C$106,2,),IF($AN733=$R$11,VLOOKUP($AO733,Listas!$E$6:$F$106,2,),IF($AN733=$R$12,VLOOKUP($AO733,Listas!$H$6:$I$106,2,),""))),"")</f>
        <v/>
      </c>
      <c r="CV733" t="str">
        <f>IFERROR('Prod y alimentación'!Z791*IF($AN733=$R$10,VLOOKUP($AO733,Listas!$B$6:$C$106,2,),IF($AN733=$R$11,VLOOKUP($AO733,Listas!$E$6:$F$106,2,),IF($AN733=$R$12,VLOOKUP($AO733,Listas!$H$6:$I$106,2,),""))),"")</f>
        <v/>
      </c>
      <c r="CW733" t="str">
        <f>IFERROR('Prod y alimentación'!AC791*IF($AN733=$R$10,VLOOKUP($AO733,Listas!$B$6:$C$106,2,),IF($AN733=$R$11,VLOOKUP($AO733,Listas!$E$6:$F$106,2,),IF($AN733=$R$12,VLOOKUP($AO733,Listas!$H$6:$I$106,2,),""))),"")</f>
        <v/>
      </c>
      <c r="CX733" t="str">
        <f>IFERROR('Prod y alimentación'!AF791*IF($AN733=$R$10,VLOOKUP($AO733,Listas!$B$6:$C$106,2,),IF($AN733=$R$11,VLOOKUP($AO733,Listas!$E$6:$F$106,2,),IF($AN733=$R$12,VLOOKUP($AO733,Listas!$H$6:$I$106,2,),""))),"")</f>
        <v/>
      </c>
      <c r="CY733" t="str">
        <f>IFERROR('Prod y alimentación'!AI791*IF($AN733=$R$10,VLOOKUP($AO733,Listas!$B$6:$C$106,2,),IF($AN733=$R$11,VLOOKUP($AO733,Listas!$E$6:$F$106,2,),IF($AN733=$R$12,VLOOKUP($AO733,Listas!$H$6:$I$106,2,),""))),"")</f>
        <v/>
      </c>
      <c r="CZ733" t="str">
        <f>IFERROR('Prod y alimentación'!AL791*IF($AN733=$R$10,VLOOKUP($AO733,Listas!$B$6:$C$106,2,),IF($AN733=$R$11,VLOOKUP($AO733,Listas!$E$6:$F$106,2,),IF($AN733=$R$12,VLOOKUP($AO733,Listas!$H$6:$I$106,2,),""))),"")</f>
        <v/>
      </c>
    </row>
    <row r="734" spans="80:104" x14ac:dyDescent="0.35">
      <c r="CB734" t="str">
        <f>IF(Reservas!E739="",IF(Reservas!D739="","",IF(Reservas!C739=$O$10,0.85,IF(Reservas!C739=$O$11,0.45,IF(Reservas!C739=$O$12,0.33,"")))),Reservas!E739)</f>
        <v/>
      </c>
      <c r="CC734" t="str">
        <f>IF(Reservas!H739="",IF(Reservas!G739="","",IF(Reservas!F739=$O$10,0.85,IF(Reservas!F739=$O$11,0.45,IF(Reservas!F739=$O$12,0.33,"")))),Reservas!H739)</f>
        <v/>
      </c>
      <c r="CD734" t="str">
        <f>IF(Reservas!K739="",IF(Reservas!J739="","",IF(Reservas!I739=$O$10,0.85,IF(Reservas!I739=$O$11,0.45,IF(Reservas!I739=$O$12,0.33,"")))),Reservas!K739)</f>
        <v/>
      </c>
      <c r="CE734" t="str">
        <f>IF(Reservas!N739="",IF(Reservas!M739="","",IF(Reservas!L739=$O$10,0.85,IF(Reservas!L739=$O$11,0.45,IF(Reservas!L739=$O$12,0.33,"")))),Reservas!N739)</f>
        <v/>
      </c>
      <c r="CF734" t="str">
        <f>IF(Reservas!Q739="",IF(Reservas!P739="","",IF(Reservas!O739=$O$10,0.85,IF(Reservas!O739=$O$11,0.45,IF(Reservas!O739=$O$12,0.33,"")))),Reservas!Q739)</f>
        <v/>
      </c>
      <c r="CG734" t="str">
        <f>IF(Reservas!T739="",IF(Reservas!S739="","",IF(Reservas!R739=$O$10,0.85,IF(Reservas!R739=$O$11,0.45,IF(Reservas!R739=$O$12,0.33,"")))),Reservas!T739)</f>
        <v/>
      </c>
      <c r="CH734" t="str">
        <f>IF(Reservas!W739="",IF(Reservas!V739="","",IF(Reservas!U739=$O$10,0.85,IF(Reservas!U739=$O$11,0.45,IF(Reservas!U739=$O$12,0.33,"")))),Reservas!W739)</f>
        <v/>
      </c>
      <c r="CI734" t="str">
        <f>IF(Reservas!Z739="",IF(Reservas!Y739="","",IF(Reservas!X739=$O$10,0.85,IF(Reservas!X739=$O$11,0.45,IF(Reservas!X739=$O$12,0.33,"")))),Reservas!Z739)</f>
        <v/>
      </c>
      <c r="CJ734" t="str">
        <f>IF(Reservas!AC739="",IF(Reservas!AB739="","",IF(Reservas!AA739=$O$10,0.85,IF(Reservas!AA739=$O$11,0.45,IF(Reservas!AA739=$O$12,0.33,"")))),Reservas!AC739)</f>
        <v/>
      </c>
      <c r="CK734" t="str">
        <f>IF(Reservas!AF739="",IF(Reservas!AE739="","",IF(Reservas!AD739=$O$10,0.85,IF(Reservas!AD739=$O$11,0.45,IF(Reservas!AD739=$O$12,0.33,"")))),Reservas!AF739)</f>
        <v/>
      </c>
      <c r="CL734" t="str">
        <f>IF(Reservas!AI739="",IF(Reservas!AH739="","",IF(Reservas!AG739=$O$10,0.85,IF(Reservas!AG739=$O$11,0.45,IF(Reservas!AG739=$O$12,0.33,"")))),Reservas!AI739)</f>
        <v/>
      </c>
      <c r="CM734" t="str">
        <f>IF(Reservas!AL739="",IF(Reservas!AK739="","",IF(Reservas!AJ739=$O$10,0.85,IF(Reservas!AJ739=$O$11,0.45,IF(Reservas!AJ739=$O$12,0.33,"")))),Reservas!AL739)</f>
        <v/>
      </c>
      <c r="CO734" t="str">
        <f>IFERROR('Prod y alimentación'!E792*IF($AN734=$R$10,VLOOKUP($AO734,Listas!$B$6:$C$106,2,),IF($AN734=$R$11,VLOOKUP($AO734,Listas!$E$6:$F$106,2,),IF($AN734=$R$12,VLOOKUP($AO734,Listas!$H$6:$I$106,2,),""))),"")</f>
        <v/>
      </c>
      <c r="CP734" t="str">
        <f>IFERROR('Prod y alimentación'!H792*IF($AN734=$R$10,VLOOKUP($AO734,Listas!$B$6:$C$106,2,),IF($AN734=$R$11,VLOOKUP($AO734,Listas!$E$6:$F$106,2,),IF($AN734=$R$12,VLOOKUP($AO734,Listas!$H$6:$I$106,2,),""))),"")</f>
        <v/>
      </c>
      <c r="CQ734" t="str">
        <f>IFERROR('Prod y alimentación'!K792*IF($AN734=$R$10,VLOOKUP($AO734,Listas!$B$6:$C$106,2,),IF($AN734=$R$11,VLOOKUP($AO734,Listas!$E$6:$F$106,2,),IF($AN734=$R$12,VLOOKUP($AO734,Listas!$H$6:$I$106,2,),""))),"")</f>
        <v/>
      </c>
      <c r="CR734" t="str">
        <f>IFERROR('Prod y alimentación'!N792*IF($AN734=$R$10,VLOOKUP($AO734,Listas!$B$6:$C$106,2,),IF($AN734=$R$11,VLOOKUP($AO734,Listas!$E$6:$F$106,2,),IF($AN734=$R$12,VLOOKUP($AO734,Listas!$H$6:$I$106,2,),""))),"")</f>
        <v/>
      </c>
      <c r="CS734" t="str">
        <f>IFERROR('Prod y alimentación'!Q792*IF($AN734=$R$10,VLOOKUP($AO734,Listas!$B$6:$C$106,2,),IF($AN734=$R$11,VLOOKUP($AO734,Listas!$E$6:$F$106,2,),IF($AN734=$R$12,VLOOKUP($AO734,Listas!$H$6:$I$106,2,),""))),"")</f>
        <v/>
      </c>
      <c r="CT734" t="str">
        <f>IFERROR('Prod y alimentación'!T792*IF($AN734=$R$10,VLOOKUP($AO734,Listas!$B$6:$C$106,2,),IF($AN734=$R$11,VLOOKUP($AO734,Listas!$E$6:$F$106,2,),IF($AN734=$R$12,VLOOKUP($AO734,Listas!$H$6:$I$106,2,),""))),"")</f>
        <v/>
      </c>
      <c r="CU734" t="str">
        <f>IFERROR('Prod y alimentación'!W792*IF($AN734=$R$10,VLOOKUP($AO734,Listas!$B$6:$C$106,2,),IF($AN734=$R$11,VLOOKUP($AO734,Listas!$E$6:$F$106,2,),IF($AN734=$R$12,VLOOKUP($AO734,Listas!$H$6:$I$106,2,),""))),"")</f>
        <v/>
      </c>
      <c r="CV734" t="str">
        <f>IFERROR('Prod y alimentación'!Z792*IF($AN734=$R$10,VLOOKUP($AO734,Listas!$B$6:$C$106,2,),IF($AN734=$R$11,VLOOKUP($AO734,Listas!$E$6:$F$106,2,),IF($AN734=$R$12,VLOOKUP($AO734,Listas!$H$6:$I$106,2,),""))),"")</f>
        <v/>
      </c>
      <c r="CW734" t="str">
        <f>IFERROR('Prod y alimentación'!AC792*IF($AN734=$R$10,VLOOKUP($AO734,Listas!$B$6:$C$106,2,),IF($AN734=$R$11,VLOOKUP($AO734,Listas!$E$6:$F$106,2,),IF($AN734=$R$12,VLOOKUP($AO734,Listas!$H$6:$I$106,2,),""))),"")</f>
        <v/>
      </c>
      <c r="CX734" t="str">
        <f>IFERROR('Prod y alimentación'!AF792*IF($AN734=$R$10,VLOOKUP($AO734,Listas!$B$6:$C$106,2,),IF($AN734=$R$11,VLOOKUP($AO734,Listas!$E$6:$F$106,2,),IF($AN734=$R$12,VLOOKUP($AO734,Listas!$H$6:$I$106,2,),""))),"")</f>
        <v/>
      </c>
      <c r="CY734" t="str">
        <f>IFERROR('Prod y alimentación'!AI792*IF($AN734=$R$10,VLOOKUP($AO734,Listas!$B$6:$C$106,2,),IF($AN734=$R$11,VLOOKUP($AO734,Listas!$E$6:$F$106,2,),IF($AN734=$R$12,VLOOKUP($AO734,Listas!$H$6:$I$106,2,),""))),"")</f>
        <v/>
      </c>
      <c r="CZ734" t="str">
        <f>IFERROR('Prod y alimentación'!AL792*IF($AN734=$R$10,VLOOKUP($AO734,Listas!$B$6:$C$106,2,),IF($AN734=$R$11,VLOOKUP($AO734,Listas!$E$6:$F$106,2,),IF($AN734=$R$12,VLOOKUP($AO734,Listas!$H$6:$I$106,2,),""))),"")</f>
        <v/>
      </c>
    </row>
    <row r="735" spans="80:104" x14ac:dyDescent="0.35">
      <c r="CB735" t="str">
        <f>IF(Reservas!E740="",IF(Reservas!D740="","",IF(Reservas!C740=$O$10,0.85,IF(Reservas!C740=$O$11,0.45,IF(Reservas!C740=$O$12,0.33,"")))),Reservas!E740)</f>
        <v/>
      </c>
      <c r="CC735" t="str">
        <f>IF(Reservas!H740="",IF(Reservas!G740="","",IF(Reservas!F740=$O$10,0.85,IF(Reservas!F740=$O$11,0.45,IF(Reservas!F740=$O$12,0.33,"")))),Reservas!H740)</f>
        <v/>
      </c>
      <c r="CD735" t="str">
        <f>IF(Reservas!K740="",IF(Reservas!J740="","",IF(Reservas!I740=$O$10,0.85,IF(Reservas!I740=$O$11,0.45,IF(Reservas!I740=$O$12,0.33,"")))),Reservas!K740)</f>
        <v/>
      </c>
      <c r="CE735" t="str">
        <f>IF(Reservas!N740="",IF(Reservas!M740="","",IF(Reservas!L740=$O$10,0.85,IF(Reservas!L740=$O$11,0.45,IF(Reservas!L740=$O$12,0.33,"")))),Reservas!N740)</f>
        <v/>
      </c>
      <c r="CF735" t="str">
        <f>IF(Reservas!Q740="",IF(Reservas!P740="","",IF(Reservas!O740=$O$10,0.85,IF(Reservas!O740=$O$11,0.45,IF(Reservas!O740=$O$12,0.33,"")))),Reservas!Q740)</f>
        <v/>
      </c>
      <c r="CG735" t="str">
        <f>IF(Reservas!T740="",IF(Reservas!S740="","",IF(Reservas!R740=$O$10,0.85,IF(Reservas!R740=$O$11,0.45,IF(Reservas!R740=$O$12,0.33,"")))),Reservas!T740)</f>
        <v/>
      </c>
      <c r="CH735" t="str">
        <f>IF(Reservas!W740="",IF(Reservas!V740="","",IF(Reservas!U740=$O$10,0.85,IF(Reservas!U740=$O$11,0.45,IF(Reservas!U740=$O$12,0.33,"")))),Reservas!W740)</f>
        <v/>
      </c>
      <c r="CI735" t="str">
        <f>IF(Reservas!Z740="",IF(Reservas!Y740="","",IF(Reservas!X740=$O$10,0.85,IF(Reservas!X740=$O$11,0.45,IF(Reservas!X740=$O$12,0.33,"")))),Reservas!Z740)</f>
        <v/>
      </c>
      <c r="CJ735" t="str">
        <f>IF(Reservas!AC740="",IF(Reservas!AB740="","",IF(Reservas!AA740=$O$10,0.85,IF(Reservas!AA740=$O$11,0.45,IF(Reservas!AA740=$O$12,0.33,"")))),Reservas!AC740)</f>
        <v/>
      </c>
      <c r="CK735" t="str">
        <f>IF(Reservas!AF740="",IF(Reservas!AE740="","",IF(Reservas!AD740=$O$10,0.85,IF(Reservas!AD740=$O$11,0.45,IF(Reservas!AD740=$O$12,0.33,"")))),Reservas!AF740)</f>
        <v/>
      </c>
      <c r="CL735" t="str">
        <f>IF(Reservas!AI740="",IF(Reservas!AH740="","",IF(Reservas!AG740=$O$10,0.85,IF(Reservas!AG740=$O$11,0.45,IF(Reservas!AG740=$O$12,0.33,"")))),Reservas!AI740)</f>
        <v/>
      </c>
      <c r="CM735" t="str">
        <f>IF(Reservas!AL740="",IF(Reservas!AK740="","",IF(Reservas!AJ740=$O$10,0.85,IF(Reservas!AJ740=$O$11,0.45,IF(Reservas!AJ740=$O$12,0.33,"")))),Reservas!AL740)</f>
        <v/>
      </c>
      <c r="CO735" t="str">
        <f>IFERROR('Prod y alimentación'!E793*IF($AN735=$R$10,VLOOKUP($AO735,Listas!$B$6:$C$106,2,),IF($AN735=$R$11,VLOOKUP($AO735,Listas!$E$6:$F$106,2,),IF($AN735=$R$12,VLOOKUP($AO735,Listas!$H$6:$I$106,2,),""))),"")</f>
        <v/>
      </c>
      <c r="CP735" t="str">
        <f>IFERROR('Prod y alimentación'!H793*IF($AN735=$R$10,VLOOKUP($AO735,Listas!$B$6:$C$106,2,),IF($AN735=$R$11,VLOOKUP($AO735,Listas!$E$6:$F$106,2,),IF($AN735=$R$12,VLOOKUP($AO735,Listas!$H$6:$I$106,2,),""))),"")</f>
        <v/>
      </c>
      <c r="CQ735" t="str">
        <f>IFERROR('Prod y alimentación'!K793*IF($AN735=$R$10,VLOOKUP($AO735,Listas!$B$6:$C$106,2,),IF($AN735=$R$11,VLOOKUP($AO735,Listas!$E$6:$F$106,2,),IF($AN735=$R$12,VLOOKUP($AO735,Listas!$H$6:$I$106,2,),""))),"")</f>
        <v/>
      </c>
      <c r="CR735" t="str">
        <f>IFERROR('Prod y alimentación'!N793*IF($AN735=$R$10,VLOOKUP($AO735,Listas!$B$6:$C$106,2,),IF($AN735=$R$11,VLOOKUP($AO735,Listas!$E$6:$F$106,2,),IF($AN735=$R$12,VLOOKUP($AO735,Listas!$H$6:$I$106,2,),""))),"")</f>
        <v/>
      </c>
      <c r="CS735" t="str">
        <f>IFERROR('Prod y alimentación'!Q793*IF($AN735=$R$10,VLOOKUP($AO735,Listas!$B$6:$C$106,2,),IF($AN735=$R$11,VLOOKUP($AO735,Listas!$E$6:$F$106,2,),IF($AN735=$R$12,VLOOKUP($AO735,Listas!$H$6:$I$106,2,),""))),"")</f>
        <v/>
      </c>
      <c r="CT735" t="str">
        <f>IFERROR('Prod y alimentación'!T793*IF($AN735=$R$10,VLOOKUP($AO735,Listas!$B$6:$C$106,2,),IF($AN735=$R$11,VLOOKUP($AO735,Listas!$E$6:$F$106,2,),IF($AN735=$R$12,VLOOKUP($AO735,Listas!$H$6:$I$106,2,),""))),"")</f>
        <v/>
      </c>
      <c r="CU735" t="str">
        <f>IFERROR('Prod y alimentación'!W793*IF($AN735=$R$10,VLOOKUP($AO735,Listas!$B$6:$C$106,2,),IF($AN735=$R$11,VLOOKUP($AO735,Listas!$E$6:$F$106,2,),IF($AN735=$R$12,VLOOKUP($AO735,Listas!$H$6:$I$106,2,),""))),"")</f>
        <v/>
      </c>
      <c r="CV735" t="str">
        <f>IFERROR('Prod y alimentación'!Z793*IF($AN735=$R$10,VLOOKUP($AO735,Listas!$B$6:$C$106,2,),IF($AN735=$R$11,VLOOKUP($AO735,Listas!$E$6:$F$106,2,),IF($AN735=$R$12,VLOOKUP($AO735,Listas!$H$6:$I$106,2,),""))),"")</f>
        <v/>
      </c>
      <c r="CW735" t="str">
        <f>IFERROR('Prod y alimentación'!AC793*IF($AN735=$R$10,VLOOKUP($AO735,Listas!$B$6:$C$106,2,),IF($AN735=$R$11,VLOOKUP($AO735,Listas!$E$6:$F$106,2,),IF($AN735=$R$12,VLOOKUP($AO735,Listas!$H$6:$I$106,2,),""))),"")</f>
        <v/>
      </c>
      <c r="CX735" t="str">
        <f>IFERROR('Prod y alimentación'!AF793*IF($AN735=$R$10,VLOOKUP($AO735,Listas!$B$6:$C$106,2,),IF($AN735=$R$11,VLOOKUP($AO735,Listas!$E$6:$F$106,2,),IF($AN735=$R$12,VLOOKUP($AO735,Listas!$H$6:$I$106,2,),""))),"")</f>
        <v/>
      </c>
      <c r="CY735" t="str">
        <f>IFERROR('Prod y alimentación'!AI793*IF($AN735=$R$10,VLOOKUP($AO735,Listas!$B$6:$C$106,2,),IF($AN735=$R$11,VLOOKUP($AO735,Listas!$E$6:$F$106,2,),IF($AN735=$R$12,VLOOKUP($AO735,Listas!$H$6:$I$106,2,),""))),"")</f>
        <v/>
      </c>
      <c r="CZ735" t="str">
        <f>IFERROR('Prod y alimentación'!AL793*IF($AN735=$R$10,VLOOKUP($AO735,Listas!$B$6:$C$106,2,),IF($AN735=$R$11,VLOOKUP($AO735,Listas!$E$6:$F$106,2,),IF($AN735=$R$12,VLOOKUP($AO735,Listas!$H$6:$I$106,2,),""))),"")</f>
        <v/>
      </c>
    </row>
    <row r="736" spans="80:104" x14ac:dyDescent="0.35">
      <c r="CB736" t="str">
        <f>IF(Reservas!E741="",IF(Reservas!D741="","",IF(Reservas!C741=$O$10,0.85,IF(Reservas!C741=$O$11,0.45,IF(Reservas!C741=$O$12,0.33,"")))),Reservas!E741)</f>
        <v/>
      </c>
      <c r="CC736" t="str">
        <f>IF(Reservas!H741="",IF(Reservas!G741="","",IF(Reservas!F741=$O$10,0.85,IF(Reservas!F741=$O$11,0.45,IF(Reservas!F741=$O$12,0.33,"")))),Reservas!H741)</f>
        <v/>
      </c>
      <c r="CD736" t="str">
        <f>IF(Reservas!K741="",IF(Reservas!J741="","",IF(Reservas!I741=$O$10,0.85,IF(Reservas!I741=$O$11,0.45,IF(Reservas!I741=$O$12,0.33,"")))),Reservas!K741)</f>
        <v/>
      </c>
      <c r="CE736" t="str">
        <f>IF(Reservas!N741="",IF(Reservas!M741="","",IF(Reservas!L741=$O$10,0.85,IF(Reservas!L741=$O$11,0.45,IF(Reservas!L741=$O$12,0.33,"")))),Reservas!N741)</f>
        <v/>
      </c>
      <c r="CF736" t="str">
        <f>IF(Reservas!Q741="",IF(Reservas!P741="","",IF(Reservas!O741=$O$10,0.85,IF(Reservas!O741=$O$11,0.45,IF(Reservas!O741=$O$12,0.33,"")))),Reservas!Q741)</f>
        <v/>
      </c>
      <c r="CG736" t="str">
        <f>IF(Reservas!T741="",IF(Reservas!S741="","",IF(Reservas!R741=$O$10,0.85,IF(Reservas!R741=$O$11,0.45,IF(Reservas!R741=$O$12,0.33,"")))),Reservas!T741)</f>
        <v/>
      </c>
      <c r="CH736" t="str">
        <f>IF(Reservas!W741="",IF(Reservas!V741="","",IF(Reservas!U741=$O$10,0.85,IF(Reservas!U741=$O$11,0.45,IF(Reservas!U741=$O$12,0.33,"")))),Reservas!W741)</f>
        <v/>
      </c>
      <c r="CI736" t="str">
        <f>IF(Reservas!Z741="",IF(Reservas!Y741="","",IF(Reservas!X741=$O$10,0.85,IF(Reservas!X741=$O$11,0.45,IF(Reservas!X741=$O$12,0.33,"")))),Reservas!Z741)</f>
        <v/>
      </c>
      <c r="CJ736" t="str">
        <f>IF(Reservas!AC741="",IF(Reservas!AB741="","",IF(Reservas!AA741=$O$10,0.85,IF(Reservas!AA741=$O$11,0.45,IF(Reservas!AA741=$O$12,0.33,"")))),Reservas!AC741)</f>
        <v/>
      </c>
      <c r="CK736" t="str">
        <f>IF(Reservas!AF741="",IF(Reservas!AE741="","",IF(Reservas!AD741=$O$10,0.85,IF(Reservas!AD741=$O$11,0.45,IF(Reservas!AD741=$O$12,0.33,"")))),Reservas!AF741)</f>
        <v/>
      </c>
      <c r="CL736" t="str">
        <f>IF(Reservas!AI741="",IF(Reservas!AH741="","",IF(Reservas!AG741=$O$10,0.85,IF(Reservas!AG741=$O$11,0.45,IF(Reservas!AG741=$O$12,0.33,"")))),Reservas!AI741)</f>
        <v/>
      </c>
      <c r="CM736" t="str">
        <f>IF(Reservas!AL741="",IF(Reservas!AK741="","",IF(Reservas!AJ741=$O$10,0.85,IF(Reservas!AJ741=$O$11,0.45,IF(Reservas!AJ741=$O$12,0.33,"")))),Reservas!AL741)</f>
        <v/>
      </c>
      <c r="CO736" t="str">
        <f>IFERROR('Prod y alimentación'!E794*IF($AN736=$R$10,VLOOKUP($AO736,Listas!$B$6:$C$106,2,),IF($AN736=$R$11,VLOOKUP($AO736,Listas!$E$6:$F$106,2,),IF($AN736=$R$12,VLOOKUP($AO736,Listas!$H$6:$I$106,2,),""))),"")</f>
        <v/>
      </c>
      <c r="CP736" t="str">
        <f>IFERROR('Prod y alimentación'!H794*IF($AN736=$R$10,VLOOKUP($AO736,Listas!$B$6:$C$106,2,),IF($AN736=$R$11,VLOOKUP($AO736,Listas!$E$6:$F$106,2,),IF($AN736=$R$12,VLOOKUP($AO736,Listas!$H$6:$I$106,2,),""))),"")</f>
        <v/>
      </c>
      <c r="CQ736" t="str">
        <f>IFERROR('Prod y alimentación'!K794*IF($AN736=$R$10,VLOOKUP($AO736,Listas!$B$6:$C$106,2,),IF($AN736=$R$11,VLOOKUP($AO736,Listas!$E$6:$F$106,2,),IF($AN736=$R$12,VLOOKUP($AO736,Listas!$H$6:$I$106,2,),""))),"")</f>
        <v/>
      </c>
      <c r="CR736" t="str">
        <f>IFERROR('Prod y alimentación'!N794*IF($AN736=$R$10,VLOOKUP($AO736,Listas!$B$6:$C$106,2,),IF($AN736=$R$11,VLOOKUP($AO736,Listas!$E$6:$F$106,2,),IF($AN736=$R$12,VLOOKUP($AO736,Listas!$H$6:$I$106,2,),""))),"")</f>
        <v/>
      </c>
      <c r="CS736" t="str">
        <f>IFERROR('Prod y alimentación'!Q794*IF($AN736=$R$10,VLOOKUP($AO736,Listas!$B$6:$C$106,2,),IF($AN736=$R$11,VLOOKUP($AO736,Listas!$E$6:$F$106,2,),IF($AN736=$R$12,VLOOKUP($AO736,Listas!$H$6:$I$106,2,),""))),"")</f>
        <v/>
      </c>
      <c r="CT736" t="str">
        <f>IFERROR('Prod y alimentación'!T794*IF($AN736=$R$10,VLOOKUP($AO736,Listas!$B$6:$C$106,2,),IF($AN736=$R$11,VLOOKUP($AO736,Listas!$E$6:$F$106,2,),IF($AN736=$R$12,VLOOKUP($AO736,Listas!$H$6:$I$106,2,),""))),"")</f>
        <v/>
      </c>
      <c r="CU736" t="str">
        <f>IFERROR('Prod y alimentación'!W794*IF($AN736=$R$10,VLOOKUP($AO736,Listas!$B$6:$C$106,2,),IF($AN736=$R$11,VLOOKUP($AO736,Listas!$E$6:$F$106,2,),IF($AN736=$R$12,VLOOKUP($AO736,Listas!$H$6:$I$106,2,),""))),"")</f>
        <v/>
      </c>
      <c r="CV736" t="str">
        <f>IFERROR('Prod y alimentación'!Z794*IF($AN736=$R$10,VLOOKUP($AO736,Listas!$B$6:$C$106,2,),IF($AN736=$R$11,VLOOKUP($AO736,Listas!$E$6:$F$106,2,),IF($AN736=$R$12,VLOOKUP($AO736,Listas!$H$6:$I$106,2,),""))),"")</f>
        <v/>
      </c>
      <c r="CW736" t="str">
        <f>IFERROR('Prod y alimentación'!AC794*IF($AN736=$R$10,VLOOKUP($AO736,Listas!$B$6:$C$106,2,),IF($AN736=$R$11,VLOOKUP($AO736,Listas!$E$6:$F$106,2,),IF($AN736=$R$12,VLOOKUP($AO736,Listas!$H$6:$I$106,2,),""))),"")</f>
        <v/>
      </c>
      <c r="CX736" t="str">
        <f>IFERROR('Prod y alimentación'!AF794*IF($AN736=$R$10,VLOOKUP($AO736,Listas!$B$6:$C$106,2,),IF($AN736=$R$11,VLOOKUP($AO736,Listas!$E$6:$F$106,2,),IF($AN736=$R$12,VLOOKUP($AO736,Listas!$H$6:$I$106,2,),""))),"")</f>
        <v/>
      </c>
      <c r="CY736" t="str">
        <f>IFERROR('Prod y alimentación'!AI794*IF($AN736=$R$10,VLOOKUP($AO736,Listas!$B$6:$C$106,2,),IF($AN736=$R$11,VLOOKUP($AO736,Listas!$E$6:$F$106,2,),IF($AN736=$R$12,VLOOKUP($AO736,Listas!$H$6:$I$106,2,),""))),"")</f>
        <v/>
      </c>
      <c r="CZ736" t="str">
        <f>IFERROR('Prod y alimentación'!AL794*IF($AN736=$R$10,VLOOKUP($AO736,Listas!$B$6:$C$106,2,),IF($AN736=$R$11,VLOOKUP($AO736,Listas!$E$6:$F$106,2,),IF($AN736=$R$12,VLOOKUP($AO736,Listas!$H$6:$I$106,2,),""))),"")</f>
        <v/>
      </c>
    </row>
    <row r="737" spans="80:104" x14ac:dyDescent="0.35">
      <c r="CB737" t="str">
        <f>IF(Reservas!E742="",IF(Reservas!D742="","",IF(Reservas!C742=$O$10,0.85,IF(Reservas!C742=$O$11,0.45,IF(Reservas!C742=$O$12,0.33,"")))),Reservas!E742)</f>
        <v/>
      </c>
      <c r="CC737" t="str">
        <f>IF(Reservas!H742="",IF(Reservas!G742="","",IF(Reservas!F742=$O$10,0.85,IF(Reservas!F742=$O$11,0.45,IF(Reservas!F742=$O$12,0.33,"")))),Reservas!H742)</f>
        <v/>
      </c>
      <c r="CD737" t="str">
        <f>IF(Reservas!K742="",IF(Reservas!J742="","",IF(Reservas!I742=$O$10,0.85,IF(Reservas!I742=$O$11,0.45,IF(Reservas!I742=$O$12,0.33,"")))),Reservas!K742)</f>
        <v/>
      </c>
      <c r="CE737" t="str">
        <f>IF(Reservas!N742="",IF(Reservas!M742="","",IF(Reservas!L742=$O$10,0.85,IF(Reservas!L742=$O$11,0.45,IF(Reservas!L742=$O$12,0.33,"")))),Reservas!N742)</f>
        <v/>
      </c>
      <c r="CF737" t="str">
        <f>IF(Reservas!Q742="",IF(Reservas!P742="","",IF(Reservas!O742=$O$10,0.85,IF(Reservas!O742=$O$11,0.45,IF(Reservas!O742=$O$12,0.33,"")))),Reservas!Q742)</f>
        <v/>
      </c>
      <c r="CG737" t="str">
        <f>IF(Reservas!T742="",IF(Reservas!S742="","",IF(Reservas!R742=$O$10,0.85,IF(Reservas!R742=$O$11,0.45,IF(Reservas!R742=$O$12,0.33,"")))),Reservas!T742)</f>
        <v/>
      </c>
      <c r="CH737" t="str">
        <f>IF(Reservas!W742="",IF(Reservas!V742="","",IF(Reservas!U742=$O$10,0.85,IF(Reservas!U742=$O$11,0.45,IF(Reservas!U742=$O$12,0.33,"")))),Reservas!W742)</f>
        <v/>
      </c>
      <c r="CI737" t="str">
        <f>IF(Reservas!Z742="",IF(Reservas!Y742="","",IF(Reservas!X742=$O$10,0.85,IF(Reservas!X742=$O$11,0.45,IF(Reservas!X742=$O$12,0.33,"")))),Reservas!Z742)</f>
        <v/>
      </c>
      <c r="CJ737" t="str">
        <f>IF(Reservas!AC742="",IF(Reservas!AB742="","",IF(Reservas!AA742=$O$10,0.85,IF(Reservas!AA742=$O$11,0.45,IF(Reservas!AA742=$O$12,0.33,"")))),Reservas!AC742)</f>
        <v/>
      </c>
      <c r="CK737" t="str">
        <f>IF(Reservas!AF742="",IF(Reservas!AE742="","",IF(Reservas!AD742=$O$10,0.85,IF(Reservas!AD742=$O$11,0.45,IF(Reservas!AD742=$O$12,0.33,"")))),Reservas!AF742)</f>
        <v/>
      </c>
      <c r="CL737" t="str">
        <f>IF(Reservas!AI742="",IF(Reservas!AH742="","",IF(Reservas!AG742=$O$10,0.85,IF(Reservas!AG742=$O$11,0.45,IF(Reservas!AG742=$O$12,0.33,"")))),Reservas!AI742)</f>
        <v/>
      </c>
      <c r="CM737" t="str">
        <f>IF(Reservas!AL742="",IF(Reservas!AK742="","",IF(Reservas!AJ742=$O$10,0.85,IF(Reservas!AJ742=$O$11,0.45,IF(Reservas!AJ742=$O$12,0.33,"")))),Reservas!AL742)</f>
        <v/>
      </c>
      <c r="CO737" t="str">
        <f>IFERROR('Prod y alimentación'!E795*IF($AN737=$R$10,VLOOKUP($AO737,Listas!$B$6:$C$106,2,),IF($AN737=$R$11,VLOOKUP($AO737,Listas!$E$6:$F$106,2,),IF($AN737=$R$12,VLOOKUP($AO737,Listas!$H$6:$I$106,2,),""))),"")</f>
        <v/>
      </c>
      <c r="CP737" t="str">
        <f>IFERROR('Prod y alimentación'!H795*IF($AN737=$R$10,VLOOKUP($AO737,Listas!$B$6:$C$106,2,),IF($AN737=$R$11,VLOOKUP($AO737,Listas!$E$6:$F$106,2,),IF($AN737=$R$12,VLOOKUP($AO737,Listas!$H$6:$I$106,2,),""))),"")</f>
        <v/>
      </c>
      <c r="CQ737" t="str">
        <f>IFERROR('Prod y alimentación'!K795*IF($AN737=$R$10,VLOOKUP($AO737,Listas!$B$6:$C$106,2,),IF($AN737=$R$11,VLOOKUP($AO737,Listas!$E$6:$F$106,2,),IF($AN737=$R$12,VLOOKUP($AO737,Listas!$H$6:$I$106,2,),""))),"")</f>
        <v/>
      </c>
      <c r="CR737" t="str">
        <f>IFERROR('Prod y alimentación'!N795*IF($AN737=$R$10,VLOOKUP($AO737,Listas!$B$6:$C$106,2,),IF($AN737=$R$11,VLOOKUP($AO737,Listas!$E$6:$F$106,2,),IF($AN737=$R$12,VLOOKUP($AO737,Listas!$H$6:$I$106,2,),""))),"")</f>
        <v/>
      </c>
      <c r="CS737" t="str">
        <f>IFERROR('Prod y alimentación'!Q795*IF($AN737=$R$10,VLOOKUP($AO737,Listas!$B$6:$C$106,2,),IF($AN737=$R$11,VLOOKUP($AO737,Listas!$E$6:$F$106,2,),IF($AN737=$R$12,VLOOKUP($AO737,Listas!$H$6:$I$106,2,),""))),"")</f>
        <v/>
      </c>
      <c r="CT737" t="str">
        <f>IFERROR('Prod y alimentación'!T795*IF($AN737=$R$10,VLOOKUP($AO737,Listas!$B$6:$C$106,2,),IF($AN737=$R$11,VLOOKUP($AO737,Listas!$E$6:$F$106,2,),IF($AN737=$R$12,VLOOKUP($AO737,Listas!$H$6:$I$106,2,),""))),"")</f>
        <v/>
      </c>
      <c r="CU737" t="str">
        <f>IFERROR('Prod y alimentación'!W795*IF($AN737=$R$10,VLOOKUP($AO737,Listas!$B$6:$C$106,2,),IF($AN737=$R$11,VLOOKUP($AO737,Listas!$E$6:$F$106,2,),IF($AN737=$R$12,VLOOKUP($AO737,Listas!$H$6:$I$106,2,),""))),"")</f>
        <v/>
      </c>
      <c r="CV737" t="str">
        <f>IFERROR('Prod y alimentación'!Z795*IF($AN737=$R$10,VLOOKUP($AO737,Listas!$B$6:$C$106,2,),IF($AN737=$R$11,VLOOKUP($AO737,Listas!$E$6:$F$106,2,),IF($AN737=$R$12,VLOOKUP($AO737,Listas!$H$6:$I$106,2,),""))),"")</f>
        <v/>
      </c>
      <c r="CW737" t="str">
        <f>IFERROR('Prod y alimentación'!AC795*IF($AN737=$R$10,VLOOKUP($AO737,Listas!$B$6:$C$106,2,),IF($AN737=$R$11,VLOOKUP($AO737,Listas!$E$6:$F$106,2,),IF($AN737=$R$12,VLOOKUP($AO737,Listas!$H$6:$I$106,2,),""))),"")</f>
        <v/>
      </c>
      <c r="CX737" t="str">
        <f>IFERROR('Prod y alimentación'!AF795*IF($AN737=$R$10,VLOOKUP($AO737,Listas!$B$6:$C$106,2,),IF($AN737=$R$11,VLOOKUP($AO737,Listas!$E$6:$F$106,2,),IF($AN737=$R$12,VLOOKUP($AO737,Listas!$H$6:$I$106,2,),""))),"")</f>
        <v/>
      </c>
      <c r="CY737" t="str">
        <f>IFERROR('Prod y alimentación'!AI795*IF($AN737=$R$10,VLOOKUP($AO737,Listas!$B$6:$C$106,2,),IF($AN737=$R$11,VLOOKUP($AO737,Listas!$E$6:$F$106,2,),IF($AN737=$R$12,VLOOKUP($AO737,Listas!$H$6:$I$106,2,),""))),"")</f>
        <v/>
      </c>
      <c r="CZ737" t="str">
        <f>IFERROR('Prod y alimentación'!AL795*IF($AN737=$R$10,VLOOKUP($AO737,Listas!$B$6:$C$106,2,),IF($AN737=$R$11,VLOOKUP($AO737,Listas!$E$6:$F$106,2,),IF($AN737=$R$12,VLOOKUP($AO737,Listas!$H$6:$I$106,2,),""))),"")</f>
        <v/>
      </c>
    </row>
    <row r="738" spans="80:104" x14ac:dyDescent="0.35">
      <c r="CB738" t="str">
        <f>IF(Reservas!E743="",IF(Reservas!D743="","",IF(Reservas!C743=$O$10,0.85,IF(Reservas!C743=$O$11,0.45,IF(Reservas!C743=$O$12,0.33,"")))),Reservas!E743)</f>
        <v/>
      </c>
      <c r="CC738" t="str">
        <f>IF(Reservas!H743="",IF(Reservas!G743="","",IF(Reservas!F743=$O$10,0.85,IF(Reservas!F743=$O$11,0.45,IF(Reservas!F743=$O$12,0.33,"")))),Reservas!H743)</f>
        <v/>
      </c>
      <c r="CD738" t="str">
        <f>IF(Reservas!K743="",IF(Reservas!J743="","",IF(Reservas!I743=$O$10,0.85,IF(Reservas!I743=$O$11,0.45,IF(Reservas!I743=$O$12,0.33,"")))),Reservas!K743)</f>
        <v/>
      </c>
      <c r="CE738" t="str">
        <f>IF(Reservas!N743="",IF(Reservas!M743="","",IF(Reservas!L743=$O$10,0.85,IF(Reservas!L743=$O$11,0.45,IF(Reservas!L743=$O$12,0.33,"")))),Reservas!N743)</f>
        <v/>
      </c>
      <c r="CF738" t="str">
        <f>IF(Reservas!Q743="",IF(Reservas!P743="","",IF(Reservas!O743=$O$10,0.85,IF(Reservas!O743=$O$11,0.45,IF(Reservas!O743=$O$12,0.33,"")))),Reservas!Q743)</f>
        <v/>
      </c>
      <c r="CG738" t="str">
        <f>IF(Reservas!T743="",IF(Reservas!S743="","",IF(Reservas!R743=$O$10,0.85,IF(Reservas!R743=$O$11,0.45,IF(Reservas!R743=$O$12,0.33,"")))),Reservas!T743)</f>
        <v/>
      </c>
      <c r="CH738" t="str">
        <f>IF(Reservas!W743="",IF(Reservas!V743="","",IF(Reservas!U743=$O$10,0.85,IF(Reservas!U743=$O$11,0.45,IF(Reservas!U743=$O$12,0.33,"")))),Reservas!W743)</f>
        <v/>
      </c>
      <c r="CI738" t="str">
        <f>IF(Reservas!Z743="",IF(Reservas!Y743="","",IF(Reservas!X743=$O$10,0.85,IF(Reservas!X743=$O$11,0.45,IF(Reservas!X743=$O$12,0.33,"")))),Reservas!Z743)</f>
        <v/>
      </c>
      <c r="CJ738" t="str">
        <f>IF(Reservas!AC743="",IF(Reservas!AB743="","",IF(Reservas!AA743=$O$10,0.85,IF(Reservas!AA743=$O$11,0.45,IF(Reservas!AA743=$O$12,0.33,"")))),Reservas!AC743)</f>
        <v/>
      </c>
      <c r="CK738" t="str">
        <f>IF(Reservas!AF743="",IF(Reservas!AE743="","",IF(Reservas!AD743=$O$10,0.85,IF(Reservas!AD743=$O$11,0.45,IF(Reservas!AD743=$O$12,0.33,"")))),Reservas!AF743)</f>
        <v/>
      </c>
      <c r="CL738" t="str">
        <f>IF(Reservas!AI743="",IF(Reservas!AH743="","",IF(Reservas!AG743=$O$10,0.85,IF(Reservas!AG743=$O$11,0.45,IF(Reservas!AG743=$O$12,0.33,"")))),Reservas!AI743)</f>
        <v/>
      </c>
      <c r="CM738" t="str">
        <f>IF(Reservas!AL743="",IF(Reservas!AK743="","",IF(Reservas!AJ743=$O$10,0.85,IF(Reservas!AJ743=$O$11,0.45,IF(Reservas!AJ743=$O$12,0.33,"")))),Reservas!AL743)</f>
        <v/>
      </c>
      <c r="CO738" t="str">
        <f>IFERROR('Prod y alimentación'!E796*IF($AN738=$R$10,VLOOKUP($AO738,Listas!$B$6:$C$106,2,),IF($AN738=$R$11,VLOOKUP($AO738,Listas!$E$6:$F$106,2,),IF($AN738=$R$12,VLOOKUP($AO738,Listas!$H$6:$I$106,2,),""))),"")</f>
        <v/>
      </c>
      <c r="CP738" t="str">
        <f>IFERROR('Prod y alimentación'!H796*IF($AN738=$R$10,VLOOKUP($AO738,Listas!$B$6:$C$106,2,),IF($AN738=$R$11,VLOOKUP($AO738,Listas!$E$6:$F$106,2,),IF($AN738=$R$12,VLOOKUP($AO738,Listas!$H$6:$I$106,2,),""))),"")</f>
        <v/>
      </c>
      <c r="CQ738" t="str">
        <f>IFERROR('Prod y alimentación'!K796*IF($AN738=$R$10,VLOOKUP($AO738,Listas!$B$6:$C$106,2,),IF($AN738=$R$11,VLOOKUP($AO738,Listas!$E$6:$F$106,2,),IF($AN738=$R$12,VLOOKUP($AO738,Listas!$H$6:$I$106,2,),""))),"")</f>
        <v/>
      </c>
      <c r="CR738" t="str">
        <f>IFERROR('Prod y alimentación'!N796*IF($AN738=$R$10,VLOOKUP($AO738,Listas!$B$6:$C$106,2,),IF($AN738=$R$11,VLOOKUP($AO738,Listas!$E$6:$F$106,2,),IF($AN738=$R$12,VLOOKUP($AO738,Listas!$H$6:$I$106,2,),""))),"")</f>
        <v/>
      </c>
      <c r="CS738" t="str">
        <f>IFERROR('Prod y alimentación'!Q796*IF($AN738=$R$10,VLOOKUP($AO738,Listas!$B$6:$C$106,2,),IF($AN738=$R$11,VLOOKUP($AO738,Listas!$E$6:$F$106,2,),IF($AN738=$R$12,VLOOKUP($AO738,Listas!$H$6:$I$106,2,),""))),"")</f>
        <v/>
      </c>
      <c r="CT738" t="str">
        <f>IFERROR('Prod y alimentación'!T796*IF($AN738=$R$10,VLOOKUP($AO738,Listas!$B$6:$C$106,2,),IF($AN738=$R$11,VLOOKUP($AO738,Listas!$E$6:$F$106,2,),IF($AN738=$R$12,VLOOKUP($AO738,Listas!$H$6:$I$106,2,),""))),"")</f>
        <v/>
      </c>
      <c r="CU738" t="str">
        <f>IFERROR('Prod y alimentación'!W796*IF($AN738=$R$10,VLOOKUP($AO738,Listas!$B$6:$C$106,2,),IF($AN738=$R$11,VLOOKUP($AO738,Listas!$E$6:$F$106,2,),IF($AN738=$R$12,VLOOKUP($AO738,Listas!$H$6:$I$106,2,),""))),"")</f>
        <v/>
      </c>
      <c r="CV738" t="str">
        <f>IFERROR('Prod y alimentación'!Z796*IF($AN738=$R$10,VLOOKUP($AO738,Listas!$B$6:$C$106,2,),IF($AN738=$R$11,VLOOKUP($AO738,Listas!$E$6:$F$106,2,),IF($AN738=$R$12,VLOOKUP($AO738,Listas!$H$6:$I$106,2,),""))),"")</f>
        <v/>
      </c>
      <c r="CW738" t="str">
        <f>IFERROR('Prod y alimentación'!AC796*IF($AN738=$R$10,VLOOKUP($AO738,Listas!$B$6:$C$106,2,),IF($AN738=$R$11,VLOOKUP($AO738,Listas!$E$6:$F$106,2,),IF($AN738=$R$12,VLOOKUP($AO738,Listas!$H$6:$I$106,2,),""))),"")</f>
        <v/>
      </c>
      <c r="CX738" t="str">
        <f>IFERROR('Prod y alimentación'!AF796*IF($AN738=$R$10,VLOOKUP($AO738,Listas!$B$6:$C$106,2,),IF($AN738=$R$11,VLOOKUP($AO738,Listas!$E$6:$F$106,2,),IF($AN738=$R$12,VLOOKUP($AO738,Listas!$H$6:$I$106,2,),""))),"")</f>
        <v/>
      </c>
      <c r="CY738" t="str">
        <f>IFERROR('Prod y alimentación'!AI796*IF($AN738=$R$10,VLOOKUP($AO738,Listas!$B$6:$C$106,2,),IF($AN738=$R$11,VLOOKUP($AO738,Listas!$E$6:$F$106,2,),IF($AN738=$R$12,VLOOKUP($AO738,Listas!$H$6:$I$106,2,),""))),"")</f>
        <v/>
      </c>
      <c r="CZ738" t="str">
        <f>IFERROR('Prod y alimentación'!AL796*IF($AN738=$R$10,VLOOKUP($AO738,Listas!$B$6:$C$106,2,),IF($AN738=$R$11,VLOOKUP($AO738,Listas!$E$6:$F$106,2,),IF($AN738=$R$12,VLOOKUP($AO738,Listas!$H$6:$I$106,2,),""))),"")</f>
        <v/>
      </c>
    </row>
    <row r="739" spans="80:104" x14ac:dyDescent="0.35">
      <c r="CB739" t="str">
        <f>IF(Reservas!E744="",IF(Reservas!D744="","",IF(Reservas!C744=$O$10,0.85,IF(Reservas!C744=$O$11,0.45,IF(Reservas!C744=$O$12,0.33,"")))),Reservas!E744)</f>
        <v/>
      </c>
      <c r="CC739" t="str">
        <f>IF(Reservas!H744="",IF(Reservas!G744="","",IF(Reservas!F744=$O$10,0.85,IF(Reservas!F744=$O$11,0.45,IF(Reservas!F744=$O$12,0.33,"")))),Reservas!H744)</f>
        <v/>
      </c>
      <c r="CD739" t="str">
        <f>IF(Reservas!K744="",IF(Reservas!J744="","",IF(Reservas!I744=$O$10,0.85,IF(Reservas!I744=$O$11,0.45,IF(Reservas!I744=$O$12,0.33,"")))),Reservas!K744)</f>
        <v/>
      </c>
      <c r="CE739" t="str">
        <f>IF(Reservas!N744="",IF(Reservas!M744="","",IF(Reservas!L744=$O$10,0.85,IF(Reservas!L744=$O$11,0.45,IF(Reservas!L744=$O$12,0.33,"")))),Reservas!N744)</f>
        <v/>
      </c>
      <c r="CF739" t="str">
        <f>IF(Reservas!Q744="",IF(Reservas!P744="","",IF(Reservas!O744=$O$10,0.85,IF(Reservas!O744=$O$11,0.45,IF(Reservas!O744=$O$12,0.33,"")))),Reservas!Q744)</f>
        <v/>
      </c>
      <c r="CG739" t="str">
        <f>IF(Reservas!T744="",IF(Reservas!S744="","",IF(Reservas!R744=$O$10,0.85,IF(Reservas!R744=$O$11,0.45,IF(Reservas!R744=$O$12,0.33,"")))),Reservas!T744)</f>
        <v/>
      </c>
      <c r="CH739" t="str">
        <f>IF(Reservas!W744="",IF(Reservas!V744="","",IF(Reservas!U744=$O$10,0.85,IF(Reservas!U744=$O$11,0.45,IF(Reservas!U744=$O$12,0.33,"")))),Reservas!W744)</f>
        <v/>
      </c>
      <c r="CI739" t="str">
        <f>IF(Reservas!Z744="",IF(Reservas!Y744="","",IF(Reservas!X744=$O$10,0.85,IF(Reservas!X744=$O$11,0.45,IF(Reservas!X744=$O$12,0.33,"")))),Reservas!Z744)</f>
        <v/>
      </c>
      <c r="CJ739" t="str">
        <f>IF(Reservas!AC744="",IF(Reservas!AB744="","",IF(Reservas!AA744=$O$10,0.85,IF(Reservas!AA744=$O$11,0.45,IF(Reservas!AA744=$O$12,0.33,"")))),Reservas!AC744)</f>
        <v/>
      </c>
      <c r="CK739" t="str">
        <f>IF(Reservas!AF744="",IF(Reservas!AE744="","",IF(Reservas!AD744=$O$10,0.85,IF(Reservas!AD744=$O$11,0.45,IF(Reservas!AD744=$O$12,0.33,"")))),Reservas!AF744)</f>
        <v/>
      </c>
      <c r="CL739" t="str">
        <f>IF(Reservas!AI744="",IF(Reservas!AH744="","",IF(Reservas!AG744=$O$10,0.85,IF(Reservas!AG744=$O$11,0.45,IF(Reservas!AG744=$O$12,0.33,"")))),Reservas!AI744)</f>
        <v/>
      </c>
      <c r="CM739" t="str">
        <f>IF(Reservas!AL744="",IF(Reservas!AK744="","",IF(Reservas!AJ744=$O$10,0.85,IF(Reservas!AJ744=$O$11,0.45,IF(Reservas!AJ744=$O$12,0.33,"")))),Reservas!AL744)</f>
        <v/>
      </c>
      <c r="CO739" t="str">
        <f>IFERROR('Prod y alimentación'!E797*IF($AN739=$R$10,VLOOKUP($AO739,Listas!$B$6:$C$106,2,),IF($AN739=$R$11,VLOOKUP($AO739,Listas!$E$6:$F$106,2,),IF($AN739=$R$12,VLOOKUP($AO739,Listas!$H$6:$I$106,2,),""))),"")</f>
        <v/>
      </c>
      <c r="CP739" t="str">
        <f>IFERROR('Prod y alimentación'!H797*IF($AN739=$R$10,VLOOKUP($AO739,Listas!$B$6:$C$106,2,),IF($AN739=$R$11,VLOOKUP($AO739,Listas!$E$6:$F$106,2,),IF($AN739=$R$12,VLOOKUP($AO739,Listas!$H$6:$I$106,2,),""))),"")</f>
        <v/>
      </c>
      <c r="CQ739" t="str">
        <f>IFERROR('Prod y alimentación'!K797*IF($AN739=$R$10,VLOOKUP($AO739,Listas!$B$6:$C$106,2,),IF($AN739=$R$11,VLOOKUP($AO739,Listas!$E$6:$F$106,2,),IF($AN739=$R$12,VLOOKUP($AO739,Listas!$H$6:$I$106,2,),""))),"")</f>
        <v/>
      </c>
      <c r="CR739" t="str">
        <f>IFERROR('Prod y alimentación'!N797*IF($AN739=$R$10,VLOOKUP($AO739,Listas!$B$6:$C$106,2,),IF($AN739=$R$11,VLOOKUP($AO739,Listas!$E$6:$F$106,2,),IF($AN739=$R$12,VLOOKUP($AO739,Listas!$H$6:$I$106,2,),""))),"")</f>
        <v/>
      </c>
      <c r="CS739" t="str">
        <f>IFERROR('Prod y alimentación'!Q797*IF($AN739=$R$10,VLOOKUP($AO739,Listas!$B$6:$C$106,2,),IF($AN739=$R$11,VLOOKUP($AO739,Listas!$E$6:$F$106,2,),IF($AN739=$R$12,VLOOKUP($AO739,Listas!$H$6:$I$106,2,),""))),"")</f>
        <v/>
      </c>
      <c r="CT739" t="str">
        <f>IFERROR('Prod y alimentación'!T797*IF($AN739=$R$10,VLOOKUP($AO739,Listas!$B$6:$C$106,2,),IF($AN739=$R$11,VLOOKUP($AO739,Listas!$E$6:$F$106,2,),IF($AN739=$R$12,VLOOKUP($AO739,Listas!$H$6:$I$106,2,),""))),"")</f>
        <v/>
      </c>
      <c r="CU739" t="str">
        <f>IFERROR('Prod y alimentación'!W797*IF($AN739=$R$10,VLOOKUP($AO739,Listas!$B$6:$C$106,2,),IF($AN739=$R$11,VLOOKUP($AO739,Listas!$E$6:$F$106,2,),IF($AN739=$R$12,VLOOKUP($AO739,Listas!$H$6:$I$106,2,),""))),"")</f>
        <v/>
      </c>
      <c r="CV739" t="str">
        <f>IFERROR('Prod y alimentación'!Z797*IF($AN739=$R$10,VLOOKUP($AO739,Listas!$B$6:$C$106,2,),IF($AN739=$R$11,VLOOKUP($AO739,Listas!$E$6:$F$106,2,),IF($AN739=$R$12,VLOOKUP($AO739,Listas!$H$6:$I$106,2,),""))),"")</f>
        <v/>
      </c>
      <c r="CW739" t="str">
        <f>IFERROR('Prod y alimentación'!AC797*IF($AN739=$R$10,VLOOKUP($AO739,Listas!$B$6:$C$106,2,),IF($AN739=$R$11,VLOOKUP($AO739,Listas!$E$6:$F$106,2,),IF($AN739=$R$12,VLOOKUP($AO739,Listas!$H$6:$I$106,2,),""))),"")</f>
        <v/>
      </c>
      <c r="CX739" t="str">
        <f>IFERROR('Prod y alimentación'!AF797*IF($AN739=$R$10,VLOOKUP($AO739,Listas!$B$6:$C$106,2,),IF($AN739=$R$11,VLOOKUP($AO739,Listas!$E$6:$F$106,2,),IF($AN739=$R$12,VLOOKUP($AO739,Listas!$H$6:$I$106,2,),""))),"")</f>
        <v/>
      </c>
      <c r="CY739" t="str">
        <f>IFERROR('Prod y alimentación'!AI797*IF($AN739=$R$10,VLOOKUP($AO739,Listas!$B$6:$C$106,2,),IF($AN739=$R$11,VLOOKUP($AO739,Listas!$E$6:$F$106,2,),IF($AN739=$R$12,VLOOKUP($AO739,Listas!$H$6:$I$106,2,),""))),"")</f>
        <v/>
      </c>
      <c r="CZ739" t="str">
        <f>IFERROR('Prod y alimentación'!AL797*IF($AN739=$R$10,VLOOKUP($AO739,Listas!$B$6:$C$106,2,),IF($AN739=$R$11,VLOOKUP($AO739,Listas!$E$6:$F$106,2,),IF($AN739=$R$12,VLOOKUP($AO739,Listas!$H$6:$I$106,2,),""))),"")</f>
        <v/>
      </c>
    </row>
    <row r="740" spans="80:104" x14ac:dyDescent="0.35">
      <c r="CB740" t="str">
        <f>IF(Reservas!E745="",IF(Reservas!D745="","",IF(Reservas!C745=$O$10,0.85,IF(Reservas!C745=$O$11,0.45,IF(Reservas!C745=$O$12,0.33,"")))),Reservas!E745)</f>
        <v/>
      </c>
      <c r="CC740" t="str">
        <f>IF(Reservas!H745="",IF(Reservas!G745="","",IF(Reservas!F745=$O$10,0.85,IF(Reservas!F745=$O$11,0.45,IF(Reservas!F745=$O$12,0.33,"")))),Reservas!H745)</f>
        <v/>
      </c>
      <c r="CD740" t="str">
        <f>IF(Reservas!K745="",IF(Reservas!J745="","",IF(Reservas!I745=$O$10,0.85,IF(Reservas!I745=$O$11,0.45,IF(Reservas!I745=$O$12,0.33,"")))),Reservas!K745)</f>
        <v/>
      </c>
      <c r="CE740" t="str">
        <f>IF(Reservas!N745="",IF(Reservas!M745="","",IF(Reservas!L745=$O$10,0.85,IF(Reservas!L745=$O$11,0.45,IF(Reservas!L745=$O$12,0.33,"")))),Reservas!N745)</f>
        <v/>
      </c>
      <c r="CF740" t="str">
        <f>IF(Reservas!Q745="",IF(Reservas!P745="","",IF(Reservas!O745=$O$10,0.85,IF(Reservas!O745=$O$11,0.45,IF(Reservas!O745=$O$12,0.33,"")))),Reservas!Q745)</f>
        <v/>
      </c>
      <c r="CG740" t="str">
        <f>IF(Reservas!T745="",IF(Reservas!S745="","",IF(Reservas!R745=$O$10,0.85,IF(Reservas!R745=$O$11,0.45,IF(Reservas!R745=$O$12,0.33,"")))),Reservas!T745)</f>
        <v/>
      </c>
      <c r="CH740" t="str">
        <f>IF(Reservas!W745="",IF(Reservas!V745="","",IF(Reservas!U745=$O$10,0.85,IF(Reservas!U745=$O$11,0.45,IF(Reservas!U745=$O$12,0.33,"")))),Reservas!W745)</f>
        <v/>
      </c>
      <c r="CI740" t="str">
        <f>IF(Reservas!Z745="",IF(Reservas!Y745="","",IF(Reservas!X745=$O$10,0.85,IF(Reservas!X745=$O$11,0.45,IF(Reservas!X745=$O$12,0.33,"")))),Reservas!Z745)</f>
        <v/>
      </c>
      <c r="CJ740" t="str">
        <f>IF(Reservas!AC745="",IF(Reservas!AB745="","",IF(Reservas!AA745=$O$10,0.85,IF(Reservas!AA745=$O$11,0.45,IF(Reservas!AA745=$O$12,0.33,"")))),Reservas!AC745)</f>
        <v/>
      </c>
      <c r="CK740" t="str">
        <f>IF(Reservas!AF745="",IF(Reservas!AE745="","",IF(Reservas!AD745=$O$10,0.85,IF(Reservas!AD745=$O$11,0.45,IF(Reservas!AD745=$O$12,0.33,"")))),Reservas!AF745)</f>
        <v/>
      </c>
      <c r="CL740" t="str">
        <f>IF(Reservas!AI745="",IF(Reservas!AH745="","",IF(Reservas!AG745=$O$10,0.85,IF(Reservas!AG745=$O$11,0.45,IF(Reservas!AG745=$O$12,0.33,"")))),Reservas!AI745)</f>
        <v/>
      </c>
      <c r="CM740" t="str">
        <f>IF(Reservas!AL745="",IF(Reservas!AK745="","",IF(Reservas!AJ745=$O$10,0.85,IF(Reservas!AJ745=$O$11,0.45,IF(Reservas!AJ745=$O$12,0.33,"")))),Reservas!AL745)</f>
        <v/>
      </c>
      <c r="CO740" t="str">
        <f>IFERROR('Prod y alimentación'!E798*IF($AN740=$R$10,VLOOKUP($AO740,Listas!$B$6:$C$106,2,),IF($AN740=$R$11,VLOOKUP($AO740,Listas!$E$6:$F$106,2,),IF($AN740=$R$12,VLOOKUP($AO740,Listas!$H$6:$I$106,2,),""))),"")</f>
        <v/>
      </c>
      <c r="CP740" t="str">
        <f>IFERROR('Prod y alimentación'!H798*IF($AN740=$R$10,VLOOKUP($AO740,Listas!$B$6:$C$106,2,),IF($AN740=$R$11,VLOOKUP($AO740,Listas!$E$6:$F$106,2,),IF($AN740=$R$12,VLOOKUP($AO740,Listas!$H$6:$I$106,2,),""))),"")</f>
        <v/>
      </c>
      <c r="CQ740" t="str">
        <f>IFERROR('Prod y alimentación'!K798*IF($AN740=$R$10,VLOOKUP($AO740,Listas!$B$6:$C$106,2,),IF($AN740=$R$11,VLOOKUP($AO740,Listas!$E$6:$F$106,2,),IF($AN740=$R$12,VLOOKUP($AO740,Listas!$H$6:$I$106,2,),""))),"")</f>
        <v/>
      </c>
      <c r="CR740" t="str">
        <f>IFERROR('Prod y alimentación'!N798*IF($AN740=$R$10,VLOOKUP($AO740,Listas!$B$6:$C$106,2,),IF($AN740=$R$11,VLOOKUP($AO740,Listas!$E$6:$F$106,2,),IF($AN740=$R$12,VLOOKUP($AO740,Listas!$H$6:$I$106,2,),""))),"")</f>
        <v/>
      </c>
      <c r="CS740" t="str">
        <f>IFERROR('Prod y alimentación'!Q798*IF($AN740=$R$10,VLOOKUP($AO740,Listas!$B$6:$C$106,2,),IF($AN740=$R$11,VLOOKUP($AO740,Listas!$E$6:$F$106,2,),IF($AN740=$R$12,VLOOKUP($AO740,Listas!$H$6:$I$106,2,),""))),"")</f>
        <v/>
      </c>
      <c r="CT740" t="str">
        <f>IFERROR('Prod y alimentación'!T798*IF($AN740=$R$10,VLOOKUP($AO740,Listas!$B$6:$C$106,2,),IF($AN740=$R$11,VLOOKUP($AO740,Listas!$E$6:$F$106,2,),IF($AN740=$R$12,VLOOKUP($AO740,Listas!$H$6:$I$106,2,),""))),"")</f>
        <v/>
      </c>
      <c r="CU740" t="str">
        <f>IFERROR('Prod y alimentación'!W798*IF($AN740=$R$10,VLOOKUP($AO740,Listas!$B$6:$C$106,2,),IF($AN740=$R$11,VLOOKUP($AO740,Listas!$E$6:$F$106,2,),IF($AN740=$R$12,VLOOKUP($AO740,Listas!$H$6:$I$106,2,),""))),"")</f>
        <v/>
      </c>
      <c r="CV740" t="str">
        <f>IFERROR('Prod y alimentación'!Z798*IF($AN740=$R$10,VLOOKUP($AO740,Listas!$B$6:$C$106,2,),IF($AN740=$R$11,VLOOKUP($AO740,Listas!$E$6:$F$106,2,),IF($AN740=$R$12,VLOOKUP($AO740,Listas!$H$6:$I$106,2,),""))),"")</f>
        <v/>
      </c>
      <c r="CW740" t="str">
        <f>IFERROR('Prod y alimentación'!AC798*IF($AN740=$R$10,VLOOKUP($AO740,Listas!$B$6:$C$106,2,),IF($AN740=$R$11,VLOOKUP($AO740,Listas!$E$6:$F$106,2,),IF($AN740=$R$12,VLOOKUP($AO740,Listas!$H$6:$I$106,2,),""))),"")</f>
        <v/>
      </c>
      <c r="CX740" t="str">
        <f>IFERROR('Prod y alimentación'!AF798*IF($AN740=$R$10,VLOOKUP($AO740,Listas!$B$6:$C$106,2,),IF($AN740=$R$11,VLOOKUP($AO740,Listas!$E$6:$F$106,2,),IF($AN740=$R$12,VLOOKUP($AO740,Listas!$H$6:$I$106,2,),""))),"")</f>
        <v/>
      </c>
      <c r="CY740" t="str">
        <f>IFERROR('Prod y alimentación'!AI798*IF($AN740=$R$10,VLOOKUP($AO740,Listas!$B$6:$C$106,2,),IF($AN740=$R$11,VLOOKUP($AO740,Listas!$E$6:$F$106,2,),IF($AN740=$R$12,VLOOKUP($AO740,Listas!$H$6:$I$106,2,),""))),"")</f>
        <v/>
      </c>
      <c r="CZ740" t="str">
        <f>IFERROR('Prod y alimentación'!AL798*IF($AN740=$R$10,VLOOKUP($AO740,Listas!$B$6:$C$106,2,),IF($AN740=$R$11,VLOOKUP($AO740,Listas!$E$6:$F$106,2,),IF($AN740=$R$12,VLOOKUP($AO740,Listas!$H$6:$I$106,2,),""))),"")</f>
        <v/>
      </c>
    </row>
    <row r="741" spans="80:104" x14ac:dyDescent="0.35">
      <c r="CB741" t="str">
        <f>IF(Reservas!E746="",IF(Reservas!D746="","",IF(Reservas!C746=$O$10,0.85,IF(Reservas!C746=$O$11,0.45,IF(Reservas!C746=$O$12,0.33,"")))),Reservas!E746)</f>
        <v/>
      </c>
      <c r="CC741" t="str">
        <f>IF(Reservas!H746="",IF(Reservas!G746="","",IF(Reservas!F746=$O$10,0.85,IF(Reservas!F746=$O$11,0.45,IF(Reservas!F746=$O$12,0.33,"")))),Reservas!H746)</f>
        <v/>
      </c>
      <c r="CD741" t="str">
        <f>IF(Reservas!K746="",IF(Reservas!J746="","",IF(Reservas!I746=$O$10,0.85,IF(Reservas!I746=$O$11,0.45,IF(Reservas!I746=$O$12,0.33,"")))),Reservas!K746)</f>
        <v/>
      </c>
      <c r="CE741" t="str">
        <f>IF(Reservas!N746="",IF(Reservas!M746="","",IF(Reservas!L746=$O$10,0.85,IF(Reservas!L746=$O$11,0.45,IF(Reservas!L746=$O$12,0.33,"")))),Reservas!N746)</f>
        <v/>
      </c>
      <c r="CF741" t="str">
        <f>IF(Reservas!Q746="",IF(Reservas!P746="","",IF(Reservas!O746=$O$10,0.85,IF(Reservas!O746=$O$11,0.45,IF(Reservas!O746=$O$12,0.33,"")))),Reservas!Q746)</f>
        <v/>
      </c>
      <c r="CG741" t="str">
        <f>IF(Reservas!T746="",IF(Reservas!S746="","",IF(Reservas!R746=$O$10,0.85,IF(Reservas!R746=$O$11,0.45,IF(Reservas!R746=$O$12,0.33,"")))),Reservas!T746)</f>
        <v/>
      </c>
      <c r="CH741" t="str">
        <f>IF(Reservas!W746="",IF(Reservas!V746="","",IF(Reservas!U746=$O$10,0.85,IF(Reservas!U746=$O$11,0.45,IF(Reservas!U746=$O$12,0.33,"")))),Reservas!W746)</f>
        <v/>
      </c>
      <c r="CI741" t="str">
        <f>IF(Reservas!Z746="",IF(Reservas!Y746="","",IF(Reservas!X746=$O$10,0.85,IF(Reservas!X746=$O$11,0.45,IF(Reservas!X746=$O$12,0.33,"")))),Reservas!Z746)</f>
        <v/>
      </c>
      <c r="CJ741" t="str">
        <f>IF(Reservas!AC746="",IF(Reservas!AB746="","",IF(Reservas!AA746=$O$10,0.85,IF(Reservas!AA746=$O$11,0.45,IF(Reservas!AA746=$O$12,0.33,"")))),Reservas!AC746)</f>
        <v/>
      </c>
      <c r="CK741" t="str">
        <f>IF(Reservas!AF746="",IF(Reservas!AE746="","",IF(Reservas!AD746=$O$10,0.85,IF(Reservas!AD746=$O$11,0.45,IF(Reservas!AD746=$O$12,0.33,"")))),Reservas!AF746)</f>
        <v/>
      </c>
      <c r="CL741" t="str">
        <f>IF(Reservas!AI746="",IF(Reservas!AH746="","",IF(Reservas!AG746=$O$10,0.85,IF(Reservas!AG746=$O$11,0.45,IF(Reservas!AG746=$O$12,0.33,"")))),Reservas!AI746)</f>
        <v/>
      </c>
      <c r="CM741" t="str">
        <f>IF(Reservas!AL746="",IF(Reservas!AK746="","",IF(Reservas!AJ746=$O$10,0.85,IF(Reservas!AJ746=$O$11,0.45,IF(Reservas!AJ746=$O$12,0.33,"")))),Reservas!AL746)</f>
        <v/>
      </c>
      <c r="CO741" t="str">
        <f>IFERROR('Prod y alimentación'!E799*IF($AN741=$R$10,VLOOKUP($AO741,Listas!$B$6:$C$106,2,),IF($AN741=$R$11,VLOOKUP($AO741,Listas!$E$6:$F$106,2,),IF($AN741=$R$12,VLOOKUP($AO741,Listas!$H$6:$I$106,2,),""))),"")</f>
        <v/>
      </c>
      <c r="CP741" t="str">
        <f>IFERROR('Prod y alimentación'!H799*IF($AN741=$R$10,VLOOKUP($AO741,Listas!$B$6:$C$106,2,),IF($AN741=$R$11,VLOOKUP($AO741,Listas!$E$6:$F$106,2,),IF($AN741=$R$12,VLOOKUP($AO741,Listas!$H$6:$I$106,2,),""))),"")</f>
        <v/>
      </c>
      <c r="CQ741" t="str">
        <f>IFERROR('Prod y alimentación'!K799*IF($AN741=$R$10,VLOOKUP($AO741,Listas!$B$6:$C$106,2,),IF($AN741=$R$11,VLOOKUP($AO741,Listas!$E$6:$F$106,2,),IF($AN741=$R$12,VLOOKUP($AO741,Listas!$H$6:$I$106,2,),""))),"")</f>
        <v/>
      </c>
      <c r="CR741" t="str">
        <f>IFERROR('Prod y alimentación'!N799*IF($AN741=$R$10,VLOOKUP($AO741,Listas!$B$6:$C$106,2,),IF($AN741=$R$11,VLOOKUP($AO741,Listas!$E$6:$F$106,2,),IF($AN741=$R$12,VLOOKUP($AO741,Listas!$H$6:$I$106,2,),""))),"")</f>
        <v/>
      </c>
      <c r="CS741" t="str">
        <f>IFERROR('Prod y alimentación'!Q799*IF($AN741=$R$10,VLOOKUP($AO741,Listas!$B$6:$C$106,2,),IF($AN741=$R$11,VLOOKUP($AO741,Listas!$E$6:$F$106,2,),IF($AN741=$R$12,VLOOKUP($AO741,Listas!$H$6:$I$106,2,),""))),"")</f>
        <v/>
      </c>
      <c r="CT741" t="str">
        <f>IFERROR('Prod y alimentación'!T799*IF($AN741=$R$10,VLOOKUP($AO741,Listas!$B$6:$C$106,2,),IF($AN741=$R$11,VLOOKUP($AO741,Listas!$E$6:$F$106,2,),IF($AN741=$R$12,VLOOKUP($AO741,Listas!$H$6:$I$106,2,),""))),"")</f>
        <v/>
      </c>
      <c r="CU741" t="str">
        <f>IFERROR('Prod y alimentación'!W799*IF($AN741=$R$10,VLOOKUP($AO741,Listas!$B$6:$C$106,2,),IF($AN741=$R$11,VLOOKUP($AO741,Listas!$E$6:$F$106,2,),IF($AN741=$R$12,VLOOKUP($AO741,Listas!$H$6:$I$106,2,),""))),"")</f>
        <v/>
      </c>
      <c r="CV741" t="str">
        <f>IFERROR('Prod y alimentación'!Z799*IF($AN741=$R$10,VLOOKUP($AO741,Listas!$B$6:$C$106,2,),IF($AN741=$R$11,VLOOKUP($AO741,Listas!$E$6:$F$106,2,),IF($AN741=$R$12,VLOOKUP($AO741,Listas!$H$6:$I$106,2,),""))),"")</f>
        <v/>
      </c>
      <c r="CW741" t="str">
        <f>IFERROR('Prod y alimentación'!AC799*IF($AN741=$R$10,VLOOKUP($AO741,Listas!$B$6:$C$106,2,),IF($AN741=$R$11,VLOOKUP($AO741,Listas!$E$6:$F$106,2,),IF($AN741=$R$12,VLOOKUP($AO741,Listas!$H$6:$I$106,2,),""))),"")</f>
        <v/>
      </c>
      <c r="CX741" t="str">
        <f>IFERROR('Prod y alimentación'!AF799*IF($AN741=$R$10,VLOOKUP($AO741,Listas!$B$6:$C$106,2,),IF($AN741=$R$11,VLOOKUP($AO741,Listas!$E$6:$F$106,2,),IF($AN741=$R$12,VLOOKUP($AO741,Listas!$H$6:$I$106,2,),""))),"")</f>
        <v/>
      </c>
      <c r="CY741" t="str">
        <f>IFERROR('Prod y alimentación'!AI799*IF($AN741=$R$10,VLOOKUP($AO741,Listas!$B$6:$C$106,2,),IF($AN741=$R$11,VLOOKUP($AO741,Listas!$E$6:$F$106,2,),IF($AN741=$R$12,VLOOKUP($AO741,Listas!$H$6:$I$106,2,),""))),"")</f>
        <v/>
      </c>
      <c r="CZ741" t="str">
        <f>IFERROR('Prod y alimentación'!AL799*IF($AN741=$R$10,VLOOKUP($AO741,Listas!$B$6:$C$106,2,),IF($AN741=$R$11,VLOOKUP($AO741,Listas!$E$6:$F$106,2,),IF($AN741=$R$12,VLOOKUP($AO741,Listas!$H$6:$I$106,2,),""))),"")</f>
        <v/>
      </c>
    </row>
    <row r="742" spans="80:104" x14ac:dyDescent="0.35">
      <c r="CB742" t="str">
        <f>IF(Reservas!E747="",IF(Reservas!D747="","",IF(Reservas!C747=$O$10,0.85,IF(Reservas!C747=$O$11,0.45,IF(Reservas!C747=$O$12,0.33,"")))),Reservas!E747)</f>
        <v/>
      </c>
      <c r="CC742" t="str">
        <f>IF(Reservas!H747="",IF(Reservas!G747="","",IF(Reservas!F747=$O$10,0.85,IF(Reservas!F747=$O$11,0.45,IF(Reservas!F747=$O$12,0.33,"")))),Reservas!H747)</f>
        <v/>
      </c>
      <c r="CD742" t="str">
        <f>IF(Reservas!K747="",IF(Reservas!J747="","",IF(Reservas!I747=$O$10,0.85,IF(Reservas!I747=$O$11,0.45,IF(Reservas!I747=$O$12,0.33,"")))),Reservas!K747)</f>
        <v/>
      </c>
      <c r="CE742" t="str">
        <f>IF(Reservas!N747="",IF(Reservas!M747="","",IF(Reservas!L747=$O$10,0.85,IF(Reservas!L747=$O$11,0.45,IF(Reservas!L747=$O$12,0.33,"")))),Reservas!N747)</f>
        <v/>
      </c>
      <c r="CF742" t="str">
        <f>IF(Reservas!Q747="",IF(Reservas!P747="","",IF(Reservas!O747=$O$10,0.85,IF(Reservas!O747=$O$11,0.45,IF(Reservas!O747=$O$12,0.33,"")))),Reservas!Q747)</f>
        <v/>
      </c>
      <c r="CG742" t="str">
        <f>IF(Reservas!T747="",IF(Reservas!S747="","",IF(Reservas!R747=$O$10,0.85,IF(Reservas!R747=$O$11,0.45,IF(Reservas!R747=$O$12,0.33,"")))),Reservas!T747)</f>
        <v/>
      </c>
      <c r="CH742" t="str">
        <f>IF(Reservas!W747="",IF(Reservas!V747="","",IF(Reservas!U747=$O$10,0.85,IF(Reservas!U747=$O$11,0.45,IF(Reservas!U747=$O$12,0.33,"")))),Reservas!W747)</f>
        <v/>
      </c>
      <c r="CI742" t="str">
        <f>IF(Reservas!Z747="",IF(Reservas!Y747="","",IF(Reservas!X747=$O$10,0.85,IF(Reservas!X747=$O$11,0.45,IF(Reservas!X747=$O$12,0.33,"")))),Reservas!Z747)</f>
        <v/>
      </c>
      <c r="CJ742" t="str">
        <f>IF(Reservas!AC747="",IF(Reservas!AB747="","",IF(Reservas!AA747=$O$10,0.85,IF(Reservas!AA747=$O$11,0.45,IF(Reservas!AA747=$O$12,0.33,"")))),Reservas!AC747)</f>
        <v/>
      </c>
      <c r="CK742" t="str">
        <f>IF(Reservas!AF747="",IF(Reservas!AE747="","",IF(Reservas!AD747=$O$10,0.85,IF(Reservas!AD747=$O$11,0.45,IF(Reservas!AD747=$O$12,0.33,"")))),Reservas!AF747)</f>
        <v/>
      </c>
      <c r="CL742" t="str">
        <f>IF(Reservas!AI747="",IF(Reservas!AH747="","",IF(Reservas!AG747=$O$10,0.85,IF(Reservas!AG747=$O$11,0.45,IF(Reservas!AG747=$O$12,0.33,"")))),Reservas!AI747)</f>
        <v/>
      </c>
      <c r="CM742" t="str">
        <f>IF(Reservas!AL747="",IF(Reservas!AK747="","",IF(Reservas!AJ747=$O$10,0.85,IF(Reservas!AJ747=$O$11,0.45,IF(Reservas!AJ747=$O$12,0.33,"")))),Reservas!AL747)</f>
        <v/>
      </c>
      <c r="CO742" t="str">
        <f>IFERROR('Prod y alimentación'!E800*IF($AN742=$R$10,VLOOKUP($AO742,Listas!$B$6:$C$106,2,),IF($AN742=$R$11,VLOOKUP($AO742,Listas!$E$6:$F$106,2,),IF($AN742=$R$12,VLOOKUP($AO742,Listas!$H$6:$I$106,2,),""))),"")</f>
        <v/>
      </c>
      <c r="CP742" t="str">
        <f>IFERROR('Prod y alimentación'!H800*IF($AN742=$R$10,VLOOKUP($AO742,Listas!$B$6:$C$106,2,),IF($AN742=$R$11,VLOOKUP($AO742,Listas!$E$6:$F$106,2,),IF($AN742=$R$12,VLOOKUP($AO742,Listas!$H$6:$I$106,2,),""))),"")</f>
        <v/>
      </c>
      <c r="CQ742" t="str">
        <f>IFERROR('Prod y alimentación'!K800*IF($AN742=$R$10,VLOOKUP($AO742,Listas!$B$6:$C$106,2,),IF($AN742=$R$11,VLOOKUP($AO742,Listas!$E$6:$F$106,2,),IF($AN742=$R$12,VLOOKUP($AO742,Listas!$H$6:$I$106,2,),""))),"")</f>
        <v/>
      </c>
      <c r="CR742" t="str">
        <f>IFERROR('Prod y alimentación'!N800*IF($AN742=$R$10,VLOOKUP($AO742,Listas!$B$6:$C$106,2,),IF($AN742=$R$11,VLOOKUP($AO742,Listas!$E$6:$F$106,2,),IF($AN742=$R$12,VLOOKUP($AO742,Listas!$H$6:$I$106,2,),""))),"")</f>
        <v/>
      </c>
      <c r="CS742" t="str">
        <f>IFERROR('Prod y alimentación'!Q800*IF($AN742=$R$10,VLOOKUP($AO742,Listas!$B$6:$C$106,2,),IF($AN742=$R$11,VLOOKUP($AO742,Listas!$E$6:$F$106,2,),IF($AN742=$R$12,VLOOKUP($AO742,Listas!$H$6:$I$106,2,),""))),"")</f>
        <v/>
      </c>
      <c r="CT742" t="str">
        <f>IFERROR('Prod y alimentación'!T800*IF($AN742=$R$10,VLOOKUP($AO742,Listas!$B$6:$C$106,2,),IF($AN742=$R$11,VLOOKUP($AO742,Listas!$E$6:$F$106,2,),IF($AN742=$R$12,VLOOKUP($AO742,Listas!$H$6:$I$106,2,),""))),"")</f>
        <v/>
      </c>
      <c r="CU742" t="str">
        <f>IFERROR('Prod y alimentación'!W800*IF($AN742=$R$10,VLOOKUP($AO742,Listas!$B$6:$C$106,2,),IF($AN742=$R$11,VLOOKUP($AO742,Listas!$E$6:$F$106,2,),IF($AN742=$R$12,VLOOKUP($AO742,Listas!$H$6:$I$106,2,),""))),"")</f>
        <v/>
      </c>
      <c r="CV742" t="str">
        <f>IFERROR('Prod y alimentación'!Z800*IF($AN742=$R$10,VLOOKUP($AO742,Listas!$B$6:$C$106,2,),IF($AN742=$R$11,VLOOKUP($AO742,Listas!$E$6:$F$106,2,),IF($AN742=$R$12,VLOOKUP($AO742,Listas!$H$6:$I$106,2,),""))),"")</f>
        <v/>
      </c>
      <c r="CW742" t="str">
        <f>IFERROR('Prod y alimentación'!AC800*IF($AN742=$R$10,VLOOKUP($AO742,Listas!$B$6:$C$106,2,),IF($AN742=$R$11,VLOOKUP($AO742,Listas!$E$6:$F$106,2,),IF($AN742=$R$12,VLOOKUP($AO742,Listas!$H$6:$I$106,2,),""))),"")</f>
        <v/>
      </c>
      <c r="CX742" t="str">
        <f>IFERROR('Prod y alimentación'!AF800*IF($AN742=$R$10,VLOOKUP($AO742,Listas!$B$6:$C$106,2,),IF($AN742=$R$11,VLOOKUP($AO742,Listas!$E$6:$F$106,2,),IF($AN742=$R$12,VLOOKUP($AO742,Listas!$H$6:$I$106,2,),""))),"")</f>
        <v/>
      </c>
      <c r="CY742" t="str">
        <f>IFERROR('Prod y alimentación'!AI800*IF($AN742=$R$10,VLOOKUP($AO742,Listas!$B$6:$C$106,2,),IF($AN742=$R$11,VLOOKUP($AO742,Listas!$E$6:$F$106,2,),IF($AN742=$R$12,VLOOKUP($AO742,Listas!$H$6:$I$106,2,),""))),"")</f>
        <v/>
      </c>
      <c r="CZ742" t="str">
        <f>IFERROR('Prod y alimentación'!AL800*IF($AN742=$R$10,VLOOKUP($AO742,Listas!$B$6:$C$106,2,),IF($AN742=$R$11,VLOOKUP($AO742,Listas!$E$6:$F$106,2,),IF($AN742=$R$12,VLOOKUP($AO742,Listas!$H$6:$I$106,2,),""))),"")</f>
        <v/>
      </c>
    </row>
    <row r="743" spans="80:104" x14ac:dyDescent="0.35">
      <c r="CB743" t="str">
        <f>IF(Reservas!E748="",IF(Reservas!D748="","",IF(Reservas!C748=$O$10,0.85,IF(Reservas!C748=$O$11,0.45,IF(Reservas!C748=$O$12,0.33,"")))),Reservas!E748)</f>
        <v/>
      </c>
      <c r="CC743" t="str">
        <f>IF(Reservas!H748="",IF(Reservas!G748="","",IF(Reservas!F748=$O$10,0.85,IF(Reservas!F748=$O$11,0.45,IF(Reservas!F748=$O$12,0.33,"")))),Reservas!H748)</f>
        <v/>
      </c>
      <c r="CD743" t="str">
        <f>IF(Reservas!K748="",IF(Reservas!J748="","",IF(Reservas!I748=$O$10,0.85,IF(Reservas!I748=$O$11,0.45,IF(Reservas!I748=$O$12,0.33,"")))),Reservas!K748)</f>
        <v/>
      </c>
      <c r="CE743" t="str">
        <f>IF(Reservas!N748="",IF(Reservas!M748="","",IF(Reservas!L748=$O$10,0.85,IF(Reservas!L748=$O$11,0.45,IF(Reservas!L748=$O$12,0.33,"")))),Reservas!N748)</f>
        <v/>
      </c>
      <c r="CF743" t="str">
        <f>IF(Reservas!Q748="",IF(Reservas!P748="","",IF(Reservas!O748=$O$10,0.85,IF(Reservas!O748=$O$11,0.45,IF(Reservas!O748=$O$12,0.33,"")))),Reservas!Q748)</f>
        <v/>
      </c>
      <c r="CG743" t="str">
        <f>IF(Reservas!T748="",IF(Reservas!S748="","",IF(Reservas!R748=$O$10,0.85,IF(Reservas!R748=$O$11,0.45,IF(Reservas!R748=$O$12,0.33,"")))),Reservas!T748)</f>
        <v/>
      </c>
      <c r="CH743" t="str">
        <f>IF(Reservas!W748="",IF(Reservas!V748="","",IF(Reservas!U748=$O$10,0.85,IF(Reservas!U748=$O$11,0.45,IF(Reservas!U748=$O$12,0.33,"")))),Reservas!W748)</f>
        <v/>
      </c>
      <c r="CI743" t="str">
        <f>IF(Reservas!Z748="",IF(Reservas!Y748="","",IF(Reservas!X748=$O$10,0.85,IF(Reservas!X748=$O$11,0.45,IF(Reservas!X748=$O$12,0.33,"")))),Reservas!Z748)</f>
        <v/>
      </c>
      <c r="CJ743" t="str">
        <f>IF(Reservas!AC748="",IF(Reservas!AB748="","",IF(Reservas!AA748=$O$10,0.85,IF(Reservas!AA748=$O$11,0.45,IF(Reservas!AA748=$O$12,0.33,"")))),Reservas!AC748)</f>
        <v/>
      </c>
      <c r="CK743" t="str">
        <f>IF(Reservas!AF748="",IF(Reservas!AE748="","",IF(Reservas!AD748=$O$10,0.85,IF(Reservas!AD748=$O$11,0.45,IF(Reservas!AD748=$O$12,0.33,"")))),Reservas!AF748)</f>
        <v/>
      </c>
      <c r="CL743" t="str">
        <f>IF(Reservas!AI748="",IF(Reservas!AH748="","",IF(Reservas!AG748=$O$10,0.85,IF(Reservas!AG748=$O$11,0.45,IF(Reservas!AG748=$O$12,0.33,"")))),Reservas!AI748)</f>
        <v/>
      </c>
      <c r="CM743" t="str">
        <f>IF(Reservas!AL748="",IF(Reservas!AK748="","",IF(Reservas!AJ748=$O$10,0.85,IF(Reservas!AJ748=$O$11,0.45,IF(Reservas!AJ748=$O$12,0.33,"")))),Reservas!AL748)</f>
        <v/>
      </c>
      <c r="CO743" t="str">
        <f>IFERROR('Prod y alimentación'!E801*IF($AN743=$R$10,VLOOKUP($AO743,Listas!$B$6:$C$106,2,),IF($AN743=$R$11,VLOOKUP($AO743,Listas!$E$6:$F$106,2,),IF($AN743=$R$12,VLOOKUP($AO743,Listas!$H$6:$I$106,2,),""))),"")</f>
        <v/>
      </c>
      <c r="CP743" t="str">
        <f>IFERROR('Prod y alimentación'!H801*IF($AN743=$R$10,VLOOKUP($AO743,Listas!$B$6:$C$106,2,),IF($AN743=$R$11,VLOOKUP($AO743,Listas!$E$6:$F$106,2,),IF($AN743=$R$12,VLOOKUP($AO743,Listas!$H$6:$I$106,2,),""))),"")</f>
        <v/>
      </c>
      <c r="CQ743" t="str">
        <f>IFERROR('Prod y alimentación'!K801*IF($AN743=$R$10,VLOOKUP($AO743,Listas!$B$6:$C$106,2,),IF($AN743=$R$11,VLOOKUP($AO743,Listas!$E$6:$F$106,2,),IF($AN743=$R$12,VLOOKUP($AO743,Listas!$H$6:$I$106,2,),""))),"")</f>
        <v/>
      </c>
      <c r="CR743" t="str">
        <f>IFERROR('Prod y alimentación'!N801*IF($AN743=$R$10,VLOOKUP($AO743,Listas!$B$6:$C$106,2,),IF($AN743=$R$11,VLOOKUP($AO743,Listas!$E$6:$F$106,2,),IF($AN743=$R$12,VLOOKUP($AO743,Listas!$H$6:$I$106,2,),""))),"")</f>
        <v/>
      </c>
      <c r="CS743" t="str">
        <f>IFERROR('Prod y alimentación'!Q801*IF($AN743=$R$10,VLOOKUP($AO743,Listas!$B$6:$C$106,2,),IF($AN743=$R$11,VLOOKUP($AO743,Listas!$E$6:$F$106,2,),IF($AN743=$R$12,VLOOKUP($AO743,Listas!$H$6:$I$106,2,),""))),"")</f>
        <v/>
      </c>
      <c r="CT743" t="str">
        <f>IFERROR('Prod y alimentación'!T801*IF($AN743=$R$10,VLOOKUP($AO743,Listas!$B$6:$C$106,2,),IF($AN743=$R$11,VLOOKUP($AO743,Listas!$E$6:$F$106,2,),IF($AN743=$R$12,VLOOKUP($AO743,Listas!$H$6:$I$106,2,),""))),"")</f>
        <v/>
      </c>
      <c r="CU743" t="str">
        <f>IFERROR('Prod y alimentación'!W801*IF($AN743=$R$10,VLOOKUP($AO743,Listas!$B$6:$C$106,2,),IF($AN743=$R$11,VLOOKUP($AO743,Listas!$E$6:$F$106,2,),IF($AN743=$R$12,VLOOKUP($AO743,Listas!$H$6:$I$106,2,),""))),"")</f>
        <v/>
      </c>
      <c r="CV743" t="str">
        <f>IFERROR('Prod y alimentación'!Z801*IF($AN743=$R$10,VLOOKUP($AO743,Listas!$B$6:$C$106,2,),IF($AN743=$R$11,VLOOKUP($AO743,Listas!$E$6:$F$106,2,),IF($AN743=$R$12,VLOOKUP($AO743,Listas!$H$6:$I$106,2,),""))),"")</f>
        <v/>
      </c>
      <c r="CW743" t="str">
        <f>IFERROR('Prod y alimentación'!AC801*IF($AN743=$R$10,VLOOKUP($AO743,Listas!$B$6:$C$106,2,),IF($AN743=$R$11,VLOOKUP($AO743,Listas!$E$6:$F$106,2,),IF($AN743=$R$12,VLOOKUP($AO743,Listas!$H$6:$I$106,2,),""))),"")</f>
        <v/>
      </c>
      <c r="CX743" t="str">
        <f>IFERROR('Prod y alimentación'!AF801*IF($AN743=$R$10,VLOOKUP($AO743,Listas!$B$6:$C$106,2,),IF($AN743=$R$11,VLOOKUP($AO743,Listas!$E$6:$F$106,2,),IF($AN743=$R$12,VLOOKUP($AO743,Listas!$H$6:$I$106,2,),""))),"")</f>
        <v/>
      </c>
      <c r="CY743" t="str">
        <f>IFERROR('Prod y alimentación'!AI801*IF($AN743=$R$10,VLOOKUP($AO743,Listas!$B$6:$C$106,2,),IF($AN743=$R$11,VLOOKUP($AO743,Listas!$E$6:$F$106,2,),IF($AN743=$R$12,VLOOKUP($AO743,Listas!$H$6:$I$106,2,),""))),"")</f>
        <v/>
      </c>
      <c r="CZ743" t="str">
        <f>IFERROR('Prod y alimentación'!AL801*IF($AN743=$R$10,VLOOKUP($AO743,Listas!$B$6:$C$106,2,),IF($AN743=$R$11,VLOOKUP($AO743,Listas!$E$6:$F$106,2,),IF($AN743=$R$12,VLOOKUP($AO743,Listas!$H$6:$I$106,2,),""))),"")</f>
        <v/>
      </c>
    </row>
    <row r="744" spans="80:104" x14ac:dyDescent="0.35">
      <c r="CB744" t="str">
        <f>IF(Reservas!E749="",IF(Reservas!D749="","",IF(Reservas!C749=$O$10,0.85,IF(Reservas!C749=$O$11,0.45,IF(Reservas!C749=$O$12,0.33,"")))),Reservas!E749)</f>
        <v/>
      </c>
      <c r="CC744" t="str">
        <f>IF(Reservas!H749="",IF(Reservas!G749="","",IF(Reservas!F749=$O$10,0.85,IF(Reservas!F749=$O$11,0.45,IF(Reservas!F749=$O$12,0.33,"")))),Reservas!H749)</f>
        <v/>
      </c>
      <c r="CD744" t="str">
        <f>IF(Reservas!K749="",IF(Reservas!J749="","",IF(Reservas!I749=$O$10,0.85,IF(Reservas!I749=$O$11,0.45,IF(Reservas!I749=$O$12,0.33,"")))),Reservas!K749)</f>
        <v/>
      </c>
      <c r="CE744" t="str">
        <f>IF(Reservas!N749="",IF(Reservas!M749="","",IF(Reservas!L749=$O$10,0.85,IF(Reservas!L749=$O$11,0.45,IF(Reservas!L749=$O$12,0.33,"")))),Reservas!N749)</f>
        <v/>
      </c>
      <c r="CF744" t="str">
        <f>IF(Reservas!Q749="",IF(Reservas!P749="","",IF(Reservas!O749=$O$10,0.85,IF(Reservas!O749=$O$11,0.45,IF(Reservas!O749=$O$12,0.33,"")))),Reservas!Q749)</f>
        <v/>
      </c>
      <c r="CG744" t="str">
        <f>IF(Reservas!T749="",IF(Reservas!S749="","",IF(Reservas!R749=$O$10,0.85,IF(Reservas!R749=$O$11,0.45,IF(Reservas!R749=$O$12,0.33,"")))),Reservas!T749)</f>
        <v/>
      </c>
      <c r="CH744" t="str">
        <f>IF(Reservas!W749="",IF(Reservas!V749="","",IF(Reservas!U749=$O$10,0.85,IF(Reservas!U749=$O$11,0.45,IF(Reservas!U749=$O$12,0.33,"")))),Reservas!W749)</f>
        <v/>
      </c>
      <c r="CI744" t="str">
        <f>IF(Reservas!Z749="",IF(Reservas!Y749="","",IF(Reservas!X749=$O$10,0.85,IF(Reservas!X749=$O$11,0.45,IF(Reservas!X749=$O$12,0.33,"")))),Reservas!Z749)</f>
        <v/>
      </c>
      <c r="CJ744" t="str">
        <f>IF(Reservas!AC749="",IF(Reservas!AB749="","",IF(Reservas!AA749=$O$10,0.85,IF(Reservas!AA749=$O$11,0.45,IF(Reservas!AA749=$O$12,0.33,"")))),Reservas!AC749)</f>
        <v/>
      </c>
      <c r="CK744" t="str">
        <f>IF(Reservas!AF749="",IF(Reservas!AE749="","",IF(Reservas!AD749=$O$10,0.85,IF(Reservas!AD749=$O$11,0.45,IF(Reservas!AD749=$O$12,0.33,"")))),Reservas!AF749)</f>
        <v/>
      </c>
      <c r="CL744" t="str">
        <f>IF(Reservas!AI749="",IF(Reservas!AH749="","",IF(Reservas!AG749=$O$10,0.85,IF(Reservas!AG749=$O$11,0.45,IF(Reservas!AG749=$O$12,0.33,"")))),Reservas!AI749)</f>
        <v/>
      </c>
      <c r="CM744" t="str">
        <f>IF(Reservas!AL749="",IF(Reservas!AK749="","",IF(Reservas!AJ749=$O$10,0.85,IF(Reservas!AJ749=$O$11,0.45,IF(Reservas!AJ749=$O$12,0.33,"")))),Reservas!AL749)</f>
        <v/>
      </c>
      <c r="CO744" t="str">
        <f>IFERROR('Prod y alimentación'!E802*IF($AN744=$R$10,VLOOKUP($AO744,Listas!$B$6:$C$106,2,),IF($AN744=$R$11,VLOOKUP($AO744,Listas!$E$6:$F$106,2,),IF($AN744=$R$12,VLOOKUP($AO744,Listas!$H$6:$I$106,2,),""))),"")</f>
        <v/>
      </c>
      <c r="CP744" t="str">
        <f>IFERROR('Prod y alimentación'!H802*IF($AN744=$R$10,VLOOKUP($AO744,Listas!$B$6:$C$106,2,),IF($AN744=$R$11,VLOOKUP($AO744,Listas!$E$6:$F$106,2,),IF($AN744=$R$12,VLOOKUP($AO744,Listas!$H$6:$I$106,2,),""))),"")</f>
        <v/>
      </c>
      <c r="CQ744" t="str">
        <f>IFERROR('Prod y alimentación'!K802*IF($AN744=$R$10,VLOOKUP($AO744,Listas!$B$6:$C$106,2,),IF($AN744=$R$11,VLOOKUP($AO744,Listas!$E$6:$F$106,2,),IF($AN744=$R$12,VLOOKUP($AO744,Listas!$H$6:$I$106,2,),""))),"")</f>
        <v/>
      </c>
      <c r="CR744" t="str">
        <f>IFERROR('Prod y alimentación'!N802*IF($AN744=$R$10,VLOOKUP($AO744,Listas!$B$6:$C$106,2,),IF($AN744=$R$11,VLOOKUP($AO744,Listas!$E$6:$F$106,2,),IF($AN744=$R$12,VLOOKUP($AO744,Listas!$H$6:$I$106,2,),""))),"")</f>
        <v/>
      </c>
      <c r="CS744" t="str">
        <f>IFERROR('Prod y alimentación'!Q802*IF($AN744=$R$10,VLOOKUP($AO744,Listas!$B$6:$C$106,2,),IF($AN744=$R$11,VLOOKUP($AO744,Listas!$E$6:$F$106,2,),IF($AN744=$R$12,VLOOKUP($AO744,Listas!$H$6:$I$106,2,),""))),"")</f>
        <v/>
      </c>
      <c r="CT744" t="str">
        <f>IFERROR('Prod y alimentación'!T802*IF($AN744=$R$10,VLOOKUP($AO744,Listas!$B$6:$C$106,2,),IF($AN744=$R$11,VLOOKUP($AO744,Listas!$E$6:$F$106,2,),IF($AN744=$R$12,VLOOKUP($AO744,Listas!$H$6:$I$106,2,),""))),"")</f>
        <v/>
      </c>
      <c r="CU744" t="str">
        <f>IFERROR('Prod y alimentación'!W802*IF($AN744=$R$10,VLOOKUP($AO744,Listas!$B$6:$C$106,2,),IF($AN744=$R$11,VLOOKUP($AO744,Listas!$E$6:$F$106,2,),IF($AN744=$R$12,VLOOKUP($AO744,Listas!$H$6:$I$106,2,),""))),"")</f>
        <v/>
      </c>
      <c r="CV744" t="str">
        <f>IFERROR('Prod y alimentación'!Z802*IF($AN744=$R$10,VLOOKUP($AO744,Listas!$B$6:$C$106,2,),IF($AN744=$R$11,VLOOKUP($AO744,Listas!$E$6:$F$106,2,),IF($AN744=$R$12,VLOOKUP($AO744,Listas!$H$6:$I$106,2,),""))),"")</f>
        <v/>
      </c>
      <c r="CW744" t="str">
        <f>IFERROR('Prod y alimentación'!AC802*IF($AN744=$R$10,VLOOKUP($AO744,Listas!$B$6:$C$106,2,),IF($AN744=$R$11,VLOOKUP($AO744,Listas!$E$6:$F$106,2,),IF($AN744=$R$12,VLOOKUP($AO744,Listas!$H$6:$I$106,2,),""))),"")</f>
        <v/>
      </c>
      <c r="CX744" t="str">
        <f>IFERROR('Prod y alimentación'!AF802*IF($AN744=$R$10,VLOOKUP($AO744,Listas!$B$6:$C$106,2,),IF($AN744=$R$11,VLOOKUP($AO744,Listas!$E$6:$F$106,2,),IF($AN744=$R$12,VLOOKUP($AO744,Listas!$H$6:$I$106,2,),""))),"")</f>
        <v/>
      </c>
      <c r="CY744" t="str">
        <f>IFERROR('Prod y alimentación'!AI802*IF($AN744=$R$10,VLOOKUP($AO744,Listas!$B$6:$C$106,2,),IF($AN744=$R$11,VLOOKUP($AO744,Listas!$E$6:$F$106,2,),IF($AN744=$R$12,VLOOKUP($AO744,Listas!$H$6:$I$106,2,),""))),"")</f>
        <v/>
      </c>
      <c r="CZ744" t="str">
        <f>IFERROR('Prod y alimentación'!AL802*IF($AN744=$R$10,VLOOKUP($AO744,Listas!$B$6:$C$106,2,),IF($AN744=$R$11,VLOOKUP($AO744,Listas!$E$6:$F$106,2,),IF($AN744=$R$12,VLOOKUP($AO744,Listas!$H$6:$I$106,2,),""))),"")</f>
        <v/>
      </c>
    </row>
    <row r="745" spans="80:104" x14ac:dyDescent="0.35">
      <c r="CB745" t="str">
        <f>IF(Reservas!E750="",IF(Reservas!D750="","",IF(Reservas!C750=$O$10,0.85,IF(Reservas!C750=$O$11,0.45,IF(Reservas!C750=$O$12,0.33,"")))),Reservas!E750)</f>
        <v/>
      </c>
      <c r="CC745" t="str">
        <f>IF(Reservas!H750="",IF(Reservas!G750="","",IF(Reservas!F750=$O$10,0.85,IF(Reservas!F750=$O$11,0.45,IF(Reservas!F750=$O$12,0.33,"")))),Reservas!H750)</f>
        <v/>
      </c>
      <c r="CD745" t="str">
        <f>IF(Reservas!K750="",IF(Reservas!J750="","",IF(Reservas!I750=$O$10,0.85,IF(Reservas!I750=$O$11,0.45,IF(Reservas!I750=$O$12,0.33,"")))),Reservas!K750)</f>
        <v/>
      </c>
      <c r="CE745" t="str">
        <f>IF(Reservas!N750="",IF(Reservas!M750="","",IF(Reservas!L750=$O$10,0.85,IF(Reservas!L750=$O$11,0.45,IF(Reservas!L750=$O$12,0.33,"")))),Reservas!N750)</f>
        <v/>
      </c>
      <c r="CF745" t="str">
        <f>IF(Reservas!Q750="",IF(Reservas!P750="","",IF(Reservas!O750=$O$10,0.85,IF(Reservas!O750=$O$11,0.45,IF(Reservas!O750=$O$12,0.33,"")))),Reservas!Q750)</f>
        <v/>
      </c>
      <c r="CG745" t="str">
        <f>IF(Reservas!T750="",IF(Reservas!S750="","",IF(Reservas!R750=$O$10,0.85,IF(Reservas!R750=$O$11,0.45,IF(Reservas!R750=$O$12,0.33,"")))),Reservas!T750)</f>
        <v/>
      </c>
      <c r="CH745" t="str">
        <f>IF(Reservas!W750="",IF(Reservas!V750="","",IF(Reservas!U750=$O$10,0.85,IF(Reservas!U750=$O$11,0.45,IF(Reservas!U750=$O$12,0.33,"")))),Reservas!W750)</f>
        <v/>
      </c>
      <c r="CI745" t="str">
        <f>IF(Reservas!Z750="",IF(Reservas!Y750="","",IF(Reservas!X750=$O$10,0.85,IF(Reservas!X750=$O$11,0.45,IF(Reservas!X750=$O$12,0.33,"")))),Reservas!Z750)</f>
        <v/>
      </c>
      <c r="CJ745" t="str">
        <f>IF(Reservas!AC750="",IF(Reservas!AB750="","",IF(Reservas!AA750=$O$10,0.85,IF(Reservas!AA750=$O$11,0.45,IF(Reservas!AA750=$O$12,0.33,"")))),Reservas!AC750)</f>
        <v/>
      </c>
      <c r="CK745" t="str">
        <f>IF(Reservas!AF750="",IF(Reservas!AE750="","",IF(Reservas!AD750=$O$10,0.85,IF(Reservas!AD750=$O$11,0.45,IF(Reservas!AD750=$O$12,0.33,"")))),Reservas!AF750)</f>
        <v/>
      </c>
      <c r="CL745" t="str">
        <f>IF(Reservas!AI750="",IF(Reservas!AH750="","",IF(Reservas!AG750=$O$10,0.85,IF(Reservas!AG750=$O$11,0.45,IF(Reservas!AG750=$O$12,0.33,"")))),Reservas!AI750)</f>
        <v/>
      </c>
      <c r="CM745" t="str">
        <f>IF(Reservas!AL750="",IF(Reservas!AK750="","",IF(Reservas!AJ750=$O$10,0.85,IF(Reservas!AJ750=$O$11,0.45,IF(Reservas!AJ750=$O$12,0.33,"")))),Reservas!AL750)</f>
        <v/>
      </c>
      <c r="CO745" t="str">
        <f>IFERROR('Prod y alimentación'!E803*IF($AN745=$R$10,VLOOKUP($AO745,Listas!$B$6:$C$106,2,),IF($AN745=$R$11,VLOOKUP($AO745,Listas!$E$6:$F$106,2,),IF($AN745=$R$12,VLOOKUP($AO745,Listas!$H$6:$I$106,2,),""))),"")</f>
        <v/>
      </c>
      <c r="CP745" t="str">
        <f>IFERROR('Prod y alimentación'!H803*IF($AN745=$R$10,VLOOKUP($AO745,Listas!$B$6:$C$106,2,),IF($AN745=$R$11,VLOOKUP($AO745,Listas!$E$6:$F$106,2,),IF($AN745=$R$12,VLOOKUP($AO745,Listas!$H$6:$I$106,2,),""))),"")</f>
        <v/>
      </c>
      <c r="CQ745" t="str">
        <f>IFERROR('Prod y alimentación'!K803*IF($AN745=$R$10,VLOOKUP($AO745,Listas!$B$6:$C$106,2,),IF($AN745=$R$11,VLOOKUP($AO745,Listas!$E$6:$F$106,2,),IF($AN745=$R$12,VLOOKUP($AO745,Listas!$H$6:$I$106,2,),""))),"")</f>
        <v/>
      </c>
      <c r="CR745" t="str">
        <f>IFERROR('Prod y alimentación'!N803*IF($AN745=$R$10,VLOOKUP($AO745,Listas!$B$6:$C$106,2,),IF($AN745=$R$11,VLOOKUP($AO745,Listas!$E$6:$F$106,2,),IF($AN745=$R$12,VLOOKUP($AO745,Listas!$H$6:$I$106,2,),""))),"")</f>
        <v/>
      </c>
      <c r="CS745" t="str">
        <f>IFERROR('Prod y alimentación'!Q803*IF($AN745=$R$10,VLOOKUP($AO745,Listas!$B$6:$C$106,2,),IF($AN745=$R$11,VLOOKUP($AO745,Listas!$E$6:$F$106,2,),IF($AN745=$R$12,VLOOKUP($AO745,Listas!$H$6:$I$106,2,),""))),"")</f>
        <v/>
      </c>
      <c r="CT745" t="str">
        <f>IFERROR('Prod y alimentación'!T803*IF($AN745=$R$10,VLOOKUP($AO745,Listas!$B$6:$C$106,2,),IF($AN745=$R$11,VLOOKUP($AO745,Listas!$E$6:$F$106,2,),IF($AN745=$R$12,VLOOKUP($AO745,Listas!$H$6:$I$106,2,),""))),"")</f>
        <v/>
      </c>
      <c r="CU745" t="str">
        <f>IFERROR('Prod y alimentación'!W803*IF($AN745=$R$10,VLOOKUP($AO745,Listas!$B$6:$C$106,2,),IF($AN745=$R$11,VLOOKUP($AO745,Listas!$E$6:$F$106,2,),IF($AN745=$R$12,VLOOKUP($AO745,Listas!$H$6:$I$106,2,),""))),"")</f>
        <v/>
      </c>
      <c r="CV745" t="str">
        <f>IFERROR('Prod y alimentación'!Z803*IF($AN745=$R$10,VLOOKUP($AO745,Listas!$B$6:$C$106,2,),IF($AN745=$R$11,VLOOKUP($AO745,Listas!$E$6:$F$106,2,),IF($AN745=$R$12,VLOOKUP($AO745,Listas!$H$6:$I$106,2,),""))),"")</f>
        <v/>
      </c>
      <c r="CW745" t="str">
        <f>IFERROR('Prod y alimentación'!AC803*IF($AN745=$R$10,VLOOKUP($AO745,Listas!$B$6:$C$106,2,),IF($AN745=$R$11,VLOOKUP($AO745,Listas!$E$6:$F$106,2,),IF($AN745=$R$12,VLOOKUP($AO745,Listas!$H$6:$I$106,2,),""))),"")</f>
        <v/>
      </c>
      <c r="CX745" t="str">
        <f>IFERROR('Prod y alimentación'!AF803*IF($AN745=$R$10,VLOOKUP($AO745,Listas!$B$6:$C$106,2,),IF($AN745=$R$11,VLOOKUP($AO745,Listas!$E$6:$F$106,2,),IF($AN745=$R$12,VLOOKUP($AO745,Listas!$H$6:$I$106,2,),""))),"")</f>
        <v/>
      </c>
      <c r="CY745" t="str">
        <f>IFERROR('Prod y alimentación'!AI803*IF($AN745=$R$10,VLOOKUP($AO745,Listas!$B$6:$C$106,2,),IF($AN745=$R$11,VLOOKUP($AO745,Listas!$E$6:$F$106,2,),IF($AN745=$R$12,VLOOKUP($AO745,Listas!$H$6:$I$106,2,),""))),"")</f>
        <v/>
      </c>
      <c r="CZ745" t="str">
        <f>IFERROR('Prod y alimentación'!AL803*IF($AN745=$R$10,VLOOKUP($AO745,Listas!$B$6:$C$106,2,),IF($AN745=$R$11,VLOOKUP($AO745,Listas!$E$6:$F$106,2,),IF($AN745=$R$12,VLOOKUP($AO745,Listas!$H$6:$I$106,2,),""))),"")</f>
        <v/>
      </c>
    </row>
    <row r="746" spans="80:104" x14ac:dyDescent="0.35">
      <c r="CB746" t="str">
        <f>IF(Reservas!E751="",IF(Reservas!D751="","",IF(Reservas!C751=$O$10,0.85,IF(Reservas!C751=$O$11,0.45,IF(Reservas!C751=$O$12,0.33,"")))),Reservas!E751)</f>
        <v/>
      </c>
      <c r="CC746" t="str">
        <f>IF(Reservas!H751="",IF(Reservas!G751="","",IF(Reservas!F751=$O$10,0.85,IF(Reservas!F751=$O$11,0.45,IF(Reservas!F751=$O$12,0.33,"")))),Reservas!H751)</f>
        <v/>
      </c>
      <c r="CD746" t="str">
        <f>IF(Reservas!K751="",IF(Reservas!J751="","",IF(Reservas!I751=$O$10,0.85,IF(Reservas!I751=$O$11,0.45,IF(Reservas!I751=$O$12,0.33,"")))),Reservas!K751)</f>
        <v/>
      </c>
      <c r="CE746" t="str">
        <f>IF(Reservas!N751="",IF(Reservas!M751="","",IF(Reservas!L751=$O$10,0.85,IF(Reservas!L751=$O$11,0.45,IF(Reservas!L751=$O$12,0.33,"")))),Reservas!N751)</f>
        <v/>
      </c>
      <c r="CF746" t="str">
        <f>IF(Reservas!Q751="",IF(Reservas!P751="","",IF(Reservas!O751=$O$10,0.85,IF(Reservas!O751=$O$11,0.45,IF(Reservas!O751=$O$12,0.33,"")))),Reservas!Q751)</f>
        <v/>
      </c>
      <c r="CG746" t="str">
        <f>IF(Reservas!T751="",IF(Reservas!S751="","",IF(Reservas!R751=$O$10,0.85,IF(Reservas!R751=$O$11,0.45,IF(Reservas!R751=$O$12,0.33,"")))),Reservas!T751)</f>
        <v/>
      </c>
      <c r="CH746" t="str">
        <f>IF(Reservas!W751="",IF(Reservas!V751="","",IF(Reservas!U751=$O$10,0.85,IF(Reservas!U751=$O$11,0.45,IF(Reservas!U751=$O$12,0.33,"")))),Reservas!W751)</f>
        <v/>
      </c>
      <c r="CI746" t="str">
        <f>IF(Reservas!Z751="",IF(Reservas!Y751="","",IF(Reservas!X751=$O$10,0.85,IF(Reservas!X751=$O$11,0.45,IF(Reservas!X751=$O$12,0.33,"")))),Reservas!Z751)</f>
        <v/>
      </c>
      <c r="CJ746" t="str">
        <f>IF(Reservas!AC751="",IF(Reservas!AB751="","",IF(Reservas!AA751=$O$10,0.85,IF(Reservas!AA751=$O$11,0.45,IF(Reservas!AA751=$O$12,0.33,"")))),Reservas!AC751)</f>
        <v/>
      </c>
      <c r="CK746" t="str">
        <f>IF(Reservas!AF751="",IF(Reservas!AE751="","",IF(Reservas!AD751=$O$10,0.85,IF(Reservas!AD751=$O$11,0.45,IF(Reservas!AD751=$O$12,0.33,"")))),Reservas!AF751)</f>
        <v/>
      </c>
      <c r="CL746" t="str">
        <f>IF(Reservas!AI751="",IF(Reservas!AH751="","",IF(Reservas!AG751=$O$10,0.85,IF(Reservas!AG751=$O$11,0.45,IF(Reservas!AG751=$O$12,0.33,"")))),Reservas!AI751)</f>
        <v/>
      </c>
      <c r="CM746" t="str">
        <f>IF(Reservas!AL751="",IF(Reservas!AK751="","",IF(Reservas!AJ751=$O$10,0.85,IF(Reservas!AJ751=$O$11,0.45,IF(Reservas!AJ751=$O$12,0.33,"")))),Reservas!AL751)</f>
        <v/>
      </c>
      <c r="CO746" t="str">
        <f>IFERROR('Prod y alimentación'!E804*IF($AN746=$R$10,VLOOKUP($AO746,Listas!$B$6:$C$106,2,),IF($AN746=$R$11,VLOOKUP($AO746,Listas!$E$6:$F$106,2,),IF($AN746=$R$12,VLOOKUP($AO746,Listas!$H$6:$I$106,2,),""))),"")</f>
        <v/>
      </c>
      <c r="CP746" t="str">
        <f>IFERROR('Prod y alimentación'!H804*IF($AN746=$R$10,VLOOKUP($AO746,Listas!$B$6:$C$106,2,),IF($AN746=$R$11,VLOOKUP($AO746,Listas!$E$6:$F$106,2,),IF($AN746=$R$12,VLOOKUP($AO746,Listas!$H$6:$I$106,2,),""))),"")</f>
        <v/>
      </c>
      <c r="CQ746" t="str">
        <f>IFERROR('Prod y alimentación'!K804*IF($AN746=$R$10,VLOOKUP($AO746,Listas!$B$6:$C$106,2,),IF($AN746=$R$11,VLOOKUP($AO746,Listas!$E$6:$F$106,2,),IF($AN746=$R$12,VLOOKUP($AO746,Listas!$H$6:$I$106,2,),""))),"")</f>
        <v/>
      </c>
      <c r="CR746" t="str">
        <f>IFERROR('Prod y alimentación'!N804*IF($AN746=$R$10,VLOOKUP($AO746,Listas!$B$6:$C$106,2,),IF($AN746=$R$11,VLOOKUP($AO746,Listas!$E$6:$F$106,2,),IF($AN746=$R$12,VLOOKUP($AO746,Listas!$H$6:$I$106,2,),""))),"")</f>
        <v/>
      </c>
      <c r="CS746" t="str">
        <f>IFERROR('Prod y alimentación'!Q804*IF($AN746=$R$10,VLOOKUP($AO746,Listas!$B$6:$C$106,2,),IF($AN746=$R$11,VLOOKUP($AO746,Listas!$E$6:$F$106,2,),IF($AN746=$R$12,VLOOKUP($AO746,Listas!$H$6:$I$106,2,),""))),"")</f>
        <v/>
      </c>
      <c r="CT746" t="str">
        <f>IFERROR('Prod y alimentación'!T804*IF($AN746=$R$10,VLOOKUP($AO746,Listas!$B$6:$C$106,2,),IF($AN746=$R$11,VLOOKUP($AO746,Listas!$E$6:$F$106,2,),IF($AN746=$R$12,VLOOKUP($AO746,Listas!$H$6:$I$106,2,),""))),"")</f>
        <v/>
      </c>
      <c r="CU746" t="str">
        <f>IFERROR('Prod y alimentación'!W804*IF($AN746=$R$10,VLOOKUP($AO746,Listas!$B$6:$C$106,2,),IF($AN746=$R$11,VLOOKUP($AO746,Listas!$E$6:$F$106,2,),IF($AN746=$R$12,VLOOKUP($AO746,Listas!$H$6:$I$106,2,),""))),"")</f>
        <v/>
      </c>
      <c r="CV746" t="str">
        <f>IFERROR('Prod y alimentación'!Z804*IF($AN746=$R$10,VLOOKUP($AO746,Listas!$B$6:$C$106,2,),IF($AN746=$R$11,VLOOKUP($AO746,Listas!$E$6:$F$106,2,),IF($AN746=$R$12,VLOOKUP($AO746,Listas!$H$6:$I$106,2,),""))),"")</f>
        <v/>
      </c>
      <c r="CW746" t="str">
        <f>IFERROR('Prod y alimentación'!AC804*IF($AN746=$R$10,VLOOKUP($AO746,Listas!$B$6:$C$106,2,),IF($AN746=$R$11,VLOOKUP($AO746,Listas!$E$6:$F$106,2,),IF($AN746=$R$12,VLOOKUP($AO746,Listas!$H$6:$I$106,2,),""))),"")</f>
        <v/>
      </c>
      <c r="CX746" t="str">
        <f>IFERROR('Prod y alimentación'!AF804*IF($AN746=$R$10,VLOOKUP($AO746,Listas!$B$6:$C$106,2,),IF($AN746=$R$11,VLOOKUP($AO746,Listas!$E$6:$F$106,2,),IF($AN746=$R$12,VLOOKUP($AO746,Listas!$H$6:$I$106,2,),""))),"")</f>
        <v/>
      </c>
      <c r="CY746" t="str">
        <f>IFERROR('Prod y alimentación'!AI804*IF($AN746=$R$10,VLOOKUP($AO746,Listas!$B$6:$C$106,2,),IF($AN746=$R$11,VLOOKUP($AO746,Listas!$E$6:$F$106,2,),IF($AN746=$R$12,VLOOKUP($AO746,Listas!$H$6:$I$106,2,),""))),"")</f>
        <v/>
      </c>
      <c r="CZ746" t="str">
        <f>IFERROR('Prod y alimentación'!AL804*IF($AN746=$R$10,VLOOKUP($AO746,Listas!$B$6:$C$106,2,),IF($AN746=$R$11,VLOOKUP($AO746,Listas!$E$6:$F$106,2,),IF($AN746=$R$12,VLOOKUP($AO746,Listas!$H$6:$I$106,2,),""))),"")</f>
        <v/>
      </c>
    </row>
    <row r="747" spans="80:104" x14ac:dyDescent="0.35">
      <c r="CB747" t="str">
        <f>IF(Reservas!E752="",IF(Reservas!D752="","",IF(Reservas!C752=$O$10,0.85,IF(Reservas!C752=$O$11,0.45,IF(Reservas!C752=$O$12,0.33,"")))),Reservas!E752)</f>
        <v/>
      </c>
      <c r="CC747" t="str">
        <f>IF(Reservas!H752="",IF(Reservas!G752="","",IF(Reservas!F752=$O$10,0.85,IF(Reservas!F752=$O$11,0.45,IF(Reservas!F752=$O$12,0.33,"")))),Reservas!H752)</f>
        <v/>
      </c>
      <c r="CD747" t="str">
        <f>IF(Reservas!K752="",IF(Reservas!J752="","",IF(Reservas!I752=$O$10,0.85,IF(Reservas!I752=$O$11,0.45,IF(Reservas!I752=$O$12,0.33,"")))),Reservas!K752)</f>
        <v/>
      </c>
      <c r="CE747" t="str">
        <f>IF(Reservas!N752="",IF(Reservas!M752="","",IF(Reservas!L752=$O$10,0.85,IF(Reservas!L752=$O$11,0.45,IF(Reservas!L752=$O$12,0.33,"")))),Reservas!N752)</f>
        <v/>
      </c>
      <c r="CF747" t="str">
        <f>IF(Reservas!Q752="",IF(Reservas!P752="","",IF(Reservas!O752=$O$10,0.85,IF(Reservas!O752=$O$11,0.45,IF(Reservas!O752=$O$12,0.33,"")))),Reservas!Q752)</f>
        <v/>
      </c>
      <c r="CG747" t="str">
        <f>IF(Reservas!T752="",IF(Reservas!S752="","",IF(Reservas!R752=$O$10,0.85,IF(Reservas!R752=$O$11,0.45,IF(Reservas!R752=$O$12,0.33,"")))),Reservas!T752)</f>
        <v/>
      </c>
      <c r="CH747" t="str">
        <f>IF(Reservas!W752="",IF(Reservas!V752="","",IF(Reservas!U752=$O$10,0.85,IF(Reservas!U752=$O$11,0.45,IF(Reservas!U752=$O$12,0.33,"")))),Reservas!W752)</f>
        <v/>
      </c>
      <c r="CI747" t="str">
        <f>IF(Reservas!Z752="",IF(Reservas!Y752="","",IF(Reservas!X752=$O$10,0.85,IF(Reservas!X752=$O$11,0.45,IF(Reservas!X752=$O$12,0.33,"")))),Reservas!Z752)</f>
        <v/>
      </c>
      <c r="CJ747" t="str">
        <f>IF(Reservas!AC752="",IF(Reservas!AB752="","",IF(Reservas!AA752=$O$10,0.85,IF(Reservas!AA752=$O$11,0.45,IF(Reservas!AA752=$O$12,0.33,"")))),Reservas!AC752)</f>
        <v/>
      </c>
      <c r="CK747" t="str">
        <f>IF(Reservas!AF752="",IF(Reservas!AE752="","",IF(Reservas!AD752=$O$10,0.85,IF(Reservas!AD752=$O$11,0.45,IF(Reservas!AD752=$O$12,0.33,"")))),Reservas!AF752)</f>
        <v/>
      </c>
      <c r="CL747" t="str">
        <f>IF(Reservas!AI752="",IF(Reservas!AH752="","",IF(Reservas!AG752=$O$10,0.85,IF(Reservas!AG752=$O$11,0.45,IF(Reservas!AG752=$O$12,0.33,"")))),Reservas!AI752)</f>
        <v/>
      </c>
      <c r="CM747" t="str">
        <f>IF(Reservas!AL752="",IF(Reservas!AK752="","",IF(Reservas!AJ752=$O$10,0.85,IF(Reservas!AJ752=$O$11,0.45,IF(Reservas!AJ752=$O$12,0.33,"")))),Reservas!AL752)</f>
        <v/>
      </c>
      <c r="CO747" t="str">
        <f>IFERROR('Prod y alimentación'!E805*IF($AN747=$R$10,VLOOKUP($AO747,Listas!$B$6:$C$106,2,),IF($AN747=$R$11,VLOOKUP($AO747,Listas!$E$6:$F$106,2,),IF($AN747=$R$12,VLOOKUP($AO747,Listas!$H$6:$I$106,2,),""))),"")</f>
        <v/>
      </c>
      <c r="CP747" t="str">
        <f>IFERROR('Prod y alimentación'!H805*IF($AN747=$R$10,VLOOKUP($AO747,Listas!$B$6:$C$106,2,),IF($AN747=$R$11,VLOOKUP($AO747,Listas!$E$6:$F$106,2,),IF($AN747=$R$12,VLOOKUP($AO747,Listas!$H$6:$I$106,2,),""))),"")</f>
        <v/>
      </c>
      <c r="CQ747" t="str">
        <f>IFERROR('Prod y alimentación'!K805*IF($AN747=$R$10,VLOOKUP($AO747,Listas!$B$6:$C$106,2,),IF($AN747=$R$11,VLOOKUP($AO747,Listas!$E$6:$F$106,2,),IF($AN747=$R$12,VLOOKUP($AO747,Listas!$H$6:$I$106,2,),""))),"")</f>
        <v/>
      </c>
      <c r="CR747" t="str">
        <f>IFERROR('Prod y alimentación'!N805*IF($AN747=$R$10,VLOOKUP($AO747,Listas!$B$6:$C$106,2,),IF($AN747=$R$11,VLOOKUP($AO747,Listas!$E$6:$F$106,2,),IF($AN747=$R$12,VLOOKUP($AO747,Listas!$H$6:$I$106,2,),""))),"")</f>
        <v/>
      </c>
      <c r="CS747" t="str">
        <f>IFERROR('Prod y alimentación'!Q805*IF($AN747=$R$10,VLOOKUP($AO747,Listas!$B$6:$C$106,2,),IF($AN747=$R$11,VLOOKUP($AO747,Listas!$E$6:$F$106,2,),IF($AN747=$R$12,VLOOKUP($AO747,Listas!$H$6:$I$106,2,),""))),"")</f>
        <v/>
      </c>
      <c r="CT747" t="str">
        <f>IFERROR('Prod y alimentación'!T805*IF($AN747=$R$10,VLOOKUP($AO747,Listas!$B$6:$C$106,2,),IF($AN747=$R$11,VLOOKUP($AO747,Listas!$E$6:$F$106,2,),IF($AN747=$R$12,VLOOKUP($AO747,Listas!$H$6:$I$106,2,),""))),"")</f>
        <v/>
      </c>
      <c r="CU747" t="str">
        <f>IFERROR('Prod y alimentación'!W805*IF($AN747=$R$10,VLOOKUP($AO747,Listas!$B$6:$C$106,2,),IF($AN747=$R$11,VLOOKUP($AO747,Listas!$E$6:$F$106,2,),IF($AN747=$R$12,VLOOKUP($AO747,Listas!$H$6:$I$106,2,),""))),"")</f>
        <v/>
      </c>
      <c r="CV747" t="str">
        <f>IFERROR('Prod y alimentación'!Z805*IF($AN747=$R$10,VLOOKUP($AO747,Listas!$B$6:$C$106,2,),IF($AN747=$R$11,VLOOKUP($AO747,Listas!$E$6:$F$106,2,),IF($AN747=$R$12,VLOOKUP($AO747,Listas!$H$6:$I$106,2,),""))),"")</f>
        <v/>
      </c>
      <c r="CW747" t="str">
        <f>IFERROR('Prod y alimentación'!AC805*IF($AN747=$R$10,VLOOKUP($AO747,Listas!$B$6:$C$106,2,),IF($AN747=$R$11,VLOOKUP($AO747,Listas!$E$6:$F$106,2,),IF($AN747=$R$12,VLOOKUP($AO747,Listas!$H$6:$I$106,2,),""))),"")</f>
        <v/>
      </c>
      <c r="CX747" t="str">
        <f>IFERROR('Prod y alimentación'!AF805*IF($AN747=$R$10,VLOOKUP($AO747,Listas!$B$6:$C$106,2,),IF($AN747=$R$11,VLOOKUP($AO747,Listas!$E$6:$F$106,2,),IF($AN747=$R$12,VLOOKUP($AO747,Listas!$H$6:$I$106,2,),""))),"")</f>
        <v/>
      </c>
      <c r="CY747" t="str">
        <f>IFERROR('Prod y alimentación'!AI805*IF($AN747=$R$10,VLOOKUP($AO747,Listas!$B$6:$C$106,2,),IF($AN747=$R$11,VLOOKUP($AO747,Listas!$E$6:$F$106,2,),IF($AN747=$R$12,VLOOKUP($AO747,Listas!$H$6:$I$106,2,),""))),"")</f>
        <v/>
      </c>
      <c r="CZ747" t="str">
        <f>IFERROR('Prod y alimentación'!AL805*IF($AN747=$R$10,VLOOKUP($AO747,Listas!$B$6:$C$106,2,),IF($AN747=$R$11,VLOOKUP($AO747,Listas!$E$6:$F$106,2,),IF($AN747=$R$12,VLOOKUP($AO747,Listas!$H$6:$I$106,2,),""))),"")</f>
        <v/>
      </c>
    </row>
    <row r="748" spans="80:104" x14ac:dyDescent="0.35">
      <c r="CB748" t="str">
        <f>IF(Reservas!E753="",IF(Reservas!D753="","",IF(Reservas!C753=$O$10,0.85,IF(Reservas!C753=$O$11,0.45,IF(Reservas!C753=$O$12,0.33,"")))),Reservas!E753)</f>
        <v/>
      </c>
      <c r="CC748" t="str">
        <f>IF(Reservas!H753="",IF(Reservas!G753="","",IF(Reservas!F753=$O$10,0.85,IF(Reservas!F753=$O$11,0.45,IF(Reservas!F753=$O$12,0.33,"")))),Reservas!H753)</f>
        <v/>
      </c>
      <c r="CD748" t="str">
        <f>IF(Reservas!K753="",IF(Reservas!J753="","",IF(Reservas!I753=$O$10,0.85,IF(Reservas!I753=$O$11,0.45,IF(Reservas!I753=$O$12,0.33,"")))),Reservas!K753)</f>
        <v/>
      </c>
      <c r="CE748" t="str">
        <f>IF(Reservas!N753="",IF(Reservas!M753="","",IF(Reservas!L753=$O$10,0.85,IF(Reservas!L753=$O$11,0.45,IF(Reservas!L753=$O$12,0.33,"")))),Reservas!N753)</f>
        <v/>
      </c>
      <c r="CF748" t="str">
        <f>IF(Reservas!Q753="",IF(Reservas!P753="","",IF(Reservas!O753=$O$10,0.85,IF(Reservas!O753=$O$11,0.45,IF(Reservas!O753=$O$12,0.33,"")))),Reservas!Q753)</f>
        <v/>
      </c>
      <c r="CG748" t="str">
        <f>IF(Reservas!T753="",IF(Reservas!S753="","",IF(Reservas!R753=$O$10,0.85,IF(Reservas!R753=$O$11,0.45,IF(Reservas!R753=$O$12,0.33,"")))),Reservas!T753)</f>
        <v/>
      </c>
      <c r="CH748" t="str">
        <f>IF(Reservas!W753="",IF(Reservas!V753="","",IF(Reservas!U753=$O$10,0.85,IF(Reservas!U753=$O$11,0.45,IF(Reservas!U753=$O$12,0.33,"")))),Reservas!W753)</f>
        <v/>
      </c>
      <c r="CI748" t="str">
        <f>IF(Reservas!Z753="",IF(Reservas!Y753="","",IF(Reservas!X753=$O$10,0.85,IF(Reservas!X753=$O$11,0.45,IF(Reservas!X753=$O$12,0.33,"")))),Reservas!Z753)</f>
        <v/>
      </c>
      <c r="CJ748" t="str">
        <f>IF(Reservas!AC753="",IF(Reservas!AB753="","",IF(Reservas!AA753=$O$10,0.85,IF(Reservas!AA753=$O$11,0.45,IF(Reservas!AA753=$O$12,0.33,"")))),Reservas!AC753)</f>
        <v/>
      </c>
      <c r="CK748" t="str">
        <f>IF(Reservas!AF753="",IF(Reservas!AE753="","",IF(Reservas!AD753=$O$10,0.85,IF(Reservas!AD753=$O$11,0.45,IF(Reservas!AD753=$O$12,0.33,"")))),Reservas!AF753)</f>
        <v/>
      </c>
      <c r="CL748" t="str">
        <f>IF(Reservas!AI753="",IF(Reservas!AH753="","",IF(Reservas!AG753=$O$10,0.85,IF(Reservas!AG753=$O$11,0.45,IF(Reservas!AG753=$O$12,0.33,"")))),Reservas!AI753)</f>
        <v/>
      </c>
      <c r="CM748" t="str">
        <f>IF(Reservas!AL753="",IF(Reservas!AK753="","",IF(Reservas!AJ753=$O$10,0.85,IF(Reservas!AJ753=$O$11,0.45,IF(Reservas!AJ753=$O$12,0.33,"")))),Reservas!AL753)</f>
        <v/>
      </c>
      <c r="CO748" t="str">
        <f>IFERROR('Prod y alimentación'!E806*IF($AN748=$R$10,VLOOKUP($AO748,Listas!$B$6:$C$106,2,),IF($AN748=$R$11,VLOOKUP($AO748,Listas!$E$6:$F$106,2,),IF($AN748=$R$12,VLOOKUP($AO748,Listas!$H$6:$I$106,2,),""))),"")</f>
        <v/>
      </c>
      <c r="CP748" t="str">
        <f>IFERROR('Prod y alimentación'!H806*IF($AN748=$R$10,VLOOKUP($AO748,Listas!$B$6:$C$106,2,),IF($AN748=$R$11,VLOOKUP($AO748,Listas!$E$6:$F$106,2,),IF($AN748=$R$12,VLOOKUP($AO748,Listas!$H$6:$I$106,2,),""))),"")</f>
        <v/>
      </c>
      <c r="CQ748" t="str">
        <f>IFERROR('Prod y alimentación'!K806*IF($AN748=$R$10,VLOOKUP($AO748,Listas!$B$6:$C$106,2,),IF($AN748=$R$11,VLOOKUP($AO748,Listas!$E$6:$F$106,2,),IF($AN748=$R$12,VLOOKUP($AO748,Listas!$H$6:$I$106,2,),""))),"")</f>
        <v/>
      </c>
      <c r="CR748" t="str">
        <f>IFERROR('Prod y alimentación'!N806*IF($AN748=$R$10,VLOOKUP($AO748,Listas!$B$6:$C$106,2,),IF($AN748=$R$11,VLOOKUP($AO748,Listas!$E$6:$F$106,2,),IF($AN748=$R$12,VLOOKUP($AO748,Listas!$H$6:$I$106,2,),""))),"")</f>
        <v/>
      </c>
      <c r="CS748" t="str">
        <f>IFERROR('Prod y alimentación'!Q806*IF($AN748=$R$10,VLOOKUP($AO748,Listas!$B$6:$C$106,2,),IF($AN748=$R$11,VLOOKUP($AO748,Listas!$E$6:$F$106,2,),IF($AN748=$R$12,VLOOKUP($AO748,Listas!$H$6:$I$106,2,),""))),"")</f>
        <v/>
      </c>
      <c r="CT748" t="str">
        <f>IFERROR('Prod y alimentación'!T806*IF($AN748=$R$10,VLOOKUP($AO748,Listas!$B$6:$C$106,2,),IF($AN748=$R$11,VLOOKUP($AO748,Listas!$E$6:$F$106,2,),IF($AN748=$R$12,VLOOKUP($AO748,Listas!$H$6:$I$106,2,),""))),"")</f>
        <v/>
      </c>
      <c r="CU748" t="str">
        <f>IFERROR('Prod y alimentación'!W806*IF($AN748=$R$10,VLOOKUP($AO748,Listas!$B$6:$C$106,2,),IF($AN748=$R$11,VLOOKUP($AO748,Listas!$E$6:$F$106,2,),IF($AN748=$R$12,VLOOKUP($AO748,Listas!$H$6:$I$106,2,),""))),"")</f>
        <v/>
      </c>
      <c r="CV748" t="str">
        <f>IFERROR('Prod y alimentación'!Z806*IF($AN748=$R$10,VLOOKUP($AO748,Listas!$B$6:$C$106,2,),IF($AN748=$R$11,VLOOKUP($AO748,Listas!$E$6:$F$106,2,),IF($AN748=$R$12,VLOOKUP($AO748,Listas!$H$6:$I$106,2,),""))),"")</f>
        <v/>
      </c>
      <c r="CW748" t="str">
        <f>IFERROR('Prod y alimentación'!AC806*IF($AN748=$R$10,VLOOKUP($AO748,Listas!$B$6:$C$106,2,),IF($AN748=$R$11,VLOOKUP($AO748,Listas!$E$6:$F$106,2,),IF($AN748=$R$12,VLOOKUP($AO748,Listas!$H$6:$I$106,2,),""))),"")</f>
        <v/>
      </c>
      <c r="CX748" t="str">
        <f>IFERROR('Prod y alimentación'!AF806*IF($AN748=$R$10,VLOOKUP($AO748,Listas!$B$6:$C$106,2,),IF($AN748=$R$11,VLOOKUP($AO748,Listas!$E$6:$F$106,2,),IF($AN748=$R$12,VLOOKUP($AO748,Listas!$H$6:$I$106,2,),""))),"")</f>
        <v/>
      </c>
      <c r="CY748" t="str">
        <f>IFERROR('Prod y alimentación'!AI806*IF($AN748=$R$10,VLOOKUP($AO748,Listas!$B$6:$C$106,2,),IF($AN748=$R$11,VLOOKUP($AO748,Listas!$E$6:$F$106,2,),IF($AN748=$R$12,VLOOKUP($AO748,Listas!$H$6:$I$106,2,),""))),"")</f>
        <v/>
      </c>
      <c r="CZ748" t="str">
        <f>IFERROR('Prod y alimentación'!AL806*IF($AN748=$R$10,VLOOKUP($AO748,Listas!$B$6:$C$106,2,),IF($AN748=$R$11,VLOOKUP($AO748,Listas!$E$6:$F$106,2,),IF($AN748=$R$12,VLOOKUP($AO748,Listas!$H$6:$I$106,2,),""))),"")</f>
        <v/>
      </c>
    </row>
    <row r="749" spans="80:104" x14ac:dyDescent="0.35">
      <c r="CB749" t="str">
        <f>IF(Reservas!E754="",IF(Reservas!D754="","",IF(Reservas!C754=$O$10,0.85,IF(Reservas!C754=$O$11,0.45,IF(Reservas!C754=$O$12,0.33,"")))),Reservas!E754)</f>
        <v/>
      </c>
      <c r="CC749" t="str">
        <f>IF(Reservas!H754="",IF(Reservas!G754="","",IF(Reservas!F754=$O$10,0.85,IF(Reservas!F754=$O$11,0.45,IF(Reservas!F754=$O$12,0.33,"")))),Reservas!H754)</f>
        <v/>
      </c>
      <c r="CD749" t="str">
        <f>IF(Reservas!K754="",IF(Reservas!J754="","",IF(Reservas!I754=$O$10,0.85,IF(Reservas!I754=$O$11,0.45,IF(Reservas!I754=$O$12,0.33,"")))),Reservas!K754)</f>
        <v/>
      </c>
      <c r="CE749" t="str">
        <f>IF(Reservas!N754="",IF(Reservas!M754="","",IF(Reservas!L754=$O$10,0.85,IF(Reservas!L754=$O$11,0.45,IF(Reservas!L754=$O$12,0.33,"")))),Reservas!N754)</f>
        <v/>
      </c>
      <c r="CF749" t="str">
        <f>IF(Reservas!Q754="",IF(Reservas!P754="","",IF(Reservas!O754=$O$10,0.85,IF(Reservas!O754=$O$11,0.45,IF(Reservas!O754=$O$12,0.33,"")))),Reservas!Q754)</f>
        <v/>
      </c>
      <c r="CG749" t="str">
        <f>IF(Reservas!T754="",IF(Reservas!S754="","",IF(Reservas!R754=$O$10,0.85,IF(Reservas!R754=$O$11,0.45,IF(Reservas!R754=$O$12,0.33,"")))),Reservas!T754)</f>
        <v/>
      </c>
      <c r="CH749" t="str">
        <f>IF(Reservas!W754="",IF(Reservas!V754="","",IF(Reservas!U754=$O$10,0.85,IF(Reservas!U754=$O$11,0.45,IF(Reservas!U754=$O$12,0.33,"")))),Reservas!W754)</f>
        <v/>
      </c>
      <c r="CI749" t="str">
        <f>IF(Reservas!Z754="",IF(Reservas!Y754="","",IF(Reservas!X754=$O$10,0.85,IF(Reservas!X754=$O$11,0.45,IF(Reservas!X754=$O$12,0.33,"")))),Reservas!Z754)</f>
        <v/>
      </c>
      <c r="CJ749" t="str">
        <f>IF(Reservas!AC754="",IF(Reservas!AB754="","",IF(Reservas!AA754=$O$10,0.85,IF(Reservas!AA754=$O$11,0.45,IF(Reservas!AA754=$O$12,0.33,"")))),Reservas!AC754)</f>
        <v/>
      </c>
      <c r="CK749" t="str">
        <f>IF(Reservas!AF754="",IF(Reservas!AE754="","",IF(Reservas!AD754=$O$10,0.85,IF(Reservas!AD754=$O$11,0.45,IF(Reservas!AD754=$O$12,0.33,"")))),Reservas!AF754)</f>
        <v/>
      </c>
      <c r="CL749" t="str">
        <f>IF(Reservas!AI754="",IF(Reservas!AH754="","",IF(Reservas!AG754=$O$10,0.85,IF(Reservas!AG754=$O$11,0.45,IF(Reservas!AG754=$O$12,0.33,"")))),Reservas!AI754)</f>
        <v/>
      </c>
      <c r="CM749" t="str">
        <f>IF(Reservas!AL754="",IF(Reservas!AK754="","",IF(Reservas!AJ754=$O$10,0.85,IF(Reservas!AJ754=$O$11,0.45,IF(Reservas!AJ754=$O$12,0.33,"")))),Reservas!AL754)</f>
        <v/>
      </c>
      <c r="CO749" t="str">
        <f>IFERROR('Prod y alimentación'!E807*IF($AN749=$R$10,VLOOKUP($AO749,Listas!$B$6:$C$106,2,),IF($AN749=$R$11,VLOOKUP($AO749,Listas!$E$6:$F$106,2,),IF($AN749=$R$12,VLOOKUP($AO749,Listas!$H$6:$I$106,2,),""))),"")</f>
        <v/>
      </c>
      <c r="CP749" t="str">
        <f>IFERROR('Prod y alimentación'!H807*IF($AN749=$R$10,VLOOKUP($AO749,Listas!$B$6:$C$106,2,),IF($AN749=$R$11,VLOOKUP($AO749,Listas!$E$6:$F$106,2,),IF($AN749=$R$12,VLOOKUP($AO749,Listas!$H$6:$I$106,2,),""))),"")</f>
        <v/>
      </c>
      <c r="CQ749" t="str">
        <f>IFERROR('Prod y alimentación'!K807*IF($AN749=$R$10,VLOOKUP($AO749,Listas!$B$6:$C$106,2,),IF($AN749=$R$11,VLOOKUP($AO749,Listas!$E$6:$F$106,2,),IF($AN749=$R$12,VLOOKUP($AO749,Listas!$H$6:$I$106,2,),""))),"")</f>
        <v/>
      </c>
      <c r="CR749" t="str">
        <f>IFERROR('Prod y alimentación'!N807*IF($AN749=$R$10,VLOOKUP($AO749,Listas!$B$6:$C$106,2,),IF($AN749=$R$11,VLOOKUP($AO749,Listas!$E$6:$F$106,2,),IF($AN749=$R$12,VLOOKUP($AO749,Listas!$H$6:$I$106,2,),""))),"")</f>
        <v/>
      </c>
      <c r="CS749" t="str">
        <f>IFERROR('Prod y alimentación'!Q807*IF($AN749=$R$10,VLOOKUP($AO749,Listas!$B$6:$C$106,2,),IF($AN749=$R$11,VLOOKUP($AO749,Listas!$E$6:$F$106,2,),IF($AN749=$R$12,VLOOKUP($AO749,Listas!$H$6:$I$106,2,),""))),"")</f>
        <v/>
      </c>
      <c r="CT749" t="str">
        <f>IFERROR('Prod y alimentación'!T807*IF($AN749=$R$10,VLOOKUP($AO749,Listas!$B$6:$C$106,2,),IF($AN749=$R$11,VLOOKUP($AO749,Listas!$E$6:$F$106,2,),IF($AN749=$R$12,VLOOKUP($AO749,Listas!$H$6:$I$106,2,),""))),"")</f>
        <v/>
      </c>
      <c r="CU749" t="str">
        <f>IFERROR('Prod y alimentación'!W807*IF($AN749=$R$10,VLOOKUP($AO749,Listas!$B$6:$C$106,2,),IF($AN749=$R$11,VLOOKUP($AO749,Listas!$E$6:$F$106,2,),IF($AN749=$R$12,VLOOKUP($AO749,Listas!$H$6:$I$106,2,),""))),"")</f>
        <v/>
      </c>
      <c r="CV749" t="str">
        <f>IFERROR('Prod y alimentación'!Z807*IF($AN749=$R$10,VLOOKUP($AO749,Listas!$B$6:$C$106,2,),IF($AN749=$R$11,VLOOKUP($AO749,Listas!$E$6:$F$106,2,),IF($AN749=$R$12,VLOOKUP($AO749,Listas!$H$6:$I$106,2,),""))),"")</f>
        <v/>
      </c>
      <c r="CW749" t="str">
        <f>IFERROR('Prod y alimentación'!AC807*IF($AN749=$R$10,VLOOKUP($AO749,Listas!$B$6:$C$106,2,),IF($AN749=$R$11,VLOOKUP($AO749,Listas!$E$6:$F$106,2,),IF($AN749=$R$12,VLOOKUP($AO749,Listas!$H$6:$I$106,2,),""))),"")</f>
        <v/>
      </c>
      <c r="CX749" t="str">
        <f>IFERROR('Prod y alimentación'!AF807*IF($AN749=$R$10,VLOOKUP($AO749,Listas!$B$6:$C$106,2,),IF($AN749=$R$11,VLOOKUP($AO749,Listas!$E$6:$F$106,2,),IF($AN749=$R$12,VLOOKUP($AO749,Listas!$H$6:$I$106,2,),""))),"")</f>
        <v/>
      </c>
      <c r="CY749" t="str">
        <f>IFERROR('Prod y alimentación'!AI807*IF($AN749=$R$10,VLOOKUP($AO749,Listas!$B$6:$C$106,2,),IF($AN749=$R$11,VLOOKUP($AO749,Listas!$E$6:$F$106,2,),IF($AN749=$R$12,VLOOKUP($AO749,Listas!$H$6:$I$106,2,),""))),"")</f>
        <v/>
      </c>
      <c r="CZ749" t="str">
        <f>IFERROR('Prod y alimentación'!AL807*IF($AN749=$R$10,VLOOKUP($AO749,Listas!$B$6:$C$106,2,),IF($AN749=$R$11,VLOOKUP($AO749,Listas!$E$6:$F$106,2,),IF($AN749=$R$12,VLOOKUP($AO749,Listas!$H$6:$I$106,2,),""))),"")</f>
        <v/>
      </c>
    </row>
    <row r="750" spans="80:104" x14ac:dyDescent="0.35">
      <c r="CB750" t="str">
        <f>IF(Reservas!E755="",IF(Reservas!D755="","",IF(Reservas!C755=$O$10,0.85,IF(Reservas!C755=$O$11,0.45,IF(Reservas!C755=$O$12,0.33,"")))),Reservas!E755)</f>
        <v/>
      </c>
      <c r="CC750" t="str">
        <f>IF(Reservas!H755="",IF(Reservas!G755="","",IF(Reservas!F755=$O$10,0.85,IF(Reservas!F755=$O$11,0.45,IF(Reservas!F755=$O$12,0.33,"")))),Reservas!H755)</f>
        <v/>
      </c>
      <c r="CD750" t="str">
        <f>IF(Reservas!K755="",IF(Reservas!J755="","",IF(Reservas!I755=$O$10,0.85,IF(Reservas!I755=$O$11,0.45,IF(Reservas!I755=$O$12,0.33,"")))),Reservas!K755)</f>
        <v/>
      </c>
      <c r="CE750" t="str">
        <f>IF(Reservas!N755="",IF(Reservas!M755="","",IF(Reservas!L755=$O$10,0.85,IF(Reservas!L755=$O$11,0.45,IF(Reservas!L755=$O$12,0.33,"")))),Reservas!N755)</f>
        <v/>
      </c>
      <c r="CF750" t="str">
        <f>IF(Reservas!Q755="",IF(Reservas!P755="","",IF(Reservas!O755=$O$10,0.85,IF(Reservas!O755=$O$11,0.45,IF(Reservas!O755=$O$12,0.33,"")))),Reservas!Q755)</f>
        <v/>
      </c>
      <c r="CG750" t="str">
        <f>IF(Reservas!T755="",IF(Reservas!S755="","",IF(Reservas!R755=$O$10,0.85,IF(Reservas!R755=$O$11,0.45,IF(Reservas!R755=$O$12,0.33,"")))),Reservas!T755)</f>
        <v/>
      </c>
      <c r="CH750" t="str">
        <f>IF(Reservas!W755="",IF(Reservas!V755="","",IF(Reservas!U755=$O$10,0.85,IF(Reservas!U755=$O$11,0.45,IF(Reservas!U755=$O$12,0.33,"")))),Reservas!W755)</f>
        <v/>
      </c>
      <c r="CI750" t="str">
        <f>IF(Reservas!Z755="",IF(Reservas!Y755="","",IF(Reservas!X755=$O$10,0.85,IF(Reservas!X755=$O$11,0.45,IF(Reservas!X755=$O$12,0.33,"")))),Reservas!Z755)</f>
        <v/>
      </c>
      <c r="CJ750" t="str">
        <f>IF(Reservas!AC755="",IF(Reservas!AB755="","",IF(Reservas!AA755=$O$10,0.85,IF(Reservas!AA755=$O$11,0.45,IF(Reservas!AA755=$O$12,0.33,"")))),Reservas!AC755)</f>
        <v/>
      </c>
      <c r="CK750" t="str">
        <f>IF(Reservas!AF755="",IF(Reservas!AE755="","",IF(Reservas!AD755=$O$10,0.85,IF(Reservas!AD755=$O$11,0.45,IF(Reservas!AD755=$O$12,0.33,"")))),Reservas!AF755)</f>
        <v/>
      </c>
      <c r="CL750" t="str">
        <f>IF(Reservas!AI755="",IF(Reservas!AH755="","",IF(Reservas!AG755=$O$10,0.85,IF(Reservas!AG755=$O$11,0.45,IF(Reservas!AG755=$O$12,0.33,"")))),Reservas!AI755)</f>
        <v/>
      </c>
      <c r="CM750" t="str">
        <f>IF(Reservas!AL755="",IF(Reservas!AK755="","",IF(Reservas!AJ755=$O$10,0.85,IF(Reservas!AJ755=$O$11,0.45,IF(Reservas!AJ755=$O$12,0.33,"")))),Reservas!AL755)</f>
        <v/>
      </c>
      <c r="CO750" t="str">
        <f>IFERROR('Prod y alimentación'!E808*IF($AN750=$R$10,VLOOKUP($AO750,Listas!$B$6:$C$106,2,),IF($AN750=$R$11,VLOOKUP($AO750,Listas!$E$6:$F$106,2,),IF($AN750=$R$12,VLOOKUP($AO750,Listas!$H$6:$I$106,2,),""))),"")</f>
        <v/>
      </c>
      <c r="CP750" t="str">
        <f>IFERROR('Prod y alimentación'!H808*IF($AN750=$R$10,VLOOKUP($AO750,Listas!$B$6:$C$106,2,),IF($AN750=$R$11,VLOOKUP($AO750,Listas!$E$6:$F$106,2,),IF($AN750=$R$12,VLOOKUP($AO750,Listas!$H$6:$I$106,2,),""))),"")</f>
        <v/>
      </c>
      <c r="CQ750" t="str">
        <f>IFERROR('Prod y alimentación'!K808*IF($AN750=$R$10,VLOOKUP($AO750,Listas!$B$6:$C$106,2,),IF($AN750=$R$11,VLOOKUP($AO750,Listas!$E$6:$F$106,2,),IF($AN750=$R$12,VLOOKUP($AO750,Listas!$H$6:$I$106,2,),""))),"")</f>
        <v/>
      </c>
      <c r="CR750" t="str">
        <f>IFERROR('Prod y alimentación'!N808*IF($AN750=$R$10,VLOOKUP($AO750,Listas!$B$6:$C$106,2,),IF($AN750=$R$11,VLOOKUP($AO750,Listas!$E$6:$F$106,2,),IF($AN750=$R$12,VLOOKUP($AO750,Listas!$H$6:$I$106,2,),""))),"")</f>
        <v/>
      </c>
      <c r="CS750" t="str">
        <f>IFERROR('Prod y alimentación'!Q808*IF($AN750=$R$10,VLOOKUP($AO750,Listas!$B$6:$C$106,2,),IF($AN750=$R$11,VLOOKUP($AO750,Listas!$E$6:$F$106,2,),IF($AN750=$R$12,VLOOKUP($AO750,Listas!$H$6:$I$106,2,),""))),"")</f>
        <v/>
      </c>
      <c r="CT750" t="str">
        <f>IFERROR('Prod y alimentación'!T808*IF($AN750=$R$10,VLOOKUP($AO750,Listas!$B$6:$C$106,2,),IF($AN750=$R$11,VLOOKUP($AO750,Listas!$E$6:$F$106,2,),IF($AN750=$R$12,VLOOKUP($AO750,Listas!$H$6:$I$106,2,),""))),"")</f>
        <v/>
      </c>
      <c r="CU750" t="str">
        <f>IFERROR('Prod y alimentación'!W808*IF($AN750=$R$10,VLOOKUP($AO750,Listas!$B$6:$C$106,2,),IF($AN750=$R$11,VLOOKUP($AO750,Listas!$E$6:$F$106,2,),IF($AN750=$R$12,VLOOKUP($AO750,Listas!$H$6:$I$106,2,),""))),"")</f>
        <v/>
      </c>
      <c r="CV750" t="str">
        <f>IFERROR('Prod y alimentación'!Z808*IF($AN750=$R$10,VLOOKUP($AO750,Listas!$B$6:$C$106,2,),IF($AN750=$R$11,VLOOKUP($AO750,Listas!$E$6:$F$106,2,),IF($AN750=$R$12,VLOOKUP($AO750,Listas!$H$6:$I$106,2,),""))),"")</f>
        <v/>
      </c>
      <c r="CW750" t="str">
        <f>IFERROR('Prod y alimentación'!AC808*IF($AN750=$R$10,VLOOKUP($AO750,Listas!$B$6:$C$106,2,),IF($AN750=$R$11,VLOOKUP($AO750,Listas!$E$6:$F$106,2,),IF($AN750=$R$12,VLOOKUP($AO750,Listas!$H$6:$I$106,2,),""))),"")</f>
        <v/>
      </c>
      <c r="CX750" t="str">
        <f>IFERROR('Prod y alimentación'!AF808*IF($AN750=$R$10,VLOOKUP($AO750,Listas!$B$6:$C$106,2,),IF($AN750=$R$11,VLOOKUP($AO750,Listas!$E$6:$F$106,2,),IF($AN750=$R$12,VLOOKUP($AO750,Listas!$H$6:$I$106,2,),""))),"")</f>
        <v/>
      </c>
      <c r="CY750" t="str">
        <f>IFERROR('Prod y alimentación'!AI808*IF($AN750=$R$10,VLOOKUP($AO750,Listas!$B$6:$C$106,2,),IF($AN750=$R$11,VLOOKUP($AO750,Listas!$E$6:$F$106,2,),IF($AN750=$R$12,VLOOKUP($AO750,Listas!$H$6:$I$106,2,),""))),"")</f>
        <v/>
      </c>
      <c r="CZ750" t="str">
        <f>IFERROR('Prod y alimentación'!AL808*IF($AN750=$R$10,VLOOKUP($AO750,Listas!$B$6:$C$106,2,),IF($AN750=$R$11,VLOOKUP($AO750,Listas!$E$6:$F$106,2,),IF($AN750=$R$12,VLOOKUP($AO750,Listas!$H$6:$I$106,2,),""))),"")</f>
        <v/>
      </c>
    </row>
    <row r="751" spans="80:104" x14ac:dyDescent="0.35">
      <c r="CB751" t="str">
        <f>IF(Reservas!E756="",IF(Reservas!D756="","",IF(Reservas!C756=$O$10,0.85,IF(Reservas!C756=$O$11,0.45,IF(Reservas!C756=$O$12,0.33,"")))),Reservas!E756)</f>
        <v/>
      </c>
      <c r="CC751" t="str">
        <f>IF(Reservas!H756="",IF(Reservas!G756="","",IF(Reservas!F756=$O$10,0.85,IF(Reservas!F756=$O$11,0.45,IF(Reservas!F756=$O$12,0.33,"")))),Reservas!H756)</f>
        <v/>
      </c>
      <c r="CD751" t="str">
        <f>IF(Reservas!K756="",IF(Reservas!J756="","",IF(Reservas!I756=$O$10,0.85,IF(Reservas!I756=$O$11,0.45,IF(Reservas!I756=$O$12,0.33,"")))),Reservas!K756)</f>
        <v/>
      </c>
      <c r="CE751" t="str">
        <f>IF(Reservas!N756="",IF(Reservas!M756="","",IF(Reservas!L756=$O$10,0.85,IF(Reservas!L756=$O$11,0.45,IF(Reservas!L756=$O$12,0.33,"")))),Reservas!N756)</f>
        <v/>
      </c>
      <c r="CF751" t="str">
        <f>IF(Reservas!Q756="",IF(Reservas!P756="","",IF(Reservas!O756=$O$10,0.85,IF(Reservas!O756=$O$11,0.45,IF(Reservas!O756=$O$12,0.33,"")))),Reservas!Q756)</f>
        <v/>
      </c>
      <c r="CG751" t="str">
        <f>IF(Reservas!T756="",IF(Reservas!S756="","",IF(Reservas!R756=$O$10,0.85,IF(Reservas!R756=$O$11,0.45,IF(Reservas!R756=$O$12,0.33,"")))),Reservas!T756)</f>
        <v/>
      </c>
      <c r="CH751" t="str">
        <f>IF(Reservas!W756="",IF(Reservas!V756="","",IF(Reservas!U756=$O$10,0.85,IF(Reservas!U756=$O$11,0.45,IF(Reservas!U756=$O$12,0.33,"")))),Reservas!W756)</f>
        <v/>
      </c>
      <c r="CI751" t="str">
        <f>IF(Reservas!Z756="",IF(Reservas!Y756="","",IF(Reservas!X756=$O$10,0.85,IF(Reservas!X756=$O$11,0.45,IF(Reservas!X756=$O$12,0.33,"")))),Reservas!Z756)</f>
        <v/>
      </c>
      <c r="CJ751" t="str">
        <f>IF(Reservas!AC756="",IF(Reservas!AB756="","",IF(Reservas!AA756=$O$10,0.85,IF(Reservas!AA756=$O$11,0.45,IF(Reservas!AA756=$O$12,0.33,"")))),Reservas!AC756)</f>
        <v/>
      </c>
      <c r="CK751" t="str">
        <f>IF(Reservas!AF756="",IF(Reservas!AE756="","",IF(Reservas!AD756=$O$10,0.85,IF(Reservas!AD756=$O$11,0.45,IF(Reservas!AD756=$O$12,0.33,"")))),Reservas!AF756)</f>
        <v/>
      </c>
      <c r="CL751" t="str">
        <f>IF(Reservas!AI756="",IF(Reservas!AH756="","",IF(Reservas!AG756=$O$10,0.85,IF(Reservas!AG756=$O$11,0.45,IF(Reservas!AG756=$O$12,0.33,"")))),Reservas!AI756)</f>
        <v/>
      </c>
      <c r="CM751" t="str">
        <f>IF(Reservas!AL756="",IF(Reservas!AK756="","",IF(Reservas!AJ756=$O$10,0.85,IF(Reservas!AJ756=$O$11,0.45,IF(Reservas!AJ756=$O$12,0.33,"")))),Reservas!AL756)</f>
        <v/>
      </c>
      <c r="CO751" t="str">
        <f>IFERROR('Prod y alimentación'!E809*IF($AN751=$R$10,VLOOKUP($AO751,Listas!$B$6:$C$106,2,),IF($AN751=$R$11,VLOOKUP($AO751,Listas!$E$6:$F$106,2,),IF($AN751=$R$12,VLOOKUP($AO751,Listas!$H$6:$I$106,2,),""))),"")</f>
        <v/>
      </c>
      <c r="CP751" t="str">
        <f>IFERROR('Prod y alimentación'!H809*IF($AN751=$R$10,VLOOKUP($AO751,Listas!$B$6:$C$106,2,),IF($AN751=$R$11,VLOOKUP($AO751,Listas!$E$6:$F$106,2,),IF($AN751=$R$12,VLOOKUP($AO751,Listas!$H$6:$I$106,2,),""))),"")</f>
        <v/>
      </c>
      <c r="CQ751" t="str">
        <f>IFERROR('Prod y alimentación'!K809*IF($AN751=$R$10,VLOOKUP($AO751,Listas!$B$6:$C$106,2,),IF($AN751=$R$11,VLOOKUP($AO751,Listas!$E$6:$F$106,2,),IF($AN751=$R$12,VLOOKUP($AO751,Listas!$H$6:$I$106,2,),""))),"")</f>
        <v/>
      </c>
      <c r="CR751" t="str">
        <f>IFERROR('Prod y alimentación'!N809*IF($AN751=$R$10,VLOOKUP($AO751,Listas!$B$6:$C$106,2,),IF($AN751=$R$11,VLOOKUP($AO751,Listas!$E$6:$F$106,2,),IF($AN751=$R$12,VLOOKUP($AO751,Listas!$H$6:$I$106,2,),""))),"")</f>
        <v/>
      </c>
      <c r="CS751" t="str">
        <f>IFERROR('Prod y alimentación'!Q809*IF($AN751=$R$10,VLOOKUP($AO751,Listas!$B$6:$C$106,2,),IF($AN751=$R$11,VLOOKUP($AO751,Listas!$E$6:$F$106,2,),IF($AN751=$R$12,VLOOKUP($AO751,Listas!$H$6:$I$106,2,),""))),"")</f>
        <v/>
      </c>
      <c r="CT751" t="str">
        <f>IFERROR('Prod y alimentación'!T809*IF($AN751=$R$10,VLOOKUP($AO751,Listas!$B$6:$C$106,2,),IF($AN751=$R$11,VLOOKUP($AO751,Listas!$E$6:$F$106,2,),IF($AN751=$R$12,VLOOKUP($AO751,Listas!$H$6:$I$106,2,),""))),"")</f>
        <v/>
      </c>
      <c r="CU751" t="str">
        <f>IFERROR('Prod y alimentación'!W809*IF($AN751=$R$10,VLOOKUP($AO751,Listas!$B$6:$C$106,2,),IF($AN751=$R$11,VLOOKUP($AO751,Listas!$E$6:$F$106,2,),IF($AN751=$R$12,VLOOKUP($AO751,Listas!$H$6:$I$106,2,),""))),"")</f>
        <v/>
      </c>
      <c r="CV751" t="str">
        <f>IFERROR('Prod y alimentación'!Z809*IF($AN751=$R$10,VLOOKUP($AO751,Listas!$B$6:$C$106,2,),IF($AN751=$R$11,VLOOKUP($AO751,Listas!$E$6:$F$106,2,),IF($AN751=$R$12,VLOOKUP($AO751,Listas!$H$6:$I$106,2,),""))),"")</f>
        <v/>
      </c>
      <c r="CW751" t="str">
        <f>IFERROR('Prod y alimentación'!AC809*IF($AN751=$R$10,VLOOKUP($AO751,Listas!$B$6:$C$106,2,),IF($AN751=$R$11,VLOOKUP($AO751,Listas!$E$6:$F$106,2,),IF($AN751=$R$12,VLOOKUP($AO751,Listas!$H$6:$I$106,2,),""))),"")</f>
        <v/>
      </c>
      <c r="CX751" t="str">
        <f>IFERROR('Prod y alimentación'!AF809*IF($AN751=$R$10,VLOOKUP($AO751,Listas!$B$6:$C$106,2,),IF($AN751=$R$11,VLOOKUP($AO751,Listas!$E$6:$F$106,2,),IF($AN751=$R$12,VLOOKUP($AO751,Listas!$H$6:$I$106,2,),""))),"")</f>
        <v/>
      </c>
      <c r="CY751" t="str">
        <f>IFERROR('Prod y alimentación'!AI809*IF($AN751=$R$10,VLOOKUP($AO751,Listas!$B$6:$C$106,2,),IF($AN751=$R$11,VLOOKUP($AO751,Listas!$E$6:$F$106,2,),IF($AN751=$R$12,VLOOKUP($AO751,Listas!$H$6:$I$106,2,),""))),"")</f>
        <v/>
      </c>
      <c r="CZ751" t="str">
        <f>IFERROR('Prod y alimentación'!AL809*IF($AN751=$R$10,VLOOKUP($AO751,Listas!$B$6:$C$106,2,),IF($AN751=$R$11,VLOOKUP($AO751,Listas!$E$6:$F$106,2,),IF($AN751=$R$12,VLOOKUP($AO751,Listas!$H$6:$I$106,2,),""))),"")</f>
        <v/>
      </c>
    </row>
    <row r="752" spans="80:104" x14ac:dyDescent="0.35">
      <c r="CB752" t="str">
        <f>IF(Reservas!E757="",IF(Reservas!D757="","",IF(Reservas!C757=$O$10,0.85,IF(Reservas!C757=$O$11,0.45,IF(Reservas!C757=$O$12,0.33,"")))),Reservas!E757)</f>
        <v/>
      </c>
      <c r="CC752" t="str">
        <f>IF(Reservas!H757="",IF(Reservas!G757="","",IF(Reservas!F757=$O$10,0.85,IF(Reservas!F757=$O$11,0.45,IF(Reservas!F757=$O$12,0.33,"")))),Reservas!H757)</f>
        <v/>
      </c>
      <c r="CD752" t="str">
        <f>IF(Reservas!K757="",IF(Reservas!J757="","",IF(Reservas!I757=$O$10,0.85,IF(Reservas!I757=$O$11,0.45,IF(Reservas!I757=$O$12,0.33,"")))),Reservas!K757)</f>
        <v/>
      </c>
      <c r="CE752" t="str">
        <f>IF(Reservas!N757="",IF(Reservas!M757="","",IF(Reservas!L757=$O$10,0.85,IF(Reservas!L757=$O$11,0.45,IF(Reservas!L757=$O$12,0.33,"")))),Reservas!N757)</f>
        <v/>
      </c>
      <c r="CF752" t="str">
        <f>IF(Reservas!Q757="",IF(Reservas!P757="","",IF(Reservas!O757=$O$10,0.85,IF(Reservas!O757=$O$11,0.45,IF(Reservas!O757=$O$12,0.33,"")))),Reservas!Q757)</f>
        <v/>
      </c>
      <c r="CG752" t="str">
        <f>IF(Reservas!T757="",IF(Reservas!S757="","",IF(Reservas!R757=$O$10,0.85,IF(Reservas!R757=$O$11,0.45,IF(Reservas!R757=$O$12,0.33,"")))),Reservas!T757)</f>
        <v/>
      </c>
      <c r="CH752" t="str">
        <f>IF(Reservas!W757="",IF(Reservas!V757="","",IF(Reservas!U757=$O$10,0.85,IF(Reservas!U757=$O$11,0.45,IF(Reservas!U757=$O$12,0.33,"")))),Reservas!W757)</f>
        <v/>
      </c>
      <c r="CI752" t="str">
        <f>IF(Reservas!Z757="",IF(Reservas!Y757="","",IF(Reservas!X757=$O$10,0.85,IF(Reservas!X757=$O$11,0.45,IF(Reservas!X757=$O$12,0.33,"")))),Reservas!Z757)</f>
        <v/>
      </c>
      <c r="CJ752" t="str">
        <f>IF(Reservas!AC757="",IF(Reservas!AB757="","",IF(Reservas!AA757=$O$10,0.85,IF(Reservas!AA757=$O$11,0.45,IF(Reservas!AA757=$O$12,0.33,"")))),Reservas!AC757)</f>
        <v/>
      </c>
      <c r="CK752" t="str">
        <f>IF(Reservas!AF757="",IF(Reservas!AE757="","",IF(Reservas!AD757=$O$10,0.85,IF(Reservas!AD757=$O$11,0.45,IF(Reservas!AD757=$O$12,0.33,"")))),Reservas!AF757)</f>
        <v/>
      </c>
      <c r="CL752" t="str">
        <f>IF(Reservas!AI757="",IF(Reservas!AH757="","",IF(Reservas!AG757=$O$10,0.85,IF(Reservas!AG757=$O$11,0.45,IF(Reservas!AG757=$O$12,0.33,"")))),Reservas!AI757)</f>
        <v/>
      </c>
      <c r="CM752" t="str">
        <f>IF(Reservas!AL757="",IF(Reservas!AK757="","",IF(Reservas!AJ757=$O$10,0.85,IF(Reservas!AJ757=$O$11,0.45,IF(Reservas!AJ757=$O$12,0.33,"")))),Reservas!AL757)</f>
        <v/>
      </c>
      <c r="CO752" t="str">
        <f>IFERROR('Prod y alimentación'!E810*IF($AN752=$R$10,VLOOKUP($AO752,Listas!$B$6:$C$106,2,),IF($AN752=$R$11,VLOOKUP($AO752,Listas!$E$6:$F$106,2,),IF($AN752=$R$12,VLOOKUP($AO752,Listas!$H$6:$I$106,2,),""))),"")</f>
        <v/>
      </c>
      <c r="CP752" t="str">
        <f>IFERROR('Prod y alimentación'!H810*IF($AN752=$R$10,VLOOKUP($AO752,Listas!$B$6:$C$106,2,),IF($AN752=$R$11,VLOOKUP($AO752,Listas!$E$6:$F$106,2,),IF($AN752=$R$12,VLOOKUP($AO752,Listas!$H$6:$I$106,2,),""))),"")</f>
        <v/>
      </c>
      <c r="CQ752" t="str">
        <f>IFERROR('Prod y alimentación'!K810*IF($AN752=$R$10,VLOOKUP($AO752,Listas!$B$6:$C$106,2,),IF($AN752=$R$11,VLOOKUP($AO752,Listas!$E$6:$F$106,2,),IF($AN752=$R$12,VLOOKUP($AO752,Listas!$H$6:$I$106,2,),""))),"")</f>
        <v/>
      </c>
      <c r="CR752" t="str">
        <f>IFERROR('Prod y alimentación'!N810*IF($AN752=$R$10,VLOOKUP($AO752,Listas!$B$6:$C$106,2,),IF($AN752=$R$11,VLOOKUP($AO752,Listas!$E$6:$F$106,2,),IF($AN752=$R$12,VLOOKUP($AO752,Listas!$H$6:$I$106,2,),""))),"")</f>
        <v/>
      </c>
      <c r="CS752" t="str">
        <f>IFERROR('Prod y alimentación'!Q810*IF($AN752=$R$10,VLOOKUP($AO752,Listas!$B$6:$C$106,2,),IF($AN752=$R$11,VLOOKUP($AO752,Listas!$E$6:$F$106,2,),IF($AN752=$R$12,VLOOKUP($AO752,Listas!$H$6:$I$106,2,),""))),"")</f>
        <v/>
      </c>
      <c r="CT752" t="str">
        <f>IFERROR('Prod y alimentación'!T810*IF($AN752=$R$10,VLOOKUP($AO752,Listas!$B$6:$C$106,2,),IF($AN752=$R$11,VLOOKUP($AO752,Listas!$E$6:$F$106,2,),IF($AN752=$R$12,VLOOKUP($AO752,Listas!$H$6:$I$106,2,),""))),"")</f>
        <v/>
      </c>
      <c r="CU752" t="str">
        <f>IFERROR('Prod y alimentación'!W810*IF($AN752=$R$10,VLOOKUP($AO752,Listas!$B$6:$C$106,2,),IF($AN752=$R$11,VLOOKUP($AO752,Listas!$E$6:$F$106,2,),IF($AN752=$R$12,VLOOKUP($AO752,Listas!$H$6:$I$106,2,),""))),"")</f>
        <v/>
      </c>
      <c r="CV752" t="str">
        <f>IFERROR('Prod y alimentación'!Z810*IF($AN752=$R$10,VLOOKUP($AO752,Listas!$B$6:$C$106,2,),IF($AN752=$R$11,VLOOKUP($AO752,Listas!$E$6:$F$106,2,),IF($AN752=$R$12,VLOOKUP($AO752,Listas!$H$6:$I$106,2,),""))),"")</f>
        <v/>
      </c>
      <c r="CW752" t="str">
        <f>IFERROR('Prod y alimentación'!AC810*IF($AN752=$R$10,VLOOKUP($AO752,Listas!$B$6:$C$106,2,),IF($AN752=$R$11,VLOOKUP($AO752,Listas!$E$6:$F$106,2,),IF($AN752=$R$12,VLOOKUP($AO752,Listas!$H$6:$I$106,2,),""))),"")</f>
        <v/>
      </c>
      <c r="CX752" t="str">
        <f>IFERROR('Prod y alimentación'!AF810*IF($AN752=$R$10,VLOOKUP($AO752,Listas!$B$6:$C$106,2,),IF($AN752=$R$11,VLOOKUP($AO752,Listas!$E$6:$F$106,2,),IF($AN752=$R$12,VLOOKUP($AO752,Listas!$H$6:$I$106,2,),""))),"")</f>
        <v/>
      </c>
      <c r="CY752" t="str">
        <f>IFERROR('Prod y alimentación'!AI810*IF($AN752=$R$10,VLOOKUP($AO752,Listas!$B$6:$C$106,2,),IF($AN752=$R$11,VLOOKUP($AO752,Listas!$E$6:$F$106,2,),IF($AN752=$R$12,VLOOKUP($AO752,Listas!$H$6:$I$106,2,),""))),"")</f>
        <v/>
      </c>
      <c r="CZ752" t="str">
        <f>IFERROR('Prod y alimentación'!AL810*IF($AN752=$R$10,VLOOKUP($AO752,Listas!$B$6:$C$106,2,),IF($AN752=$R$11,VLOOKUP($AO752,Listas!$E$6:$F$106,2,),IF($AN752=$R$12,VLOOKUP($AO752,Listas!$H$6:$I$106,2,),""))),"")</f>
        <v/>
      </c>
    </row>
    <row r="753" spans="80:104" x14ac:dyDescent="0.35">
      <c r="CB753" t="str">
        <f>IF(Reservas!E758="",IF(Reservas!D758="","",IF(Reservas!C758=$O$10,0.85,IF(Reservas!C758=$O$11,0.45,IF(Reservas!C758=$O$12,0.33,"")))),Reservas!E758)</f>
        <v/>
      </c>
      <c r="CC753" t="str">
        <f>IF(Reservas!H758="",IF(Reservas!G758="","",IF(Reservas!F758=$O$10,0.85,IF(Reservas!F758=$O$11,0.45,IF(Reservas!F758=$O$12,0.33,"")))),Reservas!H758)</f>
        <v/>
      </c>
      <c r="CD753" t="str">
        <f>IF(Reservas!K758="",IF(Reservas!J758="","",IF(Reservas!I758=$O$10,0.85,IF(Reservas!I758=$O$11,0.45,IF(Reservas!I758=$O$12,0.33,"")))),Reservas!K758)</f>
        <v/>
      </c>
      <c r="CE753" t="str">
        <f>IF(Reservas!N758="",IF(Reservas!M758="","",IF(Reservas!L758=$O$10,0.85,IF(Reservas!L758=$O$11,0.45,IF(Reservas!L758=$O$12,0.33,"")))),Reservas!N758)</f>
        <v/>
      </c>
      <c r="CF753" t="str">
        <f>IF(Reservas!Q758="",IF(Reservas!P758="","",IF(Reservas!O758=$O$10,0.85,IF(Reservas!O758=$O$11,0.45,IF(Reservas!O758=$O$12,0.33,"")))),Reservas!Q758)</f>
        <v/>
      </c>
      <c r="CG753" t="str">
        <f>IF(Reservas!T758="",IF(Reservas!S758="","",IF(Reservas!R758=$O$10,0.85,IF(Reservas!R758=$O$11,0.45,IF(Reservas!R758=$O$12,0.33,"")))),Reservas!T758)</f>
        <v/>
      </c>
      <c r="CH753" t="str">
        <f>IF(Reservas!W758="",IF(Reservas!V758="","",IF(Reservas!U758=$O$10,0.85,IF(Reservas!U758=$O$11,0.45,IF(Reservas!U758=$O$12,0.33,"")))),Reservas!W758)</f>
        <v/>
      </c>
      <c r="CI753" t="str">
        <f>IF(Reservas!Z758="",IF(Reservas!Y758="","",IF(Reservas!X758=$O$10,0.85,IF(Reservas!X758=$O$11,0.45,IF(Reservas!X758=$O$12,0.33,"")))),Reservas!Z758)</f>
        <v/>
      </c>
      <c r="CJ753" t="str">
        <f>IF(Reservas!AC758="",IF(Reservas!AB758="","",IF(Reservas!AA758=$O$10,0.85,IF(Reservas!AA758=$O$11,0.45,IF(Reservas!AA758=$O$12,0.33,"")))),Reservas!AC758)</f>
        <v/>
      </c>
      <c r="CK753" t="str">
        <f>IF(Reservas!AF758="",IF(Reservas!AE758="","",IF(Reservas!AD758=$O$10,0.85,IF(Reservas!AD758=$O$11,0.45,IF(Reservas!AD758=$O$12,0.33,"")))),Reservas!AF758)</f>
        <v/>
      </c>
      <c r="CL753" t="str">
        <f>IF(Reservas!AI758="",IF(Reservas!AH758="","",IF(Reservas!AG758=$O$10,0.85,IF(Reservas!AG758=$O$11,0.45,IF(Reservas!AG758=$O$12,0.33,"")))),Reservas!AI758)</f>
        <v/>
      </c>
      <c r="CM753" t="str">
        <f>IF(Reservas!AL758="",IF(Reservas!AK758="","",IF(Reservas!AJ758=$O$10,0.85,IF(Reservas!AJ758=$O$11,0.45,IF(Reservas!AJ758=$O$12,0.33,"")))),Reservas!AL758)</f>
        <v/>
      </c>
      <c r="CO753" t="str">
        <f>IFERROR('Prod y alimentación'!E811*IF($AN753=$R$10,VLOOKUP($AO753,Listas!$B$6:$C$106,2,),IF($AN753=$R$11,VLOOKUP($AO753,Listas!$E$6:$F$106,2,),IF($AN753=$R$12,VLOOKUP($AO753,Listas!$H$6:$I$106,2,),""))),"")</f>
        <v/>
      </c>
      <c r="CP753" t="str">
        <f>IFERROR('Prod y alimentación'!H811*IF($AN753=$R$10,VLOOKUP($AO753,Listas!$B$6:$C$106,2,),IF($AN753=$R$11,VLOOKUP($AO753,Listas!$E$6:$F$106,2,),IF($AN753=$R$12,VLOOKUP($AO753,Listas!$H$6:$I$106,2,),""))),"")</f>
        <v/>
      </c>
      <c r="CQ753" t="str">
        <f>IFERROR('Prod y alimentación'!K811*IF($AN753=$R$10,VLOOKUP($AO753,Listas!$B$6:$C$106,2,),IF($AN753=$R$11,VLOOKUP($AO753,Listas!$E$6:$F$106,2,),IF($AN753=$R$12,VLOOKUP($AO753,Listas!$H$6:$I$106,2,),""))),"")</f>
        <v/>
      </c>
      <c r="CR753" t="str">
        <f>IFERROR('Prod y alimentación'!N811*IF($AN753=$R$10,VLOOKUP($AO753,Listas!$B$6:$C$106,2,),IF($AN753=$R$11,VLOOKUP($AO753,Listas!$E$6:$F$106,2,),IF($AN753=$R$12,VLOOKUP($AO753,Listas!$H$6:$I$106,2,),""))),"")</f>
        <v/>
      </c>
      <c r="CS753" t="str">
        <f>IFERROR('Prod y alimentación'!Q811*IF($AN753=$R$10,VLOOKUP($AO753,Listas!$B$6:$C$106,2,),IF($AN753=$R$11,VLOOKUP($AO753,Listas!$E$6:$F$106,2,),IF($AN753=$R$12,VLOOKUP($AO753,Listas!$H$6:$I$106,2,),""))),"")</f>
        <v/>
      </c>
      <c r="CT753" t="str">
        <f>IFERROR('Prod y alimentación'!T811*IF($AN753=$R$10,VLOOKUP($AO753,Listas!$B$6:$C$106,2,),IF($AN753=$R$11,VLOOKUP($AO753,Listas!$E$6:$F$106,2,),IF($AN753=$R$12,VLOOKUP($AO753,Listas!$H$6:$I$106,2,),""))),"")</f>
        <v/>
      </c>
      <c r="CU753" t="str">
        <f>IFERROR('Prod y alimentación'!W811*IF($AN753=$R$10,VLOOKUP($AO753,Listas!$B$6:$C$106,2,),IF($AN753=$R$11,VLOOKUP($AO753,Listas!$E$6:$F$106,2,),IF($AN753=$R$12,VLOOKUP($AO753,Listas!$H$6:$I$106,2,),""))),"")</f>
        <v/>
      </c>
      <c r="CV753" t="str">
        <f>IFERROR('Prod y alimentación'!Z811*IF($AN753=$R$10,VLOOKUP($AO753,Listas!$B$6:$C$106,2,),IF($AN753=$R$11,VLOOKUP($AO753,Listas!$E$6:$F$106,2,),IF($AN753=$R$12,VLOOKUP($AO753,Listas!$H$6:$I$106,2,),""))),"")</f>
        <v/>
      </c>
      <c r="CW753" t="str">
        <f>IFERROR('Prod y alimentación'!AC811*IF($AN753=$R$10,VLOOKUP($AO753,Listas!$B$6:$C$106,2,),IF($AN753=$R$11,VLOOKUP($AO753,Listas!$E$6:$F$106,2,),IF($AN753=$R$12,VLOOKUP($AO753,Listas!$H$6:$I$106,2,),""))),"")</f>
        <v/>
      </c>
      <c r="CX753" t="str">
        <f>IFERROR('Prod y alimentación'!AF811*IF($AN753=$R$10,VLOOKUP($AO753,Listas!$B$6:$C$106,2,),IF($AN753=$R$11,VLOOKUP($AO753,Listas!$E$6:$F$106,2,),IF($AN753=$R$12,VLOOKUP($AO753,Listas!$H$6:$I$106,2,),""))),"")</f>
        <v/>
      </c>
      <c r="CY753" t="str">
        <f>IFERROR('Prod y alimentación'!AI811*IF($AN753=$R$10,VLOOKUP($AO753,Listas!$B$6:$C$106,2,),IF($AN753=$R$11,VLOOKUP($AO753,Listas!$E$6:$F$106,2,),IF($AN753=$R$12,VLOOKUP($AO753,Listas!$H$6:$I$106,2,),""))),"")</f>
        <v/>
      </c>
      <c r="CZ753" t="str">
        <f>IFERROR('Prod y alimentación'!AL811*IF($AN753=$R$10,VLOOKUP($AO753,Listas!$B$6:$C$106,2,),IF($AN753=$R$11,VLOOKUP($AO753,Listas!$E$6:$F$106,2,),IF($AN753=$R$12,VLOOKUP($AO753,Listas!$H$6:$I$106,2,),""))),"")</f>
        <v/>
      </c>
    </row>
    <row r="754" spans="80:104" x14ac:dyDescent="0.35">
      <c r="CB754" t="str">
        <f>IF(Reservas!E759="",IF(Reservas!D759="","",IF(Reservas!C759=$O$10,0.85,IF(Reservas!C759=$O$11,0.45,IF(Reservas!C759=$O$12,0.33,"")))),Reservas!E759)</f>
        <v/>
      </c>
      <c r="CC754" t="str">
        <f>IF(Reservas!H759="",IF(Reservas!G759="","",IF(Reservas!F759=$O$10,0.85,IF(Reservas!F759=$O$11,0.45,IF(Reservas!F759=$O$12,0.33,"")))),Reservas!H759)</f>
        <v/>
      </c>
      <c r="CD754" t="str">
        <f>IF(Reservas!K759="",IF(Reservas!J759="","",IF(Reservas!I759=$O$10,0.85,IF(Reservas!I759=$O$11,0.45,IF(Reservas!I759=$O$12,0.33,"")))),Reservas!K759)</f>
        <v/>
      </c>
      <c r="CE754" t="str">
        <f>IF(Reservas!N759="",IF(Reservas!M759="","",IF(Reservas!L759=$O$10,0.85,IF(Reservas!L759=$O$11,0.45,IF(Reservas!L759=$O$12,0.33,"")))),Reservas!N759)</f>
        <v/>
      </c>
      <c r="CF754" t="str">
        <f>IF(Reservas!Q759="",IF(Reservas!P759="","",IF(Reservas!O759=$O$10,0.85,IF(Reservas!O759=$O$11,0.45,IF(Reservas!O759=$O$12,0.33,"")))),Reservas!Q759)</f>
        <v/>
      </c>
      <c r="CG754" t="str">
        <f>IF(Reservas!T759="",IF(Reservas!S759="","",IF(Reservas!R759=$O$10,0.85,IF(Reservas!R759=$O$11,0.45,IF(Reservas!R759=$O$12,0.33,"")))),Reservas!T759)</f>
        <v/>
      </c>
      <c r="CH754" t="str">
        <f>IF(Reservas!W759="",IF(Reservas!V759="","",IF(Reservas!U759=$O$10,0.85,IF(Reservas!U759=$O$11,0.45,IF(Reservas!U759=$O$12,0.33,"")))),Reservas!W759)</f>
        <v/>
      </c>
      <c r="CI754" t="str">
        <f>IF(Reservas!Z759="",IF(Reservas!Y759="","",IF(Reservas!X759=$O$10,0.85,IF(Reservas!X759=$O$11,0.45,IF(Reservas!X759=$O$12,0.33,"")))),Reservas!Z759)</f>
        <v/>
      </c>
      <c r="CJ754" t="str">
        <f>IF(Reservas!AC759="",IF(Reservas!AB759="","",IF(Reservas!AA759=$O$10,0.85,IF(Reservas!AA759=$O$11,0.45,IF(Reservas!AA759=$O$12,0.33,"")))),Reservas!AC759)</f>
        <v/>
      </c>
      <c r="CK754" t="str">
        <f>IF(Reservas!AF759="",IF(Reservas!AE759="","",IF(Reservas!AD759=$O$10,0.85,IF(Reservas!AD759=$O$11,0.45,IF(Reservas!AD759=$O$12,0.33,"")))),Reservas!AF759)</f>
        <v/>
      </c>
      <c r="CL754" t="str">
        <f>IF(Reservas!AI759="",IF(Reservas!AH759="","",IF(Reservas!AG759=$O$10,0.85,IF(Reservas!AG759=$O$11,0.45,IF(Reservas!AG759=$O$12,0.33,"")))),Reservas!AI759)</f>
        <v/>
      </c>
      <c r="CM754" t="str">
        <f>IF(Reservas!AL759="",IF(Reservas!AK759="","",IF(Reservas!AJ759=$O$10,0.85,IF(Reservas!AJ759=$O$11,0.45,IF(Reservas!AJ759=$O$12,0.33,"")))),Reservas!AL759)</f>
        <v/>
      </c>
      <c r="CO754" t="str">
        <f>IFERROR('Prod y alimentación'!E812*IF($AN754=$R$10,VLOOKUP($AO754,Listas!$B$6:$C$106,2,),IF($AN754=$R$11,VLOOKUP($AO754,Listas!$E$6:$F$106,2,),IF($AN754=$R$12,VLOOKUP($AO754,Listas!$H$6:$I$106,2,),""))),"")</f>
        <v/>
      </c>
      <c r="CP754" t="str">
        <f>IFERROR('Prod y alimentación'!H812*IF($AN754=$R$10,VLOOKUP($AO754,Listas!$B$6:$C$106,2,),IF($AN754=$R$11,VLOOKUP($AO754,Listas!$E$6:$F$106,2,),IF($AN754=$R$12,VLOOKUP($AO754,Listas!$H$6:$I$106,2,),""))),"")</f>
        <v/>
      </c>
      <c r="CQ754" t="str">
        <f>IFERROR('Prod y alimentación'!K812*IF($AN754=$R$10,VLOOKUP($AO754,Listas!$B$6:$C$106,2,),IF($AN754=$R$11,VLOOKUP($AO754,Listas!$E$6:$F$106,2,),IF($AN754=$R$12,VLOOKUP($AO754,Listas!$H$6:$I$106,2,),""))),"")</f>
        <v/>
      </c>
      <c r="CR754" t="str">
        <f>IFERROR('Prod y alimentación'!N812*IF($AN754=$R$10,VLOOKUP($AO754,Listas!$B$6:$C$106,2,),IF($AN754=$R$11,VLOOKUP($AO754,Listas!$E$6:$F$106,2,),IF($AN754=$R$12,VLOOKUP($AO754,Listas!$H$6:$I$106,2,),""))),"")</f>
        <v/>
      </c>
      <c r="CS754" t="str">
        <f>IFERROR('Prod y alimentación'!Q812*IF($AN754=$R$10,VLOOKUP($AO754,Listas!$B$6:$C$106,2,),IF($AN754=$R$11,VLOOKUP($AO754,Listas!$E$6:$F$106,2,),IF($AN754=$R$12,VLOOKUP($AO754,Listas!$H$6:$I$106,2,),""))),"")</f>
        <v/>
      </c>
      <c r="CT754" t="str">
        <f>IFERROR('Prod y alimentación'!T812*IF($AN754=$R$10,VLOOKUP($AO754,Listas!$B$6:$C$106,2,),IF($AN754=$R$11,VLOOKUP($AO754,Listas!$E$6:$F$106,2,),IF($AN754=$R$12,VLOOKUP($AO754,Listas!$H$6:$I$106,2,),""))),"")</f>
        <v/>
      </c>
      <c r="CU754" t="str">
        <f>IFERROR('Prod y alimentación'!W812*IF($AN754=$R$10,VLOOKUP($AO754,Listas!$B$6:$C$106,2,),IF($AN754=$R$11,VLOOKUP($AO754,Listas!$E$6:$F$106,2,),IF($AN754=$R$12,VLOOKUP($AO754,Listas!$H$6:$I$106,2,),""))),"")</f>
        <v/>
      </c>
      <c r="CV754" t="str">
        <f>IFERROR('Prod y alimentación'!Z812*IF($AN754=$R$10,VLOOKUP($AO754,Listas!$B$6:$C$106,2,),IF($AN754=$R$11,VLOOKUP($AO754,Listas!$E$6:$F$106,2,),IF($AN754=$R$12,VLOOKUP($AO754,Listas!$H$6:$I$106,2,),""))),"")</f>
        <v/>
      </c>
      <c r="CW754" t="str">
        <f>IFERROR('Prod y alimentación'!AC812*IF($AN754=$R$10,VLOOKUP($AO754,Listas!$B$6:$C$106,2,),IF($AN754=$R$11,VLOOKUP($AO754,Listas!$E$6:$F$106,2,),IF($AN754=$R$12,VLOOKUP($AO754,Listas!$H$6:$I$106,2,),""))),"")</f>
        <v/>
      </c>
      <c r="CX754" t="str">
        <f>IFERROR('Prod y alimentación'!AF812*IF($AN754=$R$10,VLOOKUP($AO754,Listas!$B$6:$C$106,2,),IF($AN754=$R$11,VLOOKUP($AO754,Listas!$E$6:$F$106,2,),IF($AN754=$R$12,VLOOKUP($AO754,Listas!$H$6:$I$106,2,),""))),"")</f>
        <v/>
      </c>
      <c r="CY754" t="str">
        <f>IFERROR('Prod y alimentación'!AI812*IF($AN754=$R$10,VLOOKUP($AO754,Listas!$B$6:$C$106,2,),IF($AN754=$R$11,VLOOKUP($AO754,Listas!$E$6:$F$106,2,),IF($AN754=$R$12,VLOOKUP($AO754,Listas!$H$6:$I$106,2,),""))),"")</f>
        <v/>
      </c>
      <c r="CZ754" t="str">
        <f>IFERROR('Prod y alimentación'!AL812*IF($AN754=$R$10,VLOOKUP($AO754,Listas!$B$6:$C$106,2,),IF($AN754=$R$11,VLOOKUP($AO754,Listas!$E$6:$F$106,2,),IF($AN754=$R$12,VLOOKUP($AO754,Listas!$H$6:$I$106,2,),""))),"")</f>
        <v/>
      </c>
    </row>
    <row r="755" spans="80:104" x14ac:dyDescent="0.35">
      <c r="CB755" t="str">
        <f>IF(Reservas!E760="",IF(Reservas!D760="","",IF(Reservas!C760=$O$10,0.85,IF(Reservas!C760=$O$11,0.45,IF(Reservas!C760=$O$12,0.33,"")))),Reservas!E760)</f>
        <v/>
      </c>
      <c r="CC755" t="str">
        <f>IF(Reservas!H760="",IF(Reservas!G760="","",IF(Reservas!F760=$O$10,0.85,IF(Reservas!F760=$O$11,0.45,IF(Reservas!F760=$O$12,0.33,"")))),Reservas!H760)</f>
        <v/>
      </c>
      <c r="CD755" t="str">
        <f>IF(Reservas!K760="",IF(Reservas!J760="","",IF(Reservas!I760=$O$10,0.85,IF(Reservas!I760=$O$11,0.45,IF(Reservas!I760=$O$12,0.33,"")))),Reservas!K760)</f>
        <v/>
      </c>
      <c r="CE755" t="str">
        <f>IF(Reservas!N760="",IF(Reservas!M760="","",IF(Reservas!L760=$O$10,0.85,IF(Reservas!L760=$O$11,0.45,IF(Reservas!L760=$O$12,0.33,"")))),Reservas!N760)</f>
        <v/>
      </c>
      <c r="CF755" t="str">
        <f>IF(Reservas!Q760="",IF(Reservas!P760="","",IF(Reservas!O760=$O$10,0.85,IF(Reservas!O760=$O$11,0.45,IF(Reservas!O760=$O$12,0.33,"")))),Reservas!Q760)</f>
        <v/>
      </c>
      <c r="CG755" t="str">
        <f>IF(Reservas!T760="",IF(Reservas!S760="","",IF(Reservas!R760=$O$10,0.85,IF(Reservas!R760=$O$11,0.45,IF(Reservas!R760=$O$12,0.33,"")))),Reservas!T760)</f>
        <v/>
      </c>
      <c r="CH755" t="str">
        <f>IF(Reservas!W760="",IF(Reservas!V760="","",IF(Reservas!U760=$O$10,0.85,IF(Reservas!U760=$O$11,0.45,IF(Reservas!U760=$O$12,0.33,"")))),Reservas!W760)</f>
        <v/>
      </c>
      <c r="CI755" t="str">
        <f>IF(Reservas!Z760="",IF(Reservas!Y760="","",IF(Reservas!X760=$O$10,0.85,IF(Reservas!X760=$O$11,0.45,IF(Reservas!X760=$O$12,0.33,"")))),Reservas!Z760)</f>
        <v/>
      </c>
      <c r="CJ755" t="str">
        <f>IF(Reservas!AC760="",IF(Reservas!AB760="","",IF(Reservas!AA760=$O$10,0.85,IF(Reservas!AA760=$O$11,0.45,IF(Reservas!AA760=$O$12,0.33,"")))),Reservas!AC760)</f>
        <v/>
      </c>
      <c r="CK755" t="str">
        <f>IF(Reservas!AF760="",IF(Reservas!AE760="","",IF(Reservas!AD760=$O$10,0.85,IF(Reservas!AD760=$O$11,0.45,IF(Reservas!AD760=$O$12,0.33,"")))),Reservas!AF760)</f>
        <v/>
      </c>
      <c r="CL755" t="str">
        <f>IF(Reservas!AI760="",IF(Reservas!AH760="","",IF(Reservas!AG760=$O$10,0.85,IF(Reservas!AG760=$O$11,0.45,IF(Reservas!AG760=$O$12,0.33,"")))),Reservas!AI760)</f>
        <v/>
      </c>
      <c r="CM755" t="str">
        <f>IF(Reservas!AL760="",IF(Reservas!AK760="","",IF(Reservas!AJ760=$O$10,0.85,IF(Reservas!AJ760=$O$11,0.45,IF(Reservas!AJ760=$O$12,0.33,"")))),Reservas!AL760)</f>
        <v/>
      </c>
      <c r="CO755" t="str">
        <f>IFERROR('Prod y alimentación'!E813*IF($AN755=$R$10,VLOOKUP($AO755,Listas!$B$6:$C$106,2,),IF($AN755=$R$11,VLOOKUP($AO755,Listas!$E$6:$F$106,2,),IF($AN755=$R$12,VLOOKUP($AO755,Listas!$H$6:$I$106,2,),""))),"")</f>
        <v/>
      </c>
      <c r="CP755" t="str">
        <f>IFERROR('Prod y alimentación'!H813*IF($AN755=$R$10,VLOOKUP($AO755,Listas!$B$6:$C$106,2,),IF($AN755=$R$11,VLOOKUP($AO755,Listas!$E$6:$F$106,2,),IF($AN755=$R$12,VLOOKUP($AO755,Listas!$H$6:$I$106,2,),""))),"")</f>
        <v/>
      </c>
      <c r="CQ755" t="str">
        <f>IFERROR('Prod y alimentación'!K813*IF($AN755=$R$10,VLOOKUP($AO755,Listas!$B$6:$C$106,2,),IF($AN755=$R$11,VLOOKUP($AO755,Listas!$E$6:$F$106,2,),IF($AN755=$R$12,VLOOKUP($AO755,Listas!$H$6:$I$106,2,),""))),"")</f>
        <v/>
      </c>
      <c r="CR755" t="str">
        <f>IFERROR('Prod y alimentación'!N813*IF($AN755=$R$10,VLOOKUP($AO755,Listas!$B$6:$C$106,2,),IF($AN755=$R$11,VLOOKUP($AO755,Listas!$E$6:$F$106,2,),IF($AN755=$R$12,VLOOKUP($AO755,Listas!$H$6:$I$106,2,),""))),"")</f>
        <v/>
      </c>
      <c r="CS755" t="str">
        <f>IFERROR('Prod y alimentación'!Q813*IF($AN755=$R$10,VLOOKUP($AO755,Listas!$B$6:$C$106,2,),IF($AN755=$R$11,VLOOKUP($AO755,Listas!$E$6:$F$106,2,),IF($AN755=$R$12,VLOOKUP($AO755,Listas!$H$6:$I$106,2,),""))),"")</f>
        <v/>
      </c>
      <c r="CT755" t="str">
        <f>IFERROR('Prod y alimentación'!T813*IF($AN755=$R$10,VLOOKUP($AO755,Listas!$B$6:$C$106,2,),IF($AN755=$R$11,VLOOKUP($AO755,Listas!$E$6:$F$106,2,),IF($AN755=$R$12,VLOOKUP($AO755,Listas!$H$6:$I$106,2,),""))),"")</f>
        <v/>
      </c>
      <c r="CU755" t="str">
        <f>IFERROR('Prod y alimentación'!W813*IF($AN755=$R$10,VLOOKUP($AO755,Listas!$B$6:$C$106,2,),IF($AN755=$R$11,VLOOKUP($AO755,Listas!$E$6:$F$106,2,),IF($AN755=$R$12,VLOOKUP($AO755,Listas!$H$6:$I$106,2,),""))),"")</f>
        <v/>
      </c>
      <c r="CV755" t="str">
        <f>IFERROR('Prod y alimentación'!Z813*IF($AN755=$R$10,VLOOKUP($AO755,Listas!$B$6:$C$106,2,),IF($AN755=$R$11,VLOOKUP($AO755,Listas!$E$6:$F$106,2,),IF($AN755=$R$12,VLOOKUP($AO755,Listas!$H$6:$I$106,2,),""))),"")</f>
        <v/>
      </c>
      <c r="CW755" t="str">
        <f>IFERROR('Prod y alimentación'!AC813*IF($AN755=$R$10,VLOOKUP($AO755,Listas!$B$6:$C$106,2,),IF($AN755=$R$11,VLOOKUP($AO755,Listas!$E$6:$F$106,2,),IF($AN755=$R$12,VLOOKUP($AO755,Listas!$H$6:$I$106,2,),""))),"")</f>
        <v/>
      </c>
      <c r="CX755" t="str">
        <f>IFERROR('Prod y alimentación'!AF813*IF($AN755=$R$10,VLOOKUP($AO755,Listas!$B$6:$C$106,2,),IF($AN755=$R$11,VLOOKUP($AO755,Listas!$E$6:$F$106,2,),IF($AN755=$R$12,VLOOKUP($AO755,Listas!$H$6:$I$106,2,),""))),"")</f>
        <v/>
      </c>
      <c r="CY755" t="str">
        <f>IFERROR('Prod y alimentación'!AI813*IF($AN755=$R$10,VLOOKUP($AO755,Listas!$B$6:$C$106,2,),IF($AN755=$R$11,VLOOKUP($AO755,Listas!$E$6:$F$106,2,),IF($AN755=$R$12,VLOOKUP($AO755,Listas!$H$6:$I$106,2,),""))),"")</f>
        <v/>
      </c>
      <c r="CZ755" t="str">
        <f>IFERROR('Prod y alimentación'!AL813*IF($AN755=$R$10,VLOOKUP($AO755,Listas!$B$6:$C$106,2,),IF($AN755=$R$11,VLOOKUP($AO755,Listas!$E$6:$F$106,2,),IF($AN755=$R$12,VLOOKUP($AO755,Listas!$H$6:$I$106,2,),""))),"")</f>
        <v/>
      </c>
    </row>
    <row r="756" spans="80:104" x14ac:dyDescent="0.35">
      <c r="CB756" t="str">
        <f>IF(Reservas!E761="",IF(Reservas!D761="","",IF(Reservas!C761=$O$10,0.85,IF(Reservas!C761=$O$11,0.45,IF(Reservas!C761=$O$12,0.33,"")))),Reservas!E761)</f>
        <v/>
      </c>
      <c r="CC756" t="str">
        <f>IF(Reservas!H761="",IF(Reservas!G761="","",IF(Reservas!F761=$O$10,0.85,IF(Reservas!F761=$O$11,0.45,IF(Reservas!F761=$O$12,0.33,"")))),Reservas!H761)</f>
        <v/>
      </c>
      <c r="CD756" t="str">
        <f>IF(Reservas!K761="",IF(Reservas!J761="","",IF(Reservas!I761=$O$10,0.85,IF(Reservas!I761=$O$11,0.45,IF(Reservas!I761=$O$12,0.33,"")))),Reservas!K761)</f>
        <v/>
      </c>
      <c r="CE756" t="str">
        <f>IF(Reservas!N761="",IF(Reservas!M761="","",IF(Reservas!L761=$O$10,0.85,IF(Reservas!L761=$O$11,0.45,IF(Reservas!L761=$O$12,0.33,"")))),Reservas!N761)</f>
        <v/>
      </c>
      <c r="CF756" t="str">
        <f>IF(Reservas!Q761="",IF(Reservas!P761="","",IF(Reservas!O761=$O$10,0.85,IF(Reservas!O761=$O$11,0.45,IF(Reservas!O761=$O$12,0.33,"")))),Reservas!Q761)</f>
        <v/>
      </c>
      <c r="CG756" t="str">
        <f>IF(Reservas!T761="",IF(Reservas!S761="","",IF(Reservas!R761=$O$10,0.85,IF(Reservas!R761=$O$11,0.45,IF(Reservas!R761=$O$12,0.33,"")))),Reservas!T761)</f>
        <v/>
      </c>
      <c r="CH756" t="str">
        <f>IF(Reservas!W761="",IF(Reservas!V761="","",IF(Reservas!U761=$O$10,0.85,IF(Reservas!U761=$O$11,0.45,IF(Reservas!U761=$O$12,0.33,"")))),Reservas!W761)</f>
        <v/>
      </c>
      <c r="CI756" t="str">
        <f>IF(Reservas!Z761="",IF(Reservas!Y761="","",IF(Reservas!X761=$O$10,0.85,IF(Reservas!X761=$O$11,0.45,IF(Reservas!X761=$O$12,0.33,"")))),Reservas!Z761)</f>
        <v/>
      </c>
      <c r="CJ756" t="str">
        <f>IF(Reservas!AC761="",IF(Reservas!AB761="","",IF(Reservas!AA761=$O$10,0.85,IF(Reservas!AA761=$O$11,0.45,IF(Reservas!AA761=$O$12,0.33,"")))),Reservas!AC761)</f>
        <v/>
      </c>
      <c r="CK756" t="str">
        <f>IF(Reservas!AF761="",IF(Reservas!AE761="","",IF(Reservas!AD761=$O$10,0.85,IF(Reservas!AD761=$O$11,0.45,IF(Reservas!AD761=$O$12,0.33,"")))),Reservas!AF761)</f>
        <v/>
      </c>
      <c r="CL756" t="str">
        <f>IF(Reservas!AI761="",IF(Reservas!AH761="","",IF(Reservas!AG761=$O$10,0.85,IF(Reservas!AG761=$O$11,0.45,IF(Reservas!AG761=$O$12,0.33,"")))),Reservas!AI761)</f>
        <v/>
      </c>
      <c r="CM756" t="str">
        <f>IF(Reservas!AL761="",IF(Reservas!AK761="","",IF(Reservas!AJ761=$O$10,0.85,IF(Reservas!AJ761=$O$11,0.45,IF(Reservas!AJ761=$O$12,0.33,"")))),Reservas!AL761)</f>
        <v/>
      </c>
      <c r="CO756" t="str">
        <f>IFERROR('Prod y alimentación'!E814*IF($AN756=$R$10,VLOOKUP($AO756,Listas!$B$6:$C$106,2,),IF($AN756=$R$11,VLOOKUP($AO756,Listas!$E$6:$F$106,2,),IF($AN756=$R$12,VLOOKUP($AO756,Listas!$H$6:$I$106,2,),""))),"")</f>
        <v/>
      </c>
      <c r="CP756" t="str">
        <f>IFERROR('Prod y alimentación'!H814*IF($AN756=$R$10,VLOOKUP($AO756,Listas!$B$6:$C$106,2,),IF($AN756=$R$11,VLOOKUP($AO756,Listas!$E$6:$F$106,2,),IF($AN756=$R$12,VLOOKUP($AO756,Listas!$H$6:$I$106,2,),""))),"")</f>
        <v/>
      </c>
      <c r="CQ756" t="str">
        <f>IFERROR('Prod y alimentación'!K814*IF($AN756=$R$10,VLOOKUP($AO756,Listas!$B$6:$C$106,2,),IF($AN756=$R$11,VLOOKUP($AO756,Listas!$E$6:$F$106,2,),IF($AN756=$R$12,VLOOKUP($AO756,Listas!$H$6:$I$106,2,),""))),"")</f>
        <v/>
      </c>
      <c r="CR756" t="str">
        <f>IFERROR('Prod y alimentación'!N814*IF($AN756=$R$10,VLOOKUP($AO756,Listas!$B$6:$C$106,2,),IF($AN756=$R$11,VLOOKUP($AO756,Listas!$E$6:$F$106,2,),IF($AN756=$R$12,VLOOKUP($AO756,Listas!$H$6:$I$106,2,),""))),"")</f>
        <v/>
      </c>
      <c r="CS756" t="str">
        <f>IFERROR('Prod y alimentación'!Q814*IF($AN756=$R$10,VLOOKUP($AO756,Listas!$B$6:$C$106,2,),IF($AN756=$R$11,VLOOKUP($AO756,Listas!$E$6:$F$106,2,),IF($AN756=$R$12,VLOOKUP($AO756,Listas!$H$6:$I$106,2,),""))),"")</f>
        <v/>
      </c>
      <c r="CT756" t="str">
        <f>IFERROR('Prod y alimentación'!T814*IF($AN756=$R$10,VLOOKUP($AO756,Listas!$B$6:$C$106,2,),IF($AN756=$R$11,VLOOKUP($AO756,Listas!$E$6:$F$106,2,),IF($AN756=$R$12,VLOOKUP($AO756,Listas!$H$6:$I$106,2,),""))),"")</f>
        <v/>
      </c>
      <c r="CU756" t="str">
        <f>IFERROR('Prod y alimentación'!W814*IF($AN756=$R$10,VLOOKUP($AO756,Listas!$B$6:$C$106,2,),IF($AN756=$R$11,VLOOKUP($AO756,Listas!$E$6:$F$106,2,),IF($AN756=$R$12,VLOOKUP($AO756,Listas!$H$6:$I$106,2,),""))),"")</f>
        <v/>
      </c>
      <c r="CV756" t="str">
        <f>IFERROR('Prod y alimentación'!Z814*IF($AN756=$R$10,VLOOKUP($AO756,Listas!$B$6:$C$106,2,),IF($AN756=$R$11,VLOOKUP($AO756,Listas!$E$6:$F$106,2,),IF($AN756=$R$12,VLOOKUP($AO756,Listas!$H$6:$I$106,2,),""))),"")</f>
        <v/>
      </c>
      <c r="CW756" t="str">
        <f>IFERROR('Prod y alimentación'!AC814*IF($AN756=$R$10,VLOOKUP($AO756,Listas!$B$6:$C$106,2,),IF($AN756=$R$11,VLOOKUP($AO756,Listas!$E$6:$F$106,2,),IF($AN756=$R$12,VLOOKUP($AO756,Listas!$H$6:$I$106,2,),""))),"")</f>
        <v/>
      </c>
      <c r="CX756" t="str">
        <f>IFERROR('Prod y alimentación'!AF814*IF($AN756=$R$10,VLOOKUP($AO756,Listas!$B$6:$C$106,2,),IF($AN756=$R$11,VLOOKUP($AO756,Listas!$E$6:$F$106,2,),IF($AN756=$R$12,VLOOKUP($AO756,Listas!$H$6:$I$106,2,),""))),"")</f>
        <v/>
      </c>
      <c r="CY756" t="str">
        <f>IFERROR('Prod y alimentación'!AI814*IF($AN756=$R$10,VLOOKUP($AO756,Listas!$B$6:$C$106,2,),IF($AN756=$R$11,VLOOKUP($AO756,Listas!$E$6:$F$106,2,),IF($AN756=$R$12,VLOOKUP($AO756,Listas!$H$6:$I$106,2,),""))),"")</f>
        <v/>
      </c>
      <c r="CZ756" t="str">
        <f>IFERROR('Prod y alimentación'!AL814*IF($AN756=$R$10,VLOOKUP($AO756,Listas!$B$6:$C$106,2,),IF($AN756=$R$11,VLOOKUP($AO756,Listas!$E$6:$F$106,2,),IF($AN756=$R$12,VLOOKUP($AO756,Listas!$H$6:$I$106,2,),""))),"")</f>
        <v/>
      </c>
    </row>
    <row r="757" spans="80:104" x14ac:dyDescent="0.35">
      <c r="CB757" t="str">
        <f>IF(Reservas!E762="",IF(Reservas!D762="","",IF(Reservas!C762=$O$10,0.85,IF(Reservas!C762=$O$11,0.45,IF(Reservas!C762=$O$12,0.33,"")))),Reservas!E762)</f>
        <v/>
      </c>
      <c r="CC757" t="str">
        <f>IF(Reservas!H762="",IF(Reservas!G762="","",IF(Reservas!F762=$O$10,0.85,IF(Reservas!F762=$O$11,0.45,IF(Reservas!F762=$O$12,0.33,"")))),Reservas!H762)</f>
        <v/>
      </c>
      <c r="CD757" t="str">
        <f>IF(Reservas!K762="",IF(Reservas!J762="","",IF(Reservas!I762=$O$10,0.85,IF(Reservas!I762=$O$11,0.45,IF(Reservas!I762=$O$12,0.33,"")))),Reservas!K762)</f>
        <v/>
      </c>
      <c r="CE757" t="str">
        <f>IF(Reservas!N762="",IF(Reservas!M762="","",IF(Reservas!L762=$O$10,0.85,IF(Reservas!L762=$O$11,0.45,IF(Reservas!L762=$O$12,0.33,"")))),Reservas!N762)</f>
        <v/>
      </c>
      <c r="CF757" t="str">
        <f>IF(Reservas!Q762="",IF(Reservas!P762="","",IF(Reservas!O762=$O$10,0.85,IF(Reservas!O762=$O$11,0.45,IF(Reservas!O762=$O$12,0.33,"")))),Reservas!Q762)</f>
        <v/>
      </c>
      <c r="CG757" t="str">
        <f>IF(Reservas!T762="",IF(Reservas!S762="","",IF(Reservas!R762=$O$10,0.85,IF(Reservas!R762=$O$11,0.45,IF(Reservas!R762=$O$12,0.33,"")))),Reservas!T762)</f>
        <v/>
      </c>
      <c r="CH757" t="str">
        <f>IF(Reservas!W762="",IF(Reservas!V762="","",IF(Reservas!U762=$O$10,0.85,IF(Reservas!U762=$O$11,0.45,IF(Reservas!U762=$O$12,0.33,"")))),Reservas!W762)</f>
        <v/>
      </c>
      <c r="CI757" t="str">
        <f>IF(Reservas!Z762="",IF(Reservas!Y762="","",IF(Reservas!X762=$O$10,0.85,IF(Reservas!X762=$O$11,0.45,IF(Reservas!X762=$O$12,0.33,"")))),Reservas!Z762)</f>
        <v/>
      </c>
      <c r="CJ757" t="str">
        <f>IF(Reservas!AC762="",IF(Reservas!AB762="","",IF(Reservas!AA762=$O$10,0.85,IF(Reservas!AA762=$O$11,0.45,IF(Reservas!AA762=$O$12,0.33,"")))),Reservas!AC762)</f>
        <v/>
      </c>
      <c r="CK757" t="str">
        <f>IF(Reservas!AF762="",IF(Reservas!AE762="","",IF(Reservas!AD762=$O$10,0.85,IF(Reservas!AD762=$O$11,0.45,IF(Reservas!AD762=$O$12,0.33,"")))),Reservas!AF762)</f>
        <v/>
      </c>
      <c r="CL757" t="str">
        <f>IF(Reservas!AI762="",IF(Reservas!AH762="","",IF(Reservas!AG762=$O$10,0.85,IF(Reservas!AG762=$O$11,0.45,IF(Reservas!AG762=$O$12,0.33,"")))),Reservas!AI762)</f>
        <v/>
      </c>
      <c r="CM757" t="str">
        <f>IF(Reservas!AL762="",IF(Reservas!AK762="","",IF(Reservas!AJ762=$O$10,0.85,IF(Reservas!AJ762=$O$11,0.45,IF(Reservas!AJ762=$O$12,0.33,"")))),Reservas!AL762)</f>
        <v/>
      </c>
      <c r="CO757" t="str">
        <f>IFERROR('Prod y alimentación'!E815*IF($AN757=$R$10,VLOOKUP($AO757,Listas!$B$6:$C$106,2,),IF($AN757=$R$11,VLOOKUP($AO757,Listas!$E$6:$F$106,2,),IF($AN757=$R$12,VLOOKUP($AO757,Listas!$H$6:$I$106,2,),""))),"")</f>
        <v/>
      </c>
      <c r="CP757" t="str">
        <f>IFERROR('Prod y alimentación'!H815*IF($AN757=$R$10,VLOOKUP($AO757,Listas!$B$6:$C$106,2,),IF($AN757=$R$11,VLOOKUP($AO757,Listas!$E$6:$F$106,2,),IF($AN757=$R$12,VLOOKUP($AO757,Listas!$H$6:$I$106,2,),""))),"")</f>
        <v/>
      </c>
      <c r="CQ757" t="str">
        <f>IFERROR('Prod y alimentación'!K815*IF($AN757=$R$10,VLOOKUP($AO757,Listas!$B$6:$C$106,2,),IF($AN757=$R$11,VLOOKUP($AO757,Listas!$E$6:$F$106,2,),IF($AN757=$R$12,VLOOKUP($AO757,Listas!$H$6:$I$106,2,),""))),"")</f>
        <v/>
      </c>
      <c r="CR757" t="str">
        <f>IFERROR('Prod y alimentación'!N815*IF($AN757=$R$10,VLOOKUP($AO757,Listas!$B$6:$C$106,2,),IF($AN757=$R$11,VLOOKUP($AO757,Listas!$E$6:$F$106,2,),IF($AN757=$R$12,VLOOKUP($AO757,Listas!$H$6:$I$106,2,),""))),"")</f>
        <v/>
      </c>
      <c r="CS757" t="str">
        <f>IFERROR('Prod y alimentación'!Q815*IF($AN757=$R$10,VLOOKUP($AO757,Listas!$B$6:$C$106,2,),IF($AN757=$R$11,VLOOKUP($AO757,Listas!$E$6:$F$106,2,),IF($AN757=$R$12,VLOOKUP($AO757,Listas!$H$6:$I$106,2,),""))),"")</f>
        <v/>
      </c>
      <c r="CT757" t="str">
        <f>IFERROR('Prod y alimentación'!T815*IF($AN757=$R$10,VLOOKUP($AO757,Listas!$B$6:$C$106,2,),IF($AN757=$R$11,VLOOKUP($AO757,Listas!$E$6:$F$106,2,),IF($AN757=$R$12,VLOOKUP($AO757,Listas!$H$6:$I$106,2,),""))),"")</f>
        <v/>
      </c>
      <c r="CU757" t="str">
        <f>IFERROR('Prod y alimentación'!W815*IF($AN757=$R$10,VLOOKUP($AO757,Listas!$B$6:$C$106,2,),IF($AN757=$R$11,VLOOKUP($AO757,Listas!$E$6:$F$106,2,),IF($AN757=$R$12,VLOOKUP($AO757,Listas!$H$6:$I$106,2,),""))),"")</f>
        <v/>
      </c>
      <c r="CV757" t="str">
        <f>IFERROR('Prod y alimentación'!Z815*IF($AN757=$R$10,VLOOKUP($AO757,Listas!$B$6:$C$106,2,),IF($AN757=$R$11,VLOOKUP($AO757,Listas!$E$6:$F$106,2,),IF($AN757=$R$12,VLOOKUP($AO757,Listas!$H$6:$I$106,2,),""))),"")</f>
        <v/>
      </c>
      <c r="CW757" t="str">
        <f>IFERROR('Prod y alimentación'!AC815*IF($AN757=$R$10,VLOOKUP($AO757,Listas!$B$6:$C$106,2,),IF($AN757=$R$11,VLOOKUP($AO757,Listas!$E$6:$F$106,2,),IF($AN757=$R$12,VLOOKUP($AO757,Listas!$H$6:$I$106,2,),""))),"")</f>
        <v/>
      </c>
      <c r="CX757" t="str">
        <f>IFERROR('Prod y alimentación'!AF815*IF($AN757=$R$10,VLOOKUP($AO757,Listas!$B$6:$C$106,2,),IF($AN757=$R$11,VLOOKUP($AO757,Listas!$E$6:$F$106,2,),IF($AN757=$R$12,VLOOKUP($AO757,Listas!$H$6:$I$106,2,),""))),"")</f>
        <v/>
      </c>
      <c r="CY757" t="str">
        <f>IFERROR('Prod y alimentación'!AI815*IF($AN757=$R$10,VLOOKUP($AO757,Listas!$B$6:$C$106,2,),IF($AN757=$R$11,VLOOKUP($AO757,Listas!$E$6:$F$106,2,),IF($AN757=$R$12,VLOOKUP($AO757,Listas!$H$6:$I$106,2,),""))),"")</f>
        <v/>
      </c>
      <c r="CZ757" t="str">
        <f>IFERROR('Prod y alimentación'!AL815*IF($AN757=$R$10,VLOOKUP($AO757,Listas!$B$6:$C$106,2,),IF($AN757=$R$11,VLOOKUP($AO757,Listas!$E$6:$F$106,2,),IF($AN757=$R$12,VLOOKUP($AO757,Listas!$H$6:$I$106,2,),""))),"")</f>
        <v/>
      </c>
    </row>
    <row r="758" spans="80:104" x14ac:dyDescent="0.35">
      <c r="CB758" t="str">
        <f>IF(Reservas!E763="",IF(Reservas!D763="","",IF(Reservas!C763=$O$10,0.85,IF(Reservas!C763=$O$11,0.45,IF(Reservas!C763=$O$12,0.33,"")))),Reservas!E763)</f>
        <v/>
      </c>
      <c r="CC758" t="str">
        <f>IF(Reservas!H763="",IF(Reservas!G763="","",IF(Reservas!F763=$O$10,0.85,IF(Reservas!F763=$O$11,0.45,IF(Reservas!F763=$O$12,0.33,"")))),Reservas!H763)</f>
        <v/>
      </c>
      <c r="CD758" t="str">
        <f>IF(Reservas!K763="",IF(Reservas!J763="","",IF(Reservas!I763=$O$10,0.85,IF(Reservas!I763=$O$11,0.45,IF(Reservas!I763=$O$12,0.33,"")))),Reservas!K763)</f>
        <v/>
      </c>
      <c r="CE758" t="str">
        <f>IF(Reservas!N763="",IF(Reservas!M763="","",IF(Reservas!L763=$O$10,0.85,IF(Reservas!L763=$O$11,0.45,IF(Reservas!L763=$O$12,0.33,"")))),Reservas!N763)</f>
        <v/>
      </c>
      <c r="CF758" t="str">
        <f>IF(Reservas!Q763="",IF(Reservas!P763="","",IF(Reservas!O763=$O$10,0.85,IF(Reservas!O763=$O$11,0.45,IF(Reservas!O763=$O$12,0.33,"")))),Reservas!Q763)</f>
        <v/>
      </c>
      <c r="CG758" t="str">
        <f>IF(Reservas!T763="",IF(Reservas!S763="","",IF(Reservas!R763=$O$10,0.85,IF(Reservas!R763=$O$11,0.45,IF(Reservas!R763=$O$12,0.33,"")))),Reservas!T763)</f>
        <v/>
      </c>
      <c r="CH758" t="str">
        <f>IF(Reservas!W763="",IF(Reservas!V763="","",IF(Reservas!U763=$O$10,0.85,IF(Reservas!U763=$O$11,0.45,IF(Reservas!U763=$O$12,0.33,"")))),Reservas!W763)</f>
        <v/>
      </c>
      <c r="CI758" t="str">
        <f>IF(Reservas!Z763="",IF(Reservas!Y763="","",IF(Reservas!X763=$O$10,0.85,IF(Reservas!X763=$O$11,0.45,IF(Reservas!X763=$O$12,0.33,"")))),Reservas!Z763)</f>
        <v/>
      </c>
      <c r="CJ758" t="str">
        <f>IF(Reservas!AC763="",IF(Reservas!AB763="","",IF(Reservas!AA763=$O$10,0.85,IF(Reservas!AA763=$O$11,0.45,IF(Reservas!AA763=$O$12,0.33,"")))),Reservas!AC763)</f>
        <v/>
      </c>
      <c r="CK758" t="str">
        <f>IF(Reservas!AF763="",IF(Reservas!AE763="","",IF(Reservas!AD763=$O$10,0.85,IF(Reservas!AD763=$O$11,0.45,IF(Reservas!AD763=$O$12,0.33,"")))),Reservas!AF763)</f>
        <v/>
      </c>
      <c r="CL758" t="str">
        <f>IF(Reservas!AI763="",IF(Reservas!AH763="","",IF(Reservas!AG763=$O$10,0.85,IF(Reservas!AG763=$O$11,0.45,IF(Reservas!AG763=$O$12,0.33,"")))),Reservas!AI763)</f>
        <v/>
      </c>
      <c r="CM758" t="str">
        <f>IF(Reservas!AL763="",IF(Reservas!AK763="","",IF(Reservas!AJ763=$O$10,0.85,IF(Reservas!AJ763=$O$11,0.45,IF(Reservas!AJ763=$O$12,0.33,"")))),Reservas!AL763)</f>
        <v/>
      </c>
      <c r="CO758" t="str">
        <f>IFERROR('Prod y alimentación'!E816*IF($AN758=$R$10,VLOOKUP($AO758,Listas!$B$6:$C$106,2,),IF($AN758=$R$11,VLOOKUP($AO758,Listas!$E$6:$F$106,2,),IF($AN758=$R$12,VLOOKUP($AO758,Listas!$H$6:$I$106,2,),""))),"")</f>
        <v/>
      </c>
      <c r="CP758" t="str">
        <f>IFERROR('Prod y alimentación'!H816*IF($AN758=$R$10,VLOOKUP($AO758,Listas!$B$6:$C$106,2,),IF($AN758=$R$11,VLOOKUP($AO758,Listas!$E$6:$F$106,2,),IF($AN758=$R$12,VLOOKUP($AO758,Listas!$H$6:$I$106,2,),""))),"")</f>
        <v/>
      </c>
      <c r="CQ758" t="str">
        <f>IFERROR('Prod y alimentación'!K816*IF($AN758=$R$10,VLOOKUP($AO758,Listas!$B$6:$C$106,2,),IF($AN758=$R$11,VLOOKUP($AO758,Listas!$E$6:$F$106,2,),IF($AN758=$R$12,VLOOKUP($AO758,Listas!$H$6:$I$106,2,),""))),"")</f>
        <v/>
      </c>
      <c r="CR758" t="str">
        <f>IFERROR('Prod y alimentación'!N816*IF($AN758=$R$10,VLOOKUP($AO758,Listas!$B$6:$C$106,2,),IF($AN758=$R$11,VLOOKUP($AO758,Listas!$E$6:$F$106,2,),IF($AN758=$R$12,VLOOKUP($AO758,Listas!$H$6:$I$106,2,),""))),"")</f>
        <v/>
      </c>
      <c r="CS758" t="str">
        <f>IFERROR('Prod y alimentación'!Q816*IF($AN758=$R$10,VLOOKUP($AO758,Listas!$B$6:$C$106,2,),IF($AN758=$R$11,VLOOKUP($AO758,Listas!$E$6:$F$106,2,),IF($AN758=$R$12,VLOOKUP($AO758,Listas!$H$6:$I$106,2,),""))),"")</f>
        <v/>
      </c>
      <c r="CT758" t="str">
        <f>IFERROR('Prod y alimentación'!T816*IF($AN758=$R$10,VLOOKUP($AO758,Listas!$B$6:$C$106,2,),IF($AN758=$R$11,VLOOKUP($AO758,Listas!$E$6:$F$106,2,),IF($AN758=$R$12,VLOOKUP($AO758,Listas!$H$6:$I$106,2,),""))),"")</f>
        <v/>
      </c>
      <c r="CU758" t="str">
        <f>IFERROR('Prod y alimentación'!W816*IF($AN758=$R$10,VLOOKUP($AO758,Listas!$B$6:$C$106,2,),IF($AN758=$R$11,VLOOKUP($AO758,Listas!$E$6:$F$106,2,),IF($AN758=$R$12,VLOOKUP($AO758,Listas!$H$6:$I$106,2,),""))),"")</f>
        <v/>
      </c>
      <c r="CV758" t="str">
        <f>IFERROR('Prod y alimentación'!Z816*IF($AN758=$R$10,VLOOKUP($AO758,Listas!$B$6:$C$106,2,),IF($AN758=$R$11,VLOOKUP($AO758,Listas!$E$6:$F$106,2,),IF($AN758=$R$12,VLOOKUP($AO758,Listas!$H$6:$I$106,2,),""))),"")</f>
        <v/>
      </c>
      <c r="CW758" t="str">
        <f>IFERROR('Prod y alimentación'!AC816*IF($AN758=$R$10,VLOOKUP($AO758,Listas!$B$6:$C$106,2,),IF($AN758=$R$11,VLOOKUP($AO758,Listas!$E$6:$F$106,2,),IF($AN758=$R$12,VLOOKUP($AO758,Listas!$H$6:$I$106,2,),""))),"")</f>
        <v/>
      </c>
      <c r="CX758" t="str">
        <f>IFERROR('Prod y alimentación'!AF816*IF($AN758=$R$10,VLOOKUP($AO758,Listas!$B$6:$C$106,2,),IF($AN758=$R$11,VLOOKUP($AO758,Listas!$E$6:$F$106,2,),IF($AN758=$R$12,VLOOKUP($AO758,Listas!$H$6:$I$106,2,),""))),"")</f>
        <v/>
      </c>
      <c r="CY758" t="str">
        <f>IFERROR('Prod y alimentación'!AI816*IF($AN758=$R$10,VLOOKUP($AO758,Listas!$B$6:$C$106,2,),IF($AN758=$R$11,VLOOKUP($AO758,Listas!$E$6:$F$106,2,),IF($AN758=$R$12,VLOOKUP($AO758,Listas!$H$6:$I$106,2,),""))),"")</f>
        <v/>
      </c>
      <c r="CZ758" t="str">
        <f>IFERROR('Prod y alimentación'!AL816*IF($AN758=$R$10,VLOOKUP($AO758,Listas!$B$6:$C$106,2,),IF($AN758=$R$11,VLOOKUP($AO758,Listas!$E$6:$F$106,2,),IF($AN758=$R$12,VLOOKUP($AO758,Listas!$H$6:$I$106,2,),""))),"")</f>
        <v/>
      </c>
    </row>
    <row r="759" spans="80:104" x14ac:dyDescent="0.35">
      <c r="CB759" t="str">
        <f>IF(Reservas!E764="",IF(Reservas!D764="","",IF(Reservas!C764=$O$10,0.85,IF(Reservas!C764=$O$11,0.45,IF(Reservas!C764=$O$12,0.33,"")))),Reservas!E764)</f>
        <v/>
      </c>
      <c r="CC759" t="str">
        <f>IF(Reservas!H764="",IF(Reservas!G764="","",IF(Reservas!F764=$O$10,0.85,IF(Reservas!F764=$O$11,0.45,IF(Reservas!F764=$O$12,0.33,"")))),Reservas!H764)</f>
        <v/>
      </c>
      <c r="CD759" t="str">
        <f>IF(Reservas!K764="",IF(Reservas!J764="","",IF(Reservas!I764=$O$10,0.85,IF(Reservas!I764=$O$11,0.45,IF(Reservas!I764=$O$12,0.33,"")))),Reservas!K764)</f>
        <v/>
      </c>
      <c r="CE759" t="str">
        <f>IF(Reservas!N764="",IF(Reservas!M764="","",IF(Reservas!L764=$O$10,0.85,IF(Reservas!L764=$O$11,0.45,IF(Reservas!L764=$O$12,0.33,"")))),Reservas!N764)</f>
        <v/>
      </c>
      <c r="CF759" t="str">
        <f>IF(Reservas!Q764="",IF(Reservas!P764="","",IF(Reservas!O764=$O$10,0.85,IF(Reservas!O764=$O$11,0.45,IF(Reservas!O764=$O$12,0.33,"")))),Reservas!Q764)</f>
        <v/>
      </c>
      <c r="CG759" t="str">
        <f>IF(Reservas!T764="",IF(Reservas!S764="","",IF(Reservas!R764=$O$10,0.85,IF(Reservas!R764=$O$11,0.45,IF(Reservas!R764=$O$12,0.33,"")))),Reservas!T764)</f>
        <v/>
      </c>
      <c r="CH759" t="str">
        <f>IF(Reservas!W764="",IF(Reservas!V764="","",IF(Reservas!U764=$O$10,0.85,IF(Reservas!U764=$O$11,0.45,IF(Reservas!U764=$O$12,0.33,"")))),Reservas!W764)</f>
        <v/>
      </c>
      <c r="CI759" t="str">
        <f>IF(Reservas!Z764="",IF(Reservas!Y764="","",IF(Reservas!X764=$O$10,0.85,IF(Reservas!X764=$O$11,0.45,IF(Reservas!X764=$O$12,0.33,"")))),Reservas!Z764)</f>
        <v/>
      </c>
      <c r="CJ759" t="str">
        <f>IF(Reservas!AC764="",IF(Reservas!AB764="","",IF(Reservas!AA764=$O$10,0.85,IF(Reservas!AA764=$O$11,0.45,IF(Reservas!AA764=$O$12,0.33,"")))),Reservas!AC764)</f>
        <v/>
      </c>
      <c r="CK759" t="str">
        <f>IF(Reservas!AF764="",IF(Reservas!AE764="","",IF(Reservas!AD764=$O$10,0.85,IF(Reservas!AD764=$O$11,0.45,IF(Reservas!AD764=$O$12,0.33,"")))),Reservas!AF764)</f>
        <v/>
      </c>
      <c r="CL759" t="str">
        <f>IF(Reservas!AI764="",IF(Reservas!AH764="","",IF(Reservas!AG764=$O$10,0.85,IF(Reservas!AG764=$O$11,0.45,IF(Reservas!AG764=$O$12,0.33,"")))),Reservas!AI764)</f>
        <v/>
      </c>
      <c r="CM759" t="str">
        <f>IF(Reservas!AL764="",IF(Reservas!AK764="","",IF(Reservas!AJ764=$O$10,0.85,IF(Reservas!AJ764=$O$11,0.45,IF(Reservas!AJ764=$O$12,0.33,"")))),Reservas!AL764)</f>
        <v/>
      </c>
      <c r="CO759" t="str">
        <f>IFERROR('Prod y alimentación'!E817*IF($AN759=$R$10,VLOOKUP($AO759,Listas!$B$6:$C$106,2,),IF($AN759=$R$11,VLOOKUP($AO759,Listas!$E$6:$F$106,2,),IF($AN759=$R$12,VLOOKUP($AO759,Listas!$H$6:$I$106,2,),""))),"")</f>
        <v/>
      </c>
      <c r="CP759" t="str">
        <f>IFERROR('Prod y alimentación'!H817*IF($AN759=$R$10,VLOOKUP($AO759,Listas!$B$6:$C$106,2,),IF($AN759=$R$11,VLOOKUP($AO759,Listas!$E$6:$F$106,2,),IF($AN759=$R$12,VLOOKUP($AO759,Listas!$H$6:$I$106,2,),""))),"")</f>
        <v/>
      </c>
      <c r="CQ759" t="str">
        <f>IFERROR('Prod y alimentación'!K817*IF($AN759=$R$10,VLOOKUP($AO759,Listas!$B$6:$C$106,2,),IF($AN759=$R$11,VLOOKUP($AO759,Listas!$E$6:$F$106,2,),IF($AN759=$R$12,VLOOKUP($AO759,Listas!$H$6:$I$106,2,),""))),"")</f>
        <v/>
      </c>
      <c r="CR759" t="str">
        <f>IFERROR('Prod y alimentación'!N817*IF($AN759=$R$10,VLOOKUP($AO759,Listas!$B$6:$C$106,2,),IF($AN759=$R$11,VLOOKUP($AO759,Listas!$E$6:$F$106,2,),IF($AN759=$R$12,VLOOKUP($AO759,Listas!$H$6:$I$106,2,),""))),"")</f>
        <v/>
      </c>
      <c r="CS759" t="str">
        <f>IFERROR('Prod y alimentación'!Q817*IF($AN759=$R$10,VLOOKUP($AO759,Listas!$B$6:$C$106,2,),IF($AN759=$R$11,VLOOKUP($AO759,Listas!$E$6:$F$106,2,),IF($AN759=$R$12,VLOOKUP($AO759,Listas!$H$6:$I$106,2,),""))),"")</f>
        <v/>
      </c>
      <c r="CT759" t="str">
        <f>IFERROR('Prod y alimentación'!T817*IF($AN759=$R$10,VLOOKUP($AO759,Listas!$B$6:$C$106,2,),IF($AN759=$R$11,VLOOKUP($AO759,Listas!$E$6:$F$106,2,),IF($AN759=$R$12,VLOOKUP($AO759,Listas!$H$6:$I$106,2,),""))),"")</f>
        <v/>
      </c>
      <c r="CU759" t="str">
        <f>IFERROR('Prod y alimentación'!W817*IF($AN759=$R$10,VLOOKUP($AO759,Listas!$B$6:$C$106,2,),IF($AN759=$R$11,VLOOKUP($AO759,Listas!$E$6:$F$106,2,),IF($AN759=$R$12,VLOOKUP($AO759,Listas!$H$6:$I$106,2,),""))),"")</f>
        <v/>
      </c>
      <c r="CV759" t="str">
        <f>IFERROR('Prod y alimentación'!Z817*IF($AN759=$R$10,VLOOKUP($AO759,Listas!$B$6:$C$106,2,),IF($AN759=$R$11,VLOOKUP($AO759,Listas!$E$6:$F$106,2,),IF($AN759=$R$12,VLOOKUP($AO759,Listas!$H$6:$I$106,2,),""))),"")</f>
        <v/>
      </c>
      <c r="CW759" t="str">
        <f>IFERROR('Prod y alimentación'!AC817*IF($AN759=$R$10,VLOOKUP($AO759,Listas!$B$6:$C$106,2,),IF($AN759=$R$11,VLOOKUP($AO759,Listas!$E$6:$F$106,2,),IF($AN759=$R$12,VLOOKUP($AO759,Listas!$H$6:$I$106,2,),""))),"")</f>
        <v/>
      </c>
      <c r="CX759" t="str">
        <f>IFERROR('Prod y alimentación'!AF817*IF($AN759=$R$10,VLOOKUP($AO759,Listas!$B$6:$C$106,2,),IF($AN759=$R$11,VLOOKUP($AO759,Listas!$E$6:$F$106,2,),IF($AN759=$R$12,VLOOKUP($AO759,Listas!$H$6:$I$106,2,),""))),"")</f>
        <v/>
      </c>
      <c r="CY759" t="str">
        <f>IFERROR('Prod y alimentación'!AI817*IF($AN759=$R$10,VLOOKUP($AO759,Listas!$B$6:$C$106,2,),IF($AN759=$R$11,VLOOKUP($AO759,Listas!$E$6:$F$106,2,),IF($AN759=$R$12,VLOOKUP($AO759,Listas!$H$6:$I$106,2,),""))),"")</f>
        <v/>
      </c>
      <c r="CZ759" t="str">
        <f>IFERROR('Prod y alimentación'!AL817*IF($AN759=$R$10,VLOOKUP($AO759,Listas!$B$6:$C$106,2,),IF($AN759=$R$11,VLOOKUP($AO759,Listas!$E$6:$F$106,2,),IF($AN759=$R$12,VLOOKUP($AO759,Listas!$H$6:$I$106,2,),""))),"")</f>
        <v/>
      </c>
    </row>
    <row r="760" spans="80:104" x14ac:dyDescent="0.35">
      <c r="CB760" t="str">
        <f>IF(Reservas!E765="",IF(Reservas!D765="","",IF(Reservas!C765=$O$10,0.85,IF(Reservas!C765=$O$11,0.45,IF(Reservas!C765=$O$12,0.33,"")))),Reservas!E765)</f>
        <v/>
      </c>
      <c r="CC760" t="str">
        <f>IF(Reservas!H765="",IF(Reservas!G765="","",IF(Reservas!F765=$O$10,0.85,IF(Reservas!F765=$O$11,0.45,IF(Reservas!F765=$O$12,0.33,"")))),Reservas!H765)</f>
        <v/>
      </c>
      <c r="CD760" t="str">
        <f>IF(Reservas!K765="",IF(Reservas!J765="","",IF(Reservas!I765=$O$10,0.85,IF(Reservas!I765=$O$11,0.45,IF(Reservas!I765=$O$12,0.33,"")))),Reservas!K765)</f>
        <v/>
      </c>
      <c r="CE760" t="str">
        <f>IF(Reservas!N765="",IF(Reservas!M765="","",IF(Reservas!L765=$O$10,0.85,IF(Reservas!L765=$O$11,0.45,IF(Reservas!L765=$O$12,0.33,"")))),Reservas!N765)</f>
        <v/>
      </c>
      <c r="CF760" t="str">
        <f>IF(Reservas!Q765="",IF(Reservas!P765="","",IF(Reservas!O765=$O$10,0.85,IF(Reservas!O765=$O$11,0.45,IF(Reservas!O765=$O$12,0.33,"")))),Reservas!Q765)</f>
        <v/>
      </c>
      <c r="CG760" t="str">
        <f>IF(Reservas!T765="",IF(Reservas!S765="","",IF(Reservas!R765=$O$10,0.85,IF(Reservas!R765=$O$11,0.45,IF(Reservas!R765=$O$12,0.33,"")))),Reservas!T765)</f>
        <v/>
      </c>
      <c r="CH760" t="str">
        <f>IF(Reservas!W765="",IF(Reservas!V765="","",IF(Reservas!U765=$O$10,0.85,IF(Reservas!U765=$O$11,0.45,IF(Reservas!U765=$O$12,0.33,"")))),Reservas!W765)</f>
        <v/>
      </c>
      <c r="CI760" t="str">
        <f>IF(Reservas!Z765="",IF(Reservas!Y765="","",IF(Reservas!X765=$O$10,0.85,IF(Reservas!X765=$O$11,0.45,IF(Reservas!X765=$O$12,0.33,"")))),Reservas!Z765)</f>
        <v/>
      </c>
      <c r="CJ760" t="str">
        <f>IF(Reservas!AC765="",IF(Reservas!AB765="","",IF(Reservas!AA765=$O$10,0.85,IF(Reservas!AA765=$O$11,0.45,IF(Reservas!AA765=$O$12,0.33,"")))),Reservas!AC765)</f>
        <v/>
      </c>
      <c r="CK760" t="str">
        <f>IF(Reservas!AF765="",IF(Reservas!AE765="","",IF(Reservas!AD765=$O$10,0.85,IF(Reservas!AD765=$O$11,0.45,IF(Reservas!AD765=$O$12,0.33,"")))),Reservas!AF765)</f>
        <v/>
      </c>
      <c r="CL760" t="str">
        <f>IF(Reservas!AI765="",IF(Reservas!AH765="","",IF(Reservas!AG765=$O$10,0.85,IF(Reservas!AG765=$O$11,0.45,IF(Reservas!AG765=$O$12,0.33,"")))),Reservas!AI765)</f>
        <v/>
      </c>
      <c r="CM760" t="str">
        <f>IF(Reservas!AL765="",IF(Reservas!AK765="","",IF(Reservas!AJ765=$O$10,0.85,IF(Reservas!AJ765=$O$11,0.45,IF(Reservas!AJ765=$O$12,0.33,"")))),Reservas!AL765)</f>
        <v/>
      </c>
      <c r="CO760" t="str">
        <f>IFERROR('Prod y alimentación'!E818*IF($AN760=$R$10,VLOOKUP($AO760,Listas!$B$6:$C$106,2,),IF($AN760=$R$11,VLOOKUP($AO760,Listas!$E$6:$F$106,2,),IF($AN760=$R$12,VLOOKUP($AO760,Listas!$H$6:$I$106,2,),""))),"")</f>
        <v/>
      </c>
      <c r="CP760" t="str">
        <f>IFERROR('Prod y alimentación'!H818*IF($AN760=$R$10,VLOOKUP($AO760,Listas!$B$6:$C$106,2,),IF($AN760=$R$11,VLOOKUP($AO760,Listas!$E$6:$F$106,2,),IF($AN760=$R$12,VLOOKUP($AO760,Listas!$H$6:$I$106,2,),""))),"")</f>
        <v/>
      </c>
      <c r="CQ760" t="str">
        <f>IFERROR('Prod y alimentación'!K818*IF($AN760=$R$10,VLOOKUP($AO760,Listas!$B$6:$C$106,2,),IF($AN760=$R$11,VLOOKUP($AO760,Listas!$E$6:$F$106,2,),IF($AN760=$R$12,VLOOKUP($AO760,Listas!$H$6:$I$106,2,),""))),"")</f>
        <v/>
      </c>
      <c r="CR760" t="str">
        <f>IFERROR('Prod y alimentación'!N818*IF($AN760=$R$10,VLOOKUP($AO760,Listas!$B$6:$C$106,2,),IF($AN760=$R$11,VLOOKUP($AO760,Listas!$E$6:$F$106,2,),IF($AN760=$R$12,VLOOKUP($AO760,Listas!$H$6:$I$106,2,),""))),"")</f>
        <v/>
      </c>
      <c r="CS760" t="str">
        <f>IFERROR('Prod y alimentación'!Q818*IF($AN760=$R$10,VLOOKUP($AO760,Listas!$B$6:$C$106,2,),IF($AN760=$R$11,VLOOKUP($AO760,Listas!$E$6:$F$106,2,),IF($AN760=$R$12,VLOOKUP($AO760,Listas!$H$6:$I$106,2,),""))),"")</f>
        <v/>
      </c>
      <c r="CT760" t="str">
        <f>IFERROR('Prod y alimentación'!T818*IF($AN760=$R$10,VLOOKUP($AO760,Listas!$B$6:$C$106,2,),IF($AN760=$R$11,VLOOKUP($AO760,Listas!$E$6:$F$106,2,),IF($AN760=$R$12,VLOOKUP($AO760,Listas!$H$6:$I$106,2,),""))),"")</f>
        <v/>
      </c>
      <c r="CU760" t="str">
        <f>IFERROR('Prod y alimentación'!W818*IF($AN760=$R$10,VLOOKUP($AO760,Listas!$B$6:$C$106,2,),IF($AN760=$R$11,VLOOKUP($AO760,Listas!$E$6:$F$106,2,),IF($AN760=$R$12,VLOOKUP($AO760,Listas!$H$6:$I$106,2,),""))),"")</f>
        <v/>
      </c>
      <c r="CV760" t="str">
        <f>IFERROR('Prod y alimentación'!Z818*IF($AN760=$R$10,VLOOKUP($AO760,Listas!$B$6:$C$106,2,),IF($AN760=$R$11,VLOOKUP($AO760,Listas!$E$6:$F$106,2,),IF($AN760=$R$12,VLOOKUP($AO760,Listas!$H$6:$I$106,2,),""))),"")</f>
        <v/>
      </c>
      <c r="CW760" t="str">
        <f>IFERROR('Prod y alimentación'!AC818*IF($AN760=$R$10,VLOOKUP($AO760,Listas!$B$6:$C$106,2,),IF($AN760=$R$11,VLOOKUP($AO760,Listas!$E$6:$F$106,2,),IF($AN760=$R$12,VLOOKUP($AO760,Listas!$H$6:$I$106,2,),""))),"")</f>
        <v/>
      </c>
      <c r="CX760" t="str">
        <f>IFERROR('Prod y alimentación'!AF818*IF($AN760=$R$10,VLOOKUP($AO760,Listas!$B$6:$C$106,2,),IF($AN760=$R$11,VLOOKUP($AO760,Listas!$E$6:$F$106,2,),IF($AN760=$R$12,VLOOKUP($AO760,Listas!$H$6:$I$106,2,),""))),"")</f>
        <v/>
      </c>
      <c r="CY760" t="str">
        <f>IFERROR('Prod y alimentación'!AI818*IF($AN760=$R$10,VLOOKUP($AO760,Listas!$B$6:$C$106,2,),IF($AN760=$R$11,VLOOKUP($AO760,Listas!$E$6:$F$106,2,),IF($AN760=$R$12,VLOOKUP($AO760,Listas!$H$6:$I$106,2,),""))),"")</f>
        <v/>
      </c>
      <c r="CZ760" t="str">
        <f>IFERROR('Prod y alimentación'!AL818*IF($AN760=$R$10,VLOOKUP($AO760,Listas!$B$6:$C$106,2,),IF($AN760=$R$11,VLOOKUP($AO760,Listas!$E$6:$F$106,2,),IF($AN760=$R$12,VLOOKUP($AO760,Listas!$H$6:$I$106,2,),""))),"")</f>
        <v/>
      </c>
    </row>
    <row r="761" spans="80:104" x14ac:dyDescent="0.35">
      <c r="CB761" t="str">
        <f>IF(Reservas!E766="",IF(Reservas!D766="","",IF(Reservas!C766=$O$10,0.85,IF(Reservas!C766=$O$11,0.45,IF(Reservas!C766=$O$12,0.33,"")))),Reservas!E766)</f>
        <v/>
      </c>
      <c r="CC761" t="str">
        <f>IF(Reservas!H766="",IF(Reservas!G766="","",IF(Reservas!F766=$O$10,0.85,IF(Reservas!F766=$O$11,0.45,IF(Reservas!F766=$O$12,0.33,"")))),Reservas!H766)</f>
        <v/>
      </c>
      <c r="CD761" t="str">
        <f>IF(Reservas!K766="",IF(Reservas!J766="","",IF(Reservas!I766=$O$10,0.85,IF(Reservas!I766=$O$11,0.45,IF(Reservas!I766=$O$12,0.33,"")))),Reservas!K766)</f>
        <v/>
      </c>
      <c r="CE761" t="str">
        <f>IF(Reservas!N766="",IF(Reservas!M766="","",IF(Reservas!L766=$O$10,0.85,IF(Reservas!L766=$O$11,0.45,IF(Reservas!L766=$O$12,0.33,"")))),Reservas!N766)</f>
        <v/>
      </c>
      <c r="CF761" t="str">
        <f>IF(Reservas!Q766="",IF(Reservas!P766="","",IF(Reservas!O766=$O$10,0.85,IF(Reservas!O766=$O$11,0.45,IF(Reservas!O766=$O$12,0.33,"")))),Reservas!Q766)</f>
        <v/>
      </c>
      <c r="CG761" t="str">
        <f>IF(Reservas!T766="",IF(Reservas!S766="","",IF(Reservas!R766=$O$10,0.85,IF(Reservas!R766=$O$11,0.45,IF(Reservas!R766=$O$12,0.33,"")))),Reservas!T766)</f>
        <v/>
      </c>
      <c r="CH761" t="str">
        <f>IF(Reservas!W766="",IF(Reservas!V766="","",IF(Reservas!U766=$O$10,0.85,IF(Reservas!U766=$O$11,0.45,IF(Reservas!U766=$O$12,0.33,"")))),Reservas!W766)</f>
        <v/>
      </c>
      <c r="CI761" t="str">
        <f>IF(Reservas!Z766="",IF(Reservas!Y766="","",IF(Reservas!X766=$O$10,0.85,IF(Reservas!X766=$O$11,0.45,IF(Reservas!X766=$O$12,0.33,"")))),Reservas!Z766)</f>
        <v/>
      </c>
      <c r="CJ761" t="str">
        <f>IF(Reservas!AC766="",IF(Reservas!AB766="","",IF(Reservas!AA766=$O$10,0.85,IF(Reservas!AA766=$O$11,0.45,IF(Reservas!AA766=$O$12,0.33,"")))),Reservas!AC766)</f>
        <v/>
      </c>
      <c r="CK761" t="str">
        <f>IF(Reservas!AF766="",IF(Reservas!AE766="","",IF(Reservas!AD766=$O$10,0.85,IF(Reservas!AD766=$O$11,0.45,IF(Reservas!AD766=$O$12,0.33,"")))),Reservas!AF766)</f>
        <v/>
      </c>
      <c r="CL761" t="str">
        <f>IF(Reservas!AI766="",IF(Reservas!AH766="","",IF(Reservas!AG766=$O$10,0.85,IF(Reservas!AG766=$O$11,0.45,IF(Reservas!AG766=$O$12,0.33,"")))),Reservas!AI766)</f>
        <v/>
      </c>
      <c r="CM761" t="str">
        <f>IF(Reservas!AL766="",IF(Reservas!AK766="","",IF(Reservas!AJ766=$O$10,0.85,IF(Reservas!AJ766=$O$11,0.45,IF(Reservas!AJ766=$O$12,0.33,"")))),Reservas!AL766)</f>
        <v/>
      </c>
      <c r="CO761" t="str">
        <f>IFERROR('Prod y alimentación'!E819*IF($AN761=$R$10,VLOOKUP($AO761,Listas!$B$6:$C$106,2,),IF($AN761=$R$11,VLOOKUP($AO761,Listas!$E$6:$F$106,2,),IF($AN761=$R$12,VLOOKUP($AO761,Listas!$H$6:$I$106,2,),""))),"")</f>
        <v/>
      </c>
      <c r="CP761" t="str">
        <f>IFERROR('Prod y alimentación'!H819*IF($AN761=$R$10,VLOOKUP($AO761,Listas!$B$6:$C$106,2,),IF($AN761=$R$11,VLOOKUP($AO761,Listas!$E$6:$F$106,2,),IF($AN761=$R$12,VLOOKUP($AO761,Listas!$H$6:$I$106,2,),""))),"")</f>
        <v/>
      </c>
      <c r="CQ761" t="str">
        <f>IFERROR('Prod y alimentación'!K819*IF($AN761=$R$10,VLOOKUP($AO761,Listas!$B$6:$C$106,2,),IF($AN761=$R$11,VLOOKUP($AO761,Listas!$E$6:$F$106,2,),IF($AN761=$R$12,VLOOKUP($AO761,Listas!$H$6:$I$106,2,),""))),"")</f>
        <v/>
      </c>
      <c r="CR761" t="str">
        <f>IFERROR('Prod y alimentación'!N819*IF($AN761=$R$10,VLOOKUP($AO761,Listas!$B$6:$C$106,2,),IF($AN761=$R$11,VLOOKUP($AO761,Listas!$E$6:$F$106,2,),IF($AN761=$R$12,VLOOKUP($AO761,Listas!$H$6:$I$106,2,),""))),"")</f>
        <v/>
      </c>
      <c r="CS761" t="str">
        <f>IFERROR('Prod y alimentación'!Q819*IF($AN761=$R$10,VLOOKUP($AO761,Listas!$B$6:$C$106,2,),IF($AN761=$R$11,VLOOKUP($AO761,Listas!$E$6:$F$106,2,),IF($AN761=$R$12,VLOOKUP($AO761,Listas!$H$6:$I$106,2,),""))),"")</f>
        <v/>
      </c>
      <c r="CT761" t="str">
        <f>IFERROR('Prod y alimentación'!T819*IF($AN761=$R$10,VLOOKUP($AO761,Listas!$B$6:$C$106,2,),IF($AN761=$R$11,VLOOKUP($AO761,Listas!$E$6:$F$106,2,),IF($AN761=$R$12,VLOOKUP($AO761,Listas!$H$6:$I$106,2,),""))),"")</f>
        <v/>
      </c>
      <c r="CU761" t="str">
        <f>IFERROR('Prod y alimentación'!W819*IF($AN761=$R$10,VLOOKUP($AO761,Listas!$B$6:$C$106,2,),IF($AN761=$R$11,VLOOKUP($AO761,Listas!$E$6:$F$106,2,),IF($AN761=$R$12,VLOOKUP($AO761,Listas!$H$6:$I$106,2,),""))),"")</f>
        <v/>
      </c>
      <c r="CV761" t="str">
        <f>IFERROR('Prod y alimentación'!Z819*IF($AN761=$R$10,VLOOKUP($AO761,Listas!$B$6:$C$106,2,),IF($AN761=$R$11,VLOOKUP($AO761,Listas!$E$6:$F$106,2,),IF($AN761=$R$12,VLOOKUP($AO761,Listas!$H$6:$I$106,2,),""))),"")</f>
        <v/>
      </c>
      <c r="CW761" t="str">
        <f>IFERROR('Prod y alimentación'!AC819*IF($AN761=$R$10,VLOOKUP($AO761,Listas!$B$6:$C$106,2,),IF($AN761=$R$11,VLOOKUP($AO761,Listas!$E$6:$F$106,2,),IF($AN761=$R$12,VLOOKUP($AO761,Listas!$H$6:$I$106,2,),""))),"")</f>
        <v/>
      </c>
      <c r="CX761" t="str">
        <f>IFERROR('Prod y alimentación'!AF819*IF($AN761=$R$10,VLOOKUP($AO761,Listas!$B$6:$C$106,2,),IF($AN761=$R$11,VLOOKUP($AO761,Listas!$E$6:$F$106,2,),IF($AN761=$R$12,VLOOKUP($AO761,Listas!$H$6:$I$106,2,),""))),"")</f>
        <v/>
      </c>
      <c r="CY761" t="str">
        <f>IFERROR('Prod y alimentación'!AI819*IF($AN761=$R$10,VLOOKUP($AO761,Listas!$B$6:$C$106,2,),IF($AN761=$R$11,VLOOKUP($AO761,Listas!$E$6:$F$106,2,),IF($AN761=$R$12,VLOOKUP($AO761,Listas!$H$6:$I$106,2,),""))),"")</f>
        <v/>
      </c>
      <c r="CZ761" t="str">
        <f>IFERROR('Prod y alimentación'!AL819*IF($AN761=$R$10,VLOOKUP($AO761,Listas!$B$6:$C$106,2,),IF($AN761=$R$11,VLOOKUP($AO761,Listas!$E$6:$F$106,2,),IF($AN761=$R$12,VLOOKUP($AO761,Listas!$H$6:$I$106,2,),""))),"")</f>
        <v/>
      </c>
    </row>
    <row r="762" spans="80:104" x14ac:dyDescent="0.35">
      <c r="CB762" t="str">
        <f>IF(Reservas!E767="",IF(Reservas!D767="","",IF(Reservas!C767=$O$10,0.85,IF(Reservas!C767=$O$11,0.45,IF(Reservas!C767=$O$12,0.33,"")))),Reservas!E767)</f>
        <v/>
      </c>
      <c r="CC762" t="str">
        <f>IF(Reservas!H767="",IF(Reservas!G767="","",IF(Reservas!F767=$O$10,0.85,IF(Reservas!F767=$O$11,0.45,IF(Reservas!F767=$O$12,0.33,"")))),Reservas!H767)</f>
        <v/>
      </c>
      <c r="CD762" t="str">
        <f>IF(Reservas!K767="",IF(Reservas!J767="","",IF(Reservas!I767=$O$10,0.85,IF(Reservas!I767=$O$11,0.45,IF(Reservas!I767=$O$12,0.33,"")))),Reservas!K767)</f>
        <v/>
      </c>
      <c r="CE762" t="str">
        <f>IF(Reservas!N767="",IF(Reservas!M767="","",IF(Reservas!L767=$O$10,0.85,IF(Reservas!L767=$O$11,0.45,IF(Reservas!L767=$O$12,0.33,"")))),Reservas!N767)</f>
        <v/>
      </c>
      <c r="CF762" t="str">
        <f>IF(Reservas!Q767="",IF(Reservas!P767="","",IF(Reservas!O767=$O$10,0.85,IF(Reservas!O767=$O$11,0.45,IF(Reservas!O767=$O$12,0.33,"")))),Reservas!Q767)</f>
        <v/>
      </c>
      <c r="CG762" t="str">
        <f>IF(Reservas!T767="",IF(Reservas!S767="","",IF(Reservas!R767=$O$10,0.85,IF(Reservas!R767=$O$11,0.45,IF(Reservas!R767=$O$12,0.33,"")))),Reservas!T767)</f>
        <v/>
      </c>
      <c r="CH762" t="str">
        <f>IF(Reservas!W767="",IF(Reservas!V767="","",IF(Reservas!U767=$O$10,0.85,IF(Reservas!U767=$O$11,0.45,IF(Reservas!U767=$O$12,0.33,"")))),Reservas!W767)</f>
        <v/>
      </c>
      <c r="CI762" t="str">
        <f>IF(Reservas!Z767="",IF(Reservas!Y767="","",IF(Reservas!X767=$O$10,0.85,IF(Reservas!X767=$O$11,0.45,IF(Reservas!X767=$O$12,0.33,"")))),Reservas!Z767)</f>
        <v/>
      </c>
      <c r="CJ762" t="str">
        <f>IF(Reservas!AC767="",IF(Reservas!AB767="","",IF(Reservas!AA767=$O$10,0.85,IF(Reservas!AA767=$O$11,0.45,IF(Reservas!AA767=$O$12,0.33,"")))),Reservas!AC767)</f>
        <v/>
      </c>
      <c r="CK762" t="str">
        <f>IF(Reservas!AF767="",IF(Reservas!AE767="","",IF(Reservas!AD767=$O$10,0.85,IF(Reservas!AD767=$O$11,0.45,IF(Reservas!AD767=$O$12,0.33,"")))),Reservas!AF767)</f>
        <v/>
      </c>
      <c r="CL762" t="str">
        <f>IF(Reservas!AI767="",IF(Reservas!AH767="","",IF(Reservas!AG767=$O$10,0.85,IF(Reservas!AG767=$O$11,0.45,IF(Reservas!AG767=$O$12,0.33,"")))),Reservas!AI767)</f>
        <v/>
      </c>
      <c r="CM762" t="str">
        <f>IF(Reservas!AL767="",IF(Reservas!AK767="","",IF(Reservas!AJ767=$O$10,0.85,IF(Reservas!AJ767=$O$11,0.45,IF(Reservas!AJ767=$O$12,0.33,"")))),Reservas!AL767)</f>
        <v/>
      </c>
      <c r="CO762" t="str">
        <f>IFERROR('Prod y alimentación'!E820*IF($AN762=$R$10,VLOOKUP($AO762,Listas!$B$6:$C$106,2,),IF($AN762=$R$11,VLOOKUP($AO762,Listas!$E$6:$F$106,2,),IF($AN762=$R$12,VLOOKUP($AO762,Listas!$H$6:$I$106,2,),""))),"")</f>
        <v/>
      </c>
      <c r="CP762" t="str">
        <f>IFERROR('Prod y alimentación'!H820*IF($AN762=$R$10,VLOOKUP($AO762,Listas!$B$6:$C$106,2,),IF($AN762=$R$11,VLOOKUP($AO762,Listas!$E$6:$F$106,2,),IF($AN762=$R$12,VLOOKUP($AO762,Listas!$H$6:$I$106,2,),""))),"")</f>
        <v/>
      </c>
      <c r="CQ762" t="str">
        <f>IFERROR('Prod y alimentación'!K820*IF($AN762=$R$10,VLOOKUP($AO762,Listas!$B$6:$C$106,2,),IF($AN762=$R$11,VLOOKUP($AO762,Listas!$E$6:$F$106,2,),IF($AN762=$R$12,VLOOKUP($AO762,Listas!$H$6:$I$106,2,),""))),"")</f>
        <v/>
      </c>
      <c r="CR762" t="str">
        <f>IFERROR('Prod y alimentación'!N820*IF($AN762=$R$10,VLOOKUP($AO762,Listas!$B$6:$C$106,2,),IF($AN762=$R$11,VLOOKUP($AO762,Listas!$E$6:$F$106,2,),IF($AN762=$R$12,VLOOKUP($AO762,Listas!$H$6:$I$106,2,),""))),"")</f>
        <v/>
      </c>
      <c r="CS762" t="str">
        <f>IFERROR('Prod y alimentación'!Q820*IF($AN762=$R$10,VLOOKUP($AO762,Listas!$B$6:$C$106,2,),IF($AN762=$R$11,VLOOKUP($AO762,Listas!$E$6:$F$106,2,),IF($AN762=$R$12,VLOOKUP($AO762,Listas!$H$6:$I$106,2,),""))),"")</f>
        <v/>
      </c>
      <c r="CT762" t="str">
        <f>IFERROR('Prod y alimentación'!T820*IF($AN762=$R$10,VLOOKUP($AO762,Listas!$B$6:$C$106,2,),IF($AN762=$R$11,VLOOKUP($AO762,Listas!$E$6:$F$106,2,),IF($AN762=$R$12,VLOOKUP($AO762,Listas!$H$6:$I$106,2,),""))),"")</f>
        <v/>
      </c>
      <c r="CU762" t="str">
        <f>IFERROR('Prod y alimentación'!W820*IF($AN762=$R$10,VLOOKUP($AO762,Listas!$B$6:$C$106,2,),IF($AN762=$R$11,VLOOKUP($AO762,Listas!$E$6:$F$106,2,),IF($AN762=$R$12,VLOOKUP($AO762,Listas!$H$6:$I$106,2,),""))),"")</f>
        <v/>
      </c>
      <c r="CV762" t="str">
        <f>IFERROR('Prod y alimentación'!Z820*IF($AN762=$R$10,VLOOKUP($AO762,Listas!$B$6:$C$106,2,),IF($AN762=$R$11,VLOOKUP($AO762,Listas!$E$6:$F$106,2,),IF($AN762=$R$12,VLOOKUP($AO762,Listas!$H$6:$I$106,2,),""))),"")</f>
        <v/>
      </c>
      <c r="CW762" t="str">
        <f>IFERROR('Prod y alimentación'!AC820*IF($AN762=$R$10,VLOOKUP($AO762,Listas!$B$6:$C$106,2,),IF($AN762=$R$11,VLOOKUP($AO762,Listas!$E$6:$F$106,2,),IF($AN762=$R$12,VLOOKUP($AO762,Listas!$H$6:$I$106,2,),""))),"")</f>
        <v/>
      </c>
      <c r="CX762" t="str">
        <f>IFERROR('Prod y alimentación'!AF820*IF($AN762=$R$10,VLOOKUP($AO762,Listas!$B$6:$C$106,2,),IF($AN762=$R$11,VLOOKUP($AO762,Listas!$E$6:$F$106,2,),IF($AN762=$R$12,VLOOKUP($AO762,Listas!$H$6:$I$106,2,),""))),"")</f>
        <v/>
      </c>
      <c r="CY762" t="str">
        <f>IFERROR('Prod y alimentación'!AI820*IF($AN762=$R$10,VLOOKUP($AO762,Listas!$B$6:$C$106,2,),IF($AN762=$R$11,VLOOKUP($AO762,Listas!$E$6:$F$106,2,),IF($AN762=$R$12,VLOOKUP($AO762,Listas!$H$6:$I$106,2,),""))),"")</f>
        <v/>
      </c>
      <c r="CZ762" t="str">
        <f>IFERROR('Prod y alimentación'!AL820*IF($AN762=$R$10,VLOOKUP($AO762,Listas!$B$6:$C$106,2,),IF($AN762=$R$11,VLOOKUP($AO762,Listas!$E$6:$F$106,2,),IF($AN762=$R$12,VLOOKUP($AO762,Listas!$H$6:$I$106,2,),""))),"")</f>
        <v/>
      </c>
    </row>
    <row r="763" spans="80:104" x14ac:dyDescent="0.35">
      <c r="CB763" t="str">
        <f>IF(Reservas!E768="",IF(Reservas!D768="","",IF(Reservas!C768=$O$10,0.85,IF(Reservas!C768=$O$11,0.45,IF(Reservas!C768=$O$12,0.33,"")))),Reservas!E768)</f>
        <v/>
      </c>
      <c r="CC763" t="str">
        <f>IF(Reservas!H768="",IF(Reservas!G768="","",IF(Reservas!F768=$O$10,0.85,IF(Reservas!F768=$O$11,0.45,IF(Reservas!F768=$O$12,0.33,"")))),Reservas!H768)</f>
        <v/>
      </c>
      <c r="CD763" t="str">
        <f>IF(Reservas!K768="",IF(Reservas!J768="","",IF(Reservas!I768=$O$10,0.85,IF(Reservas!I768=$O$11,0.45,IF(Reservas!I768=$O$12,0.33,"")))),Reservas!K768)</f>
        <v/>
      </c>
      <c r="CE763" t="str">
        <f>IF(Reservas!N768="",IF(Reservas!M768="","",IF(Reservas!L768=$O$10,0.85,IF(Reservas!L768=$O$11,0.45,IF(Reservas!L768=$O$12,0.33,"")))),Reservas!N768)</f>
        <v/>
      </c>
      <c r="CF763" t="str">
        <f>IF(Reservas!Q768="",IF(Reservas!P768="","",IF(Reservas!O768=$O$10,0.85,IF(Reservas!O768=$O$11,0.45,IF(Reservas!O768=$O$12,0.33,"")))),Reservas!Q768)</f>
        <v/>
      </c>
      <c r="CG763" t="str">
        <f>IF(Reservas!T768="",IF(Reservas!S768="","",IF(Reservas!R768=$O$10,0.85,IF(Reservas!R768=$O$11,0.45,IF(Reservas!R768=$O$12,0.33,"")))),Reservas!T768)</f>
        <v/>
      </c>
      <c r="CH763" t="str">
        <f>IF(Reservas!W768="",IF(Reservas!V768="","",IF(Reservas!U768=$O$10,0.85,IF(Reservas!U768=$O$11,0.45,IF(Reservas!U768=$O$12,0.33,"")))),Reservas!W768)</f>
        <v/>
      </c>
      <c r="CI763" t="str">
        <f>IF(Reservas!Z768="",IF(Reservas!Y768="","",IF(Reservas!X768=$O$10,0.85,IF(Reservas!X768=$O$11,0.45,IF(Reservas!X768=$O$12,0.33,"")))),Reservas!Z768)</f>
        <v/>
      </c>
      <c r="CJ763" t="str">
        <f>IF(Reservas!AC768="",IF(Reservas!AB768="","",IF(Reservas!AA768=$O$10,0.85,IF(Reservas!AA768=$O$11,0.45,IF(Reservas!AA768=$O$12,0.33,"")))),Reservas!AC768)</f>
        <v/>
      </c>
      <c r="CK763" t="str">
        <f>IF(Reservas!AF768="",IF(Reservas!AE768="","",IF(Reservas!AD768=$O$10,0.85,IF(Reservas!AD768=$O$11,0.45,IF(Reservas!AD768=$O$12,0.33,"")))),Reservas!AF768)</f>
        <v/>
      </c>
      <c r="CL763" t="str">
        <f>IF(Reservas!AI768="",IF(Reservas!AH768="","",IF(Reservas!AG768=$O$10,0.85,IF(Reservas!AG768=$O$11,0.45,IF(Reservas!AG768=$O$12,0.33,"")))),Reservas!AI768)</f>
        <v/>
      </c>
      <c r="CM763" t="str">
        <f>IF(Reservas!AL768="",IF(Reservas!AK768="","",IF(Reservas!AJ768=$O$10,0.85,IF(Reservas!AJ768=$O$11,0.45,IF(Reservas!AJ768=$O$12,0.33,"")))),Reservas!AL768)</f>
        <v/>
      </c>
      <c r="CO763" t="str">
        <f>IFERROR('Prod y alimentación'!E821*IF($AN763=$R$10,VLOOKUP($AO763,Listas!$B$6:$C$106,2,),IF($AN763=$R$11,VLOOKUP($AO763,Listas!$E$6:$F$106,2,),IF($AN763=$R$12,VLOOKUP($AO763,Listas!$H$6:$I$106,2,),""))),"")</f>
        <v/>
      </c>
      <c r="CP763" t="str">
        <f>IFERROR('Prod y alimentación'!H821*IF($AN763=$R$10,VLOOKUP($AO763,Listas!$B$6:$C$106,2,),IF($AN763=$R$11,VLOOKUP($AO763,Listas!$E$6:$F$106,2,),IF($AN763=$R$12,VLOOKUP($AO763,Listas!$H$6:$I$106,2,),""))),"")</f>
        <v/>
      </c>
      <c r="CQ763" t="str">
        <f>IFERROR('Prod y alimentación'!K821*IF($AN763=$R$10,VLOOKUP($AO763,Listas!$B$6:$C$106,2,),IF($AN763=$R$11,VLOOKUP($AO763,Listas!$E$6:$F$106,2,),IF($AN763=$R$12,VLOOKUP($AO763,Listas!$H$6:$I$106,2,),""))),"")</f>
        <v/>
      </c>
      <c r="CR763" t="str">
        <f>IFERROR('Prod y alimentación'!N821*IF($AN763=$R$10,VLOOKUP($AO763,Listas!$B$6:$C$106,2,),IF($AN763=$R$11,VLOOKUP($AO763,Listas!$E$6:$F$106,2,),IF($AN763=$R$12,VLOOKUP($AO763,Listas!$H$6:$I$106,2,),""))),"")</f>
        <v/>
      </c>
      <c r="CS763" t="str">
        <f>IFERROR('Prod y alimentación'!Q821*IF($AN763=$R$10,VLOOKUP($AO763,Listas!$B$6:$C$106,2,),IF($AN763=$R$11,VLOOKUP($AO763,Listas!$E$6:$F$106,2,),IF($AN763=$R$12,VLOOKUP($AO763,Listas!$H$6:$I$106,2,),""))),"")</f>
        <v/>
      </c>
      <c r="CT763" t="str">
        <f>IFERROR('Prod y alimentación'!T821*IF($AN763=$R$10,VLOOKUP($AO763,Listas!$B$6:$C$106,2,),IF($AN763=$R$11,VLOOKUP($AO763,Listas!$E$6:$F$106,2,),IF($AN763=$R$12,VLOOKUP($AO763,Listas!$H$6:$I$106,2,),""))),"")</f>
        <v/>
      </c>
      <c r="CU763" t="str">
        <f>IFERROR('Prod y alimentación'!W821*IF($AN763=$R$10,VLOOKUP($AO763,Listas!$B$6:$C$106,2,),IF($AN763=$R$11,VLOOKUP($AO763,Listas!$E$6:$F$106,2,),IF($AN763=$R$12,VLOOKUP($AO763,Listas!$H$6:$I$106,2,),""))),"")</f>
        <v/>
      </c>
      <c r="CV763" t="str">
        <f>IFERROR('Prod y alimentación'!Z821*IF($AN763=$R$10,VLOOKUP($AO763,Listas!$B$6:$C$106,2,),IF($AN763=$R$11,VLOOKUP($AO763,Listas!$E$6:$F$106,2,),IF($AN763=$R$12,VLOOKUP($AO763,Listas!$H$6:$I$106,2,),""))),"")</f>
        <v/>
      </c>
      <c r="CW763" t="str">
        <f>IFERROR('Prod y alimentación'!AC821*IF($AN763=$R$10,VLOOKUP($AO763,Listas!$B$6:$C$106,2,),IF($AN763=$R$11,VLOOKUP($AO763,Listas!$E$6:$F$106,2,),IF($AN763=$R$12,VLOOKUP($AO763,Listas!$H$6:$I$106,2,),""))),"")</f>
        <v/>
      </c>
      <c r="CX763" t="str">
        <f>IFERROR('Prod y alimentación'!AF821*IF($AN763=$R$10,VLOOKUP($AO763,Listas!$B$6:$C$106,2,),IF($AN763=$R$11,VLOOKUP($AO763,Listas!$E$6:$F$106,2,),IF($AN763=$R$12,VLOOKUP($AO763,Listas!$H$6:$I$106,2,),""))),"")</f>
        <v/>
      </c>
      <c r="CY763" t="str">
        <f>IFERROR('Prod y alimentación'!AI821*IF($AN763=$R$10,VLOOKUP($AO763,Listas!$B$6:$C$106,2,),IF($AN763=$R$11,VLOOKUP($AO763,Listas!$E$6:$F$106,2,),IF($AN763=$R$12,VLOOKUP($AO763,Listas!$H$6:$I$106,2,),""))),"")</f>
        <v/>
      </c>
      <c r="CZ763" t="str">
        <f>IFERROR('Prod y alimentación'!AL821*IF($AN763=$R$10,VLOOKUP($AO763,Listas!$B$6:$C$106,2,),IF($AN763=$R$11,VLOOKUP($AO763,Listas!$E$6:$F$106,2,),IF($AN763=$R$12,VLOOKUP($AO763,Listas!$H$6:$I$106,2,),""))),"")</f>
        <v/>
      </c>
    </row>
    <row r="764" spans="80:104" x14ac:dyDescent="0.35">
      <c r="CB764" t="str">
        <f>IF(Reservas!E769="",IF(Reservas!D769="","",IF(Reservas!C769=$O$10,0.85,IF(Reservas!C769=$O$11,0.45,IF(Reservas!C769=$O$12,0.33,"")))),Reservas!E769)</f>
        <v/>
      </c>
      <c r="CC764" t="str">
        <f>IF(Reservas!H769="",IF(Reservas!G769="","",IF(Reservas!F769=$O$10,0.85,IF(Reservas!F769=$O$11,0.45,IF(Reservas!F769=$O$12,0.33,"")))),Reservas!H769)</f>
        <v/>
      </c>
      <c r="CD764" t="str">
        <f>IF(Reservas!K769="",IF(Reservas!J769="","",IF(Reservas!I769=$O$10,0.85,IF(Reservas!I769=$O$11,0.45,IF(Reservas!I769=$O$12,0.33,"")))),Reservas!K769)</f>
        <v/>
      </c>
      <c r="CE764" t="str">
        <f>IF(Reservas!N769="",IF(Reservas!M769="","",IF(Reservas!L769=$O$10,0.85,IF(Reservas!L769=$O$11,0.45,IF(Reservas!L769=$O$12,0.33,"")))),Reservas!N769)</f>
        <v/>
      </c>
      <c r="CF764" t="str">
        <f>IF(Reservas!Q769="",IF(Reservas!P769="","",IF(Reservas!O769=$O$10,0.85,IF(Reservas!O769=$O$11,0.45,IF(Reservas!O769=$O$12,0.33,"")))),Reservas!Q769)</f>
        <v/>
      </c>
      <c r="CG764" t="str">
        <f>IF(Reservas!T769="",IF(Reservas!S769="","",IF(Reservas!R769=$O$10,0.85,IF(Reservas!R769=$O$11,0.45,IF(Reservas!R769=$O$12,0.33,"")))),Reservas!T769)</f>
        <v/>
      </c>
      <c r="CH764" t="str">
        <f>IF(Reservas!W769="",IF(Reservas!V769="","",IF(Reservas!U769=$O$10,0.85,IF(Reservas!U769=$O$11,0.45,IF(Reservas!U769=$O$12,0.33,"")))),Reservas!W769)</f>
        <v/>
      </c>
      <c r="CI764" t="str">
        <f>IF(Reservas!Z769="",IF(Reservas!Y769="","",IF(Reservas!X769=$O$10,0.85,IF(Reservas!X769=$O$11,0.45,IF(Reservas!X769=$O$12,0.33,"")))),Reservas!Z769)</f>
        <v/>
      </c>
      <c r="CJ764" t="str">
        <f>IF(Reservas!AC769="",IF(Reservas!AB769="","",IF(Reservas!AA769=$O$10,0.85,IF(Reservas!AA769=$O$11,0.45,IF(Reservas!AA769=$O$12,0.33,"")))),Reservas!AC769)</f>
        <v/>
      </c>
      <c r="CK764" t="str">
        <f>IF(Reservas!AF769="",IF(Reservas!AE769="","",IF(Reservas!AD769=$O$10,0.85,IF(Reservas!AD769=$O$11,0.45,IF(Reservas!AD769=$O$12,0.33,"")))),Reservas!AF769)</f>
        <v/>
      </c>
      <c r="CL764" t="str">
        <f>IF(Reservas!AI769="",IF(Reservas!AH769="","",IF(Reservas!AG769=$O$10,0.85,IF(Reservas!AG769=$O$11,0.45,IF(Reservas!AG769=$O$12,0.33,"")))),Reservas!AI769)</f>
        <v/>
      </c>
      <c r="CM764" t="str">
        <f>IF(Reservas!AL769="",IF(Reservas!AK769="","",IF(Reservas!AJ769=$O$10,0.85,IF(Reservas!AJ769=$O$11,0.45,IF(Reservas!AJ769=$O$12,0.33,"")))),Reservas!AL769)</f>
        <v/>
      </c>
      <c r="CO764" t="str">
        <f>IFERROR('Prod y alimentación'!E822*IF($AN764=$R$10,VLOOKUP($AO764,Listas!$B$6:$C$106,2,),IF($AN764=$R$11,VLOOKUP($AO764,Listas!$E$6:$F$106,2,),IF($AN764=$R$12,VLOOKUP($AO764,Listas!$H$6:$I$106,2,),""))),"")</f>
        <v/>
      </c>
      <c r="CP764" t="str">
        <f>IFERROR('Prod y alimentación'!H822*IF($AN764=$R$10,VLOOKUP($AO764,Listas!$B$6:$C$106,2,),IF($AN764=$R$11,VLOOKUP($AO764,Listas!$E$6:$F$106,2,),IF($AN764=$R$12,VLOOKUP($AO764,Listas!$H$6:$I$106,2,),""))),"")</f>
        <v/>
      </c>
      <c r="CQ764" t="str">
        <f>IFERROR('Prod y alimentación'!K822*IF($AN764=$R$10,VLOOKUP($AO764,Listas!$B$6:$C$106,2,),IF($AN764=$R$11,VLOOKUP($AO764,Listas!$E$6:$F$106,2,),IF($AN764=$R$12,VLOOKUP($AO764,Listas!$H$6:$I$106,2,),""))),"")</f>
        <v/>
      </c>
      <c r="CR764" t="str">
        <f>IFERROR('Prod y alimentación'!N822*IF($AN764=$R$10,VLOOKUP($AO764,Listas!$B$6:$C$106,2,),IF($AN764=$R$11,VLOOKUP($AO764,Listas!$E$6:$F$106,2,),IF($AN764=$R$12,VLOOKUP($AO764,Listas!$H$6:$I$106,2,),""))),"")</f>
        <v/>
      </c>
      <c r="CS764" t="str">
        <f>IFERROR('Prod y alimentación'!Q822*IF($AN764=$R$10,VLOOKUP($AO764,Listas!$B$6:$C$106,2,),IF($AN764=$R$11,VLOOKUP($AO764,Listas!$E$6:$F$106,2,),IF($AN764=$R$12,VLOOKUP($AO764,Listas!$H$6:$I$106,2,),""))),"")</f>
        <v/>
      </c>
      <c r="CT764" t="str">
        <f>IFERROR('Prod y alimentación'!T822*IF($AN764=$R$10,VLOOKUP($AO764,Listas!$B$6:$C$106,2,),IF($AN764=$R$11,VLOOKUP($AO764,Listas!$E$6:$F$106,2,),IF($AN764=$R$12,VLOOKUP($AO764,Listas!$H$6:$I$106,2,),""))),"")</f>
        <v/>
      </c>
      <c r="CU764" t="str">
        <f>IFERROR('Prod y alimentación'!W822*IF($AN764=$R$10,VLOOKUP($AO764,Listas!$B$6:$C$106,2,),IF($AN764=$R$11,VLOOKUP($AO764,Listas!$E$6:$F$106,2,),IF($AN764=$R$12,VLOOKUP($AO764,Listas!$H$6:$I$106,2,),""))),"")</f>
        <v/>
      </c>
      <c r="CV764" t="str">
        <f>IFERROR('Prod y alimentación'!Z822*IF($AN764=$R$10,VLOOKUP($AO764,Listas!$B$6:$C$106,2,),IF($AN764=$R$11,VLOOKUP($AO764,Listas!$E$6:$F$106,2,),IF($AN764=$R$12,VLOOKUP($AO764,Listas!$H$6:$I$106,2,),""))),"")</f>
        <v/>
      </c>
      <c r="CW764" t="str">
        <f>IFERROR('Prod y alimentación'!AC822*IF($AN764=$R$10,VLOOKUP($AO764,Listas!$B$6:$C$106,2,),IF($AN764=$R$11,VLOOKUP($AO764,Listas!$E$6:$F$106,2,),IF($AN764=$R$12,VLOOKUP($AO764,Listas!$H$6:$I$106,2,),""))),"")</f>
        <v/>
      </c>
      <c r="CX764" t="str">
        <f>IFERROR('Prod y alimentación'!AF822*IF($AN764=$R$10,VLOOKUP($AO764,Listas!$B$6:$C$106,2,),IF($AN764=$R$11,VLOOKUP($AO764,Listas!$E$6:$F$106,2,),IF($AN764=$R$12,VLOOKUP($AO764,Listas!$H$6:$I$106,2,),""))),"")</f>
        <v/>
      </c>
      <c r="CY764" t="str">
        <f>IFERROR('Prod y alimentación'!AI822*IF($AN764=$R$10,VLOOKUP($AO764,Listas!$B$6:$C$106,2,),IF($AN764=$R$11,VLOOKUP($AO764,Listas!$E$6:$F$106,2,),IF($AN764=$R$12,VLOOKUP($AO764,Listas!$H$6:$I$106,2,),""))),"")</f>
        <v/>
      </c>
      <c r="CZ764" t="str">
        <f>IFERROR('Prod y alimentación'!AL822*IF($AN764=$R$10,VLOOKUP($AO764,Listas!$B$6:$C$106,2,),IF($AN764=$R$11,VLOOKUP($AO764,Listas!$E$6:$F$106,2,),IF($AN764=$R$12,VLOOKUP($AO764,Listas!$H$6:$I$106,2,),""))),"")</f>
        <v/>
      </c>
    </row>
    <row r="765" spans="80:104" x14ac:dyDescent="0.35">
      <c r="CB765" t="str">
        <f>IF(Reservas!E770="",IF(Reservas!D770="","",IF(Reservas!C770=$O$10,0.85,IF(Reservas!C770=$O$11,0.45,IF(Reservas!C770=$O$12,0.33,"")))),Reservas!E770)</f>
        <v/>
      </c>
      <c r="CC765" t="str">
        <f>IF(Reservas!H770="",IF(Reservas!G770="","",IF(Reservas!F770=$O$10,0.85,IF(Reservas!F770=$O$11,0.45,IF(Reservas!F770=$O$12,0.33,"")))),Reservas!H770)</f>
        <v/>
      </c>
      <c r="CD765" t="str">
        <f>IF(Reservas!K770="",IF(Reservas!J770="","",IF(Reservas!I770=$O$10,0.85,IF(Reservas!I770=$O$11,0.45,IF(Reservas!I770=$O$12,0.33,"")))),Reservas!K770)</f>
        <v/>
      </c>
      <c r="CE765" t="str">
        <f>IF(Reservas!N770="",IF(Reservas!M770="","",IF(Reservas!L770=$O$10,0.85,IF(Reservas!L770=$O$11,0.45,IF(Reservas!L770=$O$12,0.33,"")))),Reservas!N770)</f>
        <v/>
      </c>
      <c r="CF765" t="str">
        <f>IF(Reservas!Q770="",IF(Reservas!P770="","",IF(Reservas!O770=$O$10,0.85,IF(Reservas!O770=$O$11,0.45,IF(Reservas!O770=$O$12,0.33,"")))),Reservas!Q770)</f>
        <v/>
      </c>
      <c r="CG765" t="str">
        <f>IF(Reservas!T770="",IF(Reservas!S770="","",IF(Reservas!R770=$O$10,0.85,IF(Reservas!R770=$O$11,0.45,IF(Reservas!R770=$O$12,0.33,"")))),Reservas!T770)</f>
        <v/>
      </c>
      <c r="CH765" t="str">
        <f>IF(Reservas!W770="",IF(Reservas!V770="","",IF(Reservas!U770=$O$10,0.85,IF(Reservas!U770=$O$11,0.45,IF(Reservas!U770=$O$12,0.33,"")))),Reservas!W770)</f>
        <v/>
      </c>
      <c r="CI765" t="str">
        <f>IF(Reservas!Z770="",IF(Reservas!Y770="","",IF(Reservas!X770=$O$10,0.85,IF(Reservas!X770=$O$11,0.45,IF(Reservas!X770=$O$12,0.33,"")))),Reservas!Z770)</f>
        <v/>
      </c>
      <c r="CJ765" t="str">
        <f>IF(Reservas!AC770="",IF(Reservas!AB770="","",IF(Reservas!AA770=$O$10,0.85,IF(Reservas!AA770=$O$11,0.45,IF(Reservas!AA770=$O$12,0.33,"")))),Reservas!AC770)</f>
        <v/>
      </c>
      <c r="CK765" t="str">
        <f>IF(Reservas!AF770="",IF(Reservas!AE770="","",IF(Reservas!AD770=$O$10,0.85,IF(Reservas!AD770=$O$11,0.45,IF(Reservas!AD770=$O$12,0.33,"")))),Reservas!AF770)</f>
        <v/>
      </c>
      <c r="CL765" t="str">
        <f>IF(Reservas!AI770="",IF(Reservas!AH770="","",IF(Reservas!AG770=$O$10,0.85,IF(Reservas!AG770=$O$11,0.45,IF(Reservas!AG770=$O$12,0.33,"")))),Reservas!AI770)</f>
        <v/>
      </c>
      <c r="CM765" t="str">
        <f>IF(Reservas!AL770="",IF(Reservas!AK770="","",IF(Reservas!AJ770=$O$10,0.85,IF(Reservas!AJ770=$O$11,0.45,IF(Reservas!AJ770=$O$12,0.33,"")))),Reservas!AL770)</f>
        <v/>
      </c>
      <c r="CO765" t="str">
        <f>IFERROR('Prod y alimentación'!E823*IF($AN765=$R$10,VLOOKUP($AO765,Listas!$B$6:$C$106,2,),IF($AN765=$R$11,VLOOKUP($AO765,Listas!$E$6:$F$106,2,),IF($AN765=$R$12,VLOOKUP($AO765,Listas!$H$6:$I$106,2,),""))),"")</f>
        <v/>
      </c>
      <c r="CP765" t="str">
        <f>IFERROR('Prod y alimentación'!H823*IF($AN765=$R$10,VLOOKUP($AO765,Listas!$B$6:$C$106,2,),IF($AN765=$R$11,VLOOKUP($AO765,Listas!$E$6:$F$106,2,),IF($AN765=$R$12,VLOOKUP($AO765,Listas!$H$6:$I$106,2,),""))),"")</f>
        <v/>
      </c>
      <c r="CQ765" t="str">
        <f>IFERROR('Prod y alimentación'!K823*IF($AN765=$R$10,VLOOKUP($AO765,Listas!$B$6:$C$106,2,),IF($AN765=$R$11,VLOOKUP($AO765,Listas!$E$6:$F$106,2,),IF($AN765=$R$12,VLOOKUP($AO765,Listas!$H$6:$I$106,2,),""))),"")</f>
        <v/>
      </c>
      <c r="CR765" t="str">
        <f>IFERROR('Prod y alimentación'!N823*IF($AN765=$R$10,VLOOKUP($AO765,Listas!$B$6:$C$106,2,),IF($AN765=$R$11,VLOOKUP($AO765,Listas!$E$6:$F$106,2,),IF($AN765=$R$12,VLOOKUP($AO765,Listas!$H$6:$I$106,2,),""))),"")</f>
        <v/>
      </c>
      <c r="CS765" t="str">
        <f>IFERROR('Prod y alimentación'!Q823*IF($AN765=$R$10,VLOOKUP($AO765,Listas!$B$6:$C$106,2,),IF($AN765=$R$11,VLOOKUP($AO765,Listas!$E$6:$F$106,2,),IF($AN765=$R$12,VLOOKUP($AO765,Listas!$H$6:$I$106,2,),""))),"")</f>
        <v/>
      </c>
      <c r="CT765" t="str">
        <f>IFERROR('Prod y alimentación'!T823*IF($AN765=$R$10,VLOOKUP($AO765,Listas!$B$6:$C$106,2,),IF($AN765=$R$11,VLOOKUP($AO765,Listas!$E$6:$F$106,2,),IF($AN765=$R$12,VLOOKUP($AO765,Listas!$H$6:$I$106,2,),""))),"")</f>
        <v/>
      </c>
      <c r="CU765" t="str">
        <f>IFERROR('Prod y alimentación'!W823*IF($AN765=$R$10,VLOOKUP($AO765,Listas!$B$6:$C$106,2,),IF($AN765=$R$11,VLOOKUP($AO765,Listas!$E$6:$F$106,2,),IF($AN765=$R$12,VLOOKUP($AO765,Listas!$H$6:$I$106,2,),""))),"")</f>
        <v/>
      </c>
      <c r="CV765" t="str">
        <f>IFERROR('Prod y alimentación'!Z823*IF($AN765=$R$10,VLOOKUP($AO765,Listas!$B$6:$C$106,2,),IF($AN765=$R$11,VLOOKUP($AO765,Listas!$E$6:$F$106,2,),IF($AN765=$R$12,VLOOKUP($AO765,Listas!$H$6:$I$106,2,),""))),"")</f>
        <v/>
      </c>
      <c r="CW765" t="str">
        <f>IFERROR('Prod y alimentación'!AC823*IF($AN765=$R$10,VLOOKUP($AO765,Listas!$B$6:$C$106,2,),IF($AN765=$R$11,VLOOKUP($AO765,Listas!$E$6:$F$106,2,),IF($AN765=$R$12,VLOOKUP($AO765,Listas!$H$6:$I$106,2,),""))),"")</f>
        <v/>
      </c>
      <c r="CX765" t="str">
        <f>IFERROR('Prod y alimentación'!AF823*IF($AN765=$R$10,VLOOKUP($AO765,Listas!$B$6:$C$106,2,),IF($AN765=$R$11,VLOOKUP($AO765,Listas!$E$6:$F$106,2,),IF($AN765=$R$12,VLOOKUP($AO765,Listas!$H$6:$I$106,2,),""))),"")</f>
        <v/>
      </c>
      <c r="CY765" t="str">
        <f>IFERROR('Prod y alimentación'!AI823*IF($AN765=$R$10,VLOOKUP($AO765,Listas!$B$6:$C$106,2,),IF($AN765=$R$11,VLOOKUP($AO765,Listas!$E$6:$F$106,2,),IF($AN765=$R$12,VLOOKUP($AO765,Listas!$H$6:$I$106,2,),""))),"")</f>
        <v/>
      </c>
      <c r="CZ765" t="str">
        <f>IFERROR('Prod y alimentación'!AL823*IF($AN765=$R$10,VLOOKUP($AO765,Listas!$B$6:$C$106,2,),IF($AN765=$R$11,VLOOKUP($AO765,Listas!$E$6:$F$106,2,),IF($AN765=$R$12,VLOOKUP($AO765,Listas!$H$6:$I$106,2,),""))),"")</f>
        <v/>
      </c>
    </row>
    <row r="766" spans="80:104" x14ac:dyDescent="0.35">
      <c r="CB766" t="str">
        <f>IF(Reservas!E771="",IF(Reservas!D771="","",IF(Reservas!C771=$O$10,0.85,IF(Reservas!C771=$O$11,0.45,IF(Reservas!C771=$O$12,0.33,"")))),Reservas!E771)</f>
        <v/>
      </c>
      <c r="CC766" t="str">
        <f>IF(Reservas!H771="",IF(Reservas!G771="","",IF(Reservas!F771=$O$10,0.85,IF(Reservas!F771=$O$11,0.45,IF(Reservas!F771=$O$12,0.33,"")))),Reservas!H771)</f>
        <v/>
      </c>
      <c r="CD766" t="str">
        <f>IF(Reservas!K771="",IF(Reservas!J771="","",IF(Reservas!I771=$O$10,0.85,IF(Reservas!I771=$O$11,0.45,IF(Reservas!I771=$O$12,0.33,"")))),Reservas!K771)</f>
        <v/>
      </c>
      <c r="CE766" t="str">
        <f>IF(Reservas!N771="",IF(Reservas!M771="","",IF(Reservas!L771=$O$10,0.85,IF(Reservas!L771=$O$11,0.45,IF(Reservas!L771=$O$12,0.33,"")))),Reservas!N771)</f>
        <v/>
      </c>
      <c r="CF766" t="str">
        <f>IF(Reservas!Q771="",IF(Reservas!P771="","",IF(Reservas!O771=$O$10,0.85,IF(Reservas!O771=$O$11,0.45,IF(Reservas!O771=$O$12,0.33,"")))),Reservas!Q771)</f>
        <v/>
      </c>
      <c r="CG766" t="str">
        <f>IF(Reservas!T771="",IF(Reservas!S771="","",IF(Reservas!R771=$O$10,0.85,IF(Reservas!R771=$O$11,0.45,IF(Reservas!R771=$O$12,0.33,"")))),Reservas!T771)</f>
        <v/>
      </c>
      <c r="CH766" t="str">
        <f>IF(Reservas!W771="",IF(Reservas!V771="","",IF(Reservas!U771=$O$10,0.85,IF(Reservas!U771=$O$11,0.45,IF(Reservas!U771=$O$12,0.33,"")))),Reservas!W771)</f>
        <v/>
      </c>
      <c r="CI766" t="str">
        <f>IF(Reservas!Z771="",IF(Reservas!Y771="","",IF(Reservas!X771=$O$10,0.85,IF(Reservas!X771=$O$11,0.45,IF(Reservas!X771=$O$12,0.33,"")))),Reservas!Z771)</f>
        <v/>
      </c>
      <c r="CJ766" t="str">
        <f>IF(Reservas!AC771="",IF(Reservas!AB771="","",IF(Reservas!AA771=$O$10,0.85,IF(Reservas!AA771=$O$11,0.45,IF(Reservas!AA771=$O$12,0.33,"")))),Reservas!AC771)</f>
        <v/>
      </c>
      <c r="CK766" t="str">
        <f>IF(Reservas!AF771="",IF(Reservas!AE771="","",IF(Reservas!AD771=$O$10,0.85,IF(Reservas!AD771=$O$11,0.45,IF(Reservas!AD771=$O$12,0.33,"")))),Reservas!AF771)</f>
        <v/>
      </c>
      <c r="CL766" t="str">
        <f>IF(Reservas!AI771="",IF(Reservas!AH771="","",IF(Reservas!AG771=$O$10,0.85,IF(Reservas!AG771=$O$11,0.45,IF(Reservas!AG771=$O$12,0.33,"")))),Reservas!AI771)</f>
        <v/>
      </c>
      <c r="CM766" t="str">
        <f>IF(Reservas!AL771="",IF(Reservas!AK771="","",IF(Reservas!AJ771=$O$10,0.85,IF(Reservas!AJ771=$O$11,0.45,IF(Reservas!AJ771=$O$12,0.33,"")))),Reservas!AL771)</f>
        <v/>
      </c>
      <c r="CO766" t="str">
        <f>IFERROR('Prod y alimentación'!E824*IF($AN766=$R$10,VLOOKUP($AO766,Listas!$B$6:$C$106,2,),IF($AN766=$R$11,VLOOKUP($AO766,Listas!$E$6:$F$106,2,),IF($AN766=$R$12,VLOOKUP($AO766,Listas!$H$6:$I$106,2,),""))),"")</f>
        <v/>
      </c>
      <c r="CP766" t="str">
        <f>IFERROR('Prod y alimentación'!H824*IF($AN766=$R$10,VLOOKUP($AO766,Listas!$B$6:$C$106,2,),IF($AN766=$R$11,VLOOKUP($AO766,Listas!$E$6:$F$106,2,),IF($AN766=$R$12,VLOOKUP($AO766,Listas!$H$6:$I$106,2,),""))),"")</f>
        <v/>
      </c>
      <c r="CQ766" t="str">
        <f>IFERROR('Prod y alimentación'!K824*IF($AN766=$R$10,VLOOKUP($AO766,Listas!$B$6:$C$106,2,),IF($AN766=$R$11,VLOOKUP($AO766,Listas!$E$6:$F$106,2,),IF($AN766=$R$12,VLOOKUP($AO766,Listas!$H$6:$I$106,2,),""))),"")</f>
        <v/>
      </c>
      <c r="CR766" t="str">
        <f>IFERROR('Prod y alimentación'!N824*IF($AN766=$R$10,VLOOKUP($AO766,Listas!$B$6:$C$106,2,),IF($AN766=$R$11,VLOOKUP($AO766,Listas!$E$6:$F$106,2,),IF($AN766=$R$12,VLOOKUP($AO766,Listas!$H$6:$I$106,2,),""))),"")</f>
        <v/>
      </c>
      <c r="CS766" t="str">
        <f>IFERROR('Prod y alimentación'!Q824*IF($AN766=$R$10,VLOOKUP($AO766,Listas!$B$6:$C$106,2,),IF($AN766=$R$11,VLOOKUP($AO766,Listas!$E$6:$F$106,2,),IF($AN766=$R$12,VLOOKUP($AO766,Listas!$H$6:$I$106,2,),""))),"")</f>
        <v/>
      </c>
      <c r="CT766" t="str">
        <f>IFERROR('Prod y alimentación'!T824*IF($AN766=$R$10,VLOOKUP($AO766,Listas!$B$6:$C$106,2,),IF($AN766=$R$11,VLOOKUP($AO766,Listas!$E$6:$F$106,2,),IF($AN766=$R$12,VLOOKUP($AO766,Listas!$H$6:$I$106,2,),""))),"")</f>
        <v/>
      </c>
      <c r="CU766" t="str">
        <f>IFERROR('Prod y alimentación'!W824*IF($AN766=$R$10,VLOOKUP($AO766,Listas!$B$6:$C$106,2,),IF($AN766=$R$11,VLOOKUP($AO766,Listas!$E$6:$F$106,2,),IF($AN766=$R$12,VLOOKUP($AO766,Listas!$H$6:$I$106,2,),""))),"")</f>
        <v/>
      </c>
      <c r="CV766" t="str">
        <f>IFERROR('Prod y alimentación'!Z824*IF($AN766=$R$10,VLOOKUP($AO766,Listas!$B$6:$C$106,2,),IF($AN766=$R$11,VLOOKUP($AO766,Listas!$E$6:$F$106,2,),IF($AN766=$R$12,VLOOKUP($AO766,Listas!$H$6:$I$106,2,),""))),"")</f>
        <v/>
      </c>
      <c r="CW766" t="str">
        <f>IFERROR('Prod y alimentación'!AC824*IF($AN766=$R$10,VLOOKUP($AO766,Listas!$B$6:$C$106,2,),IF($AN766=$R$11,VLOOKUP($AO766,Listas!$E$6:$F$106,2,),IF($AN766=$R$12,VLOOKUP($AO766,Listas!$H$6:$I$106,2,),""))),"")</f>
        <v/>
      </c>
      <c r="CX766" t="str">
        <f>IFERROR('Prod y alimentación'!AF824*IF($AN766=$R$10,VLOOKUP($AO766,Listas!$B$6:$C$106,2,),IF($AN766=$R$11,VLOOKUP($AO766,Listas!$E$6:$F$106,2,),IF($AN766=$R$12,VLOOKUP($AO766,Listas!$H$6:$I$106,2,),""))),"")</f>
        <v/>
      </c>
      <c r="CY766" t="str">
        <f>IFERROR('Prod y alimentación'!AI824*IF($AN766=$R$10,VLOOKUP($AO766,Listas!$B$6:$C$106,2,),IF($AN766=$R$11,VLOOKUP($AO766,Listas!$E$6:$F$106,2,),IF($AN766=$R$12,VLOOKUP($AO766,Listas!$H$6:$I$106,2,),""))),"")</f>
        <v/>
      </c>
      <c r="CZ766" t="str">
        <f>IFERROR('Prod y alimentación'!AL824*IF($AN766=$R$10,VLOOKUP($AO766,Listas!$B$6:$C$106,2,),IF($AN766=$R$11,VLOOKUP($AO766,Listas!$E$6:$F$106,2,),IF($AN766=$R$12,VLOOKUP($AO766,Listas!$H$6:$I$106,2,),""))),"")</f>
        <v/>
      </c>
    </row>
    <row r="767" spans="80:104" x14ac:dyDescent="0.35">
      <c r="CB767" t="str">
        <f>IF(Reservas!E772="",IF(Reservas!D772="","",IF(Reservas!C772=$O$10,0.85,IF(Reservas!C772=$O$11,0.45,IF(Reservas!C772=$O$12,0.33,"")))),Reservas!E772)</f>
        <v/>
      </c>
      <c r="CC767" t="str">
        <f>IF(Reservas!H772="",IF(Reservas!G772="","",IF(Reservas!F772=$O$10,0.85,IF(Reservas!F772=$O$11,0.45,IF(Reservas!F772=$O$12,0.33,"")))),Reservas!H772)</f>
        <v/>
      </c>
      <c r="CD767" t="str">
        <f>IF(Reservas!K772="",IF(Reservas!J772="","",IF(Reservas!I772=$O$10,0.85,IF(Reservas!I772=$O$11,0.45,IF(Reservas!I772=$O$12,0.33,"")))),Reservas!K772)</f>
        <v/>
      </c>
      <c r="CE767" t="str">
        <f>IF(Reservas!N772="",IF(Reservas!M772="","",IF(Reservas!L772=$O$10,0.85,IF(Reservas!L772=$O$11,0.45,IF(Reservas!L772=$O$12,0.33,"")))),Reservas!N772)</f>
        <v/>
      </c>
      <c r="CF767" t="str">
        <f>IF(Reservas!Q772="",IF(Reservas!P772="","",IF(Reservas!O772=$O$10,0.85,IF(Reservas!O772=$O$11,0.45,IF(Reservas!O772=$O$12,0.33,"")))),Reservas!Q772)</f>
        <v/>
      </c>
      <c r="CG767" t="str">
        <f>IF(Reservas!T772="",IF(Reservas!S772="","",IF(Reservas!R772=$O$10,0.85,IF(Reservas!R772=$O$11,0.45,IF(Reservas!R772=$O$12,0.33,"")))),Reservas!T772)</f>
        <v/>
      </c>
      <c r="CH767" t="str">
        <f>IF(Reservas!W772="",IF(Reservas!V772="","",IF(Reservas!U772=$O$10,0.85,IF(Reservas!U772=$O$11,0.45,IF(Reservas!U772=$O$12,0.33,"")))),Reservas!W772)</f>
        <v/>
      </c>
      <c r="CI767" t="str">
        <f>IF(Reservas!Z772="",IF(Reservas!Y772="","",IF(Reservas!X772=$O$10,0.85,IF(Reservas!X772=$O$11,0.45,IF(Reservas!X772=$O$12,0.33,"")))),Reservas!Z772)</f>
        <v/>
      </c>
      <c r="CJ767" t="str">
        <f>IF(Reservas!AC772="",IF(Reservas!AB772="","",IF(Reservas!AA772=$O$10,0.85,IF(Reservas!AA772=$O$11,0.45,IF(Reservas!AA772=$O$12,0.33,"")))),Reservas!AC772)</f>
        <v/>
      </c>
      <c r="CK767" t="str">
        <f>IF(Reservas!AF772="",IF(Reservas!AE772="","",IF(Reservas!AD772=$O$10,0.85,IF(Reservas!AD772=$O$11,0.45,IF(Reservas!AD772=$O$12,0.33,"")))),Reservas!AF772)</f>
        <v/>
      </c>
      <c r="CL767" t="str">
        <f>IF(Reservas!AI772="",IF(Reservas!AH772="","",IF(Reservas!AG772=$O$10,0.85,IF(Reservas!AG772=$O$11,0.45,IF(Reservas!AG772=$O$12,0.33,"")))),Reservas!AI772)</f>
        <v/>
      </c>
      <c r="CM767" t="str">
        <f>IF(Reservas!AL772="",IF(Reservas!AK772="","",IF(Reservas!AJ772=$O$10,0.85,IF(Reservas!AJ772=$O$11,0.45,IF(Reservas!AJ772=$O$12,0.33,"")))),Reservas!AL772)</f>
        <v/>
      </c>
      <c r="CO767" t="str">
        <f>IFERROR('Prod y alimentación'!E825*IF($AN767=$R$10,VLOOKUP($AO767,Listas!$B$6:$C$106,2,),IF($AN767=$R$11,VLOOKUP($AO767,Listas!$E$6:$F$106,2,),IF($AN767=$R$12,VLOOKUP($AO767,Listas!$H$6:$I$106,2,),""))),"")</f>
        <v/>
      </c>
      <c r="CP767" t="str">
        <f>IFERROR('Prod y alimentación'!H825*IF($AN767=$R$10,VLOOKUP($AO767,Listas!$B$6:$C$106,2,),IF($AN767=$R$11,VLOOKUP($AO767,Listas!$E$6:$F$106,2,),IF($AN767=$R$12,VLOOKUP($AO767,Listas!$H$6:$I$106,2,),""))),"")</f>
        <v/>
      </c>
      <c r="CQ767" t="str">
        <f>IFERROR('Prod y alimentación'!K825*IF($AN767=$R$10,VLOOKUP($AO767,Listas!$B$6:$C$106,2,),IF($AN767=$R$11,VLOOKUP($AO767,Listas!$E$6:$F$106,2,),IF($AN767=$R$12,VLOOKUP($AO767,Listas!$H$6:$I$106,2,),""))),"")</f>
        <v/>
      </c>
      <c r="CR767" t="str">
        <f>IFERROR('Prod y alimentación'!N825*IF($AN767=$R$10,VLOOKUP($AO767,Listas!$B$6:$C$106,2,),IF($AN767=$R$11,VLOOKUP($AO767,Listas!$E$6:$F$106,2,),IF($AN767=$R$12,VLOOKUP($AO767,Listas!$H$6:$I$106,2,),""))),"")</f>
        <v/>
      </c>
      <c r="CS767" t="str">
        <f>IFERROR('Prod y alimentación'!Q825*IF($AN767=$R$10,VLOOKUP($AO767,Listas!$B$6:$C$106,2,),IF($AN767=$R$11,VLOOKUP($AO767,Listas!$E$6:$F$106,2,),IF($AN767=$R$12,VLOOKUP($AO767,Listas!$H$6:$I$106,2,),""))),"")</f>
        <v/>
      </c>
      <c r="CT767" t="str">
        <f>IFERROR('Prod y alimentación'!T825*IF($AN767=$R$10,VLOOKUP($AO767,Listas!$B$6:$C$106,2,),IF($AN767=$R$11,VLOOKUP($AO767,Listas!$E$6:$F$106,2,),IF($AN767=$R$12,VLOOKUP($AO767,Listas!$H$6:$I$106,2,),""))),"")</f>
        <v/>
      </c>
      <c r="CU767" t="str">
        <f>IFERROR('Prod y alimentación'!W825*IF($AN767=$R$10,VLOOKUP($AO767,Listas!$B$6:$C$106,2,),IF($AN767=$R$11,VLOOKUP($AO767,Listas!$E$6:$F$106,2,),IF($AN767=$R$12,VLOOKUP($AO767,Listas!$H$6:$I$106,2,),""))),"")</f>
        <v/>
      </c>
      <c r="CV767" t="str">
        <f>IFERROR('Prod y alimentación'!Z825*IF($AN767=$R$10,VLOOKUP($AO767,Listas!$B$6:$C$106,2,),IF($AN767=$R$11,VLOOKUP($AO767,Listas!$E$6:$F$106,2,),IF($AN767=$R$12,VLOOKUP($AO767,Listas!$H$6:$I$106,2,),""))),"")</f>
        <v/>
      </c>
      <c r="CW767" t="str">
        <f>IFERROR('Prod y alimentación'!AC825*IF($AN767=$R$10,VLOOKUP($AO767,Listas!$B$6:$C$106,2,),IF($AN767=$R$11,VLOOKUP($AO767,Listas!$E$6:$F$106,2,),IF($AN767=$R$12,VLOOKUP($AO767,Listas!$H$6:$I$106,2,),""))),"")</f>
        <v/>
      </c>
      <c r="CX767" t="str">
        <f>IFERROR('Prod y alimentación'!AF825*IF($AN767=$R$10,VLOOKUP($AO767,Listas!$B$6:$C$106,2,),IF($AN767=$R$11,VLOOKUP($AO767,Listas!$E$6:$F$106,2,),IF($AN767=$R$12,VLOOKUP($AO767,Listas!$H$6:$I$106,2,),""))),"")</f>
        <v/>
      </c>
      <c r="CY767" t="str">
        <f>IFERROR('Prod y alimentación'!AI825*IF($AN767=$R$10,VLOOKUP($AO767,Listas!$B$6:$C$106,2,),IF($AN767=$R$11,VLOOKUP($AO767,Listas!$E$6:$F$106,2,),IF($AN767=$R$12,VLOOKUP($AO767,Listas!$H$6:$I$106,2,),""))),"")</f>
        <v/>
      </c>
      <c r="CZ767" t="str">
        <f>IFERROR('Prod y alimentación'!AL825*IF($AN767=$R$10,VLOOKUP($AO767,Listas!$B$6:$C$106,2,),IF($AN767=$R$11,VLOOKUP($AO767,Listas!$E$6:$F$106,2,),IF($AN767=$R$12,VLOOKUP($AO767,Listas!$H$6:$I$106,2,),""))),"")</f>
        <v/>
      </c>
    </row>
    <row r="768" spans="80:104" x14ac:dyDescent="0.35">
      <c r="CB768" t="str">
        <f>IF(Reservas!E773="",IF(Reservas!D773="","",IF(Reservas!C773=$O$10,0.85,IF(Reservas!C773=$O$11,0.45,IF(Reservas!C773=$O$12,0.33,"")))),Reservas!E773)</f>
        <v/>
      </c>
      <c r="CC768" t="str">
        <f>IF(Reservas!H773="",IF(Reservas!G773="","",IF(Reservas!F773=$O$10,0.85,IF(Reservas!F773=$O$11,0.45,IF(Reservas!F773=$O$12,0.33,"")))),Reservas!H773)</f>
        <v/>
      </c>
      <c r="CD768" t="str">
        <f>IF(Reservas!K773="",IF(Reservas!J773="","",IF(Reservas!I773=$O$10,0.85,IF(Reservas!I773=$O$11,0.45,IF(Reservas!I773=$O$12,0.33,"")))),Reservas!K773)</f>
        <v/>
      </c>
      <c r="CE768" t="str">
        <f>IF(Reservas!N773="",IF(Reservas!M773="","",IF(Reservas!L773=$O$10,0.85,IF(Reservas!L773=$O$11,0.45,IF(Reservas!L773=$O$12,0.33,"")))),Reservas!N773)</f>
        <v/>
      </c>
      <c r="CF768" t="str">
        <f>IF(Reservas!Q773="",IF(Reservas!P773="","",IF(Reservas!O773=$O$10,0.85,IF(Reservas!O773=$O$11,0.45,IF(Reservas!O773=$O$12,0.33,"")))),Reservas!Q773)</f>
        <v/>
      </c>
      <c r="CG768" t="str">
        <f>IF(Reservas!T773="",IF(Reservas!S773="","",IF(Reservas!R773=$O$10,0.85,IF(Reservas!R773=$O$11,0.45,IF(Reservas!R773=$O$12,0.33,"")))),Reservas!T773)</f>
        <v/>
      </c>
      <c r="CH768" t="str">
        <f>IF(Reservas!W773="",IF(Reservas!V773="","",IF(Reservas!U773=$O$10,0.85,IF(Reservas!U773=$O$11,0.45,IF(Reservas!U773=$O$12,0.33,"")))),Reservas!W773)</f>
        <v/>
      </c>
      <c r="CI768" t="str">
        <f>IF(Reservas!Z773="",IF(Reservas!Y773="","",IF(Reservas!X773=$O$10,0.85,IF(Reservas!X773=$O$11,0.45,IF(Reservas!X773=$O$12,0.33,"")))),Reservas!Z773)</f>
        <v/>
      </c>
      <c r="CJ768" t="str">
        <f>IF(Reservas!AC773="",IF(Reservas!AB773="","",IF(Reservas!AA773=$O$10,0.85,IF(Reservas!AA773=$O$11,0.45,IF(Reservas!AA773=$O$12,0.33,"")))),Reservas!AC773)</f>
        <v/>
      </c>
      <c r="CK768" t="str">
        <f>IF(Reservas!AF773="",IF(Reservas!AE773="","",IF(Reservas!AD773=$O$10,0.85,IF(Reservas!AD773=$O$11,0.45,IF(Reservas!AD773=$O$12,0.33,"")))),Reservas!AF773)</f>
        <v/>
      </c>
      <c r="CL768" t="str">
        <f>IF(Reservas!AI773="",IF(Reservas!AH773="","",IF(Reservas!AG773=$O$10,0.85,IF(Reservas!AG773=$O$11,0.45,IF(Reservas!AG773=$O$12,0.33,"")))),Reservas!AI773)</f>
        <v/>
      </c>
      <c r="CM768" t="str">
        <f>IF(Reservas!AL773="",IF(Reservas!AK773="","",IF(Reservas!AJ773=$O$10,0.85,IF(Reservas!AJ773=$O$11,0.45,IF(Reservas!AJ773=$O$12,0.33,"")))),Reservas!AL773)</f>
        <v/>
      </c>
      <c r="CO768" t="str">
        <f>IFERROR('Prod y alimentación'!E826*IF($AN768=$R$10,VLOOKUP($AO768,Listas!$B$6:$C$106,2,),IF($AN768=$R$11,VLOOKUP($AO768,Listas!$E$6:$F$106,2,),IF($AN768=$R$12,VLOOKUP($AO768,Listas!$H$6:$I$106,2,),""))),"")</f>
        <v/>
      </c>
      <c r="CP768" t="str">
        <f>IFERROR('Prod y alimentación'!H826*IF($AN768=$R$10,VLOOKUP($AO768,Listas!$B$6:$C$106,2,),IF($AN768=$R$11,VLOOKUP($AO768,Listas!$E$6:$F$106,2,),IF($AN768=$R$12,VLOOKUP($AO768,Listas!$H$6:$I$106,2,),""))),"")</f>
        <v/>
      </c>
      <c r="CQ768" t="str">
        <f>IFERROR('Prod y alimentación'!K826*IF($AN768=$R$10,VLOOKUP($AO768,Listas!$B$6:$C$106,2,),IF($AN768=$R$11,VLOOKUP($AO768,Listas!$E$6:$F$106,2,),IF($AN768=$R$12,VLOOKUP($AO768,Listas!$H$6:$I$106,2,),""))),"")</f>
        <v/>
      </c>
      <c r="CR768" t="str">
        <f>IFERROR('Prod y alimentación'!N826*IF($AN768=$R$10,VLOOKUP($AO768,Listas!$B$6:$C$106,2,),IF($AN768=$R$11,VLOOKUP($AO768,Listas!$E$6:$F$106,2,),IF($AN768=$R$12,VLOOKUP($AO768,Listas!$H$6:$I$106,2,),""))),"")</f>
        <v/>
      </c>
      <c r="CS768" t="str">
        <f>IFERROR('Prod y alimentación'!Q826*IF($AN768=$R$10,VLOOKUP($AO768,Listas!$B$6:$C$106,2,),IF($AN768=$R$11,VLOOKUP($AO768,Listas!$E$6:$F$106,2,),IF($AN768=$R$12,VLOOKUP($AO768,Listas!$H$6:$I$106,2,),""))),"")</f>
        <v/>
      </c>
      <c r="CT768" t="str">
        <f>IFERROR('Prod y alimentación'!T826*IF($AN768=$R$10,VLOOKUP($AO768,Listas!$B$6:$C$106,2,),IF($AN768=$R$11,VLOOKUP($AO768,Listas!$E$6:$F$106,2,),IF($AN768=$R$12,VLOOKUP($AO768,Listas!$H$6:$I$106,2,),""))),"")</f>
        <v/>
      </c>
      <c r="CU768" t="str">
        <f>IFERROR('Prod y alimentación'!W826*IF($AN768=$R$10,VLOOKUP($AO768,Listas!$B$6:$C$106,2,),IF($AN768=$R$11,VLOOKUP($AO768,Listas!$E$6:$F$106,2,),IF($AN768=$R$12,VLOOKUP($AO768,Listas!$H$6:$I$106,2,),""))),"")</f>
        <v/>
      </c>
      <c r="CV768" t="str">
        <f>IFERROR('Prod y alimentación'!Z826*IF($AN768=$R$10,VLOOKUP($AO768,Listas!$B$6:$C$106,2,),IF($AN768=$R$11,VLOOKUP($AO768,Listas!$E$6:$F$106,2,),IF($AN768=$R$12,VLOOKUP($AO768,Listas!$H$6:$I$106,2,),""))),"")</f>
        <v/>
      </c>
      <c r="CW768" t="str">
        <f>IFERROR('Prod y alimentación'!AC826*IF($AN768=$R$10,VLOOKUP($AO768,Listas!$B$6:$C$106,2,),IF($AN768=$R$11,VLOOKUP($AO768,Listas!$E$6:$F$106,2,),IF($AN768=$R$12,VLOOKUP($AO768,Listas!$H$6:$I$106,2,),""))),"")</f>
        <v/>
      </c>
      <c r="CX768" t="str">
        <f>IFERROR('Prod y alimentación'!AF826*IF($AN768=$R$10,VLOOKUP($AO768,Listas!$B$6:$C$106,2,),IF($AN768=$R$11,VLOOKUP($AO768,Listas!$E$6:$F$106,2,),IF($AN768=$R$12,VLOOKUP($AO768,Listas!$H$6:$I$106,2,),""))),"")</f>
        <v/>
      </c>
      <c r="CY768" t="str">
        <f>IFERROR('Prod y alimentación'!AI826*IF($AN768=$R$10,VLOOKUP($AO768,Listas!$B$6:$C$106,2,),IF($AN768=$R$11,VLOOKUP($AO768,Listas!$E$6:$F$106,2,),IF($AN768=$R$12,VLOOKUP($AO768,Listas!$H$6:$I$106,2,),""))),"")</f>
        <v/>
      </c>
      <c r="CZ768" t="str">
        <f>IFERROR('Prod y alimentación'!AL826*IF($AN768=$R$10,VLOOKUP($AO768,Listas!$B$6:$C$106,2,),IF($AN768=$R$11,VLOOKUP($AO768,Listas!$E$6:$F$106,2,),IF($AN768=$R$12,VLOOKUP($AO768,Listas!$H$6:$I$106,2,),""))),"")</f>
        <v/>
      </c>
    </row>
    <row r="769" spans="80:104" x14ac:dyDescent="0.35">
      <c r="CB769" t="str">
        <f>IF(Reservas!E774="",IF(Reservas!D774="","",IF(Reservas!C774=$O$10,0.85,IF(Reservas!C774=$O$11,0.45,IF(Reservas!C774=$O$12,0.33,"")))),Reservas!E774)</f>
        <v/>
      </c>
      <c r="CC769" t="str">
        <f>IF(Reservas!H774="",IF(Reservas!G774="","",IF(Reservas!F774=$O$10,0.85,IF(Reservas!F774=$O$11,0.45,IF(Reservas!F774=$O$12,0.33,"")))),Reservas!H774)</f>
        <v/>
      </c>
      <c r="CD769" t="str">
        <f>IF(Reservas!K774="",IF(Reservas!J774="","",IF(Reservas!I774=$O$10,0.85,IF(Reservas!I774=$O$11,0.45,IF(Reservas!I774=$O$12,0.33,"")))),Reservas!K774)</f>
        <v/>
      </c>
      <c r="CE769" t="str">
        <f>IF(Reservas!N774="",IF(Reservas!M774="","",IF(Reservas!L774=$O$10,0.85,IF(Reservas!L774=$O$11,0.45,IF(Reservas!L774=$O$12,0.33,"")))),Reservas!N774)</f>
        <v/>
      </c>
      <c r="CF769" t="str">
        <f>IF(Reservas!Q774="",IF(Reservas!P774="","",IF(Reservas!O774=$O$10,0.85,IF(Reservas!O774=$O$11,0.45,IF(Reservas!O774=$O$12,0.33,"")))),Reservas!Q774)</f>
        <v/>
      </c>
      <c r="CG769" t="str">
        <f>IF(Reservas!T774="",IF(Reservas!S774="","",IF(Reservas!R774=$O$10,0.85,IF(Reservas!R774=$O$11,0.45,IF(Reservas!R774=$O$12,0.33,"")))),Reservas!T774)</f>
        <v/>
      </c>
      <c r="CH769" t="str">
        <f>IF(Reservas!W774="",IF(Reservas!V774="","",IF(Reservas!U774=$O$10,0.85,IF(Reservas!U774=$O$11,0.45,IF(Reservas!U774=$O$12,0.33,"")))),Reservas!W774)</f>
        <v/>
      </c>
      <c r="CI769" t="str">
        <f>IF(Reservas!Z774="",IF(Reservas!Y774="","",IF(Reservas!X774=$O$10,0.85,IF(Reservas!X774=$O$11,0.45,IF(Reservas!X774=$O$12,0.33,"")))),Reservas!Z774)</f>
        <v/>
      </c>
      <c r="CJ769" t="str">
        <f>IF(Reservas!AC774="",IF(Reservas!AB774="","",IF(Reservas!AA774=$O$10,0.85,IF(Reservas!AA774=$O$11,0.45,IF(Reservas!AA774=$O$12,0.33,"")))),Reservas!AC774)</f>
        <v/>
      </c>
      <c r="CK769" t="str">
        <f>IF(Reservas!AF774="",IF(Reservas!AE774="","",IF(Reservas!AD774=$O$10,0.85,IF(Reservas!AD774=$O$11,0.45,IF(Reservas!AD774=$O$12,0.33,"")))),Reservas!AF774)</f>
        <v/>
      </c>
      <c r="CL769" t="str">
        <f>IF(Reservas!AI774="",IF(Reservas!AH774="","",IF(Reservas!AG774=$O$10,0.85,IF(Reservas!AG774=$O$11,0.45,IF(Reservas!AG774=$O$12,0.33,"")))),Reservas!AI774)</f>
        <v/>
      </c>
      <c r="CM769" t="str">
        <f>IF(Reservas!AL774="",IF(Reservas!AK774="","",IF(Reservas!AJ774=$O$10,0.85,IF(Reservas!AJ774=$O$11,0.45,IF(Reservas!AJ774=$O$12,0.33,"")))),Reservas!AL774)</f>
        <v/>
      </c>
      <c r="CO769" t="str">
        <f>IFERROR('Prod y alimentación'!E827*IF($AN769=$R$10,VLOOKUP($AO769,Listas!$B$6:$C$106,2,),IF($AN769=$R$11,VLOOKUP($AO769,Listas!$E$6:$F$106,2,),IF($AN769=$R$12,VLOOKUP($AO769,Listas!$H$6:$I$106,2,),""))),"")</f>
        <v/>
      </c>
      <c r="CP769" t="str">
        <f>IFERROR('Prod y alimentación'!H827*IF($AN769=$R$10,VLOOKUP($AO769,Listas!$B$6:$C$106,2,),IF($AN769=$R$11,VLOOKUP($AO769,Listas!$E$6:$F$106,2,),IF($AN769=$R$12,VLOOKUP($AO769,Listas!$H$6:$I$106,2,),""))),"")</f>
        <v/>
      </c>
      <c r="CQ769" t="str">
        <f>IFERROR('Prod y alimentación'!K827*IF($AN769=$R$10,VLOOKUP($AO769,Listas!$B$6:$C$106,2,),IF($AN769=$R$11,VLOOKUP($AO769,Listas!$E$6:$F$106,2,),IF($AN769=$R$12,VLOOKUP($AO769,Listas!$H$6:$I$106,2,),""))),"")</f>
        <v/>
      </c>
      <c r="CR769" t="str">
        <f>IFERROR('Prod y alimentación'!N827*IF($AN769=$R$10,VLOOKUP($AO769,Listas!$B$6:$C$106,2,),IF($AN769=$R$11,VLOOKUP($AO769,Listas!$E$6:$F$106,2,),IF($AN769=$R$12,VLOOKUP($AO769,Listas!$H$6:$I$106,2,),""))),"")</f>
        <v/>
      </c>
      <c r="CS769" t="str">
        <f>IFERROR('Prod y alimentación'!Q827*IF($AN769=$R$10,VLOOKUP($AO769,Listas!$B$6:$C$106,2,),IF($AN769=$R$11,VLOOKUP($AO769,Listas!$E$6:$F$106,2,),IF($AN769=$R$12,VLOOKUP($AO769,Listas!$H$6:$I$106,2,),""))),"")</f>
        <v/>
      </c>
      <c r="CT769" t="str">
        <f>IFERROR('Prod y alimentación'!T827*IF($AN769=$R$10,VLOOKUP($AO769,Listas!$B$6:$C$106,2,),IF($AN769=$R$11,VLOOKUP($AO769,Listas!$E$6:$F$106,2,),IF($AN769=$R$12,VLOOKUP($AO769,Listas!$H$6:$I$106,2,),""))),"")</f>
        <v/>
      </c>
      <c r="CU769" t="str">
        <f>IFERROR('Prod y alimentación'!W827*IF($AN769=$R$10,VLOOKUP($AO769,Listas!$B$6:$C$106,2,),IF($AN769=$R$11,VLOOKUP($AO769,Listas!$E$6:$F$106,2,),IF($AN769=$R$12,VLOOKUP($AO769,Listas!$H$6:$I$106,2,),""))),"")</f>
        <v/>
      </c>
      <c r="CV769" t="str">
        <f>IFERROR('Prod y alimentación'!Z827*IF($AN769=$R$10,VLOOKUP($AO769,Listas!$B$6:$C$106,2,),IF($AN769=$R$11,VLOOKUP($AO769,Listas!$E$6:$F$106,2,),IF($AN769=$R$12,VLOOKUP($AO769,Listas!$H$6:$I$106,2,),""))),"")</f>
        <v/>
      </c>
      <c r="CW769" t="str">
        <f>IFERROR('Prod y alimentación'!AC827*IF($AN769=$R$10,VLOOKUP($AO769,Listas!$B$6:$C$106,2,),IF($AN769=$R$11,VLOOKUP($AO769,Listas!$E$6:$F$106,2,),IF($AN769=$R$12,VLOOKUP($AO769,Listas!$H$6:$I$106,2,),""))),"")</f>
        <v/>
      </c>
      <c r="CX769" t="str">
        <f>IFERROR('Prod y alimentación'!AF827*IF($AN769=$R$10,VLOOKUP($AO769,Listas!$B$6:$C$106,2,),IF($AN769=$R$11,VLOOKUP($AO769,Listas!$E$6:$F$106,2,),IF($AN769=$R$12,VLOOKUP($AO769,Listas!$H$6:$I$106,2,),""))),"")</f>
        <v/>
      </c>
      <c r="CY769" t="str">
        <f>IFERROR('Prod y alimentación'!AI827*IF($AN769=$R$10,VLOOKUP($AO769,Listas!$B$6:$C$106,2,),IF($AN769=$R$11,VLOOKUP($AO769,Listas!$E$6:$F$106,2,),IF($AN769=$R$12,VLOOKUP($AO769,Listas!$H$6:$I$106,2,),""))),"")</f>
        <v/>
      </c>
      <c r="CZ769" t="str">
        <f>IFERROR('Prod y alimentación'!AL827*IF($AN769=$R$10,VLOOKUP($AO769,Listas!$B$6:$C$106,2,),IF($AN769=$R$11,VLOOKUP($AO769,Listas!$E$6:$F$106,2,),IF($AN769=$R$12,VLOOKUP($AO769,Listas!$H$6:$I$106,2,),""))),"")</f>
        <v/>
      </c>
    </row>
    <row r="770" spans="80:104" x14ac:dyDescent="0.35">
      <c r="CB770" t="str">
        <f>IF(Reservas!E775="",IF(Reservas!D775="","",IF(Reservas!C775=$O$10,0.85,IF(Reservas!C775=$O$11,0.45,IF(Reservas!C775=$O$12,0.33,"")))),Reservas!E775)</f>
        <v/>
      </c>
      <c r="CC770" t="str">
        <f>IF(Reservas!H775="",IF(Reservas!G775="","",IF(Reservas!F775=$O$10,0.85,IF(Reservas!F775=$O$11,0.45,IF(Reservas!F775=$O$12,0.33,"")))),Reservas!H775)</f>
        <v/>
      </c>
      <c r="CD770" t="str">
        <f>IF(Reservas!K775="",IF(Reservas!J775="","",IF(Reservas!I775=$O$10,0.85,IF(Reservas!I775=$O$11,0.45,IF(Reservas!I775=$O$12,0.33,"")))),Reservas!K775)</f>
        <v/>
      </c>
      <c r="CE770" t="str">
        <f>IF(Reservas!N775="",IF(Reservas!M775="","",IF(Reservas!L775=$O$10,0.85,IF(Reservas!L775=$O$11,0.45,IF(Reservas!L775=$O$12,0.33,"")))),Reservas!N775)</f>
        <v/>
      </c>
      <c r="CF770" t="str">
        <f>IF(Reservas!Q775="",IF(Reservas!P775="","",IF(Reservas!O775=$O$10,0.85,IF(Reservas!O775=$O$11,0.45,IF(Reservas!O775=$O$12,0.33,"")))),Reservas!Q775)</f>
        <v/>
      </c>
      <c r="CG770" t="str">
        <f>IF(Reservas!T775="",IF(Reservas!S775="","",IF(Reservas!R775=$O$10,0.85,IF(Reservas!R775=$O$11,0.45,IF(Reservas!R775=$O$12,0.33,"")))),Reservas!T775)</f>
        <v/>
      </c>
      <c r="CH770" t="str">
        <f>IF(Reservas!W775="",IF(Reservas!V775="","",IF(Reservas!U775=$O$10,0.85,IF(Reservas!U775=$O$11,0.45,IF(Reservas!U775=$O$12,0.33,"")))),Reservas!W775)</f>
        <v/>
      </c>
      <c r="CI770" t="str">
        <f>IF(Reservas!Z775="",IF(Reservas!Y775="","",IF(Reservas!X775=$O$10,0.85,IF(Reservas!X775=$O$11,0.45,IF(Reservas!X775=$O$12,0.33,"")))),Reservas!Z775)</f>
        <v/>
      </c>
      <c r="CJ770" t="str">
        <f>IF(Reservas!AC775="",IF(Reservas!AB775="","",IF(Reservas!AA775=$O$10,0.85,IF(Reservas!AA775=$O$11,0.45,IF(Reservas!AA775=$O$12,0.33,"")))),Reservas!AC775)</f>
        <v/>
      </c>
      <c r="CK770" t="str">
        <f>IF(Reservas!AF775="",IF(Reservas!AE775="","",IF(Reservas!AD775=$O$10,0.85,IF(Reservas!AD775=$O$11,0.45,IF(Reservas!AD775=$O$12,0.33,"")))),Reservas!AF775)</f>
        <v/>
      </c>
      <c r="CL770" t="str">
        <f>IF(Reservas!AI775="",IF(Reservas!AH775="","",IF(Reservas!AG775=$O$10,0.85,IF(Reservas!AG775=$O$11,0.45,IF(Reservas!AG775=$O$12,0.33,"")))),Reservas!AI775)</f>
        <v/>
      </c>
      <c r="CM770" t="str">
        <f>IF(Reservas!AL775="",IF(Reservas!AK775="","",IF(Reservas!AJ775=$O$10,0.85,IF(Reservas!AJ775=$O$11,0.45,IF(Reservas!AJ775=$O$12,0.33,"")))),Reservas!AL775)</f>
        <v/>
      </c>
      <c r="CO770" t="str">
        <f>IFERROR('Prod y alimentación'!E828*IF($AN770=$R$10,VLOOKUP($AO770,Listas!$B$6:$C$106,2,),IF($AN770=$R$11,VLOOKUP($AO770,Listas!$E$6:$F$106,2,),IF($AN770=$R$12,VLOOKUP($AO770,Listas!$H$6:$I$106,2,),""))),"")</f>
        <v/>
      </c>
      <c r="CP770" t="str">
        <f>IFERROR('Prod y alimentación'!H828*IF($AN770=$R$10,VLOOKUP($AO770,Listas!$B$6:$C$106,2,),IF($AN770=$R$11,VLOOKUP($AO770,Listas!$E$6:$F$106,2,),IF($AN770=$R$12,VLOOKUP($AO770,Listas!$H$6:$I$106,2,),""))),"")</f>
        <v/>
      </c>
      <c r="CQ770" t="str">
        <f>IFERROR('Prod y alimentación'!K828*IF($AN770=$R$10,VLOOKUP($AO770,Listas!$B$6:$C$106,2,),IF($AN770=$R$11,VLOOKUP($AO770,Listas!$E$6:$F$106,2,),IF($AN770=$R$12,VLOOKUP($AO770,Listas!$H$6:$I$106,2,),""))),"")</f>
        <v/>
      </c>
      <c r="CR770" t="str">
        <f>IFERROR('Prod y alimentación'!N828*IF($AN770=$R$10,VLOOKUP($AO770,Listas!$B$6:$C$106,2,),IF($AN770=$R$11,VLOOKUP($AO770,Listas!$E$6:$F$106,2,),IF($AN770=$R$12,VLOOKUP($AO770,Listas!$H$6:$I$106,2,),""))),"")</f>
        <v/>
      </c>
      <c r="CS770" t="str">
        <f>IFERROR('Prod y alimentación'!Q828*IF($AN770=$R$10,VLOOKUP($AO770,Listas!$B$6:$C$106,2,),IF($AN770=$R$11,VLOOKUP($AO770,Listas!$E$6:$F$106,2,),IF($AN770=$R$12,VLOOKUP($AO770,Listas!$H$6:$I$106,2,),""))),"")</f>
        <v/>
      </c>
      <c r="CT770" t="str">
        <f>IFERROR('Prod y alimentación'!T828*IF($AN770=$R$10,VLOOKUP($AO770,Listas!$B$6:$C$106,2,),IF($AN770=$R$11,VLOOKUP($AO770,Listas!$E$6:$F$106,2,),IF($AN770=$R$12,VLOOKUP($AO770,Listas!$H$6:$I$106,2,),""))),"")</f>
        <v/>
      </c>
      <c r="CU770" t="str">
        <f>IFERROR('Prod y alimentación'!W828*IF($AN770=$R$10,VLOOKUP($AO770,Listas!$B$6:$C$106,2,),IF($AN770=$R$11,VLOOKUP($AO770,Listas!$E$6:$F$106,2,),IF($AN770=$R$12,VLOOKUP($AO770,Listas!$H$6:$I$106,2,),""))),"")</f>
        <v/>
      </c>
      <c r="CV770" t="str">
        <f>IFERROR('Prod y alimentación'!Z828*IF($AN770=$R$10,VLOOKUP($AO770,Listas!$B$6:$C$106,2,),IF($AN770=$R$11,VLOOKUP($AO770,Listas!$E$6:$F$106,2,),IF($AN770=$R$12,VLOOKUP($AO770,Listas!$H$6:$I$106,2,),""))),"")</f>
        <v/>
      </c>
      <c r="CW770" t="str">
        <f>IFERROR('Prod y alimentación'!AC828*IF($AN770=$R$10,VLOOKUP($AO770,Listas!$B$6:$C$106,2,),IF($AN770=$R$11,VLOOKUP($AO770,Listas!$E$6:$F$106,2,),IF($AN770=$R$12,VLOOKUP($AO770,Listas!$H$6:$I$106,2,),""))),"")</f>
        <v/>
      </c>
      <c r="CX770" t="str">
        <f>IFERROR('Prod y alimentación'!AF828*IF($AN770=$R$10,VLOOKUP($AO770,Listas!$B$6:$C$106,2,),IF($AN770=$R$11,VLOOKUP($AO770,Listas!$E$6:$F$106,2,),IF($AN770=$R$12,VLOOKUP($AO770,Listas!$H$6:$I$106,2,),""))),"")</f>
        <v/>
      </c>
      <c r="CY770" t="str">
        <f>IFERROR('Prod y alimentación'!AI828*IF($AN770=$R$10,VLOOKUP($AO770,Listas!$B$6:$C$106,2,),IF($AN770=$R$11,VLOOKUP($AO770,Listas!$E$6:$F$106,2,),IF($AN770=$R$12,VLOOKUP($AO770,Listas!$H$6:$I$106,2,),""))),"")</f>
        <v/>
      </c>
      <c r="CZ770" t="str">
        <f>IFERROR('Prod y alimentación'!AL828*IF($AN770=$R$10,VLOOKUP($AO770,Listas!$B$6:$C$106,2,),IF($AN770=$R$11,VLOOKUP($AO770,Listas!$E$6:$F$106,2,),IF($AN770=$R$12,VLOOKUP($AO770,Listas!$H$6:$I$106,2,),""))),"")</f>
        <v/>
      </c>
    </row>
    <row r="771" spans="80:104" x14ac:dyDescent="0.35">
      <c r="CB771" t="str">
        <f>IF(Reservas!E776="",IF(Reservas!D776="","",IF(Reservas!C776=$O$10,0.85,IF(Reservas!C776=$O$11,0.45,IF(Reservas!C776=$O$12,0.33,"")))),Reservas!E776)</f>
        <v/>
      </c>
      <c r="CC771" t="str">
        <f>IF(Reservas!H776="",IF(Reservas!G776="","",IF(Reservas!F776=$O$10,0.85,IF(Reservas!F776=$O$11,0.45,IF(Reservas!F776=$O$12,0.33,"")))),Reservas!H776)</f>
        <v/>
      </c>
      <c r="CD771" t="str">
        <f>IF(Reservas!K776="",IF(Reservas!J776="","",IF(Reservas!I776=$O$10,0.85,IF(Reservas!I776=$O$11,0.45,IF(Reservas!I776=$O$12,0.33,"")))),Reservas!K776)</f>
        <v/>
      </c>
      <c r="CE771" t="str">
        <f>IF(Reservas!N776="",IF(Reservas!M776="","",IF(Reservas!L776=$O$10,0.85,IF(Reservas!L776=$O$11,0.45,IF(Reservas!L776=$O$12,0.33,"")))),Reservas!N776)</f>
        <v/>
      </c>
      <c r="CF771" t="str">
        <f>IF(Reservas!Q776="",IF(Reservas!P776="","",IF(Reservas!O776=$O$10,0.85,IF(Reservas!O776=$O$11,0.45,IF(Reservas!O776=$O$12,0.33,"")))),Reservas!Q776)</f>
        <v/>
      </c>
      <c r="CG771" t="str">
        <f>IF(Reservas!T776="",IF(Reservas!S776="","",IF(Reservas!R776=$O$10,0.85,IF(Reservas!R776=$O$11,0.45,IF(Reservas!R776=$O$12,0.33,"")))),Reservas!T776)</f>
        <v/>
      </c>
      <c r="CH771" t="str">
        <f>IF(Reservas!W776="",IF(Reservas!V776="","",IF(Reservas!U776=$O$10,0.85,IF(Reservas!U776=$O$11,0.45,IF(Reservas!U776=$O$12,0.33,"")))),Reservas!W776)</f>
        <v/>
      </c>
      <c r="CI771" t="str">
        <f>IF(Reservas!Z776="",IF(Reservas!Y776="","",IF(Reservas!X776=$O$10,0.85,IF(Reservas!X776=$O$11,0.45,IF(Reservas!X776=$O$12,0.33,"")))),Reservas!Z776)</f>
        <v/>
      </c>
      <c r="CJ771" t="str">
        <f>IF(Reservas!AC776="",IF(Reservas!AB776="","",IF(Reservas!AA776=$O$10,0.85,IF(Reservas!AA776=$O$11,0.45,IF(Reservas!AA776=$O$12,0.33,"")))),Reservas!AC776)</f>
        <v/>
      </c>
      <c r="CK771" t="str">
        <f>IF(Reservas!AF776="",IF(Reservas!AE776="","",IF(Reservas!AD776=$O$10,0.85,IF(Reservas!AD776=$O$11,0.45,IF(Reservas!AD776=$O$12,0.33,"")))),Reservas!AF776)</f>
        <v/>
      </c>
      <c r="CL771" t="str">
        <f>IF(Reservas!AI776="",IF(Reservas!AH776="","",IF(Reservas!AG776=$O$10,0.85,IF(Reservas!AG776=$O$11,0.45,IF(Reservas!AG776=$O$12,0.33,"")))),Reservas!AI776)</f>
        <v/>
      </c>
      <c r="CM771" t="str">
        <f>IF(Reservas!AL776="",IF(Reservas!AK776="","",IF(Reservas!AJ776=$O$10,0.85,IF(Reservas!AJ776=$O$11,0.45,IF(Reservas!AJ776=$O$12,0.33,"")))),Reservas!AL776)</f>
        <v/>
      </c>
      <c r="CO771" t="str">
        <f>IFERROR('Prod y alimentación'!E829*IF($AN771=$R$10,VLOOKUP($AO771,Listas!$B$6:$C$106,2,),IF($AN771=$R$11,VLOOKUP($AO771,Listas!$E$6:$F$106,2,),IF($AN771=$R$12,VLOOKUP($AO771,Listas!$H$6:$I$106,2,),""))),"")</f>
        <v/>
      </c>
      <c r="CP771" t="str">
        <f>IFERROR('Prod y alimentación'!H829*IF($AN771=$R$10,VLOOKUP($AO771,Listas!$B$6:$C$106,2,),IF($AN771=$R$11,VLOOKUP($AO771,Listas!$E$6:$F$106,2,),IF($AN771=$R$12,VLOOKUP($AO771,Listas!$H$6:$I$106,2,),""))),"")</f>
        <v/>
      </c>
      <c r="CQ771" t="str">
        <f>IFERROR('Prod y alimentación'!K829*IF($AN771=$R$10,VLOOKUP($AO771,Listas!$B$6:$C$106,2,),IF($AN771=$R$11,VLOOKUP($AO771,Listas!$E$6:$F$106,2,),IF($AN771=$R$12,VLOOKUP($AO771,Listas!$H$6:$I$106,2,),""))),"")</f>
        <v/>
      </c>
      <c r="CR771" t="str">
        <f>IFERROR('Prod y alimentación'!N829*IF($AN771=$R$10,VLOOKUP($AO771,Listas!$B$6:$C$106,2,),IF($AN771=$R$11,VLOOKUP($AO771,Listas!$E$6:$F$106,2,),IF($AN771=$R$12,VLOOKUP($AO771,Listas!$H$6:$I$106,2,),""))),"")</f>
        <v/>
      </c>
      <c r="CS771" t="str">
        <f>IFERROR('Prod y alimentación'!Q829*IF($AN771=$R$10,VLOOKUP($AO771,Listas!$B$6:$C$106,2,),IF($AN771=$R$11,VLOOKUP($AO771,Listas!$E$6:$F$106,2,),IF($AN771=$R$12,VLOOKUP($AO771,Listas!$H$6:$I$106,2,),""))),"")</f>
        <v/>
      </c>
      <c r="CT771" t="str">
        <f>IFERROR('Prod y alimentación'!T829*IF($AN771=$R$10,VLOOKUP($AO771,Listas!$B$6:$C$106,2,),IF($AN771=$R$11,VLOOKUP($AO771,Listas!$E$6:$F$106,2,),IF($AN771=$R$12,VLOOKUP($AO771,Listas!$H$6:$I$106,2,),""))),"")</f>
        <v/>
      </c>
      <c r="CU771" t="str">
        <f>IFERROR('Prod y alimentación'!W829*IF($AN771=$R$10,VLOOKUP($AO771,Listas!$B$6:$C$106,2,),IF($AN771=$R$11,VLOOKUP($AO771,Listas!$E$6:$F$106,2,),IF($AN771=$R$12,VLOOKUP($AO771,Listas!$H$6:$I$106,2,),""))),"")</f>
        <v/>
      </c>
      <c r="CV771" t="str">
        <f>IFERROR('Prod y alimentación'!Z829*IF($AN771=$R$10,VLOOKUP($AO771,Listas!$B$6:$C$106,2,),IF($AN771=$R$11,VLOOKUP($AO771,Listas!$E$6:$F$106,2,),IF($AN771=$R$12,VLOOKUP($AO771,Listas!$H$6:$I$106,2,),""))),"")</f>
        <v/>
      </c>
      <c r="CW771" t="str">
        <f>IFERROR('Prod y alimentación'!AC829*IF($AN771=$R$10,VLOOKUP($AO771,Listas!$B$6:$C$106,2,),IF($AN771=$R$11,VLOOKUP($AO771,Listas!$E$6:$F$106,2,),IF($AN771=$R$12,VLOOKUP($AO771,Listas!$H$6:$I$106,2,),""))),"")</f>
        <v/>
      </c>
      <c r="CX771" t="str">
        <f>IFERROR('Prod y alimentación'!AF829*IF($AN771=$R$10,VLOOKUP($AO771,Listas!$B$6:$C$106,2,),IF($AN771=$R$11,VLOOKUP($AO771,Listas!$E$6:$F$106,2,),IF($AN771=$R$12,VLOOKUP($AO771,Listas!$H$6:$I$106,2,),""))),"")</f>
        <v/>
      </c>
      <c r="CY771" t="str">
        <f>IFERROR('Prod y alimentación'!AI829*IF($AN771=$R$10,VLOOKUP($AO771,Listas!$B$6:$C$106,2,),IF($AN771=$R$11,VLOOKUP($AO771,Listas!$E$6:$F$106,2,),IF($AN771=$R$12,VLOOKUP($AO771,Listas!$H$6:$I$106,2,),""))),"")</f>
        <v/>
      </c>
      <c r="CZ771" t="str">
        <f>IFERROR('Prod y alimentación'!AL829*IF($AN771=$R$10,VLOOKUP($AO771,Listas!$B$6:$C$106,2,),IF($AN771=$R$11,VLOOKUP($AO771,Listas!$E$6:$F$106,2,),IF($AN771=$R$12,VLOOKUP($AO771,Listas!$H$6:$I$106,2,),""))),"")</f>
        <v/>
      </c>
    </row>
    <row r="772" spans="80:104" x14ac:dyDescent="0.35">
      <c r="CB772" t="str">
        <f>IF(Reservas!E777="",IF(Reservas!D777="","",IF(Reservas!C777=$O$10,0.85,IF(Reservas!C777=$O$11,0.45,IF(Reservas!C777=$O$12,0.33,"")))),Reservas!E777)</f>
        <v/>
      </c>
      <c r="CC772" t="str">
        <f>IF(Reservas!H777="",IF(Reservas!G777="","",IF(Reservas!F777=$O$10,0.85,IF(Reservas!F777=$O$11,0.45,IF(Reservas!F777=$O$12,0.33,"")))),Reservas!H777)</f>
        <v/>
      </c>
      <c r="CD772" t="str">
        <f>IF(Reservas!K777="",IF(Reservas!J777="","",IF(Reservas!I777=$O$10,0.85,IF(Reservas!I777=$O$11,0.45,IF(Reservas!I777=$O$12,0.33,"")))),Reservas!K777)</f>
        <v/>
      </c>
      <c r="CE772" t="str">
        <f>IF(Reservas!N777="",IF(Reservas!M777="","",IF(Reservas!L777=$O$10,0.85,IF(Reservas!L777=$O$11,0.45,IF(Reservas!L777=$O$12,0.33,"")))),Reservas!N777)</f>
        <v/>
      </c>
      <c r="CF772" t="str">
        <f>IF(Reservas!Q777="",IF(Reservas!P777="","",IF(Reservas!O777=$O$10,0.85,IF(Reservas!O777=$O$11,0.45,IF(Reservas!O777=$O$12,0.33,"")))),Reservas!Q777)</f>
        <v/>
      </c>
      <c r="CG772" t="str">
        <f>IF(Reservas!T777="",IF(Reservas!S777="","",IF(Reservas!R777=$O$10,0.85,IF(Reservas!R777=$O$11,0.45,IF(Reservas!R777=$O$12,0.33,"")))),Reservas!T777)</f>
        <v/>
      </c>
      <c r="CH772" t="str">
        <f>IF(Reservas!W777="",IF(Reservas!V777="","",IF(Reservas!U777=$O$10,0.85,IF(Reservas!U777=$O$11,0.45,IF(Reservas!U777=$O$12,0.33,"")))),Reservas!W777)</f>
        <v/>
      </c>
      <c r="CI772" t="str">
        <f>IF(Reservas!Z777="",IF(Reservas!Y777="","",IF(Reservas!X777=$O$10,0.85,IF(Reservas!X777=$O$11,0.45,IF(Reservas!X777=$O$12,0.33,"")))),Reservas!Z777)</f>
        <v/>
      </c>
      <c r="CJ772" t="str">
        <f>IF(Reservas!AC777="",IF(Reservas!AB777="","",IF(Reservas!AA777=$O$10,0.85,IF(Reservas!AA777=$O$11,0.45,IF(Reservas!AA777=$O$12,0.33,"")))),Reservas!AC777)</f>
        <v/>
      </c>
      <c r="CK772" t="str">
        <f>IF(Reservas!AF777="",IF(Reservas!AE777="","",IF(Reservas!AD777=$O$10,0.85,IF(Reservas!AD777=$O$11,0.45,IF(Reservas!AD777=$O$12,0.33,"")))),Reservas!AF777)</f>
        <v/>
      </c>
      <c r="CL772" t="str">
        <f>IF(Reservas!AI777="",IF(Reservas!AH777="","",IF(Reservas!AG777=$O$10,0.85,IF(Reservas!AG777=$O$11,0.45,IF(Reservas!AG777=$O$12,0.33,"")))),Reservas!AI777)</f>
        <v/>
      </c>
      <c r="CM772" t="str">
        <f>IF(Reservas!AL777="",IF(Reservas!AK777="","",IF(Reservas!AJ777=$O$10,0.85,IF(Reservas!AJ777=$O$11,0.45,IF(Reservas!AJ777=$O$12,0.33,"")))),Reservas!AL777)</f>
        <v/>
      </c>
      <c r="CO772" t="str">
        <f>IFERROR('Prod y alimentación'!E830*IF($AN772=$R$10,VLOOKUP($AO772,Listas!$B$6:$C$106,2,),IF($AN772=$R$11,VLOOKUP($AO772,Listas!$E$6:$F$106,2,),IF($AN772=$R$12,VLOOKUP($AO772,Listas!$H$6:$I$106,2,),""))),"")</f>
        <v/>
      </c>
      <c r="CP772" t="str">
        <f>IFERROR('Prod y alimentación'!H830*IF($AN772=$R$10,VLOOKUP($AO772,Listas!$B$6:$C$106,2,),IF($AN772=$R$11,VLOOKUP($AO772,Listas!$E$6:$F$106,2,),IF($AN772=$R$12,VLOOKUP($AO772,Listas!$H$6:$I$106,2,),""))),"")</f>
        <v/>
      </c>
      <c r="CQ772" t="str">
        <f>IFERROR('Prod y alimentación'!K830*IF($AN772=$R$10,VLOOKUP($AO772,Listas!$B$6:$C$106,2,),IF($AN772=$R$11,VLOOKUP($AO772,Listas!$E$6:$F$106,2,),IF($AN772=$R$12,VLOOKUP($AO772,Listas!$H$6:$I$106,2,),""))),"")</f>
        <v/>
      </c>
      <c r="CR772" t="str">
        <f>IFERROR('Prod y alimentación'!N830*IF($AN772=$R$10,VLOOKUP($AO772,Listas!$B$6:$C$106,2,),IF($AN772=$R$11,VLOOKUP($AO772,Listas!$E$6:$F$106,2,),IF($AN772=$R$12,VLOOKUP($AO772,Listas!$H$6:$I$106,2,),""))),"")</f>
        <v/>
      </c>
      <c r="CS772" t="str">
        <f>IFERROR('Prod y alimentación'!Q830*IF($AN772=$R$10,VLOOKUP($AO772,Listas!$B$6:$C$106,2,),IF($AN772=$R$11,VLOOKUP($AO772,Listas!$E$6:$F$106,2,),IF($AN772=$R$12,VLOOKUP($AO772,Listas!$H$6:$I$106,2,),""))),"")</f>
        <v/>
      </c>
      <c r="CT772" t="str">
        <f>IFERROR('Prod y alimentación'!T830*IF($AN772=$R$10,VLOOKUP($AO772,Listas!$B$6:$C$106,2,),IF($AN772=$R$11,VLOOKUP($AO772,Listas!$E$6:$F$106,2,),IF($AN772=$R$12,VLOOKUP($AO772,Listas!$H$6:$I$106,2,),""))),"")</f>
        <v/>
      </c>
      <c r="CU772" t="str">
        <f>IFERROR('Prod y alimentación'!W830*IF($AN772=$R$10,VLOOKUP($AO772,Listas!$B$6:$C$106,2,),IF($AN772=$R$11,VLOOKUP($AO772,Listas!$E$6:$F$106,2,),IF($AN772=$R$12,VLOOKUP($AO772,Listas!$H$6:$I$106,2,),""))),"")</f>
        <v/>
      </c>
      <c r="CV772" t="str">
        <f>IFERROR('Prod y alimentación'!Z830*IF($AN772=$R$10,VLOOKUP($AO772,Listas!$B$6:$C$106,2,),IF($AN772=$R$11,VLOOKUP($AO772,Listas!$E$6:$F$106,2,),IF($AN772=$R$12,VLOOKUP($AO772,Listas!$H$6:$I$106,2,),""))),"")</f>
        <v/>
      </c>
      <c r="CW772" t="str">
        <f>IFERROR('Prod y alimentación'!AC830*IF($AN772=$R$10,VLOOKUP($AO772,Listas!$B$6:$C$106,2,),IF($AN772=$R$11,VLOOKUP($AO772,Listas!$E$6:$F$106,2,),IF($AN772=$R$12,VLOOKUP($AO772,Listas!$H$6:$I$106,2,),""))),"")</f>
        <v/>
      </c>
      <c r="CX772" t="str">
        <f>IFERROR('Prod y alimentación'!AF830*IF($AN772=$R$10,VLOOKUP($AO772,Listas!$B$6:$C$106,2,),IF($AN772=$R$11,VLOOKUP($AO772,Listas!$E$6:$F$106,2,),IF($AN772=$R$12,VLOOKUP($AO772,Listas!$H$6:$I$106,2,),""))),"")</f>
        <v/>
      </c>
      <c r="CY772" t="str">
        <f>IFERROR('Prod y alimentación'!AI830*IF($AN772=$R$10,VLOOKUP($AO772,Listas!$B$6:$C$106,2,),IF($AN772=$R$11,VLOOKUP($AO772,Listas!$E$6:$F$106,2,),IF($AN772=$R$12,VLOOKUP($AO772,Listas!$H$6:$I$106,2,),""))),"")</f>
        <v/>
      </c>
      <c r="CZ772" t="str">
        <f>IFERROR('Prod y alimentación'!AL830*IF($AN772=$R$10,VLOOKUP($AO772,Listas!$B$6:$C$106,2,),IF($AN772=$R$11,VLOOKUP($AO772,Listas!$E$6:$F$106,2,),IF($AN772=$R$12,VLOOKUP($AO772,Listas!$H$6:$I$106,2,),""))),"")</f>
        <v/>
      </c>
    </row>
    <row r="773" spans="80:104" x14ac:dyDescent="0.35">
      <c r="CB773" t="str">
        <f>IF(Reservas!E778="",IF(Reservas!D778="","",IF(Reservas!C778=$O$10,0.85,IF(Reservas!C778=$O$11,0.45,IF(Reservas!C778=$O$12,0.33,"")))),Reservas!E778)</f>
        <v/>
      </c>
      <c r="CC773" t="str">
        <f>IF(Reservas!H778="",IF(Reservas!G778="","",IF(Reservas!F778=$O$10,0.85,IF(Reservas!F778=$O$11,0.45,IF(Reservas!F778=$O$12,0.33,"")))),Reservas!H778)</f>
        <v/>
      </c>
      <c r="CD773" t="str">
        <f>IF(Reservas!K778="",IF(Reservas!J778="","",IF(Reservas!I778=$O$10,0.85,IF(Reservas!I778=$O$11,0.45,IF(Reservas!I778=$O$12,0.33,"")))),Reservas!K778)</f>
        <v/>
      </c>
      <c r="CE773" t="str">
        <f>IF(Reservas!N778="",IF(Reservas!M778="","",IF(Reservas!L778=$O$10,0.85,IF(Reservas!L778=$O$11,0.45,IF(Reservas!L778=$O$12,0.33,"")))),Reservas!N778)</f>
        <v/>
      </c>
      <c r="CF773" t="str">
        <f>IF(Reservas!Q778="",IF(Reservas!P778="","",IF(Reservas!O778=$O$10,0.85,IF(Reservas!O778=$O$11,0.45,IF(Reservas!O778=$O$12,0.33,"")))),Reservas!Q778)</f>
        <v/>
      </c>
      <c r="CG773" t="str">
        <f>IF(Reservas!T778="",IF(Reservas!S778="","",IF(Reservas!R778=$O$10,0.85,IF(Reservas!R778=$O$11,0.45,IF(Reservas!R778=$O$12,0.33,"")))),Reservas!T778)</f>
        <v/>
      </c>
      <c r="CH773" t="str">
        <f>IF(Reservas!W778="",IF(Reservas!V778="","",IF(Reservas!U778=$O$10,0.85,IF(Reservas!U778=$O$11,0.45,IF(Reservas!U778=$O$12,0.33,"")))),Reservas!W778)</f>
        <v/>
      </c>
      <c r="CI773" t="str">
        <f>IF(Reservas!Z778="",IF(Reservas!Y778="","",IF(Reservas!X778=$O$10,0.85,IF(Reservas!X778=$O$11,0.45,IF(Reservas!X778=$O$12,0.33,"")))),Reservas!Z778)</f>
        <v/>
      </c>
      <c r="CJ773" t="str">
        <f>IF(Reservas!AC778="",IF(Reservas!AB778="","",IF(Reservas!AA778=$O$10,0.85,IF(Reservas!AA778=$O$11,0.45,IF(Reservas!AA778=$O$12,0.33,"")))),Reservas!AC778)</f>
        <v/>
      </c>
      <c r="CK773" t="str">
        <f>IF(Reservas!AF778="",IF(Reservas!AE778="","",IF(Reservas!AD778=$O$10,0.85,IF(Reservas!AD778=$O$11,0.45,IF(Reservas!AD778=$O$12,0.33,"")))),Reservas!AF778)</f>
        <v/>
      </c>
      <c r="CL773" t="str">
        <f>IF(Reservas!AI778="",IF(Reservas!AH778="","",IF(Reservas!AG778=$O$10,0.85,IF(Reservas!AG778=$O$11,0.45,IF(Reservas!AG778=$O$12,0.33,"")))),Reservas!AI778)</f>
        <v/>
      </c>
      <c r="CM773" t="str">
        <f>IF(Reservas!AL778="",IF(Reservas!AK778="","",IF(Reservas!AJ778=$O$10,0.85,IF(Reservas!AJ778=$O$11,0.45,IF(Reservas!AJ778=$O$12,0.33,"")))),Reservas!AL778)</f>
        <v/>
      </c>
      <c r="CO773" t="str">
        <f>IFERROR('Prod y alimentación'!E831*IF($AN773=$R$10,VLOOKUP($AO773,Listas!$B$6:$C$106,2,),IF($AN773=$R$11,VLOOKUP($AO773,Listas!$E$6:$F$106,2,),IF($AN773=$R$12,VLOOKUP($AO773,Listas!$H$6:$I$106,2,),""))),"")</f>
        <v/>
      </c>
      <c r="CP773" t="str">
        <f>IFERROR('Prod y alimentación'!H831*IF($AN773=$R$10,VLOOKUP($AO773,Listas!$B$6:$C$106,2,),IF($AN773=$R$11,VLOOKUP($AO773,Listas!$E$6:$F$106,2,),IF($AN773=$R$12,VLOOKUP($AO773,Listas!$H$6:$I$106,2,),""))),"")</f>
        <v/>
      </c>
      <c r="CQ773" t="str">
        <f>IFERROR('Prod y alimentación'!K831*IF($AN773=$R$10,VLOOKUP($AO773,Listas!$B$6:$C$106,2,),IF($AN773=$R$11,VLOOKUP($AO773,Listas!$E$6:$F$106,2,),IF($AN773=$R$12,VLOOKUP($AO773,Listas!$H$6:$I$106,2,),""))),"")</f>
        <v/>
      </c>
      <c r="CR773" t="str">
        <f>IFERROR('Prod y alimentación'!N831*IF($AN773=$R$10,VLOOKUP($AO773,Listas!$B$6:$C$106,2,),IF($AN773=$R$11,VLOOKUP($AO773,Listas!$E$6:$F$106,2,),IF($AN773=$R$12,VLOOKUP($AO773,Listas!$H$6:$I$106,2,),""))),"")</f>
        <v/>
      </c>
      <c r="CS773" t="str">
        <f>IFERROR('Prod y alimentación'!Q831*IF($AN773=$R$10,VLOOKUP($AO773,Listas!$B$6:$C$106,2,),IF($AN773=$R$11,VLOOKUP($AO773,Listas!$E$6:$F$106,2,),IF($AN773=$R$12,VLOOKUP($AO773,Listas!$H$6:$I$106,2,),""))),"")</f>
        <v/>
      </c>
      <c r="CT773" t="str">
        <f>IFERROR('Prod y alimentación'!T831*IF($AN773=$R$10,VLOOKUP($AO773,Listas!$B$6:$C$106,2,),IF($AN773=$R$11,VLOOKUP($AO773,Listas!$E$6:$F$106,2,),IF($AN773=$R$12,VLOOKUP($AO773,Listas!$H$6:$I$106,2,),""))),"")</f>
        <v/>
      </c>
      <c r="CU773" t="str">
        <f>IFERROR('Prod y alimentación'!W831*IF($AN773=$R$10,VLOOKUP($AO773,Listas!$B$6:$C$106,2,),IF($AN773=$R$11,VLOOKUP($AO773,Listas!$E$6:$F$106,2,),IF($AN773=$R$12,VLOOKUP($AO773,Listas!$H$6:$I$106,2,),""))),"")</f>
        <v/>
      </c>
      <c r="CV773" t="str">
        <f>IFERROR('Prod y alimentación'!Z831*IF($AN773=$R$10,VLOOKUP($AO773,Listas!$B$6:$C$106,2,),IF($AN773=$R$11,VLOOKUP($AO773,Listas!$E$6:$F$106,2,),IF($AN773=$R$12,VLOOKUP($AO773,Listas!$H$6:$I$106,2,),""))),"")</f>
        <v/>
      </c>
      <c r="CW773" t="str">
        <f>IFERROR('Prod y alimentación'!AC831*IF($AN773=$R$10,VLOOKUP($AO773,Listas!$B$6:$C$106,2,),IF($AN773=$R$11,VLOOKUP($AO773,Listas!$E$6:$F$106,2,),IF($AN773=$R$12,VLOOKUP($AO773,Listas!$H$6:$I$106,2,),""))),"")</f>
        <v/>
      </c>
      <c r="CX773" t="str">
        <f>IFERROR('Prod y alimentación'!AF831*IF($AN773=$R$10,VLOOKUP($AO773,Listas!$B$6:$C$106,2,),IF($AN773=$R$11,VLOOKUP($AO773,Listas!$E$6:$F$106,2,),IF($AN773=$R$12,VLOOKUP($AO773,Listas!$H$6:$I$106,2,),""))),"")</f>
        <v/>
      </c>
      <c r="CY773" t="str">
        <f>IFERROR('Prod y alimentación'!AI831*IF($AN773=$R$10,VLOOKUP($AO773,Listas!$B$6:$C$106,2,),IF($AN773=$R$11,VLOOKUP($AO773,Listas!$E$6:$F$106,2,),IF($AN773=$R$12,VLOOKUP($AO773,Listas!$H$6:$I$106,2,),""))),"")</f>
        <v/>
      </c>
      <c r="CZ773" t="str">
        <f>IFERROR('Prod y alimentación'!AL831*IF($AN773=$R$10,VLOOKUP($AO773,Listas!$B$6:$C$106,2,),IF($AN773=$R$11,VLOOKUP($AO773,Listas!$E$6:$F$106,2,),IF($AN773=$R$12,VLOOKUP($AO773,Listas!$H$6:$I$106,2,),""))),"")</f>
        <v/>
      </c>
    </row>
    <row r="774" spans="80:104" x14ac:dyDescent="0.35">
      <c r="CB774" t="str">
        <f>IF(Reservas!E779="",IF(Reservas!D779="","",IF(Reservas!C779=$O$10,0.85,IF(Reservas!C779=$O$11,0.45,IF(Reservas!C779=$O$12,0.33,"")))),Reservas!E779)</f>
        <v/>
      </c>
      <c r="CC774" t="str">
        <f>IF(Reservas!H779="",IF(Reservas!G779="","",IF(Reservas!F779=$O$10,0.85,IF(Reservas!F779=$O$11,0.45,IF(Reservas!F779=$O$12,0.33,"")))),Reservas!H779)</f>
        <v/>
      </c>
      <c r="CD774" t="str">
        <f>IF(Reservas!K779="",IF(Reservas!J779="","",IF(Reservas!I779=$O$10,0.85,IF(Reservas!I779=$O$11,0.45,IF(Reservas!I779=$O$12,0.33,"")))),Reservas!K779)</f>
        <v/>
      </c>
      <c r="CE774" t="str">
        <f>IF(Reservas!N779="",IF(Reservas!M779="","",IF(Reservas!L779=$O$10,0.85,IF(Reservas!L779=$O$11,0.45,IF(Reservas!L779=$O$12,0.33,"")))),Reservas!N779)</f>
        <v/>
      </c>
      <c r="CF774" t="str">
        <f>IF(Reservas!Q779="",IF(Reservas!P779="","",IF(Reservas!O779=$O$10,0.85,IF(Reservas!O779=$O$11,0.45,IF(Reservas!O779=$O$12,0.33,"")))),Reservas!Q779)</f>
        <v/>
      </c>
      <c r="CG774" t="str">
        <f>IF(Reservas!T779="",IF(Reservas!S779="","",IF(Reservas!R779=$O$10,0.85,IF(Reservas!R779=$O$11,0.45,IF(Reservas!R779=$O$12,0.33,"")))),Reservas!T779)</f>
        <v/>
      </c>
      <c r="CH774" t="str">
        <f>IF(Reservas!W779="",IF(Reservas!V779="","",IF(Reservas!U779=$O$10,0.85,IF(Reservas!U779=$O$11,0.45,IF(Reservas!U779=$O$12,0.33,"")))),Reservas!W779)</f>
        <v/>
      </c>
      <c r="CI774" t="str">
        <f>IF(Reservas!Z779="",IF(Reservas!Y779="","",IF(Reservas!X779=$O$10,0.85,IF(Reservas!X779=$O$11,0.45,IF(Reservas!X779=$O$12,0.33,"")))),Reservas!Z779)</f>
        <v/>
      </c>
      <c r="CJ774" t="str">
        <f>IF(Reservas!AC779="",IF(Reservas!AB779="","",IF(Reservas!AA779=$O$10,0.85,IF(Reservas!AA779=$O$11,0.45,IF(Reservas!AA779=$O$12,0.33,"")))),Reservas!AC779)</f>
        <v/>
      </c>
      <c r="CK774" t="str">
        <f>IF(Reservas!AF779="",IF(Reservas!AE779="","",IF(Reservas!AD779=$O$10,0.85,IF(Reservas!AD779=$O$11,0.45,IF(Reservas!AD779=$O$12,0.33,"")))),Reservas!AF779)</f>
        <v/>
      </c>
      <c r="CL774" t="str">
        <f>IF(Reservas!AI779="",IF(Reservas!AH779="","",IF(Reservas!AG779=$O$10,0.85,IF(Reservas!AG779=$O$11,0.45,IF(Reservas!AG779=$O$12,0.33,"")))),Reservas!AI779)</f>
        <v/>
      </c>
      <c r="CM774" t="str">
        <f>IF(Reservas!AL779="",IF(Reservas!AK779="","",IF(Reservas!AJ779=$O$10,0.85,IF(Reservas!AJ779=$O$11,0.45,IF(Reservas!AJ779=$O$12,0.33,"")))),Reservas!AL779)</f>
        <v/>
      </c>
      <c r="CO774" t="str">
        <f>IFERROR('Prod y alimentación'!E832*IF($AN774=$R$10,VLOOKUP($AO774,Listas!$B$6:$C$106,2,),IF($AN774=$R$11,VLOOKUP($AO774,Listas!$E$6:$F$106,2,),IF($AN774=$R$12,VLOOKUP($AO774,Listas!$H$6:$I$106,2,),""))),"")</f>
        <v/>
      </c>
      <c r="CP774" t="str">
        <f>IFERROR('Prod y alimentación'!H832*IF($AN774=$R$10,VLOOKUP($AO774,Listas!$B$6:$C$106,2,),IF($AN774=$R$11,VLOOKUP($AO774,Listas!$E$6:$F$106,2,),IF($AN774=$R$12,VLOOKUP($AO774,Listas!$H$6:$I$106,2,),""))),"")</f>
        <v/>
      </c>
      <c r="CQ774" t="str">
        <f>IFERROR('Prod y alimentación'!K832*IF($AN774=$R$10,VLOOKUP($AO774,Listas!$B$6:$C$106,2,),IF($AN774=$R$11,VLOOKUP($AO774,Listas!$E$6:$F$106,2,),IF($AN774=$R$12,VLOOKUP($AO774,Listas!$H$6:$I$106,2,),""))),"")</f>
        <v/>
      </c>
      <c r="CR774" t="str">
        <f>IFERROR('Prod y alimentación'!N832*IF($AN774=$R$10,VLOOKUP($AO774,Listas!$B$6:$C$106,2,),IF($AN774=$R$11,VLOOKUP($AO774,Listas!$E$6:$F$106,2,),IF($AN774=$R$12,VLOOKUP($AO774,Listas!$H$6:$I$106,2,),""))),"")</f>
        <v/>
      </c>
      <c r="CS774" t="str">
        <f>IFERROR('Prod y alimentación'!Q832*IF($AN774=$R$10,VLOOKUP($AO774,Listas!$B$6:$C$106,2,),IF($AN774=$R$11,VLOOKUP($AO774,Listas!$E$6:$F$106,2,),IF($AN774=$R$12,VLOOKUP($AO774,Listas!$H$6:$I$106,2,),""))),"")</f>
        <v/>
      </c>
      <c r="CT774" t="str">
        <f>IFERROR('Prod y alimentación'!T832*IF($AN774=$R$10,VLOOKUP($AO774,Listas!$B$6:$C$106,2,),IF($AN774=$R$11,VLOOKUP($AO774,Listas!$E$6:$F$106,2,),IF($AN774=$R$12,VLOOKUP($AO774,Listas!$H$6:$I$106,2,),""))),"")</f>
        <v/>
      </c>
      <c r="CU774" t="str">
        <f>IFERROR('Prod y alimentación'!W832*IF($AN774=$R$10,VLOOKUP($AO774,Listas!$B$6:$C$106,2,),IF($AN774=$R$11,VLOOKUP($AO774,Listas!$E$6:$F$106,2,),IF($AN774=$R$12,VLOOKUP($AO774,Listas!$H$6:$I$106,2,),""))),"")</f>
        <v/>
      </c>
      <c r="CV774" t="str">
        <f>IFERROR('Prod y alimentación'!Z832*IF($AN774=$R$10,VLOOKUP($AO774,Listas!$B$6:$C$106,2,),IF($AN774=$R$11,VLOOKUP($AO774,Listas!$E$6:$F$106,2,),IF($AN774=$R$12,VLOOKUP($AO774,Listas!$H$6:$I$106,2,),""))),"")</f>
        <v/>
      </c>
      <c r="CW774" t="str">
        <f>IFERROR('Prod y alimentación'!AC832*IF($AN774=$R$10,VLOOKUP($AO774,Listas!$B$6:$C$106,2,),IF($AN774=$R$11,VLOOKUP($AO774,Listas!$E$6:$F$106,2,),IF($AN774=$R$12,VLOOKUP($AO774,Listas!$H$6:$I$106,2,),""))),"")</f>
        <v/>
      </c>
      <c r="CX774" t="str">
        <f>IFERROR('Prod y alimentación'!AF832*IF($AN774=$R$10,VLOOKUP($AO774,Listas!$B$6:$C$106,2,),IF($AN774=$R$11,VLOOKUP($AO774,Listas!$E$6:$F$106,2,),IF($AN774=$R$12,VLOOKUP($AO774,Listas!$H$6:$I$106,2,),""))),"")</f>
        <v/>
      </c>
      <c r="CY774" t="str">
        <f>IFERROR('Prod y alimentación'!AI832*IF($AN774=$R$10,VLOOKUP($AO774,Listas!$B$6:$C$106,2,),IF($AN774=$R$11,VLOOKUP($AO774,Listas!$E$6:$F$106,2,),IF($AN774=$R$12,VLOOKUP($AO774,Listas!$H$6:$I$106,2,),""))),"")</f>
        <v/>
      </c>
      <c r="CZ774" t="str">
        <f>IFERROR('Prod y alimentación'!AL832*IF($AN774=$R$10,VLOOKUP($AO774,Listas!$B$6:$C$106,2,),IF($AN774=$R$11,VLOOKUP($AO774,Listas!$E$6:$F$106,2,),IF($AN774=$R$12,VLOOKUP($AO774,Listas!$H$6:$I$106,2,),""))),"")</f>
        <v/>
      </c>
    </row>
    <row r="775" spans="80:104" x14ac:dyDescent="0.35">
      <c r="CB775" t="str">
        <f>IF(Reservas!E780="",IF(Reservas!D780="","",IF(Reservas!C780=$O$10,0.85,IF(Reservas!C780=$O$11,0.45,IF(Reservas!C780=$O$12,0.33,"")))),Reservas!E780)</f>
        <v/>
      </c>
      <c r="CC775" t="str">
        <f>IF(Reservas!H780="",IF(Reservas!G780="","",IF(Reservas!F780=$O$10,0.85,IF(Reservas!F780=$O$11,0.45,IF(Reservas!F780=$O$12,0.33,"")))),Reservas!H780)</f>
        <v/>
      </c>
      <c r="CD775" t="str">
        <f>IF(Reservas!K780="",IF(Reservas!J780="","",IF(Reservas!I780=$O$10,0.85,IF(Reservas!I780=$O$11,0.45,IF(Reservas!I780=$O$12,0.33,"")))),Reservas!K780)</f>
        <v/>
      </c>
      <c r="CE775" t="str">
        <f>IF(Reservas!N780="",IF(Reservas!M780="","",IF(Reservas!L780=$O$10,0.85,IF(Reservas!L780=$O$11,0.45,IF(Reservas!L780=$O$12,0.33,"")))),Reservas!N780)</f>
        <v/>
      </c>
      <c r="CF775" t="str">
        <f>IF(Reservas!Q780="",IF(Reservas!P780="","",IF(Reservas!O780=$O$10,0.85,IF(Reservas!O780=$O$11,0.45,IF(Reservas!O780=$O$12,0.33,"")))),Reservas!Q780)</f>
        <v/>
      </c>
      <c r="CG775" t="str">
        <f>IF(Reservas!T780="",IF(Reservas!S780="","",IF(Reservas!R780=$O$10,0.85,IF(Reservas!R780=$O$11,0.45,IF(Reservas!R780=$O$12,0.33,"")))),Reservas!T780)</f>
        <v/>
      </c>
      <c r="CH775" t="str">
        <f>IF(Reservas!W780="",IF(Reservas!V780="","",IF(Reservas!U780=$O$10,0.85,IF(Reservas!U780=$O$11,0.45,IF(Reservas!U780=$O$12,0.33,"")))),Reservas!W780)</f>
        <v/>
      </c>
      <c r="CI775" t="str">
        <f>IF(Reservas!Z780="",IF(Reservas!Y780="","",IF(Reservas!X780=$O$10,0.85,IF(Reservas!X780=$O$11,0.45,IF(Reservas!X780=$O$12,0.33,"")))),Reservas!Z780)</f>
        <v/>
      </c>
      <c r="CJ775" t="str">
        <f>IF(Reservas!AC780="",IF(Reservas!AB780="","",IF(Reservas!AA780=$O$10,0.85,IF(Reservas!AA780=$O$11,0.45,IF(Reservas!AA780=$O$12,0.33,"")))),Reservas!AC780)</f>
        <v/>
      </c>
      <c r="CK775" t="str">
        <f>IF(Reservas!AF780="",IF(Reservas!AE780="","",IF(Reservas!AD780=$O$10,0.85,IF(Reservas!AD780=$O$11,0.45,IF(Reservas!AD780=$O$12,0.33,"")))),Reservas!AF780)</f>
        <v/>
      </c>
      <c r="CL775" t="str">
        <f>IF(Reservas!AI780="",IF(Reservas!AH780="","",IF(Reservas!AG780=$O$10,0.85,IF(Reservas!AG780=$O$11,0.45,IF(Reservas!AG780=$O$12,0.33,"")))),Reservas!AI780)</f>
        <v/>
      </c>
      <c r="CM775" t="str">
        <f>IF(Reservas!AL780="",IF(Reservas!AK780="","",IF(Reservas!AJ780=$O$10,0.85,IF(Reservas!AJ780=$O$11,0.45,IF(Reservas!AJ780=$O$12,0.33,"")))),Reservas!AL780)</f>
        <v/>
      </c>
      <c r="CO775" t="str">
        <f>IFERROR('Prod y alimentación'!E833*IF($AN775=$R$10,VLOOKUP($AO775,Listas!$B$6:$C$106,2,),IF($AN775=$R$11,VLOOKUP($AO775,Listas!$E$6:$F$106,2,),IF($AN775=$R$12,VLOOKUP($AO775,Listas!$H$6:$I$106,2,),""))),"")</f>
        <v/>
      </c>
      <c r="CP775" t="str">
        <f>IFERROR('Prod y alimentación'!H833*IF($AN775=$R$10,VLOOKUP($AO775,Listas!$B$6:$C$106,2,),IF($AN775=$R$11,VLOOKUP($AO775,Listas!$E$6:$F$106,2,),IF($AN775=$R$12,VLOOKUP($AO775,Listas!$H$6:$I$106,2,),""))),"")</f>
        <v/>
      </c>
      <c r="CQ775" t="str">
        <f>IFERROR('Prod y alimentación'!K833*IF($AN775=$R$10,VLOOKUP($AO775,Listas!$B$6:$C$106,2,),IF($AN775=$R$11,VLOOKUP($AO775,Listas!$E$6:$F$106,2,),IF($AN775=$R$12,VLOOKUP($AO775,Listas!$H$6:$I$106,2,),""))),"")</f>
        <v/>
      </c>
      <c r="CR775" t="str">
        <f>IFERROR('Prod y alimentación'!N833*IF($AN775=$R$10,VLOOKUP($AO775,Listas!$B$6:$C$106,2,),IF($AN775=$R$11,VLOOKUP($AO775,Listas!$E$6:$F$106,2,),IF($AN775=$R$12,VLOOKUP($AO775,Listas!$H$6:$I$106,2,),""))),"")</f>
        <v/>
      </c>
      <c r="CS775" t="str">
        <f>IFERROR('Prod y alimentación'!Q833*IF($AN775=$R$10,VLOOKUP($AO775,Listas!$B$6:$C$106,2,),IF($AN775=$R$11,VLOOKUP($AO775,Listas!$E$6:$F$106,2,),IF($AN775=$R$12,VLOOKUP($AO775,Listas!$H$6:$I$106,2,),""))),"")</f>
        <v/>
      </c>
      <c r="CT775" t="str">
        <f>IFERROR('Prod y alimentación'!T833*IF($AN775=$R$10,VLOOKUP($AO775,Listas!$B$6:$C$106,2,),IF($AN775=$R$11,VLOOKUP($AO775,Listas!$E$6:$F$106,2,),IF($AN775=$R$12,VLOOKUP($AO775,Listas!$H$6:$I$106,2,),""))),"")</f>
        <v/>
      </c>
      <c r="CU775" t="str">
        <f>IFERROR('Prod y alimentación'!W833*IF($AN775=$R$10,VLOOKUP($AO775,Listas!$B$6:$C$106,2,),IF($AN775=$R$11,VLOOKUP($AO775,Listas!$E$6:$F$106,2,),IF($AN775=$R$12,VLOOKUP($AO775,Listas!$H$6:$I$106,2,),""))),"")</f>
        <v/>
      </c>
      <c r="CV775" t="str">
        <f>IFERROR('Prod y alimentación'!Z833*IF($AN775=$R$10,VLOOKUP($AO775,Listas!$B$6:$C$106,2,),IF($AN775=$R$11,VLOOKUP($AO775,Listas!$E$6:$F$106,2,),IF($AN775=$R$12,VLOOKUP($AO775,Listas!$H$6:$I$106,2,),""))),"")</f>
        <v/>
      </c>
      <c r="CW775" t="str">
        <f>IFERROR('Prod y alimentación'!AC833*IF($AN775=$R$10,VLOOKUP($AO775,Listas!$B$6:$C$106,2,),IF($AN775=$R$11,VLOOKUP($AO775,Listas!$E$6:$F$106,2,),IF($AN775=$R$12,VLOOKUP($AO775,Listas!$H$6:$I$106,2,),""))),"")</f>
        <v/>
      </c>
      <c r="CX775" t="str">
        <f>IFERROR('Prod y alimentación'!AF833*IF($AN775=$R$10,VLOOKUP($AO775,Listas!$B$6:$C$106,2,),IF($AN775=$R$11,VLOOKUP($AO775,Listas!$E$6:$F$106,2,),IF($AN775=$R$12,VLOOKUP($AO775,Listas!$H$6:$I$106,2,),""))),"")</f>
        <v/>
      </c>
      <c r="CY775" t="str">
        <f>IFERROR('Prod y alimentación'!AI833*IF($AN775=$R$10,VLOOKUP($AO775,Listas!$B$6:$C$106,2,),IF($AN775=$R$11,VLOOKUP($AO775,Listas!$E$6:$F$106,2,),IF($AN775=$R$12,VLOOKUP($AO775,Listas!$H$6:$I$106,2,),""))),"")</f>
        <v/>
      </c>
      <c r="CZ775" t="str">
        <f>IFERROR('Prod y alimentación'!AL833*IF($AN775=$R$10,VLOOKUP($AO775,Listas!$B$6:$C$106,2,),IF($AN775=$R$11,VLOOKUP($AO775,Listas!$E$6:$F$106,2,),IF($AN775=$R$12,VLOOKUP($AO775,Listas!$H$6:$I$106,2,),""))),"")</f>
        <v/>
      </c>
    </row>
    <row r="776" spans="80:104" x14ac:dyDescent="0.35">
      <c r="CB776" t="str">
        <f>IF(Reservas!E781="",IF(Reservas!D781="","",IF(Reservas!C781=$O$10,0.85,IF(Reservas!C781=$O$11,0.45,IF(Reservas!C781=$O$12,0.33,"")))),Reservas!E781)</f>
        <v/>
      </c>
      <c r="CC776" t="str">
        <f>IF(Reservas!H781="",IF(Reservas!G781="","",IF(Reservas!F781=$O$10,0.85,IF(Reservas!F781=$O$11,0.45,IF(Reservas!F781=$O$12,0.33,"")))),Reservas!H781)</f>
        <v/>
      </c>
      <c r="CD776" t="str">
        <f>IF(Reservas!K781="",IF(Reservas!J781="","",IF(Reservas!I781=$O$10,0.85,IF(Reservas!I781=$O$11,0.45,IF(Reservas!I781=$O$12,0.33,"")))),Reservas!K781)</f>
        <v/>
      </c>
      <c r="CE776" t="str">
        <f>IF(Reservas!N781="",IF(Reservas!M781="","",IF(Reservas!L781=$O$10,0.85,IF(Reservas!L781=$O$11,0.45,IF(Reservas!L781=$O$12,0.33,"")))),Reservas!N781)</f>
        <v/>
      </c>
      <c r="CF776" t="str">
        <f>IF(Reservas!Q781="",IF(Reservas!P781="","",IF(Reservas!O781=$O$10,0.85,IF(Reservas!O781=$O$11,0.45,IF(Reservas!O781=$O$12,0.33,"")))),Reservas!Q781)</f>
        <v/>
      </c>
      <c r="CG776" t="str">
        <f>IF(Reservas!T781="",IF(Reservas!S781="","",IF(Reservas!R781=$O$10,0.85,IF(Reservas!R781=$O$11,0.45,IF(Reservas!R781=$O$12,0.33,"")))),Reservas!T781)</f>
        <v/>
      </c>
      <c r="CH776" t="str">
        <f>IF(Reservas!W781="",IF(Reservas!V781="","",IF(Reservas!U781=$O$10,0.85,IF(Reservas!U781=$O$11,0.45,IF(Reservas!U781=$O$12,0.33,"")))),Reservas!W781)</f>
        <v/>
      </c>
      <c r="CI776" t="str">
        <f>IF(Reservas!Z781="",IF(Reservas!Y781="","",IF(Reservas!X781=$O$10,0.85,IF(Reservas!X781=$O$11,0.45,IF(Reservas!X781=$O$12,0.33,"")))),Reservas!Z781)</f>
        <v/>
      </c>
      <c r="CJ776" t="str">
        <f>IF(Reservas!AC781="",IF(Reservas!AB781="","",IF(Reservas!AA781=$O$10,0.85,IF(Reservas!AA781=$O$11,0.45,IF(Reservas!AA781=$O$12,0.33,"")))),Reservas!AC781)</f>
        <v/>
      </c>
      <c r="CK776" t="str">
        <f>IF(Reservas!AF781="",IF(Reservas!AE781="","",IF(Reservas!AD781=$O$10,0.85,IF(Reservas!AD781=$O$11,0.45,IF(Reservas!AD781=$O$12,0.33,"")))),Reservas!AF781)</f>
        <v/>
      </c>
      <c r="CL776" t="str">
        <f>IF(Reservas!AI781="",IF(Reservas!AH781="","",IF(Reservas!AG781=$O$10,0.85,IF(Reservas!AG781=$O$11,0.45,IF(Reservas!AG781=$O$12,0.33,"")))),Reservas!AI781)</f>
        <v/>
      </c>
      <c r="CM776" t="str">
        <f>IF(Reservas!AL781="",IF(Reservas!AK781="","",IF(Reservas!AJ781=$O$10,0.85,IF(Reservas!AJ781=$O$11,0.45,IF(Reservas!AJ781=$O$12,0.33,"")))),Reservas!AL781)</f>
        <v/>
      </c>
      <c r="CO776" t="str">
        <f>IFERROR('Prod y alimentación'!E834*IF($AN776=$R$10,VLOOKUP($AO776,Listas!$B$6:$C$106,2,),IF($AN776=$R$11,VLOOKUP($AO776,Listas!$E$6:$F$106,2,),IF($AN776=$R$12,VLOOKUP($AO776,Listas!$H$6:$I$106,2,),""))),"")</f>
        <v/>
      </c>
      <c r="CP776" t="str">
        <f>IFERROR('Prod y alimentación'!H834*IF($AN776=$R$10,VLOOKUP($AO776,Listas!$B$6:$C$106,2,),IF($AN776=$R$11,VLOOKUP($AO776,Listas!$E$6:$F$106,2,),IF($AN776=$R$12,VLOOKUP($AO776,Listas!$H$6:$I$106,2,),""))),"")</f>
        <v/>
      </c>
      <c r="CQ776" t="str">
        <f>IFERROR('Prod y alimentación'!K834*IF($AN776=$R$10,VLOOKUP($AO776,Listas!$B$6:$C$106,2,),IF($AN776=$R$11,VLOOKUP($AO776,Listas!$E$6:$F$106,2,),IF($AN776=$R$12,VLOOKUP($AO776,Listas!$H$6:$I$106,2,),""))),"")</f>
        <v/>
      </c>
      <c r="CR776" t="str">
        <f>IFERROR('Prod y alimentación'!N834*IF($AN776=$R$10,VLOOKUP($AO776,Listas!$B$6:$C$106,2,),IF($AN776=$R$11,VLOOKUP($AO776,Listas!$E$6:$F$106,2,),IF($AN776=$R$12,VLOOKUP($AO776,Listas!$H$6:$I$106,2,),""))),"")</f>
        <v/>
      </c>
      <c r="CS776" t="str">
        <f>IFERROR('Prod y alimentación'!Q834*IF($AN776=$R$10,VLOOKUP($AO776,Listas!$B$6:$C$106,2,),IF($AN776=$R$11,VLOOKUP($AO776,Listas!$E$6:$F$106,2,),IF($AN776=$R$12,VLOOKUP($AO776,Listas!$H$6:$I$106,2,),""))),"")</f>
        <v/>
      </c>
      <c r="CT776" t="str">
        <f>IFERROR('Prod y alimentación'!T834*IF($AN776=$R$10,VLOOKUP($AO776,Listas!$B$6:$C$106,2,),IF($AN776=$R$11,VLOOKUP($AO776,Listas!$E$6:$F$106,2,),IF($AN776=$R$12,VLOOKUP($AO776,Listas!$H$6:$I$106,2,),""))),"")</f>
        <v/>
      </c>
      <c r="CU776" t="str">
        <f>IFERROR('Prod y alimentación'!W834*IF($AN776=$R$10,VLOOKUP($AO776,Listas!$B$6:$C$106,2,),IF($AN776=$R$11,VLOOKUP($AO776,Listas!$E$6:$F$106,2,),IF($AN776=$R$12,VLOOKUP($AO776,Listas!$H$6:$I$106,2,),""))),"")</f>
        <v/>
      </c>
      <c r="CV776" t="str">
        <f>IFERROR('Prod y alimentación'!Z834*IF($AN776=$R$10,VLOOKUP($AO776,Listas!$B$6:$C$106,2,),IF($AN776=$R$11,VLOOKUP($AO776,Listas!$E$6:$F$106,2,),IF($AN776=$R$12,VLOOKUP($AO776,Listas!$H$6:$I$106,2,),""))),"")</f>
        <v/>
      </c>
      <c r="CW776" t="str">
        <f>IFERROR('Prod y alimentación'!AC834*IF($AN776=$R$10,VLOOKUP($AO776,Listas!$B$6:$C$106,2,),IF($AN776=$R$11,VLOOKUP($AO776,Listas!$E$6:$F$106,2,),IF($AN776=$R$12,VLOOKUP($AO776,Listas!$H$6:$I$106,2,),""))),"")</f>
        <v/>
      </c>
      <c r="CX776" t="str">
        <f>IFERROR('Prod y alimentación'!AF834*IF($AN776=$R$10,VLOOKUP($AO776,Listas!$B$6:$C$106,2,),IF($AN776=$R$11,VLOOKUP($AO776,Listas!$E$6:$F$106,2,),IF($AN776=$R$12,VLOOKUP($AO776,Listas!$H$6:$I$106,2,),""))),"")</f>
        <v/>
      </c>
      <c r="CY776" t="str">
        <f>IFERROR('Prod y alimentación'!AI834*IF($AN776=$R$10,VLOOKUP($AO776,Listas!$B$6:$C$106,2,),IF($AN776=$R$11,VLOOKUP($AO776,Listas!$E$6:$F$106,2,),IF($AN776=$R$12,VLOOKUP($AO776,Listas!$H$6:$I$106,2,),""))),"")</f>
        <v/>
      </c>
      <c r="CZ776" t="str">
        <f>IFERROR('Prod y alimentación'!AL834*IF($AN776=$R$10,VLOOKUP($AO776,Listas!$B$6:$C$106,2,),IF($AN776=$R$11,VLOOKUP($AO776,Listas!$E$6:$F$106,2,),IF($AN776=$R$12,VLOOKUP($AO776,Listas!$H$6:$I$106,2,),""))),"")</f>
        <v/>
      </c>
    </row>
    <row r="777" spans="80:104" x14ac:dyDescent="0.35">
      <c r="CB777" t="str">
        <f>IF(Reservas!E782="",IF(Reservas!D782="","",IF(Reservas!C782=$O$10,0.85,IF(Reservas!C782=$O$11,0.45,IF(Reservas!C782=$O$12,0.33,"")))),Reservas!E782)</f>
        <v/>
      </c>
      <c r="CC777" t="str">
        <f>IF(Reservas!H782="",IF(Reservas!G782="","",IF(Reservas!F782=$O$10,0.85,IF(Reservas!F782=$O$11,0.45,IF(Reservas!F782=$O$12,0.33,"")))),Reservas!H782)</f>
        <v/>
      </c>
      <c r="CD777" t="str">
        <f>IF(Reservas!K782="",IF(Reservas!J782="","",IF(Reservas!I782=$O$10,0.85,IF(Reservas!I782=$O$11,0.45,IF(Reservas!I782=$O$12,0.33,"")))),Reservas!K782)</f>
        <v/>
      </c>
      <c r="CE777" t="str">
        <f>IF(Reservas!N782="",IF(Reservas!M782="","",IF(Reservas!L782=$O$10,0.85,IF(Reservas!L782=$O$11,0.45,IF(Reservas!L782=$O$12,0.33,"")))),Reservas!N782)</f>
        <v/>
      </c>
      <c r="CF777" t="str">
        <f>IF(Reservas!Q782="",IF(Reservas!P782="","",IF(Reservas!O782=$O$10,0.85,IF(Reservas!O782=$O$11,0.45,IF(Reservas!O782=$O$12,0.33,"")))),Reservas!Q782)</f>
        <v/>
      </c>
      <c r="CG777" t="str">
        <f>IF(Reservas!T782="",IF(Reservas!S782="","",IF(Reservas!R782=$O$10,0.85,IF(Reservas!R782=$O$11,0.45,IF(Reservas!R782=$O$12,0.33,"")))),Reservas!T782)</f>
        <v/>
      </c>
      <c r="CH777" t="str">
        <f>IF(Reservas!W782="",IF(Reservas!V782="","",IF(Reservas!U782=$O$10,0.85,IF(Reservas!U782=$O$11,0.45,IF(Reservas!U782=$O$12,0.33,"")))),Reservas!W782)</f>
        <v/>
      </c>
      <c r="CI777" t="str">
        <f>IF(Reservas!Z782="",IF(Reservas!Y782="","",IF(Reservas!X782=$O$10,0.85,IF(Reservas!X782=$O$11,0.45,IF(Reservas!X782=$O$12,0.33,"")))),Reservas!Z782)</f>
        <v/>
      </c>
      <c r="CJ777" t="str">
        <f>IF(Reservas!AC782="",IF(Reservas!AB782="","",IF(Reservas!AA782=$O$10,0.85,IF(Reservas!AA782=$O$11,0.45,IF(Reservas!AA782=$O$12,0.33,"")))),Reservas!AC782)</f>
        <v/>
      </c>
      <c r="CK777" t="str">
        <f>IF(Reservas!AF782="",IF(Reservas!AE782="","",IF(Reservas!AD782=$O$10,0.85,IF(Reservas!AD782=$O$11,0.45,IF(Reservas!AD782=$O$12,0.33,"")))),Reservas!AF782)</f>
        <v/>
      </c>
      <c r="CL777" t="str">
        <f>IF(Reservas!AI782="",IF(Reservas!AH782="","",IF(Reservas!AG782=$O$10,0.85,IF(Reservas!AG782=$O$11,0.45,IF(Reservas!AG782=$O$12,0.33,"")))),Reservas!AI782)</f>
        <v/>
      </c>
      <c r="CM777" t="str">
        <f>IF(Reservas!AL782="",IF(Reservas!AK782="","",IF(Reservas!AJ782=$O$10,0.85,IF(Reservas!AJ782=$O$11,0.45,IF(Reservas!AJ782=$O$12,0.33,"")))),Reservas!AL782)</f>
        <v/>
      </c>
      <c r="CO777" t="str">
        <f>IFERROR('Prod y alimentación'!E835*IF($AN777=$R$10,VLOOKUP($AO777,Listas!$B$6:$C$106,2,),IF($AN777=$R$11,VLOOKUP($AO777,Listas!$E$6:$F$106,2,),IF($AN777=$R$12,VLOOKUP($AO777,Listas!$H$6:$I$106,2,),""))),"")</f>
        <v/>
      </c>
      <c r="CP777" t="str">
        <f>IFERROR('Prod y alimentación'!H835*IF($AN777=$R$10,VLOOKUP($AO777,Listas!$B$6:$C$106,2,),IF($AN777=$R$11,VLOOKUP($AO777,Listas!$E$6:$F$106,2,),IF($AN777=$R$12,VLOOKUP($AO777,Listas!$H$6:$I$106,2,),""))),"")</f>
        <v/>
      </c>
      <c r="CQ777" t="str">
        <f>IFERROR('Prod y alimentación'!K835*IF($AN777=$R$10,VLOOKUP($AO777,Listas!$B$6:$C$106,2,),IF($AN777=$R$11,VLOOKUP($AO777,Listas!$E$6:$F$106,2,),IF($AN777=$R$12,VLOOKUP($AO777,Listas!$H$6:$I$106,2,),""))),"")</f>
        <v/>
      </c>
      <c r="CR777" t="str">
        <f>IFERROR('Prod y alimentación'!N835*IF($AN777=$R$10,VLOOKUP($AO777,Listas!$B$6:$C$106,2,),IF($AN777=$R$11,VLOOKUP($AO777,Listas!$E$6:$F$106,2,),IF($AN777=$R$12,VLOOKUP($AO777,Listas!$H$6:$I$106,2,),""))),"")</f>
        <v/>
      </c>
      <c r="CS777" t="str">
        <f>IFERROR('Prod y alimentación'!Q835*IF($AN777=$R$10,VLOOKUP($AO777,Listas!$B$6:$C$106,2,),IF($AN777=$R$11,VLOOKUP($AO777,Listas!$E$6:$F$106,2,),IF($AN777=$R$12,VLOOKUP($AO777,Listas!$H$6:$I$106,2,),""))),"")</f>
        <v/>
      </c>
      <c r="CT777" t="str">
        <f>IFERROR('Prod y alimentación'!T835*IF($AN777=$R$10,VLOOKUP($AO777,Listas!$B$6:$C$106,2,),IF($AN777=$R$11,VLOOKUP($AO777,Listas!$E$6:$F$106,2,),IF($AN777=$R$12,VLOOKUP($AO777,Listas!$H$6:$I$106,2,),""))),"")</f>
        <v/>
      </c>
      <c r="CU777" t="str">
        <f>IFERROR('Prod y alimentación'!W835*IF($AN777=$R$10,VLOOKUP($AO777,Listas!$B$6:$C$106,2,),IF($AN777=$R$11,VLOOKUP($AO777,Listas!$E$6:$F$106,2,),IF($AN777=$R$12,VLOOKUP($AO777,Listas!$H$6:$I$106,2,),""))),"")</f>
        <v/>
      </c>
      <c r="CV777" t="str">
        <f>IFERROR('Prod y alimentación'!Z835*IF($AN777=$R$10,VLOOKUP($AO777,Listas!$B$6:$C$106,2,),IF($AN777=$R$11,VLOOKUP($AO777,Listas!$E$6:$F$106,2,),IF($AN777=$R$12,VLOOKUP($AO777,Listas!$H$6:$I$106,2,),""))),"")</f>
        <v/>
      </c>
      <c r="CW777" t="str">
        <f>IFERROR('Prod y alimentación'!AC835*IF($AN777=$R$10,VLOOKUP($AO777,Listas!$B$6:$C$106,2,),IF($AN777=$R$11,VLOOKUP($AO777,Listas!$E$6:$F$106,2,),IF($AN777=$R$12,VLOOKUP($AO777,Listas!$H$6:$I$106,2,),""))),"")</f>
        <v/>
      </c>
      <c r="CX777" t="str">
        <f>IFERROR('Prod y alimentación'!AF835*IF($AN777=$R$10,VLOOKUP($AO777,Listas!$B$6:$C$106,2,),IF($AN777=$R$11,VLOOKUP($AO777,Listas!$E$6:$F$106,2,),IF($AN777=$R$12,VLOOKUP($AO777,Listas!$H$6:$I$106,2,),""))),"")</f>
        <v/>
      </c>
      <c r="CY777" t="str">
        <f>IFERROR('Prod y alimentación'!AI835*IF($AN777=$R$10,VLOOKUP($AO777,Listas!$B$6:$C$106,2,),IF($AN777=$R$11,VLOOKUP($AO777,Listas!$E$6:$F$106,2,),IF($AN777=$R$12,VLOOKUP($AO777,Listas!$H$6:$I$106,2,),""))),"")</f>
        <v/>
      </c>
      <c r="CZ777" t="str">
        <f>IFERROR('Prod y alimentación'!AL835*IF($AN777=$R$10,VLOOKUP($AO777,Listas!$B$6:$C$106,2,),IF($AN777=$R$11,VLOOKUP($AO777,Listas!$E$6:$F$106,2,),IF($AN777=$R$12,VLOOKUP($AO777,Listas!$H$6:$I$106,2,),""))),"")</f>
        <v/>
      </c>
    </row>
    <row r="778" spans="80:104" x14ac:dyDescent="0.35">
      <c r="CB778" t="str">
        <f>IF(Reservas!E783="",IF(Reservas!D783="","",IF(Reservas!C783=$O$10,0.85,IF(Reservas!C783=$O$11,0.45,IF(Reservas!C783=$O$12,0.33,"")))),Reservas!E783)</f>
        <v/>
      </c>
      <c r="CC778" t="str">
        <f>IF(Reservas!H783="",IF(Reservas!G783="","",IF(Reservas!F783=$O$10,0.85,IF(Reservas!F783=$O$11,0.45,IF(Reservas!F783=$O$12,0.33,"")))),Reservas!H783)</f>
        <v/>
      </c>
      <c r="CD778" t="str">
        <f>IF(Reservas!K783="",IF(Reservas!J783="","",IF(Reservas!I783=$O$10,0.85,IF(Reservas!I783=$O$11,0.45,IF(Reservas!I783=$O$12,0.33,"")))),Reservas!K783)</f>
        <v/>
      </c>
      <c r="CE778" t="str">
        <f>IF(Reservas!N783="",IF(Reservas!M783="","",IF(Reservas!L783=$O$10,0.85,IF(Reservas!L783=$O$11,0.45,IF(Reservas!L783=$O$12,0.33,"")))),Reservas!N783)</f>
        <v/>
      </c>
      <c r="CF778" t="str">
        <f>IF(Reservas!Q783="",IF(Reservas!P783="","",IF(Reservas!O783=$O$10,0.85,IF(Reservas!O783=$O$11,0.45,IF(Reservas!O783=$O$12,0.33,"")))),Reservas!Q783)</f>
        <v/>
      </c>
      <c r="CG778" t="str">
        <f>IF(Reservas!T783="",IF(Reservas!S783="","",IF(Reservas!R783=$O$10,0.85,IF(Reservas!R783=$O$11,0.45,IF(Reservas!R783=$O$12,0.33,"")))),Reservas!T783)</f>
        <v/>
      </c>
      <c r="CH778" t="str">
        <f>IF(Reservas!W783="",IF(Reservas!V783="","",IF(Reservas!U783=$O$10,0.85,IF(Reservas!U783=$O$11,0.45,IF(Reservas!U783=$O$12,0.33,"")))),Reservas!W783)</f>
        <v/>
      </c>
      <c r="CI778" t="str">
        <f>IF(Reservas!Z783="",IF(Reservas!Y783="","",IF(Reservas!X783=$O$10,0.85,IF(Reservas!X783=$O$11,0.45,IF(Reservas!X783=$O$12,0.33,"")))),Reservas!Z783)</f>
        <v/>
      </c>
      <c r="CJ778" t="str">
        <f>IF(Reservas!AC783="",IF(Reservas!AB783="","",IF(Reservas!AA783=$O$10,0.85,IF(Reservas!AA783=$O$11,0.45,IF(Reservas!AA783=$O$12,0.33,"")))),Reservas!AC783)</f>
        <v/>
      </c>
      <c r="CK778" t="str">
        <f>IF(Reservas!AF783="",IF(Reservas!AE783="","",IF(Reservas!AD783=$O$10,0.85,IF(Reservas!AD783=$O$11,0.45,IF(Reservas!AD783=$O$12,0.33,"")))),Reservas!AF783)</f>
        <v/>
      </c>
      <c r="CL778" t="str">
        <f>IF(Reservas!AI783="",IF(Reservas!AH783="","",IF(Reservas!AG783=$O$10,0.85,IF(Reservas!AG783=$O$11,0.45,IF(Reservas!AG783=$O$12,0.33,"")))),Reservas!AI783)</f>
        <v/>
      </c>
      <c r="CM778" t="str">
        <f>IF(Reservas!AL783="",IF(Reservas!AK783="","",IF(Reservas!AJ783=$O$10,0.85,IF(Reservas!AJ783=$O$11,0.45,IF(Reservas!AJ783=$O$12,0.33,"")))),Reservas!AL783)</f>
        <v/>
      </c>
      <c r="CO778" t="str">
        <f>IFERROR('Prod y alimentación'!E836*IF($AN778=$R$10,VLOOKUP($AO778,Listas!$B$6:$C$106,2,),IF($AN778=$R$11,VLOOKUP($AO778,Listas!$E$6:$F$106,2,),IF($AN778=$R$12,VLOOKUP($AO778,Listas!$H$6:$I$106,2,),""))),"")</f>
        <v/>
      </c>
      <c r="CP778" t="str">
        <f>IFERROR('Prod y alimentación'!H836*IF($AN778=$R$10,VLOOKUP($AO778,Listas!$B$6:$C$106,2,),IF($AN778=$R$11,VLOOKUP($AO778,Listas!$E$6:$F$106,2,),IF($AN778=$R$12,VLOOKUP($AO778,Listas!$H$6:$I$106,2,),""))),"")</f>
        <v/>
      </c>
      <c r="CQ778" t="str">
        <f>IFERROR('Prod y alimentación'!K836*IF($AN778=$R$10,VLOOKUP($AO778,Listas!$B$6:$C$106,2,),IF($AN778=$R$11,VLOOKUP($AO778,Listas!$E$6:$F$106,2,),IF($AN778=$R$12,VLOOKUP($AO778,Listas!$H$6:$I$106,2,),""))),"")</f>
        <v/>
      </c>
      <c r="CR778" t="str">
        <f>IFERROR('Prod y alimentación'!N836*IF($AN778=$R$10,VLOOKUP($AO778,Listas!$B$6:$C$106,2,),IF($AN778=$R$11,VLOOKUP($AO778,Listas!$E$6:$F$106,2,),IF($AN778=$R$12,VLOOKUP($AO778,Listas!$H$6:$I$106,2,),""))),"")</f>
        <v/>
      </c>
      <c r="CS778" t="str">
        <f>IFERROR('Prod y alimentación'!Q836*IF($AN778=$R$10,VLOOKUP($AO778,Listas!$B$6:$C$106,2,),IF($AN778=$R$11,VLOOKUP($AO778,Listas!$E$6:$F$106,2,),IF($AN778=$R$12,VLOOKUP($AO778,Listas!$H$6:$I$106,2,),""))),"")</f>
        <v/>
      </c>
      <c r="CT778" t="str">
        <f>IFERROR('Prod y alimentación'!T836*IF($AN778=$R$10,VLOOKUP($AO778,Listas!$B$6:$C$106,2,),IF($AN778=$R$11,VLOOKUP($AO778,Listas!$E$6:$F$106,2,),IF($AN778=$R$12,VLOOKUP($AO778,Listas!$H$6:$I$106,2,),""))),"")</f>
        <v/>
      </c>
      <c r="CU778" t="str">
        <f>IFERROR('Prod y alimentación'!W836*IF($AN778=$R$10,VLOOKUP($AO778,Listas!$B$6:$C$106,2,),IF($AN778=$R$11,VLOOKUP($AO778,Listas!$E$6:$F$106,2,),IF($AN778=$R$12,VLOOKUP($AO778,Listas!$H$6:$I$106,2,),""))),"")</f>
        <v/>
      </c>
      <c r="CV778" t="str">
        <f>IFERROR('Prod y alimentación'!Z836*IF($AN778=$R$10,VLOOKUP($AO778,Listas!$B$6:$C$106,2,),IF($AN778=$R$11,VLOOKUP($AO778,Listas!$E$6:$F$106,2,),IF($AN778=$R$12,VLOOKUP($AO778,Listas!$H$6:$I$106,2,),""))),"")</f>
        <v/>
      </c>
      <c r="CW778" t="str">
        <f>IFERROR('Prod y alimentación'!AC836*IF($AN778=$R$10,VLOOKUP($AO778,Listas!$B$6:$C$106,2,),IF($AN778=$R$11,VLOOKUP($AO778,Listas!$E$6:$F$106,2,),IF($AN778=$R$12,VLOOKUP($AO778,Listas!$H$6:$I$106,2,),""))),"")</f>
        <v/>
      </c>
      <c r="CX778" t="str">
        <f>IFERROR('Prod y alimentación'!AF836*IF($AN778=$R$10,VLOOKUP($AO778,Listas!$B$6:$C$106,2,),IF($AN778=$R$11,VLOOKUP($AO778,Listas!$E$6:$F$106,2,),IF($AN778=$R$12,VLOOKUP($AO778,Listas!$H$6:$I$106,2,),""))),"")</f>
        <v/>
      </c>
      <c r="CY778" t="str">
        <f>IFERROR('Prod y alimentación'!AI836*IF($AN778=$R$10,VLOOKUP($AO778,Listas!$B$6:$C$106,2,),IF($AN778=$R$11,VLOOKUP($AO778,Listas!$E$6:$F$106,2,),IF($AN778=$R$12,VLOOKUP($AO778,Listas!$H$6:$I$106,2,),""))),"")</f>
        <v/>
      </c>
      <c r="CZ778" t="str">
        <f>IFERROR('Prod y alimentación'!AL836*IF($AN778=$R$10,VLOOKUP($AO778,Listas!$B$6:$C$106,2,),IF($AN778=$R$11,VLOOKUP($AO778,Listas!$E$6:$F$106,2,),IF($AN778=$R$12,VLOOKUP($AO778,Listas!$H$6:$I$106,2,),""))),"")</f>
        <v/>
      </c>
    </row>
    <row r="779" spans="80:104" x14ac:dyDescent="0.35">
      <c r="CB779" t="str">
        <f>IF(Reservas!E784="",IF(Reservas!D784="","",IF(Reservas!C784=$O$10,0.85,IF(Reservas!C784=$O$11,0.45,IF(Reservas!C784=$O$12,0.33,"")))),Reservas!E784)</f>
        <v/>
      </c>
      <c r="CC779" t="str">
        <f>IF(Reservas!H784="",IF(Reservas!G784="","",IF(Reservas!F784=$O$10,0.85,IF(Reservas!F784=$O$11,0.45,IF(Reservas!F784=$O$12,0.33,"")))),Reservas!H784)</f>
        <v/>
      </c>
      <c r="CD779" t="str">
        <f>IF(Reservas!K784="",IF(Reservas!J784="","",IF(Reservas!I784=$O$10,0.85,IF(Reservas!I784=$O$11,0.45,IF(Reservas!I784=$O$12,0.33,"")))),Reservas!K784)</f>
        <v/>
      </c>
      <c r="CE779" t="str">
        <f>IF(Reservas!N784="",IF(Reservas!M784="","",IF(Reservas!L784=$O$10,0.85,IF(Reservas!L784=$O$11,0.45,IF(Reservas!L784=$O$12,0.33,"")))),Reservas!N784)</f>
        <v/>
      </c>
      <c r="CF779" t="str">
        <f>IF(Reservas!Q784="",IF(Reservas!P784="","",IF(Reservas!O784=$O$10,0.85,IF(Reservas!O784=$O$11,0.45,IF(Reservas!O784=$O$12,0.33,"")))),Reservas!Q784)</f>
        <v/>
      </c>
      <c r="CG779" t="str">
        <f>IF(Reservas!T784="",IF(Reservas!S784="","",IF(Reservas!R784=$O$10,0.85,IF(Reservas!R784=$O$11,0.45,IF(Reservas!R784=$O$12,0.33,"")))),Reservas!T784)</f>
        <v/>
      </c>
      <c r="CH779" t="str">
        <f>IF(Reservas!W784="",IF(Reservas!V784="","",IF(Reservas!U784=$O$10,0.85,IF(Reservas!U784=$O$11,0.45,IF(Reservas!U784=$O$12,0.33,"")))),Reservas!W784)</f>
        <v/>
      </c>
      <c r="CI779" t="str">
        <f>IF(Reservas!Z784="",IF(Reservas!Y784="","",IF(Reservas!X784=$O$10,0.85,IF(Reservas!X784=$O$11,0.45,IF(Reservas!X784=$O$12,0.33,"")))),Reservas!Z784)</f>
        <v/>
      </c>
      <c r="CJ779" t="str">
        <f>IF(Reservas!AC784="",IF(Reservas!AB784="","",IF(Reservas!AA784=$O$10,0.85,IF(Reservas!AA784=$O$11,0.45,IF(Reservas!AA784=$O$12,0.33,"")))),Reservas!AC784)</f>
        <v/>
      </c>
      <c r="CK779" t="str">
        <f>IF(Reservas!AF784="",IF(Reservas!AE784="","",IF(Reservas!AD784=$O$10,0.85,IF(Reservas!AD784=$O$11,0.45,IF(Reservas!AD784=$O$12,0.33,"")))),Reservas!AF784)</f>
        <v/>
      </c>
      <c r="CL779" t="str">
        <f>IF(Reservas!AI784="",IF(Reservas!AH784="","",IF(Reservas!AG784=$O$10,0.85,IF(Reservas!AG784=$O$11,0.45,IF(Reservas!AG784=$O$12,0.33,"")))),Reservas!AI784)</f>
        <v/>
      </c>
      <c r="CM779" t="str">
        <f>IF(Reservas!AL784="",IF(Reservas!AK784="","",IF(Reservas!AJ784=$O$10,0.85,IF(Reservas!AJ784=$O$11,0.45,IF(Reservas!AJ784=$O$12,0.33,"")))),Reservas!AL784)</f>
        <v/>
      </c>
      <c r="CO779" t="str">
        <f>IFERROR('Prod y alimentación'!E837*IF($AN779=$R$10,VLOOKUP($AO779,Listas!$B$6:$C$106,2,),IF($AN779=$R$11,VLOOKUP($AO779,Listas!$E$6:$F$106,2,),IF($AN779=$R$12,VLOOKUP($AO779,Listas!$H$6:$I$106,2,),""))),"")</f>
        <v/>
      </c>
      <c r="CP779" t="str">
        <f>IFERROR('Prod y alimentación'!H837*IF($AN779=$R$10,VLOOKUP($AO779,Listas!$B$6:$C$106,2,),IF($AN779=$R$11,VLOOKUP($AO779,Listas!$E$6:$F$106,2,),IF($AN779=$R$12,VLOOKUP($AO779,Listas!$H$6:$I$106,2,),""))),"")</f>
        <v/>
      </c>
      <c r="CQ779" t="str">
        <f>IFERROR('Prod y alimentación'!K837*IF($AN779=$R$10,VLOOKUP($AO779,Listas!$B$6:$C$106,2,),IF($AN779=$R$11,VLOOKUP($AO779,Listas!$E$6:$F$106,2,),IF($AN779=$R$12,VLOOKUP($AO779,Listas!$H$6:$I$106,2,),""))),"")</f>
        <v/>
      </c>
      <c r="CR779" t="str">
        <f>IFERROR('Prod y alimentación'!N837*IF($AN779=$R$10,VLOOKUP($AO779,Listas!$B$6:$C$106,2,),IF($AN779=$R$11,VLOOKUP($AO779,Listas!$E$6:$F$106,2,),IF($AN779=$R$12,VLOOKUP($AO779,Listas!$H$6:$I$106,2,),""))),"")</f>
        <v/>
      </c>
      <c r="CS779" t="str">
        <f>IFERROR('Prod y alimentación'!Q837*IF($AN779=$R$10,VLOOKUP($AO779,Listas!$B$6:$C$106,2,),IF($AN779=$R$11,VLOOKUP($AO779,Listas!$E$6:$F$106,2,),IF($AN779=$R$12,VLOOKUP($AO779,Listas!$H$6:$I$106,2,),""))),"")</f>
        <v/>
      </c>
      <c r="CT779" t="str">
        <f>IFERROR('Prod y alimentación'!T837*IF($AN779=$R$10,VLOOKUP($AO779,Listas!$B$6:$C$106,2,),IF($AN779=$R$11,VLOOKUP($AO779,Listas!$E$6:$F$106,2,),IF($AN779=$R$12,VLOOKUP($AO779,Listas!$H$6:$I$106,2,),""))),"")</f>
        <v/>
      </c>
      <c r="CU779" t="str">
        <f>IFERROR('Prod y alimentación'!W837*IF($AN779=$R$10,VLOOKUP($AO779,Listas!$B$6:$C$106,2,),IF($AN779=$R$11,VLOOKUP($AO779,Listas!$E$6:$F$106,2,),IF($AN779=$R$12,VLOOKUP($AO779,Listas!$H$6:$I$106,2,),""))),"")</f>
        <v/>
      </c>
      <c r="CV779" t="str">
        <f>IFERROR('Prod y alimentación'!Z837*IF($AN779=$R$10,VLOOKUP($AO779,Listas!$B$6:$C$106,2,),IF($AN779=$R$11,VLOOKUP($AO779,Listas!$E$6:$F$106,2,),IF($AN779=$R$12,VLOOKUP($AO779,Listas!$H$6:$I$106,2,),""))),"")</f>
        <v/>
      </c>
      <c r="CW779" t="str">
        <f>IFERROR('Prod y alimentación'!AC837*IF($AN779=$R$10,VLOOKUP($AO779,Listas!$B$6:$C$106,2,),IF($AN779=$R$11,VLOOKUP($AO779,Listas!$E$6:$F$106,2,),IF($AN779=$R$12,VLOOKUP($AO779,Listas!$H$6:$I$106,2,),""))),"")</f>
        <v/>
      </c>
      <c r="CX779" t="str">
        <f>IFERROR('Prod y alimentación'!AF837*IF($AN779=$R$10,VLOOKUP($AO779,Listas!$B$6:$C$106,2,),IF($AN779=$R$11,VLOOKUP($AO779,Listas!$E$6:$F$106,2,),IF($AN779=$R$12,VLOOKUP($AO779,Listas!$H$6:$I$106,2,),""))),"")</f>
        <v/>
      </c>
      <c r="CY779" t="str">
        <f>IFERROR('Prod y alimentación'!AI837*IF($AN779=$R$10,VLOOKUP($AO779,Listas!$B$6:$C$106,2,),IF($AN779=$R$11,VLOOKUP($AO779,Listas!$E$6:$F$106,2,),IF($AN779=$R$12,VLOOKUP($AO779,Listas!$H$6:$I$106,2,),""))),"")</f>
        <v/>
      </c>
      <c r="CZ779" t="str">
        <f>IFERROR('Prod y alimentación'!AL837*IF($AN779=$R$10,VLOOKUP($AO779,Listas!$B$6:$C$106,2,),IF($AN779=$R$11,VLOOKUP($AO779,Listas!$E$6:$F$106,2,),IF($AN779=$R$12,VLOOKUP($AO779,Listas!$H$6:$I$106,2,),""))),"")</f>
        <v/>
      </c>
    </row>
    <row r="780" spans="80:104" x14ac:dyDescent="0.35">
      <c r="CB780" t="str">
        <f>IF(Reservas!E785="",IF(Reservas!D785="","",IF(Reservas!C785=$O$10,0.85,IF(Reservas!C785=$O$11,0.45,IF(Reservas!C785=$O$12,0.33,"")))),Reservas!E785)</f>
        <v/>
      </c>
      <c r="CC780" t="str">
        <f>IF(Reservas!H785="",IF(Reservas!G785="","",IF(Reservas!F785=$O$10,0.85,IF(Reservas!F785=$O$11,0.45,IF(Reservas!F785=$O$12,0.33,"")))),Reservas!H785)</f>
        <v/>
      </c>
      <c r="CD780" t="str">
        <f>IF(Reservas!K785="",IF(Reservas!J785="","",IF(Reservas!I785=$O$10,0.85,IF(Reservas!I785=$O$11,0.45,IF(Reservas!I785=$O$12,0.33,"")))),Reservas!K785)</f>
        <v/>
      </c>
      <c r="CE780" t="str">
        <f>IF(Reservas!N785="",IF(Reservas!M785="","",IF(Reservas!L785=$O$10,0.85,IF(Reservas!L785=$O$11,0.45,IF(Reservas!L785=$O$12,0.33,"")))),Reservas!N785)</f>
        <v/>
      </c>
      <c r="CF780" t="str">
        <f>IF(Reservas!Q785="",IF(Reservas!P785="","",IF(Reservas!O785=$O$10,0.85,IF(Reservas!O785=$O$11,0.45,IF(Reservas!O785=$O$12,0.33,"")))),Reservas!Q785)</f>
        <v/>
      </c>
      <c r="CG780" t="str">
        <f>IF(Reservas!T785="",IF(Reservas!S785="","",IF(Reservas!R785=$O$10,0.85,IF(Reservas!R785=$O$11,0.45,IF(Reservas!R785=$O$12,0.33,"")))),Reservas!T785)</f>
        <v/>
      </c>
      <c r="CH780" t="str">
        <f>IF(Reservas!W785="",IF(Reservas!V785="","",IF(Reservas!U785=$O$10,0.85,IF(Reservas!U785=$O$11,0.45,IF(Reservas!U785=$O$12,0.33,"")))),Reservas!W785)</f>
        <v/>
      </c>
      <c r="CI780" t="str">
        <f>IF(Reservas!Z785="",IF(Reservas!Y785="","",IF(Reservas!X785=$O$10,0.85,IF(Reservas!X785=$O$11,0.45,IF(Reservas!X785=$O$12,0.33,"")))),Reservas!Z785)</f>
        <v/>
      </c>
      <c r="CJ780" t="str">
        <f>IF(Reservas!AC785="",IF(Reservas!AB785="","",IF(Reservas!AA785=$O$10,0.85,IF(Reservas!AA785=$O$11,0.45,IF(Reservas!AA785=$O$12,0.33,"")))),Reservas!AC785)</f>
        <v/>
      </c>
      <c r="CK780" t="str">
        <f>IF(Reservas!AF785="",IF(Reservas!AE785="","",IF(Reservas!AD785=$O$10,0.85,IF(Reservas!AD785=$O$11,0.45,IF(Reservas!AD785=$O$12,0.33,"")))),Reservas!AF785)</f>
        <v/>
      </c>
      <c r="CL780" t="str">
        <f>IF(Reservas!AI785="",IF(Reservas!AH785="","",IF(Reservas!AG785=$O$10,0.85,IF(Reservas!AG785=$O$11,0.45,IF(Reservas!AG785=$O$12,0.33,"")))),Reservas!AI785)</f>
        <v/>
      </c>
      <c r="CM780" t="str">
        <f>IF(Reservas!AL785="",IF(Reservas!AK785="","",IF(Reservas!AJ785=$O$10,0.85,IF(Reservas!AJ785=$O$11,0.45,IF(Reservas!AJ785=$O$12,0.33,"")))),Reservas!AL785)</f>
        <v/>
      </c>
      <c r="CO780" t="str">
        <f>IFERROR('Prod y alimentación'!E838*IF($AN780=$R$10,VLOOKUP($AO780,Listas!$B$6:$C$106,2,),IF($AN780=$R$11,VLOOKUP($AO780,Listas!$E$6:$F$106,2,),IF($AN780=$R$12,VLOOKUP($AO780,Listas!$H$6:$I$106,2,),""))),"")</f>
        <v/>
      </c>
      <c r="CP780" t="str">
        <f>IFERROR('Prod y alimentación'!H838*IF($AN780=$R$10,VLOOKUP($AO780,Listas!$B$6:$C$106,2,),IF($AN780=$R$11,VLOOKUP($AO780,Listas!$E$6:$F$106,2,),IF($AN780=$R$12,VLOOKUP($AO780,Listas!$H$6:$I$106,2,),""))),"")</f>
        <v/>
      </c>
      <c r="CQ780" t="str">
        <f>IFERROR('Prod y alimentación'!K838*IF($AN780=$R$10,VLOOKUP($AO780,Listas!$B$6:$C$106,2,),IF($AN780=$R$11,VLOOKUP($AO780,Listas!$E$6:$F$106,2,),IF($AN780=$R$12,VLOOKUP($AO780,Listas!$H$6:$I$106,2,),""))),"")</f>
        <v/>
      </c>
      <c r="CR780" t="str">
        <f>IFERROR('Prod y alimentación'!N838*IF($AN780=$R$10,VLOOKUP($AO780,Listas!$B$6:$C$106,2,),IF($AN780=$R$11,VLOOKUP($AO780,Listas!$E$6:$F$106,2,),IF($AN780=$R$12,VLOOKUP($AO780,Listas!$H$6:$I$106,2,),""))),"")</f>
        <v/>
      </c>
      <c r="CS780" t="str">
        <f>IFERROR('Prod y alimentación'!Q838*IF($AN780=$R$10,VLOOKUP($AO780,Listas!$B$6:$C$106,2,),IF($AN780=$R$11,VLOOKUP($AO780,Listas!$E$6:$F$106,2,),IF($AN780=$R$12,VLOOKUP($AO780,Listas!$H$6:$I$106,2,),""))),"")</f>
        <v/>
      </c>
      <c r="CT780" t="str">
        <f>IFERROR('Prod y alimentación'!T838*IF($AN780=$R$10,VLOOKUP($AO780,Listas!$B$6:$C$106,2,),IF($AN780=$R$11,VLOOKUP($AO780,Listas!$E$6:$F$106,2,),IF($AN780=$R$12,VLOOKUP($AO780,Listas!$H$6:$I$106,2,),""))),"")</f>
        <v/>
      </c>
      <c r="CU780" t="str">
        <f>IFERROR('Prod y alimentación'!W838*IF($AN780=$R$10,VLOOKUP($AO780,Listas!$B$6:$C$106,2,),IF($AN780=$R$11,VLOOKUP($AO780,Listas!$E$6:$F$106,2,),IF($AN780=$R$12,VLOOKUP($AO780,Listas!$H$6:$I$106,2,),""))),"")</f>
        <v/>
      </c>
      <c r="CV780" t="str">
        <f>IFERROR('Prod y alimentación'!Z838*IF($AN780=$R$10,VLOOKUP($AO780,Listas!$B$6:$C$106,2,),IF($AN780=$R$11,VLOOKUP($AO780,Listas!$E$6:$F$106,2,),IF($AN780=$R$12,VLOOKUP($AO780,Listas!$H$6:$I$106,2,),""))),"")</f>
        <v/>
      </c>
      <c r="CW780" t="str">
        <f>IFERROR('Prod y alimentación'!AC838*IF($AN780=$R$10,VLOOKUP($AO780,Listas!$B$6:$C$106,2,),IF($AN780=$R$11,VLOOKUP($AO780,Listas!$E$6:$F$106,2,),IF($AN780=$R$12,VLOOKUP($AO780,Listas!$H$6:$I$106,2,),""))),"")</f>
        <v/>
      </c>
      <c r="CX780" t="str">
        <f>IFERROR('Prod y alimentación'!AF838*IF($AN780=$R$10,VLOOKUP($AO780,Listas!$B$6:$C$106,2,),IF($AN780=$R$11,VLOOKUP($AO780,Listas!$E$6:$F$106,2,),IF($AN780=$R$12,VLOOKUP($AO780,Listas!$H$6:$I$106,2,),""))),"")</f>
        <v/>
      </c>
      <c r="CY780" t="str">
        <f>IFERROR('Prod y alimentación'!AI838*IF($AN780=$R$10,VLOOKUP($AO780,Listas!$B$6:$C$106,2,),IF($AN780=$R$11,VLOOKUP($AO780,Listas!$E$6:$F$106,2,),IF($AN780=$R$12,VLOOKUP($AO780,Listas!$H$6:$I$106,2,),""))),"")</f>
        <v/>
      </c>
      <c r="CZ780" t="str">
        <f>IFERROR('Prod y alimentación'!AL838*IF($AN780=$R$10,VLOOKUP($AO780,Listas!$B$6:$C$106,2,),IF($AN780=$R$11,VLOOKUP($AO780,Listas!$E$6:$F$106,2,),IF($AN780=$R$12,VLOOKUP($AO780,Listas!$H$6:$I$106,2,),""))),"")</f>
        <v/>
      </c>
    </row>
    <row r="781" spans="80:104" x14ac:dyDescent="0.35">
      <c r="CB781" t="str">
        <f>IF(Reservas!E786="",IF(Reservas!D786="","",IF(Reservas!C786=$O$10,0.85,IF(Reservas!C786=$O$11,0.45,IF(Reservas!C786=$O$12,0.33,"")))),Reservas!E786)</f>
        <v/>
      </c>
      <c r="CC781" t="str">
        <f>IF(Reservas!H786="",IF(Reservas!G786="","",IF(Reservas!F786=$O$10,0.85,IF(Reservas!F786=$O$11,0.45,IF(Reservas!F786=$O$12,0.33,"")))),Reservas!H786)</f>
        <v/>
      </c>
      <c r="CD781" t="str">
        <f>IF(Reservas!K786="",IF(Reservas!J786="","",IF(Reservas!I786=$O$10,0.85,IF(Reservas!I786=$O$11,0.45,IF(Reservas!I786=$O$12,0.33,"")))),Reservas!K786)</f>
        <v/>
      </c>
      <c r="CE781" t="str">
        <f>IF(Reservas!N786="",IF(Reservas!M786="","",IF(Reservas!L786=$O$10,0.85,IF(Reservas!L786=$O$11,0.45,IF(Reservas!L786=$O$12,0.33,"")))),Reservas!N786)</f>
        <v/>
      </c>
      <c r="CF781" t="str">
        <f>IF(Reservas!Q786="",IF(Reservas!P786="","",IF(Reservas!O786=$O$10,0.85,IF(Reservas!O786=$O$11,0.45,IF(Reservas!O786=$O$12,0.33,"")))),Reservas!Q786)</f>
        <v/>
      </c>
      <c r="CG781" t="str">
        <f>IF(Reservas!T786="",IF(Reservas!S786="","",IF(Reservas!R786=$O$10,0.85,IF(Reservas!R786=$O$11,0.45,IF(Reservas!R786=$O$12,0.33,"")))),Reservas!T786)</f>
        <v/>
      </c>
      <c r="CH781" t="str">
        <f>IF(Reservas!W786="",IF(Reservas!V786="","",IF(Reservas!U786=$O$10,0.85,IF(Reservas!U786=$O$11,0.45,IF(Reservas!U786=$O$12,0.33,"")))),Reservas!W786)</f>
        <v/>
      </c>
      <c r="CI781" t="str">
        <f>IF(Reservas!Z786="",IF(Reservas!Y786="","",IF(Reservas!X786=$O$10,0.85,IF(Reservas!X786=$O$11,0.45,IF(Reservas!X786=$O$12,0.33,"")))),Reservas!Z786)</f>
        <v/>
      </c>
      <c r="CJ781" t="str">
        <f>IF(Reservas!AC786="",IF(Reservas!AB786="","",IF(Reservas!AA786=$O$10,0.85,IF(Reservas!AA786=$O$11,0.45,IF(Reservas!AA786=$O$12,0.33,"")))),Reservas!AC786)</f>
        <v/>
      </c>
      <c r="CK781" t="str">
        <f>IF(Reservas!AF786="",IF(Reservas!AE786="","",IF(Reservas!AD786=$O$10,0.85,IF(Reservas!AD786=$O$11,0.45,IF(Reservas!AD786=$O$12,0.33,"")))),Reservas!AF786)</f>
        <v/>
      </c>
      <c r="CL781" t="str">
        <f>IF(Reservas!AI786="",IF(Reservas!AH786="","",IF(Reservas!AG786=$O$10,0.85,IF(Reservas!AG786=$O$11,0.45,IF(Reservas!AG786=$O$12,0.33,"")))),Reservas!AI786)</f>
        <v/>
      </c>
      <c r="CM781" t="str">
        <f>IF(Reservas!AL786="",IF(Reservas!AK786="","",IF(Reservas!AJ786=$O$10,0.85,IF(Reservas!AJ786=$O$11,0.45,IF(Reservas!AJ786=$O$12,0.33,"")))),Reservas!AL786)</f>
        <v/>
      </c>
      <c r="CO781" t="str">
        <f>IFERROR('Prod y alimentación'!E839*IF($AN781=$R$10,VLOOKUP($AO781,Listas!$B$6:$C$106,2,),IF($AN781=$R$11,VLOOKUP($AO781,Listas!$E$6:$F$106,2,),IF($AN781=$R$12,VLOOKUP($AO781,Listas!$H$6:$I$106,2,),""))),"")</f>
        <v/>
      </c>
      <c r="CP781" t="str">
        <f>IFERROR('Prod y alimentación'!H839*IF($AN781=$R$10,VLOOKUP($AO781,Listas!$B$6:$C$106,2,),IF($AN781=$R$11,VLOOKUP($AO781,Listas!$E$6:$F$106,2,),IF($AN781=$R$12,VLOOKUP($AO781,Listas!$H$6:$I$106,2,),""))),"")</f>
        <v/>
      </c>
      <c r="CQ781" t="str">
        <f>IFERROR('Prod y alimentación'!K839*IF($AN781=$R$10,VLOOKUP($AO781,Listas!$B$6:$C$106,2,),IF($AN781=$R$11,VLOOKUP($AO781,Listas!$E$6:$F$106,2,),IF($AN781=$R$12,VLOOKUP($AO781,Listas!$H$6:$I$106,2,),""))),"")</f>
        <v/>
      </c>
      <c r="CR781" t="str">
        <f>IFERROR('Prod y alimentación'!N839*IF($AN781=$R$10,VLOOKUP($AO781,Listas!$B$6:$C$106,2,),IF($AN781=$R$11,VLOOKUP($AO781,Listas!$E$6:$F$106,2,),IF($AN781=$R$12,VLOOKUP($AO781,Listas!$H$6:$I$106,2,),""))),"")</f>
        <v/>
      </c>
      <c r="CS781" t="str">
        <f>IFERROR('Prod y alimentación'!Q839*IF($AN781=$R$10,VLOOKUP($AO781,Listas!$B$6:$C$106,2,),IF($AN781=$R$11,VLOOKUP($AO781,Listas!$E$6:$F$106,2,),IF($AN781=$R$12,VLOOKUP($AO781,Listas!$H$6:$I$106,2,),""))),"")</f>
        <v/>
      </c>
      <c r="CT781" t="str">
        <f>IFERROR('Prod y alimentación'!T839*IF($AN781=$R$10,VLOOKUP($AO781,Listas!$B$6:$C$106,2,),IF($AN781=$R$11,VLOOKUP($AO781,Listas!$E$6:$F$106,2,),IF($AN781=$R$12,VLOOKUP($AO781,Listas!$H$6:$I$106,2,),""))),"")</f>
        <v/>
      </c>
      <c r="CU781" t="str">
        <f>IFERROR('Prod y alimentación'!W839*IF($AN781=$R$10,VLOOKUP($AO781,Listas!$B$6:$C$106,2,),IF($AN781=$R$11,VLOOKUP($AO781,Listas!$E$6:$F$106,2,),IF($AN781=$R$12,VLOOKUP($AO781,Listas!$H$6:$I$106,2,),""))),"")</f>
        <v/>
      </c>
      <c r="CV781" t="str">
        <f>IFERROR('Prod y alimentación'!Z839*IF($AN781=$R$10,VLOOKUP($AO781,Listas!$B$6:$C$106,2,),IF($AN781=$R$11,VLOOKUP($AO781,Listas!$E$6:$F$106,2,),IF($AN781=$R$12,VLOOKUP($AO781,Listas!$H$6:$I$106,2,),""))),"")</f>
        <v/>
      </c>
      <c r="CW781" t="str">
        <f>IFERROR('Prod y alimentación'!AC839*IF($AN781=$R$10,VLOOKUP($AO781,Listas!$B$6:$C$106,2,),IF($AN781=$R$11,VLOOKUP($AO781,Listas!$E$6:$F$106,2,),IF($AN781=$R$12,VLOOKUP($AO781,Listas!$H$6:$I$106,2,),""))),"")</f>
        <v/>
      </c>
      <c r="CX781" t="str">
        <f>IFERROR('Prod y alimentación'!AF839*IF($AN781=$R$10,VLOOKUP($AO781,Listas!$B$6:$C$106,2,),IF($AN781=$R$11,VLOOKUP($AO781,Listas!$E$6:$F$106,2,),IF($AN781=$R$12,VLOOKUP($AO781,Listas!$H$6:$I$106,2,),""))),"")</f>
        <v/>
      </c>
      <c r="CY781" t="str">
        <f>IFERROR('Prod y alimentación'!AI839*IF($AN781=$R$10,VLOOKUP($AO781,Listas!$B$6:$C$106,2,),IF($AN781=$R$11,VLOOKUP($AO781,Listas!$E$6:$F$106,2,),IF($AN781=$R$12,VLOOKUP($AO781,Listas!$H$6:$I$106,2,),""))),"")</f>
        <v/>
      </c>
      <c r="CZ781" t="str">
        <f>IFERROR('Prod y alimentación'!AL839*IF($AN781=$R$10,VLOOKUP($AO781,Listas!$B$6:$C$106,2,),IF($AN781=$R$11,VLOOKUP($AO781,Listas!$E$6:$F$106,2,),IF($AN781=$R$12,VLOOKUP($AO781,Listas!$H$6:$I$106,2,),""))),"")</f>
        <v/>
      </c>
    </row>
    <row r="782" spans="80:104" x14ac:dyDescent="0.35">
      <c r="CB782" t="str">
        <f>IF(Reservas!E787="",IF(Reservas!D787="","",IF(Reservas!C787=$O$10,0.85,IF(Reservas!C787=$O$11,0.45,IF(Reservas!C787=$O$12,0.33,"")))),Reservas!E787)</f>
        <v/>
      </c>
      <c r="CC782" t="str">
        <f>IF(Reservas!H787="",IF(Reservas!G787="","",IF(Reservas!F787=$O$10,0.85,IF(Reservas!F787=$O$11,0.45,IF(Reservas!F787=$O$12,0.33,"")))),Reservas!H787)</f>
        <v/>
      </c>
      <c r="CD782" t="str">
        <f>IF(Reservas!K787="",IF(Reservas!J787="","",IF(Reservas!I787=$O$10,0.85,IF(Reservas!I787=$O$11,0.45,IF(Reservas!I787=$O$12,0.33,"")))),Reservas!K787)</f>
        <v/>
      </c>
      <c r="CE782" t="str">
        <f>IF(Reservas!N787="",IF(Reservas!M787="","",IF(Reservas!L787=$O$10,0.85,IF(Reservas!L787=$O$11,0.45,IF(Reservas!L787=$O$12,0.33,"")))),Reservas!N787)</f>
        <v/>
      </c>
      <c r="CF782" t="str">
        <f>IF(Reservas!Q787="",IF(Reservas!P787="","",IF(Reservas!O787=$O$10,0.85,IF(Reservas!O787=$O$11,0.45,IF(Reservas!O787=$O$12,0.33,"")))),Reservas!Q787)</f>
        <v/>
      </c>
      <c r="CG782" t="str">
        <f>IF(Reservas!T787="",IF(Reservas!S787="","",IF(Reservas!R787=$O$10,0.85,IF(Reservas!R787=$O$11,0.45,IF(Reservas!R787=$O$12,0.33,"")))),Reservas!T787)</f>
        <v/>
      </c>
      <c r="CH782" t="str">
        <f>IF(Reservas!W787="",IF(Reservas!V787="","",IF(Reservas!U787=$O$10,0.85,IF(Reservas!U787=$O$11,0.45,IF(Reservas!U787=$O$12,0.33,"")))),Reservas!W787)</f>
        <v/>
      </c>
      <c r="CI782" t="str">
        <f>IF(Reservas!Z787="",IF(Reservas!Y787="","",IF(Reservas!X787=$O$10,0.85,IF(Reservas!X787=$O$11,0.45,IF(Reservas!X787=$O$12,0.33,"")))),Reservas!Z787)</f>
        <v/>
      </c>
      <c r="CJ782" t="str">
        <f>IF(Reservas!AC787="",IF(Reservas!AB787="","",IF(Reservas!AA787=$O$10,0.85,IF(Reservas!AA787=$O$11,0.45,IF(Reservas!AA787=$O$12,0.33,"")))),Reservas!AC787)</f>
        <v/>
      </c>
      <c r="CK782" t="str">
        <f>IF(Reservas!AF787="",IF(Reservas!AE787="","",IF(Reservas!AD787=$O$10,0.85,IF(Reservas!AD787=$O$11,0.45,IF(Reservas!AD787=$O$12,0.33,"")))),Reservas!AF787)</f>
        <v/>
      </c>
      <c r="CL782" t="str">
        <f>IF(Reservas!AI787="",IF(Reservas!AH787="","",IF(Reservas!AG787=$O$10,0.85,IF(Reservas!AG787=$O$11,0.45,IF(Reservas!AG787=$O$12,0.33,"")))),Reservas!AI787)</f>
        <v/>
      </c>
      <c r="CM782" t="str">
        <f>IF(Reservas!AL787="",IF(Reservas!AK787="","",IF(Reservas!AJ787=$O$10,0.85,IF(Reservas!AJ787=$O$11,0.45,IF(Reservas!AJ787=$O$12,0.33,"")))),Reservas!AL787)</f>
        <v/>
      </c>
      <c r="CO782" t="str">
        <f>IFERROR('Prod y alimentación'!E840*IF($AN782=$R$10,VLOOKUP($AO782,Listas!$B$6:$C$106,2,),IF($AN782=$R$11,VLOOKUP($AO782,Listas!$E$6:$F$106,2,),IF($AN782=$R$12,VLOOKUP($AO782,Listas!$H$6:$I$106,2,),""))),"")</f>
        <v/>
      </c>
      <c r="CP782" t="str">
        <f>IFERROR('Prod y alimentación'!H840*IF($AN782=$R$10,VLOOKUP($AO782,Listas!$B$6:$C$106,2,),IF($AN782=$R$11,VLOOKUP($AO782,Listas!$E$6:$F$106,2,),IF($AN782=$R$12,VLOOKUP($AO782,Listas!$H$6:$I$106,2,),""))),"")</f>
        <v/>
      </c>
      <c r="CQ782" t="str">
        <f>IFERROR('Prod y alimentación'!K840*IF($AN782=$R$10,VLOOKUP($AO782,Listas!$B$6:$C$106,2,),IF($AN782=$R$11,VLOOKUP($AO782,Listas!$E$6:$F$106,2,),IF($AN782=$R$12,VLOOKUP($AO782,Listas!$H$6:$I$106,2,),""))),"")</f>
        <v/>
      </c>
      <c r="CR782" t="str">
        <f>IFERROR('Prod y alimentación'!N840*IF($AN782=$R$10,VLOOKUP($AO782,Listas!$B$6:$C$106,2,),IF($AN782=$R$11,VLOOKUP($AO782,Listas!$E$6:$F$106,2,),IF($AN782=$R$12,VLOOKUP($AO782,Listas!$H$6:$I$106,2,),""))),"")</f>
        <v/>
      </c>
      <c r="CS782" t="str">
        <f>IFERROR('Prod y alimentación'!Q840*IF($AN782=$R$10,VLOOKUP($AO782,Listas!$B$6:$C$106,2,),IF($AN782=$R$11,VLOOKUP($AO782,Listas!$E$6:$F$106,2,),IF($AN782=$R$12,VLOOKUP($AO782,Listas!$H$6:$I$106,2,),""))),"")</f>
        <v/>
      </c>
      <c r="CT782" t="str">
        <f>IFERROR('Prod y alimentación'!T840*IF($AN782=$R$10,VLOOKUP($AO782,Listas!$B$6:$C$106,2,),IF($AN782=$R$11,VLOOKUP($AO782,Listas!$E$6:$F$106,2,),IF($AN782=$R$12,VLOOKUP($AO782,Listas!$H$6:$I$106,2,),""))),"")</f>
        <v/>
      </c>
      <c r="CU782" t="str">
        <f>IFERROR('Prod y alimentación'!W840*IF($AN782=$R$10,VLOOKUP($AO782,Listas!$B$6:$C$106,2,),IF($AN782=$R$11,VLOOKUP($AO782,Listas!$E$6:$F$106,2,),IF($AN782=$R$12,VLOOKUP($AO782,Listas!$H$6:$I$106,2,),""))),"")</f>
        <v/>
      </c>
      <c r="CV782" t="str">
        <f>IFERROR('Prod y alimentación'!Z840*IF($AN782=$R$10,VLOOKUP($AO782,Listas!$B$6:$C$106,2,),IF($AN782=$R$11,VLOOKUP($AO782,Listas!$E$6:$F$106,2,),IF($AN782=$R$12,VLOOKUP($AO782,Listas!$H$6:$I$106,2,),""))),"")</f>
        <v/>
      </c>
      <c r="CW782" t="str">
        <f>IFERROR('Prod y alimentación'!AC840*IF($AN782=$R$10,VLOOKUP($AO782,Listas!$B$6:$C$106,2,),IF($AN782=$R$11,VLOOKUP($AO782,Listas!$E$6:$F$106,2,),IF($AN782=$R$12,VLOOKUP($AO782,Listas!$H$6:$I$106,2,),""))),"")</f>
        <v/>
      </c>
      <c r="CX782" t="str">
        <f>IFERROR('Prod y alimentación'!AF840*IF($AN782=$R$10,VLOOKUP($AO782,Listas!$B$6:$C$106,2,),IF($AN782=$R$11,VLOOKUP($AO782,Listas!$E$6:$F$106,2,),IF($AN782=$R$12,VLOOKUP($AO782,Listas!$H$6:$I$106,2,),""))),"")</f>
        <v/>
      </c>
      <c r="CY782" t="str">
        <f>IFERROR('Prod y alimentación'!AI840*IF($AN782=$R$10,VLOOKUP($AO782,Listas!$B$6:$C$106,2,),IF($AN782=$R$11,VLOOKUP($AO782,Listas!$E$6:$F$106,2,),IF($AN782=$R$12,VLOOKUP($AO782,Listas!$H$6:$I$106,2,),""))),"")</f>
        <v/>
      </c>
      <c r="CZ782" t="str">
        <f>IFERROR('Prod y alimentación'!AL840*IF($AN782=$R$10,VLOOKUP($AO782,Listas!$B$6:$C$106,2,),IF($AN782=$R$11,VLOOKUP($AO782,Listas!$E$6:$F$106,2,),IF($AN782=$R$12,VLOOKUP($AO782,Listas!$H$6:$I$106,2,),""))),"")</f>
        <v/>
      </c>
    </row>
    <row r="783" spans="80:104" x14ac:dyDescent="0.35">
      <c r="CB783" t="str">
        <f>IF(Reservas!E788="",IF(Reservas!D788="","",IF(Reservas!C788=$O$10,0.85,IF(Reservas!C788=$O$11,0.45,IF(Reservas!C788=$O$12,0.33,"")))),Reservas!E788)</f>
        <v/>
      </c>
      <c r="CC783" t="str">
        <f>IF(Reservas!H788="",IF(Reservas!G788="","",IF(Reservas!F788=$O$10,0.85,IF(Reservas!F788=$O$11,0.45,IF(Reservas!F788=$O$12,0.33,"")))),Reservas!H788)</f>
        <v/>
      </c>
      <c r="CD783" t="str">
        <f>IF(Reservas!K788="",IF(Reservas!J788="","",IF(Reservas!I788=$O$10,0.85,IF(Reservas!I788=$O$11,0.45,IF(Reservas!I788=$O$12,0.33,"")))),Reservas!K788)</f>
        <v/>
      </c>
      <c r="CE783" t="str">
        <f>IF(Reservas!N788="",IF(Reservas!M788="","",IF(Reservas!L788=$O$10,0.85,IF(Reservas!L788=$O$11,0.45,IF(Reservas!L788=$O$12,0.33,"")))),Reservas!N788)</f>
        <v/>
      </c>
      <c r="CF783" t="str">
        <f>IF(Reservas!Q788="",IF(Reservas!P788="","",IF(Reservas!O788=$O$10,0.85,IF(Reservas!O788=$O$11,0.45,IF(Reservas!O788=$O$12,0.33,"")))),Reservas!Q788)</f>
        <v/>
      </c>
      <c r="CG783" t="str">
        <f>IF(Reservas!T788="",IF(Reservas!S788="","",IF(Reservas!R788=$O$10,0.85,IF(Reservas!R788=$O$11,0.45,IF(Reservas!R788=$O$12,0.33,"")))),Reservas!T788)</f>
        <v/>
      </c>
      <c r="CH783" t="str">
        <f>IF(Reservas!W788="",IF(Reservas!V788="","",IF(Reservas!U788=$O$10,0.85,IF(Reservas!U788=$O$11,0.45,IF(Reservas!U788=$O$12,0.33,"")))),Reservas!W788)</f>
        <v/>
      </c>
      <c r="CI783" t="str">
        <f>IF(Reservas!Z788="",IF(Reservas!Y788="","",IF(Reservas!X788=$O$10,0.85,IF(Reservas!X788=$O$11,0.45,IF(Reservas!X788=$O$12,0.33,"")))),Reservas!Z788)</f>
        <v/>
      </c>
      <c r="CJ783" t="str">
        <f>IF(Reservas!AC788="",IF(Reservas!AB788="","",IF(Reservas!AA788=$O$10,0.85,IF(Reservas!AA788=$O$11,0.45,IF(Reservas!AA788=$O$12,0.33,"")))),Reservas!AC788)</f>
        <v/>
      </c>
      <c r="CK783" t="str">
        <f>IF(Reservas!AF788="",IF(Reservas!AE788="","",IF(Reservas!AD788=$O$10,0.85,IF(Reservas!AD788=$O$11,0.45,IF(Reservas!AD788=$O$12,0.33,"")))),Reservas!AF788)</f>
        <v/>
      </c>
      <c r="CL783" t="str">
        <f>IF(Reservas!AI788="",IF(Reservas!AH788="","",IF(Reservas!AG788=$O$10,0.85,IF(Reservas!AG788=$O$11,0.45,IF(Reservas!AG788=$O$12,0.33,"")))),Reservas!AI788)</f>
        <v/>
      </c>
      <c r="CM783" t="str">
        <f>IF(Reservas!AL788="",IF(Reservas!AK788="","",IF(Reservas!AJ788=$O$10,0.85,IF(Reservas!AJ788=$O$11,0.45,IF(Reservas!AJ788=$O$12,0.33,"")))),Reservas!AL788)</f>
        <v/>
      </c>
      <c r="CO783" t="str">
        <f>IFERROR('Prod y alimentación'!E841*IF($AN783=$R$10,VLOOKUP($AO783,Listas!$B$6:$C$106,2,),IF($AN783=$R$11,VLOOKUP($AO783,Listas!$E$6:$F$106,2,),IF($AN783=$R$12,VLOOKUP($AO783,Listas!$H$6:$I$106,2,),""))),"")</f>
        <v/>
      </c>
      <c r="CP783" t="str">
        <f>IFERROR('Prod y alimentación'!H841*IF($AN783=$R$10,VLOOKUP($AO783,Listas!$B$6:$C$106,2,),IF($AN783=$R$11,VLOOKUP($AO783,Listas!$E$6:$F$106,2,),IF($AN783=$R$12,VLOOKUP($AO783,Listas!$H$6:$I$106,2,),""))),"")</f>
        <v/>
      </c>
      <c r="CQ783" t="str">
        <f>IFERROR('Prod y alimentación'!K841*IF($AN783=$R$10,VLOOKUP($AO783,Listas!$B$6:$C$106,2,),IF($AN783=$R$11,VLOOKUP($AO783,Listas!$E$6:$F$106,2,),IF($AN783=$R$12,VLOOKUP($AO783,Listas!$H$6:$I$106,2,),""))),"")</f>
        <v/>
      </c>
      <c r="CR783" t="str">
        <f>IFERROR('Prod y alimentación'!N841*IF($AN783=$R$10,VLOOKUP($AO783,Listas!$B$6:$C$106,2,),IF($AN783=$R$11,VLOOKUP($AO783,Listas!$E$6:$F$106,2,),IF($AN783=$R$12,VLOOKUP($AO783,Listas!$H$6:$I$106,2,),""))),"")</f>
        <v/>
      </c>
      <c r="CS783" t="str">
        <f>IFERROR('Prod y alimentación'!Q841*IF($AN783=$R$10,VLOOKUP($AO783,Listas!$B$6:$C$106,2,),IF($AN783=$R$11,VLOOKUP($AO783,Listas!$E$6:$F$106,2,),IF($AN783=$R$12,VLOOKUP($AO783,Listas!$H$6:$I$106,2,),""))),"")</f>
        <v/>
      </c>
      <c r="CT783" t="str">
        <f>IFERROR('Prod y alimentación'!T841*IF($AN783=$R$10,VLOOKUP($AO783,Listas!$B$6:$C$106,2,),IF($AN783=$R$11,VLOOKUP($AO783,Listas!$E$6:$F$106,2,),IF($AN783=$R$12,VLOOKUP($AO783,Listas!$H$6:$I$106,2,),""))),"")</f>
        <v/>
      </c>
      <c r="CU783" t="str">
        <f>IFERROR('Prod y alimentación'!W841*IF($AN783=$R$10,VLOOKUP($AO783,Listas!$B$6:$C$106,2,),IF($AN783=$R$11,VLOOKUP($AO783,Listas!$E$6:$F$106,2,),IF($AN783=$R$12,VLOOKUP($AO783,Listas!$H$6:$I$106,2,),""))),"")</f>
        <v/>
      </c>
      <c r="CV783" t="str">
        <f>IFERROR('Prod y alimentación'!Z841*IF($AN783=$R$10,VLOOKUP($AO783,Listas!$B$6:$C$106,2,),IF($AN783=$R$11,VLOOKUP($AO783,Listas!$E$6:$F$106,2,),IF($AN783=$R$12,VLOOKUP($AO783,Listas!$H$6:$I$106,2,),""))),"")</f>
        <v/>
      </c>
      <c r="CW783" t="str">
        <f>IFERROR('Prod y alimentación'!AC841*IF($AN783=$R$10,VLOOKUP($AO783,Listas!$B$6:$C$106,2,),IF($AN783=$R$11,VLOOKUP($AO783,Listas!$E$6:$F$106,2,),IF($AN783=$R$12,VLOOKUP($AO783,Listas!$H$6:$I$106,2,),""))),"")</f>
        <v/>
      </c>
      <c r="CX783" t="str">
        <f>IFERROR('Prod y alimentación'!AF841*IF($AN783=$R$10,VLOOKUP($AO783,Listas!$B$6:$C$106,2,),IF($AN783=$R$11,VLOOKUP($AO783,Listas!$E$6:$F$106,2,),IF($AN783=$R$12,VLOOKUP($AO783,Listas!$H$6:$I$106,2,),""))),"")</f>
        <v/>
      </c>
      <c r="CY783" t="str">
        <f>IFERROR('Prod y alimentación'!AI841*IF($AN783=$R$10,VLOOKUP($AO783,Listas!$B$6:$C$106,2,),IF($AN783=$R$11,VLOOKUP($AO783,Listas!$E$6:$F$106,2,),IF($AN783=$R$12,VLOOKUP($AO783,Listas!$H$6:$I$106,2,),""))),"")</f>
        <v/>
      </c>
      <c r="CZ783" t="str">
        <f>IFERROR('Prod y alimentación'!AL841*IF($AN783=$R$10,VLOOKUP($AO783,Listas!$B$6:$C$106,2,),IF($AN783=$R$11,VLOOKUP($AO783,Listas!$E$6:$F$106,2,),IF($AN783=$R$12,VLOOKUP($AO783,Listas!$H$6:$I$106,2,),""))),"")</f>
        <v/>
      </c>
    </row>
    <row r="784" spans="80:104" x14ac:dyDescent="0.35">
      <c r="CB784" t="str">
        <f>IF(Reservas!E789="",IF(Reservas!D789="","",IF(Reservas!C789=$O$10,0.85,IF(Reservas!C789=$O$11,0.45,IF(Reservas!C789=$O$12,0.33,"")))),Reservas!E789)</f>
        <v/>
      </c>
      <c r="CC784" t="str">
        <f>IF(Reservas!H789="",IF(Reservas!G789="","",IF(Reservas!F789=$O$10,0.85,IF(Reservas!F789=$O$11,0.45,IF(Reservas!F789=$O$12,0.33,"")))),Reservas!H789)</f>
        <v/>
      </c>
      <c r="CD784" t="str">
        <f>IF(Reservas!K789="",IF(Reservas!J789="","",IF(Reservas!I789=$O$10,0.85,IF(Reservas!I789=$O$11,0.45,IF(Reservas!I789=$O$12,0.33,"")))),Reservas!K789)</f>
        <v/>
      </c>
      <c r="CE784" t="str">
        <f>IF(Reservas!N789="",IF(Reservas!M789="","",IF(Reservas!L789=$O$10,0.85,IF(Reservas!L789=$O$11,0.45,IF(Reservas!L789=$O$12,0.33,"")))),Reservas!N789)</f>
        <v/>
      </c>
      <c r="CF784" t="str">
        <f>IF(Reservas!Q789="",IF(Reservas!P789="","",IF(Reservas!O789=$O$10,0.85,IF(Reservas!O789=$O$11,0.45,IF(Reservas!O789=$O$12,0.33,"")))),Reservas!Q789)</f>
        <v/>
      </c>
      <c r="CG784" t="str">
        <f>IF(Reservas!T789="",IF(Reservas!S789="","",IF(Reservas!R789=$O$10,0.85,IF(Reservas!R789=$O$11,0.45,IF(Reservas!R789=$O$12,0.33,"")))),Reservas!T789)</f>
        <v/>
      </c>
      <c r="CH784" t="str">
        <f>IF(Reservas!W789="",IF(Reservas!V789="","",IF(Reservas!U789=$O$10,0.85,IF(Reservas!U789=$O$11,0.45,IF(Reservas!U789=$O$12,0.33,"")))),Reservas!W789)</f>
        <v/>
      </c>
      <c r="CI784" t="str">
        <f>IF(Reservas!Z789="",IF(Reservas!Y789="","",IF(Reservas!X789=$O$10,0.85,IF(Reservas!X789=$O$11,0.45,IF(Reservas!X789=$O$12,0.33,"")))),Reservas!Z789)</f>
        <v/>
      </c>
      <c r="CJ784" t="str">
        <f>IF(Reservas!AC789="",IF(Reservas!AB789="","",IF(Reservas!AA789=$O$10,0.85,IF(Reservas!AA789=$O$11,0.45,IF(Reservas!AA789=$O$12,0.33,"")))),Reservas!AC789)</f>
        <v/>
      </c>
      <c r="CK784" t="str">
        <f>IF(Reservas!AF789="",IF(Reservas!AE789="","",IF(Reservas!AD789=$O$10,0.85,IF(Reservas!AD789=$O$11,0.45,IF(Reservas!AD789=$O$12,0.33,"")))),Reservas!AF789)</f>
        <v/>
      </c>
      <c r="CL784" t="str">
        <f>IF(Reservas!AI789="",IF(Reservas!AH789="","",IF(Reservas!AG789=$O$10,0.85,IF(Reservas!AG789=$O$11,0.45,IF(Reservas!AG789=$O$12,0.33,"")))),Reservas!AI789)</f>
        <v/>
      </c>
      <c r="CM784" t="str">
        <f>IF(Reservas!AL789="",IF(Reservas!AK789="","",IF(Reservas!AJ789=$O$10,0.85,IF(Reservas!AJ789=$O$11,0.45,IF(Reservas!AJ789=$O$12,0.33,"")))),Reservas!AL789)</f>
        <v/>
      </c>
      <c r="CO784" t="str">
        <f>IFERROR('Prod y alimentación'!E842*IF($AN784=$R$10,VLOOKUP($AO784,Listas!$B$6:$C$106,2,),IF($AN784=$R$11,VLOOKUP($AO784,Listas!$E$6:$F$106,2,),IF($AN784=$R$12,VLOOKUP($AO784,Listas!$H$6:$I$106,2,),""))),"")</f>
        <v/>
      </c>
      <c r="CP784" t="str">
        <f>IFERROR('Prod y alimentación'!H842*IF($AN784=$R$10,VLOOKUP($AO784,Listas!$B$6:$C$106,2,),IF($AN784=$R$11,VLOOKUP($AO784,Listas!$E$6:$F$106,2,),IF($AN784=$R$12,VLOOKUP($AO784,Listas!$H$6:$I$106,2,),""))),"")</f>
        <v/>
      </c>
      <c r="CQ784" t="str">
        <f>IFERROR('Prod y alimentación'!K842*IF($AN784=$R$10,VLOOKUP($AO784,Listas!$B$6:$C$106,2,),IF($AN784=$R$11,VLOOKUP($AO784,Listas!$E$6:$F$106,2,),IF($AN784=$R$12,VLOOKUP($AO784,Listas!$H$6:$I$106,2,),""))),"")</f>
        <v/>
      </c>
      <c r="CR784" t="str">
        <f>IFERROR('Prod y alimentación'!N842*IF($AN784=$R$10,VLOOKUP($AO784,Listas!$B$6:$C$106,2,),IF($AN784=$R$11,VLOOKUP($AO784,Listas!$E$6:$F$106,2,),IF($AN784=$R$12,VLOOKUP($AO784,Listas!$H$6:$I$106,2,),""))),"")</f>
        <v/>
      </c>
      <c r="CS784" t="str">
        <f>IFERROR('Prod y alimentación'!Q842*IF($AN784=$R$10,VLOOKUP($AO784,Listas!$B$6:$C$106,2,),IF($AN784=$R$11,VLOOKUP($AO784,Listas!$E$6:$F$106,2,),IF($AN784=$R$12,VLOOKUP($AO784,Listas!$H$6:$I$106,2,),""))),"")</f>
        <v/>
      </c>
      <c r="CT784" t="str">
        <f>IFERROR('Prod y alimentación'!T842*IF($AN784=$R$10,VLOOKUP($AO784,Listas!$B$6:$C$106,2,),IF($AN784=$R$11,VLOOKUP($AO784,Listas!$E$6:$F$106,2,),IF($AN784=$R$12,VLOOKUP($AO784,Listas!$H$6:$I$106,2,),""))),"")</f>
        <v/>
      </c>
      <c r="CU784" t="str">
        <f>IFERROR('Prod y alimentación'!W842*IF($AN784=$R$10,VLOOKUP($AO784,Listas!$B$6:$C$106,2,),IF($AN784=$R$11,VLOOKUP($AO784,Listas!$E$6:$F$106,2,),IF($AN784=$R$12,VLOOKUP($AO784,Listas!$H$6:$I$106,2,),""))),"")</f>
        <v/>
      </c>
      <c r="CV784" t="str">
        <f>IFERROR('Prod y alimentación'!Z842*IF($AN784=$R$10,VLOOKUP($AO784,Listas!$B$6:$C$106,2,),IF($AN784=$R$11,VLOOKUP($AO784,Listas!$E$6:$F$106,2,),IF($AN784=$R$12,VLOOKUP($AO784,Listas!$H$6:$I$106,2,),""))),"")</f>
        <v/>
      </c>
      <c r="CW784" t="str">
        <f>IFERROR('Prod y alimentación'!AC842*IF($AN784=$R$10,VLOOKUP($AO784,Listas!$B$6:$C$106,2,),IF($AN784=$R$11,VLOOKUP($AO784,Listas!$E$6:$F$106,2,),IF($AN784=$R$12,VLOOKUP($AO784,Listas!$H$6:$I$106,2,),""))),"")</f>
        <v/>
      </c>
      <c r="CX784" t="str">
        <f>IFERROR('Prod y alimentación'!AF842*IF($AN784=$R$10,VLOOKUP($AO784,Listas!$B$6:$C$106,2,),IF($AN784=$R$11,VLOOKUP($AO784,Listas!$E$6:$F$106,2,),IF($AN784=$R$12,VLOOKUP($AO784,Listas!$H$6:$I$106,2,),""))),"")</f>
        <v/>
      </c>
      <c r="CY784" t="str">
        <f>IFERROR('Prod y alimentación'!AI842*IF($AN784=$R$10,VLOOKUP($AO784,Listas!$B$6:$C$106,2,),IF($AN784=$R$11,VLOOKUP($AO784,Listas!$E$6:$F$106,2,),IF($AN784=$R$12,VLOOKUP($AO784,Listas!$H$6:$I$106,2,),""))),"")</f>
        <v/>
      </c>
      <c r="CZ784" t="str">
        <f>IFERROR('Prod y alimentación'!AL842*IF($AN784=$R$10,VLOOKUP($AO784,Listas!$B$6:$C$106,2,),IF($AN784=$R$11,VLOOKUP($AO784,Listas!$E$6:$F$106,2,),IF($AN784=$R$12,VLOOKUP($AO784,Listas!$H$6:$I$106,2,),""))),"")</f>
        <v/>
      </c>
    </row>
    <row r="785" spans="80:104" x14ac:dyDescent="0.35">
      <c r="CB785" t="str">
        <f>IF(Reservas!E790="",IF(Reservas!D790="","",IF(Reservas!C790=$O$10,0.85,IF(Reservas!C790=$O$11,0.45,IF(Reservas!C790=$O$12,0.33,"")))),Reservas!E790)</f>
        <v/>
      </c>
      <c r="CC785" t="str">
        <f>IF(Reservas!H790="",IF(Reservas!G790="","",IF(Reservas!F790=$O$10,0.85,IF(Reservas!F790=$O$11,0.45,IF(Reservas!F790=$O$12,0.33,"")))),Reservas!H790)</f>
        <v/>
      </c>
      <c r="CD785" t="str">
        <f>IF(Reservas!K790="",IF(Reservas!J790="","",IF(Reservas!I790=$O$10,0.85,IF(Reservas!I790=$O$11,0.45,IF(Reservas!I790=$O$12,0.33,"")))),Reservas!K790)</f>
        <v/>
      </c>
      <c r="CE785" t="str">
        <f>IF(Reservas!N790="",IF(Reservas!M790="","",IF(Reservas!L790=$O$10,0.85,IF(Reservas!L790=$O$11,0.45,IF(Reservas!L790=$O$12,0.33,"")))),Reservas!N790)</f>
        <v/>
      </c>
      <c r="CF785" t="str">
        <f>IF(Reservas!Q790="",IF(Reservas!P790="","",IF(Reservas!O790=$O$10,0.85,IF(Reservas!O790=$O$11,0.45,IF(Reservas!O790=$O$12,0.33,"")))),Reservas!Q790)</f>
        <v/>
      </c>
      <c r="CG785" t="str">
        <f>IF(Reservas!T790="",IF(Reservas!S790="","",IF(Reservas!R790=$O$10,0.85,IF(Reservas!R790=$O$11,0.45,IF(Reservas!R790=$O$12,0.33,"")))),Reservas!T790)</f>
        <v/>
      </c>
      <c r="CH785" t="str">
        <f>IF(Reservas!W790="",IF(Reservas!V790="","",IF(Reservas!U790=$O$10,0.85,IF(Reservas!U790=$O$11,0.45,IF(Reservas!U790=$O$12,0.33,"")))),Reservas!W790)</f>
        <v/>
      </c>
      <c r="CI785" t="str">
        <f>IF(Reservas!Z790="",IF(Reservas!Y790="","",IF(Reservas!X790=$O$10,0.85,IF(Reservas!X790=$O$11,0.45,IF(Reservas!X790=$O$12,0.33,"")))),Reservas!Z790)</f>
        <v/>
      </c>
      <c r="CJ785" t="str">
        <f>IF(Reservas!AC790="",IF(Reservas!AB790="","",IF(Reservas!AA790=$O$10,0.85,IF(Reservas!AA790=$O$11,0.45,IF(Reservas!AA790=$O$12,0.33,"")))),Reservas!AC790)</f>
        <v/>
      </c>
      <c r="CK785" t="str">
        <f>IF(Reservas!AF790="",IF(Reservas!AE790="","",IF(Reservas!AD790=$O$10,0.85,IF(Reservas!AD790=$O$11,0.45,IF(Reservas!AD790=$O$12,0.33,"")))),Reservas!AF790)</f>
        <v/>
      </c>
      <c r="CL785" t="str">
        <f>IF(Reservas!AI790="",IF(Reservas!AH790="","",IF(Reservas!AG790=$O$10,0.85,IF(Reservas!AG790=$O$11,0.45,IF(Reservas!AG790=$O$12,0.33,"")))),Reservas!AI790)</f>
        <v/>
      </c>
      <c r="CM785" t="str">
        <f>IF(Reservas!AL790="",IF(Reservas!AK790="","",IF(Reservas!AJ790=$O$10,0.85,IF(Reservas!AJ790=$O$11,0.45,IF(Reservas!AJ790=$O$12,0.33,"")))),Reservas!AL790)</f>
        <v/>
      </c>
      <c r="CO785" t="str">
        <f>IFERROR('Prod y alimentación'!E843*IF($AN785=$R$10,VLOOKUP($AO785,Listas!$B$6:$C$106,2,),IF($AN785=$R$11,VLOOKUP($AO785,Listas!$E$6:$F$106,2,),IF($AN785=$R$12,VLOOKUP($AO785,Listas!$H$6:$I$106,2,),""))),"")</f>
        <v/>
      </c>
      <c r="CP785" t="str">
        <f>IFERROR('Prod y alimentación'!H843*IF($AN785=$R$10,VLOOKUP($AO785,Listas!$B$6:$C$106,2,),IF($AN785=$R$11,VLOOKUP($AO785,Listas!$E$6:$F$106,2,),IF($AN785=$R$12,VLOOKUP($AO785,Listas!$H$6:$I$106,2,),""))),"")</f>
        <v/>
      </c>
      <c r="CQ785" t="str">
        <f>IFERROR('Prod y alimentación'!K843*IF($AN785=$R$10,VLOOKUP($AO785,Listas!$B$6:$C$106,2,),IF($AN785=$R$11,VLOOKUP($AO785,Listas!$E$6:$F$106,2,),IF($AN785=$R$12,VLOOKUP($AO785,Listas!$H$6:$I$106,2,),""))),"")</f>
        <v/>
      </c>
      <c r="CR785" t="str">
        <f>IFERROR('Prod y alimentación'!N843*IF($AN785=$R$10,VLOOKUP($AO785,Listas!$B$6:$C$106,2,),IF($AN785=$R$11,VLOOKUP($AO785,Listas!$E$6:$F$106,2,),IF($AN785=$R$12,VLOOKUP($AO785,Listas!$H$6:$I$106,2,),""))),"")</f>
        <v/>
      </c>
      <c r="CS785" t="str">
        <f>IFERROR('Prod y alimentación'!Q843*IF($AN785=$R$10,VLOOKUP($AO785,Listas!$B$6:$C$106,2,),IF($AN785=$R$11,VLOOKUP($AO785,Listas!$E$6:$F$106,2,),IF($AN785=$R$12,VLOOKUP($AO785,Listas!$H$6:$I$106,2,),""))),"")</f>
        <v/>
      </c>
      <c r="CT785" t="str">
        <f>IFERROR('Prod y alimentación'!T843*IF($AN785=$R$10,VLOOKUP($AO785,Listas!$B$6:$C$106,2,),IF($AN785=$R$11,VLOOKUP($AO785,Listas!$E$6:$F$106,2,),IF($AN785=$R$12,VLOOKUP($AO785,Listas!$H$6:$I$106,2,),""))),"")</f>
        <v/>
      </c>
      <c r="CU785" t="str">
        <f>IFERROR('Prod y alimentación'!W843*IF($AN785=$R$10,VLOOKUP($AO785,Listas!$B$6:$C$106,2,),IF($AN785=$R$11,VLOOKUP($AO785,Listas!$E$6:$F$106,2,),IF($AN785=$R$12,VLOOKUP($AO785,Listas!$H$6:$I$106,2,),""))),"")</f>
        <v/>
      </c>
      <c r="CV785" t="str">
        <f>IFERROR('Prod y alimentación'!Z843*IF($AN785=$R$10,VLOOKUP($AO785,Listas!$B$6:$C$106,2,),IF($AN785=$R$11,VLOOKUP($AO785,Listas!$E$6:$F$106,2,),IF($AN785=$R$12,VLOOKUP($AO785,Listas!$H$6:$I$106,2,),""))),"")</f>
        <v/>
      </c>
      <c r="CW785" t="str">
        <f>IFERROR('Prod y alimentación'!AC843*IF($AN785=$R$10,VLOOKUP($AO785,Listas!$B$6:$C$106,2,),IF($AN785=$R$11,VLOOKUP($AO785,Listas!$E$6:$F$106,2,),IF($AN785=$R$12,VLOOKUP($AO785,Listas!$H$6:$I$106,2,),""))),"")</f>
        <v/>
      </c>
      <c r="CX785" t="str">
        <f>IFERROR('Prod y alimentación'!AF843*IF($AN785=$R$10,VLOOKUP($AO785,Listas!$B$6:$C$106,2,),IF($AN785=$R$11,VLOOKUP($AO785,Listas!$E$6:$F$106,2,),IF($AN785=$R$12,VLOOKUP($AO785,Listas!$H$6:$I$106,2,),""))),"")</f>
        <v/>
      </c>
      <c r="CY785" t="str">
        <f>IFERROR('Prod y alimentación'!AI843*IF($AN785=$R$10,VLOOKUP($AO785,Listas!$B$6:$C$106,2,),IF($AN785=$R$11,VLOOKUP($AO785,Listas!$E$6:$F$106,2,),IF($AN785=$R$12,VLOOKUP($AO785,Listas!$H$6:$I$106,2,),""))),"")</f>
        <v/>
      </c>
      <c r="CZ785" t="str">
        <f>IFERROR('Prod y alimentación'!AL843*IF($AN785=$R$10,VLOOKUP($AO785,Listas!$B$6:$C$106,2,),IF($AN785=$R$11,VLOOKUP($AO785,Listas!$E$6:$F$106,2,),IF($AN785=$R$12,VLOOKUP($AO785,Listas!$H$6:$I$106,2,),""))),"")</f>
        <v/>
      </c>
    </row>
    <row r="786" spans="80:104" x14ac:dyDescent="0.35">
      <c r="CB786" t="str">
        <f>IF(Reservas!E791="",IF(Reservas!D791="","",IF(Reservas!C791=$O$10,0.85,IF(Reservas!C791=$O$11,0.45,IF(Reservas!C791=$O$12,0.33,"")))),Reservas!E791)</f>
        <v/>
      </c>
      <c r="CC786" t="str">
        <f>IF(Reservas!H791="",IF(Reservas!G791="","",IF(Reservas!F791=$O$10,0.85,IF(Reservas!F791=$O$11,0.45,IF(Reservas!F791=$O$12,0.33,"")))),Reservas!H791)</f>
        <v/>
      </c>
      <c r="CD786" t="str">
        <f>IF(Reservas!K791="",IF(Reservas!J791="","",IF(Reservas!I791=$O$10,0.85,IF(Reservas!I791=$O$11,0.45,IF(Reservas!I791=$O$12,0.33,"")))),Reservas!K791)</f>
        <v/>
      </c>
      <c r="CE786" t="str">
        <f>IF(Reservas!N791="",IF(Reservas!M791="","",IF(Reservas!L791=$O$10,0.85,IF(Reservas!L791=$O$11,0.45,IF(Reservas!L791=$O$12,0.33,"")))),Reservas!N791)</f>
        <v/>
      </c>
      <c r="CF786" t="str">
        <f>IF(Reservas!Q791="",IF(Reservas!P791="","",IF(Reservas!O791=$O$10,0.85,IF(Reservas!O791=$O$11,0.45,IF(Reservas!O791=$O$12,0.33,"")))),Reservas!Q791)</f>
        <v/>
      </c>
      <c r="CG786" t="str">
        <f>IF(Reservas!T791="",IF(Reservas!S791="","",IF(Reservas!R791=$O$10,0.85,IF(Reservas!R791=$O$11,0.45,IF(Reservas!R791=$O$12,0.33,"")))),Reservas!T791)</f>
        <v/>
      </c>
      <c r="CH786" t="str">
        <f>IF(Reservas!W791="",IF(Reservas!V791="","",IF(Reservas!U791=$O$10,0.85,IF(Reservas!U791=$O$11,0.45,IF(Reservas!U791=$O$12,0.33,"")))),Reservas!W791)</f>
        <v/>
      </c>
      <c r="CI786" t="str">
        <f>IF(Reservas!Z791="",IF(Reservas!Y791="","",IF(Reservas!X791=$O$10,0.85,IF(Reservas!X791=$O$11,0.45,IF(Reservas!X791=$O$12,0.33,"")))),Reservas!Z791)</f>
        <v/>
      </c>
      <c r="CJ786" t="str">
        <f>IF(Reservas!AC791="",IF(Reservas!AB791="","",IF(Reservas!AA791=$O$10,0.85,IF(Reservas!AA791=$O$11,0.45,IF(Reservas!AA791=$O$12,0.33,"")))),Reservas!AC791)</f>
        <v/>
      </c>
      <c r="CK786" t="str">
        <f>IF(Reservas!AF791="",IF(Reservas!AE791="","",IF(Reservas!AD791=$O$10,0.85,IF(Reservas!AD791=$O$11,0.45,IF(Reservas!AD791=$O$12,0.33,"")))),Reservas!AF791)</f>
        <v/>
      </c>
      <c r="CL786" t="str">
        <f>IF(Reservas!AI791="",IF(Reservas!AH791="","",IF(Reservas!AG791=$O$10,0.85,IF(Reservas!AG791=$O$11,0.45,IF(Reservas!AG791=$O$12,0.33,"")))),Reservas!AI791)</f>
        <v/>
      </c>
      <c r="CM786" t="str">
        <f>IF(Reservas!AL791="",IF(Reservas!AK791="","",IF(Reservas!AJ791=$O$10,0.85,IF(Reservas!AJ791=$O$11,0.45,IF(Reservas!AJ791=$O$12,0.33,"")))),Reservas!AL791)</f>
        <v/>
      </c>
      <c r="CO786" t="str">
        <f>IFERROR('Prod y alimentación'!E844*IF($AN786=$R$10,VLOOKUP($AO786,Listas!$B$6:$C$106,2,),IF($AN786=$R$11,VLOOKUP($AO786,Listas!$E$6:$F$106,2,),IF($AN786=$R$12,VLOOKUP($AO786,Listas!$H$6:$I$106,2,),""))),"")</f>
        <v/>
      </c>
      <c r="CP786" t="str">
        <f>IFERROR('Prod y alimentación'!H844*IF($AN786=$R$10,VLOOKUP($AO786,Listas!$B$6:$C$106,2,),IF($AN786=$R$11,VLOOKUP($AO786,Listas!$E$6:$F$106,2,),IF($AN786=$R$12,VLOOKUP($AO786,Listas!$H$6:$I$106,2,),""))),"")</f>
        <v/>
      </c>
      <c r="CQ786" t="str">
        <f>IFERROR('Prod y alimentación'!K844*IF($AN786=$R$10,VLOOKUP($AO786,Listas!$B$6:$C$106,2,),IF($AN786=$R$11,VLOOKUP($AO786,Listas!$E$6:$F$106,2,),IF($AN786=$R$12,VLOOKUP($AO786,Listas!$H$6:$I$106,2,),""))),"")</f>
        <v/>
      </c>
      <c r="CR786" t="str">
        <f>IFERROR('Prod y alimentación'!N844*IF($AN786=$R$10,VLOOKUP($AO786,Listas!$B$6:$C$106,2,),IF($AN786=$R$11,VLOOKUP($AO786,Listas!$E$6:$F$106,2,),IF($AN786=$R$12,VLOOKUP($AO786,Listas!$H$6:$I$106,2,),""))),"")</f>
        <v/>
      </c>
      <c r="CS786" t="str">
        <f>IFERROR('Prod y alimentación'!Q844*IF($AN786=$R$10,VLOOKUP($AO786,Listas!$B$6:$C$106,2,),IF($AN786=$R$11,VLOOKUP($AO786,Listas!$E$6:$F$106,2,),IF($AN786=$R$12,VLOOKUP($AO786,Listas!$H$6:$I$106,2,),""))),"")</f>
        <v/>
      </c>
      <c r="CT786" t="str">
        <f>IFERROR('Prod y alimentación'!T844*IF($AN786=$R$10,VLOOKUP($AO786,Listas!$B$6:$C$106,2,),IF($AN786=$R$11,VLOOKUP($AO786,Listas!$E$6:$F$106,2,),IF($AN786=$R$12,VLOOKUP($AO786,Listas!$H$6:$I$106,2,),""))),"")</f>
        <v/>
      </c>
      <c r="CU786" t="str">
        <f>IFERROR('Prod y alimentación'!W844*IF($AN786=$R$10,VLOOKUP($AO786,Listas!$B$6:$C$106,2,),IF($AN786=$R$11,VLOOKUP($AO786,Listas!$E$6:$F$106,2,),IF($AN786=$R$12,VLOOKUP($AO786,Listas!$H$6:$I$106,2,),""))),"")</f>
        <v/>
      </c>
      <c r="CV786" t="str">
        <f>IFERROR('Prod y alimentación'!Z844*IF($AN786=$R$10,VLOOKUP($AO786,Listas!$B$6:$C$106,2,),IF($AN786=$R$11,VLOOKUP($AO786,Listas!$E$6:$F$106,2,),IF($AN786=$R$12,VLOOKUP($AO786,Listas!$H$6:$I$106,2,),""))),"")</f>
        <v/>
      </c>
      <c r="CW786" t="str">
        <f>IFERROR('Prod y alimentación'!AC844*IF($AN786=$R$10,VLOOKUP($AO786,Listas!$B$6:$C$106,2,),IF($AN786=$R$11,VLOOKUP($AO786,Listas!$E$6:$F$106,2,),IF($AN786=$R$12,VLOOKUP($AO786,Listas!$H$6:$I$106,2,),""))),"")</f>
        <v/>
      </c>
      <c r="CX786" t="str">
        <f>IFERROR('Prod y alimentación'!AF844*IF($AN786=$R$10,VLOOKUP($AO786,Listas!$B$6:$C$106,2,),IF($AN786=$R$11,VLOOKUP($AO786,Listas!$E$6:$F$106,2,),IF($AN786=$R$12,VLOOKUP($AO786,Listas!$H$6:$I$106,2,),""))),"")</f>
        <v/>
      </c>
      <c r="CY786" t="str">
        <f>IFERROR('Prod y alimentación'!AI844*IF($AN786=$R$10,VLOOKUP($AO786,Listas!$B$6:$C$106,2,),IF($AN786=$R$11,VLOOKUP($AO786,Listas!$E$6:$F$106,2,),IF($AN786=$R$12,VLOOKUP($AO786,Listas!$H$6:$I$106,2,),""))),"")</f>
        <v/>
      </c>
      <c r="CZ786" t="str">
        <f>IFERROR('Prod y alimentación'!AL844*IF($AN786=$R$10,VLOOKUP($AO786,Listas!$B$6:$C$106,2,),IF($AN786=$R$11,VLOOKUP($AO786,Listas!$E$6:$F$106,2,),IF($AN786=$R$12,VLOOKUP($AO786,Listas!$H$6:$I$106,2,),""))),"")</f>
        <v/>
      </c>
    </row>
    <row r="787" spans="80:104" x14ac:dyDescent="0.35">
      <c r="CB787" t="str">
        <f>IF(Reservas!E792="",IF(Reservas!D792="","",IF(Reservas!C792=$O$10,0.85,IF(Reservas!C792=$O$11,0.45,IF(Reservas!C792=$O$12,0.33,"")))),Reservas!E792)</f>
        <v/>
      </c>
      <c r="CC787" t="str">
        <f>IF(Reservas!H792="",IF(Reservas!G792="","",IF(Reservas!F792=$O$10,0.85,IF(Reservas!F792=$O$11,0.45,IF(Reservas!F792=$O$12,0.33,"")))),Reservas!H792)</f>
        <v/>
      </c>
      <c r="CD787" t="str">
        <f>IF(Reservas!K792="",IF(Reservas!J792="","",IF(Reservas!I792=$O$10,0.85,IF(Reservas!I792=$O$11,0.45,IF(Reservas!I792=$O$12,0.33,"")))),Reservas!K792)</f>
        <v/>
      </c>
      <c r="CE787" t="str">
        <f>IF(Reservas!N792="",IF(Reservas!M792="","",IF(Reservas!L792=$O$10,0.85,IF(Reservas!L792=$O$11,0.45,IF(Reservas!L792=$O$12,0.33,"")))),Reservas!N792)</f>
        <v/>
      </c>
      <c r="CF787" t="str">
        <f>IF(Reservas!Q792="",IF(Reservas!P792="","",IF(Reservas!O792=$O$10,0.85,IF(Reservas!O792=$O$11,0.45,IF(Reservas!O792=$O$12,0.33,"")))),Reservas!Q792)</f>
        <v/>
      </c>
      <c r="CG787" t="str">
        <f>IF(Reservas!T792="",IF(Reservas!S792="","",IF(Reservas!R792=$O$10,0.85,IF(Reservas!R792=$O$11,0.45,IF(Reservas!R792=$O$12,0.33,"")))),Reservas!T792)</f>
        <v/>
      </c>
      <c r="CH787" t="str">
        <f>IF(Reservas!W792="",IF(Reservas!V792="","",IF(Reservas!U792=$O$10,0.85,IF(Reservas!U792=$O$11,0.45,IF(Reservas!U792=$O$12,0.33,"")))),Reservas!W792)</f>
        <v/>
      </c>
      <c r="CI787" t="str">
        <f>IF(Reservas!Z792="",IF(Reservas!Y792="","",IF(Reservas!X792=$O$10,0.85,IF(Reservas!X792=$O$11,0.45,IF(Reservas!X792=$O$12,0.33,"")))),Reservas!Z792)</f>
        <v/>
      </c>
      <c r="CJ787" t="str">
        <f>IF(Reservas!AC792="",IF(Reservas!AB792="","",IF(Reservas!AA792=$O$10,0.85,IF(Reservas!AA792=$O$11,0.45,IF(Reservas!AA792=$O$12,0.33,"")))),Reservas!AC792)</f>
        <v/>
      </c>
      <c r="CK787" t="str">
        <f>IF(Reservas!AF792="",IF(Reservas!AE792="","",IF(Reservas!AD792=$O$10,0.85,IF(Reservas!AD792=$O$11,0.45,IF(Reservas!AD792=$O$12,0.33,"")))),Reservas!AF792)</f>
        <v/>
      </c>
      <c r="CL787" t="str">
        <f>IF(Reservas!AI792="",IF(Reservas!AH792="","",IF(Reservas!AG792=$O$10,0.85,IF(Reservas!AG792=$O$11,0.45,IF(Reservas!AG792=$O$12,0.33,"")))),Reservas!AI792)</f>
        <v/>
      </c>
      <c r="CM787" t="str">
        <f>IF(Reservas!AL792="",IF(Reservas!AK792="","",IF(Reservas!AJ792=$O$10,0.85,IF(Reservas!AJ792=$O$11,0.45,IF(Reservas!AJ792=$O$12,0.33,"")))),Reservas!AL792)</f>
        <v/>
      </c>
      <c r="CO787" t="str">
        <f>IFERROR('Prod y alimentación'!E845*IF($AN787=$R$10,VLOOKUP($AO787,Listas!$B$6:$C$106,2,),IF($AN787=$R$11,VLOOKUP($AO787,Listas!$E$6:$F$106,2,),IF($AN787=$R$12,VLOOKUP($AO787,Listas!$H$6:$I$106,2,),""))),"")</f>
        <v/>
      </c>
      <c r="CP787" t="str">
        <f>IFERROR('Prod y alimentación'!H845*IF($AN787=$R$10,VLOOKUP($AO787,Listas!$B$6:$C$106,2,),IF($AN787=$R$11,VLOOKUP($AO787,Listas!$E$6:$F$106,2,),IF($AN787=$R$12,VLOOKUP($AO787,Listas!$H$6:$I$106,2,),""))),"")</f>
        <v/>
      </c>
      <c r="CQ787" t="str">
        <f>IFERROR('Prod y alimentación'!K845*IF($AN787=$R$10,VLOOKUP($AO787,Listas!$B$6:$C$106,2,),IF($AN787=$R$11,VLOOKUP($AO787,Listas!$E$6:$F$106,2,),IF($AN787=$R$12,VLOOKUP($AO787,Listas!$H$6:$I$106,2,),""))),"")</f>
        <v/>
      </c>
      <c r="CR787" t="str">
        <f>IFERROR('Prod y alimentación'!N845*IF($AN787=$R$10,VLOOKUP($AO787,Listas!$B$6:$C$106,2,),IF($AN787=$R$11,VLOOKUP($AO787,Listas!$E$6:$F$106,2,),IF($AN787=$R$12,VLOOKUP($AO787,Listas!$H$6:$I$106,2,),""))),"")</f>
        <v/>
      </c>
      <c r="CS787" t="str">
        <f>IFERROR('Prod y alimentación'!Q845*IF($AN787=$R$10,VLOOKUP($AO787,Listas!$B$6:$C$106,2,),IF($AN787=$R$11,VLOOKUP($AO787,Listas!$E$6:$F$106,2,),IF($AN787=$R$12,VLOOKUP($AO787,Listas!$H$6:$I$106,2,),""))),"")</f>
        <v/>
      </c>
      <c r="CT787" t="str">
        <f>IFERROR('Prod y alimentación'!T845*IF($AN787=$R$10,VLOOKUP($AO787,Listas!$B$6:$C$106,2,),IF($AN787=$R$11,VLOOKUP($AO787,Listas!$E$6:$F$106,2,),IF($AN787=$R$12,VLOOKUP($AO787,Listas!$H$6:$I$106,2,),""))),"")</f>
        <v/>
      </c>
      <c r="CU787" t="str">
        <f>IFERROR('Prod y alimentación'!W845*IF($AN787=$R$10,VLOOKUP($AO787,Listas!$B$6:$C$106,2,),IF($AN787=$R$11,VLOOKUP($AO787,Listas!$E$6:$F$106,2,),IF($AN787=$R$12,VLOOKUP($AO787,Listas!$H$6:$I$106,2,),""))),"")</f>
        <v/>
      </c>
      <c r="CV787" t="str">
        <f>IFERROR('Prod y alimentación'!Z845*IF($AN787=$R$10,VLOOKUP($AO787,Listas!$B$6:$C$106,2,),IF($AN787=$R$11,VLOOKUP($AO787,Listas!$E$6:$F$106,2,),IF($AN787=$R$12,VLOOKUP($AO787,Listas!$H$6:$I$106,2,),""))),"")</f>
        <v/>
      </c>
      <c r="CW787" t="str">
        <f>IFERROR('Prod y alimentación'!AC845*IF($AN787=$R$10,VLOOKUP($AO787,Listas!$B$6:$C$106,2,),IF($AN787=$R$11,VLOOKUP($AO787,Listas!$E$6:$F$106,2,),IF($AN787=$R$12,VLOOKUP($AO787,Listas!$H$6:$I$106,2,),""))),"")</f>
        <v/>
      </c>
      <c r="CX787" t="str">
        <f>IFERROR('Prod y alimentación'!AF845*IF($AN787=$R$10,VLOOKUP($AO787,Listas!$B$6:$C$106,2,),IF($AN787=$R$11,VLOOKUP($AO787,Listas!$E$6:$F$106,2,),IF($AN787=$R$12,VLOOKUP($AO787,Listas!$H$6:$I$106,2,),""))),"")</f>
        <v/>
      </c>
      <c r="CY787" t="str">
        <f>IFERROR('Prod y alimentación'!AI845*IF($AN787=$R$10,VLOOKUP($AO787,Listas!$B$6:$C$106,2,),IF($AN787=$R$11,VLOOKUP($AO787,Listas!$E$6:$F$106,2,),IF($AN787=$R$12,VLOOKUP($AO787,Listas!$H$6:$I$106,2,),""))),"")</f>
        <v/>
      </c>
      <c r="CZ787" t="str">
        <f>IFERROR('Prod y alimentación'!AL845*IF($AN787=$R$10,VLOOKUP($AO787,Listas!$B$6:$C$106,2,),IF($AN787=$R$11,VLOOKUP($AO787,Listas!$E$6:$F$106,2,),IF($AN787=$R$12,VLOOKUP($AO787,Listas!$H$6:$I$106,2,),""))),"")</f>
        <v/>
      </c>
    </row>
    <row r="788" spans="80:104" x14ac:dyDescent="0.35">
      <c r="CB788" t="str">
        <f>IF(Reservas!E793="",IF(Reservas!D793="","",IF(Reservas!C793=$O$10,0.85,IF(Reservas!C793=$O$11,0.45,IF(Reservas!C793=$O$12,0.33,"")))),Reservas!E793)</f>
        <v/>
      </c>
      <c r="CC788" t="str">
        <f>IF(Reservas!H793="",IF(Reservas!G793="","",IF(Reservas!F793=$O$10,0.85,IF(Reservas!F793=$O$11,0.45,IF(Reservas!F793=$O$12,0.33,"")))),Reservas!H793)</f>
        <v/>
      </c>
      <c r="CD788" t="str">
        <f>IF(Reservas!K793="",IF(Reservas!J793="","",IF(Reservas!I793=$O$10,0.85,IF(Reservas!I793=$O$11,0.45,IF(Reservas!I793=$O$12,0.33,"")))),Reservas!K793)</f>
        <v/>
      </c>
      <c r="CE788" t="str">
        <f>IF(Reservas!N793="",IF(Reservas!M793="","",IF(Reservas!L793=$O$10,0.85,IF(Reservas!L793=$O$11,0.45,IF(Reservas!L793=$O$12,0.33,"")))),Reservas!N793)</f>
        <v/>
      </c>
      <c r="CF788" t="str">
        <f>IF(Reservas!Q793="",IF(Reservas!P793="","",IF(Reservas!O793=$O$10,0.85,IF(Reservas!O793=$O$11,0.45,IF(Reservas!O793=$O$12,0.33,"")))),Reservas!Q793)</f>
        <v/>
      </c>
      <c r="CG788" t="str">
        <f>IF(Reservas!T793="",IF(Reservas!S793="","",IF(Reservas!R793=$O$10,0.85,IF(Reservas!R793=$O$11,0.45,IF(Reservas!R793=$O$12,0.33,"")))),Reservas!T793)</f>
        <v/>
      </c>
      <c r="CH788" t="str">
        <f>IF(Reservas!W793="",IF(Reservas!V793="","",IF(Reservas!U793=$O$10,0.85,IF(Reservas!U793=$O$11,0.45,IF(Reservas!U793=$O$12,0.33,"")))),Reservas!W793)</f>
        <v/>
      </c>
      <c r="CI788" t="str">
        <f>IF(Reservas!Z793="",IF(Reservas!Y793="","",IF(Reservas!X793=$O$10,0.85,IF(Reservas!X793=$O$11,0.45,IF(Reservas!X793=$O$12,0.33,"")))),Reservas!Z793)</f>
        <v/>
      </c>
      <c r="CJ788" t="str">
        <f>IF(Reservas!AC793="",IF(Reservas!AB793="","",IF(Reservas!AA793=$O$10,0.85,IF(Reservas!AA793=$O$11,0.45,IF(Reservas!AA793=$O$12,0.33,"")))),Reservas!AC793)</f>
        <v/>
      </c>
      <c r="CK788" t="str">
        <f>IF(Reservas!AF793="",IF(Reservas!AE793="","",IF(Reservas!AD793=$O$10,0.85,IF(Reservas!AD793=$O$11,0.45,IF(Reservas!AD793=$O$12,0.33,"")))),Reservas!AF793)</f>
        <v/>
      </c>
      <c r="CL788" t="str">
        <f>IF(Reservas!AI793="",IF(Reservas!AH793="","",IF(Reservas!AG793=$O$10,0.85,IF(Reservas!AG793=$O$11,0.45,IF(Reservas!AG793=$O$12,0.33,"")))),Reservas!AI793)</f>
        <v/>
      </c>
      <c r="CM788" t="str">
        <f>IF(Reservas!AL793="",IF(Reservas!AK793="","",IF(Reservas!AJ793=$O$10,0.85,IF(Reservas!AJ793=$O$11,0.45,IF(Reservas!AJ793=$O$12,0.33,"")))),Reservas!AL793)</f>
        <v/>
      </c>
      <c r="CO788" t="str">
        <f>IFERROR('Prod y alimentación'!E846*IF($AN788=$R$10,VLOOKUP($AO788,Listas!$B$6:$C$106,2,),IF($AN788=$R$11,VLOOKUP($AO788,Listas!$E$6:$F$106,2,),IF($AN788=$R$12,VLOOKUP($AO788,Listas!$H$6:$I$106,2,),""))),"")</f>
        <v/>
      </c>
      <c r="CP788" t="str">
        <f>IFERROR('Prod y alimentación'!H846*IF($AN788=$R$10,VLOOKUP($AO788,Listas!$B$6:$C$106,2,),IF($AN788=$R$11,VLOOKUP($AO788,Listas!$E$6:$F$106,2,),IF($AN788=$R$12,VLOOKUP($AO788,Listas!$H$6:$I$106,2,),""))),"")</f>
        <v/>
      </c>
      <c r="CQ788" t="str">
        <f>IFERROR('Prod y alimentación'!K846*IF($AN788=$R$10,VLOOKUP($AO788,Listas!$B$6:$C$106,2,),IF($AN788=$R$11,VLOOKUP($AO788,Listas!$E$6:$F$106,2,),IF($AN788=$R$12,VLOOKUP($AO788,Listas!$H$6:$I$106,2,),""))),"")</f>
        <v/>
      </c>
      <c r="CR788" t="str">
        <f>IFERROR('Prod y alimentación'!N846*IF($AN788=$R$10,VLOOKUP($AO788,Listas!$B$6:$C$106,2,),IF($AN788=$R$11,VLOOKUP($AO788,Listas!$E$6:$F$106,2,),IF($AN788=$R$12,VLOOKUP($AO788,Listas!$H$6:$I$106,2,),""))),"")</f>
        <v/>
      </c>
      <c r="CS788" t="str">
        <f>IFERROR('Prod y alimentación'!Q846*IF($AN788=$R$10,VLOOKUP($AO788,Listas!$B$6:$C$106,2,),IF($AN788=$R$11,VLOOKUP($AO788,Listas!$E$6:$F$106,2,),IF($AN788=$R$12,VLOOKUP($AO788,Listas!$H$6:$I$106,2,),""))),"")</f>
        <v/>
      </c>
      <c r="CT788" t="str">
        <f>IFERROR('Prod y alimentación'!T846*IF($AN788=$R$10,VLOOKUP($AO788,Listas!$B$6:$C$106,2,),IF($AN788=$R$11,VLOOKUP($AO788,Listas!$E$6:$F$106,2,),IF($AN788=$R$12,VLOOKUP($AO788,Listas!$H$6:$I$106,2,),""))),"")</f>
        <v/>
      </c>
      <c r="CU788" t="str">
        <f>IFERROR('Prod y alimentación'!W846*IF($AN788=$R$10,VLOOKUP($AO788,Listas!$B$6:$C$106,2,),IF($AN788=$R$11,VLOOKUP($AO788,Listas!$E$6:$F$106,2,),IF($AN788=$R$12,VLOOKUP($AO788,Listas!$H$6:$I$106,2,),""))),"")</f>
        <v/>
      </c>
      <c r="CV788" t="str">
        <f>IFERROR('Prod y alimentación'!Z846*IF($AN788=$R$10,VLOOKUP($AO788,Listas!$B$6:$C$106,2,),IF($AN788=$R$11,VLOOKUP($AO788,Listas!$E$6:$F$106,2,),IF($AN788=$R$12,VLOOKUP($AO788,Listas!$H$6:$I$106,2,),""))),"")</f>
        <v/>
      </c>
      <c r="CW788" t="str">
        <f>IFERROR('Prod y alimentación'!AC846*IF($AN788=$R$10,VLOOKUP($AO788,Listas!$B$6:$C$106,2,),IF($AN788=$R$11,VLOOKUP($AO788,Listas!$E$6:$F$106,2,),IF($AN788=$R$12,VLOOKUP($AO788,Listas!$H$6:$I$106,2,),""))),"")</f>
        <v/>
      </c>
      <c r="CX788" t="str">
        <f>IFERROR('Prod y alimentación'!AF846*IF($AN788=$R$10,VLOOKUP($AO788,Listas!$B$6:$C$106,2,),IF($AN788=$R$11,VLOOKUP($AO788,Listas!$E$6:$F$106,2,),IF($AN788=$R$12,VLOOKUP($AO788,Listas!$H$6:$I$106,2,),""))),"")</f>
        <v/>
      </c>
      <c r="CY788" t="str">
        <f>IFERROR('Prod y alimentación'!AI846*IF($AN788=$R$10,VLOOKUP($AO788,Listas!$B$6:$C$106,2,),IF($AN788=$R$11,VLOOKUP($AO788,Listas!$E$6:$F$106,2,),IF($AN788=$R$12,VLOOKUP($AO788,Listas!$H$6:$I$106,2,),""))),"")</f>
        <v/>
      </c>
      <c r="CZ788" t="str">
        <f>IFERROR('Prod y alimentación'!AL846*IF($AN788=$R$10,VLOOKUP($AO788,Listas!$B$6:$C$106,2,),IF($AN788=$R$11,VLOOKUP($AO788,Listas!$E$6:$F$106,2,),IF($AN788=$R$12,VLOOKUP($AO788,Listas!$H$6:$I$106,2,),""))),"")</f>
        <v/>
      </c>
    </row>
    <row r="789" spans="80:104" x14ac:dyDescent="0.35">
      <c r="CB789" t="str">
        <f>IF(Reservas!E794="",IF(Reservas!D794="","",IF(Reservas!C794=$O$10,0.85,IF(Reservas!C794=$O$11,0.45,IF(Reservas!C794=$O$12,0.33,"")))),Reservas!E794)</f>
        <v/>
      </c>
      <c r="CC789" t="str">
        <f>IF(Reservas!H794="",IF(Reservas!G794="","",IF(Reservas!F794=$O$10,0.85,IF(Reservas!F794=$O$11,0.45,IF(Reservas!F794=$O$12,0.33,"")))),Reservas!H794)</f>
        <v/>
      </c>
      <c r="CD789" t="str">
        <f>IF(Reservas!K794="",IF(Reservas!J794="","",IF(Reservas!I794=$O$10,0.85,IF(Reservas!I794=$O$11,0.45,IF(Reservas!I794=$O$12,0.33,"")))),Reservas!K794)</f>
        <v/>
      </c>
      <c r="CE789" t="str">
        <f>IF(Reservas!N794="",IF(Reservas!M794="","",IF(Reservas!L794=$O$10,0.85,IF(Reservas!L794=$O$11,0.45,IF(Reservas!L794=$O$12,0.33,"")))),Reservas!N794)</f>
        <v/>
      </c>
      <c r="CF789" t="str">
        <f>IF(Reservas!Q794="",IF(Reservas!P794="","",IF(Reservas!O794=$O$10,0.85,IF(Reservas!O794=$O$11,0.45,IF(Reservas!O794=$O$12,0.33,"")))),Reservas!Q794)</f>
        <v/>
      </c>
      <c r="CG789" t="str">
        <f>IF(Reservas!T794="",IF(Reservas!S794="","",IF(Reservas!R794=$O$10,0.85,IF(Reservas!R794=$O$11,0.45,IF(Reservas!R794=$O$12,0.33,"")))),Reservas!T794)</f>
        <v/>
      </c>
      <c r="CH789" t="str">
        <f>IF(Reservas!W794="",IF(Reservas!V794="","",IF(Reservas!U794=$O$10,0.85,IF(Reservas!U794=$O$11,0.45,IF(Reservas!U794=$O$12,0.33,"")))),Reservas!W794)</f>
        <v/>
      </c>
      <c r="CI789" t="str">
        <f>IF(Reservas!Z794="",IF(Reservas!Y794="","",IF(Reservas!X794=$O$10,0.85,IF(Reservas!X794=$O$11,0.45,IF(Reservas!X794=$O$12,0.33,"")))),Reservas!Z794)</f>
        <v/>
      </c>
      <c r="CJ789" t="str">
        <f>IF(Reservas!AC794="",IF(Reservas!AB794="","",IF(Reservas!AA794=$O$10,0.85,IF(Reservas!AA794=$O$11,0.45,IF(Reservas!AA794=$O$12,0.33,"")))),Reservas!AC794)</f>
        <v/>
      </c>
      <c r="CK789" t="str">
        <f>IF(Reservas!AF794="",IF(Reservas!AE794="","",IF(Reservas!AD794=$O$10,0.85,IF(Reservas!AD794=$O$11,0.45,IF(Reservas!AD794=$O$12,0.33,"")))),Reservas!AF794)</f>
        <v/>
      </c>
      <c r="CL789" t="str">
        <f>IF(Reservas!AI794="",IF(Reservas!AH794="","",IF(Reservas!AG794=$O$10,0.85,IF(Reservas!AG794=$O$11,0.45,IF(Reservas!AG794=$O$12,0.33,"")))),Reservas!AI794)</f>
        <v/>
      </c>
      <c r="CM789" t="str">
        <f>IF(Reservas!AL794="",IF(Reservas!AK794="","",IF(Reservas!AJ794=$O$10,0.85,IF(Reservas!AJ794=$O$11,0.45,IF(Reservas!AJ794=$O$12,0.33,"")))),Reservas!AL794)</f>
        <v/>
      </c>
      <c r="CO789" t="str">
        <f>IFERROR('Prod y alimentación'!E847*IF($AN789=$R$10,VLOOKUP($AO789,Listas!$B$6:$C$106,2,),IF($AN789=$R$11,VLOOKUP($AO789,Listas!$E$6:$F$106,2,),IF($AN789=$R$12,VLOOKUP($AO789,Listas!$H$6:$I$106,2,),""))),"")</f>
        <v/>
      </c>
      <c r="CP789" t="str">
        <f>IFERROR('Prod y alimentación'!H847*IF($AN789=$R$10,VLOOKUP($AO789,Listas!$B$6:$C$106,2,),IF($AN789=$R$11,VLOOKUP($AO789,Listas!$E$6:$F$106,2,),IF($AN789=$R$12,VLOOKUP($AO789,Listas!$H$6:$I$106,2,),""))),"")</f>
        <v/>
      </c>
      <c r="CQ789" t="str">
        <f>IFERROR('Prod y alimentación'!K847*IF($AN789=$R$10,VLOOKUP($AO789,Listas!$B$6:$C$106,2,),IF($AN789=$R$11,VLOOKUP($AO789,Listas!$E$6:$F$106,2,),IF($AN789=$R$12,VLOOKUP($AO789,Listas!$H$6:$I$106,2,),""))),"")</f>
        <v/>
      </c>
      <c r="CR789" t="str">
        <f>IFERROR('Prod y alimentación'!N847*IF($AN789=$R$10,VLOOKUP($AO789,Listas!$B$6:$C$106,2,),IF($AN789=$R$11,VLOOKUP($AO789,Listas!$E$6:$F$106,2,),IF($AN789=$R$12,VLOOKUP($AO789,Listas!$H$6:$I$106,2,),""))),"")</f>
        <v/>
      </c>
      <c r="CS789" t="str">
        <f>IFERROR('Prod y alimentación'!Q847*IF($AN789=$R$10,VLOOKUP($AO789,Listas!$B$6:$C$106,2,),IF($AN789=$R$11,VLOOKUP($AO789,Listas!$E$6:$F$106,2,),IF($AN789=$R$12,VLOOKUP($AO789,Listas!$H$6:$I$106,2,),""))),"")</f>
        <v/>
      </c>
      <c r="CT789" t="str">
        <f>IFERROR('Prod y alimentación'!T847*IF($AN789=$R$10,VLOOKUP($AO789,Listas!$B$6:$C$106,2,),IF($AN789=$R$11,VLOOKUP($AO789,Listas!$E$6:$F$106,2,),IF($AN789=$R$12,VLOOKUP($AO789,Listas!$H$6:$I$106,2,),""))),"")</f>
        <v/>
      </c>
      <c r="CU789" t="str">
        <f>IFERROR('Prod y alimentación'!W847*IF($AN789=$R$10,VLOOKUP($AO789,Listas!$B$6:$C$106,2,),IF($AN789=$R$11,VLOOKUP($AO789,Listas!$E$6:$F$106,2,),IF($AN789=$R$12,VLOOKUP($AO789,Listas!$H$6:$I$106,2,),""))),"")</f>
        <v/>
      </c>
      <c r="CV789" t="str">
        <f>IFERROR('Prod y alimentación'!Z847*IF($AN789=$R$10,VLOOKUP($AO789,Listas!$B$6:$C$106,2,),IF($AN789=$R$11,VLOOKUP($AO789,Listas!$E$6:$F$106,2,),IF($AN789=$R$12,VLOOKUP($AO789,Listas!$H$6:$I$106,2,),""))),"")</f>
        <v/>
      </c>
      <c r="CW789" t="str">
        <f>IFERROR('Prod y alimentación'!AC847*IF($AN789=$R$10,VLOOKUP($AO789,Listas!$B$6:$C$106,2,),IF($AN789=$R$11,VLOOKUP($AO789,Listas!$E$6:$F$106,2,),IF($AN789=$R$12,VLOOKUP($AO789,Listas!$H$6:$I$106,2,),""))),"")</f>
        <v/>
      </c>
      <c r="CX789" t="str">
        <f>IFERROR('Prod y alimentación'!AF847*IF($AN789=$R$10,VLOOKUP($AO789,Listas!$B$6:$C$106,2,),IF($AN789=$R$11,VLOOKUP($AO789,Listas!$E$6:$F$106,2,),IF($AN789=$R$12,VLOOKUP($AO789,Listas!$H$6:$I$106,2,),""))),"")</f>
        <v/>
      </c>
      <c r="CY789" t="str">
        <f>IFERROR('Prod y alimentación'!AI847*IF($AN789=$R$10,VLOOKUP($AO789,Listas!$B$6:$C$106,2,),IF($AN789=$R$11,VLOOKUP($AO789,Listas!$E$6:$F$106,2,),IF($AN789=$R$12,VLOOKUP($AO789,Listas!$H$6:$I$106,2,),""))),"")</f>
        <v/>
      </c>
      <c r="CZ789" t="str">
        <f>IFERROR('Prod y alimentación'!AL847*IF($AN789=$R$10,VLOOKUP($AO789,Listas!$B$6:$C$106,2,),IF($AN789=$R$11,VLOOKUP($AO789,Listas!$E$6:$F$106,2,),IF($AN789=$R$12,VLOOKUP($AO789,Listas!$H$6:$I$106,2,),""))),"")</f>
        <v/>
      </c>
    </row>
    <row r="790" spans="80:104" x14ac:dyDescent="0.35">
      <c r="CB790" t="str">
        <f>IF(Reservas!E795="",IF(Reservas!D795="","",IF(Reservas!C795=$O$10,0.85,IF(Reservas!C795=$O$11,0.45,IF(Reservas!C795=$O$12,0.33,"")))),Reservas!E795)</f>
        <v/>
      </c>
      <c r="CC790" t="str">
        <f>IF(Reservas!H795="",IF(Reservas!G795="","",IF(Reservas!F795=$O$10,0.85,IF(Reservas!F795=$O$11,0.45,IF(Reservas!F795=$O$12,0.33,"")))),Reservas!H795)</f>
        <v/>
      </c>
      <c r="CD790" t="str">
        <f>IF(Reservas!K795="",IF(Reservas!J795="","",IF(Reservas!I795=$O$10,0.85,IF(Reservas!I795=$O$11,0.45,IF(Reservas!I795=$O$12,0.33,"")))),Reservas!K795)</f>
        <v/>
      </c>
      <c r="CE790" t="str">
        <f>IF(Reservas!N795="",IF(Reservas!M795="","",IF(Reservas!L795=$O$10,0.85,IF(Reservas!L795=$O$11,0.45,IF(Reservas!L795=$O$12,0.33,"")))),Reservas!N795)</f>
        <v/>
      </c>
      <c r="CF790" t="str">
        <f>IF(Reservas!Q795="",IF(Reservas!P795="","",IF(Reservas!O795=$O$10,0.85,IF(Reservas!O795=$O$11,0.45,IF(Reservas!O795=$O$12,0.33,"")))),Reservas!Q795)</f>
        <v/>
      </c>
      <c r="CG790" t="str">
        <f>IF(Reservas!T795="",IF(Reservas!S795="","",IF(Reservas!R795=$O$10,0.85,IF(Reservas!R795=$O$11,0.45,IF(Reservas!R795=$O$12,0.33,"")))),Reservas!T795)</f>
        <v/>
      </c>
      <c r="CH790" t="str">
        <f>IF(Reservas!W795="",IF(Reservas!V795="","",IF(Reservas!U795=$O$10,0.85,IF(Reservas!U795=$O$11,0.45,IF(Reservas!U795=$O$12,0.33,"")))),Reservas!W795)</f>
        <v/>
      </c>
      <c r="CI790" t="str">
        <f>IF(Reservas!Z795="",IF(Reservas!Y795="","",IF(Reservas!X795=$O$10,0.85,IF(Reservas!X795=$O$11,0.45,IF(Reservas!X795=$O$12,0.33,"")))),Reservas!Z795)</f>
        <v/>
      </c>
      <c r="CJ790" t="str">
        <f>IF(Reservas!AC795="",IF(Reservas!AB795="","",IF(Reservas!AA795=$O$10,0.85,IF(Reservas!AA795=$O$11,0.45,IF(Reservas!AA795=$O$12,0.33,"")))),Reservas!AC795)</f>
        <v/>
      </c>
      <c r="CK790" t="str">
        <f>IF(Reservas!AF795="",IF(Reservas!AE795="","",IF(Reservas!AD795=$O$10,0.85,IF(Reservas!AD795=$O$11,0.45,IF(Reservas!AD795=$O$12,0.33,"")))),Reservas!AF795)</f>
        <v/>
      </c>
      <c r="CL790" t="str">
        <f>IF(Reservas!AI795="",IF(Reservas!AH795="","",IF(Reservas!AG795=$O$10,0.85,IF(Reservas!AG795=$O$11,0.45,IF(Reservas!AG795=$O$12,0.33,"")))),Reservas!AI795)</f>
        <v/>
      </c>
      <c r="CM790" t="str">
        <f>IF(Reservas!AL795="",IF(Reservas!AK795="","",IF(Reservas!AJ795=$O$10,0.85,IF(Reservas!AJ795=$O$11,0.45,IF(Reservas!AJ795=$O$12,0.33,"")))),Reservas!AL795)</f>
        <v/>
      </c>
      <c r="CO790" t="str">
        <f>IFERROR('Prod y alimentación'!E848*IF($AN790=$R$10,VLOOKUP($AO790,Listas!$B$6:$C$106,2,),IF($AN790=$R$11,VLOOKUP($AO790,Listas!$E$6:$F$106,2,),IF($AN790=$R$12,VLOOKUP($AO790,Listas!$H$6:$I$106,2,),""))),"")</f>
        <v/>
      </c>
      <c r="CP790" t="str">
        <f>IFERROR('Prod y alimentación'!H848*IF($AN790=$R$10,VLOOKUP($AO790,Listas!$B$6:$C$106,2,),IF($AN790=$R$11,VLOOKUP($AO790,Listas!$E$6:$F$106,2,),IF($AN790=$R$12,VLOOKUP($AO790,Listas!$H$6:$I$106,2,),""))),"")</f>
        <v/>
      </c>
      <c r="CQ790" t="str">
        <f>IFERROR('Prod y alimentación'!K848*IF($AN790=$R$10,VLOOKUP($AO790,Listas!$B$6:$C$106,2,),IF($AN790=$R$11,VLOOKUP($AO790,Listas!$E$6:$F$106,2,),IF($AN790=$R$12,VLOOKUP($AO790,Listas!$H$6:$I$106,2,),""))),"")</f>
        <v/>
      </c>
      <c r="CR790" t="str">
        <f>IFERROR('Prod y alimentación'!N848*IF($AN790=$R$10,VLOOKUP($AO790,Listas!$B$6:$C$106,2,),IF($AN790=$R$11,VLOOKUP($AO790,Listas!$E$6:$F$106,2,),IF($AN790=$R$12,VLOOKUP($AO790,Listas!$H$6:$I$106,2,),""))),"")</f>
        <v/>
      </c>
      <c r="CS790" t="str">
        <f>IFERROR('Prod y alimentación'!Q848*IF($AN790=$R$10,VLOOKUP($AO790,Listas!$B$6:$C$106,2,),IF($AN790=$R$11,VLOOKUP($AO790,Listas!$E$6:$F$106,2,),IF($AN790=$R$12,VLOOKUP($AO790,Listas!$H$6:$I$106,2,),""))),"")</f>
        <v/>
      </c>
      <c r="CT790" t="str">
        <f>IFERROR('Prod y alimentación'!T848*IF($AN790=$R$10,VLOOKUP($AO790,Listas!$B$6:$C$106,2,),IF($AN790=$R$11,VLOOKUP($AO790,Listas!$E$6:$F$106,2,),IF($AN790=$R$12,VLOOKUP($AO790,Listas!$H$6:$I$106,2,),""))),"")</f>
        <v/>
      </c>
      <c r="CU790" t="str">
        <f>IFERROR('Prod y alimentación'!W848*IF($AN790=$R$10,VLOOKUP($AO790,Listas!$B$6:$C$106,2,),IF($AN790=$R$11,VLOOKUP($AO790,Listas!$E$6:$F$106,2,),IF($AN790=$R$12,VLOOKUP($AO790,Listas!$H$6:$I$106,2,),""))),"")</f>
        <v/>
      </c>
      <c r="CV790" t="str">
        <f>IFERROR('Prod y alimentación'!Z848*IF($AN790=$R$10,VLOOKUP($AO790,Listas!$B$6:$C$106,2,),IF($AN790=$R$11,VLOOKUP($AO790,Listas!$E$6:$F$106,2,),IF($AN790=$R$12,VLOOKUP($AO790,Listas!$H$6:$I$106,2,),""))),"")</f>
        <v/>
      </c>
      <c r="CW790" t="str">
        <f>IFERROR('Prod y alimentación'!AC848*IF($AN790=$R$10,VLOOKUP($AO790,Listas!$B$6:$C$106,2,),IF($AN790=$R$11,VLOOKUP($AO790,Listas!$E$6:$F$106,2,),IF($AN790=$R$12,VLOOKUP($AO790,Listas!$H$6:$I$106,2,),""))),"")</f>
        <v/>
      </c>
      <c r="CX790" t="str">
        <f>IFERROR('Prod y alimentación'!AF848*IF($AN790=$R$10,VLOOKUP($AO790,Listas!$B$6:$C$106,2,),IF($AN790=$R$11,VLOOKUP($AO790,Listas!$E$6:$F$106,2,),IF($AN790=$R$12,VLOOKUP($AO790,Listas!$H$6:$I$106,2,),""))),"")</f>
        <v/>
      </c>
      <c r="CY790" t="str">
        <f>IFERROR('Prod y alimentación'!AI848*IF($AN790=$R$10,VLOOKUP($AO790,Listas!$B$6:$C$106,2,),IF($AN790=$R$11,VLOOKUP($AO790,Listas!$E$6:$F$106,2,),IF($AN790=$R$12,VLOOKUP($AO790,Listas!$H$6:$I$106,2,),""))),"")</f>
        <v/>
      </c>
      <c r="CZ790" t="str">
        <f>IFERROR('Prod y alimentación'!AL848*IF($AN790=$R$10,VLOOKUP($AO790,Listas!$B$6:$C$106,2,),IF($AN790=$R$11,VLOOKUP($AO790,Listas!$E$6:$F$106,2,),IF($AN790=$R$12,VLOOKUP($AO790,Listas!$H$6:$I$106,2,),""))),"")</f>
        <v/>
      </c>
    </row>
    <row r="791" spans="80:104" x14ac:dyDescent="0.35">
      <c r="CB791" t="str">
        <f>IF(Reservas!E796="",IF(Reservas!D796="","",IF(Reservas!C796=$O$10,0.85,IF(Reservas!C796=$O$11,0.45,IF(Reservas!C796=$O$12,0.33,"")))),Reservas!E796)</f>
        <v/>
      </c>
      <c r="CC791" t="str">
        <f>IF(Reservas!H796="",IF(Reservas!G796="","",IF(Reservas!F796=$O$10,0.85,IF(Reservas!F796=$O$11,0.45,IF(Reservas!F796=$O$12,0.33,"")))),Reservas!H796)</f>
        <v/>
      </c>
      <c r="CD791" t="str">
        <f>IF(Reservas!K796="",IF(Reservas!J796="","",IF(Reservas!I796=$O$10,0.85,IF(Reservas!I796=$O$11,0.45,IF(Reservas!I796=$O$12,0.33,"")))),Reservas!K796)</f>
        <v/>
      </c>
      <c r="CE791" t="str">
        <f>IF(Reservas!N796="",IF(Reservas!M796="","",IF(Reservas!L796=$O$10,0.85,IF(Reservas!L796=$O$11,0.45,IF(Reservas!L796=$O$12,0.33,"")))),Reservas!N796)</f>
        <v/>
      </c>
      <c r="CF791" t="str">
        <f>IF(Reservas!Q796="",IF(Reservas!P796="","",IF(Reservas!O796=$O$10,0.85,IF(Reservas!O796=$O$11,0.45,IF(Reservas!O796=$O$12,0.33,"")))),Reservas!Q796)</f>
        <v/>
      </c>
      <c r="CG791" t="str">
        <f>IF(Reservas!T796="",IF(Reservas!S796="","",IF(Reservas!R796=$O$10,0.85,IF(Reservas!R796=$O$11,0.45,IF(Reservas!R796=$O$12,0.33,"")))),Reservas!T796)</f>
        <v/>
      </c>
      <c r="CH791" t="str">
        <f>IF(Reservas!W796="",IF(Reservas!V796="","",IF(Reservas!U796=$O$10,0.85,IF(Reservas!U796=$O$11,0.45,IF(Reservas!U796=$O$12,0.33,"")))),Reservas!W796)</f>
        <v/>
      </c>
      <c r="CI791" t="str">
        <f>IF(Reservas!Z796="",IF(Reservas!Y796="","",IF(Reservas!X796=$O$10,0.85,IF(Reservas!X796=$O$11,0.45,IF(Reservas!X796=$O$12,0.33,"")))),Reservas!Z796)</f>
        <v/>
      </c>
      <c r="CJ791" t="str">
        <f>IF(Reservas!AC796="",IF(Reservas!AB796="","",IF(Reservas!AA796=$O$10,0.85,IF(Reservas!AA796=$O$11,0.45,IF(Reservas!AA796=$O$12,0.33,"")))),Reservas!AC796)</f>
        <v/>
      </c>
      <c r="CK791" t="str">
        <f>IF(Reservas!AF796="",IF(Reservas!AE796="","",IF(Reservas!AD796=$O$10,0.85,IF(Reservas!AD796=$O$11,0.45,IF(Reservas!AD796=$O$12,0.33,"")))),Reservas!AF796)</f>
        <v/>
      </c>
      <c r="CL791" t="str">
        <f>IF(Reservas!AI796="",IF(Reservas!AH796="","",IF(Reservas!AG796=$O$10,0.85,IF(Reservas!AG796=$O$11,0.45,IF(Reservas!AG796=$O$12,0.33,"")))),Reservas!AI796)</f>
        <v/>
      </c>
      <c r="CM791" t="str">
        <f>IF(Reservas!AL796="",IF(Reservas!AK796="","",IF(Reservas!AJ796=$O$10,0.85,IF(Reservas!AJ796=$O$11,0.45,IF(Reservas!AJ796=$O$12,0.33,"")))),Reservas!AL796)</f>
        <v/>
      </c>
      <c r="CO791" t="str">
        <f>IFERROR('Prod y alimentación'!E849*IF($AN791=$R$10,VLOOKUP($AO791,Listas!$B$6:$C$106,2,),IF($AN791=$R$11,VLOOKUP($AO791,Listas!$E$6:$F$106,2,),IF($AN791=$R$12,VLOOKUP($AO791,Listas!$H$6:$I$106,2,),""))),"")</f>
        <v/>
      </c>
      <c r="CP791" t="str">
        <f>IFERROR('Prod y alimentación'!H849*IF($AN791=$R$10,VLOOKUP($AO791,Listas!$B$6:$C$106,2,),IF($AN791=$R$11,VLOOKUP($AO791,Listas!$E$6:$F$106,2,),IF($AN791=$R$12,VLOOKUP($AO791,Listas!$H$6:$I$106,2,),""))),"")</f>
        <v/>
      </c>
      <c r="CQ791" t="str">
        <f>IFERROR('Prod y alimentación'!K849*IF($AN791=$R$10,VLOOKUP($AO791,Listas!$B$6:$C$106,2,),IF($AN791=$R$11,VLOOKUP($AO791,Listas!$E$6:$F$106,2,),IF($AN791=$R$12,VLOOKUP($AO791,Listas!$H$6:$I$106,2,),""))),"")</f>
        <v/>
      </c>
      <c r="CR791" t="str">
        <f>IFERROR('Prod y alimentación'!N849*IF($AN791=$R$10,VLOOKUP($AO791,Listas!$B$6:$C$106,2,),IF($AN791=$R$11,VLOOKUP($AO791,Listas!$E$6:$F$106,2,),IF($AN791=$R$12,VLOOKUP($AO791,Listas!$H$6:$I$106,2,),""))),"")</f>
        <v/>
      </c>
      <c r="CS791" t="str">
        <f>IFERROR('Prod y alimentación'!Q849*IF($AN791=$R$10,VLOOKUP($AO791,Listas!$B$6:$C$106,2,),IF($AN791=$R$11,VLOOKUP($AO791,Listas!$E$6:$F$106,2,),IF($AN791=$R$12,VLOOKUP($AO791,Listas!$H$6:$I$106,2,),""))),"")</f>
        <v/>
      </c>
      <c r="CT791" t="str">
        <f>IFERROR('Prod y alimentación'!T849*IF($AN791=$R$10,VLOOKUP($AO791,Listas!$B$6:$C$106,2,),IF($AN791=$R$11,VLOOKUP($AO791,Listas!$E$6:$F$106,2,),IF($AN791=$R$12,VLOOKUP($AO791,Listas!$H$6:$I$106,2,),""))),"")</f>
        <v/>
      </c>
      <c r="CU791" t="str">
        <f>IFERROR('Prod y alimentación'!W849*IF($AN791=$R$10,VLOOKUP($AO791,Listas!$B$6:$C$106,2,),IF($AN791=$R$11,VLOOKUP($AO791,Listas!$E$6:$F$106,2,),IF($AN791=$R$12,VLOOKUP($AO791,Listas!$H$6:$I$106,2,),""))),"")</f>
        <v/>
      </c>
      <c r="CV791" t="str">
        <f>IFERROR('Prod y alimentación'!Z849*IF($AN791=$R$10,VLOOKUP($AO791,Listas!$B$6:$C$106,2,),IF($AN791=$R$11,VLOOKUP($AO791,Listas!$E$6:$F$106,2,),IF($AN791=$R$12,VLOOKUP($AO791,Listas!$H$6:$I$106,2,),""))),"")</f>
        <v/>
      </c>
      <c r="CW791" t="str">
        <f>IFERROR('Prod y alimentación'!AC849*IF($AN791=$R$10,VLOOKUP($AO791,Listas!$B$6:$C$106,2,),IF($AN791=$R$11,VLOOKUP($AO791,Listas!$E$6:$F$106,2,),IF($AN791=$R$12,VLOOKUP($AO791,Listas!$H$6:$I$106,2,),""))),"")</f>
        <v/>
      </c>
      <c r="CX791" t="str">
        <f>IFERROR('Prod y alimentación'!AF849*IF($AN791=$R$10,VLOOKUP($AO791,Listas!$B$6:$C$106,2,),IF($AN791=$R$11,VLOOKUP($AO791,Listas!$E$6:$F$106,2,),IF($AN791=$R$12,VLOOKUP($AO791,Listas!$H$6:$I$106,2,),""))),"")</f>
        <v/>
      </c>
      <c r="CY791" t="str">
        <f>IFERROR('Prod y alimentación'!AI849*IF($AN791=$R$10,VLOOKUP($AO791,Listas!$B$6:$C$106,2,),IF($AN791=$R$11,VLOOKUP($AO791,Listas!$E$6:$F$106,2,),IF($AN791=$R$12,VLOOKUP($AO791,Listas!$H$6:$I$106,2,),""))),"")</f>
        <v/>
      </c>
      <c r="CZ791" t="str">
        <f>IFERROR('Prod y alimentación'!AL849*IF($AN791=$R$10,VLOOKUP($AO791,Listas!$B$6:$C$106,2,),IF($AN791=$R$11,VLOOKUP($AO791,Listas!$E$6:$F$106,2,),IF($AN791=$R$12,VLOOKUP($AO791,Listas!$H$6:$I$106,2,),""))),"")</f>
        <v/>
      </c>
    </row>
    <row r="792" spans="80:104" x14ac:dyDescent="0.35">
      <c r="CB792" t="str">
        <f>IF(Reservas!E797="",IF(Reservas!D797="","",IF(Reservas!C797=$O$10,0.85,IF(Reservas!C797=$O$11,0.45,IF(Reservas!C797=$O$12,0.33,"")))),Reservas!E797)</f>
        <v/>
      </c>
      <c r="CC792" t="str">
        <f>IF(Reservas!H797="",IF(Reservas!G797="","",IF(Reservas!F797=$O$10,0.85,IF(Reservas!F797=$O$11,0.45,IF(Reservas!F797=$O$12,0.33,"")))),Reservas!H797)</f>
        <v/>
      </c>
      <c r="CD792" t="str">
        <f>IF(Reservas!K797="",IF(Reservas!J797="","",IF(Reservas!I797=$O$10,0.85,IF(Reservas!I797=$O$11,0.45,IF(Reservas!I797=$O$12,0.33,"")))),Reservas!K797)</f>
        <v/>
      </c>
      <c r="CE792" t="str">
        <f>IF(Reservas!N797="",IF(Reservas!M797="","",IF(Reservas!L797=$O$10,0.85,IF(Reservas!L797=$O$11,0.45,IF(Reservas!L797=$O$12,0.33,"")))),Reservas!N797)</f>
        <v/>
      </c>
      <c r="CF792" t="str">
        <f>IF(Reservas!Q797="",IF(Reservas!P797="","",IF(Reservas!O797=$O$10,0.85,IF(Reservas!O797=$O$11,0.45,IF(Reservas!O797=$O$12,0.33,"")))),Reservas!Q797)</f>
        <v/>
      </c>
      <c r="CG792" t="str">
        <f>IF(Reservas!T797="",IF(Reservas!S797="","",IF(Reservas!R797=$O$10,0.85,IF(Reservas!R797=$O$11,0.45,IF(Reservas!R797=$O$12,0.33,"")))),Reservas!T797)</f>
        <v/>
      </c>
      <c r="CH792" t="str">
        <f>IF(Reservas!W797="",IF(Reservas!V797="","",IF(Reservas!U797=$O$10,0.85,IF(Reservas!U797=$O$11,0.45,IF(Reservas!U797=$O$12,0.33,"")))),Reservas!W797)</f>
        <v/>
      </c>
      <c r="CI792" t="str">
        <f>IF(Reservas!Z797="",IF(Reservas!Y797="","",IF(Reservas!X797=$O$10,0.85,IF(Reservas!X797=$O$11,0.45,IF(Reservas!X797=$O$12,0.33,"")))),Reservas!Z797)</f>
        <v/>
      </c>
      <c r="CJ792" t="str">
        <f>IF(Reservas!AC797="",IF(Reservas!AB797="","",IF(Reservas!AA797=$O$10,0.85,IF(Reservas!AA797=$O$11,0.45,IF(Reservas!AA797=$O$12,0.33,"")))),Reservas!AC797)</f>
        <v/>
      </c>
      <c r="CK792" t="str">
        <f>IF(Reservas!AF797="",IF(Reservas!AE797="","",IF(Reservas!AD797=$O$10,0.85,IF(Reservas!AD797=$O$11,0.45,IF(Reservas!AD797=$O$12,0.33,"")))),Reservas!AF797)</f>
        <v/>
      </c>
      <c r="CL792" t="str">
        <f>IF(Reservas!AI797="",IF(Reservas!AH797="","",IF(Reservas!AG797=$O$10,0.85,IF(Reservas!AG797=$O$11,0.45,IF(Reservas!AG797=$O$12,0.33,"")))),Reservas!AI797)</f>
        <v/>
      </c>
      <c r="CM792" t="str">
        <f>IF(Reservas!AL797="",IF(Reservas!AK797="","",IF(Reservas!AJ797=$O$10,0.85,IF(Reservas!AJ797=$O$11,0.45,IF(Reservas!AJ797=$O$12,0.33,"")))),Reservas!AL797)</f>
        <v/>
      </c>
      <c r="CO792" t="str">
        <f>IFERROR('Prod y alimentación'!E850*IF($AN792=$R$10,VLOOKUP($AO792,Listas!$B$6:$C$106,2,),IF($AN792=$R$11,VLOOKUP($AO792,Listas!$E$6:$F$106,2,),IF($AN792=$R$12,VLOOKUP($AO792,Listas!$H$6:$I$106,2,),""))),"")</f>
        <v/>
      </c>
      <c r="CP792" t="str">
        <f>IFERROR('Prod y alimentación'!H850*IF($AN792=$R$10,VLOOKUP($AO792,Listas!$B$6:$C$106,2,),IF($AN792=$R$11,VLOOKUP($AO792,Listas!$E$6:$F$106,2,),IF($AN792=$R$12,VLOOKUP($AO792,Listas!$H$6:$I$106,2,),""))),"")</f>
        <v/>
      </c>
      <c r="CQ792" t="str">
        <f>IFERROR('Prod y alimentación'!K850*IF($AN792=$R$10,VLOOKUP($AO792,Listas!$B$6:$C$106,2,),IF($AN792=$R$11,VLOOKUP($AO792,Listas!$E$6:$F$106,2,),IF($AN792=$R$12,VLOOKUP($AO792,Listas!$H$6:$I$106,2,),""))),"")</f>
        <v/>
      </c>
      <c r="CR792" t="str">
        <f>IFERROR('Prod y alimentación'!N850*IF($AN792=$R$10,VLOOKUP($AO792,Listas!$B$6:$C$106,2,),IF($AN792=$R$11,VLOOKUP($AO792,Listas!$E$6:$F$106,2,),IF($AN792=$R$12,VLOOKUP($AO792,Listas!$H$6:$I$106,2,),""))),"")</f>
        <v/>
      </c>
      <c r="CS792" t="str">
        <f>IFERROR('Prod y alimentación'!Q850*IF($AN792=$R$10,VLOOKUP($AO792,Listas!$B$6:$C$106,2,),IF($AN792=$R$11,VLOOKUP($AO792,Listas!$E$6:$F$106,2,),IF($AN792=$R$12,VLOOKUP($AO792,Listas!$H$6:$I$106,2,),""))),"")</f>
        <v/>
      </c>
      <c r="CT792" t="str">
        <f>IFERROR('Prod y alimentación'!T850*IF($AN792=$R$10,VLOOKUP($AO792,Listas!$B$6:$C$106,2,),IF($AN792=$R$11,VLOOKUP($AO792,Listas!$E$6:$F$106,2,),IF($AN792=$R$12,VLOOKUP($AO792,Listas!$H$6:$I$106,2,),""))),"")</f>
        <v/>
      </c>
      <c r="CU792" t="str">
        <f>IFERROR('Prod y alimentación'!W850*IF($AN792=$R$10,VLOOKUP($AO792,Listas!$B$6:$C$106,2,),IF($AN792=$R$11,VLOOKUP($AO792,Listas!$E$6:$F$106,2,),IF($AN792=$R$12,VLOOKUP($AO792,Listas!$H$6:$I$106,2,),""))),"")</f>
        <v/>
      </c>
      <c r="CV792" t="str">
        <f>IFERROR('Prod y alimentación'!Z850*IF($AN792=$R$10,VLOOKUP($AO792,Listas!$B$6:$C$106,2,),IF($AN792=$R$11,VLOOKUP($AO792,Listas!$E$6:$F$106,2,),IF($AN792=$R$12,VLOOKUP($AO792,Listas!$H$6:$I$106,2,),""))),"")</f>
        <v/>
      </c>
      <c r="CW792" t="str">
        <f>IFERROR('Prod y alimentación'!AC850*IF($AN792=$R$10,VLOOKUP($AO792,Listas!$B$6:$C$106,2,),IF($AN792=$R$11,VLOOKUP($AO792,Listas!$E$6:$F$106,2,),IF($AN792=$R$12,VLOOKUP($AO792,Listas!$H$6:$I$106,2,),""))),"")</f>
        <v/>
      </c>
      <c r="CX792" t="str">
        <f>IFERROR('Prod y alimentación'!AF850*IF($AN792=$R$10,VLOOKUP($AO792,Listas!$B$6:$C$106,2,),IF($AN792=$R$11,VLOOKUP($AO792,Listas!$E$6:$F$106,2,),IF($AN792=$R$12,VLOOKUP($AO792,Listas!$H$6:$I$106,2,),""))),"")</f>
        <v/>
      </c>
      <c r="CY792" t="str">
        <f>IFERROR('Prod y alimentación'!AI850*IF($AN792=$R$10,VLOOKUP($AO792,Listas!$B$6:$C$106,2,),IF($AN792=$R$11,VLOOKUP($AO792,Listas!$E$6:$F$106,2,),IF($AN792=$R$12,VLOOKUP($AO792,Listas!$H$6:$I$106,2,),""))),"")</f>
        <v/>
      </c>
      <c r="CZ792" t="str">
        <f>IFERROR('Prod y alimentación'!AL850*IF($AN792=$R$10,VLOOKUP($AO792,Listas!$B$6:$C$106,2,),IF($AN792=$R$11,VLOOKUP($AO792,Listas!$E$6:$F$106,2,),IF($AN792=$R$12,VLOOKUP($AO792,Listas!$H$6:$I$106,2,),""))),"")</f>
        <v/>
      </c>
    </row>
    <row r="793" spans="80:104" x14ac:dyDescent="0.35">
      <c r="CB793" t="str">
        <f>IF(Reservas!E798="",IF(Reservas!D798="","",IF(Reservas!C798=$O$10,0.85,IF(Reservas!C798=$O$11,0.45,IF(Reservas!C798=$O$12,0.33,"")))),Reservas!E798)</f>
        <v/>
      </c>
      <c r="CC793" t="str">
        <f>IF(Reservas!H798="",IF(Reservas!G798="","",IF(Reservas!F798=$O$10,0.85,IF(Reservas!F798=$O$11,0.45,IF(Reservas!F798=$O$12,0.33,"")))),Reservas!H798)</f>
        <v/>
      </c>
      <c r="CD793" t="str">
        <f>IF(Reservas!K798="",IF(Reservas!J798="","",IF(Reservas!I798=$O$10,0.85,IF(Reservas!I798=$O$11,0.45,IF(Reservas!I798=$O$12,0.33,"")))),Reservas!K798)</f>
        <v/>
      </c>
      <c r="CE793" t="str">
        <f>IF(Reservas!N798="",IF(Reservas!M798="","",IF(Reservas!L798=$O$10,0.85,IF(Reservas!L798=$O$11,0.45,IF(Reservas!L798=$O$12,0.33,"")))),Reservas!N798)</f>
        <v/>
      </c>
      <c r="CF793" t="str">
        <f>IF(Reservas!Q798="",IF(Reservas!P798="","",IF(Reservas!O798=$O$10,0.85,IF(Reservas!O798=$O$11,0.45,IF(Reservas!O798=$O$12,0.33,"")))),Reservas!Q798)</f>
        <v/>
      </c>
      <c r="CG793" t="str">
        <f>IF(Reservas!T798="",IF(Reservas!S798="","",IF(Reservas!R798=$O$10,0.85,IF(Reservas!R798=$O$11,0.45,IF(Reservas!R798=$O$12,0.33,"")))),Reservas!T798)</f>
        <v/>
      </c>
      <c r="CH793" t="str">
        <f>IF(Reservas!W798="",IF(Reservas!V798="","",IF(Reservas!U798=$O$10,0.85,IF(Reservas!U798=$O$11,0.45,IF(Reservas!U798=$O$12,0.33,"")))),Reservas!W798)</f>
        <v/>
      </c>
      <c r="CI793" t="str">
        <f>IF(Reservas!Z798="",IF(Reservas!Y798="","",IF(Reservas!X798=$O$10,0.85,IF(Reservas!X798=$O$11,0.45,IF(Reservas!X798=$O$12,0.33,"")))),Reservas!Z798)</f>
        <v/>
      </c>
      <c r="CJ793" t="str">
        <f>IF(Reservas!AC798="",IF(Reservas!AB798="","",IF(Reservas!AA798=$O$10,0.85,IF(Reservas!AA798=$O$11,0.45,IF(Reservas!AA798=$O$12,0.33,"")))),Reservas!AC798)</f>
        <v/>
      </c>
      <c r="CK793" t="str">
        <f>IF(Reservas!AF798="",IF(Reservas!AE798="","",IF(Reservas!AD798=$O$10,0.85,IF(Reservas!AD798=$O$11,0.45,IF(Reservas!AD798=$O$12,0.33,"")))),Reservas!AF798)</f>
        <v/>
      </c>
      <c r="CL793" t="str">
        <f>IF(Reservas!AI798="",IF(Reservas!AH798="","",IF(Reservas!AG798=$O$10,0.85,IF(Reservas!AG798=$O$11,0.45,IF(Reservas!AG798=$O$12,0.33,"")))),Reservas!AI798)</f>
        <v/>
      </c>
      <c r="CM793" t="str">
        <f>IF(Reservas!AL798="",IF(Reservas!AK798="","",IF(Reservas!AJ798=$O$10,0.85,IF(Reservas!AJ798=$O$11,0.45,IF(Reservas!AJ798=$O$12,0.33,"")))),Reservas!AL798)</f>
        <v/>
      </c>
      <c r="CO793" t="str">
        <f>IFERROR('Prod y alimentación'!E851*IF($AN793=$R$10,VLOOKUP($AO793,Listas!$B$6:$C$106,2,),IF($AN793=$R$11,VLOOKUP($AO793,Listas!$E$6:$F$106,2,),IF($AN793=$R$12,VLOOKUP($AO793,Listas!$H$6:$I$106,2,),""))),"")</f>
        <v/>
      </c>
      <c r="CP793" t="str">
        <f>IFERROR('Prod y alimentación'!H851*IF($AN793=$R$10,VLOOKUP($AO793,Listas!$B$6:$C$106,2,),IF($AN793=$R$11,VLOOKUP($AO793,Listas!$E$6:$F$106,2,),IF($AN793=$R$12,VLOOKUP($AO793,Listas!$H$6:$I$106,2,),""))),"")</f>
        <v/>
      </c>
      <c r="CQ793" t="str">
        <f>IFERROR('Prod y alimentación'!K851*IF($AN793=$R$10,VLOOKUP($AO793,Listas!$B$6:$C$106,2,),IF($AN793=$R$11,VLOOKUP($AO793,Listas!$E$6:$F$106,2,),IF($AN793=$R$12,VLOOKUP($AO793,Listas!$H$6:$I$106,2,),""))),"")</f>
        <v/>
      </c>
      <c r="CR793" t="str">
        <f>IFERROR('Prod y alimentación'!N851*IF($AN793=$R$10,VLOOKUP($AO793,Listas!$B$6:$C$106,2,),IF($AN793=$R$11,VLOOKUP($AO793,Listas!$E$6:$F$106,2,),IF($AN793=$R$12,VLOOKUP($AO793,Listas!$H$6:$I$106,2,),""))),"")</f>
        <v/>
      </c>
      <c r="CS793" t="str">
        <f>IFERROR('Prod y alimentación'!Q851*IF($AN793=$R$10,VLOOKUP($AO793,Listas!$B$6:$C$106,2,),IF($AN793=$R$11,VLOOKUP($AO793,Listas!$E$6:$F$106,2,),IF($AN793=$R$12,VLOOKUP($AO793,Listas!$H$6:$I$106,2,),""))),"")</f>
        <v/>
      </c>
      <c r="CT793" t="str">
        <f>IFERROR('Prod y alimentación'!T851*IF($AN793=$R$10,VLOOKUP($AO793,Listas!$B$6:$C$106,2,),IF($AN793=$R$11,VLOOKUP($AO793,Listas!$E$6:$F$106,2,),IF($AN793=$R$12,VLOOKUP($AO793,Listas!$H$6:$I$106,2,),""))),"")</f>
        <v/>
      </c>
      <c r="CU793" t="str">
        <f>IFERROR('Prod y alimentación'!W851*IF($AN793=$R$10,VLOOKUP($AO793,Listas!$B$6:$C$106,2,),IF($AN793=$R$11,VLOOKUP($AO793,Listas!$E$6:$F$106,2,),IF($AN793=$R$12,VLOOKUP($AO793,Listas!$H$6:$I$106,2,),""))),"")</f>
        <v/>
      </c>
      <c r="CV793" t="str">
        <f>IFERROR('Prod y alimentación'!Z851*IF($AN793=$R$10,VLOOKUP($AO793,Listas!$B$6:$C$106,2,),IF($AN793=$R$11,VLOOKUP($AO793,Listas!$E$6:$F$106,2,),IF($AN793=$R$12,VLOOKUP($AO793,Listas!$H$6:$I$106,2,),""))),"")</f>
        <v/>
      </c>
      <c r="CW793" t="str">
        <f>IFERROR('Prod y alimentación'!AC851*IF($AN793=$R$10,VLOOKUP($AO793,Listas!$B$6:$C$106,2,),IF($AN793=$R$11,VLOOKUP($AO793,Listas!$E$6:$F$106,2,),IF($AN793=$R$12,VLOOKUP($AO793,Listas!$H$6:$I$106,2,),""))),"")</f>
        <v/>
      </c>
      <c r="CX793" t="str">
        <f>IFERROR('Prod y alimentación'!AF851*IF($AN793=$R$10,VLOOKUP($AO793,Listas!$B$6:$C$106,2,),IF($AN793=$R$11,VLOOKUP($AO793,Listas!$E$6:$F$106,2,),IF($AN793=$R$12,VLOOKUP($AO793,Listas!$H$6:$I$106,2,),""))),"")</f>
        <v/>
      </c>
      <c r="CY793" t="str">
        <f>IFERROR('Prod y alimentación'!AI851*IF($AN793=$R$10,VLOOKUP($AO793,Listas!$B$6:$C$106,2,),IF($AN793=$R$11,VLOOKUP($AO793,Listas!$E$6:$F$106,2,),IF($AN793=$R$12,VLOOKUP($AO793,Listas!$H$6:$I$106,2,),""))),"")</f>
        <v/>
      </c>
      <c r="CZ793" t="str">
        <f>IFERROR('Prod y alimentación'!AL851*IF($AN793=$R$10,VLOOKUP($AO793,Listas!$B$6:$C$106,2,),IF($AN793=$R$11,VLOOKUP($AO793,Listas!$E$6:$F$106,2,),IF($AN793=$R$12,VLOOKUP($AO793,Listas!$H$6:$I$106,2,),""))),"")</f>
        <v/>
      </c>
    </row>
    <row r="794" spans="80:104" x14ac:dyDescent="0.35">
      <c r="CB794" t="str">
        <f>IF(Reservas!E799="",IF(Reservas!D799="","",IF(Reservas!C799=$O$10,0.85,IF(Reservas!C799=$O$11,0.45,IF(Reservas!C799=$O$12,0.33,"")))),Reservas!E799)</f>
        <v/>
      </c>
      <c r="CC794" t="str">
        <f>IF(Reservas!H799="",IF(Reservas!G799="","",IF(Reservas!F799=$O$10,0.85,IF(Reservas!F799=$O$11,0.45,IF(Reservas!F799=$O$12,0.33,"")))),Reservas!H799)</f>
        <v/>
      </c>
      <c r="CD794" t="str">
        <f>IF(Reservas!K799="",IF(Reservas!J799="","",IF(Reservas!I799=$O$10,0.85,IF(Reservas!I799=$O$11,0.45,IF(Reservas!I799=$O$12,0.33,"")))),Reservas!K799)</f>
        <v/>
      </c>
      <c r="CE794" t="str">
        <f>IF(Reservas!N799="",IF(Reservas!M799="","",IF(Reservas!L799=$O$10,0.85,IF(Reservas!L799=$O$11,0.45,IF(Reservas!L799=$O$12,0.33,"")))),Reservas!N799)</f>
        <v/>
      </c>
      <c r="CF794" t="str">
        <f>IF(Reservas!Q799="",IF(Reservas!P799="","",IF(Reservas!O799=$O$10,0.85,IF(Reservas!O799=$O$11,0.45,IF(Reservas!O799=$O$12,0.33,"")))),Reservas!Q799)</f>
        <v/>
      </c>
      <c r="CG794" t="str">
        <f>IF(Reservas!T799="",IF(Reservas!S799="","",IF(Reservas!R799=$O$10,0.85,IF(Reservas!R799=$O$11,0.45,IF(Reservas!R799=$O$12,0.33,"")))),Reservas!T799)</f>
        <v/>
      </c>
      <c r="CH794" t="str">
        <f>IF(Reservas!W799="",IF(Reservas!V799="","",IF(Reservas!U799=$O$10,0.85,IF(Reservas!U799=$O$11,0.45,IF(Reservas!U799=$O$12,0.33,"")))),Reservas!W799)</f>
        <v/>
      </c>
      <c r="CI794" t="str">
        <f>IF(Reservas!Z799="",IF(Reservas!Y799="","",IF(Reservas!X799=$O$10,0.85,IF(Reservas!X799=$O$11,0.45,IF(Reservas!X799=$O$12,0.33,"")))),Reservas!Z799)</f>
        <v/>
      </c>
      <c r="CJ794" t="str">
        <f>IF(Reservas!AC799="",IF(Reservas!AB799="","",IF(Reservas!AA799=$O$10,0.85,IF(Reservas!AA799=$O$11,0.45,IF(Reservas!AA799=$O$12,0.33,"")))),Reservas!AC799)</f>
        <v/>
      </c>
      <c r="CK794" t="str">
        <f>IF(Reservas!AF799="",IF(Reservas!AE799="","",IF(Reservas!AD799=$O$10,0.85,IF(Reservas!AD799=$O$11,0.45,IF(Reservas!AD799=$O$12,0.33,"")))),Reservas!AF799)</f>
        <v/>
      </c>
      <c r="CL794" t="str">
        <f>IF(Reservas!AI799="",IF(Reservas!AH799="","",IF(Reservas!AG799=$O$10,0.85,IF(Reservas!AG799=$O$11,0.45,IF(Reservas!AG799=$O$12,0.33,"")))),Reservas!AI799)</f>
        <v/>
      </c>
      <c r="CM794" t="str">
        <f>IF(Reservas!AL799="",IF(Reservas!AK799="","",IF(Reservas!AJ799=$O$10,0.85,IF(Reservas!AJ799=$O$11,0.45,IF(Reservas!AJ799=$O$12,0.33,"")))),Reservas!AL799)</f>
        <v/>
      </c>
      <c r="CO794" t="str">
        <f>IFERROR('Prod y alimentación'!E852*IF($AN794=$R$10,VLOOKUP($AO794,Listas!$B$6:$C$106,2,),IF($AN794=$R$11,VLOOKUP($AO794,Listas!$E$6:$F$106,2,),IF($AN794=$R$12,VLOOKUP($AO794,Listas!$H$6:$I$106,2,),""))),"")</f>
        <v/>
      </c>
      <c r="CP794" t="str">
        <f>IFERROR('Prod y alimentación'!H852*IF($AN794=$R$10,VLOOKUP($AO794,Listas!$B$6:$C$106,2,),IF($AN794=$R$11,VLOOKUP($AO794,Listas!$E$6:$F$106,2,),IF($AN794=$R$12,VLOOKUP($AO794,Listas!$H$6:$I$106,2,),""))),"")</f>
        <v/>
      </c>
      <c r="CQ794" t="str">
        <f>IFERROR('Prod y alimentación'!K852*IF($AN794=$R$10,VLOOKUP($AO794,Listas!$B$6:$C$106,2,),IF($AN794=$R$11,VLOOKUP($AO794,Listas!$E$6:$F$106,2,),IF($AN794=$R$12,VLOOKUP($AO794,Listas!$H$6:$I$106,2,),""))),"")</f>
        <v/>
      </c>
      <c r="CR794" t="str">
        <f>IFERROR('Prod y alimentación'!N852*IF($AN794=$R$10,VLOOKUP($AO794,Listas!$B$6:$C$106,2,),IF($AN794=$R$11,VLOOKUP($AO794,Listas!$E$6:$F$106,2,),IF($AN794=$R$12,VLOOKUP($AO794,Listas!$H$6:$I$106,2,),""))),"")</f>
        <v/>
      </c>
      <c r="CS794" t="str">
        <f>IFERROR('Prod y alimentación'!Q852*IF($AN794=$R$10,VLOOKUP($AO794,Listas!$B$6:$C$106,2,),IF($AN794=$R$11,VLOOKUP($AO794,Listas!$E$6:$F$106,2,),IF($AN794=$R$12,VLOOKUP($AO794,Listas!$H$6:$I$106,2,),""))),"")</f>
        <v/>
      </c>
      <c r="CT794" t="str">
        <f>IFERROR('Prod y alimentación'!T852*IF($AN794=$R$10,VLOOKUP($AO794,Listas!$B$6:$C$106,2,),IF($AN794=$R$11,VLOOKUP($AO794,Listas!$E$6:$F$106,2,),IF($AN794=$R$12,VLOOKUP($AO794,Listas!$H$6:$I$106,2,),""))),"")</f>
        <v/>
      </c>
      <c r="CU794" t="str">
        <f>IFERROR('Prod y alimentación'!W852*IF($AN794=$R$10,VLOOKUP($AO794,Listas!$B$6:$C$106,2,),IF($AN794=$R$11,VLOOKUP($AO794,Listas!$E$6:$F$106,2,),IF($AN794=$R$12,VLOOKUP($AO794,Listas!$H$6:$I$106,2,),""))),"")</f>
        <v/>
      </c>
      <c r="CV794" t="str">
        <f>IFERROR('Prod y alimentación'!Z852*IF($AN794=$R$10,VLOOKUP($AO794,Listas!$B$6:$C$106,2,),IF($AN794=$R$11,VLOOKUP($AO794,Listas!$E$6:$F$106,2,),IF($AN794=$R$12,VLOOKUP($AO794,Listas!$H$6:$I$106,2,),""))),"")</f>
        <v/>
      </c>
      <c r="CW794" t="str">
        <f>IFERROR('Prod y alimentación'!AC852*IF($AN794=$R$10,VLOOKUP($AO794,Listas!$B$6:$C$106,2,),IF($AN794=$R$11,VLOOKUP($AO794,Listas!$E$6:$F$106,2,),IF($AN794=$R$12,VLOOKUP($AO794,Listas!$H$6:$I$106,2,),""))),"")</f>
        <v/>
      </c>
      <c r="CX794" t="str">
        <f>IFERROR('Prod y alimentación'!AF852*IF($AN794=$R$10,VLOOKUP($AO794,Listas!$B$6:$C$106,2,),IF($AN794=$R$11,VLOOKUP($AO794,Listas!$E$6:$F$106,2,),IF($AN794=$R$12,VLOOKUP($AO794,Listas!$H$6:$I$106,2,),""))),"")</f>
        <v/>
      </c>
      <c r="CY794" t="str">
        <f>IFERROR('Prod y alimentación'!AI852*IF($AN794=$R$10,VLOOKUP($AO794,Listas!$B$6:$C$106,2,),IF($AN794=$R$11,VLOOKUP($AO794,Listas!$E$6:$F$106,2,),IF($AN794=$R$12,VLOOKUP($AO794,Listas!$H$6:$I$106,2,),""))),"")</f>
        <v/>
      </c>
      <c r="CZ794" t="str">
        <f>IFERROR('Prod y alimentación'!AL852*IF($AN794=$R$10,VLOOKUP($AO794,Listas!$B$6:$C$106,2,),IF($AN794=$R$11,VLOOKUP($AO794,Listas!$E$6:$F$106,2,),IF($AN794=$R$12,VLOOKUP($AO794,Listas!$H$6:$I$106,2,),""))),"")</f>
        <v/>
      </c>
    </row>
    <row r="795" spans="80:104" x14ac:dyDescent="0.35">
      <c r="CB795" t="str">
        <f>IF(Reservas!E800="",IF(Reservas!D800="","",IF(Reservas!C800=$O$10,0.85,IF(Reservas!C800=$O$11,0.45,IF(Reservas!C800=$O$12,0.33,"")))),Reservas!E800)</f>
        <v/>
      </c>
      <c r="CC795" t="str">
        <f>IF(Reservas!H800="",IF(Reservas!G800="","",IF(Reservas!F800=$O$10,0.85,IF(Reservas!F800=$O$11,0.45,IF(Reservas!F800=$O$12,0.33,"")))),Reservas!H800)</f>
        <v/>
      </c>
      <c r="CD795" t="str">
        <f>IF(Reservas!K800="",IF(Reservas!J800="","",IF(Reservas!I800=$O$10,0.85,IF(Reservas!I800=$O$11,0.45,IF(Reservas!I800=$O$12,0.33,"")))),Reservas!K800)</f>
        <v/>
      </c>
      <c r="CE795" t="str">
        <f>IF(Reservas!N800="",IF(Reservas!M800="","",IF(Reservas!L800=$O$10,0.85,IF(Reservas!L800=$O$11,0.45,IF(Reservas!L800=$O$12,0.33,"")))),Reservas!N800)</f>
        <v/>
      </c>
      <c r="CF795" t="str">
        <f>IF(Reservas!Q800="",IF(Reservas!P800="","",IF(Reservas!O800=$O$10,0.85,IF(Reservas!O800=$O$11,0.45,IF(Reservas!O800=$O$12,0.33,"")))),Reservas!Q800)</f>
        <v/>
      </c>
      <c r="CG795" t="str">
        <f>IF(Reservas!T800="",IF(Reservas!S800="","",IF(Reservas!R800=$O$10,0.85,IF(Reservas!R800=$O$11,0.45,IF(Reservas!R800=$O$12,0.33,"")))),Reservas!T800)</f>
        <v/>
      </c>
      <c r="CH795" t="str">
        <f>IF(Reservas!W800="",IF(Reservas!V800="","",IF(Reservas!U800=$O$10,0.85,IF(Reservas!U800=$O$11,0.45,IF(Reservas!U800=$O$12,0.33,"")))),Reservas!W800)</f>
        <v/>
      </c>
      <c r="CI795" t="str">
        <f>IF(Reservas!Z800="",IF(Reservas!Y800="","",IF(Reservas!X800=$O$10,0.85,IF(Reservas!X800=$O$11,0.45,IF(Reservas!X800=$O$12,0.33,"")))),Reservas!Z800)</f>
        <v/>
      </c>
      <c r="CJ795" t="str">
        <f>IF(Reservas!AC800="",IF(Reservas!AB800="","",IF(Reservas!AA800=$O$10,0.85,IF(Reservas!AA800=$O$11,0.45,IF(Reservas!AA800=$O$12,0.33,"")))),Reservas!AC800)</f>
        <v/>
      </c>
      <c r="CK795" t="str">
        <f>IF(Reservas!AF800="",IF(Reservas!AE800="","",IF(Reservas!AD800=$O$10,0.85,IF(Reservas!AD800=$O$11,0.45,IF(Reservas!AD800=$O$12,0.33,"")))),Reservas!AF800)</f>
        <v/>
      </c>
      <c r="CL795" t="str">
        <f>IF(Reservas!AI800="",IF(Reservas!AH800="","",IF(Reservas!AG800=$O$10,0.85,IF(Reservas!AG800=$O$11,0.45,IF(Reservas!AG800=$O$12,0.33,"")))),Reservas!AI800)</f>
        <v/>
      </c>
      <c r="CM795" t="str">
        <f>IF(Reservas!AL800="",IF(Reservas!AK800="","",IF(Reservas!AJ800=$O$10,0.85,IF(Reservas!AJ800=$O$11,0.45,IF(Reservas!AJ800=$O$12,0.33,"")))),Reservas!AL800)</f>
        <v/>
      </c>
      <c r="CO795" t="str">
        <f>IFERROR('Prod y alimentación'!E853*IF($AN795=$R$10,VLOOKUP($AO795,Listas!$B$6:$C$106,2,),IF($AN795=$R$11,VLOOKUP($AO795,Listas!$E$6:$F$106,2,),IF($AN795=$R$12,VLOOKUP($AO795,Listas!$H$6:$I$106,2,),""))),"")</f>
        <v/>
      </c>
      <c r="CP795" t="str">
        <f>IFERROR('Prod y alimentación'!H853*IF($AN795=$R$10,VLOOKUP($AO795,Listas!$B$6:$C$106,2,),IF($AN795=$R$11,VLOOKUP($AO795,Listas!$E$6:$F$106,2,),IF($AN795=$R$12,VLOOKUP($AO795,Listas!$H$6:$I$106,2,),""))),"")</f>
        <v/>
      </c>
      <c r="CQ795" t="str">
        <f>IFERROR('Prod y alimentación'!K853*IF($AN795=$R$10,VLOOKUP($AO795,Listas!$B$6:$C$106,2,),IF($AN795=$R$11,VLOOKUP($AO795,Listas!$E$6:$F$106,2,),IF($AN795=$R$12,VLOOKUP($AO795,Listas!$H$6:$I$106,2,),""))),"")</f>
        <v/>
      </c>
      <c r="CR795" t="str">
        <f>IFERROR('Prod y alimentación'!N853*IF($AN795=$R$10,VLOOKUP($AO795,Listas!$B$6:$C$106,2,),IF($AN795=$R$11,VLOOKUP($AO795,Listas!$E$6:$F$106,2,),IF($AN795=$R$12,VLOOKUP($AO795,Listas!$H$6:$I$106,2,),""))),"")</f>
        <v/>
      </c>
      <c r="CS795" t="str">
        <f>IFERROR('Prod y alimentación'!Q853*IF($AN795=$R$10,VLOOKUP($AO795,Listas!$B$6:$C$106,2,),IF($AN795=$R$11,VLOOKUP($AO795,Listas!$E$6:$F$106,2,),IF($AN795=$R$12,VLOOKUP($AO795,Listas!$H$6:$I$106,2,),""))),"")</f>
        <v/>
      </c>
      <c r="CT795" t="str">
        <f>IFERROR('Prod y alimentación'!T853*IF($AN795=$R$10,VLOOKUP($AO795,Listas!$B$6:$C$106,2,),IF($AN795=$R$11,VLOOKUP($AO795,Listas!$E$6:$F$106,2,),IF($AN795=$R$12,VLOOKUP($AO795,Listas!$H$6:$I$106,2,),""))),"")</f>
        <v/>
      </c>
      <c r="CU795" t="str">
        <f>IFERROR('Prod y alimentación'!W853*IF($AN795=$R$10,VLOOKUP($AO795,Listas!$B$6:$C$106,2,),IF($AN795=$R$11,VLOOKUP($AO795,Listas!$E$6:$F$106,2,),IF($AN795=$R$12,VLOOKUP($AO795,Listas!$H$6:$I$106,2,),""))),"")</f>
        <v/>
      </c>
      <c r="CV795" t="str">
        <f>IFERROR('Prod y alimentación'!Z853*IF($AN795=$R$10,VLOOKUP($AO795,Listas!$B$6:$C$106,2,),IF($AN795=$R$11,VLOOKUP($AO795,Listas!$E$6:$F$106,2,),IF($AN795=$R$12,VLOOKUP($AO795,Listas!$H$6:$I$106,2,),""))),"")</f>
        <v/>
      </c>
      <c r="CW795" t="str">
        <f>IFERROR('Prod y alimentación'!AC853*IF($AN795=$R$10,VLOOKUP($AO795,Listas!$B$6:$C$106,2,),IF($AN795=$R$11,VLOOKUP($AO795,Listas!$E$6:$F$106,2,),IF($AN795=$R$12,VLOOKUP($AO795,Listas!$H$6:$I$106,2,),""))),"")</f>
        <v/>
      </c>
      <c r="CX795" t="str">
        <f>IFERROR('Prod y alimentación'!AF853*IF($AN795=$R$10,VLOOKUP($AO795,Listas!$B$6:$C$106,2,),IF($AN795=$R$11,VLOOKUP($AO795,Listas!$E$6:$F$106,2,),IF($AN795=$R$12,VLOOKUP($AO795,Listas!$H$6:$I$106,2,),""))),"")</f>
        <v/>
      </c>
      <c r="CY795" t="str">
        <f>IFERROR('Prod y alimentación'!AI853*IF($AN795=$R$10,VLOOKUP($AO795,Listas!$B$6:$C$106,2,),IF($AN795=$R$11,VLOOKUP($AO795,Listas!$E$6:$F$106,2,),IF($AN795=$R$12,VLOOKUP($AO795,Listas!$H$6:$I$106,2,),""))),"")</f>
        <v/>
      </c>
      <c r="CZ795" t="str">
        <f>IFERROR('Prod y alimentación'!AL853*IF($AN795=$R$10,VLOOKUP($AO795,Listas!$B$6:$C$106,2,),IF($AN795=$R$11,VLOOKUP($AO795,Listas!$E$6:$F$106,2,),IF($AN795=$R$12,VLOOKUP($AO795,Listas!$H$6:$I$106,2,),""))),"")</f>
        <v/>
      </c>
    </row>
    <row r="796" spans="80:104" x14ac:dyDescent="0.35">
      <c r="CB796" t="str">
        <f>IF(Reservas!E801="",IF(Reservas!D801="","",IF(Reservas!C801=$O$10,0.85,IF(Reservas!C801=$O$11,0.45,IF(Reservas!C801=$O$12,0.33,"")))),Reservas!E801)</f>
        <v/>
      </c>
      <c r="CC796" t="str">
        <f>IF(Reservas!H801="",IF(Reservas!G801="","",IF(Reservas!F801=$O$10,0.85,IF(Reservas!F801=$O$11,0.45,IF(Reservas!F801=$O$12,0.33,"")))),Reservas!H801)</f>
        <v/>
      </c>
      <c r="CD796" t="str">
        <f>IF(Reservas!K801="",IF(Reservas!J801="","",IF(Reservas!I801=$O$10,0.85,IF(Reservas!I801=$O$11,0.45,IF(Reservas!I801=$O$12,0.33,"")))),Reservas!K801)</f>
        <v/>
      </c>
      <c r="CE796" t="str">
        <f>IF(Reservas!N801="",IF(Reservas!M801="","",IF(Reservas!L801=$O$10,0.85,IF(Reservas!L801=$O$11,0.45,IF(Reservas!L801=$O$12,0.33,"")))),Reservas!N801)</f>
        <v/>
      </c>
      <c r="CF796" t="str">
        <f>IF(Reservas!Q801="",IF(Reservas!P801="","",IF(Reservas!O801=$O$10,0.85,IF(Reservas!O801=$O$11,0.45,IF(Reservas!O801=$O$12,0.33,"")))),Reservas!Q801)</f>
        <v/>
      </c>
      <c r="CG796" t="str">
        <f>IF(Reservas!T801="",IF(Reservas!S801="","",IF(Reservas!R801=$O$10,0.85,IF(Reservas!R801=$O$11,0.45,IF(Reservas!R801=$O$12,0.33,"")))),Reservas!T801)</f>
        <v/>
      </c>
      <c r="CH796" t="str">
        <f>IF(Reservas!W801="",IF(Reservas!V801="","",IF(Reservas!U801=$O$10,0.85,IF(Reservas!U801=$O$11,0.45,IF(Reservas!U801=$O$12,0.33,"")))),Reservas!W801)</f>
        <v/>
      </c>
      <c r="CI796" t="str">
        <f>IF(Reservas!Z801="",IF(Reservas!Y801="","",IF(Reservas!X801=$O$10,0.85,IF(Reservas!X801=$O$11,0.45,IF(Reservas!X801=$O$12,0.33,"")))),Reservas!Z801)</f>
        <v/>
      </c>
      <c r="CJ796" t="str">
        <f>IF(Reservas!AC801="",IF(Reservas!AB801="","",IF(Reservas!AA801=$O$10,0.85,IF(Reservas!AA801=$O$11,0.45,IF(Reservas!AA801=$O$12,0.33,"")))),Reservas!AC801)</f>
        <v/>
      </c>
      <c r="CK796" t="str">
        <f>IF(Reservas!AF801="",IF(Reservas!AE801="","",IF(Reservas!AD801=$O$10,0.85,IF(Reservas!AD801=$O$11,0.45,IF(Reservas!AD801=$O$12,0.33,"")))),Reservas!AF801)</f>
        <v/>
      </c>
      <c r="CL796" t="str">
        <f>IF(Reservas!AI801="",IF(Reservas!AH801="","",IF(Reservas!AG801=$O$10,0.85,IF(Reservas!AG801=$O$11,0.45,IF(Reservas!AG801=$O$12,0.33,"")))),Reservas!AI801)</f>
        <v/>
      </c>
      <c r="CM796" t="str">
        <f>IF(Reservas!AL801="",IF(Reservas!AK801="","",IF(Reservas!AJ801=$O$10,0.85,IF(Reservas!AJ801=$O$11,0.45,IF(Reservas!AJ801=$O$12,0.33,"")))),Reservas!AL801)</f>
        <v/>
      </c>
      <c r="CO796" t="str">
        <f>IFERROR('Prod y alimentación'!E854*IF($AN796=$R$10,VLOOKUP($AO796,Listas!$B$6:$C$106,2,),IF($AN796=$R$11,VLOOKUP($AO796,Listas!$E$6:$F$106,2,),IF($AN796=$R$12,VLOOKUP($AO796,Listas!$H$6:$I$106,2,),""))),"")</f>
        <v/>
      </c>
      <c r="CP796" t="str">
        <f>IFERROR('Prod y alimentación'!H854*IF($AN796=$R$10,VLOOKUP($AO796,Listas!$B$6:$C$106,2,),IF($AN796=$R$11,VLOOKUP($AO796,Listas!$E$6:$F$106,2,),IF($AN796=$R$12,VLOOKUP($AO796,Listas!$H$6:$I$106,2,),""))),"")</f>
        <v/>
      </c>
      <c r="CQ796" t="str">
        <f>IFERROR('Prod y alimentación'!K854*IF($AN796=$R$10,VLOOKUP($AO796,Listas!$B$6:$C$106,2,),IF($AN796=$R$11,VLOOKUP($AO796,Listas!$E$6:$F$106,2,),IF($AN796=$R$12,VLOOKUP($AO796,Listas!$H$6:$I$106,2,),""))),"")</f>
        <v/>
      </c>
      <c r="CR796" t="str">
        <f>IFERROR('Prod y alimentación'!N854*IF($AN796=$R$10,VLOOKUP($AO796,Listas!$B$6:$C$106,2,),IF($AN796=$R$11,VLOOKUP($AO796,Listas!$E$6:$F$106,2,),IF($AN796=$R$12,VLOOKUP($AO796,Listas!$H$6:$I$106,2,),""))),"")</f>
        <v/>
      </c>
      <c r="CS796" t="str">
        <f>IFERROR('Prod y alimentación'!Q854*IF($AN796=$R$10,VLOOKUP($AO796,Listas!$B$6:$C$106,2,),IF($AN796=$R$11,VLOOKUP($AO796,Listas!$E$6:$F$106,2,),IF($AN796=$R$12,VLOOKUP($AO796,Listas!$H$6:$I$106,2,),""))),"")</f>
        <v/>
      </c>
      <c r="CT796" t="str">
        <f>IFERROR('Prod y alimentación'!T854*IF($AN796=$R$10,VLOOKUP($AO796,Listas!$B$6:$C$106,2,),IF($AN796=$R$11,VLOOKUP($AO796,Listas!$E$6:$F$106,2,),IF($AN796=$R$12,VLOOKUP($AO796,Listas!$H$6:$I$106,2,),""))),"")</f>
        <v/>
      </c>
      <c r="CU796" t="str">
        <f>IFERROR('Prod y alimentación'!W854*IF($AN796=$R$10,VLOOKUP($AO796,Listas!$B$6:$C$106,2,),IF($AN796=$R$11,VLOOKUP($AO796,Listas!$E$6:$F$106,2,),IF($AN796=$R$12,VLOOKUP($AO796,Listas!$H$6:$I$106,2,),""))),"")</f>
        <v/>
      </c>
      <c r="CV796" t="str">
        <f>IFERROR('Prod y alimentación'!Z854*IF($AN796=$R$10,VLOOKUP($AO796,Listas!$B$6:$C$106,2,),IF($AN796=$R$11,VLOOKUP($AO796,Listas!$E$6:$F$106,2,),IF($AN796=$R$12,VLOOKUP($AO796,Listas!$H$6:$I$106,2,),""))),"")</f>
        <v/>
      </c>
      <c r="CW796" t="str">
        <f>IFERROR('Prod y alimentación'!AC854*IF($AN796=$R$10,VLOOKUP($AO796,Listas!$B$6:$C$106,2,),IF($AN796=$R$11,VLOOKUP($AO796,Listas!$E$6:$F$106,2,),IF($AN796=$R$12,VLOOKUP($AO796,Listas!$H$6:$I$106,2,),""))),"")</f>
        <v/>
      </c>
      <c r="CX796" t="str">
        <f>IFERROR('Prod y alimentación'!AF854*IF($AN796=$R$10,VLOOKUP($AO796,Listas!$B$6:$C$106,2,),IF($AN796=$R$11,VLOOKUP($AO796,Listas!$E$6:$F$106,2,),IF($AN796=$R$12,VLOOKUP($AO796,Listas!$H$6:$I$106,2,),""))),"")</f>
        <v/>
      </c>
      <c r="CY796" t="str">
        <f>IFERROR('Prod y alimentación'!AI854*IF($AN796=$R$10,VLOOKUP($AO796,Listas!$B$6:$C$106,2,),IF($AN796=$R$11,VLOOKUP($AO796,Listas!$E$6:$F$106,2,),IF($AN796=$R$12,VLOOKUP($AO796,Listas!$H$6:$I$106,2,),""))),"")</f>
        <v/>
      </c>
      <c r="CZ796" t="str">
        <f>IFERROR('Prod y alimentación'!AL854*IF($AN796=$R$10,VLOOKUP($AO796,Listas!$B$6:$C$106,2,),IF($AN796=$R$11,VLOOKUP($AO796,Listas!$E$6:$F$106,2,),IF($AN796=$R$12,VLOOKUP($AO796,Listas!$H$6:$I$106,2,),""))),"")</f>
        <v/>
      </c>
    </row>
    <row r="797" spans="80:104" x14ac:dyDescent="0.35">
      <c r="CB797" t="str">
        <f>IF(Reservas!E802="",IF(Reservas!D802="","",IF(Reservas!C802=$O$10,0.85,IF(Reservas!C802=$O$11,0.45,IF(Reservas!C802=$O$12,0.33,"")))),Reservas!E802)</f>
        <v/>
      </c>
      <c r="CC797" t="str">
        <f>IF(Reservas!H802="",IF(Reservas!G802="","",IF(Reservas!F802=$O$10,0.85,IF(Reservas!F802=$O$11,0.45,IF(Reservas!F802=$O$12,0.33,"")))),Reservas!H802)</f>
        <v/>
      </c>
      <c r="CD797" t="str">
        <f>IF(Reservas!K802="",IF(Reservas!J802="","",IF(Reservas!I802=$O$10,0.85,IF(Reservas!I802=$O$11,0.45,IF(Reservas!I802=$O$12,0.33,"")))),Reservas!K802)</f>
        <v/>
      </c>
      <c r="CE797" t="str">
        <f>IF(Reservas!N802="",IF(Reservas!M802="","",IF(Reservas!L802=$O$10,0.85,IF(Reservas!L802=$O$11,0.45,IF(Reservas!L802=$O$12,0.33,"")))),Reservas!N802)</f>
        <v/>
      </c>
      <c r="CF797" t="str">
        <f>IF(Reservas!Q802="",IF(Reservas!P802="","",IF(Reservas!O802=$O$10,0.85,IF(Reservas!O802=$O$11,0.45,IF(Reservas!O802=$O$12,0.33,"")))),Reservas!Q802)</f>
        <v/>
      </c>
      <c r="CG797" t="str">
        <f>IF(Reservas!T802="",IF(Reservas!S802="","",IF(Reservas!R802=$O$10,0.85,IF(Reservas!R802=$O$11,0.45,IF(Reservas!R802=$O$12,0.33,"")))),Reservas!T802)</f>
        <v/>
      </c>
      <c r="CH797" t="str">
        <f>IF(Reservas!W802="",IF(Reservas!V802="","",IF(Reservas!U802=$O$10,0.85,IF(Reservas!U802=$O$11,0.45,IF(Reservas!U802=$O$12,0.33,"")))),Reservas!W802)</f>
        <v/>
      </c>
      <c r="CI797" t="str">
        <f>IF(Reservas!Z802="",IF(Reservas!Y802="","",IF(Reservas!X802=$O$10,0.85,IF(Reservas!X802=$O$11,0.45,IF(Reservas!X802=$O$12,0.33,"")))),Reservas!Z802)</f>
        <v/>
      </c>
      <c r="CJ797" t="str">
        <f>IF(Reservas!AC802="",IF(Reservas!AB802="","",IF(Reservas!AA802=$O$10,0.85,IF(Reservas!AA802=$O$11,0.45,IF(Reservas!AA802=$O$12,0.33,"")))),Reservas!AC802)</f>
        <v/>
      </c>
      <c r="CK797" t="str">
        <f>IF(Reservas!AF802="",IF(Reservas!AE802="","",IF(Reservas!AD802=$O$10,0.85,IF(Reservas!AD802=$O$11,0.45,IF(Reservas!AD802=$O$12,0.33,"")))),Reservas!AF802)</f>
        <v/>
      </c>
      <c r="CL797" t="str">
        <f>IF(Reservas!AI802="",IF(Reservas!AH802="","",IF(Reservas!AG802=$O$10,0.85,IF(Reservas!AG802=$O$11,0.45,IF(Reservas!AG802=$O$12,0.33,"")))),Reservas!AI802)</f>
        <v/>
      </c>
      <c r="CM797" t="str">
        <f>IF(Reservas!AL802="",IF(Reservas!AK802="","",IF(Reservas!AJ802=$O$10,0.85,IF(Reservas!AJ802=$O$11,0.45,IF(Reservas!AJ802=$O$12,0.33,"")))),Reservas!AL802)</f>
        <v/>
      </c>
      <c r="CO797" t="str">
        <f>IFERROR('Prod y alimentación'!E855*IF($AN797=$R$10,VLOOKUP($AO797,Listas!$B$6:$C$106,2,),IF($AN797=$R$11,VLOOKUP($AO797,Listas!$E$6:$F$106,2,),IF($AN797=$R$12,VLOOKUP($AO797,Listas!$H$6:$I$106,2,),""))),"")</f>
        <v/>
      </c>
      <c r="CP797" t="str">
        <f>IFERROR('Prod y alimentación'!H855*IF($AN797=$R$10,VLOOKUP($AO797,Listas!$B$6:$C$106,2,),IF($AN797=$R$11,VLOOKUP($AO797,Listas!$E$6:$F$106,2,),IF($AN797=$R$12,VLOOKUP($AO797,Listas!$H$6:$I$106,2,),""))),"")</f>
        <v/>
      </c>
      <c r="CQ797" t="str">
        <f>IFERROR('Prod y alimentación'!K855*IF($AN797=$R$10,VLOOKUP($AO797,Listas!$B$6:$C$106,2,),IF($AN797=$R$11,VLOOKUP($AO797,Listas!$E$6:$F$106,2,),IF($AN797=$R$12,VLOOKUP($AO797,Listas!$H$6:$I$106,2,),""))),"")</f>
        <v/>
      </c>
      <c r="CR797" t="str">
        <f>IFERROR('Prod y alimentación'!N855*IF($AN797=$R$10,VLOOKUP($AO797,Listas!$B$6:$C$106,2,),IF($AN797=$R$11,VLOOKUP($AO797,Listas!$E$6:$F$106,2,),IF($AN797=$R$12,VLOOKUP($AO797,Listas!$H$6:$I$106,2,),""))),"")</f>
        <v/>
      </c>
      <c r="CS797" t="str">
        <f>IFERROR('Prod y alimentación'!Q855*IF($AN797=$R$10,VLOOKUP($AO797,Listas!$B$6:$C$106,2,),IF($AN797=$R$11,VLOOKUP($AO797,Listas!$E$6:$F$106,2,),IF($AN797=$R$12,VLOOKUP($AO797,Listas!$H$6:$I$106,2,),""))),"")</f>
        <v/>
      </c>
      <c r="CT797" t="str">
        <f>IFERROR('Prod y alimentación'!T855*IF($AN797=$R$10,VLOOKUP($AO797,Listas!$B$6:$C$106,2,),IF($AN797=$R$11,VLOOKUP($AO797,Listas!$E$6:$F$106,2,),IF($AN797=$R$12,VLOOKUP($AO797,Listas!$H$6:$I$106,2,),""))),"")</f>
        <v/>
      </c>
      <c r="CU797" t="str">
        <f>IFERROR('Prod y alimentación'!W855*IF($AN797=$R$10,VLOOKUP($AO797,Listas!$B$6:$C$106,2,),IF($AN797=$R$11,VLOOKUP($AO797,Listas!$E$6:$F$106,2,),IF($AN797=$R$12,VLOOKUP($AO797,Listas!$H$6:$I$106,2,),""))),"")</f>
        <v/>
      </c>
      <c r="CV797" t="str">
        <f>IFERROR('Prod y alimentación'!Z855*IF($AN797=$R$10,VLOOKUP($AO797,Listas!$B$6:$C$106,2,),IF($AN797=$R$11,VLOOKUP($AO797,Listas!$E$6:$F$106,2,),IF($AN797=$R$12,VLOOKUP($AO797,Listas!$H$6:$I$106,2,),""))),"")</f>
        <v/>
      </c>
      <c r="CW797" t="str">
        <f>IFERROR('Prod y alimentación'!AC855*IF($AN797=$R$10,VLOOKUP($AO797,Listas!$B$6:$C$106,2,),IF($AN797=$R$11,VLOOKUP($AO797,Listas!$E$6:$F$106,2,),IF($AN797=$R$12,VLOOKUP($AO797,Listas!$H$6:$I$106,2,),""))),"")</f>
        <v/>
      </c>
      <c r="CX797" t="str">
        <f>IFERROR('Prod y alimentación'!AF855*IF($AN797=$R$10,VLOOKUP($AO797,Listas!$B$6:$C$106,2,),IF($AN797=$R$11,VLOOKUP($AO797,Listas!$E$6:$F$106,2,),IF($AN797=$R$12,VLOOKUP($AO797,Listas!$H$6:$I$106,2,),""))),"")</f>
        <v/>
      </c>
      <c r="CY797" t="str">
        <f>IFERROR('Prod y alimentación'!AI855*IF($AN797=$R$10,VLOOKUP($AO797,Listas!$B$6:$C$106,2,),IF($AN797=$R$11,VLOOKUP($AO797,Listas!$E$6:$F$106,2,),IF($AN797=$R$12,VLOOKUP($AO797,Listas!$H$6:$I$106,2,),""))),"")</f>
        <v/>
      </c>
      <c r="CZ797" t="str">
        <f>IFERROR('Prod y alimentación'!AL855*IF($AN797=$R$10,VLOOKUP($AO797,Listas!$B$6:$C$106,2,),IF($AN797=$R$11,VLOOKUP($AO797,Listas!$E$6:$F$106,2,),IF($AN797=$R$12,VLOOKUP($AO797,Listas!$H$6:$I$106,2,),""))),"")</f>
        <v/>
      </c>
    </row>
    <row r="798" spans="80:104" x14ac:dyDescent="0.35">
      <c r="CB798" t="str">
        <f>IF(Reservas!E803="",IF(Reservas!D803="","",IF(Reservas!C803=$O$10,0.85,IF(Reservas!C803=$O$11,0.45,IF(Reservas!C803=$O$12,0.33,"")))),Reservas!E803)</f>
        <v/>
      </c>
      <c r="CC798" t="str">
        <f>IF(Reservas!H803="",IF(Reservas!G803="","",IF(Reservas!F803=$O$10,0.85,IF(Reservas!F803=$O$11,0.45,IF(Reservas!F803=$O$12,0.33,"")))),Reservas!H803)</f>
        <v/>
      </c>
      <c r="CD798" t="str">
        <f>IF(Reservas!K803="",IF(Reservas!J803="","",IF(Reservas!I803=$O$10,0.85,IF(Reservas!I803=$O$11,0.45,IF(Reservas!I803=$O$12,0.33,"")))),Reservas!K803)</f>
        <v/>
      </c>
      <c r="CE798" t="str">
        <f>IF(Reservas!N803="",IF(Reservas!M803="","",IF(Reservas!L803=$O$10,0.85,IF(Reservas!L803=$O$11,0.45,IF(Reservas!L803=$O$12,0.33,"")))),Reservas!N803)</f>
        <v/>
      </c>
      <c r="CF798" t="str">
        <f>IF(Reservas!Q803="",IF(Reservas!P803="","",IF(Reservas!O803=$O$10,0.85,IF(Reservas!O803=$O$11,0.45,IF(Reservas!O803=$O$12,0.33,"")))),Reservas!Q803)</f>
        <v/>
      </c>
      <c r="CG798" t="str">
        <f>IF(Reservas!T803="",IF(Reservas!S803="","",IF(Reservas!R803=$O$10,0.85,IF(Reservas!R803=$O$11,0.45,IF(Reservas!R803=$O$12,0.33,"")))),Reservas!T803)</f>
        <v/>
      </c>
      <c r="CH798" t="str">
        <f>IF(Reservas!W803="",IF(Reservas!V803="","",IF(Reservas!U803=$O$10,0.85,IF(Reservas!U803=$O$11,0.45,IF(Reservas!U803=$O$12,0.33,"")))),Reservas!W803)</f>
        <v/>
      </c>
      <c r="CI798" t="str">
        <f>IF(Reservas!Z803="",IF(Reservas!Y803="","",IF(Reservas!X803=$O$10,0.85,IF(Reservas!X803=$O$11,0.45,IF(Reservas!X803=$O$12,0.33,"")))),Reservas!Z803)</f>
        <v/>
      </c>
      <c r="CJ798" t="str">
        <f>IF(Reservas!AC803="",IF(Reservas!AB803="","",IF(Reservas!AA803=$O$10,0.85,IF(Reservas!AA803=$O$11,0.45,IF(Reservas!AA803=$O$12,0.33,"")))),Reservas!AC803)</f>
        <v/>
      </c>
      <c r="CK798" t="str">
        <f>IF(Reservas!AF803="",IF(Reservas!AE803="","",IF(Reservas!AD803=$O$10,0.85,IF(Reservas!AD803=$O$11,0.45,IF(Reservas!AD803=$O$12,0.33,"")))),Reservas!AF803)</f>
        <v/>
      </c>
      <c r="CL798" t="str">
        <f>IF(Reservas!AI803="",IF(Reservas!AH803="","",IF(Reservas!AG803=$O$10,0.85,IF(Reservas!AG803=$O$11,0.45,IF(Reservas!AG803=$O$12,0.33,"")))),Reservas!AI803)</f>
        <v/>
      </c>
      <c r="CM798" t="str">
        <f>IF(Reservas!AL803="",IF(Reservas!AK803="","",IF(Reservas!AJ803=$O$10,0.85,IF(Reservas!AJ803=$O$11,0.45,IF(Reservas!AJ803=$O$12,0.33,"")))),Reservas!AL803)</f>
        <v/>
      </c>
      <c r="CO798" t="str">
        <f>IFERROR('Prod y alimentación'!E856*IF($AN798=$R$10,VLOOKUP($AO798,Listas!$B$6:$C$106,2,),IF($AN798=$R$11,VLOOKUP($AO798,Listas!$E$6:$F$106,2,),IF($AN798=$R$12,VLOOKUP($AO798,Listas!$H$6:$I$106,2,),""))),"")</f>
        <v/>
      </c>
      <c r="CP798" t="str">
        <f>IFERROR('Prod y alimentación'!H856*IF($AN798=$R$10,VLOOKUP($AO798,Listas!$B$6:$C$106,2,),IF($AN798=$R$11,VLOOKUP($AO798,Listas!$E$6:$F$106,2,),IF($AN798=$R$12,VLOOKUP($AO798,Listas!$H$6:$I$106,2,),""))),"")</f>
        <v/>
      </c>
      <c r="CQ798" t="str">
        <f>IFERROR('Prod y alimentación'!K856*IF($AN798=$R$10,VLOOKUP($AO798,Listas!$B$6:$C$106,2,),IF($AN798=$R$11,VLOOKUP($AO798,Listas!$E$6:$F$106,2,),IF($AN798=$R$12,VLOOKUP($AO798,Listas!$H$6:$I$106,2,),""))),"")</f>
        <v/>
      </c>
      <c r="CR798" t="str">
        <f>IFERROR('Prod y alimentación'!N856*IF($AN798=$R$10,VLOOKUP($AO798,Listas!$B$6:$C$106,2,),IF($AN798=$R$11,VLOOKUP($AO798,Listas!$E$6:$F$106,2,),IF($AN798=$R$12,VLOOKUP($AO798,Listas!$H$6:$I$106,2,),""))),"")</f>
        <v/>
      </c>
      <c r="CS798" t="str">
        <f>IFERROR('Prod y alimentación'!Q856*IF($AN798=$R$10,VLOOKUP($AO798,Listas!$B$6:$C$106,2,),IF($AN798=$R$11,VLOOKUP($AO798,Listas!$E$6:$F$106,2,),IF($AN798=$R$12,VLOOKUP($AO798,Listas!$H$6:$I$106,2,),""))),"")</f>
        <v/>
      </c>
      <c r="CT798" t="str">
        <f>IFERROR('Prod y alimentación'!T856*IF($AN798=$R$10,VLOOKUP($AO798,Listas!$B$6:$C$106,2,),IF($AN798=$R$11,VLOOKUP($AO798,Listas!$E$6:$F$106,2,),IF($AN798=$R$12,VLOOKUP($AO798,Listas!$H$6:$I$106,2,),""))),"")</f>
        <v/>
      </c>
      <c r="CU798" t="str">
        <f>IFERROR('Prod y alimentación'!W856*IF($AN798=$R$10,VLOOKUP($AO798,Listas!$B$6:$C$106,2,),IF($AN798=$R$11,VLOOKUP($AO798,Listas!$E$6:$F$106,2,),IF($AN798=$R$12,VLOOKUP($AO798,Listas!$H$6:$I$106,2,),""))),"")</f>
        <v/>
      </c>
      <c r="CV798" t="str">
        <f>IFERROR('Prod y alimentación'!Z856*IF($AN798=$R$10,VLOOKUP($AO798,Listas!$B$6:$C$106,2,),IF($AN798=$R$11,VLOOKUP($AO798,Listas!$E$6:$F$106,2,),IF($AN798=$R$12,VLOOKUP($AO798,Listas!$H$6:$I$106,2,),""))),"")</f>
        <v/>
      </c>
      <c r="CW798" t="str">
        <f>IFERROR('Prod y alimentación'!AC856*IF($AN798=$R$10,VLOOKUP($AO798,Listas!$B$6:$C$106,2,),IF($AN798=$R$11,VLOOKUP($AO798,Listas!$E$6:$F$106,2,),IF($AN798=$R$12,VLOOKUP($AO798,Listas!$H$6:$I$106,2,),""))),"")</f>
        <v/>
      </c>
      <c r="CX798" t="str">
        <f>IFERROR('Prod y alimentación'!AF856*IF($AN798=$R$10,VLOOKUP($AO798,Listas!$B$6:$C$106,2,),IF($AN798=$R$11,VLOOKUP($AO798,Listas!$E$6:$F$106,2,),IF($AN798=$R$12,VLOOKUP($AO798,Listas!$H$6:$I$106,2,),""))),"")</f>
        <v/>
      </c>
      <c r="CY798" t="str">
        <f>IFERROR('Prod y alimentación'!AI856*IF($AN798=$R$10,VLOOKUP($AO798,Listas!$B$6:$C$106,2,),IF($AN798=$R$11,VLOOKUP($AO798,Listas!$E$6:$F$106,2,),IF($AN798=$R$12,VLOOKUP($AO798,Listas!$H$6:$I$106,2,),""))),"")</f>
        <v/>
      </c>
      <c r="CZ798" t="str">
        <f>IFERROR('Prod y alimentación'!AL856*IF($AN798=$R$10,VLOOKUP($AO798,Listas!$B$6:$C$106,2,),IF($AN798=$R$11,VLOOKUP($AO798,Listas!$E$6:$F$106,2,),IF($AN798=$R$12,VLOOKUP($AO798,Listas!$H$6:$I$106,2,),""))),"")</f>
        <v/>
      </c>
    </row>
    <row r="799" spans="80:104" x14ac:dyDescent="0.35">
      <c r="CB799" t="str">
        <f>IF(Reservas!E804="",IF(Reservas!D804="","",IF(Reservas!C804=$O$10,0.85,IF(Reservas!C804=$O$11,0.45,IF(Reservas!C804=$O$12,0.33,"")))),Reservas!E804)</f>
        <v/>
      </c>
      <c r="CC799" t="str">
        <f>IF(Reservas!H804="",IF(Reservas!G804="","",IF(Reservas!F804=$O$10,0.85,IF(Reservas!F804=$O$11,0.45,IF(Reservas!F804=$O$12,0.33,"")))),Reservas!H804)</f>
        <v/>
      </c>
      <c r="CD799" t="str">
        <f>IF(Reservas!K804="",IF(Reservas!J804="","",IF(Reservas!I804=$O$10,0.85,IF(Reservas!I804=$O$11,0.45,IF(Reservas!I804=$O$12,0.33,"")))),Reservas!K804)</f>
        <v/>
      </c>
      <c r="CE799" t="str">
        <f>IF(Reservas!N804="",IF(Reservas!M804="","",IF(Reservas!L804=$O$10,0.85,IF(Reservas!L804=$O$11,0.45,IF(Reservas!L804=$O$12,0.33,"")))),Reservas!N804)</f>
        <v/>
      </c>
      <c r="CF799" t="str">
        <f>IF(Reservas!Q804="",IF(Reservas!P804="","",IF(Reservas!O804=$O$10,0.85,IF(Reservas!O804=$O$11,0.45,IF(Reservas!O804=$O$12,0.33,"")))),Reservas!Q804)</f>
        <v/>
      </c>
      <c r="CG799" t="str">
        <f>IF(Reservas!T804="",IF(Reservas!S804="","",IF(Reservas!R804=$O$10,0.85,IF(Reservas!R804=$O$11,0.45,IF(Reservas!R804=$O$12,0.33,"")))),Reservas!T804)</f>
        <v/>
      </c>
      <c r="CH799" t="str">
        <f>IF(Reservas!W804="",IF(Reservas!V804="","",IF(Reservas!U804=$O$10,0.85,IF(Reservas!U804=$O$11,0.45,IF(Reservas!U804=$O$12,0.33,"")))),Reservas!W804)</f>
        <v/>
      </c>
      <c r="CI799" t="str">
        <f>IF(Reservas!Z804="",IF(Reservas!Y804="","",IF(Reservas!X804=$O$10,0.85,IF(Reservas!X804=$O$11,0.45,IF(Reservas!X804=$O$12,0.33,"")))),Reservas!Z804)</f>
        <v/>
      </c>
      <c r="CJ799" t="str">
        <f>IF(Reservas!AC804="",IF(Reservas!AB804="","",IF(Reservas!AA804=$O$10,0.85,IF(Reservas!AA804=$O$11,0.45,IF(Reservas!AA804=$O$12,0.33,"")))),Reservas!AC804)</f>
        <v/>
      </c>
      <c r="CK799" t="str">
        <f>IF(Reservas!AF804="",IF(Reservas!AE804="","",IF(Reservas!AD804=$O$10,0.85,IF(Reservas!AD804=$O$11,0.45,IF(Reservas!AD804=$O$12,0.33,"")))),Reservas!AF804)</f>
        <v/>
      </c>
      <c r="CL799" t="str">
        <f>IF(Reservas!AI804="",IF(Reservas!AH804="","",IF(Reservas!AG804=$O$10,0.85,IF(Reservas!AG804=$O$11,0.45,IF(Reservas!AG804=$O$12,0.33,"")))),Reservas!AI804)</f>
        <v/>
      </c>
      <c r="CM799" t="str">
        <f>IF(Reservas!AL804="",IF(Reservas!AK804="","",IF(Reservas!AJ804=$O$10,0.85,IF(Reservas!AJ804=$O$11,0.45,IF(Reservas!AJ804=$O$12,0.33,"")))),Reservas!AL804)</f>
        <v/>
      </c>
      <c r="CO799" t="str">
        <f>IFERROR('Prod y alimentación'!E857*IF($AN799=$R$10,VLOOKUP($AO799,Listas!$B$6:$C$106,2,),IF($AN799=$R$11,VLOOKUP($AO799,Listas!$E$6:$F$106,2,),IF($AN799=$R$12,VLOOKUP($AO799,Listas!$H$6:$I$106,2,),""))),"")</f>
        <v/>
      </c>
      <c r="CP799" t="str">
        <f>IFERROR('Prod y alimentación'!H857*IF($AN799=$R$10,VLOOKUP($AO799,Listas!$B$6:$C$106,2,),IF($AN799=$R$11,VLOOKUP($AO799,Listas!$E$6:$F$106,2,),IF($AN799=$R$12,VLOOKUP($AO799,Listas!$H$6:$I$106,2,),""))),"")</f>
        <v/>
      </c>
      <c r="CQ799" t="str">
        <f>IFERROR('Prod y alimentación'!K857*IF($AN799=$R$10,VLOOKUP($AO799,Listas!$B$6:$C$106,2,),IF($AN799=$R$11,VLOOKUP($AO799,Listas!$E$6:$F$106,2,),IF($AN799=$R$12,VLOOKUP($AO799,Listas!$H$6:$I$106,2,),""))),"")</f>
        <v/>
      </c>
      <c r="CR799" t="str">
        <f>IFERROR('Prod y alimentación'!N857*IF($AN799=$R$10,VLOOKUP($AO799,Listas!$B$6:$C$106,2,),IF($AN799=$R$11,VLOOKUP($AO799,Listas!$E$6:$F$106,2,),IF($AN799=$R$12,VLOOKUP($AO799,Listas!$H$6:$I$106,2,),""))),"")</f>
        <v/>
      </c>
      <c r="CS799" t="str">
        <f>IFERROR('Prod y alimentación'!Q857*IF($AN799=$R$10,VLOOKUP($AO799,Listas!$B$6:$C$106,2,),IF($AN799=$R$11,VLOOKUP($AO799,Listas!$E$6:$F$106,2,),IF($AN799=$R$12,VLOOKUP($AO799,Listas!$H$6:$I$106,2,),""))),"")</f>
        <v/>
      </c>
      <c r="CT799" t="str">
        <f>IFERROR('Prod y alimentación'!T857*IF($AN799=$R$10,VLOOKUP($AO799,Listas!$B$6:$C$106,2,),IF($AN799=$R$11,VLOOKUP($AO799,Listas!$E$6:$F$106,2,),IF($AN799=$R$12,VLOOKUP($AO799,Listas!$H$6:$I$106,2,),""))),"")</f>
        <v/>
      </c>
      <c r="CU799" t="str">
        <f>IFERROR('Prod y alimentación'!W857*IF($AN799=$R$10,VLOOKUP($AO799,Listas!$B$6:$C$106,2,),IF($AN799=$R$11,VLOOKUP($AO799,Listas!$E$6:$F$106,2,),IF($AN799=$R$12,VLOOKUP($AO799,Listas!$H$6:$I$106,2,),""))),"")</f>
        <v/>
      </c>
      <c r="CV799" t="str">
        <f>IFERROR('Prod y alimentación'!Z857*IF($AN799=$R$10,VLOOKUP($AO799,Listas!$B$6:$C$106,2,),IF($AN799=$R$11,VLOOKUP($AO799,Listas!$E$6:$F$106,2,),IF($AN799=$R$12,VLOOKUP($AO799,Listas!$H$6:$I$106,2,),""))),"")</f>
        <v/>
      </c>
      <c r="CW799" t="str">
        <f>IFERROR('Prod y alimentación'!AC857*IF($AN799=$R$10,VLOOKUP($AO799,Listas!$B$6:$C$106,2,),IF($AN799=$R$11,VLOOKUP($AO799,Listas!$E$6:$F$106,2,),IF($AN799=$R$12,VLOOKUP($AO799,Listas!$H$6:$I$106,2,),""))),"")</f>
        <v/>
      </c>
      <c r="CX799" t="str">
        <f>IFERROR('Prod y alimentación'!AF857*IF($AN799=$R$10,VLOOKUP($AO799,Listas!$B$6:$C$106,2,),IF($AN799=$R$11,VLOOKUP($AO799,Listas!$E$6:$F$106,2,),IF($AN799=$R$12,VLOOKUP($AO799,Listas!$H$6:$I$106,2,),""))),"")</f>
        <v/>
      </c>
      <c r="CY799" t="str">
        <f>IFERROR('Prod y alimentación'!AI857*IF($AN799=$R$10,VLOOKUP($AO799,Listas!$B$6:$C$106,2,),IF($AN799=$R$11,VLOOKUP($AO799,Listas!$E$6:$F$106,2,),IF($AN799=$R$12,VLOOKUP($AO799,Listas!$H$6:$I$106,2,),""))),"")</f>
        <v/>
      </c>
      <c r="CZ799" t="str">
        <f>IFERROR('Prod y alimentación'!AL857*IF($AN799=$R$10,VLOOKUP($AO799,Listas!$B$6:$C$106,2,),IF($AN799=$R$11,VLOOKUP($AO799,Listas!$E$6:$F$106,2,),IF($AN799=$R$12,VLOOKUP($AO799,Listas!$H$6:$I$106,2,),""))),"")</f>
        <v/>
      </c>
    </row>
    <row r="800" spans="80:104" x14ac:dyDescent="0.35">
      <c r="CB800" t="str">
        <f>IF(Reservas!E805="",IF(Reservas!D805="","",IF(Reservas!C805=$O$10,0.85,IF(Reservas!C805=$O$11,0.45,IF(Reservas!C805=$O$12,0.33,"")))),Reservas!E805)</f>
        <v/>
      </c>
      <c r="CC800" t="str">
        <f>IF(Reservas!H805="",IF(Reservas!G805="","",IF(Reservas!F805=$O$10,0.85,IF(Reservas!F805=$O$11,0.45,IF(Reservas!F805=$O$12,0.33,"")))),Reservas!H805)</f>
        <v/>
      </c>
      <c r="CD800" t="str">
        <f>IF(Reservas!K805="",IF(Reservas!J805="","",IF(Reservas!I805=$O$10,0.85,IF(Reservas!I805=$O$11,0.45,IF(Reservas!I805=$O$12,0.33,"")))),Reservas!K805)</f>
        <v/>
      </c>
      <c r="CE800" t="str">
        <f>IF(Reservas!N805="",IF(Reservas!M805="","",IF(Reservas!L805=$O$10,0.85,IF(Reservas!L805=$O$11,0.45,IF(Reservas!L805=$O$12,0.33,"")))),Reservas!N805)</f>
        <v/>
      </c>
      <c r="CF800" t="str">
        <f>IF(Reservas!Q805="",IF(Reservas!P805="","",IF(Reservas!O805=$O$10,0.85,IF(Reservas!O805=$O$11,0.45,IF(Reservas!O805=$O$12,0.33,"")))),Reservas!Q805)</f>
        <v/>
      </c>
      <c r="CG800" t="str">
        <f>IF(Reservas!T805="",IF(Reservas!S805="","",IF(Reservas!R805=$O$10,0.85,IF(Reservas!R805=$O$11,0.45,IF(Reservas!R805=$O$12,0.33,"")))),Reservas!T805)</f>
        <v/>
      </c>
      <c r="CH800" t="str">
        <f>IF(Reservas!W805="",IF(Reservas!V805="","",IF(Reservas!U805=$O$10,0.85,IF(Reservas!U805=$O$11,0.45,IF(Reservas!U805=$O$12,0.33,"")))),Reservas!W805)</f>
        <v/>
      </c>
      <c r="CI800" t="str">
        <f>IF(Reservas!Z805="",IF(Reservas!Y805="","",IF(Reservas!X805=$O$10,0.85,IF(Reservas!X805=$O$11,0.45,IF(Reservas!X805=$O$12,0.33,"")))),Reservas!Z805)</f>
        <v/>
      </c>
      <c r="CJ800" t="str">
        <f>IF(Reservas!AC805="",IF(Reservas!AB805="","",IF(Reservas!AA805=$O$10,0.85,IF(Reservas!AA805=$O$11,0.45,IF(Reservas!AA805=$O$12,0.33,"")))),Reservas!AC805)</f>
        <v/>
      </c>
      <c r="CK800" t="str">
        <f>IF(Reservas!AF805="",IF(Reservas!AE805="","",IF(Reservas!AD805=$O$10,0.85,IF(Reservas!AD805=$O$11,0.45,IF(Reservas!AD805=$O$12,0.33,"")))),Reservas!AF805)</f>
        <v/>
      </c>
      <c r="CL800" t="str">
        <f>IF(Reservas!AI805="",IF(Reservas!AH805="","",IF(Reservas!AG805=$O$10,0.85,IF(Reservas!AG805=$O$11,0.45,IF(Reservas!AG805=$O$12,0.33,"")))),Reservas!AI805)</f>
        <v/>
      </c>
      <c r="CM800" t="str">
        <f>IF(Reservas!AL805="",IF(Reservas!AK805="","",IF(Reservas!AJ805=$O$10,0.85,IF(Reservas!AJ805=$O$11,0.45,IF(Reservas!AJ805=$O$12,0.33,"")))),Reservas!AL805)</f>
        <v/>
      </c>
      <c r="CO800" t="str">
        <f>IFERROR('Prod y alimentación'!E858*IF($AN800=$R$10,VLOOKUP($AO800,Listas!$B$6:$C$106,2,),IF($AN800=$R$11,VLOOKUP($AO800,Listas!$E$6:$F$106,2,),IF($AN800=$R$12,VLOOKUP($AO800,Listas!$H$6:$I$106,2,),""))),"")</f>
        <v/>
      </c>
      <c r="CP800" t="str">
        <f>IFERROR('Prod y alimentación'!H858*IF($AN800=$R$10,VLOOKUP($AO800,Listas!$B$6:$C$106,2,),IF($AN800=$R$11,VLOOKUP($AO800,Listas!$E$6:$F$106,2,),IF($AN800=$R$12,VLOOKUP($AO800,Listas!$H$6:$I$106,2,),""))),"")</f>
        <v/>
      </c>
      <c r="CQ800" t="str">
        <f>IFERROR('Prod y alimentación'!K858*IF($AN800=$R$10,VLOOKUP($AO800,Listas!$B$6:$C$106,2,),IF($AN800=$R$11,VLOOKUP($AO800,Listas!$E$6:$F$106,2,),IF($AN800=$R$12,VLOOKUP($AO800,Listas!$H$6:$I$106,2,),""))),"")</f>
        <v/>
      </c>
      <c r="CR800" t="str">
        <f>IFERROR('Prod y alimentación'!N858*IF($AN800=$R$10,VLOOKUP($AO800,Listas!$B$6:$C$106,2,),IF($AN800=$R$11,VLOOKUP($AO800,Listas!$E$6:$F$106,2,),IF($AN800=$R$12,VLOOKUP($AO800,Listas!$H$6:$I$106,2,),""))),"")</f>
        <v/>
      </c>
      <c r="CS800" t="str">
        <f>IFERROR('Prod y alimentación'!Q858*IF($AN800=$R$10,VLOOKUP($AO800,Listas!$B$6:$C$106,2,),IF($AN800=$R$11,VLOOKUP($AO800,Listas!$E$6:$F$106,2,),IF($AN800=$R$12,VLOOKUP($AO800,Listas!$H$6:$I$106,2,),""))),"")</f>
        <v/>
      </c>
      <c r="CT800" t="str">
        <f>IFERROR('Prod y alimentación'!T858*IF($AN800=$R$10,VLOOKUP($AO800,Listas!$B$6:$C$106,2,),IF($AN800=$R$11,VLOOKUP($AO800,Listas!$E$6:$F$106,2,),IF($AN800=$R$12,VLOOKUP($AO800,Listas!$H$6:$I$106,2,),""))),"")</f>
        <v/>
      </c>
      <c r="CU800" t="str">
        <f>IFERROR('Prod y alimentación'!W858*IF($AN800=$R$10,VLOOKUP($AO800,Listas!$B$6:$C$106,2,),IF($AN800=$R$11,VLOOKUP($AO800,Listas!$E$6:$F$106,2,),IF($AN800=$R$12,VLOOKUP($AO800,Listas!$H$6:$I$106,2,),""))),"")</f>
        <v/>
      </c>
      <c r="CV800" t="str">
        <f>IFERROR('Prod y alimentación'!Z858*IF($AN800=$R$10,VLOOKUP($AO800,Listas!$B$6:$C$106,2,),IF($AN800=$R$11,VLOOKUP($AO800,Listas!$E$6:$F$106,2,),IF($AN800=$R$12,VLOOKUP($AO800,Listas!$H$6:$I$106,2,),""))),"")</f>
        <v/>
      </c>
      <c r="CW800" t="str">
        <f>IFERROR('Prod y alimentación'!AC858*IF($AN800=$R$10,VLOOKUP($AO800,Listas!$B$6:$C$106,2,),IF($AN800=$R$11,VLOOKUP($AO800,Listas!$E$6:$F$106,2,),IF($AN800=$R$12,VLOOKUP($AO800,Listas!$H$6:$I$106,2,),""))),"")</f>
        <v/>
      </c>
      <c r="CX800" t="str">
        <f>IFERROR('Prod y alimentación'!AF858*IF($AN800=$R$10,VLOOKUP($AO800,Listas!$B$6:$C$106,2,),IF($AN800=$R$11,VLOOKUP($AO800,Listas!$E$6:$F$106,2,),IF($AN800=$R$12,VLOOKUP($AO800,Listas!$H$6:$I$106,2,),""))),"")</f>
        <v/>
      </c>
      <c r="CY800" t="str">
        <f>IFERROR('Prod y alimentación'!AI858*IF($AN800=$R$10,VLOOKUP($AO800,Listas!$B$6:$C$106,2,),IF($AN800=$R$11,VLOOKUP($AO800,Listas!$E$6:$F$106,2,),IF($AN800=$R$12,VLOOKUP($AO800,Listas!$H$6:$I$106,2,),""))),"")</f>
        <v/>
      </c>
      <c r="CZ800" t="str">
        <f>IFERROR('Prod y alimentación'!AL858*IF($AN800=$R$10,VLOOKUP($AO800,Listas!$B$6:$C$106,2,),IF($AN800=$R$11,VLOOKUP($AO800,Listas!$E$6:$F$106,2,),IF($AN800=$R$12,VLOOKUP($AO800,Listas!$H$6:$I$106,2,),""))),"")</f>
        <v/>
      </c>
    </row>
    <row r="801" spans="80:104" x14ac:dyDescent="0.35">
      <c r="CB801" t="str">
        <f>IF(Reservas!E806="",IF(Reservas!D806="","",IF(Reservas!C806=$O$10,0.85,IF(Reservas!C806=$O$11,0.45,IF(Reservas!C806=$O$12,0.33,"")))),Reservas!E806)</f>
        <v/>
      </c>
      <c r="CC801" t="str">
        <f>IF(Reservas!H806="",IF(Reservas!G806="","",IF(Reservas!F806=$O$10,0.85,IF(Reservas!F806=$O$11,0.45,IF(Reservas!F806=$O$12,0.33,"")))),Reservas!H806)</f>
        <v/>
      </c>
      <c r="CD801" t="str">
        <f>IF(Reservas!K806="",IF(Reservas!J806="","",IF(Reservas!I806=$O$10,0.85,IF(Reservas!I806=$O$11,0.45,IF(Reservas!I806=$O$12,0.33,"")))),Reservas!K806)</f>
        <v/>
      </c>
      <c r="CE801" t="str">
        <f>IF(Reservas!N806="",IF(Reservas!M806="","",IF(Reservas!L806=$O$10,0.85,IF(Reservas!L806=$O$11,0.45,IF(Reservas!L806=$O$12,0.33,"")))),Reservas!N806)</f>
        <v/>
      </c>
      <c r="CF801" t="str">
        <f>IF(Reservas!Q806="",IF(Reservas!P806="","",IF(Reservas!O806=$O$10,0.85,IF(Reservas!O806=$O$11,0.45,IF(Reservas!O806=$O$12,0.33,"")))),Reservas!Q806)</f>
        <v/>
      </c>
      <c r="CG801" t="str">
        <f>IF(Reservas!T806="",IF(Reservas!S806="","",IF(Reservas!R806=$O$10,0.85,IF(Reservas!R806=$O$11,0.45,IF(Reservas!R806=$O$12,0.33,"")))),Reservas!T806)</f>
        <v/>
      </c>
      <c r="CH801" t="str">
        <f>IF(Reservas!W806="",IF(Reservas!V806="","",IF(Reservas!U806=$O$10,0.85,IF(Reservas!U806=$O$11,0.45,IF(Reservas!U806=$O$12,0.33,"")))),Reservas!W806)</f>
        <v/>
      </c>
      <c r="CI801" t="str">
        <f>IF(Reservas!Z806="",IF(Reservas!Y806="","",IF(Reservas!X806=$O$10,0.85,IF(Reservas!X806=$O$11,0.45,IF(Reservas!X806=$O$12,0.33,"")))),Reservas!Z806)</f>
        <v/>
      </c>
      <c r="CJ801" t="str">
        <f>IF(Reservas!AC806="",IF(Reservas!AB806="","",IF(Reservas!AA806=$O$10,0.85,IF(Reservas!AA806=$O$11,0.45,IF(Reservas!AA806=$O$12,0.33,"")))),Reservas!AC806)</f>
        <v/>
      </c>
      <c r="CK801" t="str">
        <f>IF(Reservas!AF806="",IF(Reservas!AE806="","",IF(Reservas!AD806=$O$10,0.85,IF(Reservas!AD806=$O$11,0.45,IF(Reservas!AD806=$O$12,0.33,"")))),Reservas!AF806)</f>
        <v/>
      </c>
      <c r="CL801" t="str">
        <f>IF(Reservas!AI806="",IF(Reservas!AH806="","",IF(Reservas!AG806=$O$10,0.85,IF(Reservas!AG806=$O$11,0.45,IF(Reservas!AG806=$O$12,0.33,"")))),Reservas!AI806)</f>
        <v/>
      </c>
      <c r="CM801" t="str">
        <f>IF(Reservas!AL806="",IF(Reservas!AK806="","",IF(Reservas!AJ806=$O$10,0.85,IF(Reservas!AJ806=$O$11,0.45,IF(Reservas!AJ806=$O$12,0.33,"")))),Reservas!AL806)</f>
        <v/>
      </c>
      <c r="CO801" t="str">
        <f>IFERROR('Prod y alimentación'!E859*IF($AN801=$R$10,VLOOKUP($AO801,Listas!$B$6:$C$106,2,),IF($AN801=$R$11,VLOOKUP($AO801,Listas!$E$6:$F$106,2,),IF($AN801=$R$12,VLOOKUP($AO801,Listas!$H$6:$I$106,2,),""))),"")</f>
        <v/>
      </c>
      <c r="CP801" t="str">
        <f>IFERROR('Prod y alimentación'!H859*IF($AN801=$R$10,VLOOKUP($AO801,Listas!$B$6:$C$106,2,),IF($AN801=$R$11,VLOOKUP($AO801,Listas!$E$6:$F$106,2,),IF($AN801=$R$12,VLOOKUP($AO801,Listas!$H$6:$I$106,2,),""))),"")</f>
        <v/>
      </c>
      <c r="CQ801" t="str">
        <f>IFERROR('Prod y alimentación'!K859*IF($AN801=$R$10,VLOOKUP($AO801,Listas!$B$6:$C$106,2,),IF($AN801=$R$11,VLOOKUP($AO801,Listas!$E$6:$F$106,2,),IF($AN801=$R$12,VLOOKUP($AO801,Listas!$H$6:$I$106,2,),""))),"")</f>
        <v/>
      </c>
      <c r="CR801" t="str">
        <f>IFERROR('Prod y alimentación'!N859*IF($AN801=$R$10,VLOOKUP($AO801,Listas!$B$6:$C$106,2,),IF($AN801=$R$11,VLOOKUP($AO801,Listas!$E$6:$F$106,2,),IF($AN801=$R$12,VLOOKUP($AO801,Listas!$H$6:$I$106,2,),""))),"")</f>
        <v/>
      </c>
      <c r="CS801" t="str">
        <f>IFERROR('Prod y alimentación'!Q859*IF($AN801=$R$10,VLOOKUP($AO801,Listas!$B$6:$C$106,2,),IF($AN801=$R$11,VLOOKUP($AO801,Listas!$E$6:$F$106,2,),IF($AN801=$R$12,VLOOKUP($AO801,Listas!$H$6:$I$106,2,),""))),"")</f>
        <v/>
      </c>
      <c r="CT801" t="str">
        <f>IFERROR('Prod y alimentación'!T859*IF($AN801=$R$10,VLOOKUP($AO801,Listas!$B$6:$C$106,2,),IF($AN801=$R$11,VLOOKUP($AO801,Listas!$E$6:$F$106,2,),IF($AN801=$R$12,VLOOKUP($AO801,Listas!$H$6:$I$106,2,),""))),"")</f>
        <v/>
      </c>
      <c r="CU801" t="str">
        <f>IFERROR('Prod y alimentación'!W859*IF($AN801=$R$10,VLOOKUP($AO801,Listas!$B$6:$C$106,2,),IF($AN801=$R$11,VLOOKUP($AO801,Listas!$E$6:$F$106,2,),IF($AN801=$R$12,VLOOKUP($AO801,Listas!$H$6:$I$106,2,),""))),"")</f>
        <v/>
      </c>
      <c r="CV801" t="str">
        <f>IFERROR('Prod y alimentación'!Z859*IF($AN801=$R$10,VLOOKUP($AO801,Listas!$B$6:$C$106,2,),IF($AN801=$R$11,VLOOKUP($AO801,Listas!$E$6:$F$106,2,),IF($AN801=$R$12,VLOOKUP($AO801,Listas!$H$6:$I$106,2,),""))),"")</f>
        <v/>
      </c>
      <c r="CW801" t="str">
        <f>IFERROR('Prod y alimentación'!AC859*IF($AN801=$R$10,VLOOKUP($AO801,Listas!$B$6:$C$106,2,),IF($AN801=$R$11,VLOOKUP($AO801,Listas!$E$6:$F$106,2,),IF($AN801=$R$12,VLOOKUP($AO801,Listas!$H$6:$I$106,2,),""))),"")</f>
        <v/>
      </c>
      <c r="CX801" t="str">
        <f>IFERROR('Prod y alimentación'!AF859*IF($AN801=$R$10,VLOOKUP($AO801,Listas!$B$6:$C$106,2,),IF($AN801=$R$11,VLOOKUP($AO801,Listas!$E$6:$F$106,2,),IF($AN801=$R$12,VLOOKUP($AO801,Listas!$H$6:$I$106,2,),""))),"")</f>
        <v/>
      </c>
      <c r="CY801" t="str">
        <f>IFERROR('Prod y alimentación'!AI859*IF($AN801=$R$10,VLOOKUP($AO801,Listas!$B$6:$C$106,2,),IF($AN801=$R$11,VLOOKUP($AO801,Listas!$E$6:$F$106,2,),IF($AN801=$R$12,VLOOKUP($AO801,Listas!$H$6:$I$106,2,),""))),"")</f>
        <v/>
      </c>
      <c r="CZ801" t="str">
        <f>IFERROR('Prod y alimentación'!AL859*IF($AN801=$R$10,VLOOKUP($AO801,Listas!$B$6:$C$106,2,),IF($AN801=$R$11,VLOOKUP($AO801,Listas!$E$6:$F$106,2,),IF($AN801=$R$12,VLOOKUP($AO801,Listas!$H$6:$I$106,2,),""))),"")</f>
        <v/>
      </c>
    </row>
    <row r="802" spans="80:104" x14ac:dyDescent="0.35">
      <c r="CB802" t="str">
        <f>IF(Reservas!E807="",IF(Reservas!D807="","",IF(Reservas!C807=$O$10,0.85,IF(Reservas!C807=$O$11,0.45,IF(Reservas!C807=$O$12,0.33,"")))),Reservas!E807)</f>
        <v/>
      </c>
      <c r="CC802" t="str">
        <f>IF(Reservas!H807="",IF(Reservas!G807="","",IF(Reservas!F807=$O$10,0.85,IF(Reservas!F807=$O$11,0.45,IF(Reservas!F807=$O$12,0.33,"")))),Reservas!H807)</f>
        <v/>
      </c>
      <c r="CD802" t="str">
        <f>IF(Reservas!K807="",IF(Reservas!J807="","",IF(Reservas!I807=$O$10,0.85,IF(Reservas!I807=$O$11,0.45,IF(Reservas!I807=$O$12,0.33,"")))),Reservas!K807)</f>
        <v/>
      </c>
      <c r="CE802" t="str">
        <f>IF(Reservas!N807="",IF(Reservas!M807="","",IF(Reservas!L807=$O$10,0.85,IF(Reservas!L807=$O$11,0.45,IF(Reservas!L807=$O$12,0.33,"")))),Reservas!N807)</f>
        <v/>
      </c>
      <c r="CF802" t="str">
        <f>IF(Reservas!Q807="",IF(Reservas!P807="","",IF(Reservas!O807=$O$10,0.85,IF(Reservas!O807=$O$11,0.45,IF(Reservas!O807=$O$12,0.33,"")))),Reservas!Q807)</f>
        <v/>
      </c>
      <c r="CG802" t="str">
        <f>IF(Reservas!T807="",IF(Reservas!S807="","",IF(Reservas!R807=$O$10,0.85,IF(Reservas!R807=$O$11,0.45,IF(Reservas!R807=$O$12,0.33,"")))),Reservas!T807)</f>
        <v/>
      </c>
      <c r="CH802" t="str">
        <f>IF(Reservas!W807="",IF(Reservas!V807="","",IF(Reservas!U807=$O$10,0.85,IF(Reservas!U807=$O$11,0.45,IF(Reservas!U807=$O$12,0.33,"")))),Reservas!W807)</f>
        <v/>
      </c>
      <c r="CI802" t="str">
        <f>IF(Reservas!Z807="",IF(Reservas!Y807="","",IF(Reservas!X807=$O$10,0.85,IF(Reservas!X807=$O$11,0.45,IF(Reservas!X807=$O$12,0.33,"")))),Reservas!Z807)</f>
        <v/>
      </c>
      <c r="CJ802" t="str">
        <f>IF(Reservas!AC807="",IF(Reservas!AB807="","",IF(Reservas!AA807=$O$10,0.85,IF(Reservas!AA807=$O$11,0.45,IF(Reservas!AA807=$O$12,0.33,"")))),Reservas!AC807)</f>
        <v/>
      </c>
      <c r="CK802" t="str">
        <f>IF(Reservas!AF807="",IF(Reservas!AE807="","",IF(Reservas!AD807=$O$10,0.85,IF(Reservas!AD807=$O$11,0.45,IF(Reservas!AD807=$O$12,0.33,"")))),Reservas!AF807)</f>
        <v/>
      </c>
      <c r="CL802" t="str">
        <f>IF(Reservas!AI807="",IF(Reservas!AH807="","",IF(Reservas!AG807=$O$10,0.85,IF(Reservas!AG807=$O$11,0.45,IF(Reservas!AG807=$O$12,0.33,"")))),Reservas!AI807)</f>
        <v/>
      </c>
      <c r="CM802" t="str">
        <f>IF(Reservas!AL807="",IF(Reservas!AK807="","",IF(Reservas!AJ807=$O$10,0.85,IF(Reservas!AJ807=$O$11,0.45,IF(Reservas!AJ807=$O$12,0.33,"")))),Reservas!AL807)</f>
        <v/>
      </c>
      <c r="CO802" t="str">
        <f>IFERROR('Prod y alimentación'!E860*IF($AN802=$R$10,VLOOKUP($AO802,Listas!$B$6:$C$106,2,),IF($AN802=$R$11,VLOOKUP($AO802,Listas!$E$6:$F$106,2,),IF($AN802=$R$12,VLOOKUP($AO802,Listas!$H$6:$I$106,2,),""))),"")</f>
        <v/>
      </c>
      <c r="CP802" t="str">
        <f>IFERROR('Prod y alimentación'!H860*IF($AN802=$R$10,VLOOKUP($AO802,Listas!$B$6:$C$106,2,),IF($AN802=$R$11,VLOOKUP($AO802,Listas!$E$6:$F$106,2,),IF($AN802=$R$12,VLOOKUP($AO802,Listas!$H$6:$I$106,2,),""))),"")</f>
        <v/>
      </c>
      <c r="CQ802" t="str">
        <f>IFERROR('Prod y alimentación'!K860*IF($AN802=$R$10,VLOOKUP($AO802,Listas!$B$6:$C$106,2,),IF($AN802=$R$11,VLOOKUP($AO802,Listas!$E$6:$F$106,2,),IF($AN802=$R$12,VLOOKUP($AO802,Listas!$H$6:$I$106,2,),""))),"")</f>
        <v/>
      </c>
      <c r="CR802" t="str">
        <f>IFERROR('Prod y alimentación'!N860*IF($AN802=$R$10,VLOOKUP($AO802,Listas!$B$6:$C$106,2,),IF($AN802=$R$11,VLOOKUP($AO802,Listas!$E$6:$F$106,2,),IF($AN802=$R$12,VLOOKUP($AO802,Listas!$H$6:$I$106,2,),""))),"")</f>
        <v/>
      </c>
      <c r="CS802" t="str">
        <f>IFERROR('Prod y alimentación'!Q860*IF($AN802=$R$10,VLOOKUP($AO802,Listas!$B$6:$C$106,2,),IF($AN802=$R$11,VLOOKUP($AO802,Listas!$E$6:$F$106,2,),IF($AN802=$R$12,VLOOKUP($AO802,Listas!$H$6:$I$106,2,),""))),"")</f>
        <v/>
      </c>
      <c r="CT802" t="str">
        <f>IFERROR('Prod y alimentación'!T860*IF($AN802=$R$10,VLOOKUP($AO802,Listas!$B$6:$C$106,2,),IF($AN802=$R$11,VLOOKUP($AO802,Listas!$E$6:$F$106,2,),IF($AN802=$R$12,VLOOKUP($AO802,Listas!$H$6:$I$106,2,),""))),"")</f>
        <v/>
      </c>
      <c r="CU802" t="str">
        <f>IFERROR('Prod y alimentación'!W860*IF($AN802=$R$10,VLOOKUP($AO802,Listas!$B$6:$C$106,2,),IF($AN802=$R$11,VLOOKUP($AO802,Listas!$E$6:$F$106,2,),IF($AN802=$R$12,VLOOKUP($AO802,Listas!$H$6:$I$106,2,),""))),"")</f>
        <v/>
      </c>
      <c r="CV802" t="str">
        <f>IFERROR('Prod y alimentación'!Z860*IF($AN802=$R$10,VLOOKUP($AO802,Listas!$B$6:$C$106,2,),IF($AN802=$R$11,VLOOKUP($AO802,Listas!$E$6:$F$106,2,),IF($AN802=$R$12,VLOOKUP($AO802,Listas!$H$6:$I$106,2,),""))),"")</f>
        <v/>
      </c>
      <c r="CW802" t="str">
        <f>IFERROR('Prod y alimentación'!AC860*IF($AN802=$R$10,VLOOKUP($AO802,Listas!$B$6:$C$106,2,),IF($AN802=$R$11,VLOOKUP($AO802,Listas!$E$6:$F$106,2,),IF($AN802=$R$12,VLOOKUP($AO802,Listas!$H$6:$I$106,2,),""))),"")</f>
        <v/>
      </c>
      <c r="CX802" t="str">
        <f>IFERROR('Prod y alimentación'!AF860*IF($AN802=$R$10,VLOOKUP($AO802,Listas!$B$6:$C$106,2,),IF($AN802=$R$11,VLOOKUP($AO802,Listas!$E$6:$F$106,2,),IF($AN802=$R$12,VLOOKUP($AO802,Listas!$H$6:$I$106,2,),""))),"")</f>
        <v/>
      </c>
      <c r="CY802" t="str">
        <f>IFERROR('Prod y alimentación'!AI860*IF($AN802=$R$10,VLOOKUP($AO802,Listas!$B$6:$C$106,2,),IF($AN802=$R$11,VLOOKUP($AO802,Listas!$E$6:$F$106,2,),IF($AN802=$R$12,VLOOKUP($AO802,Listas!$H$6:$I$106,2,),""))),"")</f>
        <v/>
      </c>
      <c r="CZ802" t="str">
        <f>IFERROR('Prod y alimentación'!AL860*IF($AN802=$R$10,VLOOKUP($AO802,Listas!$B$6:$C$106,2,),IF($AN802=$R$11,VLOOKUP($AO802,Listas!$E$6:$F$106,2,),IF($AN802=$R$12,VLOOKUP($AO802,Listas!$H$6:$I$106,2,),""))),"")</f>
        <v/>
      </c>
    </row>
    <row r="803" spans="80:104" x14ac:dyDescent="0.35">
      <c r="CB803" t="str">
        <f>IF(Reservas!E808="",IF(Reservas!D808="","",IF(Reservas!C808=$O$10,0.85,IF(Reservas!C808=$O$11,0.45,IF(Reservas!C808=$O$12,0.33,"")))),Reservas!E808)</f>
        <v/>
      </c>
      <c r="CC803" t="str">
        <f>IF(Reservas!H808="",IF(Reservas!G808="","",IF(Reservas!F808=$O$10,0.85,IF(Reservas!F808=$O$11,0.45,IF(Reservas!F808=$O$12,0.33,"")))),Reservas!H808)</f>
        <v/>
      </c>
      <c r="CD803" t="str">
        <f>IF(Reservas!K808="",IF(Reservas!J808="","",IF(Reservas!I808=$O$10,0.85,IF(Reservas!I808=$O$11,0.45,IF(Reservas!I808=$O$12,0.33,"")))),Reservas!K808)</f>
        <v/>
      </c>
      <c r="CE803" t="str">
        <f>IF(Reservas!N808="",IF(Reservas!M808="","",IF(Reservas!L808=$O$10,0.85,IF(Reservas!L808=$O$11,0.45,IF(Reservas!L808=$O$12,0.33,"")))),Reservas!N808)</f>
        <v/>
      </c>
      <c r="CF803" t="str">
        <f>IF(Reservas!Q808="",IF(Reservas!P808="","",IF(Reservas!O808=$O$10,0.85,IF(Reservas!O808=$O$11,0.45,IF(Reservas!O808=$O$12,0.33,"")))),Reservas!Q808)</f>
        <v/>
      </c>
      <c r="CG803" t="str">
        <f>IF(Reservas!T808="",IF(Reservas!S808="","",IF(Reservas!R808=$O$10,0.85,IF(Reservas!R808=$O$11,0.45,IF(Reservas!R808=$O$12,0.33,"")))),Reservas!T808)</f>
        <v/>
      </c>
      <c r="CH803" t="str">
        <f>IF(Reservas!W808="",IF(Reservas!V808="","",IF(Reservas!U808=$O$10,0.85,IF(Reservas!U808=$O$11,0.45,IF(Reservas!U808=$O$12,0.33,"")))),Reservas!W808)</f>
        <v/>
      </c>
      <c r="CI803" t="str">
        <f>IF(Reservas!Z808="",IF(Reservas!Y808="","",IF(Reservas!X808=$O$10,0.85,IF(Reservas!X808=$O$11,0.45,IF(Reservas!X808=$O$12,0.33,"")))),Reservas!Z808)</f>
        <v/>
      </c>
      <c r="CJ803" t="str">
        <f>IF(Reservas!AC808="",IF(Reservas!AB808="","",IF(Reservas!AA808=$O$10,0.85,IF(Reservas!AA808=$O$11,0.45,IF(Reservas!AA808=$O$12,0.33,"")))),Reservas!AC808)</f>
        <v/>
      </c>
      <c r="CK803" t="str">
        <f>IF(Reservas!AF808="",IF(Reservas!AE808="","",IF(Reservas!AD808=$O$10,0.85,IF(Reservas!AD808=$O$11,0.45,IF(Reservas!AD808=$O$12,0.33,"")))),Reservas!AF808)</f>
        <v/>
      </c>
      <c r="CL803" t="str">
        <f>IF(Reservas!AI808="",IF(Reservas!AH808="","",IF(Reservas!AG808=$O$10,0.85,IF(Reservas!AG808=$O$11,0.45,IF(Reservas!AG808=$O$12,0.33,"")))),Reservas!AI808)</f>
        <v/>
      </c>
      <c r="CM803" t="str">
        <f>IF(Reservas!AL808="",IF(Reservas!AK808="","",IF(Reservas!AJ808=$O$10,0.85,IF(Reservas!AJ808=$O$11,0.45,IF(Reservas!AJ808=$O$12,0.33,"")))),Reservas!AL808)</f>
        <v/>
      </c>
      <c r="CO803" t="str">
        <f>IFERROR('Prod y alimentación'!E861*IF($AN803=$R$10,VLOOKUP($AO803,Listas!$B$6:$C$106,2,),IF($AN803=$R$11,VLOOKUP($AO803,Listas!$E$6:$F$106,2,),IF($AN803=$R$12,VLOOKUP($AO803,Listas!$H$6:$I$106,2,),""))),"")</f>
        <v/>
      </c>
      <c r="CP803" t="str">
        <f>IFERROR('Prod y alimentación'!H861*IF($AN803=$R$10,VLOOKUP($AO803,Listas!$B$6:$C$106,2,),IF($AN803=$R$11,VLOOKUP($AO803,Listas!$E$6:$F$106,2,),IF($AN803=$R$12,VLOOKUP($AO803,Listas!$H$6:$I$106,2,),""))),"")</f>
        <v/>
      </c>
      <c r="CQ803" t="str">
        <f>IFERROR('Prod y alimentación'!K861*IF($AN803=$R$10,VLOOKUP($AO803,Listas!$B$6:$C$106,2,),IF($AN803=$R$11,VLOOKUP($AO803,Listas!$E$6:$F$106,2,),IF($AN803=$R$12,VLOOKUP($AO803,Listas!$H$6:$I$106,2,),""))),"")</f>
        <v/>
      </c>
      <c r="CR803" t="str">
        <f>IFERROR('Prod y alimentación'!N861*IF($AN803=$R$10,VLOOKUP($AO803,Listas!$B$6:$C$106,2,),IF($AN803=$R$11,VLOOKUP($AO803,Listas!$E$6:$F$106,2,),IF($AN803=$R$12,VLOOKUP($AO803,Listas!$H$6:$I$106,2,),""))),"")</f>
        <v/>
      </c>
      <c r="CS803" t="str">
        <f>IFERROR('Prod y alimentación'!Q861*IF($AN803=$R$10,VLOOKUP($AO803,Listas!$B$6:$C$106,2,),IF($AN803=$R$11,VLOOKUP($AO803,Listas!$E$6:$F$106,2,),IF($AN803=$R$12,VLOOKUP($AO803,Listas!$H$6:$I$106,2,),""))),"")</f>
        <v/>
      </c>
      <c r="CT803" t="str">
        <f>IFERROR('Prod y alimentación'!T861*IF($AN803=$R$10,VLOOKUP($AO803,Listas!$B$6:$C$106,2,),IF($AN803=$R$11,VLOOKUP($AO803,Listas!$E$6:$F$106,2,),IF($AN803=$R$12,VLOOKUP($AO803,Listas!$H$6:$I$106,2,),""))),"")</f>
        <v/>
      </c>
      <c r="CU803" t="str">
        <f>IFERROR('Prod y alimentación'!W861*IF($AN803=$R$10,VLOOKUP($AO803,Listas!$B$6:$C$106,2,),IF($AN803=$R$11,VLOOKUP($AO803,Listas!$E$6:$F$106,2,),IF($AN803=$R$12,VLOOKUP($AO803,Listas!$H$6:$I$106,2,),""))),"")</f>
        <v/>
      </c>
      <c r="CV803" t="str">
        <f>IFERROR('Prod y alimentación'!Z861*IF($AN803=$R$10,VLOOKUP($AO803,Listas!$B$6:$C$106,2,),IF($AN803=$R$11,VLOOKUP($AO803,Listas!$E$6:$F$106,2,),IF($AN803=$R$12,VLOOKUP($AO803,Listas!$H$6:$I$106,2,),""))),"")</f>
        <v/>
      </c>
      <c r="CW803" t="str">
        <f>IFERROR('Prod y alimentación'!AC861*IF($AN803=$R$10,VLOOKUP($AO803,Listas!$B$6:$C$106,2,),IF($AN803=$R$11,VLOOKUP($AO803,Listas!$E$6:$F$106,2,),IF($AN803=$R$12,VLOOKUP($AO803,Listas!$H$6:$I$106,2,),""))),"")</f>
        <v/>
      </c>
      <c r="CX803" t="str">
        <f>IFERROR('Prod y alimentación'!AF861*IF($AN803=$R$10,VLOOKUP($AO803,Listas!$B$6:$C$106,2,),IF($AN803=$R$11,VLOOKUP($AO803,Listas!$E$6:$F$106,2,),IF($AN803=$R$12,VLOOKUP($AO803,Listas!$H$6:$I$106,2,),""))),"")</f>
        <v/>
      </c>
      <c r="CY803" t="str">
        <f>IFERROR('Prod y alimentación'!AI861*IF($AN803=$R$10,VLOOKUP($AO803,Listas!$B$6:$C$106,2,),IF($AN803=$R$11,VLOOKUP($AO803,Listas!$E$6:$F$106,2,),IF($AN803=$R$12,VLOOKUP($AO803,Listas!$H$6:$I$106,2,),""))),"")</f>
        <v/>
      </c>
      <c r="CZ803" t="str">
        <f>IFERROR('Prod y alimentación'!AL861*IF($AN803=$R$10,VLOOKUP($AO803,Listas!$B$6:$C$106,2,),IF($AN803=$R$11,VLOOKUP($AO803,Listas!$E$6:$F$106,2,),IF($AN803=$R$12,VLOOKUP($AO803,Listas!$H$6:$I$106,2,),""))),"")</f>
        <v/>
      </c>
    </row>
    <row r="804" spans="80:104" x14ac:dyDescent="0.35">
      <c r="CB804" t="str">
        <f>IF(Reservas!E809="",IF(Reservas!D809="","",IF(Reservas!C809=$O$10,0.85,IF(Reservas!C809=$O$11,0.45,IF(Reservas!C809=$O$12,0.33,"")))),Reservas!E809)</f>
        <v/>
      </c>
      <c r="CC804" t="str">
        <f>IF(Reservas!H809="",IF(Reservas!G809="","",IF(Reservas!F809=$O$10,0.85,IF(Reservas!F809=$O$11,0.45,IF(Reservas!F809=$O$12,0.33,"")))),Reservas!H809)</f>
        <v/>
      </c>
      <c r="CD804" t="str">
        <f>IF(Reservas!K809="",IF(Reservas!J809="","",IF(Reservas!I809=$O$10,0.85,IF(Reservas!I809=$O$11,0.45,IF(Reservas!I809=$O$12,0.33,"")))),Reservas!K809)</f>
        <v/>
      </c>
      <c r="CE804" t="str">
        <f>IF(Reservas!N809="",IF(Reservas!M809="","",IF(Reservas!L809=$O$10,0.85,IF(Reservas!L809=$O$11,0.45,IF(Reservas!L809=$O$12,0.33,"")))),Reservas!N809)</f>
        <v/>
      </c>
      <c r="CF804" t="str">
        <f>IF(Reservas!Q809="",IF(Reservas!P809="","",IF(Reservas!O809=$O$10,0.85,IF(Reservas!O809=$O$11,0.45,IF(Reservas!O809=$O$12,0.33,"")))),Reservas!Q809)</f>
        <v/>
      </c>
      <c r="CG804" t="str">
        <f>IF(Reservas!T809="",IF(Reservas!S809="","",IF(Reservas!R809=$O$10,0.85,IF(Reservas!R809=$O$11,0.45,IF(Reservas!R809=$O$12,0.33,"")))),Reservas!T809)</f>
        <v/>
      </c>
      <c r="CH804" t="str">
        <f>IF(Reservas!W809="",IF(Reservas!V809="","",IF(Reservas!U809=$O$10,0.85,IF(Reservas!U809=$O$11,0.45,IF(Reservas!U809=$O$12,0.33,"")))),Reservas!W809)</f>
        <v/>
      </c>
      <c r="CI804" t="str">
        <f>IF(Reservas!Z809="",IF(Reservas!Y809="","",IF(Reservas!X809=$O$10,0.85,IF(Reservas!X809=$O$11,0.45,IF(Reservas!X809=$O$12,0.33,"")))),Reservas!Z809)</f>
        <v/>
      </c>
      <c r="CJ804" t="str">
        <f>IF(Reservas!AC809="",IF(Reservas!AB809="","",IF(Reservas!AA809=$O$10,0.85,IF(Reservas!AA809=$O$11,0.45,IF(Reservas!AA809=$O$12,0.33,"")))),Reservas!AC809)</f>
        <v/>
      </c>
      <c r="CK804" t="str">
        <f>IF(Reservas!AF809="",IF(Reservas!AE809="","",IF(Reservas!AD809=$O$10,0.85,IF(Reservas!AD809=$O$11,0.45,IF(Reservas!AD809=$O$12,0.33,"")))),Reservas!AF809)</f>
        <v/>
      </c>
      <c r="CL804" t="str">
        <f>IF(Reservas!AI809="",IF(Reservas!AH809="","",IF(Reservas!AG809=$O$10,0.85,IF(Reservas!AG809=$O$11,0.45,IF(Reservas!AG809=$O$12,0.33,"")))),Reservas!AI809)</f>
        <v/>
      </c>
      <c r="CM804" t="str">
        <f>IF(Reservas!AL809="",IF(Reservas!AK809="","",IF(Reservas!AJ809=$O$10,0.85,IF(Reservas!AJ809=$O$11,0.45,IF(Reservas!AJ809=$O$12,0.33,"")))),Reservas!AL809)</f>
        <v/>
      </c>
      <c r="CO804" t="str">
        <f>IFERROR('Prod y alimentación'!E862*IF($AN804=$R$10,VLOOKUP($AO804,Listas!$B$6:$C$106,2,),IF($AN804=$R$11,VLOOKUP($AO804,Listas!$E$6:$F$106,2,),IF($AN804=$R$12,VLOOKUP($AO804,Listas!$H$6:$I$106,2,),""))),"")</f>
        <v/>
      </c>
      <c r="CP804" t="str">
        <f>IFERROR('Prod y alimentación'!H862*IF($AN804=$R$10,VLOOKUP($AO804,Listas!$B$6:$C$106,2,),IF($AN804=$R$11,VLOOKUP($AO804,Listas!$E$6:$F$106,2,),IF($AN804=$R$12,VLOOKUP($AO804,Listas!$H$6:$I$106,2,),""))),"")</f>
        <v/>
      </c>
      <c r="CQ804" t="str">
        <f>IFERROR('Prod y alimentación'!K862*IF($AN804=$R$10,VLOOKUP($AO804,Listas!$B$6:$C$106,2,),IF($AN804=$R$11,VLOOKUP($AO804,Listas!$E$6:$F$106,2,),IF($AN804=$R$12,VLOOKUP($AO804,Listas!$H$6:$I$106,2,),""))),"")</f>
        <v/>
      </c>
      <c r="CR804" t="str">
        <f>IFERROR('Prod y alimentación'!N862*IF($AN804=$R$10,VLOOKUP($AO804,Listas!$B$6:$C$106,2,),IF($AN804=$R$11,VLOOKUP($AO804,Listas!$E$6:$F$106,2,),IF($AN804=$R$12,VLOOKUP($AO804,Listas!$H$6:$I$106,2,),""))),"")</f>
        <v/>
      </c>
      <c r="CS804" t="str">
        <f>IFERROR('Prod y alimentación'!Q862*IF($AN804=$R$10,VLOOKUP($AO804,Listas!$B$6:$C$106,2,),IF($AN804=$R$11,VLOOKUP($AO804,Listas!$E$6:$F$106,2,),IF($AN804=$R$12,VLOOKUP($AO804,Listas!$H$6:$I$106,2,),""))),"")</f>
        <v/>
      </c>
      <c r="CT804" t="str">
        <f>IFERROR('Prod y alimentación'!T862*IF($AN804=$R$10,VLOOKUP($AO804,Listas!$B$6:$C$106,2,),IF($AN804=$R$11,VLOOKUP($AO804,Listas!$E$6:$F$106,2,),IF($AN804=$R$12,VLOOKUP($AO804,Listas!$H$6:$I$106,2,),""))),"")</f>
        <v/>
      </c>
      <c r="CU804" t="str">
        <f>IFERROR('Prod y alimentación'!W862*IF($AN804=$R$10,VLOOKUP($AO804,Listas!$B$6:$C$106,2,),IF($AN804=$R$11,VLOOKUP($AO804,Listas!$E$6:$F$106,2,),IF($AN804=$R$12,VLOOKUP($AO804,Listas!$H$6:$I$106,2,),""))),"")</f>
        <v/>
      </c>
      <c r="CV804" t="str">
        <f>IFERROR('Prod y alimentación'!Z862*IF($AN804=$R$10,VLOOKUP($AO804,Listas!$B$6:$C$106,2,),IF($AN804=$R$11,VLOOKUP($AO804,Listas!$E$6:$F$106,2,),IF($AN804=$R$12,VLOOKUP($AO804,Listas!$H$6:$I$106,2,),""))),"")</f>
        <v/>
      </c>
      <c r="CW804" t="str">
        <f>IFERROR('Prod y alimentación'!AC862*IF($AN804=$R$10,VLOOKUP($AO804,Listas!$B$6:$C$106,2,),IF($AN804=$R$11,VLOOKUP($AO804,Listas!$E$6:$F$106,2,),IF($AN804=$R$12,VLOOKUP($AO804,Listas!$H$6:$I$106,2,),""))),"")</f>
        <v/>
      </c>
      <c r="CX804" t="str">
        <f>IFERROR('Prod y alimentación'!AF862*IF($AN804=$R$10,VLOOKUP($AO804,Listas!$B$6:$C$106,2,),IF($AN804=$R$11,VLOOKUP($AO804,Listas!$E$6:$F$106,2,),IF($AN804=$R$12,VLOOKUP($AO804,Listas!$H$6:$I$106,2,),""))),"")</f>
        <v/>
      </c>
      <c r="CY804" t="str">
        <f>IFERROR('Prod y alimentación'!AI862*IF($AN804=$R$10,VLOOKUP($AO804,Listas!$B$6:$C$106,2,),IF($AN804=$R$11,VLOOKUP($AO804,Listas!$E$6:$F$106,2,),IF($AN804=$R$12,VLOOKUP($AO804,Listas!$H$6:$I$106,2,),""))),"")</f>
        <v/>
      </c>
      <c r="CZ804" t="str">
        <f>IFERROR('Prod y alimentación'!AL862*IF($AN804=$R$10,VLOOKUP($AO804,Listas!$B$6:$C$106,2,),IF($AN804=$R$11,VLOOKUP($AO804,Listas!$E$6:$F$106,2,),IF($AN804=$R$12,VLOOKUP($AO804,Listas!$H$6:$I$106,2,),""))),"")</f>
        <v/>
      </c>
    </row>
    <row r="805" spans="80:104" x14ac:dyDescent="0.35">
      <c r="CB805" t="str">
        <f>IF(Reservas!E810="",IF(Reservas!D810="","",IF(Reservas!C810=$O$10,0.85,IF(Reservas!C810=$O$11,0.45,IF(Reservas!C810=$O$12,0.33,"")))),Reservas!E810)</f>
        <v/>
      </c>
      <c r="CC805" t="str">
        <f>IF(Reservas!H810="",IF(Reservas!G810="","",IF(Reservas!F810=$O$10,0.85,IF(Reservas!F810=$O$11,0.45,IF(Reservas!F810=$O$12,0.33,"")))),Reservas!H810)</f>
        <v/>
      </c>
      <c r="CD805" t="str">
        <f>IF(Reservas!K810="",IF(Reservas!J810="","",IF(Reservas!I810=$O$10,0.85,IF(Reservas!I810=$O$11,0.45,IF(Reservas!I810=$O$12,0.33,"")))),Reservas!K810)</f>
        <v/>
      </c>
      <c r="CE805" t="str">
        <f>IF(Reservas!N810="",IF(Reservas!M810="","",IF(Reservas!L810=$O$10,0.85,IF(Reservas!L810=$O$11,0.45,IF(Reservas!L810=$O$12,0.33,"")))),Reservas!N810)</f>
        <v/>
      </c>
      <c r="CF805" t="str">
        <f>IF(Reservas!Q810="",IF(Reservas!P810="","",IF(Reservas!O810=$O$10,0.85,IF(Reservas!O810=$O$11,0.45,IF(Reservas!O810=$O$12,0.33,"")))),Reservas!Q810)</f>
        <v/>
      </c>
      <c r="CG805" t="str">
        <f>IF(Reservas!T810="",IF(Reservas!S810="","",IF(Reservas!R810=$O$10,0.85,IF(Reservas!R810=$O$11,0.45,IF(Reservas!R810=$O$12,0.33,"")))),Reservas!T810)</f>
        <v/>
      </c>
      <c r="CH805" t="str">
        <f>IF(Reservas!W810="",IF(Reservas!V810="","",IF(Reservas!U810=$O$10,0.85,IF(Reservas!U810=$O$11,0.45,IF(Reservas!U810=$O$12,0.33,"")))),Reservas!W810)</f>
        <v/>
      </c>
      <c r="CI805" t="str">
        <f>IF(Reservas!Z810="",IF(Reservas!Y810="","",IF(Reservas!X810=$O$10,0.85,IF(Reservas!X810=$O$11,0.45,IF(Reservas!X810=$O$12,0.33,"")))),Reservas!Z810)</f>
        <v/>
      </c>
      <c r="CJ805" t="str">
        <f>IF(Reservas!AC810="",IF(Reservas!AB810="","",IF(Reservas!AA810=$O$10,0.85,IF(Reservas!AA810=$O$11,0.45,IF(Reservas!AA810=$O$12,0.33,"")))),Reservas!AC810)</f>
        <v/>
      </c>
      <c r="CK805" t="str">
        <f>IF(Reservas!AF810="",IF(Reservas!AE810="","",IF(Reservas!AD810=$O$10,0.85,IF(Reservas!AD810=$O$11,0.45,IF(Reservas!AD810=$O$12,0.33,"")))),Reservas!AF810)</f>
        <v/>
      </c>
      <c r="CL805" t="str">
        <f>IF(Reservas!AI810="",IF(Reservas!AH810="","",IF(Reservas!AG810=$O$10,0.85,IF(Reservas!AG810=$O$11,0.45,IF(Reservas!AG810=$O$12,0.33,"")))),Reservas!AI810)</f>
        <v/>
      </c>
      <c r="CM805" t="str">
        <f>IF(Reservas!AL810="",IF(Reservas!AK810="","",IF(Reservas!AJ810=$O$10,0.85,IF(Reservas!AJ810=$O$11,0.45,IF(Reservas!AJ810=$O$12,0.33,"")))),Reservas!AL810)</f>
        <v/>
      </c>
      <c r="CO805" t="str">
        <f>IFERROR('Prod y alimentación'!E863*IF($AN805=$R$10,VLOOKUP($AO805,Listas!$B$6:$C$106,2,),IF($AN805=$R$11,VLOOKUP($AO805,Listas!$E$6:$F$106,2,),IF($AN805=$R$12,VLOOKUP($AO805,Listas!$H$6:$I$106,2,),""))),"")</f>
        <v/>
      </c>
      <c r="CP805" t="str">
        <f>IFERROR('Prod y alimentación'!H863*IF($AN805=$R$10,VLOOKUP($AO805,Listas!$B$6:$C$106,2,),IF($AN805=$R$11,VLOOKUP($AO805,Listas!$E$6:$F$106,2,),IF($AN805=$R$12,VLOOKUP($AO805,Listas!$H$6:$I$106,2,),""))),"")</f>
        <v/>
      </c>
      <c r="CQ805" t="str">
        <f>IFERROR('Prod y alimentación'!K863*IF($AN805=$R$10,VLOOKUP($AO805,Listas!$B$6:$C$106,2,),IF($AN805=$R$11,VLOOKUP($AO805,Listas!$E$6:$F$106,2,),IF($AN805=$R$12,VLOOKUP($AO805,Listas!$H$6:$I$106,2,),""))),"")</f>
        <v/>
      </c>
      <c r="CR805" t="str">
        <f>IFERROR('Prod y alimentación'!N863*IF($AN805=$R$10,VLOOKUP($AO805,Listas!$B$6:$C$106,2,),IF($AN805=$R$11,VLOOKUP($AO805,Listas!$E$6:$F$106,2,),IF($AN805=$R$12,VLOOKUP($AO805,Listas!$H$6:$I$106,2,),""))),"")</f>
        <v/>
      </c>
      <c r="CS805" t="str">
        <f>IFERROR('Prod y alimentación'!Q863*IF($AN805=$R$10,VLOOKUP($AO805,Listas!$B$6:$C$106,2,),IF($AN805=$R$11,VLOOKUP($AO805,Listas!$E$6:$F$106,2,),IF($AN805=$R$12,VLOOKUP($AO805,Listas!$H$6:$I$106,2,),""))),"")</f>
        <v/>
      </c>
      <c r="CT805" t="str">
        <f>IFERROR('Prod y alimentación'!T863*IF($AN805=$R$10,VLOOKUP($AO805,Listas!$B$6:$C$106,2,),IF($AN805=$R$11,VLOOKUP($AO805,Listas!$E$6:$F$106,2,),IF($AN805=$R$12,VLOOKUP($AO805,Listas!$H$6:$I$106,2,),""))),"")</f>
        <v/>
      </c>
      <c r="CU805" t="str">
        <f>IFERROR('Prod y alimentación'!W863*IF($AN805=$R$10,VLOOKUP($AO805,Listas!$B$6:$C$106,2,),IF($AN805=$R$11,VLOOKUP($AO805,Listas!$E$6:$F$106,2,),IF($AN805=$R$12,VLOOKUP($AO805,Listas!$H$6:$I$106,2,),""))),"")</f>
        <v/>
      </c>
      <c r="CV805" t="str">
        <f>IFERROR('Prod y alimentación'!Z863*IF($AN805=$R$10,VLOOKUP($AO805,Listas!$B$6:$C$106,2,),IF($AN805=$R$11,VLOOKUP($AO805,Listas!$E$6:$F$106,2,),IF($AN805=$R$12,VLOOKUP($AO805,Listas!$H$6:$I$106,2,),""))),"")</f>
        <v/>
      </c>
      <c r="CW805" t="str">
        <f>IFERROR('Prod y alimentación'!AC863*IF($AN805=$R$10,VLOOKUP($AO805,Listas!$B$6:$C$106,2,),IF($AN805=$R$11,VLOOKUP($AO805,Listas!$E$6:$F$106,2,),IF($AN805=$R$12,VLOOKUP($AO805,Listas!$H$6:$I$106,2,),""))),"")</f>
        <v/>
      </c>
      <c r="CX805" t="str">
        <f>IFERROR('Prod y alimentación'!AF863*IF($AN805=$R$10,VLOOKUP($AO805,Listas!$B$6:$C$106,2,),IF($AN805=$R$11,VLOOKUP($AO805,Listas!$E$6:$F$106,2,),IF($AN805=$R$12,VLOOKUP($AO805,Listas!$H$6:$I$106,2,),""))),"")</f>
        <v/>
      </c>
      <c r="CY805" t="str">
        <f>IFERROR('Prod y alimentación'!AI863*IF($AN805=$R$10,VLOOKUP($AO805,Listas!$B$6:$C$106,2,),IF($AN805=$R$11,VLOOKUP($AO805,Listas!$E$6:$F$106,2,),IF($AN805=$R$12,VLOOKUP($AO805,Listas!$H$6:$I$106,2,),""))),"")</f>
        <v/>
      </c>
      <c r="CZ805" t="str">
        <f>IFERROR('Prod y alimentación'!AL863*IF($AN805=$R$10,VLOOKUP($AO805,Listas!$B$6:$C$106,2,),IF($AN805=$R$11,VLOOKUP($AO805,Listas!$E$6:$F$106,2,),IF($AN805=$R$12,VLOOKUP($AO805,Listas!$H$6:$I$106,2,),""))),"")</f>
        <v/>
      </c>
    </row>
    <row r="806" spans="80:104" x14ac:dyDescent="0.35">
      <c r="CB806" t="str">
        <f>IF(Reservas!E811="",IF(Reservas!D811="","",IF(Reservas!C811=$O$10,0.85,IF(Reservas!C811=$O$11,0.45,IF(Reservas!C811=$O$12,0.33,"")))),Reservas!E811)</f>
        <v/>
      </c>
      <c r="CC806" t="str">
        <f>IF(Reservas!H811="",IF(Reservas!G811="","",IF(Reservas!F811=$O$10,0.85,IF(Reservas!F811=$O$11,0.45,IF(Reservas!F811=$O$12,0.33,"")))),Reservas!H811)</f>
        <v/>
      </c>
      <c r="CD806" t="str">
        <f>IF(Reservas!K811="",IF(Reservas!J811="","",IF(Reservas!I811=$O$10,0.85,IF(Reservas!I811=$O$11,0.45,IF(Reservas!I811=$O$12,0.33,"")))),Reservas!K811)</f>
        <v/>
      </c>
      <c r="CE806" t="str">
        <f>IF(Reservas!N811="",IF(Reservas!M811="","",IF(Reservas!L811=$O$10,0.85,IF(Reservas!L811=$O$11,0.45,IF(Reservas!L811=$O$12,0.33,"")))),Reservas!N811)</f>
        <v/>
      </c>
      <c r="CF806" t="str">
        <f>IF(Reservas!Q811="",IF(Reservas!P811="","",IF(Reservas!O811=$O$10,0.85,IF(Reservas!O811=$O$11,0.45,IF(Reservas!O811=$O$12,0.33,"")))),Reservas!Q811)</f>
        <v/>
      </c>
      <c r="CG806" t="str">
        <f>IF(Reservas!T811="",IF(Reservas!S811="","",IF(Reservas!R811=$O$10,0.85,IF(Reservas!R811=$O$11,0.45,IF(Reservas!R811=$O$12,0.33,"")))),Reservas!T811)</f>
        <v/>
      </c>
      <c r="CH806" t="str">
        <f>IF(Reservas!W811="",IF(Reservas!V811="","",IF(Reservas!U811=$O$10,0.85,IF(Reservas!U811=$O$11,0.45,IF(Reservas!U811=$O$12,0.33,"")))),Reservas!W811)</f>
        <v/>
      </c>
      <c r="CI806" t="str">
        <f>IF(Reservas!Z811="",IF(Reservas!Y811="","",IF(Reservas!X811=$O$10,0.85,IF(Reservas!X811=$O$11,0.45,IF(Reservas!X811=$O$12,0.33,"")))),Reservas!Z811)</f>
        <v/>
      </c>
      <c r="CJ806" t="str">
        <f>IF(Reservas!AC811="",IF(Reservas!AB811="","",IF(Reservas!AA811=$O$10,0.85,IF(Reservas!AA811=$O$11,0.45,IF(Reservas!AA811=$O$12,0.33,"")))),Reservas!AC811)</f>
        <v/>
      </c>
      <c r="CK806" t="str">
        <f>IF(Reservas!AF811="",IF(Reservas!AE811="","",IF(Reservas!AD811=$O$10,0.85,IF(Reservas!AD811=$O$11,0.45,IF(Reservas!AD811=$O$12,0.33,"")))),Reservas!AF811)</f>
        <v/>
      </c>
      <c r="CL806" t="str">
        <f>IF(Reservas!AI811="",IF(Reservas!AH811="","",IF(Reservas!AG811=$O$10,0.85,IF(Reservas!AG811=$O$11,0.45,IF(Reservas!AG811=$O$12,0.33,"")))),Reservas!AI811)</f>
        <v/>
      </c>
      <c r="CM806" t="str">
        <f>IF(Reservas!AL811="",IF(Reservas!AK811="","",IF(Reservas!AJ811=$O$10,0.85,IF(Reservas!AJ811=$O$11,0.45,IF(Reservas!AJ811=$O$12,0.33,"")))),Reservas!AL811)</f>
        <v/>
      </c>
      <c r="CO806" t="str">
        <f>IFERROR('Prod y alimentación'!E864*IF($AN806=$R$10,VLOOKUP($AO806,Listas!$B$6:$C$106,2,),IF($AN806=$R$11,VLOOKUP($AO806,Listas!$E$6:$F$106,2,),IF($AN806=$R$12,VLOOKUP($AO806,Listas!$H$6:$I$106,2,),""))),"")</f>
        <v/>
      </c>
      <c r="CP806" t="str">
        <f>IFERROR('Prod y alimentación'!H864*IF($AN806=$R$10,VLOOKUP($AO806,Listas!$B$6:$C$106,2,),IF($AN806=$R$11,VLOOKUP($AO806,Listas!$E$6:$F$106,2,),IF($AN806=$R$12,VLOOKUP($AO806,Listas!$H$6:$I$106,2,),""))),"")</f>
        <v/>
      </c>
      <c r="CQ806" t="str">
        <f>IFERROR('Prod y alimentación'!K864*IF($AN806=$R$10,VLOOKUP($AO806,Listas!$B$6:$C$106,2,),IF($AN806=$R$11,VLOOKUP($AO806,Listas!$E$6:$F$106,2,),IF($AN806=$R$12,VLOOKUP($AO806,Listas!$H$6:$I$106,2,),""))),"")</f>
        <v/>
      </c>
      <c r="CR806" t="str">
        <f>IFERROR('Prod y alimentación'!N864*IF($AN806=$R$10,VLOOKUP($AO806,Listas!$B$6:$C$106,2,),IF($AN806=$R$11,VLOOKUP($AO806,Listas!$E$6:$F$106,2,),IF($AN806=$R$12,VLOOKUP($AO806,Listas!$H$6:$I$106,2,),""))),"")</f>
        <v/>
      </c>
      <c r="CS806" t="str">
        <f>IFERROR('Prod y alimentación'!Q864*IF($AN806=$R$10,VLOOKUP($AO806,Listas!$B$6:$C$106,2,),IF($AN806=$R$11,VLOOKUP($AO806,Listas!$E$6:$F$106,2,),IF($AN806=$R$12,VLOOKUP($AO806,Listas!$H$6:$I$106,2,),""))),"")</f>
        <v/>
      </c>
      <c r="CT806" t="str">
        <f>IFERROR('Prod y alimentación'!T864*IF($AN806=$R$10,VLOOKUP($AO806,Listas!$B$6:$C$106,2,),IF($AN806=$R$11,VLOOKUP($AO806,Listas!$E$6:$F$106,2,),IF($AN806=$R$12,VLOOKUP($AO806,Listas!$H$6:$I$106,2,),""))),"")</f>
        <v/>
      </c>
      <c r="CU806" t="str">
        <f>IFERROR('Prod y alimentación'!W864*IF($AN806=$R$10,VLOOKUP($AO806,Listas!$B$6:$C$106,2,),IF($AN806=$R$11,VLOOKUP($AO806,Listas!$E$6:$F$106,2,),IF($AN806=$R$12,VLOOKUP($AO806,Listas!$H$6:$I$106,2,),""))),"")</f>
        <v/>
      </c>
      <c r="CV806" t="str">
        <f>IFERROR('Prod y alimentación'!Z864*IF($AN806=$R$10,VLOOKUP($AO806,Listas!$B$6:$C$106,2,),IF($AN806=$R$11,VLOOKUP($AO806,Listas!$E$6:$F$106,2,),IF($AN806=$R$12,VLOOKUP($AO806,Listas!$H$6:$I$106,2,),""))),"")</f>
        <v/>
      </c>
      <c r="CW806" t="str">
        <f>IFERROR('Prod y alimentación'!AC864*IF($AN806=$R$10,VLOOKUP($AO806,Listas!$B$6:$C$106,2,),IF($AN806=$R$11,VLOOKUP($AO806,Listas!$E$6:$F$106,2,),IF($AN806=$R$12,VLOOKUP($AO806,Listas!$H$6:$I$106,2,),""))),"")</f>
        <v/>
      </c>
      <c r="CX806" t="str">
        <f>IFERROR('Prod y alimentación'!AF864*IF($AN806=$R$10,VLOOKUP($AO806,Listas!$B$6:$C$106,2,),IF($AN806=$R$11,VLOOKUP($AO806,Listas!$E$6:$F$106,2,),IF($AN806=$R$12,VLOOKUP($AO806,Listas!$H$6:$I$106,2,),""))),"")</f>
        <v/>
      </c>
      <c r="CY806" t="str">
        <f>IFERROR('Prod y alimentación'!AI864*IF($AN806=$R$10,VLOOKUP($AO806,Listas!$B$6:$C$106,2,),IF($AN806=$R$11,VLOOKUP($AO806,Listas!$E$6:$F$106,2,),IF($AN806=$R$12,VLOOKUP($AO806,Listas!$H$6:$I$106,2,),""))),"")</f>
        <v/>
      </c>
      <c r="CZ806" t="str">
        <f>IFERROR('Prod y alimentación'!AL864*IF($AN806=$R$10,VLOOKUP($AO806,Listas!$B$6:$C$106,2,),IF($AN806=$R$11,VLOOKUP($AO806,Listas!$E$6:$F$106,2,),IF($AN806=$R$12,VLOOKUP($AO806,Listas!$H$6:$I$106,2,),""))),"")</f>
        <v/>
      </c>
    </row>
    <row r="807" spans="80:104" x14ac:dyDescent="0.35">
      <c r="CB807" t="str">
        <f>IF(Reservas!E812="",IF(Reservas!D812="","",IF(Reservas!C812=$O$10,0.85,IF(Reservas!C812=$O$11,0.45,IF(Reservas!C812=$O$12,0.33,"")))),Reservas!E812)</f>
        <v/>
      </c>
      <c r="CC807" t="str">
        <f>IF(Reservas!H812="",IF(Reservas!G812="","",IF(Reservas!F812=$O$10,0.85,IF(Reservas!F812=$O$11,0.45,IF(Reservas!F812=$O$12,0.33,"")))),Reservas!H812)</f>
        <v/>
      </c>
      <c r="CD807" t="str">
        <f>IF(Reservas!K812="",IF(Reservas!J812="","",IF(Reservas!I812=$O$10,0.85,IF(Reservas!I812=$O$11,0.45,IF(Reservas!I812=$O$12,0.33,"")))),Reservas!K812)</f>
        <v/>
      </c>
      <c r="CE807" t="str">
        <f>IF(Reservas!N812="",IF(Reservas!M812="","",IF(Reservas!L812=$O$10,0.85,IF(Reservas!L812=$O$11,0.45,IF(Reservas!L812=$O$12,0.33,"")))),Reservas!N812)</f>
        <v/>
      </c>
      <c r="CF807" t="str">
        <f>IF(Reservas!Q812="",IF(Reservas!P812="","",IF(Reservas!O812=$O$10,0.85,IF(Reservas!O812=$O$11,0.45,IF(Reservas!O812=$O$12,0.33,"")))),Reservas!Q812)</f>
        <v/>
      </c>
      <c r="CG807" t="str">
        <f>IF(Reservas!T812="",IF(Reservas!S812="","",IF(Reservas!R812=$O$10,0.85,IF(Reservas!R812=$O$11,0.45,IF(Reservas!R812=$O$12,0.33,"")))),Reservas!T812)</f>
        <v/>
      </c>
      <c r="CH807" t="str">
        <f>IF(Reservas!W812="",IF(Reservas!V812="","",IF(Reservas!U812=$O$10,0.85,IF(Reservas!U812=$O$11,0.45,IF(Reservas!U812=$O$12,0.33,"")))),Reservas!W812)</f>
        <v/>
      </c>
      <c r="CI807" t="str">
        <f>IF(Reservas!Z812="",IF(Reservas!Y812="","",IF(Reservas!X812=$O$10,0.85,IF(Reservas!X812=$O$11,0.45,IF(Reservas!X812=$O$12,0.33,"")))),Reservas!Z812)</f>
        <v/>
      </c>
      <c r="CJ807" t="str">
        <f>IF(Reservas!AC812="",IF(Reservas!AB812="","",IF(Reservas!AA812=$O$10,0.85,IF(Reservas!AA812=$O$11,0.45,IF(Reservas!AA812=$O$12,0.33,"")))),Reservas!AC812)</f>
        <v/>
      </c>
      <c r="CK807" t="str">
        <f>IF(Reservas!AF812="",IF(Reservas!AE812="","",IF(Reservas!AD812=$O$10,0.85,IF(Reservas!AD812=$O$11,0.45,IF(Reservas!AD812=$O$12,0.33,"")))),Reservas!AF812)</f>
        <v/>
      </c>
      <c r="CL807" t="str">
        <f>IF(Reservas!AI812="",IF(Reservas!AH812="","",IF(Reservas!AG812=$O$10,0.85,IF(Reservas!AG812=$O$11,0.45,IF(Reservas!AG812=$O$12,0.33,"")))),Reservas!AI812)</f>
        <v/>
      </c>
      <c r="CM807" t="str">
        <f>IF(Reservas!AL812="",IF(Reservas!AK812="","",IF(Reservas!AJ812=$O$10,0.85,IF(Reservas!AJ812=$O$11,0.45,IF(Reservas!AJ812=$O$12,0.33,"")))),Reservas!AL812)</f>
        <v/>
      </c>
      <c r="CO807" t="str">
        <f>IFERROR('Prod y alimentación'!E865*IF($AN807=$R$10,VLOOKUP($AO807,Listas!$B$6:$C$106,2,),IF($AN807=$R$11,VLOOKUP($AO807,Listas!$E$6:$F$106,2,),IF($AN807=$R$12,VLOOKUP($AO807,Listas!$H$6:$I$106,2,),""))),"")</f>
        <v/>
      </c>
      <c r="CP807" t="str">
        <f>IFERROR('Prod y alimentación'!H865*IF($AN807=$R$10,VLOOKUP($AO807,Listas!$B$6:$C$106,2,),IF($AN807=$R$11,VLOOKUP($AO807,Listas!$E$6:$F$106,2,),IF($AN807=$R$12,VLOOKUP($AO807,Listas!$H$6:$I$106,2,),""))),"")</f>
        <v/>
      </c>
      <c r="CQ807" t="str">
        <f>IFERROR('Prod y alimentación'!K865*IF($AN807=$R$10,VLOOKUP($AO807,Listas!$B$6:$C$106,2,),IF($AN807=$R$11,VLOOKUP($AO807,Listas!$E$6:$F$106,2,),IF($AN807=$R$12,VLOOKUP($AO807,Listas!$H$6:$I$106,2,),""))),"")</f>
        <v/>
      </c>
      <c r="CR807" t="str">
        <f>IFERROR('Prod y alimentación'!N865*IF($AN807=$R$10,VLOOKUP($AO807,Listas!$B$6:$C$106,2,),IF($AN807=$R$11,VLOOKUP($AO807,Listas!$E$6:$F$106,2,),IF($AN807=$R$12,VLOOKUP($AO807,Listas!$H$6:$I$106,2,),""))),"")</f>
        <v/>
      </c>
      <c r="CS807" t="str">
        <f>IFERROR('Prod y alimentación'!Q865*IF($AN807=$R$10,VLOOKUP($AO807,Listas!$B$6:$C$106,2,),IF($AN807=$R$11,VLOOKUP($AO807,Listas!$E$6:$F$106,2,),IF($AN807=$R$12,VLOOKUP($AO807,Listas!$H$6:$I$106,2,),""))),"")</f>
        <v/>
      </c>
      <c r="CT807" t="str">
        <f>IFERROR('Prod y alimentación'!T865*IF($AN807=$R$10,VLOOKUP($AO807,Listas!$B$6:$C$106,2,),IF($AN807=$R$11,VLOOKUP($AO807,Listas!$E$6:$F$106,2,),IF($AN807=$R$12,VLOOKUP($AO807,Listas!$H$6:$I$106,2,),""))),"")</f>
        <v/>
      </c>
      <c r="CU807" t="str">
        <f>IFERROR('Prod y alimentación'!W865*IF($AN807=$R$10,VLOOKUP($AO807,Listas!$B$6:$C$106,2,),IF($AN807=$R$11,VLOOKUP($AO807,Listas!$E$6:$F$106,2,),IF($AN807=$R$12,VLOOKUP($AO807,Listas!$H$6:$I$106,2,),""))),"")</f>
        <v/>
      </c>
      <c r="CV807" t="str">
        <f>IFERROR('Prod y alimentación'!Z865*IF($AN807=$R$10,VLOOKUP($AO807,Listas!$B$6:$C$106,2,),IF($AN807=$R$11,VLOOKUP($AO807,Listas!$E$6:$F$106,2,),IF($AN807=$R$12,VLOOKUP($AO807,Listas!$H$6:$I$106,2,),""))),"")</f>
        <v/>
      </c>
      <c r="CW807" t="str">
        <f>IFERROR('Prod y alimentación'!AC865*IF($AN807=$R$10,VLOOKUP($AO807,Listas!$B$6:$C$106,2,),IF($AN807=$R$11,VLOOKUP($AO807,Listas!$E$6:$F$106,2,),IF($AN807=$R$12,VLOOKUP($AO807,Listas!$H$6:$I$106,2,),""))),"")</f>
        <v/>
      </c>
      <c r="CX807" t="str">
        <f>IFERROR('Prod y alimentación'!AF865*IF($AN807=$R$10,VLOOKUP($AO807,Listas!$B$6:$C$106,2,),IF($AN807=$R$11,VLOOKUP($AO807,Listas!$E$6:$F$106,2,),IF($AN807=$R$12,VLOOKUP($AO807,Listas!$H$6:$I$106,2,),""))),"")</f>
        <v/>
      </c>
      <c r="CY807" t="str">
        <f>IFERROR('Prod y alimentación'!AI865*IF($AN807=$R$10,VLOOKUP($AO807,Listas!$B$6:$C$106,2,),IF($AN807=$R$11,VLOOKUP($AO807,Listas!$E$6:$F$106,2,),IF($AN807=$R$12,VLOOKUP($AO807,Listas!$H$6:$I$106,2,),""))),"")</f>
        <v/>
      </c>
      <c r="CZ807" t="str">
        <f>IFERROR('Prod y alimentación'!AL865*IF($AN807=$R$10,VLOOKUP($AO807,Listas!$B$6:$C$106,2,),IF($AN807=$R$11,VLOOKUP($AO807,Listas!$E$6:$F$106,2,),IF($AN807=$R$12,VLOOKUP($AO807,Listas!$H$6:$I$106,2,),""))),"")</f>
        <v/>
      </c>
    </row>
    <row r="808" spans="80:104" x14ac:dyDescent="0.35">
      <c r="CB808" t="str">
        <f>IF(Reservas!E813="",IF(Reservas!D813="","",IF(Reservas!C813=$O$10,0.85,IF(Reservas!C813=$O$11,0.45,IF(Reservas!C813=$O$12,0.33,"")))),Reservas!E813)</f>
        <v/>
      </c>
      <c r="CC808" t="str">
        <f>IF(Reservas!H813="",IF(Reservas!G813="","",IF(Reservas!F813=$O$10,0.85,IF(Reservas!F813=$O$11,0.45,IF(Reservas!F813=$O$12,0.33,"")))),Reservas!H813)</f>
        <v/>
      </c>
      <c r="CD808" t="str">
        <f>IF(Reservas!K813="",IF(Reservas!J813="","",IF(Reservas!I813=$O$10,0.85,IF(Reservas!I813=$O$11,0.45,IF(Reservas!I813=$O$12,0.33,"")))),Reservas!K813)</f>
        <v/>
      </c>
      <c r="CE808" t="str">
        <f>IF(Reservas!N813="",IF(Reservas!M813="","",IF(Reservas!L813=$O$10,0.85,IF(Reservas!L813=$O$11,0.45,IF(Reservas!L813=$O$12,0.33,"")))),Reservas!N813)</f>
        <v/>
      </c>
      <c r="CF808" t="str">
        <f>IF(Reservas!Q813="",IF(Reservas!P813="","",IF(Reservas!O813=$O$10,0.85,IF(Reservas!O813=$O$11,0.45,IF(Reservas!O813=$O$12,0.33,"")))),Reservas!Q813)</f>
        <v/>
      </c>
      <c r="CG808" t="str">
        <f>IF(Reservas!T813="",IF(Reservas!S813="","",IF(Reservas!R813=$O$10,0.85,IF(Reservas!R813=$O$11,0.45,IF(Reservas!R813=$O$12,0.33,"")))),Reservas!T813)</f>
        <v/>
      </c>
      <c r="CH808" t="str">
        <f>IF(Reservas!W813="",IF(Reservas!V813="","",IF(Reservas!U813=$O$10,0.85,IF(Reservas!U813=$O$11,0.45,IF(Reservas!U813=$O$12,0.33,"")))),Reservas!W813)</f>
        <v/>
      </c>
      <c r="CI808" t="str">
        <f>IF(Reservas!Z813="",IF(Reservas!Y813="","",IF(Reservas!X813=$O$10,0.85,IF(Reservas!X813=$O$11,0.45,IF(Reservas!X813=$O$12,0.33,"")))),Reservas!Z813)</f>
        <v/>
      </c>
      <c r="CJ808" t="str">
        <f>IF(Reservas!AC813="",IF(Reservas!AB813="","",IF(Reservas!AA813=$O$10,0.85,IF(Reservas!AA813=$O$11,0.45,IF(Reservas!AA813=$O$12,0.33,"")))),Reservas!AC813)</f>
        <v/>
      </c>
      <c r="CK808" t="str">
        <f>IF(Reservas!AF813="",IF(Reservas!AE813="","",IF(Reservas!AD813=$O$10,0.85,IF(Reservas!AD813=$O$11,0.45,IF(Reservas!AD813=$O$12,0.33,"")))),Reservas!AF813)</f>
        <v/>
      </c>
      <c r="CL808" t="str">
        <f>IF(Reservas!AI813="",IF(Reservas!AH813="","",IF(Reservas!AG813=$O$10,0.85,IF(Reservas!AG813=$O$11,0.45,IF(Reservas!AG813=$O$12,0.33,"")))),Reservas!AI813)</f>
        <v/>
      </c>
      <c r="CM808" t="str">
        <f>IF(Reservas!AL813="",IF(Reservas!AK813="","",IF(Reservas!AJ813=$O$10,0.85,IF(Reservas!AJ813=$O$11,0.45,IF(Reservas!AJ813=$O$12,0.33,"")))),Reservas!AL813)</f>
        <v/>
      </c>
      <c r="CO808" t="str">
        <f>IFERROR('Prod y alimentación'!E866*IF($AN808=$R$10,VLOOKUP($AO808,Listas!$B$6:$C$106,2,),IF($AN808=$R$11,VLOOKUP($AO808,Listas!$E$6:$F$106,2,),IF($AN808=$R$12,VLOOKUP($AO808,Listas!$H$6:$I$106,2,),""))),"")</f>
        <v/>
      </c>
      <c r="CP808" t="str">
        <f>IFERROR('Prod y alimentación'!H866*IF($AN808=$R$10,VLOOKUP($AO808,Listas!$B$6:$C$106,2,),IF($AN808=$R$11,VLOOKUP($AO808,Listas!$E$6:$F$106,2,),IF($AN808=$R$12,VLOOKUP($AO808,Listas!$H$6:$I$106,2,),""))),"")</f>
        <v/>
      </c>
      <c r="CQ808" t="str">
        <f>IFERROR('Prod y alimentación'!K866*IF($AN808=$R$10,VLOOKUP($AO808,Listas!$B$6:$C$106,2,),IF($AN808=$R$11,VLOOKUP($AO808,Listas!$E$6:$F$106,2,),IF($AN808=$R$12,VLOOKUP($AO808,Listas!$H$6:$I$106,2,),""))),"")</f>
        <v/>
      </c>
      <c r="CR808" t="str">
        <f>IFERROR('Prod y alimentación'!N866*IF($AN808=$R$10,VLOOKUP($AO808,Listas!$B$6:$C$106,2,),IF($AN808=$R$11,VLOOKUP($AO808,Listas!$E$6:$F$106,2,),IF($AN808=$R$12,VLOOKUP($AO808,Listas!$H$6:$I$106,2,),""))),"")</f>
        <v/>
      </c>
      <c r="CS808" t="str">
        <f>IFERROR('Prod y alimentación'!Q866*IF($AN808=$R$10,VLOOKUP($AO808,Listas!$B$6:$C$106,2,),IF($AN808=$R$11,VLOOKUP($AO808,Listas!$E$6:$F$106,2,),IF($AN808=$R$12,VLOOKUP($AO808,Listas!$H$6:$I$106,2,),""))),"")</f>
        <v/>
      </c>
      <c r="CT808" t="str">
        <f>IFERROR('Prod y alimentación'!T866*IF($AN808=$R$10,VLOOKUP($AO808,Listas!$B$6:$C$106,2,),IF($AN808=$R$11,VLOOKUP($AO808,Listas!$E$6:$F$106,2,),IF($AN808=$R$12,VLOOKUP($AO808,Listas!$H$6:$I$106,2,),""))),"")</f>
        <v/>
      </c>
      <c r="CU808" t="str">
        <f>IFERROR('Prod y alimentación'!W866*IF($AN808=$R$10,VLOOKUP($AO808,Listas!$B$6:$C$106,2,),IF($AN808=$R$11,VLOOKUP($AO808,Listas!$E$6:$F$106,2,),IF($AN808=$R$12,VLOOKUP($AO808,Listas!$H$6:$I$106,2,),""))),"")</f>
        <v/>
      </c>
      <c r="CV808" t="str">
        <f>IFERROR('Prod y alimentación'!Z866*IF($AN808=$R$10,VLOOKUP($AO808,Listas!$B$6:$C$106,2,),IF($AN808=$R$11,VLOOKUP($AO808,Listas!$E$6:$F$106,2,),IF($AN808=$R$12,VLOOKUP($AO808,Listas!$H$6:$I$106,2,),""))),"")</f>
        <v/>
      </c>
      <c r="CW808" t="str">
        <f>IFERROR('Prod y alimentación'!AC866*IF($AN808=$R$10,VLOOKUP($AO808,Listas!$B$6:$C$106,2,),IF($AN808=$R$11,VLOOKUP($AO808,Listas!$E$6:$F$106,2,),IF($AN808=$R$12,VLOOKUP($AO808,Listas!$H$6:$I$106,2,),""))),"")</f>
        <v/>
      </c>
      <c r="CX808" t="str">
        <f>IFERROR('Prod y alimentación'!AF866*IF($AN808=$R$10,VLOOKUP($AO808,Listas!$B$6:$C$106,2,),IF($AN808=$R$11,VLOOKUP($AO808,Listas!$E$6:$F$106,2,),IF($AN808=$R$12,VLOOKUP($AO808,Listas!$H$6:$I$106,2,),""))),"")</f>
        <v/>
      </c>
      <c r="CY808" t="str">
        <f>IFERROR('Prod y alimentación'!AI866*IF($AN808=$R$10,VLOOKUP($AO808,Listas!$B$6:$C$106,2,),IF($AN808=$R$11,VLOOKUP($AO808,Listas!$E$6:$F$106,2,),IF($AN808=$R$12,VLOOKUP($AO808,Listas!$H$6:$I$106,2,),""))),"")</f>
        <v/>
      </c>
      <c r="CZ808" t="str">
        <f>IFERROR('Prod y alimentación'!AL866*IF($AN808=$R$10,VLOOKUP($AO808,Listas!$B$6:$C$106,2,),IF($AN808=$R$11,VLOOKUP($AO808,Listas!$E$6:$F$106,2,),IF($AN808=$R$12,VLOOKUP($AO808,Listas!$H$6:$I$106,2,),""))),"")</f>
        <v/>
      </c>
    </row>
    <row r="809" spans="80:104" x14ac:dyDescent="0.35">
      <c r="CB809" t="str">
        <f>IF(Reservas!E814="",IF(Reservas!D814="","",IF(Reservas!C814=$O$10,0.85,IF(Reservas!C814=$O$11,0.45,IF(Reservas!C814=$O$12,0.33,"")))),Reservas!E814)</f>
        <v/>
      </c>
      <c r="CC809" t="str">
        <f>IF(Reservas!H814="",IF(Reservas!G814="","",IF(Reservas!F814=$O$10,0.85,IF(Reservas!F814=$O$11,0.45,IF(Reservas!F814=$O$12,0.33,"")))),Reservas!H814)</f>
        <v/>
      </c>
      <c r="CD809" t="str">
        <f>IF(Reservas!K814="",IF(Reservas!J814="","",IF(Reservas!I814=$O$10,0.85,IF(Reservas!I814=$O$11,0.45,IF(Reservas!I814=$O$12,0.33,"")))),Reservas!K814)</f>
        <v/>
      </c>
      <c r="CE809" t="str">
        <f>IF(Reservas!N814="",IF(Reservas!M814="","",IF(Reservas!L814=$O$10,0.85,IF(Reservas!L814=$O$11,0.45,IF(Reservas!L814=$O$12,0.33,"")))),Reservas!N814)</f>
        <v/>
      </c>
      <c r="CF809" t="str">
        <f>IF(Reservas!Q814="",IF(Reservas!P814="","",IF(Reservas!O814=$O$10,0.85,IF(Reservas!O814=$O$11,0.45,IF(Reservas!O814=$O$12,0.33,"")))),Reservas!Q814)</f>
        <v/>
      </c>
      <c r="CG809" t="str">
        <f>IF(Reservas!T814="",IF(Reservas!S814="","",IF(Reservas!R814=$O$10,0.85,IF(Reservas!R814=$O$11,0.45,IF(Reservas!R814=$O$12,0.33,"")))),Reservas!T814)</f>
        <v/>
      </c>
      <c r="CH809" t="str">
        <f>IF(Reservas!W814="",IF(Reservas!V814="","",IF(Reservas!U814=$O$10,0.85,IF(Reservas!U814=$O$11,0.45,IF(Reservas!U814=$O$12,0.33,"")))),Reservas!W814)</f>
        <v/>
      </c>
      <c r="CI809" t="str">
        <f>IF(Reservas!Z814="",IF(Reservas!Y814="","",IF(Reservas!X814=$O$10,0.85,IF(Reservas!X814=$O$11,0.45,IF(Reservas!X814=$O$12,0.33,"")))),Reservas!Z814)</f>
        <v/>
      </c>
      <c r="CJ809" t="str">
        <f>IF(Reservas!AC814="",IF(Reservas!AB814="","",IF(Reservas!AA814=$O$10,0.85,IF(Reservas!AA814=$O$11,0.45,IF(Reservas!AA814=$O$12,0.33,"")))),Reservas!AC814)</f>
        <v/>
      </c>
      <c r="CK809" t="str">
        <f>IF(Reservas!AF814="",IF(Reservas!AE814="","",IF(Reservas!AD814=$O$10,0.85,IF(Reservas!AD814=$O$11,0.45,IF(Reservas!AD814=$O$12,0.33,"")))),Reservas!AF814)</f>
        <v/>
      </c>
      <c r="CL809" t="str">
        <f>IF(Reservas!AI814="",IF(Reservas!AH814="","",IF(Reservas!AG814=$O$10,0.85,IF(Reservas!AG814=$O$11,0.45,IF(Reservas!AG814=$O$12,0.33,"")))),Reservas!AI814)</f>
        <v/>
      </c>
      <c r="CM809" t="str">
        <f>IF(Reservas!AL814="",IF(Reservas!AK814="","",IF(Reservas!AJ814=$O$10,0.85,IF(Reservas!AJ814=$O$11,0.45,IF(Reservas!AJ814=$O$12,0.33,"")))),Reservas!AL814)</f>
        <v/>
      </c>
      <c r="CO809" t="str">
        <f>IFERROR('Prod y alimentación'!E867*IF($AN809=$R$10,VLOOKUP($AO809,Listas!$B$6:$C$106,2,),IF($AN809=$R$11,VLOOKUP($AO809,Listas!$E$6:$F$106,2,),IF($AN809=$R$12,VLOOKUP($AO809,Listas!$H$6:$I$106,2,),""))),"")</f>
        <v/>
      </c>
      <c r="CP809" t="str">
        <f>IFERROR('Prod y alimentación'!H867*IF($AN809=$R$10,VLOOKUP($AO809,Listas!$B$6:$C$106,2,),IF($AN809=$R$11,VLOOKUP($AO809,Listas!$E$6:$F$106,2,),IF($AN809=$R$12,VLOOKUP($AO809,Listas!$H$6:$I$106,2,),""))),"")</f>
        <v/>
      </c>
      <c r="CQ809" t="str">
        <f>IFERROR('Prod y alimentación'!K867*IF($AN809=$R$10,VLOOKUP($AO809,Listas!$B$6:$C$106,2,),IF($AN809=$R$11,VLOOKUP($AO809,Listas!$E$6:$F$106,2,),IF($AN809=$R$12,VLOOKUP($AO809,Listas!$H$6:$I$106,2,),""))),"")</f>
        <v/>
      </c>
      <c r="CR809" t="str">
        <f>IFERROR('Prod y alimentación'!N867*IF($AN809=$R$10,VLOOKUP($AO809,Listas!$B$6:$C$106,2,),IF($AN809=$R$11,VLOOKUP($AO809,Listas!$E$6:$F$106,2,),IF($AN809=$R$12,VLOOKUP($AO809,Listas!$H$6:$I$106,2,),""))),"")</f>
        <v/>
      </c>
      <c r="CS809" t="str">
        <f>IFERROR('Prod y alimentación'!Q867*IF($AN809=$R$10,VLOOKUP($AO809,Listas!$B$6:$C$106,2,),IF($AN809=$R$11,VLOOKUP($AO809,Listas!$E$6:$F$106,2,),IF($AN809=$R$12,VLOOKUP($AO809,Listas!$H$6:$I$106,2,),""))),"")</f>
        <v/>
      </c>
      <c r="CT809" t="str">
        <f>IFERROR('Prod y alimentación'!T867*IF($AN809=$R$10,VLOOKUP($AO809,Listas!$B$6:$C$106,2,),IF($AN809=$R$11,VLOOKUP($AO809,Listas!$E$6:$F$106,2,),IF($AN809=$R$12,VLOOKUP($AO809,Listas!$H$6:$I$106,2,),""))),"")</f>
        <v/>
      </c>
      <c r="CU809" t="str">
        <f>IFERROR('Prod y alimentación'!W867*IF($AN809=$R$10,VLOOKUP($AO809,Listas!$B$6:$C$106,2,),IF($AN809=$R$11,VLOOKUP($AO809,Listas!$E$6:$F$106,2,),IF($AN809=$R$12,VLOOKUP($AO809,Listas!$H$6:$I$106,2,),""))),"")</f>
        <v/>
      </c>
      <c r="CV809" t="str">
        <f>IFERROR('Prod y alimentación'!Z867*IF($AN809=$R$10,VLOOKUP($AO809,Listas!$B$6:$C$106,2,),IF($AN809=$R$11,VLOOKUP($AO809,Listas!$E$6:$F$106,2,),IF($AN809=$R$12,VLOOKUP($AO809,Listas!$H$6:$I$106,2,),""))),"")</f>
        <v/>
      </c>
      <c r="CW809" t="str">
        <f>IFERROR('Prod y alimentación'!AC867*IF($AN809=$R$10,VLOOKUP($AO809,Listas!$B$6:$C$106,2,),IF($AN809=$R$11,VLOOKUP($AO809,Listas!$E$6:$F$106,2,),IF($AN809=$R$12,VLOOKUP($AO809,Listas!$H$6:$I$106,2,),""))),"")</f>
        <v/>
      </c>
      <c r="CX809" t="str">
        <f>IFERROR('Prod y alimentación'!AF867*IF($AN809=$R$10,VLOOKUP($AO809,Listas!$B$6:$C$106,2,),IF($AN809=$R$11,VLOOKUP($AO809,Listas!$E$6:$F$106,2,),IF($AN809=$R$12,VLOOKUP($AO809,Listas!$H$6:$I$106,2,),""))),"")</f>
        <v/>
      </c>
      <c r="CY809" t="str">
        <f>IFERROR('Prod y alimentación'!AI867*IF($AN809=$R$10,VLOOKUP($AO809,Listas!$B$6:$C$106,2,),IF($AN809=$R$11,VLOOKUP($AO809,Listas!$E$6:$F$106,2,),IF($AN809=$R$12,VLOOKUP($AO809,Listas!$H$6:$I$106,2,),""))),"")</f>
        <v/>
      </c>
      <c r="CZ809" t="str">
        <f>IFERROR('Prod y alimentación'!AL867*IF($AN809=$R$10,VLOOKUP($AO809,Listas!$B$6:$C$106,2,),IF($AN809=$R$11,VLOOKUP($AO809,Listas!$E$6:$F$106,2,),IF($AN809=$R$12,VLOOKUP($AO809,Listas!$H$6:$I$106,2,),""))),"")</f>
        <v/>
      </c>
    </row>
    <row r="810" spans="80:104" x14ac:dyDescent="0.35">
      <c r="CB810" t="str">
        <f>IF(Reservas!E815="",IF(Reservas!D815="","",IF(Reservas!C815=$O$10,0.85,IF(Reservas!C815=$O$11,0.45,IF(Reservas!C815=$O$12,0.33,"")))),Reservas!E815)</f>
        <v/>
      </c>
      <c r="CC810" t="str">
        <f>IF(Reservas!H815="",IF(Reservas!G815="","",IF(Reservas!F815=$O$10,0.85,IF(Reservas!F815=$O$11,0.45,IF(Reservas!F815=$O$12,0.33,"")))),Reservas!H815)</f>
        <v/>
      </c>
      <c r="CD810" t="str">
        <f>IF(Reservas!K815="",IF(Reservas!J815="","",IF(Reservas!I815=$O$10,0.85,IF(Reservas!I815=$O$11,0.45,IF(Reservas!I815=$O$12,0.33,"")))),Reservas!K815)</f>
        <v/>
      </c>
      <c r="CE810" t="str">
        <f>IF(Reservas!N815="",IF(Reservas!M815="","",IF(Reservas!L815=$O$10,0.85,IF(Reservas!L815=$O$11,0.45,IF(Reservas!L815=$O$12,0.33,"")))),Reservas!N815)</f>
        <v/>
      </c>
      <c r="CF810" t="str">
        <f>IF(Reservas!Q815="",IF(Reservas!P815="","",IF(Reservas!O815=$O$10,0.85,IF(Reservas!O815=$O$11,0.45,IF(Reservas!O815=$O$12,0.33,"")))),Reservas!Q815)</f>
        <v/>
      </c>
      <c r="CG810" t="str">
        <f>IF(Reservas!T815="",IF(Reservas!S815="","",IF(Reservas!R815=$O$10,0.85,IF(Reservas!R815=$O$11,0.45,IF(Reservas!R815=$O$12,0.33,"")))),Reservas!T815)</f>
        <v/>
      </c>
      <c r="CH810" t="str">
        <f>IF(Reservas!W815="",IF(Reservas!V815="","",IF(Reservas!U815=$O$10,0.85,IF(Reservas!U815=$O$11,0.45,IF(Reservas!U815=$O$12,0.33,"")))),Reservas!W815)</f>
        <v/>
      </c>
      <c r="CI810" t="str">
        <f>IF(Reservas!Z815="",IF(Reservas!Y815="","",IF(Reservas!X815=$O$10,0.85,IF(Reservas!X815=$O$11,0.45,IF(Reservas!X815=$O$12,0.33,"")))),Reservas!Z815)</f>
        <v/>
      </c>
      <c r="CJ810" t="str">
        <f>IF(Reservas!AC815="",IF(Reservas!AB815="","",IF(Reservas!AA815=$O$10,0.85,IF(Reservas!AA815=$O$11,0.45,IF(Reservas!AA815=$O$12,0.33,"")))),Reservas!AC815)</f>
        <v/>
      </c>
      <c r="CK810" t="str">
        <f>IF(Reservas!AF815="",IF(Reservas!AE815="","",IF(Reservas!AD815=$O$10,0.85,IF(Reservas!AD815=$O$11,0.45,IF(Reservas!AD815=$O$12,0.33,"")))),Reservas!AF815)</f>
        <v/>
      </c>
      <c r="CL810" t="str">
        <f>IF(Reservas!AI815="",IF(Reservas!AH815="","",IF(Reservas!AG815=$O$10,0.85,IF(Reservas!AG815=$O$11,0.45,IF(Reservas!AG815=$O$12,0.33,"")))),Reservas!AI815)</f>
        <v/>
      </c>
      <c r="CM810" t="str">
        <f>IF(Reservas!AL815="",IF(Reservas!AK815="","",IF(Reservas!AJ815=$O$10,0.85,IF(Reservas!AJ815=$O$11,0.45,IF(Reservas!AJ815=$O$12,0.33,"")))),Reservas!AL815)</f>
        <v/>
      </c>
      <c r="CO810" t="str">
        <f>IFERROR('Prod y alimentación'!E868*IF($AN810=$R$10,VLOOKUP($AO810,Listas!$B$6:$C$106,2,),IF($AN810=$R$11,VLOOKUP($AO810,Listas!$E$6:$F$106,2,),IF($AN810=$R$12,VLOOKUP($AO810,Listas!$H$6:$I$106,2,),""))),"")</f>
        <v/>
      </c>
      <c r="CP810" t="str">
        <f>IFERROR('Prod y alimentación'!H868*IF($AN810=$R$10,VLOOKUP($AO810,Listas!$B$6:$C$106,2,),IF($AN810=$R$11,VLOOKUP($AO810,Listas!$E$6:$F$106,2,),IF($AN810=$R$12,VLOOKUP($AO810,Listas!$H$6:$I$106,2,),""))),"")</f>
        <v/>
      </c>
      <c r="CQ810" t="str">
        <f>IFERROR('Prod y alimentación'!K868*IF($AN810=$R$10,VLOOKUP($AO810,Listas!$B$6:$C$106,2,),IF($AN810=$R$11,VLOOKUP($AO810,Listas!$E$6:$F$106,2,),IF($AN810=$R$12,VLOOKUP($AO810,Listas!$H$6:$I$106,2,),""))),"")</f>
        <v/>
      </c>
      <c r="CR810" t="str">
        <f>IFERROR('Prod y alimentación'!N868*IF($AN810=$R$10,VLOOKUP($AO810,Listas!$B$6:$C$106,2,),IF($AN810=$R$11,VLOOKUP($AO810,Listas!$E$6:$F$106,2,),IF($AN810=$R$12,VLOOKUP($AO810,Listas!$H$6:$I$106,2,),""))),"")</f>
        <v/>
      </c>
      <c r="CS810" t="str">
        <f>IFERROR('Prod y alimentación'!Q868*IF($AN810=$R$10,VLOOKUP($AO810,Listas!$B$6:$C$106,2,),IF($AN810=$R$11,VLOOKUP($AO810,Listas!$E$6:$F$106,2,),IF($AN810=$R$12,VLOOKUP($AO810,Listas!$H$6:$I$106,2,),""))),"")</f>
        <v/>
      </c>
      <c r="CT810" t="str">
        <f>IFERROR('Prod y alimentación'!T868*IF($AN810=$R$10,VLOOKUP($AO810,Listas!$B$6:$C$106,2,),IF($AN810=$R$11,VLOOKUP($AO810,Listas!$E$6:$F$106,2,),IF($AN810=$R$12,VLOOKUP($AO810,Listas!$H$6:$I$106,2,),""))),"")</f>
        <v/>
      </c>
      <c r="CU810" t="str">
        <f>IFERROR('Prod y alimentación'!W868*IF($AN810=$R$10,VLOOKUP($AO810,Listas!$B$6:$C$106,2,),IF($AN810=$R$11,VLOOKUP($AO810,Listas!$E$6:$F$106,2,),IF($AN810=$R$12,VLOOKUP($AO810,Listas!$H$6:$I$106,2,),""))),"")</f>
        <v/>
      </c>
      <c r="CV810" t="str">
        <f>IFERROR('Prod y alimentación'!Z868*IF($AN810=$R$10,VLOOKUP($AO810,Listas!$B$6:$C$106,2,),IF($AN810=$R$11,VLOOKUP($AO810,Listas!$E$6:$F$106,2,),IF($AN810=$R$12,VLOOKUP($AO810,Listas!$H$6:$I$106,2,),""))),"")</f>
        <v/>
      </c>
      <c r="CW810" t="str">
        <f>IFERROR('Prod y alimentación'!AC868*IF($AN810=$R$10,VLOOKUP($AO810,Listas!$B$6:$C$106,2,),IF($AN810=$R$11,VLOOKUP($AO810,Listas!$E$6:$F$106,2,),IF($AN810=$R$12,VLOOKUP($AO810,Listas!$H$6:$I$106,2,),""))),"")</f>
        <v/>
      </c>
      <c r="CX810" t="str">
        <f>IFERROR('Prod y alimentación'!AF868*IF($AN810=$R$10,VLOOKUP($AO810,Listas!$B$6:$C$106,2,),IF($AN810=$R$11,VLOOKUP($AO810,Listas!$E$6:$F$106,2,),IF($AN810=$R$12,VLOOKUP($AO810,Listas!$H$6:$I$106,2,),""))),"")</f>
        <v/>
      </c>
      <c r="CY810" t="str">
        <f>IFERROR('Prod y alimentación'!AI868*IF($AN810=$R$10,VLOOKUP($AO810,Listas!$B$6:$C$106,2,),IF($AN810=$R$11,VLOOKUP($AO810,Listas!$E$6:$F$106,2,),IF($AN810=$R$12,VLOOKUP($AO810,Listas!$H$6:$I$106,2,),""))),"")</f>
        <v/>
      </c>
      <c r="CZ810" t="str">
        <f>IFERROR('Prod y alimentación'!AL868*IF($AN810=$R$10,VLOOKUP($AO810,Listas!$B$6:$C$106,2,),IF($AN810=$R$11,VLOOKUP($AO810,Listas!$E$6:$F$106,2,),IF($AN810=$R$12,VLOOKUP($AO810,Listas!$H$6:$I$106,2,),""))),"")</f>
        <v/>
      </c>
    </row>
    <row r="811" spans="80:104" x14ac:dyDescent="0.35">
      <c r="CB811" t="str">
        <f>IF(Reservas!E816="",IF(Reservas!D816="","",IF(Reservas!C816=$O$10,0.85,IF(Reservas!C816=$O$11,0.45,IF(Reservas!C816=$O$12,0.33,"")))),Reservas!E816)</f>
        <v/>
      </c>
      <c r="CC811" t="str">
        <f>IF(Reservas!H816="",IF(Reservas!G816="","",IF(Reservas!F816=$O$10,0.85,IF(Reservas!F816=$O$11,0.45,IF(Reservas!F816=$O$12,0.33,"")))),Reservas!H816)</f>
        <v/>
      </c>
      <c r="CD811" t="str">
        <f>IF(Reservas!K816="",IF(Reservas!J816="","",IF(Reservas!I816=$O$10,0.85,IF(Reservas!I816=$O$11,0.45,IF(Reservas!I816=$O$12,0.33,"")))),Reservas!K816)</f>
        <v/>
      </c>
      <c r="CE811" t="str">
        <f>IF(Reservas!N816="",IF(Reservas!M816="","",IF(Reservas!L816=$O$10,0.85,IF(Reservas!L816=$O$11,0.45,IF(Reservas!L816=$O$12,0.33,"")))),Reservas!N816)</f>
        <v/>
      </c>
      <c r="CF811" t="str">
        <f>IF(Reservas!Q816="",IF(Reservas!P816="","",IF(Reservas!O816=$O$10,0.85,IF(Reservas!O816=$O$11,0.45,IF(Reservas!O816=$O$12,0.33,"")))),Reservas!Q816)</f>
        <v/>
      </c>
      <c r="CG811" t="str">
        <f>IF(Reservas!T816="",IF(Reservas!S816="","",IF(Reservas!R816=$O$10,0.85,IF(Reservas!R816=$O$11,0.45,IF(Reservas!R816=$O$12,0.33,"")))),Reservas!T816)</f>
        <v/>
      </c>
      <c r="CH811" t="str">
        <f>IF(Reservas!W816="",IF(Reservas!V816="","",IF(Reservas!U816=$O$10,0.85,IF(Reservas!U816=$O$11,0.45,IF(Reservas!U816=$O$12,0.33,"")))),Reservas!W816)</f>
        <v/>
      </c>
      <c r="CI811" t="str">
        <f>IF(Reservas!Z816="",IF(Reservas!Y816="","",IF(Reservas!X816=$O$10,0.85,IF(Reservas!X816=$O$11,0.45,IF(Reservas!X816=$O$12,0.33,"")))),Reservas!Z816)</f>
        <v/>
      </c>
      <c r="CJ811" t="str">
        <f>IF(Reservas!AC816="",IF(Reservas!AB816="","",IF(Reservas!AA816=$O$10,0.85,IF(Reservas!AA816=$O$11,0.45,IF(Reservas!AA816=$O$12,0.33,"")))),Reservas!AC816)</f>
        <v/>
      </c>
      <c r="CK811" t="str">
        <f>IF(Reservas!AF816="",IF(Reservas!AE816="","",IF(Reservas!AD816=$O$10,0.85,IF(Reservas!AD816=$O$11,0.45,IF(Reservas!AD816=$O$12,0.33,"")))),Reservas!AF816)</f>
        <v/>
      </c>
      <c r="CL811" t="str">
        <f>IF(Reservas!AI816="",IF(Reservas!AH816="","",IF(Reservas!AG816=$O$10,0.85,IF(Reservas!AG816=$O$11,0.45,IF(Reservas!AG816=$O$12,0.33,"")))),Reservas!AI816)</f>
        <v/>
      </c>
      <c r="CM811" t="str">
        <f>IF(Reservas!AL816="",IF(Reservas!AK816="","",IF(Reservas!AJ816=$O$10,0.85,IF(Reservas!AJ816=$O$11,0.45,IF(Reservas!AJ816=$O$12,0.33,"")))),Reservas!AL816)</f>
        <v/>
      </c>
      <c r="CO811" t="str">
        <f>IFERROR('Prod y alimentación'!E869*IF($AN811=$R$10,VLOOKUP($AO811,Listas!$B$6:$C$106,2,),IF($AN811=$R$11,VLOOKUP($AO811,Listas!$E$6:$F$106,2,),IF($AN811=$R$12,VLOOKUP($AO811,Listas!$H$6:$I$106,2,),""))),"")</f>
        <v/>
      </c>
      <c r="CP811" t="str">
        <f>IFERROR('Prod y alimentación'!H869*IF($AN811=$R$10,VLOOKUP($AO811,Listas!$B$6:$C$106,2,),IF($AN811=$R$11,VLOOKUP($AO811,Listas!$E$6:$F$106,2,),IF($AN811=$R$12,VLOOKUP($AO811,Listas!$H$6:$I$106,2,),""))),"")</f>
        <v/>
      </c>
      <c r="CQ811" t="str">
        <f>IFERROR('Prod y alimentación'!K869*IF($AN811=$R$10,VLOOKUP($AO811,Listas!$B$6:$C$106,2,),IF($AN811=$R$11,VLOOKUP($AO811,Listas!$E$6:$F$106,2,),IF($AN811=$R$12,VLOOKUP($AO811,Listas!$H$6:$I$106,2,),""))),"")</f>
        <v/>
      </c>
      <c r="CR811" t="str">
        <f>IFERROR('Prod y alimentación'!N869*IF($AN811=$R$10,VLOOKUP($AO811,Listas!$B$6:$C$106,2,),IF($AN811=$R$11,VLOOKUP($AO811,Listas!$E$6:$F$106,2,),IF($AN811=$R$12,VLOOKUP($AO811,Listas!$H$6:$I$106,2,),""))),"")</f>
        <v/>
      </c>
      <c r="CS811" t="str">
        <f>IFERROR('Prod y alimentación'!Q869*IF($AN811=$R$10,VLOOKUP($AO811,Listas!$B$6:$C$106,2,),IF($AN811=$R$11,VLOOKUP($AO811,Listas!$E$6:$F$106,2,),IF($AN811=$R$12,VLOOKUP($AO811,Listas!$H$6:$I$106,2,),""))),"")</f>
        <v/>
      </c>
      <c r="CT811" t="str">
        <f>IFERROR('Prod y alimentación'!T869*IF($AN811=$R$10,VLOOKUP($AO811,Listas!$B$6:$C$106,2,),IF($AN811=$R$11,VLOOKUP($AO811,Listas!$E$6:$F$106,2,),IF($AN811=$R$12,VLOOKUP($AO811,Listas!$H$6:$I$106,2,),""))),"")</f>
        <v/>
      </c>
      <c r="CU811" t="str">
        <f>IFERROR('Prod y alimentación'!W869*IF($AN811=$R$10,VLOOKUP($AO811,Listas!$B$6:$C$106,2,),IF($AN811=$R$11,VLOOKUP($AO811,Listas!$E$6:$F$106,2,),IF($AN811=$R$12,VLOOKUP($AO811,Listas!$H$6:$I$106,2,),""))),"")</f>
        <v/>
      </c>
      <c r="CV811" t="str">
        <f>IFERROR('Prod y alimentación'!Z869*IF($AN811=$R$10,VLOOKUP($AO811,Listas!$B$6:$C$106,2,),IF($AN811=$R$11,VLOOKUP($AO811,Listas!$E$6:$F$106,2,),IF($AN811=$R$12,VLOOKUP($AO811,Listas!$H$6:$I$106,2,),""))),"")</f>
        <v/>
      </c>
      <c r="CW811" t="str">
        <f>IFERROR('Prod y alimentación'!AC869*IF($AN811=$R$10,VLOOKUP($AO811,Listas!$B$6:$C$106,2,),IF($AN811=$R$11,VLOOKUP($AO811,Listas!$E$6:$F$106,2,),IF($AN811=$R$12,VLOOKUP($AO811,Listas!$H$6:$I$106,2,),""))),"")</f>
        <v/>
      </c>
      <c r="CX811" t="str">
        <f>IFERROR('Prod y alimentación'!AF869*IF($AN811=$R$10,VLOOKUP($AO811,Listas!$B$6:$C$106,2,),IF($AN811=$R$11,VLOOKUP($AO811,Listas!$E$6:$F$106,2,),IF($AN811=$R$12,VLOOKUP($AO811,Listas!$H$6:$I$106,2,),""))),"")</f>
        <v/>
      </c>
      <c r="CY811" t="str">
        <f>IFERROR('Prod y alimentación'!AI869*IF($AN811=$R$10,VLOOKUP($AO811,Listas!$B$6:$C$106,2,),IF($AN811=$R$11,VLOOKUP($AO811,Listas!$E$6:$F$106,2,),IF($AN811=$R$12,VLOOKUP($AO811,Listas!$H$6:$I$106,2,),""))),"")</f>
        <v/>
      </c>
      <c r="CZ811" t="str">
        <f>IFERROR('Prod y alimentación'!AL869*IF($AN811=$R$10,VLOOKUP($AO811,Listas!$B$6:$C$106,2,),IF($AN811=$R$11,VLOOKUP($AO811,Listas!$E$6:$F$106,2,),IF($AN811=$R$12,VLOOKUP($AO811,Listas!$H$6:$I$106,2,),""))),"")</f>
        <v/>
      </c>
    </row>
    <row r="812" spans="80:104" x14ac:dyDescent="0.35">
      <c r="CB812" t="str">
        <f>IF(Reservas!E817="",IF(Reservas!D817="","",IF(Reservas!C817=$O$10,0.85,IF(Reservas!C817=$O$11,0.45,IF(Reservas!C817=$O$12,0.33,"")))),Reservas!E817)</f>
        <v/>
      </c>
      <c r="CC812" t="str">
        <f>IF(Reservas!H817="",IF(Reservas!G817="","",IF(Reservas!F817=$O$10,0.85,IF(Reservas!F817=$O$11,0.45,IF(Reservas!F817=$O$12,0.33,"")))),Reservas!H817)</f>
        <v/>
      </c>
      <c r="CD812" t="str">
        <f>IF(Reservas!K817="",IF(Reservas!J817="","",IF(Reservas!I817=$O$10,0.85,IF(Reservas!I817=$O$11,0.45,IF(Reservas!I817=$O$12,0.33,"")))),Reservas!K817)</f>
        <v/>
      </c>
      <c r="CE812" t="str">
        <f>IF(Reservas!N817="",IF(Reservas!M817="","",IF(Reservas!L817=$O$10,0.85,IF(Reservas!L817=$O$11,0.45,IF(Reservas!L817=$O$12,0.33,"")))),Reservas!N817)</f>
        <v/>
      </c>
      <c r="CF812" t="str">
        <f>IF(Reservas!Q817="",IF(Reservas!P817="","",IF(Reservas!O817=$O$10,0.85,IF(Reservas!O817=$O$11,0.45,IF(Reservas!O817=$O$12,0.33,"")))),Reservas!Q817)</f>
        <v/>
      </c>
      <c r="CG812" t="str">
        <f>IF(Reservas!T817="",IF(Reservas!S817="","",IF(Reservas!R817=$O$10,0.85,IF(Reservas!R817=$O$11,0.45,IF(Reservas!R817=$O$12,0.33,"")))),Reservas!T817)</f>
        <v/>
      </c>
      <c r="CH812" t="str">
        <f>IF(Reservas!W817="",IF(Reservas!V817="","",IF(Reservas!U817=$O$10,0.85,IF(Reservas!U817=$O$11,0.45,IF(Reservas!U817=$O$12,0.33,"")))),Reservas!W817)</f>
        <v/>
      </c>
      <c r="CI812" t="str">
        <f>IF(Reservas!Z817="",IF(Reservas!Y817="","",IF(Reservas!X817=$O$10,0.85,IF(Reservas!X817=$O$11,0.45,IF(Reservas!X817=$O$12,0.33,"")))),Reservas!Z817)</f>
        <v/>
      </c>
      <c r="CJ812" t="str">
        <f>IF(Reservas!AC817="",IF(Reservas!AB817="","",IF(Reservas!AA817=$O$10,0.85,IF(Reservas!AA817=$O$11,0.45,IF(Reservas!AA817=$O$12,0.33,"")))),Reservas!AC817)</f>
        <v/>
      </c>
      <c r="CK812" t="str">
        <f>IF(Reservas!AF817="",IF(Reservas!AE817="","",IF(Reservas!AD817=$O$10,0.85,IF(Reservas!AD817=$O$11,0.45,IF(Reservas!AD817=$O$12,0.33,"")))),Reservas!AF817)</f>
        <v/>
      </c>
      <c r="CL812" t="str">
        <f>IF(Reservas!AI817="",IF(Reservas!AH817="","",IF(Reservas!AG817=$O$10,0.85,IF(Reservas!AG817=$O$11,0.45,IF(Reservas!AG817=$O$12,0.33,"")))),Reservas!AI817)</f>
        <v/>
      </c>
      <c r="CM812" t="str">
        <f>IF(Reservas!AL817="",IF(Reservas!AK817="","",IF(Reservas!AJ817=$O$10,0.85,IF(Reservas!AJ817=$O$11,0.45,IF(Reservas!AJ817=$O$12,0.33,"")))),Reservas!AL817)</f>
        <v/>
      </c>
      <c r="CO812" t="str">
        <f>IFERROR('Prod y alimentación'!E870*IF($AN812=$R$10,VLOOKUP($AO812,Listas!$B$6:$C$106,2,),IF($AN812=$R$11,VLOOKUP($AO812,Listas!$E$6:$F$106,2,),IF($AN812=$R$12,VLOOKUP($AO812,Listas!$H$6:$I$106,2,),""))),"")</f>
        <v/>
      </c>
      <c r="CP812" t="str">
        <f>IFERROR('Prod y alimentación'!H870*IF($AN812=$R$10,VLOOKUP($AO812,Listas!$B$6:$C$106,2,),IF($AN812=$R$11,VLOOKUP($AO812,Listas!$E$6:$F$106,2,),IF($AN812=$R$12,VLOOKUP($AO812,Listas!$H$6:$I$106,2,),""))),"")</f>
        <v/>
      </c>
      <c r="CQ812" t="str">
        <f>IFERROR('Prod y alimentación'!K870*IF($AN812=$R$10,VLOOKUP($AO812,Listas!$B$6:$C$106,2,),IF($AN812=$R$11,VLOOKUP($AO812,Listas!$E$6:$F$106,2,),IF($AN812=$R$12,VLOOKUP($AO812,Listas!$H$6:$I$106,2,),""))),"")</f>
        <v/>
      </c>
      <c r="CR812" t="str">
        <f>IFERROR('Prod y alimentación'!N870*IF($AN812=$R$10,VLOOKUP($AO812,Listas!$B$6:$C$106,2,),IF($AN812=$R$11,VLOOKUP($AO812,Listas!$E$6:$F$106,2,),IF($AN812=$R$12,VLOOKUP($AO812,Listas!$H$6:$I$106,2,),""))),"")</f>
        <v/>
      </c>
      <c r="CS812" t="str">
        <f>IFERROR('Prod y alimentación'!Q870*IF($AN812=$R$10,VLOOKUP($AO812,Listas!$B$6:$C$106,2,),IF($AN812=$R$11,VLOOKUP($AO812,Listas!$E$6:$F$106,2,),IF($AN812=$R$12,VLOOKUP($AO812,Listas!$H$6:$I$106,2,),""))),"")</f>
        <v/>
      </c>
      <c r="CT812" t="str">
        <f>IFERROR('Prod y alimentación'!T870*IF($AN812=$R$10,VLOOKUP($AO812,Listas!$B$6:$C$106,2,),IF($AN812=$R$11,VLOOKUP($AO812,Listas!$E$6:$F$106,2,),IF($AN812=$R$12,VLOOKUP($AO812,Listas!$H$6:$I$106,2,),""))),"")</f>
        <v/>
      </c>
      <c r="CU812" t="str">
        <f>IFERROR('Prod y alimentación'!W870*IF($AN812=$R$10,VLOOKUP($AO812,Listas!$B$6:$C$106,2,),IF($AN812=$R$11,VLOOKUP($AO812,Listas!$E$6:$F$106,2,),IF($AN812=$R$12,VLOOKUP($AO812,Listas!$H$6:$I$106,2,),""))),"")</f>
        <v/>
      </c>
      <c r="CV812" t="str">
        <f>IFERROR('Prod y alimentación'!Z870*IF($AN812=$R$10,VLOOKUP($AO812,Listas!$B$6:$C$106,2,),IF($AN812=$R$11,VLOOKUP($AO812,Listas!$E$6:$F$106,2,),IF($AN812=$R$12,VLOOKUP($AO812,Listas!$H$6:$I$106,2,),""))),"")</f>
        <v/>
      </c>
      <c r="CW812" t="str">
        <f>IFERROR('Prod y alimentación'!AC870*IF($AN812=$R$10,VLOOKUP($AO812,Listas!$B$6:$C$106,2,),IF($AN812=$R$11,VLOOKUP($AO812,Listas!$E$6:$F$106,2,),IF($AN812=$R$12,VLOOKUP($AO812,Listas!$H$6:$I$106,2,),""))),"")</f>
        <v/>
      </c>
      <c r="CX812" t="str">
        <f>IFERROR('Prod y alimentación'!AF870*IF($AN812=$R$10,VLOOKUP($AO812,Listas!$B$6:$C$106,2,),IF($AN812=$R$11,VLOOKUP($AO812,Listas!$E$6:$F$106,2,),IF($AN812=$R$12,VLOOKUP($AO812,Listas!$H$6:$I$106,2,),""))),"")</f>
        <v/>
      </c>
      <c r="CY812" t="str">
        <f>IFERROR('Prod y alimentación'!AI870*IF($AN812=$R$10,VLOOKUP($AO812,Listas!$B$6:$C$106,2,),IF($AN812=$R$11,VLOOKUP($AO812,Listas!$E$6:$F$106,2,),IF($AN812=$R$12,VLOOKUP($AO812,Listas!$H$6:$I$106,2,),""))),"")</f>
        <v/>
      </c>
      <c r="CZ812" t="str">
        <f>IFERROR('Prod y alimentación'!AL870*IF($AN812=$R$10,VLOOKUP($AO812,Listas!$B$6:$C$106,2,),IF($AN812=$R$11,VLOOKUP($AO812,Listas!$E$6:$F$106,2,),IF($AN812=$R$12,VLOOKUP($AO812,Listas!$H$6:$I$106,2,),""))),"")</f>
        <v/>
      </c>
    </row>
    <row r="813" spans="80:104" x14ac:dyDescent="0.35">
      <c r="CB813" t="str">
        <f>IF(Reservas!E818="",IF(Reservas!D818="","",IF(Reservas!C818=$O$10,0.85,IF(Reservas!C818=$O$11,0.45,IF(Reservas!C818=$O$12,0.33,"")))),Reservas!E818)</f>
        <v/>
      </c>
      <c r="CC813" t="str">
        <f>IF(Reservas!H818="",IF(Reservas!G818="","",IF(Reservas!F818=$O$10,0.85,IF(Reservas!F818=$O$11,0.45,IF(Reservas!F818=$O$12,0.33,"")))),Reservas!H818)</f>
        <v/>
      </c>
      <c r="CD813" t="str">
        <f>IF(Reservas!K818="",IF(Reservas!J818="","",IF(Reservas!I818=$O$10,0.85,IF(Reservas!I818=$O$11,0.45,IF(Reservas!I818=$O$12,0.33,"")))),Reservas!K818)</f>
        <v/>
      </c>
      <c r="CE813" t="str">
        <f>IF(Reservas!N818="",IF(Reservas!M818="","",IF(Reservas!L818=$O$10,0.85,IF(Reservas!L818=$O$11,0.45,IF(Reservas!L818=$O$12,0.33,"")))),Reservas!N818)</f>
        <v/>
      </c>
      <c r="CF813" t="str">
        <f>IF(Reservas!Q818="",IF(Reservas!P818="","",IF(Reservas!O818=$O$10,0.85,IF(Reservas!O818=$O$11,0.45,IF(Reservas!O818=$O$12,0.33,"")))),Reservas!Q818)</f>
        <v/>
      </c>
      <c r="CG813" t="str">
        <f>IF(Reservas!T818="",IF(Reservas!S818="","",IF(Reservas!R818=$O$10,0.85,IF(Reservas!R818=$O$11,0.45,IF(Reservas!R818=$O$12,0.33,"")))),Reservas!T818)</f>
        <v/>
      </c>
      <c r="CH813" t="str">
        <f>IF(Reservas!W818="",IF(Reservas!V818="","",IF(Reservas!U818=$O$10,0.85,IF(Reservas!U818=$O$11,0.45,IF(Reservas!U818=$O$12,0.33,"")))),Reservas!W818)</f>
        <v/>
      </c>
      <c r="CI813" t="str">
        <f>IF(Reservas!Z818="",IF(Reservas!Y818="","",IF(Reservas!X818=$O$10,0.85,IF(Reservas!X818=$O$11,0.45,IF(Reservas!X818=$O$12,0.33,"")))),Reservas!Z818)</f>
        <v/>
      </c>
      <c r="CJ813" t="str">
        <f>IF(Reservas!AC818="",IF(Reservas!AB818="","",IF(Reservas!AA818=$O$10,0.85,IF(Reservas!AA818=$O$11,0.45,IF(Reservas!AA818=$O$12,0.33,"")))),Reservas!AC818)</f>
        <v/>
      </c>
      <c r="CK813" t="str">
        <f>IF(Reservas!AF818="",IF(Reservas!AE818="","",IF(Reservas!AD818=$O$10,0.85,IF(Reservas!AD818=$O$11,0.45,IF(Reservas!AD818=$O$12,0.33,"")))),Reservas!AF818)</f>
        <v/>
      </c>
      <c r="CL813" t="str">
        <f>IF(Reservas!AI818="",IF(Reservas!AH818="","",IF(Reservas!AG818=$O$10,0.85,IF(Reservas!AG818=$O$11,0.45,IF(Reservas!AG818=$O$12,0.33,"")))),Reservas!AI818)</f>
        <v/>
      </c>
      <c r="CM813" t="str">
        <f>IF(Reservas!AL818="",IF(Reservas!AK818="","",IF(Reservas!AJ818=$O$10,0.85,IF(Reservas!AJ818=$O$11,0.45,IF(Reservas!AJ818=$O$12,0.33,"")))),Reservas!AL818)</f>
        <v/>
      </c>
      <c r="CO813" t="str">
        <f>IFERROR('Prod y alimentación'!E871*IF($AN813=$R$10,VLOOKUP($AO813,Listas!$B$6:$C$106,2,),IF($AN813=$R$11,VLOOKUP($AO813,Listas!$E$6:$F$106,2,),IF($AN813=$R$12,VLOOKUP($AO813,Listas!$H$6:$I$106,2,),""))),"")</f>
        <v/>
      </c>
      <c r="CP813" t="str">
        <f>IFERROR('Prod y alimentación'!H871*IF($AN813=$R$10,VLOOKUP($AO813,Listas!$B$6:$C$106,2,),IF($AN813=$R$11,VLOOKUP($AO813,Listas!$E$6:$F$106,2,),IF($AN813=$R$12,VLOOKUP($AO813,Listas!$H$6:$I$106,2,),""))),"")</f>
        <v/>
      </c>
      <c r="CQ813" t="str">
        <f>IFERROR('Prod y alimentación'!K871*IF($AN813=$R$10,VLOOKUP($AO813,Listas!$B$6:$C$106,2,),IF($AN813=$R$11,VLOOKUP($AO813,Listas!$E$6:$F$106,2,),IF($AN813=$R$12,VLOOKUP($AO813,Listas!$H$6:$I$106,2,),""))),"")</f>
        <v/>
      </c>
      <c r="CR813" t="str">
        <f>IFERROR('Prod y alimentación'!N871*IF($AN813=$R$10,VLOOKUP($AO813,Listas!$B$6:$C$106,2,),IF($AN813=$R$11,VLOOKUP($AO813,Listas!$E$6:$F$106,2,),IF($AN813=$R$12,VLOOKUP($AO813,Listas!$H$6:$I$106,2,),""))),"")</f>
        <v/>
      </c>
      <c r="CS813" t="str">
        <f>IFERROR('Prod y alimentación'!Q871*IF($AN813=$R$10,VLOOKUP($AO813,Listas!$B$6:$C$106,2,),IF($AN813=$R$11,VLOOKUP($AO813,Listas!$E$6:$F$106,2,),IF($AN813=$R$12,VLOOKUP($AO813,Listas!$H$6:$I$106,2,),""))),"")</f>
        <v/>
      </c>
      <c r="CT813" t="str">
        <f>IFERROR('Prod y alimentación'!T871*IF($AN813=$R$10,VLOOKUP($AO813,Listas!$B$6:$C$106,2,),IF($AN813=$R$11,VLOOKUP($AO813,Listas!$E$6:$F$106,2,),IF($AN813=$R$12,VLOOKUP($AO813,Listas!$H$6:$I$106,2,),""))),"")</f>
        <v/>
      </c>
      <c r="CU813" t="str">
        <f>IFERROR('Prod y alimentación'!W871*IF($AN813=$R$10,VLOOKUP($AO813,Listas!$B$6:$C$106,2,),IF($AN813=$R$11,VLOOKUP($AO813,Listas!$E$6:$F$106,2,),IF($AN813=$R$12,VLOOKUP($AO813,Listas!$H$6:$I$106,2,),""))),"")</f>
        <v/>
      </c>
      <c r="CV813" t="str">
        <f>IFERROR('Prod y alimentación'!Z871*IF($AN813=$R$10,VLOOKUP($AO813,Listas!$B$6:$C$106,2,),IF($AN813=$R$11,VLOOKUP($AO813,Listas!$E$6:$F$106,2,),IF($AN813=$R$12,VLOOKUP($AO813,Listas!$H$6:$I$106,2,),""))),"")</f>
        <v/>
      </c>
      <c r="CW813" t="str">
        <f>IFERROR('Prod y alimentación'!AC871*IF($AN813=$R$10,VLOOKUP($AO813,Listas!$B$6:$C$106,2,),IF($AN813=$R$11,VLOOKUP($AO813,Listas!$E$6:$F$106,2,),IF($AN813=$R$12,VLOOKUP($AO813,Listas!$H$6:$I$106,2,),""))),"")</f>
        <v/>
      </c>
      <c r="CX813" t="str">
        <f>IFERROR('Prod y alimentación'!AF871*IF($AN813=$R$10,VLOOKUP($AO813,Listas!$B$6:$C$106,2,),IF($AN813=$R$11,VLOOKUP($AO813,Listas!$E$6:$F$106,2,),IF($AN813=$R$12,VLOOKUP($AO813,Listas!$H$6:$I$106,2,),""))),"")</f>
        <v/>
      </c>
      <c r="CY813" t="str">
        <f>IFERROR('Prod y alimentación'!AI871*IF($AN813=$R$10,VLOOKUP($AO813,Listas!$B$6:$C$106,2,),IF($AN813=$R$11,VLOOKUP($AO813,Listas!$E$6:$F$106,2,),IF($AN813=$R$12,VLOOKUP($AO813,Listas!$H$6:$I$106,2,),""))),"")</f>
        <v/>
      </c>
      <c r="CZ813" t="str">
        <f>IFERROR('Prod y alimentación'!AL871*IF($AN813=$R$10,VLOOKUP($AO813,Listas!$B$6:$C$106,2,),IF($AN813=$R$11,VLOOKUP($AO813,Listas!$E$6:$F$106,2,),IF($AN813=$R$12,VLOOKUP($AO813,Listas!$H$6:$I$106,2,),""))),"")</f>
        <v/>
      </c>
    </row>
    <row r="814" spans="80:104" x14ac:dyDescent="0.35">
      <c r="CB814" t="str">
        <f>IF(Reservas!E819="",IF(Reservas!D819="","",IF(Reservas!C819=$O$10,0.85,IF(Reservas!C819=$O$11,0.45,IF(Reservas!C819=$O$12,0.33,"")))),Reservas!E819)</f>
        <v/>
      </c>
      <c r="CC814" t="str">
        <f>IF(Reservas!H819="",IF(Reservas!G819="","",IF(Reservas!F819=$O$10,0.85,IF(Reservas!F819=$O$11,0.45,IF(Reservas!F819=$O$12,0.33,"")))),Reservas!H819)</f>
        <v/>
      </c>
      <c r="CD814" t="str">
        <f>IF(Reservas!K819="",IF(Reservas!J819="","",IF(Reservas!I819=$O$10,0.85,IF(Reservas!I819=$O$11,0.45,IF(Reservas!I819=$O$12,0.33,"")))),Reservas!K819)</f>
        <v/>
      </c>
      <c r="CE814" t="str">
        <f>IF(Reservas!N819="",IF(Reservas!M819="","",IF(Reservas!L819=$O$10,0.85,IF(Reservas!L819=$O$11,0.45,IF(Reservas!L819=$O$12,0.33,"")))),Reservas!N819)</f>
        <v/>
      </c>
      <c r="CF814" t="str">
        <f>IF(Reservas!Q819="",IF(Reservas!P819="","",IF(Reservas!O819=$O$10,0.85,IF(Reservas!O819=$O$11,0.45,IF(Reservas!O819=$O$12,0.33,"")))),Reservas!Q819)</f>
        <v/>
      </c>
      <c r="CG814" t="str">
        <f>IF(Reservas!T819="",IF(Reservas!S819="","",IF(Reservas!R819=$O$10,0.85,IF(Reservas!R819=$O$11,0.45,IF(Reservas!R819=$O$12,0.33,"")))),Reservas!T819)</f>
        <v/>
      </c>
      <c r="CH814" t="str">
        <f>IF(Reservas!W819="",IF(Reservas!V819="","",IF(Reservas!U819=$O$10,0.85,IF(Reservas!U819=$O$11,0.45,IF(Reservas!U819=$O$12,0.33,"")))),Reservas!W819)</f>
        <v/>
      </c>
      <c r="CI814" t="str">
        <f>IF(Reservas!Z819="",IF(Reservas!Y819="","",IF(Reservas!X819=$O$10,0.85,IF(Reservas!X819=$O$11,0.45,IF(Reservas!X819=$O$12,0.33,"")))),Reservas!Z819)</f>
        <v/>
      </c>
      <c r="CJ814" t="str">
        <f>IF(Reservas!AC819="",IF(Reservas!AB819="","",IF(Reservas!AA819=$O$10,0.85,IF(Reservas!AA819=$O$11,0.45,IF(Reservas!AA819=$O$12,0.33,"")))),Reservas!AC819)</f>
        <v/>
      </c>
      <c r="CK814" t="str">
        <f>IF(Reservas!AF819="",IF(Reservas!AE819="","",IF(Reservas!AD819=$O$10,0.85,IF(Reservas!AD819=$O$11,0.45,IF(Reservas!AD819=$O$12,0.33,"")))),Reservas!AF819)</f>
        <v/>
      </c>
      <c r="CL814" t="str">
        <f>IF(Reservas!AI819="",IF(Reservas!AH819="","",IF(Reservas!AG819=$O$10,0.85,IF(Reservas!AG819=$O$11,0.45,IF(Reservas!AG819=$O$12,0.33,"")))),Reservas!AI819)</f>
        <v/>
      </c>
      <c r="CM814" t="str">
        <f>IF(Reservas!AL819="",IF(Reservas!AK819="","",IF(Reservas!AJ819=$O$10,0.85,IF(Reservas!AJ819=$O$11,0.45,IF(Reservas!AJ819=$O$12,0.33,"")))),Reservas!AL819)</f>
        <v/>
      </c>
      <c r="CO814" t="str">
        <f>IFERROR('Prod y alimentación'!E872*IF($AN814=$R$10,VLOOKUP($AO814,Listas!$B$6:$C$106,2,),IF($AN814=$R$11,VLOOKUP($AO814,Listas!$E$6:$F$106,2,),IF($AN814=$R$12,VLOOKUP($AO814,Listas!$H$6:$I$106,2,),""))),"")</f>
        <v/>
      </c>
      <c r="CP814" t="str">
        <f>IFERROR('Prod y alimentación'!H872*IF($AN814=$R$10,VLOOKUP($AO814,Listas!$B$6:$C$106,2,),IF($AN814=$R$11,VLOOKUP($AO814,Listas!$E$6:$F$106,2,),IF($AN814=$R$12,VLOOKUP($AO814,Listas!$H$6:$I$106,2,),""))),"")</f>
        <v/>
      </c>
      <c r="CQ814" t="str">
        <f>IFERROR('Prod y alimentación'!K872*IF($AN814=$R$10,VLOOKUP($AO814,Listas!$B$6:$C$106,2,),IF($AN814=$R$11,VLOOKUP($AO814,Listas!$E$6:$F$106,2,),IF($AN814=$R$12,VLOOKUP($AO814,Listas!$H$6:$I$106,2,),""))),"")</f>
        <v/>
      </c>
      <c r="CR814" t="str">
        <f>IFERROR('Prod y alimentación'!N872*IF($AN814=$R$10,VLOOKUP($AO814,Listas!$B$6:$C$106,2,),IF($AN814=$R$11,VLOOKUP($AO814,Listas!$E$6:$F$106,2,),IF($AN814=$R$12,VLOOKUP($AO814,Listas!$H$6:$I$106,2,),""))),"")</f>
        <v/>
      </c>
      <c r="CS814" t="str">
        <f>IFERROR('Prod y alimentación'!Q872*IF($AN814=$R$10,VLOOKUP($AO814,Listas!$B$6:$C$106,2,),IF($AN814=$R$11,VLOOKUP($AO814,Listas!$E$6:$F$106,2,),IF($AN814=$R$12,VLOOKUP($AO814,Listas!$H$6:$I$106,2,),""))),"")</f>
        <v/>
      </c>
      <c r="CT814" t="str">
        <f>IFERROR('Prod y alimentación'!T872*IF($AN814=$R$10,VLOOKUP($AO814,Listas!$B$6:$C$106,2,),IF($AN814=$R$11,VLOOKUP($AO814,Listas!$E$6:$F$106,2,),IF($AN814=$R$12,VLOOKUP($AO814,Listas!$H$6:$I$106,2,),""))),"")</f>
        <v/>
      </c>
      <c r="CU814" t="str">
        <f>IFERROR('Prod y alimentación'!W872*IF($AN814=$R$10,VLOOKUP($AO814,Listas!$B$6:$C$106,2,),IF($AN814=$R$11,VLOOKUP($AO814,Listas!$E$6:$F$106,2,),IF($AN814=$R$12,VLOOKUP($AO814,Listas!$H$6:$I$106,2,),""))),"")</f>
        <v/>
      </c>
      <c r="CV814" t="str">
        <f>IFERROR('Prod y alimentación'!Z872*IF($AN814=$R$10,VLOOKUP($AO814,Listas!$B$6:$C$106,2,),IF($AN814=$R$11,VLOOKUP($AO814,Listas!$E$6:$F$106,2,),IF($AN814=$R$12,VLOOKUP($AO814,Listas!$H$6:$I$106,2,),""))),"")</f>
        <v/>
      </c>
      <c r="CW814" t="str">
        <f>IFERROR('Prod y alimentación'!AC872*IF($AN814=$R$10,VLOOKUP($AO814,Listas!$B$6:$C$106,2,),IF($AN814=$R$11,VLOOKUP($AO814,Listas!$E$6:$F$106,2,),IF($AN814=$R$12,VLOOKUP($AO814,Listas!$H$6:$I$106,2,),""))),"")</f>
        <v/>
      </c>
      <c r="CX814" t="str">
        <f>IFERROR('Prod y alimentación'!AF872*IF($AN814=$R$10,VLOOKUP($AO814,Listas!$B$6:$C$106,2,),IF($AN814=$R$11,VLOOKUP($AO814,Listas!$E$6:$F$106,2,),IF($AN814=$R$12,VLOOKUP($AO814,Listas!$H$6:$I$106,2,),""))),"")</f>
        <v/>
      </c>
      <c r="CY814" t="str">
        <f>IFERROR('Prod y alimentación'!AI872*IF($AN814=$R$10,VLOOKUP($AO814,Listas!$B$6:$C$106,2,),IF($AN814=$R$11,VLOOKUP($AO814,Listas!$E$6:$F$106,2,),IF($AN814=$R$12,VLOOKUP($AO814,Listas!$H$6:$I$106,2,),""))),"")</f>
        <v/>
      </c>
      <c r="CZ814" t="str">
        <f>IFERROR('Prod y alimentación'!AL872*IF($AN814=$R$10,VLOOKUP($AO814,Listas!$B$6:$C$106,2,),IF($AN814=$R$11,VLOOKUP($AO814,Listas!$E$6:$F$106,2,),IF($AN814=$R$12,VLOOKUP($AO814,Listas!$H$6:$I$106,2,),""))),"")</f>
        <v/>
      </c>
    </row>
    <row r="815" spans="80:104" x14ac:dyDescent="0.35">
      <c r="CB815" t="str">
        <f>IF(Reservas!E820="",IF(Reservas!D820="","",IF(Reservas!C820=$O$10,0.85,IF(Reservas!C820=$O$11,0.45,IF(Reservas!C820=$O$12,0.33,"")))),Reservas!E820)</f>
        <v/>
      </c>
      <c r="CC815" t="str">
        <f>IF(Reservas!H820="",IF(Reservas!G820="","",IF(Reservas!F820=$O$10,0.85,IF(Reservas!F820=$O$11,0.45,IF(Reservas!F820=$O$12,0.33,"")))),Reservas!H820)</f>
        <v/>
      </c>
      <c r="CD815" t="str">
        <f>IF(Reservas!K820="",IF(Reservas!J820="","",IF(Reservas!I820=$O$10,0.85,IF(Reservas!I820=$O$11,0.45,IF(Reservas!I820=$O$12,0.33,"")))),Reservas!K820)</f>
        <v/>
      </c>
      <c r="CE815" t="str">
        <f>IF(Reservas!N820="",IF(Reservas!M820="","",IF(Reservas!L820=$O$10,0.85,IF(Reservas!L820=$O$11,0.45,IF(Reservas!L820=$O$12,0.33,"")))),Reservas!N820)</f>
        <v/>
      </c>
      <c r="CF815" t="str">
        <f>IF(Reservas!Q820="",IF(Reservas!P820="","",IF(Reservas!O820=$O$10,0.85,IF(Reservas!O820=$O$11,0.45,IF(Reservas!O820=$O$12,0.33,"")))),Reservas!Q820)</f>
        <v/>
      </c>
      <c r="CG815" t="str">
        <f>IF(Reservas!T820="",IF(Reservas!S820="","",IF(Reservas!R820=$O$10,0.85,IF(Reservas!R820=$O$11,0.45,IF(Reservas!R820=$O$12,0.33,"")))),Reservas!T820)</f>
        <v/>
      </c>
      <c r="CH815" t="str">
        <f>IF(Reservas!W820="",IF(Reservas!V820="","",IF(Reservas!U820=$O$10,0.85,IF(Reservas!U820=$O$11,0.45,IF(Reservas!U820=$O$12,0.33,"")))),Reservas!W820)</f>
        <v/>
      </c>
      <c r="CI815" t="str">
        <f>IF(Reservas!Z820="",IF(Reservas!Y820="","",IF(Reservas!X820=$O$10,0.85,IF(Reservas!X820=$O$11,0.45,IF(Reservas!X820=$O$12,0.33,"")))),Reservas!Z820)</f>
        <v/>
      </c>
      <c r="CJ815" t="str">
        <f>IF(Reservas!AC820="",IF(Reservas!AB820="","",IF(Reservas!AA820=$O$10,0.85,IF(Reservas!AA820=$O$11,0.45,IF(Reservas!AA820=$O$12,0.33,"")))),Reservas!AC820)</f>
        <v/>
      </c>
      <c r="CK815" t="str">
        <f>IF(Reservas!AF820="",IF(Reservas!AE820="","",IF(Reservas!AD820=$O$10,0.85,IF(Reservas!AD820=$O$11,0.45,IF(Reservas!AD820=$O$12,0.33,"")))),Reservas!AF820)</f>
        <v/>
      </c>
      <c r="CL815" t="str">
        <f>IF(Reservas!AI820="",IF(Reservas!AH820="","",IF(Reservas!AG820=$O$10,0.85,IF(Reservas!AG820=$O$11,0.45,IF(Reservas!AG820=$O$12,0.33,"")))),Reservas!AI820)</f>
        <v/>
      </c>
      <c r="CM815" t="str">
        <f>IF(Reservas!AL820="",IF(Reservas!AK820="","",IF(Reservas!AJ820=$O$10,0.85,IF(Reservas!AJ820=$O$11,0.45,IF(Reservas!AJ820=$O$12,0.33,"")))),Reservas!AL820)</f>
        <v/>
      </c>
      <c r="CO815" t="str">
        <f>IFERROR('Prod y alimentación'!E873*IF($AN815=$R$10,VLOOKUP($AO815,Listas!$B$6:$C$106,2,),IF($AN815=$R$11,VLOOKUP($AO815,Listas!$E$6:$F$106,2,),IF($AN815=$R$12,VLOOKUP($AO815,Listas!$H$6:$I$106,2,),""))),"")</f>
        <v/>
      </c>
      <c r="CP815" t="str">
        <f>IFERROR('Prod y alimentación'!H873*IF($AN815=$R$10,VLOOKUP($AO815,Listas!$B$6:$C$106,2,),IF($AN815=$R$11,VLOOKUP($AO815,Listas!$E$6:$F$106,2,),IF($AN815=$R$12,VLOOKUP($AO815,Listas!$H$6:$I$106,2,),""))),"")</f>
        <v/>
      </c>
      <c r="CQ815" t="str">
        <f>IFERROR('Prod y alimentación'!K873*IF($AN815=$R$10,VLOOKUP($AO815,Listas!$B$6:$C$106,2,),IF($AN815=$R$11,VLOOKUP($AO815,Listas!$E$6:$F$106,2,),IF($AN815=$R$12,VLOOKUP($AO815,Listas!$H$6:$I$106,2,),""))),"")</f>
        <v/>
      </c>
      <c r="CR815" t="str">
        <f>IFERROR('Prod y alimentación'!N873*IF($AN815=$R$10,VLOOKUP($AO815,Listas!$B$6:$C$106,2,),IF($AN815=$R$11,VLOOKUP($AO815,Listas!$E$6:$F$106,2,),IF($AN815=$R$12,VLOOKUP($AO815,Listas!$H$6:$I$106,2,),""))),"")</f>
        <v/>
      </c>
      <c r="CS815" t="str">
        <f>IFERROR('Prod y alimentación'!Q873*IF($AN815=$R$10,VLOOKUP($AO815,Listas!$B$6:$C$106,2,),IF($AN815=$R$11,VLOOKUP($AO815,Listas!$E$6:$F$106,2,),IF($AN815=$R$12,VLOOKUP($AO815,Listas!$H$6:$I$106,2,),""))),"")</f>
        <v/>
      </c>
      <c r="CT815" t="str">
        <f>IFERROR('Prod y alimentación'!T873*IF($AN815=$R$10,VLOOKUP($AO815,Listas!$B$6:$C$106,2,),IF($AN815=$R$11,VLOOKUP($AO815,Listas!$E$6:$F$106,2,),IF($AN815=$R$12,VLOOKUP($AO815,Listas!$H$6:$I$106,2,),""))),"")</f>
        <v/>
      </c>
      <c r="CU815" t="str">
        <f>IFERROR('Prod y alimentación'!W873*IF($AN815=$R$10,VLOOKUP($AO815,Listas!$B$6:$C$106,2,),IF($AN815=$R$11,VLOOKUP($AO815,Listas!$E$6:$F$106,2,),IF($AN815=$R$12,VLOOKUP($AO815,Listas!$H$6:$I$106,2,),""))),"")</f>
        <v/>
      </c>
      <c r="CV815" t="str">
        <f>IFERROR('Prod y alimentación'!Z873*IF($AN815=$R$10,VLOOKUP($AO815,Listas!$B$6:$C$106,2,),IF($AN815=$R$11,VLOOKUP($AO815,Listas!$E$6:$F$106,2,),IF($AN815=$R$12,VLOOKUP($AO815,Listas!$H$6:$I$106,2,),""))),"")</f>
        <v/>
      </c>
      <c r="CW815" t="str">
        <f>IFERROR('Prod y alimentación'!AC873*IF($AN815=$R$10,VLOOKUP($AO815,Listas!$B$6:$C$106,2,),IF($AN815=$R$11,VLOOKUP($AO815,Listas!$E$6:$F$106,2,),IF($AN815=$R$12,VLOOKUP($AO815,Listas!$H$6:$I$106,2,),""))),"")</f>
        <v/>
      </c>
      <c r="CX815" t="str">
        <f>IFERROR('Prod y alimentación'!AF873*IF($AN815=$R$10,VLOOKUP($AO815,Listas!$B$6:$C$106,2,),IF($AN815=$R$11,VLOOKUP($AO815,Listas!$E$6:$F$106,2,),IF($AN815=$R$12,VLOOKUP($AO815,Listas!$H$6:$I$106,2,),""))),"")</f>
        <v/>
      </c>
      <c r="CY815" t="str">
        <f>IFERROR('Prod y alimentación'!AI873*IF($AN815=$R$10,VLOOKUP($AO815,Listas!$B$6:$C$106,2,),IF($AN815=$R$11,VLOOKUP($AO815,Listas!$E$6:$F$106,2,),IF($AN815=$R$12,VLOOKUP($AO815,Listas!$H$6:$I$106,2,),""))),"")</f>
        <v/>
      </c>
      <c r="CZ815" t="str">
        <f>IFERROR('Prod y alimentación'!AL873*IF($AN815=$R$10,VLOOKUP($AO815,Listas!$B$6:$C$106,2,),IF($AN815=$R$11,VLOOKUP($AO815,Listas!$E$6:$F$106,2,),IF($AN815=$R$12,VLOOKUP($AO815,Listas!$H$6:$I$106,2,),""))),"")</f>
        <v/>
      </c>
    </row>
    <row r="816" spans="80:104" x14ac:dyDescent="0.35">
      <c r="CB816" t="str">
        <f>IF(Reservas!E821="",IF(Reservas!D821="","",IF(Reservas!C821=$O$10,0.85,IF(Reservas!C821=$O$11,0.45,IF(Reservas!C821=$O$12,0.33,"")))),Reservas!E821)</f>
        <v/>
      </c>
      <c r="CC816" t="str">
        <f>IF(Reservas!H821="",IF(Reservas!G821="","",IF(Reservas!F821=$O$10,0.85,IF(Reservas!F821=$O$11,0.45,IF(Reservas!F821=$O$12,0.33,"")))),Reservas!H821)</f>
        <v/>
      </c>
      <c r="CD816" t="str">
        <f>IF(Reservas!K821="",IF(Reservas!J821="","",IF(Reservas!I821=$O$10,0.85,IF(Reservas!I821=$O$11,0.45,IF(Reservas!I821=$O$12,0.33,"")))),Reservas!K821)</f>
        <v/>
      </c>
      <c r="CE816" t="str">
        <f>IF(Reservas!N821="",IF(Reservas!M821="","",IF(Reservas!L821=$O$10,0.85,IF(Reservas!L821=$O$11,0.45,IF(Reservas!L821=$O$12,0.33,"")))),Reservas!N821)</f>
        <v/>
      </c>
      <c r="CF816" t="str">
        <f>IF(Reservas!Q821="",IF(Reservas!P821="","",IF(Reservas!O821=$O$10,0.85,IF(Reservas!O821=$O$11,0.45,IF(Reservas!O821=$O$12,0.33,"")))),Reservas!Q821)</f>
        <v/>
      </c>
      <c r="CG816" t="str">
        <f>IF(Reservas!T821="",IF(Reservas!S821="","",IF(Reservas!R821=$O$10,0.85,IF(Reservas!R821=$O$11,0.45,IF(Reservas!R821=$O$12,0.33,"")))),Reservas!T821)</f>
        <v/>
      </c>
      <c r="CH816" t="str">
        <f>IF(Reservas!W821="",IF(Reservas!V821="","",IF(Reservas!U821=$O$10,0.85,IF(Reservas!U821=$O$11,0.45,IF(Reservas!U821=$O$12,0.33,"")))),Reservas!W821)</f>
        <v/>
      </c>
      <c r="CI816" t="str">
        <f>IF(Reservas!Z821="",IF(Reservas!Y821="","",IF(Reservas!X821=$O$10,0.85,IF(Reservas!X821=$O$11,0.45,IF(Reservas!X821=$O$12,0.33,"")))),Reservas!Z821)</f>
        <v/>
      </c>
      <c r="CJ816" t="str">
        <f>IF(Reservas!AC821="",IF(Reservas!AB821="","",IF(Reservas!AA821=$O$10,0.85,IF(Reservas!AA821=$O$11,0.45,IF(Reservas!AA821=$O$12,0.33,"")))),Reservas!AC821)</f>
        <v/>
      </c>
      <c r="CK816" t="str">
        <f>IF(Reservas!AF821="",IF(Reservas!AE821="","",IF(Reservas!AD821=$O$10,0.85,IF(Reservas!AD821=$O$11,0.45,IF(Reservas!AD821=$O$12,0.33,"")))),Reservas!AF821)</f>
        <v/>
      </c>
      <c r="CL816" t="str">
        <f>IF(Reservas!AI821="",IF(Reservas!AH821="","",IF(Reservas!AG821=$O$10,0.85,IF(Reservas!AG821=$O$11,0.45,IF(Reservas!AG821=$O$12,0.33,"")))),Reservas!AI821)</f>
        <v/>
      </c>
      <c r="CM816" t="str">
        <f>IF(Reservas!AL821="",IF(Reservas!AK821="","",IF(Reservas!AJ821=$O$10,0.85,IF(Reservas!AJ821=$O$11,0.45,IF(Reservas!AJ821=$O$12,0.33,"")))),Reservas!AL821)</f>
        <v/>
      </c>
      <c r="CO816" t="str">
        <f>IFERROR('Prod y alimentación'!E874*IF($AN816=$R$10,VLOOKUP($AO816,Listas!$B$6:$C$106,2,),IF($AN816=$R$11,VLOOKUP($AO816,Listas!$E$6:$F$106,2,),IF($AN816=$R$12,VLOOKUP($AO816,Listas!$H$6:$I$106,2,),""))),"")</f>
        <v/>
      </c>
      <c r="CP816" t="str">
        <f>IFERROR('Prod y alimentación'!H874*IF($AN816=$R$10,VLOOKUP($AO816,Listas!$B$6:$C$106,2,),IF($AN816=$R$11,VLOOKUP($AO816,Listas!$E$6:$F$106,2,),IF($AN816=$R$12,VLOOKUP($AO816,Listas!$H$6:$I$106,2,),""))),"")</f>
        <v/>
      </c>
      <c r="CQ816" t="str">
        <f>IFERROR('Prod y alimentación'!K874*IF($AN816=$R$10,VLOOKUP($AO816,Listas!$B$6:$C$106,2,),IF($AN816=$R$11,VLOOKUP($AO816,Listas!$E$6:$F$106,2,),IF($AN816=$R$12,VLOOKUP($AO816,Listas!$H$6:$I$106,2,),""))),"")</f>
        <v/>
      </c>
      <c r="CR816" t="str">
        <f>IFERROR('Prod y alimentación'!N874*IF($AN816=$R$10,VLOOKUP($AO816,Listas!$B$6:$C$106,2,),IF($AN816=$R$11,VLOOKUP($AO816,Listas!$E$6:$F$106,2,),IF($AN816=$R$12,VLOOKUP($AO816,Listas!$H$6:$I$106,2,),""))),"")</f>
        <v/>
      </c>
      <c r="CS816" t="str">
        <f>IFERROR('Prod y alimentación'!Q874*IF($AN816=$R$10,VLOOKUP($AO816,Listas!$B$6:$C$106,2,),IF($AN816=$R$11,VLOOKUP($AO816,Listas!$E$6:$F$106,2,),IF($AN816=$R$12,VLOOKUP($AO816,Listas!$H$6:$I$106,2,),""))),"")</f>
        <v/>
      </c>
      <c r="CT816" t="str">
        <f>IFERROR('Prod y alimentación'!T874*IF($AN816=$R$10,VLOOKUP($AO816,Listas!$B$6:$C$106,2,),IF($AN816=$R$11,VLOOKUP($AO816,Listas!$E$6:$F$106,2,),IF($AN816=$R$12,VLOOKUP($AO816,Listas!$H$6:$I$106,2,),""))),"")</f>
        <v/>
      </c>
      <c r="CU816" t="str">
        <f>IFERROR('Prod y alimentación'!W874*IF($AN816=$R$10,VLOOKUP($AO816,Listas!$B$6:$C$106,2,),IF($AN816=$R$11,VLOOKUP($AO816,Listas!$E$6:$F$106,2,),IF($AN816=$R$12,VLOOKUP($AO816,Listas!$H$6:$I$106,2,),""))),"")</f>
        <v/>
      </c>
      <c r="CV816" t="str">
        <f>IFERROR('Prod y alimentación'!Z874*IF($AN816=$R$10,VLOOKUP($AO816,Listas!$B$6:$C$106,2,),IF($AN816=$R$11,VLOOKUP($AO816,Listas!$E$6:$F$106,2,),IF($AN816=$R$12,VLOOKUP($AO816,Listas!$H$6:$I$106,2,),""))),"")</f>
        <v/>
      </c>
      <c r="CW816" t="str">
        <f>IFERROR('Prod y alimentación'!AC874*IF($AN816=$R$10,VLOOKUP($AO816,Listas!$B$6:$C$106,2,),IF($AN816=$R$11,VLOOKUP($AO816,Listas!$E$6:$F$106,2,),IF($AN816=$R$12,VLOOKUP($AO816,Listas!$H$6:$I$106,2,),""))),"")</f>
        <v/>
      </c>
      <c r="CX816" t="str">
        <f>IFERROR('Prod y alimentación'!AF874*IF($AN816=$R$10,VLOOKUP($AO816,Listas!$B$6:$C$106,2,),IF($AN816=$R$11,VLOOKUP($AO816,Listas!$E$6:$F$106,2,),IF($AN816=$R$12,VLOOKUP($AO816,Listas!$H$6:$I$106,2,),""))),"")</f>
        <v/>
      </c>
      <c r="CY816" t="str">
        <f>IFERROR('Prod y alimentación'!AI874*IF($AN816=$R$10,VLOOKUP($AO816,Listas!$B$6:$C$106,2,),IF($AN816=$R$11,VLOOKUP($AO816,Listas!$E$6:$F$106,2,),IF($AN816=$R$12,VLOOKUP($AO816,Listas!$H$6:$I$106,2,),""))),"")</f>
        <v/>
      </c>
      <c r="CZ816" t="str">
        <f>IFERROR('Prod y alimentación'!AL874*IF($AN816=$R$10,VLOOKUP($AO816,Listas!$B$6:$C$106,2,),IF($AN816=$R$11,VLOOKUP($AO816,Listas!$E$6:$F$106,2,),IF($AN816=$R$12,VLOOKUP($AO816,Listas!$H$6:$I$106,2,),""))),"")</f>
        <v/>
      </c>
    </row>
    <row r="817" spans="80:104" x14ac:dyDescent="0.35">
      <c r="CB817" t="str">
        <f>IF(Reservas!E822="",IF(Reservas!D822="","",IF(Reservas!C822=$O$10,0.85,IF(Reservas!C822=$O$11,0.45,IF(Reservas!C822=$O$12,0.33,"")))),Reservas!E822)</f>
        <v/>
      </c>
      <c r="CC817" t="str">
        <f>IF(Reservas!H822="",IF(Reservas!G822="","",IF(Reservas!F822=$O$10,0.85,IF(Reservas!F822=$O$11,0.45,IF(Reservas!F822=$O$12,0.33,"")))),Reservas!H822)</f>
        <v/>
      </c>
      <c r="CD817" t="str">
        <f>IF(Reservas!K822="",IF(Reservas!J822="","",IF(Reservas!I822=$O$10,0.85,IF(Reservas!I822=$O$11,0.45,IF(Reservas!I822=$O$12,0.33,"")))),Reservas!K822)</f>
        <v/>
      </c>
      <c r="CE817" t="str">
        <f>IF(Reservas!N822="",IF(Reservas!M822="","",IF(Reservas!L822=$O$10,0.85,IF(Reservas!L822=$O$11,0.45,IF(Reservas!L822=$O$12,0.33,"")))),Reservas!N822)</f>
        <v/>
      </c>
      <c r="CF817" t="str">
        <f>IF(Reservas!Q822="",IF(Reservas!P822="","",IF(Reservas!O822=$O$10,0.85,IF(Reservas!O822=$O$11,0.45,IF(Reservas!O822=$O$12,0.33,"")))),Reservas!Q822)</f>
        <v/>
      </c>
      <c r="CG817" t="str">
        <f>IF(Reservas!T822="",IF(Reservas!S822="","",IF(Reservas!R822=$O$10,0.85,IF(Reservas!R822=$O$11,0.45,IF(Reservas!R822=$O$12,0.33,"")))),Reservas!T822)</f>
        <v/>
      </c>
      <c r="CH817" t="str">
        <f>IF(Reservas!W822="",IF(Reservas!V822="","",IF(Reservas!U822=$O$10,0.85,IF(Reservas!U822=$O$11,0.45,IF(Reservas!U822=$O$12,0.33,"")))),Reservas!W822)</f>
        <v/>
      </c>
      <c r="CI817" t="str">
        <f>IF(Reservas!Z822="",IF(Reservas!Y822="","",IF(Reservas!X822=$O$10,0.85,IF(Reservas!X822=$O$11,0.45,IF(Reservas!X822=$O$12,0.33,"")))),Reservas!Z822)</f>
        <v/>
      </c>
      <c r="CJ817" t="str">
        <f>IF(Reservas!AC822="",IF(Reservas!AB822="","",IF(Reservas!AA822=$O$10,0.85,IF(Reservas!AA822=$O$11,0.45,IF(Reservas!AA822=$O$12,0.33,"")))),Reservas!AC822)</f>
        <v/>
      </c>
      <c r="CK817" t="str">
        <f>IF(Reservas!AF822="",IF(Reservas!AE822="","",IF(Reservas!AD822=$O$10,0.85,IF(Reservas!AD822=$O$11,0.45,IF(Reservas!AD822=$O$12,0.33,"")))),Reservas!AF822)</f>
        <v/>
      </c>
      <c r="CL817" t="str">
        <f>IF(Reservas!AI822="",IF(Reservas!AH822="","",IF(Reservas!AG822=$O$10,0.85,IF(Reservas!AG822=$O$11,0.45,IF(Reservas!AG822=$O$12,0.33,"")))),Reservas!AI822)</f>
        <v/>
      </c>
      <c r="CM817" t="str">
        <f>IF(Reservas!AL822="",IF(Reservas!AK822="","",IF(Reservas!AJ822=$O$10,0.85,IF(Reservas!AJ822=$O$11,0.45,IF(Reservas!AJ822=$O$12,0.33,"")))),Reservas!AL822)</f>
        <v/>
      </c>
      <c r="CO817" t="str">
        <f>IFERROR('Prod y alimentación'!E875*IF($AN817=$R$10,VLOOKUP($AO817,Listas!$B$6:$C$106,2,),IF($AN817=$R$11,VLOOKUP($AO817,Listas!$E$6:$F$106,2,),IF($AN817=$R$12,VLOOKUP($AO817,Listas!$H$6:$I$106,2,),""))),"")</f>
        <v/>
      </c>
      <c r="CP817" t="str">
        <f>IFERROR('Prod y alimentación'!H875*IF($AN817=$R$10,VLOOKUP($AO817,Listas!$B$6:$C$106,2,),IF($AN817=$R$11,VLOOKUP($AO817,Listas!$E$6:$F$106,2,),IF($AN817=$R$12,VLOOKUP($AO817,Listas!$H$6:$I$106,2,),""))),"")</f>
        <v/>
      </c>
      <c r="CQ817" t="str">
        <f>IFERROR('Prod y alimentación'!K875*IF($AN817=$R$10,VLOOKUP($AO817,Listas!$B$6:$C$106,2,),IF($AN817=$R$11,VLOOKUP($AO817,Listas!$E$6:$F$106,2,),IF($AN817=$R$12,VLOOKUP($AO817,Listas!$H$6:$I$106,2,),""))),"")</f>
        <v/>
      </c>
      <c r="CR817" t="str">
        <f>IFERROR('Prod y alimentación'!N875*IF($AN817=$R$10,VLOOKUP($AO817,Listas!$B$6:$C$106,2,),IF($AN817=$R$11,VLOOKUP($AO817,Listas!$E$6:$F$106,2,),IF($AN817=$R$12,VLOOKUP($AO817,Listas!$H$6:$I$106,2,),""))),"")</f>
        <v/>
      </c>
      <c r="CS817" t="str">
        <f>IFERROR('Prod y alimentación'!Q875*IF($AN817=$R$10,VLOOKUP($AO817,Listas!$B$6:$C$106,2,),IF($AN817=$R$11,VLOOKUP($AO817,Listas!$E$6:$F$106,2,),IF($AN817=$R$12,VLOOKUP($AO817,Listas!$H$6:$I$106,2,),""))),"")</f>
        <v/>
      </c>
      <c r="CT817" t="str">
        <f>IFERROR('Prod y alimentación'!T875*IF($AN817=$R$10,VLOOKUP($AO817,Listas!$B$6:$C$106,2,),IF($AN817=$R$11,VLOOKUP($AO817,Listas!$E$6:$F$106,2,),IF($AN817=$R$12,VLOOKUP($AO817,Listas!$H$6:$I$106,2,),""))),"")</f>
        <v/>
      </c>
      <c r="CU817" t="str">
        <f>IFERROR('Prod y alimentación'!W875*IF($AN817=$R$10,VLOOKUP($AO817,Listas!$B$6:$C$106,2,),IF($AN817=$R$11,VLOOKUP($AO817,Listas!$E$6:$F$106,2,),IF($AN817=$R$12,VLOOKUP($AO817,Listas!$H$6:$I$106,2,),""))),"")</f>
        <v/>
      </c>
      <c r="CV817" t="str">
        <f>IFERROR('Prod y alimentación'!Z875*IF($AN817=$R$10,VLOOKUP($AO817,Listas!$B$6:$C$106,2,),IF($AN817=$R$11,VLOOKUP($AO817,Listas!$E$6:$F$106,2,),IF($AN817=$R$12,VLOOKUP($AO817,Listas!$H$6:$I$106,2,),""))),"")</f>
        <v/>
      </c>
      <c r="CW817" t="str">
        <f>IFERROR('Prod y alimentación'!AC875*IF($AN817=$R$10,VLOOKUP($AO817,Listas!$B$6:$C$106,2,),IF($AN817=$R$11,VLOOKUP($AO817,Listas!$E$6:$F$106,2,),IF($AN817=$R$12,VLOOKUP($AO817,Listas!$H$6:$I$106,2,),""))),"")</f>
        <v/>
      </c>
      <c r="CX817" t="str">
        <f>IFERROR('Prod y alimentación'!AF875*IF($AN817=$R$10,VLOOKUP($AO817,Listas!$B$6:$C$106,2,),IF($AN817=$R$11,VLOOKUP($AO817,Listas!$E$6:$F$106,2,),IF($AN817=$R$12,VLOOKUP($AO817,Listas!$H$6:$I$106,2,),""))),"")</f>
        <v/>
      </c>
      <c r="CY817" t="str">
        <f>IFERROR('Prod y alimentación'!AI875*IF($AN817=$R$10,VLOOKUP($AO817,Listas!$B$6:$C$106,2,),IF($AN817=$R$11,VLOOKUP($AO817,Listas!$E$6:$F$106,2,),IF($AN817=$R$12,VLOOKUP($AO817,Listas!$H$6:$I$106,2,),""))),"")</f>
        <v/>
      </c>
      <c r="CZ817" t="str">
        <f>IFERROR('Prod y alimentación'!AL875*IF($AN817=$R$10,VLOOKUP($AO817,Listas!$B$6:$C$106,2,),IF($AN817=$R$11,VLOOKUP($AO817,Listas!$E$6:$F$106,2,),IF($AN817=$R$12,VLOOKUP($AO817,Listas!$H$6:$I$106,2,),""))),"")</f>
        <v/>
      </c>
    </row>
    <row r="818" spans="80:104" x14ac:dyDescent="0.35">
      <c r="CB818" t="str">
        <f>IF(Reservas!E823="",IF(Reservas!D823="","",IF(Reservas!C823=$O$10,0.85,IF(Reservas!C823=$O$11,0.45,IF(Reservas!C823=$O$12,0.33,"")))),Reservas!E823)</f>
        <v/>
      </c>
      <c r="CC818" t="str">
        <f>IF(Reservas!H823="",IF(Reservas!G823="","",IF(Reservas!F823=$O$10,0.85,IF(Reservas!F823=$O$11,0.45,IF(Reservas!F823=$O$12,0.33,"")))),Reservas!H823)</f>
        <v/>
      </c>
      <c r="CD818" t="str">
        <f>IF(Reservas!K823="",IF(Reservas!J823="","",IF(Reservas!I823=$O$10,0.85,IF(Reservas!I823=$O$11,0.45,IF(Reservas!I823=$O$12,0.33,"")))),Reservas!K823)</f>
        <v/>
      </c>
      <c r="CE818" t="str">
        <f>IF(Reservas!N823="",IF(Reservas!M823="","",IF(Reservas!L823=$O$10,0.85,IF(Reservas!L823=$O$11,0.45,IF(Reservas!L823=$O$12,0.33,"")))),Reservas!N823)</f>
        <v/>
      </c>
      <c r="CF818" t="str">
        <f>IF(Reservas!Q823="",IF(Reservas!P823="","",IF(Reservas!O823=$O$10,0.85,IF(Reservas!O823=$O$11,0.45,IF(Reservas!O823=$O$12,0.33,"")))),Reservas!Q823)</f>
        <v/>
      </c>
      <c r="CG818" t="str">
        <f>IF(Reservas!T823="",IF(Reservas!S823="","",IF(Reservas!R823=$O$10,0.85,IF(Reservas!R823=$O$11,0.45,IF(Reservas!R823=$O$12,0.33,"")))),Reservas!T823)</f>
        <v/>
      </c>
      <c r="CH818" t="str">
        <f>IF(Reservas!W823="",IF(Reservas!V823="","",IF(Reservas!U823=$O$10,0.85,IF(Reservas!U823=$O$11,0.45,IF(Reservas!U823=$O$12,0.33,"")))),Reservas!W823)</f>
        <v/>
      </c>
      <c r="CI818" t="str">
        <f>IF(Reservas!Z823="",IF(Reservas!Y823="","",IF(Reservas!X823=$O$10,0.85,IF(Reservas!X823=$O$11,0.45,IF(Reservas!X823=$O$12,0.33,"")))),Reservas!Z823)</f>
        <v/>
      </c>
      <c r="CJ818" t="str">
        <f>IF(Reservas!AC823="",IF(Reservas!AB823="","",IF(Reservas!AA823=$O$10,0.85,IF(Reservas!AA823=$O$11,0.45,IF(Reservas!AA823=$O$12,0.33,"")))),Reservas!AC823)</f>
        <v/>
      </c>
      <c r="CK818" t="str">
        <f>IF(Reservas!AF823="",IF(Reservas!AE823="","",IF(Reservas!AD823=$O$10,0.85,IF(Reservas!AD823=$O$11,0.45,IF(Reservas!AD823=$O$12,0.33,"")))),Reservas!AF823)</f>
        <v/>
      </c>
      <c r="CL818" t="str">
        <f>IF(Reservas!AI823="",IF(Reservas!AH823="","",IF(Reservas!AG823=$O$10,0.85,IF(Reservas!AG823=$O$11,0.45,IF(Reservas!AG823=$O$12,0.33,"")))),Reservas!AI823)</f>
        <v/>
      </c>
      <c r="CM818" t="str">
        <f>IF(Reservas!AL823="",IF(Reservas!AK823="","",IF(Reservas!AJ823=$O$10,0.85,IF(Reservas!AJ823=$O$11,0.45,IF(Reservas!AJ823=$O$12,0.33,"")))),Reservas!AL823)</f>
        <v/>
      </c>
      <c r="CO818" t="str">
        <f>IFERROR('Prod y alimentación'!E876*IF($AN818=$R$10,VLOOKUP($AO818,Listas!$B$6:$C$106,2,),IF($AN818=$R$11,VLOOKUP($AO818,Listas!$E$6:$F$106,2,),IF($AN818=$R$12,VLOOKUP($AO818,Listas!$H$6:$I$106,2,),""))),"")</f>
        <v/>
      </c>
      <c r="CP818" t="str">
        <f>IFERROR('Prod y alimentación'!H876*IF($AN818=$R$10,VLOOKUP($AO818,Listas!$B$6:$C$106,2,),IF($AN818=$R$11,VLOOKUP($AO818,Listas!$E$6:$F$106,2,),IF($AN818=$R$12,VLOOKUP($AO818,Listas!$H$6:$I$106,2,),""))),"")</f>
        <v/>
      </c>
      <c r="CQ818" t="str">
        <f>IFERROR('Prod y alimentación'!K876*IF($AN818=$R$10,VLOOKUP($AO818,Listas!$B$6:$C$106,2,),IF($AN818=$R$11,VLOOKUP($AO818,Listas!$E$6:$F$106,2,),IF($AN818=$R$12,VLOOKUP($AO818,Listas!$H$6:$I$106,2,),""))),"")</f>
        <v/>
      </c>
      <c r="CR818" t="str">
        <f>IFERROR('Prod y alimentación'!N876*IF($AN818=$R$10,VLOOKUP($AO818,Listas!$B$6:$C$106,2,),IF($AN818=$R$11,VLOOKUP($AO818,Listas!$E$6:$F$106,2,),IF($AN818=$R$12,VLOOKUP($AO818,Listas!$H$6:$I$106,2,),""))),"")</f>
        <v/>
      </c>
      <c r="CS818" t="str">
        <f>IFERROR('Prod y alimentación'!Q876*IF($AN818=$R$10,VLOOKUP($AO818,Listas!$B$6:$C$106,2,),IF($AN818=$R$11,VLOOKUP($AO818,Listas!$E$6:$F$106,2,),IF($AN818=$R$12,VLOOKUP($AO818,Listas!$H$6:$I$106,2,),""))),"")</f>
        <v/>
      </c>
      <c r="CT818" t="str">
        <f>IFERROR('Prod y alimentación'!T876*IF($AN818=$R$10,VLOOKUP($AO818,Listas!$B$6:$C$106,2,),IF($AN818=$R$11,VLOOKUP($AO818,Listas!$E$6:$F$106,2,),IF($AN818=$R$12,VLOOKUP($AO818,Listas!$H$6:$I$106,2,),""))),"")</f>
        <v/>
      </c>
      <c r="CU818" t="str">
        <f>IFERROR('Prod y alimentación'!W876*IF($AN818=$R$10,VLOOKUP($AO818,Listas!$B$6:$C$106,2,),IF($AN818=$R$11,VLOOKUP($AO818,Listas!$E$6:$F$106,2,),IF($AN818=$R$12,VLOOKUP($AO818,Listas!$H$6:$I$106,2,),""))),"")</f>
        <v/>
      </c>
      <c r="CV818" t="str">
        <f>IFERROR('Prod y alimentación'!Z876*IF($AN818=$R$10,VLOOKUP($AO818,Listas!$B$6:$C$106,2,),IF($AN818=$R$11,VLOOKUP($AO818,Listas!$E$6:$F$106,2,),IF($AN818=$R$12,VLOOKUP($AO818,Listas!$H$6:$I$106,2,),""))),"")</f>
        <v/>
      </c>
      <c r="CW818" t="str">
        <f>IFERROR('Prod y alimentación'!AC876*IF($AN818=$R$10,VLOOKUP($AO818,Listas!$B$6:$C$106,2,),IF($AN818=$R$11,VLOOKUP($AO818,Listas!$E$6:$F$106,2,),IF($AN818=$R$12,VLOOKUP($AO818,Listas!$H$6:$I$106,2,),""))),"")</f>
        <v/>
      </c>
      <c r="CX818" t="str">
        <f>IFERROR('Prod y alimentación'!AF876*IF($AN818=$R$10,VLOOKUP($AO818,Listas!$B$6:$C$106,2,),IF($AN818=$R$11,VLOOKUP($AO818,Listas!$E$6:$F$106,2,),IF($AN818=$R$12,VLOOKUP($AO818,Listas!$H$6:$I$106,2,),""))),"")</f>
        <v/>
      </c>
      <c r="CY818" t="str">
        <f>IFERROR('Prod y alimentación'!AI876*IF($AN818=$R$10,VLOOKUP($AO818,Listas!$B$6:$C$106,2,),IF($AN818=$R$11,VLOOKUP($AO818,Listas!$E$6:$F$106,2,),IF($AN818=$R$12,VLOOKUP($AO818,Listas!$H$6:$I$106,2,),""))),"")</f>
        <v/>
      </c>
      <c r="CZ818" t="str">
        <f>IFERROR('Prod y alimentación'!AL876*IF($AN818=$R$10,VLOOKUP($AO818,Listas!$B$6:$C$106,2,),IF($AN818=$R$11,VLOOKUP($AO818,Listas!$E$6:$F$106,2,),IF($AN818=$R$12,VLOOKUP($AO818,Listas!$H$6:$I$106,2,),""))),"")</f>
        <v/>
      </c>
    </row>
    <row r="819" spans="80:104" x14ac:dyDescent="0.35">
      <c r="CB819" t="str">
        <f>IF(Reservas!E824="",IF(Reservas!D824="","",IF(Reservas!C824=$O$10,0.85,IF(Reservas!C824=$O$11,0.45,IF(Reservas!C824=$O$12,0.33,"")))),Reservas!E824)</f>
        <v/>
      </c>
      <c r="CC819" t="str">
        <f>IF(Reservas!H824="",IF(Reservas!G824="","",IF(Reservas!F824=$O$10,0.85,IF(Reservas!F824=$O$11,0.45,IF(Reservas!F824=$O$12,0.33,"")))),Reservas!H824)</f>
        <v/>
      </c>
      <c r="CD819" t="str">
        <f>IF(Reservas!K824="",IF(Reservas!J824="","",IF(Reservas!I824=$O$10,0.85,IF(Reservas!I824=$O$11,0.45,IF(Reservas!I824=$O$12,0.33,"")))),Reservas!K824)</f>
        <v/>
      </c>
      <c r="CE819" t="str">
        <f>IF(Reservas!N824="",IF(Reservas!M824="","",IF(Reservas!L824=$O$10,0.85,IF(Reservas!L824=$O$11,0.45,IF(Reservas!L824=$O$12,0.33,"")))),Reservas!N824)</f>
        <v/>
      </c>
      <c r="CF819" t="str">
        <f>IF(Reservas!Q824="",IF(Reservas!P824="","",IF(Reservas!O824=$O$10,0.85,IF(Reservas!O824=$O$11,0.45,IF(Reservas!O824=$O$12,0.33,"")))),Reservas!Q824)</f>
        <v/>
      </c>
      <c r="CG819" t="str">
        <f>IF(Reservas!T824="",IF(Reservas!S824="","",IF(Reservas!R824=$O$10,0.85,IF(Reservas!R824=$O$11,0.45,IF(Reservas!R824=$O$12,0.33,"")))),Reservas!T824)</f>
        <v/>
      </c>
      <c r="CH819" t="str">
        <f>IF(Reservas!W824="",IF(Reservas!V824="","",IF(Reservas!U824=$O$10,0.85,IF(Reservas!U824=$O$11,0.45,IF(Reservas!U824=$O$12,0.33,"")))),Reservas!W824)</f>
        <v/>
      </c>
      <c r="CI819" t="str">
        <f>IF(Reservas!Z824="",IF(Reservas!Y824="","",IF(Reservas!X824=$O$10,0.85,IF(Reservas!X824=$O$11,0.45,IF(Reservas!X824=$O$12,0.33,"")))),Reservas!Z824)</f>
        <v/>
      </c>
      <c r="CJ819" t="str">
        <f>IF(Reservas!AC824="",IF(Reservas!AB824="","",IF(Reservas!AA824=$O$10,0.85,IF(Reservas!AA824=$O$11,0.45,IF(Reservas!AA824=$O$12,0.33,"")))),Reservas!AC824)</f>
        <v/>
      </c>
      <c r="CK819" t="str">
        <f>IF(Reservas!AF824="",IF(Reservas!AE824="","",IF(Reservas!AD824=$O$10,0.85,IF(Reservas!AD824=$O$11,0.45,IF(Reservas!AD824=$O$12,0.33,"")))),Reservas!AF824)</f>
        <v/>
      </c>
      <c r="CL819" t="str">
        <f>IF(Reservas!AI824="",IF(Reservas!AH824="","",IF(Reservas!AG824=$O$10,0.85,IF(Reservas!AG824=$O$11,0.45,IF(Reservas!AG824=$O$12,0.33,"")))),Reservas!AI824)</f>
        <v/>
      </c>
      <c r="CM819" t="str">
        <f>IF(Reservas!AL824="",IF(Reservas!AK824="","",IF(Reservas!AJ824=$O$10,0.85,IF(Reservas!AJ824=$O$11,0.45,IF(Reservas!AJ824=$O$12,0.33,"")))),Reservas!AL824)</f>
        <v/>
      </c>
      <c r="CO819" t="str">
        <f>IFERROR('Prod y alimentación'!E877*IF($AN819=$R$10,VLOOKUP($AO819,Listas!$B$6:$C$106,2,),IF($AN819=$R$11,VLOOKUP($AO819,Listas!$E$6:$F$106,2,),IF($AN819=$R$12,VLOOKUP($AO819,Listas!$H$6:$I$106,2,),""))),"")</f>
        <v/>
      </c>
      <c r="CP819" t="str">
        <f>IFERROR('Prod y alimentación'!H877*IF($AN819=$R$10,VLOOKUP($AO819,Listas!$B$6:$C$106,2,),IF($AN819=$R$11,VLOOKUP($AO819,Listas!$E$6:$F$106,2,),IF($AN819=$R$12,VLOOKUP($AO819,Listas!$H$6:$I$106,2,),""))),"")</f>
        <v/>
      </c>
      <c r="CQ819" t="str">
        <f>IFERROR('Prod y alimentación'!K877*IF($AN819=$R$10,VLOOKUP($AO819,Listas!$B$6:$C$106,2,),IF($AN819=$R$11,VLOOKUP($AO819,Listas!$E$6:$F$106,2,),IF($AN819=$R$12,VLOOKUP($AO819,Listas!$H$6:$I$106,2,),""))),"")</f>
        <v/>
      </c>
      <c r="CR819" t="str">
        <f>IFERROR('Prod y alimentación'!N877*IF($AN819=$R$10,VLOOKUP($AO819,Listas!$B$6:$C$106,2,),IF($AN819=$R$11,VLOOKUP($AO819,Listas!$E$6:$F$106,2,),IF($AN819=$R$12,VLOOKUP($AO819,Listas!$H$6:$I$106,2,),""))),"")</f>
        <v/>
      </c>
      <c r="CS819" t="str">
        <f>IFERROR('Prod y alimentación'!Q877*IF($AN819=$R$10,VLOOKUP($AO819,Listas!$B$6:$C$106,2,),IF($AN819=$R$11,VLOOKUP($AO819,Listas!$E$6:$F$106,2,),IF($AN819=$R$12,VLOOKUP($AO819,Listas!$H$6:$I$106,2,),""))),"")</f>
        <v/>
      </c>
      <c r="CT819" t="str">
        <f>IFERROR('Prod y alimentación'!T877*IF($AN819=$R$10,VLOOKUP($AO819,Listas!$B$6:$C$106,2,),IF($AN819=$R$11,VLOOKUP($AO819,Listas!$E$6:$F$106,2,),IF($AN819=$R$12,VLOOKUP($AO819,Listas!$H$6:$I$106,2,),""))),"")</f>
        <v/>
      </c>
      <c r="CU819" t="str">
        <f>IFERROR('Prod y alimentación'!W877*IF($AN819=$R$10,VLOOKUP($AO819,Listas!$B$6:$C$106,2,),IF($AN819=$R$11,VLOOKUP($AO819,Listas!$E$6:$F$106,2,),IF($AN819=$R$12,VLOOKUP($AO819,Listas!$H$6:$I$106,2,),""))),"")</f>
        <v/>
      </c>
      <c r="CV819" t="str">
        <f>IFERROR('Prod y alimentación'!Z877*IF($AN819=$R$10,VLOOKUP($AO819,Listas!$B$6:$C$106,2,),IF($AN819=$R$11,VLOOKUP($AO819,Listas!$E$6:$F$106,2,),IF($AN819=$R$12,VLOOKUP($AO819,Listas!$H$6:$I$106,2,),""))),"")</f>
        <v/>
      </c>
      <c r="CW819" t="str">
        <f>IFERROR('Prod y alimentación'!AC877*IF($AN819=$R$10,VLOOKUP($AO819,Listas!$B$6:$C$106,2,),IF($AN819=$R$11,VLOOKUP($AO819,Listas!$E$6:$F$106,2,),IF($AN819=$R$12,VLOOKUP($AO819,Listas!$H$6:$I$106,2,),""))),"")</f>
        <v/>
      </c>
      <c r="CX819" t="str">
        <f>IFERROR('Prod y alimentación'!AF877*IF($AN819=$R$10,VLOOKUP($AO819,Listas!$B$6:$C$106,2,),IF($AN819=$R$11,VLOOKUP($AO819,Listas!$E$6:$F$106,2,),IF($AN819=$R$12,VLOOKUP($AO819,Listas!$H$6:$I$106,2,),""))),"")</f>
        <v/>
      </c>
      <c r="CY819" t="str">
        <f>IFERROR('Prod y alimentación'!AI877*IF($AN819=$R$10,VLOOKUP($AO819,Listas!$B$6:$C$106,2,),IF($AN819=$R$11,VLOOKUP($AO819,Listas!$E$6:$F$106,2,),IF($AN819=$R$12,VLOOKUP($AO819,Listas!$H$6:$I$106,2,),""))),"")</f>
        <v/>
      </c>
      <c r="CZ819" t="str">
        <f>IFERROR('Prod y alimentación'!AL877*IF($AN819=$R$10,VLOOKUP($AO819,Listas!$B$6:$C$106,2,),IF($AN819=$R$11,VLOOKUP($AO819,Listas!$E$6:$F$106,2,),IF($AN819=$R$12,VLOOKUP($AO819,Listas!$H$6:$I$106,2,),""))),"")</f>
        <v/>
      </c>
    </row>
    <row r="820" spans="80:104" x14ac:dyDescent="0.35">
      <c r="CB820" t="str">
        <f>IF(Reservas!E825="",IF(Reservas!D825="","",IF(Reservas!C825=$O$10,0.85,IF(Reservas!C825=$O$11,0.45,IF(Reservas!C825=$O$12,0.33,"")))),Reservas!E825)</f>
        <v/>
      </c>
      <c r="CC820" t="str">
        <f>IF(Reservas!H825="",IF(Reservas!G825="","",IF(Reservas!F825=$O$10,0.85,IF(Reservas!F825=$O$11,0.45,IF(Reservas!F825=$O$12,0.33,"")))),Reservas!H825)</f>
        <v/>
      </c>
      <c r="CD820" t="str">
        <f>IF(Reservas!K825="",IF(Reservas!J825="","",IF(Reservas!I825=$O$10,0.85,IF(Reservas!I825=$O$11,0.45,IF(Reservas!I825=$O$12,0.33,"")))),Reservas!K825)</f>
        <v/>
      </c>
      <c r="CE820" t="str">
        <f>IF(Reservas!N825="",IF(Reservas!M825="","",IF(Reservas!L825=$O$10,0.85,IF(Reservas!L825=$O$11,0.45,IF(Reservas!L825=$O$12,0.33,"")))),Reservas!N825)</f>
        <v/>
      </c>
      <c r="CF820" t="str">
        <f>IF(Reservas!Q825="",IF(Reservas!P825="","",IF(Reservas!O825=$O$10,0.85,IF(Reservas!O825=$O$11,0.45,IF(Reservas!O825=$O$12,0.33,"")))),Reservas!Q825)</f>
        <v/>
      </c>
      <c r="CG820" t="str">
        <f>IF(Reservas!T825="",IF(Reservas!S825="","",IF(Reservas!R825=$O$10,0.85,IF(Reservas!R825=$O$11,0.45,IF(Reservas!R825=$O$12,0.33,"")))),Reservas!T825)</f>
        <v/>
      </c>
      <c r="CH820" t="str">
        <f>IF(Reservas!W825="",IF(Reservas!V825="","",IF(Reservas!U825=$O$10,0.85,IF(Reservas!U825=$O$11,0.45,IF(Reservas!U825=$O$12,0.33,"")))),Reservas!W825)</f>
        <v/>
      </c>
      <c r="CI820" t="str">
        <f>IF(Reservas!Z825="",IF(Reservas!Y825="","",IF(Reservas!X825=$O$10,0.85,IF(Reservas!X825=$O$11,0.45,IF(Reservas!X825=$O$12,0.33,"")))),Reservas!Z825)</f>
        <v/>
      </c>
      <c r="CJ820" t="str">
        <f>IF(Reservas!AC825="",IF(Reservas!AB825="","",IF(Reservas!AA825=$O$10,0.85,IF(Reservas!AA825=$O$11,0.45,IF(Reservas!AA825=$O$12,0.33,"")))),Reservas!AC825)</f>
        <v/>
      </c>
      <c r="CK820" t="str">
        <f>IF(Reservas!AF825="",IF(Reservas!AE825="","",IF(Reservas!AD825=$O$10,0.85,IF(Reservas!AD825=$O$11,0.45,IF(Reservas!AD825=$O$12,0.33,"")))),Reservas!AF825)</f>
        <v/>
      </c>
      <c r="CL820" t="str">
        <f>IF(Reservas!AI825="",IF(Reservas!AH825="","",IF(Reservas!AG825=$O$10,0.85,IF(Reservas!AG825=$O$11,0.45,IF(Reservas!AG825=$O$12,0.33,"")))),Reservas!AI825)</f>
        <v/>
      </c>
      <c r="CM820" t="str">
        <f>IF(Reservas!AL825="",IF(Reservas!AK825="","",IF(Reservas!AJ825=$O$10,0.85,IF(Reservas!AJ825=$O$11,0.45,IF(Reservas!AJ825=$O$12,0.33,"")))),Reservas!AL825)</f>
        <v/>
      </c>
      <c r="CO820" t="str">
        <f>IFERROR('Prod y alimentación'!E878*IF($AN820=$R$10,VLOOKUP($AO820,Listas!$B$6:$C$106,2,),IF($AN820=$R$11,VLOOKUP($AO820,Listas!$E$6:$F$106,2,),IF($AN820=$R$12,VLOOKUP($AO820,Listas!$H$6:$I$106,2,),""))),"")</f>
        <v/>
      </c>
      <c r="CP820" t="str">
        <f>IFERROR('Prod y alimentación'!H878*IF($AN820=$R$10,VLOOKUP($AO820,Listas!$B$6:$C$106,2,),IF($AN820=$R$11,VLOOKUP($AO820,Listas!$E$6:$F$106,2,),IF($AN820=$R$12,VLOOKUP($AO820,Listas!$H$6:$I$106,2,),""))),"")</f>
        <v/>
      </c>
      <c r="CQ820" t="str">
        <f>IFERROR('Prod y alimentación'!K878*IF($AN820=$R$10,VLOOKUP($AO820,Listas!$B$6:$C$106,2,),IF($AN820=$R$11,VLOOKUP($AO820,Listas!$E$6:$F$106,2,),IF($AN820=$R$12,VLOOKUP($AO820,Listas!$H$6:$I$106,2,),""))),"")</f>
        <v/>
      </c>
      <c r="CR820" t="str">
        <f>IFERROR('Prod y alimentación'!N878*IF($AN820=$R$10,VLOOKUP($AO820,Listas!$B$6:$C$106,2,),IF($AN820=$R$11,VLOOKUP($AO820,Listas!$E$6:$F$106,2,),IF($AN820=$R$12,VLOOKUP($AO820,Listas!$H$6:$I$106,2,),""))),"")</f>
        <v/>
      </c>
      <c r="CS820" t="str">
        <f>IFERROR('Prod y alimentación'!Q878*IF($AN820=$R$10,VLOOKUP($AO820,Listas!$B$6:$C$106,2,),IF($AN820=$R$11,VLOOKUP($AO820,Listas!$E$6:$F$106,2,),IF($AN820=$R$12,VLOOKUP($AO820,Listas!$H$6:$I$106,2,),""))),"")</f>
        <v/>
      </c>
      <c r="CT820" t="str">
        <f>IFERROR('Prod y alimentación'!T878*IF($AN820=$R$10,VLOOKUP($AO820,Listas!$B$6:$C$106,2,),IF($AN820=$R$11,VLOOKUP($AO820,Listas!$E$6:$F$106,2,),IF($AN820=$R$12,VLOOKUP($AO820,Listas!$H$6:$I$106,2,),""))),"")</f>
        <v/>
      </c>
      <c r="CU820" t="str">
        <f>IFERROR('Prod y alimentación'!W878*IF($AN820=$R$10,VLOOKUP($AO820,Listas!$B$6:$C$106,2,),IF($AN820=$R$11,VLOOKUP($AO820,Listas!$E$6:$F$106,2,),IF($AN820=$R$12,VLOOKUP($AO820,Listas!$H$6:$I$106,2,),""))),"")</f>
        <v/>
      </c>
      <c r="CV820" t="str">
        <f>IFERROR('Prod y alimentación'!Z878*IF($AN820=$R$10,VLOOKUP($AO820,Listas!$B$6:$C$106,2,),IF($AN820=$R$11,VLOOKUP($AO820,Listas!$E$6:$F$106,2,),IF($AN820=$R$12,VLOOKUP($AO820,Listas!$H$6:$I$106,2,),""))),"")</f>
        <v/>
      </c>
      <c r="CW820" t="str">
        <f>IFERROR('Prod y alimentación'!AC878*IF($AN820=$R$10,VLOOKUP($AO820,Listas!$B$6:$C$106,2,),IF($AN820=$R$11,VLOOKUP($AO820,Listas!$E$6:$F$106,2,),IF($AN820=$R$12,VLOOKUP($AO820,Listas!$H$6:$I$106,2,),""))),"")</f>
        <v/>
      </c>
      <c r="CX820" t="str">
        <f>IFERROR('Prod y alimentación'!AF878*IF($AN820=$R$10,VLOOKUP($AO820,Listas!$B$6:$C$106,2,),IF($AN820=$R$11,VLOOKUP($AO820,Listas!$E$6:$F$106,2,),IF($AN820=$R$12,VLOOKUP($AO820,Listas!$H$6:$I$106,2,),""))),"")</f>
        <v/>
      </c>
      <c r="CY820" t="str">
        <f>IFERROR('Prod y alimentación'!AI878*IF($AN820=$R$10,VLOOKUP($AO820,Listas!$B$6:$C$106,2,),IF($AN820=$R$11,VLOOKUP($AO820,Listas!$E$6:$F$106,2,),IF($AN820=$R$12,VLOOKUP($AO820,Listas!$H$6:$I$106,2,),""))),"")</f>
        <v/>
      </c>
      <c r="CZ820" t="str">
        <f>IFERROR('Prod y alimentación'!AL878*IF($AN820=$R$10,VLOOKUP($AO820,Listas!$B$6:$C$106,2,),IF($AN820=$R$11,VLOOKUP($AO820,Listas!$E$6:$F$106,2,),IF($AN820=$R$12,VLOOKUP($AO820,Listas!$H$6:$I$106,2,),""))),"")</f>
        <v/>
      </c>
    </row>
    <row r="821" spans="80:104" x14ac:dyDescent="0.35">
      <c r="CB821" t="str">
        <f>IF(Reservas!E826="",IF(Reservas!D826="","",IF(Reservas!C826=$O$10,0.85,IF(Reservas!C826=$O$11,0.45,IF(Reservas!C826=$O$12,0.33,"")))),Reservas!E826)</f>
        <v/>
      </c>
      <c r="CC821" t="str">
        <f>IF(Reservas!H826="",IF(Reservas!G826="","",IF(Reservas!F826=$O$10,0.85,IF(Reservas!F826=$O$11,0.45,IF(Reservas!F826=$O$12,0.33,"")))),Reservas!H826)</f>
        <v/>
      </c>
      <c r="CD821" t="str">
        <f>IF(Reservas!K826="",IF(Reservas!J826="","",IF(Reservas!I826=$O$10,0.85,IF(Reservas!I826=$O$11,0.45,IF(Reservas!I826=$O$12,0.33,"")))),Reservas!K826)</f>
        <v/>
      </c>
      <c r="CE821" t="str">
        <f>IF(Reservas!N826="",IF(Reservas!M826="","",IF(Reservas!L826=$O$10,0.85,IF(Reservas!L826=$O$11,0.45,IF(Reservas!L826=$O$12,0.33,"")))),Reservas!N826)</f>
        <v/>
      </c>
      <c r="CF821" t="str">
        <f>IF(Reservas!Q826="",IF(Reservas!P826="","",IF(Reservas!O826=$O$10,0.85,IF(Reservas!O826=$O$11,0.45,IF(Reservas!O826=$O$12,0.33,"")))),Reservas!Q826)</f>
        <v/>
      </c>
      <c r="CG821" t="str">
        <f>IF(Reservas!T826="",IF(Reservas!S826="","",IF(Reservas!R826=$O$10,0.85,IF(Reservas!R826=$O$11,0.45,IF(Reservas!R826=$O$12,0.33,"")))),Reservas!T826)</f>
        <v/>
      </c>
      <c r="CH821" t="str">
        <f>IF(Reservas!W826="",IF(Reservas!V826="","",IF(Reservas!U826=$O$10,0.85,IF(Reservas!U826=$O$11,0.45,IF(Reservas!U826=$O$12,0.33,"")))),Reservas!W826)</f>
        <v/>
      </c>
      <c r="CI821" t="str">
        <f>IF(Reservas!Z826="",IF(Reservas!Y826="","",IF(Reservas!X826=$O$10,0.85,IF(Reservas!X826=$O$11,0.45,IF(Reservas!X826=$O$12,0.33,"")))),Reservas!Z826)</f>
        <v/>
      </c>
      <c r="CJ821" t="str">
        <f>IF(Reservas!AC826="",IF(Reservas!AB826="","",IF(Reservas!AA826=$O$10,0.85,IF(Reservas!AA826=$O$11,0.45,IF(Reservas!AA826=$O$12,0.33,"")))),Reservas!AC826)</f>
        <v/>
      </c>
      <c r="CK821" t="str">
        <f>IF(Reservas!AF826="",IF(Reservas!AE826="","",IF(Reservas!AD826=$O$10,0.85,IF(Reservas!AD826=$O$11,0.45,IF(Reservas!AD826=$O$12,0.33,"")))),Reservas!AF826)</f>
        <v/>
      </c>
      <c r="CL821" t="str">
        <f>IF(Reservas!AI826="",IF(Reservas!AH826="","",IF(Reservas!AG826=$O$10,0.85,IF(Reservas!AG826=$O$11,0.45,IF(Reservas!AG826=$O$12,0.33,"")))),Reservas!AI826)</f>
        <v/>
      </c>
      <c r="CM821" t="str">
        <f>IF(Reservas!AL826="",IF(Reservas!AK826="","",IF(Reservas!AJ826=$O$10,0.85,IF(Reservas!AJ826=$O$11,0.45,IF(Reservas!AJ826=$O$12,0.33,"")))),Reservas!AL826)</f>
        <v/>
      </c>
      <c r="CO821" t="str">
        <f>IFERROR('Prod y alimentación'!E879*IF($AN821=$R$10,VLOOKUP($AO821,Listas!$B$6:$C$106,2,),IF($AN821=$R$11,VLOOKUP($AO821,Listas!$E$6:$F$106,2,),IF($AN821=$R$12,VLOOKUP($AO821,Listas!$H$6:$I$106,2,),""))),"")</f>
        <v/>
      </c>
      <c r="CP821" t="str">
        <f>IFERROR('Prod y alimentación'!H879*IF($AN821=$R$10,VLOOKUP($AO821,Listas!$B$6:$C$106,2,),IF($AN821=$R$11,VLOOKUP($AO821,Listas!$E$6:$F$106,2,),IF($AN821=$R$12,VLOOKUP($AO821,Listas!$H$6:$I$106,2,),""))),"")</f>
        <v/>
      </c>
      <c r="CQ821" t="str">
        <f>IFERROR('Prod y alimentación'!K879*IF($AN821=$R$10,VLOOKUP($AO821,Listas!$B$6:$C$106,2,),IF($AN821=$R$11,VLOOKUP($AO821,Listas!$E$6:$F$106,2,),IF($AN821=$R$12,VLOOKUP($AO821,Listas!$H$6:$I$106,2,),""))),"")</f>
        <v/>
      </c>
      <c r="CR821" t="str">
        <f>IFERROR('Prod y alimentación'!N879*IF($AN821=$R$10,VLOOKUP($AO821,Listas!$B$6:$C$106,2,),IF($AN821=$R$11,VLOOKUP($AO821,Listas!$E$6:$F$106,2,),IF($AN821=$R$12,VLOOKUP($AO821,Listas!$H$6:$I$106,2,),""))),"")</f>
        <v/>
      </c>
      <c r="CS821" t="str">
        <f>IFERROR('Prod y alimentación'!Q879*IF($AN821=$R$10,VLOOKUP($AO821,Listas!$B$6:$C$106,2,),IF($AN821=$R$11,VLOOKUP($AO821,Listas!$E$6:$F$106,2,),IF($AN821=$R$12,VLOOKUP($AO821,Listas!$H$6:$I$106,2,),""))),"")</f>
        <v/>
      </c>
      <c r="CT821" t="str">
        <f>IFERROR('Prod y alimentación'!T879*IF($AN821=$R$10,VLOOKUP($AO821,Listas!$B$6:$C$106,2,),IF($AN821=$R$11,VLOOKUP($AO821,Listas!$E$6:$F$106,2,),IF($AN821=$R$12,VLOOKUP($AO821,Listas!$H$6:$I$106,2,),""))),"")</f>
        <v/>
      </c>
      <c r="CU821" t="str">
        <f>IFERROR('Prod y alimentación'!W879*IF($AN821=$R$10,VLOOKUP($AO821,Listas!$B$6:$C$106,2,),IF($AN821=$R$11,VLOOKUP($AO821,Listas!$E$6:$F$106,2,),IF($AN821=$R$12,VLOOKUP($AO821,Listas!$H$6:$I$106,2,),""))),"")</f>
        <v/>
      </c>
      <c r="CV821" t="str">
        <f>IFERROR('Prod y alimentación'!Z879*IF($AN821=$R$10,VLOOKUP($AO821,Listas!$B$6:$C$106,2,),IF($AN821=$R$11,VLOOKUP($AO821,Listas!$E$6:$F$106,2,),IF($AN821=$R$12,VLOOKUP($AO821,Listas!$H$6:$I$106,2,),""))),"")</f>
        <v/>
      </c>
      <c r="CW821" t="str">
        <f>IFERROR('Prod y alimentación'!AC879*IF($AN821=$R$10,VLOOKUP($AO821,Listas!$B$6:$C$106,2,),IF($AN821=$R$11,VLOOKUP($AO821,Listas!$E$6:$F$106,2,),IF($AN821=$R$12,VLOOKUP($AO821,Listas!$H$6:$I$106,2,),""))),"")</f>
        <v/>
      </c>
      <c r="CX821" t="str">
        <f>IFERROR('Prod y alimentación'!AF879*IF($AN821=$R$10,VLOOKUP($AO821,Listas!$B$6:$C$106,2,),IF($AN821=$R$11,VLOOKUP($AO821,Listas!$E$6:$F$106,2,),IF($AN821=$R$12,VLOOKUP($AO821,Listas!$H$6:$I$106,2,),""))),"")</f>
        <v/>
      </c>
      <c r="CY821" t="str">
        <f>IFERROR('Prod y alimentación'!AI879*IF($AN821=$R$10,VLOOKUP($AO821,Listas!$B$6:$C$106,2,),IF($AN821=$R$11,VLOOKUP($AO821,Listas!$E$6:$F$106,2,),IF($AN821=$R$12,VLOOKUP($AO821,Listas!$H$6:$I$106,2,),""))),"")</f>
        <v/>
      </c>
      <c r="CZ821" t="str">
        <f>IFERROR('Prod y alimentación'!AL879*IF($AN821=$R$10,VLOOKUP($AO821,Listas!$B$6:$C$106,2,),IF($AN821=$R$11,VLOOKUP($AO821,Listas!$E$6:$F$106,2,),IF($AN821=$R$12,VLOOKUP($AO821,Listas!$H$6:$I$106,2,),""))),"")</f>
        <v/>
      </c>
    </row>
    <row r="822" spans="80:104" x14ac:dyDescent="0.35">
      <c r="CB822" t="str">
        <f>IF(Reservas!E827="",IF(Reservas!D827="","",IF(Reservas!C827=$O$10,0.85,IF(Reservas!C827=$O$11,0.45,IF(Reservas!C827=$O$12,0.33,"")))),Reservas!E827)</f>
        <v/>
      </c>
      <c r="CC822" t="str">
        <f>IF(Reservas!H827="",IF(Reservas!G827="","",IF(Reservas!F827=$O$10,0.85,IF(Reservas!F827=$O$11,0.45,IF(Reservas!F827=$O$12,0.33,"")))),Reservas!H827)</f>
        <v/>
      </c>
      <c r="CD822" t="str">
        <f>IF(Reservas!K827="",IF(Reservas!J827="","",IF(Reservas!I827=$O$10,0.85,IF(Reservas!I827=$O$11,0.45,IF(Reservas!I827=$O$12,0.33,"")))),Reservas!K827)</f>
        <v/>
      </c>
      <c r="CE822" t="str">
        <f>IF(Reservas!N827="",IF(Reservas!M827="","",IF(Reservas!L827=$O$10,0.85,IF(Reservas!L827=$O$11,0.45,IF(Reservas!L827=$O$12,0.33,"")))),Reservas!N827)</f>
        <v/>
      </c>
      <c r="CF822" t="str">
        <f>IF(Reservas!Q827="",IF(Reservas!P827="","",IF(Reservas!O827=$O$10,0.85,IF(Reservas!O827=$O$11,0.45,IF(Reservas!O827=$O$12,0.33,"")))),Reservas!Q827)</f>
        <v/>
      </c>
      <c r="CG822" t="str">
        <f>IF(Reservas!T827="",IF(Reservas!S827="","",IF(Reservas!R827=$O$10,0.85,IF(Reservas!R827=$O$11,0.45,IF(Reservas!R827=$O$12,0.33,"")))),Reservas!T827)</f>
        <v/>
      </c>
      <c r="CH822" t="str">
        <f>IF(Reservas!W827="",IF(Reservas!V827="","",IF(Reservas!U827=$O$10,0.85,IF(Reservas!U827=$O$11,0.45,IF(Reservas!U827=$O$12,0.33,"")))),Reservas!W827)</f>
        <v/>
      </c>
      <c r="CI822" t="str">
        <f>IF(Reservas!Z827="",IF(Reservas!Y827="","",IF(Reservas!X827=$O$10,0.85,IF(Reservas!X827=$O$11,0.45,IF(Reservas!X827=$O$12,0.33,"")))),Reservas!Z827)</f>
        <v/>
      </c>
      <c r="CJ822" t="str">
        <f>IF(Reservas!AC827="",IF(Reservas!AB827="","",IF(Reservas!AA827=$O$10,0.85,IF(Reservas!AA827=$O$11,0.45,IF(Reservas!AA827=$O$12,0.33,"")))),Reservas!AC827)</f>
        <v/>
      </c>
      <c r="CK822" t="str">
        <f>IF(Reservas!AF827="",IF(Reservas!AE827="","",IF(Reservas!AD827=$O$10,0.85,IF(Reservas!AD827=$O$11,0.45,IF(Reservas!AD827=$O$12,0.33,"")))),Reservas!AF827)</f>
        <v/>
      </c>
      <c r="CL822" t="str">
        <f>IF(Reservas!AI827="",IF(Reservas!AH827="","",IF(Reservas!AG827=$O$10,0.85,IF(Reservas!AG827=$O$11,0.45,IF(Reservas!AG827=$O$12,0.33,"")))),Reservas!AI827)</f>
        <v/>
      </c>
      <c r="CM822" t="str">
        <f>IF(Reservas!AL827="",IF(Reservas!AK827="","",IF(Reservas!AJ827=$O$10,0.85,IF(Reservas!AJ827=$O$11,0.45,IF(Reservas!AJ827=$O$12,0.33,"")))),Reservas!AL827)</f>
        <v/>
      </c>
      <c r="CO822" t="str">
        <f>IFERROR('Prod y alimentación'!E880*IF($AN822=$R$10,VLOOKUP($AO822,Listas!$B$6:$C$106,2,),IF($AN822=$R$11,VLOOKUP($AO822,Listas!$E$6:$F$106,2,),IF($AN822=$R$12,VLOOKUP($AO822,Listas!$H$6:$I$106,2,),""))),"")</f>
        <v/>
      </c>
      <c r="CP822" t="str">
        <f>IFERROR('Prod y alimentación'!H880*IF($AN822=$R$10,VLOOKUP($AO822,Listas!$B$6:$C$106,2,),IF($AN822=$R$11,VLOOKUP($AO822,Listas!$E$6:$F$106,2,),IF($AN822=$R$12,VLOOKUP($AO822,Listas!$H$6:$I$106,2,),""))),"")</f>
        <v/>
      </c>
      <c r="CQ822" t="str">
        <f>IFERROR('Prod y alimentación'!K880*IF($AN822=$R$10,VLOOKUP($AO822,Listas!$B$6:$C$106,2,),IF($AN822=$R$11,VLOOKUP($AO822,Listas!$E$6:$F$106,2,),IF($AN822=$R$12,VLOOKUP($AO822,Listas!$H$6:$I$106,2,),""))),"")</f>
        <v/>
      </c>
      <c r="CR822" t="str">
        <f>IFERROR('Prod y alimentación'!N880*IF($AN822=$R$10,VLOOKUP($AO822,Listas!$B$6:$C$106,2,),IF($AN822=$R$11,VLOOKUP($AO822,Listas!$E$6:$F$106,2,),IF($AN822=$R$12,VLOOKUP($AO822,Listas!$H$6:$I$106,2,),""))),"")</f>
        <v/>
      </c>
      <c r="CS822" t="str">
        <f>IFERROR('Prod y alimentación'!Q880*IF($AN822=$R$10,VLOOKUP($AO822,Listas!$B$6:$C$106,2,),IF($AN822=$R$11,VLOOKUP($AO822,Listas!$E$6:$F$106,2,),IF($AN822=$R$12,VLOOKUP($AO822,Listas!$H$6:$I$106,2,),""))),"")</f>
        <v/>
      </c>
      <c r="CT822" t="str">
        <f>IFERROR('Prod y alimentación'!T880*IF($AN822=$R$10,VLOOKUP($AO822,Listas!$B$6:$C$106,2,),IF($AN822=$R$11,VLOOKUP($AO822,Listas!$E$6:$F$106,2,),IF($AN822=$R$12,VLOOKUP($AO822,Listas!$H$6:$I$106,2,),""))),"")</f>
        <v/>
      </c>
      <c r="CU822" t="str">
        <f>IFERROR('Prod y alimentación'!W880*IF($AN822=$R$10,VLOOKUP($AO822,Listas!$B$6:$C$106,2,),IF($AN822=$R$11,VLOOKUP($AO822,Listas!$E$6:$F$106,2,),IF($AN822=$R$12,VLOOKUP($AO822,Listas!$H$6:$I$106,2,),""))),"")</f>
        <v/>
      </c>
      <c r="CV822" t="str">
        <f>IFERROR('Prod y alimentación'!Z880*IF($AN822=$R$10,VLOOKUP($AO822,Listas!$B$6:$C$106,2,),IF($AN822=$R$11,VLOOKUP($AO822,Listas!$E$6:$F$106,2,),IF($AN822=$R$12,VLOOKUP($AO822,Listas!$H$6:$I$106,2,),""))),"")</f>
        <v/>
      </c>
      <c r="CW822" t="str">
        <f>IFERROR('Prod y alimentación'!AC880*IF($AN822=$R$10,VLOOKUP($AO822,Listas!$B$6:$C$106,2,),IF($AN822=$R$11,VLOOKUP($AO822,Listas!$E$6:$F$106,2,),IF($AN822=$R$12,VLOOKUP($AO822,Listas!$H$6:$I$106,2,),""))),"")</f>
        <v/>
      </c>
      <c r="CX822" t="str">
        <f>IFERROR('Prod y alimentación'!AF880*IF($AN822=$R$10,VLOOKUP($AO822,Listas!$B$6:$C$106,2,),IF($AN822=$R$11,VLOOKUP($AO822,Listas!$E$6:$F$106,2,),IF($AN822=$R$12,VLOOKUP($AO822,Listas!$H$6:$I$106,2,),""))),"")</f>
        <v/>
      </c>
      <c r="CY822" t="str">
        <f>IFERROR('Prod y alimentación'!AI880*IF($AN822=$R$10,VLOOKUP($AO822,Listas!$B$6:$C$106,2,),IF($AN822=$R$11,VLOOKUP($AO822,Listas!$E$6:$F$106,2,),IF($AN822=$R$12,VLOOKUP($AO822,Listas!$H$6:$I$106,2,),""))),"")</f>
        <v/>
      </c>
      <c r="CZ822" t="str">
        <f>IFERROR('Prod y alimentación'!AL880*IF($AN822=$R$10,VLOOKUP($AO822,Listas!$B$6:$C$106,2,),IF($AN822=$R$11,VLOOKUP($AO822,Listas!$E$6:$F$106,2,),IF($AN822=$R$12,VLOOKUP($AO822,Listas!$H$6:$I$106,2,),""))),"")</f>
        <v/>
      </c>
    </row>
    <row r="823" spans="80:104" x14ac:dyDescent="0.35">
      <c r="CB823" t="str">
        <f>IF(Reservas!E828="",IF(Reservas!D828="","",IF(Reservas!C828=$O$10,0.85,IF(Reservas!C828=$O$11,0.45,IF(Reservas!C828=$O$12,0.33,"")))),Reservas!E828)</f>
        <v/>
      </c>
      <c r="CC823" t="str">
        <f>IF(Reservas!H828="",IF(Reservas!G828="","",IF(Reservas!F828=$O$10,0.85,IF(Reservas!F828=$O$11,0.45,IF(Reservas!F828=$O$12,0.33,"")))),Reservas!H828)</f>
        <v/>
      </c>
      <c r="CD823" t="str">
        <f>IF(Reservas!K828="",IF(Reservas!J828="","",IF(Reservas!I828=$O$10,0.85,IF(Reservas!I828=$O$11,0.45,IF(Reservas!I828=$O$12,0.33,"")))),Reservas!K828)</f>
        <v/>
      </c>
      <c r="CE823" t="str">
        <f>IF(Reservas!N828="",IF(Reservas!M828="","",IF(Reservas!L828=$O$10,0.85,IF(Reservas!L828=$O$11,0.45,IF(Reservas!L828=$O$12,0.33,"")))),Reservas!N828)</f>
        <v/>
      </c>
      <c r="CF823" t="str">
        <f>IF(Reservas!Q828="",IF(Reservas!P828="","",IF(Reservas!O828=$O$10,0.85,IF(Reservas!O828=$O$11,0.45,IF(Reservas!O828=$O$12,0.33,"")))),Reservas!Q828)</f>
        <v/>
      </c>
      <c r="CG823" t="str">
        <f>IF(Reservas!T828="",IF(Reservas!S828="","",IF(Reservas!R828=$O$10,0.85,IF(Reservas!R828=$O$11,0.45,IF(Reservas!R828=$O$12,0.33,"")))),Reservas!T828)</f>
        <v/>
      </c>
      <c r="CH823" t="str">
        <f>IF(Reservas!W828="",IF(Reservas!V828="","",IF(Reservas!U828=$O$10,0.85,IF(Reservas!U828=$O$11,0.45,IF(Reservas!U828=$O$12,0.33,"")))),Reservas!W828)</f>
        <v/>
      </c>
      <c r="CI823" t="str">
        <f>IF(Reservas!Z828="",IF(Reservas!Y828="","",IF(Reservas!X828=$O$10,0.85,IF(Reservas!X828=$O$11,0.45,IF(Reservas!X828=$O$12,0.33,"")))),Reservas!Z828)</f>
        <v/>
      </c>
      <c r="CJ823" t="str">
        <f>IF(Reservas!AC828="",IF(Reservas!AB828="","",IF(Reservas!AA828=$O$10,0.85,IF(Reservas!AA828=$O$11,0.45,IF(Reservas!AA828=$O$12,0.33,"")))),Reservas!AC828)</f>
        <v/>
      </c>
      <c r="CK823" t="str">
        <f>IF(Reservas!AF828="",IF(Reservas!AE828="","",IF(Reservas!AD828=$O$10,0.85,IF(Reservas!AD828=$O$11,0.45,IF(Reservas!AD828=$O$12,0.33,"")))),Reservas!AF828)</f>
        <v/>
      </c>
      <c r="CL823" t="str">
        <f>IF(Reservas!AI828="",IF(Reservas!AH828="","",IF(Reservas!AG828=$O$10,0.85,IF(Reservas!AG828=$O$11,0.45,IF(Reservas!AG828=$O$12,0.33,"")))),Reservas!AI828)</f>
        <v/>
      </c>
      <c r="CM823" t="str">
        <f>IF(Reservas!AL828="",IF(Reservas!AK828="","",IF(Reservas!AJ828=$O$10,0.85,IF(Reservas!AJ828=$O$11,0.45,IF(Reservas!AJ828=$O$12,0.33,"")))),Reservas!AL828)</f>
        <v/>
      </c>
      <c r="CO823" t="str">
        <f>IFERROR('Prod y alimentación'!E881*IF($AN823=$R$10,VLOOKUP($AO823,Listas!$B$6:$C$106,2,),IF($AN823=$R$11,VLOOKUP($AO823,Listas!$E$6:$F$106,2,),IF($AN823=$R$12,VLOOKUP($AO823,Listas!$H$6:$I$106,2,),""))),"")</f>
        <v/>
      </c>
      <c r="CP823" t="str">
        <f>IFERROR('Prod y alimentación'!H881*IF($AN823=$R$10,VLOOKUP($AO823,Listas!$B$6:$C$106,2,),IF($AN823=$R$11,VLOOKUP($AO823,Listas!$E$6:$F$106,2,),IF($AN823=$R$12,VLOOKUP($AO823,Listas!$H$6:$I$106,2,),""))),"")</f>
        <v/>
      </c>
      <c r="CQ823" t="str">
        <f>IFERROR('Prod y alimentación'!K881*IF($AN823=$R$10,VLOOKUP($AO823,Listas!$B$6:$C$106,2,),IF($AN823=$R$11,VLOOKUP($AO823,Listas!$E$6:$F$106,2,),IF($AN823=$R$12,VLOOKUP($AO823,Listas!$H$6:$I$106,2,),""))),"")</f>
        <v/>
      </c>
      <c r="CR823" t="str">
        <f>IFERROR('Prod y alimentación'!N881*IF($AN823=$R$10,VLOOKUP($AO823,Listas!$B$6:$C$106,2,),IF($AN823=$R$11,VLOOKUP($AO823,Listas!$E$6:$F$106,2,),IF($AN823=$R$12,VLOOKUP($AO823,Listas!$H$6:$I$106,2,),""))),"")</f>
        <v/>
      </c>
      <c r="CS823" t="str">
        <f>IFERROR('Prod y alimentación'!Q881*IF($AN823=$R$10,VLOOKUP($AO823,Listas!$B$6:$C$106,2,),IF($AN823=$R$11,VLOOKUP($AO823,Listas!$E$6:$F$106,2,),IF($AN823=$R$12,VLOOKUP($AO823,Listas!$H$6:$I$106,2,),""))),"")</f>
        <v/>
      </c>
      <c r="CT823" t="str">
        <f>IFERROR('Prod y alimentación'!T881*IF($AN823=$R$10,VLOOKUP($AO823,Listas!$B$6:$C$106,2,),IF($AN823=$R$11,VLOOKUP($AO823,Listas!$E$6:$F$106,2,),IF($AN823=$R$12,VLOOKUP($AO823,Listas!$H$6:$I$106,2,),""))),"")</f>
        <v/>
      </c>
      <c r="CU823" t="str">
        <f>IFERROR('Prod y alimentación'!W881*IF($AN823=$R$10,VLOOKUP($AO823,Listas!$B$6:$C$106,2,),IF($AN823=$R$11,VLOOKUP($AO823,Listas!$E$6:$F$106,2,),IF($AN823=$R$12,VLOOKUP($AO823,Listas!$H$6:$I$106,2,),""))),"")</f>
        <v/>
      </c>
      <c r="CV823" t="str">
        <f>IFERROR('Prod y alimentación'!Z881*IF($AN823=$R$10,VLOOKUP($AO823,Listas!$B$6:$C$106,2,),IF($AN823=$R$11,VLOOKUP($AO823,Listas!$E$6:$F$106,2,),IF($AN823=$R$12,VLOOKUP($AO823,Listas!$H$6:$I$106,2,),""))),"")</f>
        <v/>
      </c>
      <c r="CW823" t="str">
        <f>IFERROR('Prod y alimentación'!AC881*IF($AN823=$R$10,VLOOKUP($AO823,Listas!$B$6:$C$106,2,),IF($AN823=$R$11,VLOOKUP($AO823,Listas!$E$6:$F$106,2,),IF($AN823=$R$12,VLOOKUP($AO823,Listas!$H$6:$I$106,2,),""))),"")</f>
        <v/>
      </c>
      <c r="CX823" t="str">
        <f>IFERROR('Prod y alimentación'!AF881*IF($AN823=$R$10,VLOOKUP($AO823,Listas!$B$6:$C$106,2,),IF($AN823=$R$11,VLOOKUP($AO823,Listas!$E$6:$F$106,2,),IF($AN823=$R$12,VLOOKUP($AO823,Listas!$H$6:$I$106,2,),""))),"")</f>
        <v/>
      </c>
      <c r="CY823" t="str">
        <f>IFERROR('Prod y alimentación'!AI881*IF($AN823=$R$10,VLOOKUP($AO823,Listas!$B$6:$C$106,2,),IF($AN823=$R$11,VLOOKUP($AO823,Listas!$E$6:$F$106,2,),IF($AN823=$R$12,VLOOKUP($AO823,Listas!$H$6:$I$106,2,),""))),"")</f>
        <v/>
      </c>
      <c r="CZ823" t="str">
        <f>IFERROR('Prod y alimentación'!AL881*IF($AN823=$R$10,VLOOKUP($AO823,Listas!$B$6:$C$106,2,),IF($AN823=$R$11,VLOOKUP($AO823,Listas!$E$6:$F$106,2,),IF($AN823=$R$12,VLOOKUP($AO823,Listas!$H$6:$I$106,2,),""))),"")</f>
        <v/>
      </c>
    </row>
    <row r="824" spans="80:104" x14ac:dyDescent="0.35">
      <c r="CB824" t="str">
        <f>IF(Reservas!E829="",IF(Reservas!D829="","",IF(Reservas!C829=$O$10,0.85,IF(Reservas!C829=$O$11,0.45,IF(Reservas!C829=$O$12,0.33,"")))),Reservas!E829)</f>
        <v/>
      </c>
      <c r="CC824" t="str">
        <f>IF(Reservas!H829="",IF(Reservas!G829="","",IF(Reservas!F829=$O$10,0.85,IF(Reservas!F829=$O$11,0.45,IF(Reservas!F829=$O$12,0.33,"")))),Reservas!H829)</f>
        <v/>
      </c>
      <c r="CD824" t="str">
        <f>IF(Reservas!K829="",IF(Reservas!J829="","",IF(Reservas!I829=$O$10,0.85,IF(Reservas!I829=$O$11,0.45,IF(Reservas!I829=$O$12,0.33,"")))),Reservas!K829)</f>
        <v/>
      </c>
      <c r="CE824" t="str">
        <f>IF(Reservas!N829="",IF(Reservas!M829="","",IF(Reservas!L829=$O$10,0.85,IF(Reservas!L829=$O$11,0.45,IF(Reservas!L829=$O$12,0.33,"")))),Reservas!N829)</f>
        <v/>
      </c>
      <c r="CF824" t="str">
        <f>IF(Reservas!Q829="",IF(Reservas!P829="","",IF(Reservas!O829=$O$10,0.85,IF(Reservas!O829=$O$11,0.45,IF(Reservas!O829=$O$12,0.33,"")))),Reservas!Q829)</f>
        <v/>
      </c>
      <c r="CG824" t="str">
        <f>IF(Reservas!T829="",IF(Reservas!S829="","",IF(Reservas!R829=$O$10,0.85,IF(Reservas!R829=$O$11,0.45,IF(Reservas!R829=$O$12,0.33,"")))),Reservas!T829)</f>
        <v/>
      </c>
      <c r="CH824" t="str">
        <f>IF(Reservas!W829="",IF(Reservas!V829="","",IF(Reservas!U829=$O$10,0.85,IF(Reservas!U829=$O$11,0.45,IF(Reservas!U829=$O$12,0.33,"")))),Reservas!W829)</f>
        <v/>
      </c>
      <c r="CI824" t="str">
        <f>IF(Reservas!Z829="",IF(Reservas!Y829="","",IF(Reservas!X829=$O$10,0.85,IF(Reservas!X829=$O$11,0.45,IF(Reservas!X829=$O$12,0.33,"")))),Reservas!Z829)</f>
        <v/>
      </c>
      <c r="CJ824" t="str">
        <f>IF(Reservas!AC829="",IF(Reservas!AB829="","",IF(Reservas!AA829=$O$10,0.85,IF(Reservas!AA829=$O$11,0.45,IF(Reservas!AA829=$O$12,0.33,"")))),Reservas!AC829)</f>
        <v/>
      </c>
      <c r="CK824" t="str">
        <f>IF(Reservas!AF829="",IF(Reservas!AE829="","",IF(Reservas!AD829=$O$10,0.85,IF(Reservas!AD829=$O$11,0.45,IF(Reservas!AD829=$O$12,0.33,"")))),Reservas!AF829)</f>
        <v/>
      </c>
      <c r="CL824" t="str">
        <f>IF(Reservas!AI829="",IF(Reservas!AH829="","",IF(Reservas!AG829=$O$10,0.85,IF(Reservas!AG829=$O$11,0.45,IF(Reservas!AG829=$O$12,0.33,"")))),Reservas!AI829)</f>
        <v/>
      </c>
      <c r="CM824" t="str">
        <f>IF(Reservas!AL829="",IF(Reservas!AK829="","",IF(Reservas!AJ829=$O$10,0.85,IF(Reservas!AJ829=$O$11,0.45,IF(Reservas!AJ829=$O$12,0.33,"")))),Reservas!AL829)</f>
        <v/>
      </c>
      <c r="CO824" t="str">
        <f>IFERROR('Prod y alimentación'!E882*IF($AN824=$R$10,VLOOKUP($AO824,Listas!$B$6:$C$106,2,),IF($AN824=$R$11,VLOOKUP($AO824,Listas!$E$6:$F$106,2,),IF($AN824=$R$12,VLOOKUP($AO824,Listas!$H$6:$I$106,2,),""))),"")</f>
        <v/>
      </c>
      <c r="CP824" t="str">
        <f>IFERROR('Prod y alimentación'!H882*IF($AN824=$R$10,VLOOKUP($AO824,Listas!$B$6:$C$106,2,),IF($AN824=$R$11,VLOOKUP($AO824,Listas!$E$6:$F$106,2,),IF($AN824=$R$12,VLOOKUP($AO824,Listas!$H$6:$I$106,2,),""))),"")</f>
        <v/>
      </c>
      <c r="CQ824" t="str">
        <f>IFERROR('Prod y alimentación'!K882*IF($AN824=$R$10,VLOOKUP($AO824,Listas!$B$6:$C$106,2,),IF($AN824=$R$11,VLOOKUP($AO824,Listas!$E$6:$F$106,2,),IF($AN824=$R$12,VLOOKUP($AO824,Listas!$H$6:$I$106,2,),""))),"")</f>
        <v/>
      </c>
      <c r="CR824" t="str">
        <f>IFERROR('Prod y alimentación'!N882*IF($AN824=$R$10,VLOOKUP($AO824,Listas!$B$6:$C$106,2,),IF($AN824=$R$11,VLOOKUP($AO824,Listas!$E$6:$F$106,2,),IF($AN824=$R$12,VLOOKUP($AO824,Listas!$H$6:$I$106,2,),""))),"")</f>
        <v/>
      </c>
      <c r="CS824" t="str">
        <f>IFERROR('Prod y alimentación'!Q882*IF($AN824=$R$10,VLOOKUP($AO824,Listas!$B$6:$C$106,2,),IF($AN824=$R$11,VLOOKUP($AO824,Listas!$E$6:$F$106,2,),IF($AN824=$R$12,VLOOKUP($AO824,Listas!$H$6:$I$106,2,),""))),"")</f>
        <v/>
      </c>
      <c r="CT824" t="str">
        <f>IFERROR('Prod y alimentación'!T882*IF($AN824=$R$10,VLOOKUP($AO824,Listas!$B$6:$C$106,2,),IF($AN824=$R$11,VLOOKUP($AO824,Listas!$E$6:$F$106,2,),IF($AN824=$R$12,VLOOKUP($AO824,Listas!$H$6:$I$106,2,),""))),"")</f>
        <v/>
      </c>
      <c r="CU824" t="str">
        <f>IFERROR('Prod y alimentación'!W882*IF($AN824=$R$10,VLOOKUP($AO824,Listas!$B$6:$C$106,2,),IF($AN824=$R$11,VLOOKUP($AO824,Listas!$E$6:$F$106,2,),IF($AN824=$R$12,VLOOKUP($AO824,Listas!$H$6:$I$106,2,),""))),"")</f>
        <v/>
      </c>
      <c r="CV824" t="str">
        <f>IFERROR('Prod y alimentación'!Z882*IF($AN824=$R$10,VLOOKUP($AO824,Listas!$B$6:$C$106,2,),IF($AN824=$R$11,VLOOKUP($AO824,Listas!$E$6:$F$106,2,),IF($AN824=$R$12,VLOOKUP($AO824,Listas!$H$6:$I$106,2,),""))),"")</f>
        <v/>
      </c>
      <c r="CW824" t="str">
        <f>IFERROR('Prod y alimentación'!AC882*IF($AN824=$R$10,VLOOKUP($AO824,Listas!$B$6:$C$106,2,),IF($AN824=$R$11,VLOOKUP($AO824,Listas!$E$6:$F$106,2,),IF($AN824=$R$12,VLOOKUP($AO824,Listas!$H$6:$I$106,2,),""))),"")</f>
        <v/>
      </c>
      <c r="CX824" t="str">
        <f>IFERROR('Prod y alimentación'!AF882*IF($AN824=$R$10,VLOOKUP($AO824,Listas!$B$6:$C$106,2,),IF($AN824=$R$11,VLOOKUP($AO824,Listas!$E$6:$F$106,2,),IF($AN824=$R$12,VLOOKUP($AO824,Listas!$H$6:$I$106,2,),""))),"")</f>
        <v/>
      </c>
      <c r="CY824" t="str">
        <f>IFERROR('Prod y alimentación'!AI882*IF($AN824=$R$10,VLOOKUP($AO824,Listas!$B$6:$C$106,2,),IF($AN824=$R$11,VLOOKUP($AO824,Listas!$E$6:$F$106,2,),IF($AN824=$R$12,VLOOKUP($AO824,Listas!$H$6:$I$106,2,),""))),"")</f>
        <v/>
      </c>
      <c r="CZ824" t="str">
        <f>IFERROR('Prod y alimentación'!AL882*IF($AN824=$R$10,VLOOKUP($AO824,Listas!$B$6:$C$106,2,),IF($AN824=$R$11,VLOOKUP($AO824,Listas!$E$6:$F$106,2,),IF($AN824=$R$12,VLOOKUP($AO824,Listas!$H$6:$I$106,2,),""))),"")</f>
        <v/>
      </c>
    </row>
    <row r="825" spans="80:104" x14ac:dyDescent="0.35">
      <c r="CB825" t="str">
        <f>IF(Reservas!E830="",IF(Reservas!D830="","",IF(Reservas!C830=$O$10,0.85,IF(Reservas!C830=$O$11,0.45,IF(Reservas!C830=$O$12,0.33,"")))),Reservas!E830)</f>
        <v/>
      </c>
      <c r="CC825" t="str">
        <f>IF(Reservas!H830="",IF(Reservas!G830="","",IF(Reservas!F830=$O$10,0.85,IF(Reservas!F830=$O$11,0.45,IF(Reservas!F830=$O$12,0.33,"")))),Reservas!H830)</f>
        <v/>
      </c>
      <c r="CD825" t="str">
        <f>IF(Reservas!K830="",IF(Reservas!J830="","",IF(Reservas!I830=$O$10,0.85,IF(Reservas!I830=$O$11,0.45,IF(Reservas!I830=$O$12,0.33,"")))),Reservas!K830)</f>
        <v/>
      </c>
      <c r="CE825" t="str">
        <f>IF(Reservas!N830="",IF(Reservas!M830="","",IF(Reservas!L830=$O$10,0.85,IF(Reservas!L830=$O$11,0.45,IF(Reservas!L830=$O$12,0.33,"")))),Reservas!N830)</f>
        <v/>
      </c>
      <c r="CF825" t="str">
        <f>IF(Reservas!Q830="",IF(Reservas!P830="","",IF(Reservas!O830=$O$10,0.85,IF(Reservas!O830=$O$11,0.45,IF(Reservas!O830=$O$12,0.33,"")))),Reservas!Q830)</f>
        <v/>
      </c>
      <c r="CG825" t="str">
        <f>IF(Reservas!T830="",IF(Reservas!S830="","",IF(Reservas!R830=$O$10,0.85,IF(Reservas!R830=$O$11,0.45,IF(Reservas!R830=$O$12,0.33,"")))),Reservas!T830)</f>
        <v/>
      </c>
      <c r="CH825" t="str">
        <f>IF(Reservas!W830="",IF(Reservas!V830="","",IF(Reservas!U830=$O$10,0.85,IF(Reservas!U830=$O$11,0.45,IF(Reservas!U830=$O$12,0.33,"")))),Reservas!W830)</f>
        <v/>
      </c>
      <c r="CI825" t="str">
        <f>IF(Reservas!Z830="",IF(Reservas!Y830="","",IF(Reservas!X830=$O$10,0.85,IF(Reservas!X830=$O$11,0.45,IF(Reservas!X830=$O$12,0.33,"")))),Reservas!Z830)</f>
        <v/>
      </c>
      <c r="CJ825" t="str">
        <f>IF(Reservas!AC830="",IF(Reservas!AB830="","",IF(Reservas!AA830=$O$10,0.85,IF(Reservas!AA830=$O$11,0.45,IF(Reservas!AA830=$O$12,0.33,"")))),Reservas!AC830)</f>
        <v/>
      </c>
      <c r="CK825" t="str">
        <f>IF(Reservas!AF830="",IF(Reservas!AE830="","",IF(Reservas!AD830=$O$10,0.85,IF(Reservas!AD830=$O$11,0.45,IF(Reservas!AD830=$O$12,0.33,"")))),Reservas!AF830)</f>
        <v/>
      </c>
      <c r="CL825" t="str">
        <f>IF(Reservas!AI830="",IF(Reservas!AH830="","",IF(Reservas!AG830=$O$10,0.85,IF(Reservas!AG830=$O$11,0.45,IF(Reservas!AG830=$O$12,0.33,"")))),Reservas!AI830)</f>
        <v/>
      </c>
      <c r="CM825" t="str">
        <f>IF(Reservas!AL830="",IF(Reservas!AK830="","",IF(Reservas!AJ830=$O$10,0.85,IF(Reservas!AJ830=$O$11,0.45,IF(Reservas!AJ830=$O$12,0.33,"")))),Reservas!AL830)</f>
        <v/>
      </c>
      <c r="CO825" t="str">
        <f>IFERROR('Prod y alimentación'!E883*IF($AN825=$R$10,VLOOKUP($AO825,Listas!$B$6:$C$106,2,),IF($AN825=$R$11,VLOOKUP($AO825,Listas!$E$6:$F$106,2,),IF($AN825=$R$12,VLOOKUP($AO825,Listas!$H$6:$I$106,2,),""))),"")</f>
        <v/>
      </c>
      <c r="CP825" t="str">
        <f>IFERROR('Prod y alimentación'!H883*IF($AN825=$R$10,VLOOKUP($AO825,Listas!$B$6:$C$106,2,),IF($AN825=$R$11,VLOOKUP($AO825,Listas!$E$6:$F$106,2,),IF($AN825=$R$12,VLOOKUP($AO825,Listas!$H$6:$I$106,2,),""))),"")</f>
        <v/>
      </c>
      <c r="CQ825" t="str">
        <f>IFERROR('Prod y alimentación'!K883*IF($AN825=$R$10,VLOOKUP($AO825,Listas!$B$6:$C$106,2,),IF($AN825=$R$11,VLOOKUP($AO825,Listas!$E$6:$F$106,2,),IF($AN825=$R$12,VLOOKUP($AO825,Listas!$H$6:$I$106,2,),""))),"")</f>
        <v/>
      </c>
      <c r="CR825" t="str">
        <f>IFERROR('Prod y alimentación'!N883*IF($AN825=$R$10,VLOOKUP($AO825,Listas!$B$6:$C$106,2,),IF($AN825=$R$11,VLOOKUP($AO825,Listas!$E$6:$F$106,2,),IF($AN825=$R$12,VLOOKUP($AO825,Listas!$H$6:$I$106,2,),""))),"")</f>
        <v/>
      </c>
      <c r="CS825" t="str">
        <f>IFERROR('Prod y alimentación'!Q883*IF($AN825=$R$10,VLOOKUP($AO825,Listas!$B$6:$C$106,2,),IF($AN825=$R$11,VLOOKUP($AO825,Listas!$E$6:$F$106,2,),IF($AN825=$R$12,VLOOKUP($AO825,Listas!$H$6:$I$106,2,),""))),"")</f>
        <v/>
      </c>
      <c r="CT825" t="str">
        <f>IFERROR('Prod y alimentación'!T883*IF($AN825=$R$10,VLOOKUP($AO825,Listas!$B$6:$C$106,2,),IF($AN825=$R$11,VLOOKUP($AO825,Listas!$E$6:$F$106,2,),IF($AN825=$R$12,VLOOKUP($AO825,Listas!$H$6:$I$106,2,),""))),"")</f>
        <v/>
      </c>
      <c r="CU825" t="str">
        <f>IFERROR('Prod y alimentación'!W883*IF($AN825=$R$10,VLOOKUP($AO825,Listas!$B$6:$C$106,2,),IF($AN825=$R$11,VLOOKUP($AO825,Listas!$E$6:$F$106,2,),IF($AN825=$R$12,VLOOKUP($AO825,Listas!$H$6:$I$106,2,),""))),"")</f>
        <v/>
      </c>
      <c r="CV825" t="str">
        <f>IFERROR('Prod y alimentación'!Z883*IF($AN825=$R$10,VLOOKUP($AO825,Listas!$B$6:$C$106,2,),IF($AN825=$R$11,VLOOKUP($AO825,Listas!$E$6:$F$106,2,),IF($AN825=$R$12,VLOOKUP($AO825,Listas!$H$6:$I$106,2,),""))),"")</f>
        <v/>
      </c>
      <c r="CW825" t="str">
        <f>IFERROR('Prod y alimentación'!AC883*IF($AN825=$R$10,VLOOKUP($AO825,Listas!$B$6:$C$106,2,),IF($AN825=$R$11,VLOOKUP($AO825,Listas!$E$6:$F$106,2,),IF($AN825=$R$12,VLOOKUP($AO825,Listas!$H$6:$I$106,2,),""))),"")</f>
        <v/>
      </c>
      <c r="CX825" t="str">
        <f>IFERROR('Prod y alimentación'!AF883*IF($AN825=$R$10,VLOOKUP($AO825,Listas!$B$6:$C$106,2,),IF($AN825=$R$11,VLOOKUP($AO825,Listas!$E$6:$F$106,2,),IF($AN825=$R$12,VLOOKUP($AO825,Listas!$H$6:$I$106,2,),""))),"")</f>
        <v/>
      </c>
      <c r="CY825" t="str">
        <f>IFERROR('Prod y alimentación'!AI883*IF($AN825=$R$10,VLOOKUP($AO825,Listas!$B$6:$C$106,2,),IF($AN825=$R$11,VLOOKUP($AO825,Listas!$E$6:$F$106,2,),IF($AN825=$R$12,VLOOKUP($AO825,Listas!$H$6:$I$106,2,),""))),"")</f>
        <v/>
      </c>
      <c r="CZ825" t="str">
        <f>IFERROR('Prod y alimentación'!AL883*IF($AN825=$R$10,VLOOKUP($AO825,Listas!$B$6:$C$106,2,),IF($AN825=$R$11,VLOOKUP($AO825,Listas!$E$6:$F$106,2,),IF($AN825=$R$12,VLOOKUP($AO825,Listas!$H$6:$I$106,2,),""))),"")</f>
        <v/>
      </c>
    </row>
    <row r="826" spans="80:104" x14ac:dyDescent="0.35">
      <c r="CB826" t="str">
        <f>IF(Reservas!E831="",IF(Reservas!D831="","",IF(Reservas!C831=$O$10,0.85,IF(Reservas!C831=$O$11,0.45,IF(Reservas!C831=$O$12,0.33,"")))),Reservas!E831)</f>
        <v/>
      </c>
      <c r="CC826" t="str">
        <f>IF(Reservas!H831="",IF(Reservas!G831="","",IF(Reservas!F831=$O$10,0.85,IF(Reservas!F831=$O$11,0.45,IF(Reservas!F831=$O$12,0.33,"")))),Reservas!H831)</f>
        <v/>
      </c>
      <c r="CD826" t="str">
        <f>IF(Reservas!K831="",IF(Reservas!J831="","",IF(Reservas!I831=$O$10,0.85,IF(Reservas!I831=$O$11,0.45,IF(Reservas!I831=$O$12,0.33,"")))),Reservas!K831)</f>
        <v/>
      </c>
      <c r="CE826" t="str">
        <f>IF(Reservas!N831="",IF(Reservas!M831="","",IF(Reservas!L831=$O$10,0.85,IF(Reservas!L831=$O$11,0.45,IF(Reservas!L831=$O$12,0.33,"")))),Reservas!N831)</f>
        <v/>
      </c>
      <c r="CF826" t="str">
        <f>IF(Reservas!Q831="",IF(Reservas!P831="","",IF(Reservas!O831=$O$10,0.85,IF(Reservas!O831=$O$11,0.45,IF(Reservas!O831=$O$12,0.33,"")))),Reservas!Q831)</f>
        <v/>
      </c>
      <c r="CG826" t="str">
        <f>IF(Reservas!T831="",IF(Reservas!S831="","",IF(Reservas!R831=$O$10,0.85,IF(Reservas!R831=$O$11,0.45,IF(Reservas!R831=$O$12,0.33,"")))),Reservas!T831)</f>
        <v/>
      </c>
      <c r="CH826" t="str">
        <f>IF(Reservas!W831="",IF(Reservas!V831="","",IF(Reservas!U831=$O$10,0.85,IF(Reservas!U831=$O$11,0.45,IF(Reservas!U831=$O$12,0.33,"")))),Reservas!W831)</f>
        <v/>
      </c>
      <c r="CI826" t="str">
        <f>IF(Reservas!Z831="",IF(Reservas!Y831="","",IF(Reservas!X831=$O$10,0.85,IF(Reservas!X831=$O$11,0.45,IF(Reservas!X831=$O$12,0.33,"")))),Reservas!Z831)</f>
        <v/>
      </c>
      <c r="CJ826" t="str">
        <f>IF(Reservas!AC831="",IF(Reservas!AB831="","",IF(Reservas!AA831=$O$10,0.85,IF(Reservas!AA831=$O$11,0.45,IF(Reservas!AA831=$O$12,0.33,"")))),Reservas!AC831)</f>
        <v/>
      </c>
      <c r="CK826" t="str">
        <f>IF(Reservas!AF831="",IF(Reservas!AE831="","",IF(Reservas!AD831=$O$10,0.85,IF(Reservas!AD831=$O$11,0.45,IF(Reservas!AD831=$O$12,0.33,"")))),Reservas!AF831)</f>
        <v/>
      </c>
      <c r="CL826" t="str">
        <f>IF(Reservas!AI831="",IF(Reservas!AH831="","",IF(Reservas!AG831=$O$10,0.85,IF(Reservas!AG831=$O$11,0.45,IF(Reservas!AG831=$O$12,0.33,"")))),Reservas!AI831)</f>
        <v/>
      </c>
      <c r="CM826" t="str">
        <f>IF(Reservas!AL831="",IF(Reservas!AK831="","",IF(Reservas!AJ831=$O$10,0.85,IF(Reservas!AJ831=$O$11,0.45,IF(Reservas!AJ831=$O$12,0.33,"")))),Reservas!AL831)</f>
        <v/>
      </c>
      <c r="CO826" t="str">
        <f>IFERROR('Prod y alimentación'!E884*IF($AN826=$R$10,VLOOKUP($AO826,Listas!$B$6:$C$106,2,),IF($AN826=$R$11,VLOOKUP($AO826,Listas!$E$6:$F$106,2,),IF($AN826=$R$12,VLOOKUP($AO826,Listas!$H$6:$I$106,2,),""))),"")</f>
        <v/>
      </c>
      <c r="CP826" t="str">
        <f>IFERROR('Prod y alimentación'!H884*IF($AN826=$R$10,VLOOKUP($AO826,Listas!$B$6:$C$106,2,),IF($AN826=$R$11,VLOOKUP($AO826,Listas!$E$6:$F$106,2,),IF($AN826=$R$12,VLOOKUP($AO826,Listas!$H$6:$I$106,2,),""))),"")</f>
        <v/>
      </c>
      <c r="CQ826" t="str">
        <f>IFERROR('Prod y alimentación'!K884*IF($AN826=$R$10,VLOOKUP($AO826,Listas!$B$6:$C$106,2,),IF($AN826=$R$11,VLOOKUP($AO826,Listas!$E$6:$F$106,2,),IF($AN826=$R$12,VLOOKUP($AO826,Listas!$H$6:$I$106,2,),""))),"")</f>
        <v/>
      </c>
      <c r="CR826" t="str">
        <f>IFERROR('Prod y alimentación'!N884*IF($AN826=$R$10,VLOOKUP($AO826,Listas!$B$6:$C$106,2,),IF($AN826=$R$11,VLOOKUP($AO826,Listas!$E$6:$F$106,2,),IF($AN826=$R$12,VLOOKUP($AO826,Listas!$H$6:$I$106,2,),""))),"")</f>
        <v/>
      </c>
      <c r="CS826" t="str">
        <f>IFERROR('Prod y alimentación'!Q884*IF($AN826=$R$10,VLOOKUP($AO826,Listas!$B$6:$C$106,2,),IF($AN826=$R$11,VLOOKUP($AO826,Listas!$E$6:$F$106,2,),IF($AN826=$R$12,VLOOKUP($AO826,Listas!$H$6:$I$106,2,),""))),"")</f>
        <v/>
      </c>
      <c r="CT826" t="str">
        <f>IFERROR('Prod y alimentación'!T884*IF($AN826=$R$10,VLOOKUP($AO826,Listas!$B$6:$C$106,2,),IF($AN826=$R$11,VLOOKUP($AO826,Listas!$E$6:$F$106,2,),IF($AN826=$R$12,VLOOKUP($AO826,Listas!$H$6:$I$106,2,),""))),"")</f>
        <v/>
      </c>
      <c r="CU826" t="str">
        <f>IFERROR('Prod y alimentación'!W884*IF($AN826=$R$10,VLOOKUP($AO826,Listas!$B$6:$C$106,2,),IF($AN826=$R$11,VLOOKUP($AO826,Listas!$E$6:$F$106,2,),IF($AN826=$R$12,VLOOKUP($AO826,Listas!$H$6:$I$106,2,),""))),"")</f>
        <v/>
      </c>
      <c r="CV826" t="str">
        <f>IFERROR('Prod y alimentación'!Z884*IF($AN826=$R$10,VLOOKUP($AO826,Listas!$B$6:$C$106,2,),IF($AN826=$R$11,VLOOKUP($AO826,Listas!$E$6:$F$106,2,),IF($AN826=$R$12,VLOOKUP($AO826,Listas!$H$6:$I$106,2,),""))),"")</f>
        <v/>
      </c>
      <c r="CW826" t="str">
        <f>IFERROR('Prod y alimentación'!AC884*IF($AN826=$R$10,VLOOKUP($AO826,Listas!$B$6:$C$106,2,),IF($AN826=$R$11,VLOOKUP($AO826,Listas!$E$6:$F$106,2,),IF($AN826=$R$12,VLOOKUP($AO826,Listas!$H$6:$I$106,2,),""))),"")</f>
        <v/>
      </c>
      <c r="CX826" t="str">
        <f>IFERROR('Prod y alimentación'!AF884*IF($AN826=$R$10,VLOOKUP($AO826,Listas!$B$6:$C$106,2,),IF($AN826=$R$11,VLOOKUP($AO826,Listas!$E$6:$F$106,2,),IF($AN826=$R$12,VLOOKUP($AO826,Listas!$H$6:$I$106,2,),""))),"")</f>
        <v/>
      </c>
      <c r="CY826" t="str">
        <f>IFERROR('Prod y alimentación'!AI884*IF($AN826=$R$10,VLOOKUP($AO826,Listas!$B$6:$C$106,2,),IF($AN826=$R$11,VLOOKUP($AO826,Listas!$E$6:$F$106,2,),IF($AN826=$R$12,VLOOKUP($AO826,Listas!$H$6:$I$106,2,),""))),"")</f>
        <v/>
      </c>
      <c r="CZ826" t="str">
        <f>IFERROR('Prod y alimentación'!AL884*IF($AN826=$R$10,VLOOKUP($AO826,Listas!$B$6:$C$106,2,),IF($AN826=$R$11,VLOOKUP($AO826,Listas!$E$6:$F$106,2,),IF($AN826=$R$12,VLOOKUP($AO826,Listas!$H$6:$I$106,2,),""))),"")</f>
        <v/>
      </c>
    </row>
    <row r="827" spans="80:104" x14ac:dyDescent="0.35">
      <c r="CB827" t="str">
        <f>IF(Reservas!E832="",IF(Reservas!D832="","",IF(Reservas!C832=$O$10,0.85,IF(Reservas!C832=$O$11,0.45,IF(Reservas!C832=$O$12,0.33,"")))),Reservas!E832)</f>
        <v/>
      </c>
      <c r="CC827" t="str">
        <f>IF(Reservas!H832="",IF(Reservas!G832="","",IF(Reservas!F832=$O$10,0.85,IF(Reservas!F832=$O$11,0.45,IF(Reservas!F832=$O$12,0.33,"")))),Reservas!H832)</f>
        <v/>
      </c>
      <c r="CD827" t="str">
        <f>IF(Reservas!K832="",IF(Reservas!J832="","",IF(Reservas!I832=$O$10,0.85,IF(Reservas!I832=$O$11,0.45,IF(Reservas!I832=$O$12,0.33,"")))),Reservas!K832)</f>
        <v/>
      </c>
      <c r="CE827" t="str">
        <f>IF(Reservas!N832="",IF(Reservas!M832="","",IF(Reservas!L832=$O$10,0.85,IF(Reservas!L832=$O$11,0.45,IF(Reservas!L832=$O$12,0.33,"")))),Reservas!N832)</f>
        <v/>
      </c>
      <c r="CF827" t="str">
        <f>IF(Reservas!Q832="",IF(Reservas!P832="","",IF(Reservas!O832=$O$10,0.85,IF(Reservas!O832=$O$11,0.45,IF(Reservas!O832=$O$12,0.33,"")))),Reservas!Q832)</f>
        <v/>
      </c>
      <c r="CG827" t="str">
        <f>IF(Reservas!T832="",IF(Reservas!S832="","",IF(Reservas!R832=$O$10,0.85,IF(Reservas!R832=$O$11,0.45,IF(Reservas!R832=$O$12,0.33,"")))),Reservas!T832)</f>
        <v/>
      </c>
      <c r="CH827" t="str">
        <f>IF(Reservas!W832="",IF(Reservas!V832="","",IF(Reservas!U832=$O$10,0.85,IF(Reservas!U832=$O$11,0.45,IF(Reservas!U832=$O$12,0.33,"")))),Reservas!W832)</f>
        <v/>
      </c>
      <c r="CI827" t="str">
        <f>IF(Reservas!Z832="",IF(Reservas!Y832="","",IF(Reservas!X832=$O$10,0.85,IF(Reservas!X832=$O$11,0.45,IF(Reservas!X832=$O$12,0.33,"")))),Reservas!Z832)</f>
        <v/>
      </c>
      <c r="CJ827" t="str">
        <f>IF(Reservas!AC832="",IF(Reservas!AB832="","",IF(Reservas!AA832=$O$10,0.85,IF(Reservas!AA832=$O$11,0.45,IF(Reservas!AA832=$O$12,0.33,"")))),Reservas!AC832)</f>
        <v/>
      </c>
      <c r="CK827" t="str">
        <f>IF(Reservas!AF832="",IF(Reservas!AE832="","",IF(Reservas!AD832=$O$10,0.85,IF(Reservas!AD832=$O$11,0.45,IF(Reservas!AD832=$O$12,0.33,"")))),Reservas!AF832)</f>
        <v/>
      </c>
      <c r="CL827" t="str">
        <f>IF(Reservas!AI832="",IF(Reservas!AH832="","",IF(Reservas!AG832=$O$10,0.85,IF(Reservas!AG832=$O$11,0.45,IF(Reservas!AG832=$O$12,0.33,"")))),Reservas!AI832)</f>
        <v/>
      </c>
      <c r="CM827" t="str">
        <f>IF(Reservas!AL832="",IF(Reservas!AK832="","",IF(Reservas!AJ832=$O$10,0.85,IF(Reservas!AJ832=$O$11,0.45,IF(Reservas!AJ832=$O$12,0.33,"")))),Reservas!AL832)</f>
        <v/>
      </c>
      <c r="CO827" t="str">
        <f>IFERROR('Prod y alimentación'!E885*IF($AN827=$R$10,VLOOKUP($AO827,Listas!$B$6:$C$106,2,),IF($AN827=$R$11,VLOOKUP($AO827,Listas!$E$6:$F$106,2,),IF($AN827=$R$12,VLOOKUP($AO827,Listas!$H$6:$I$106,2,),""))),"")</f>
        <v/>
      </c>
      <c r="CP827" t="str">
        <f>IFERROR('Prod y alimentación'!H885*IF($AN827=$R$10,VLOOKUP($AO827,Listas!$B$6:$C$106,2,),IF($AN827=$R$11,VLOOKUP($AO827,Listas!$E$6:$F$106,2,),IF($AN827=$R$12,VLOOKUP($AO827,Listas!$H$6:$I$106,2,),""))),"")</f>
        <v/>
      </c>
      <c r="CQ827" t="str">
        <f>IFERROR('Prod y alimentación'!K885*IF($AN827=$R$10,VLOOKUP($AO827,Listas!$B$6:$C$106,2,),IF($AN827=$R$11,VLOOKUP($AO827,Listas!$E$6:$F$106,2,),IF($AN827=$R$12,VLOOKUP($AO827,Listas!$H$6:$I$106,2,),""))),"")</f>
        <v/>
      </c>
      <c r="CR827" t="str">
        <f>IFERROR('Prod y alimentación'!N885*IF($AN827=$R$10,VLOOKUP($AO827,Listas!$B$6:$C$106,2,),IF($AN827=$R$11,VLOOKUP($AO827,Listas!$E$6:$F$106,2,),IF($AN827=$R$12,VLOOKUP($AO827,Listas!$H$6:$I$106,2,),""))),"")</f>
        <v/>
      </c>
      <c r="CS827" t="str">
        <f>IFERROR('Prod y alimentación'!Q885*IF($AN827=$R$10,VLOOKUP($AO827,Listas!$B$6:$C$106,2,),IF($AN827=$R$11,VLOOKUP($AO827,Listas!$E$6:$F$106,2,),IF($AN827=$R$12,VLOOKUP($AO827,Listas!$H$6:$I$106,2,),""))),"")</f>
        <v/>
      </c>
      <c r="CT827" t="str">
        <f>IFERROR('Prod y alimentación'!T885*IF($AN827=$R$10,VLOOKUP($AO827,Listas!$B$6:$C$106,2,),IF($AN827=$R$11,VLOOKUP($AO827,Listas!$E$6:$F$106,2,),IF($AN827=$R$12,VLOOKUP($AO827,Listas!$H$6:$I$106,2,),""))),"")</f>
        <v/>
      </c>
      <c r="CU827" t="str">
        <f>IFERROR('Prod y alimentación'!W885*IF($AN827=$R$10,VLOOKUP($AO827,Listas!$B$6:$C$106,2,),IF($AN827=$R$11,VLOOKUP($AO827,Listas!$E$6:$F$106,2,),IF($AN827=$R$12,VLOOKUP($AO827,Listas!$H$6:$I$106,2,),""))),"")</f>
        <v/>
      </c>
      <c r="CV827" t="str">
        <f>IFERROR('Prod y alimentación'!Z885*IF($AN827=$R$10,VLOOKUP($AO827,Listas!$B$6:$C$106,2,),IF($AN827=$R$11,VLOOKUP($AO827,Listas!$E$6:$F$106,2,),IF($AN827=$R$12,VLOOKUP($AO827,Listas!$H$6:$I$106,2,),""))),"")</f>
        <v/>
      </c>
      <c r="CW827" t="str">
        <f>IFERROR('Prod y alimentación'!AC885*IF($AN827=$R$10,VLOOKUP($AO827,Listas!$B$6:$C$106,2,),IF($AN827=$R$11,VLOOKUP($AO827,Listas!$E$6:$F$106,2,),IF($AN827=$R$12,VLOOKUP($AO827,Listas!$H$6:$I$106,2,),""))),"")</f>
        <v/>
      </c>
      <c r="CX827" t="str">
        <f>IFERROR('Prod y alimentación'!AF885*IF($AN827=$R$10,VLOOKUP($AO827,Listas!$B$6:$C$106,2,),IF($AN827=$R$11,VLOOKUP($AO827,Listas!$E$6:$F$106,2,),IF($AN827=$R$12,VLOOKUP($AO827,Listas!$H$6:$I$106,2,),""))),"")</f>
        <v/>
      </c>
      <c r="CY827" t="str">
        <f>IFERROR('Prod y alimentación'!AI885*IF($AN827=$R$10,VLOOKUP($AO827,Listas!$B$6:$C$106,2,),IF($AN827=$R$11,VLOOKUP($AO827,Listas!$E$6:$F$106,2,),IF($AN827=$R$12,VLOOKUP($AO827,Listas!$H$6:$I$106,2,),""))),"")</f>
        <v/>
      </c>
      <c r="CZ827" t="str">
        <f>IFERROR('Prod y alimentación'!AL885*IF($AN827=$R$10,VLOOKUP($AO827,Listas!$B$6:$C$106,2,),IF($AN827=$R$11,VLOOKUP($AO827,Listas!$E$6:$F$106,2,),IF($AN827=$R$12,VLOOKUP($AO827,Listas!$H$6:$I$106,2,),""))),"")</f>
        <v/>
      </c>
    </row>
    <row r="828" spans="80:104" x14ac:dyDescent="0.35">
      <c r="CB828" t="str">
        <f>IF(Reservas!E833="",IF(Reservas!D833="","",IF(Reservas!C833=$O$10,0.85,IF(Reservas!C833=$O$11,0.45,IF(Reservas!C833=$O$12,0.33,"")))),Reservas!E833)</f>
        <v/>
      </c>
      <c r="CC828" t="str">
        <f>IF(Reservas!H833="",IF(Reservas!G833="","",IF(Reservas!F833=$O$10,0.85,IF(Reservas!F833=$O$11,0.45,IF(Reservas!F833=$O$12,0.33,"")))),Reservas!H833)</f>
        <v/>
      </c>
      <c r="CD828" t="str">
        <f>IF(Reservas!K833="",IF(Reservas!J833="","",IF(Reservas!I833=$O$10,0.85,IF(Reservas!I833=$O$11,0.45,IF(Reservas!I833=$O$12,0.33,"")))),Reservas!K833)</f>
        <v/>
      </c>
      <c r="CE828" t="str">
        <f>IF(Reservas!N833="",IF(Reservas!M833="","",IF(Reservas!L833=$O$10,0.85,IF(Reservas!L833=$O$11,0.45,IF(Reservas!L833=$O$12,0.33,"")))),Reservas!N833)</f>
        <v/>
      </c>
      <c r="CF828" t="str">
        <f>IF(Reservas!Q833="",IF(Reservas!P833="","",IF(Reservas!O833=$O$10,0.85,IF(Reservas!O833=$O$11,0.45,IF(Reservas!O833=$O$12,0.33,"")))),Reservas!Q833)</f>
        <v/>
      </c>
      <c r="CG828" t="str">
        <f>IF(Reservas!T833="",IF(Reservas!S833="","",IF(Reservas!R833=$O$10,0.85,IF(Reservas!R833=$O$11,0.45,IF(Reservas!R833=$O$12,0.33,"")))),Reservas!T833)</f>
        <v/>
      </c>
      <c r="CH828" t="str">
        <f>IF(Reservas!W833="",IF(Reservas!V833="","",IF(Reservas!U833=$O$10,0.85,IF(Reservas!U833=$O$11,0.45,IF(Reservas!U833=$O$12,0.33,"")))),Reservas!W833)</f>
        <v/>
      </c>
      <c r="CI828" t="str">
        <f>IF(Reservas!Z833="",IF(Reservas!Y833="","",IF(Reservas!X833=$O$10,0.85,IF(Reservas!X833=$O$11,0.45,IF(Reservas!X833=$O$12,0.33,"")))),Reservas!Z833)</f>
        <v/>
      </c>
      <c r="CJ828" t="str">
        <f>IF(Reservas!AC833="",IF(Reservas!AB833="","",IF(Reservas!AA833=$O$10,0.85,IF(Reservas!AA833=$O$11,0.45,IF(Reservas!AA833=$O$12,0.33,"")))),Reservas!AC833)</f>
        <v/>
      </c>
      <c r="CK828" t="str">
        <f>IF(Reservas!AF833="",IF(Reservas!AE833="","",IF(Reservas!AD833=$O$10,0.85,IF(Reservas!AD833=$O$11,0.45,IF(Reservas!AD833=$O$12,0.33,"")))),Reservas!AF833)</f>
        <v/>
      </c>
      <c r="CL828" t="str">
        <f>IF(Reservas!AI833="",IF(Reservas!AH833="","",IF(Reservas!AG833=$O$10,0.85,IF(Reservas!AG833=$O$11,0.45,IF(Reservas!AG833=$O$12,0.33,"")))),Reservas!AI833)</f>
        <v/>
      </c>
      <c r="CM828" t="str">
        <f>IF(Reservas!AL833="",IF(Reservas!AK833="","",IF(Reservas!AJ833=$O$10,0.85,IF(Reservas!AJ833=$O$11,0.45,IF(Reservas!AJ833=$O$12,0.33,"")))),Reservas!AL833)</f>
        <v/>
      </c>
      <c r="CO828" t="str">
        <f>IFERROR('Prod y alimentación'!E886*IF($AN828=$R$10,VLOOKUP($AO828,Listas!$B$6:$C$106,2,),IF($AN828=$R$11,VLOOKUP($AO828,Listas!$E$6:$F$106,2,),IF($AN828=$R$12,VLOOKUP($AO828,Listas!$H$6:$I$106,2,),""))),"")</f>
        <v/>
      </c>
      <c r="CP828" t="str">
        <f>IFERROR('Prod y alimentación'!H886*IF($AN828=$R$10,VLOOKUP($AO828,Listas!$B$6:$C$106,2,),IF($AN828=$R$11,VLOOKUP($AO828,Listas!$E$6:$F$106,2,),IF($AN828=$R$12,VLOOKUP($AO828,Listas!$H$6:$I$106,2,),""))),"")</f>
        <v/>
      </c>
      <c r="CQ828" t="str">
        <f>IFERROR('Prod y alimentación'!K886*IF($AN828=$R$10,VLOOKUP($AO828,Listas!$B$6:$C$106,2,),IF($AN828=$R$11,VLOOKUP($AO828,Listas!$E$6:$F$106,2,),IF($AN828=$R$12,VLOOKUP($AO828,Listas!$H$6:$I$106,2,),""))),"")</f>
        <v/>
      </c>
      <c r="CR828" t="str">
        <f>IFERROR('Prod y alimentación'!N886*IF($AN828=$R$10,VLOOKUP($AO828,Listas!$B$6:$C$106,2,),IF($AN828=$R$11,VLOOKUP($AO828,Listas!$E$6:$F$106,2,),IF($AN828=$R$12,VLOOKUP($AO828,Listas!$H$6:$I$106,2,),""))),"")</f>
        <v/>
      </c>
      <c r="CS828" t="str">
        <f>IFERROR('Prod y alimentación'!Q886*IF($AN828=$R$10,VLOOKUP($AO828,Listas!$B$6:$C$106,2,),IF($AN828=$R$11,VLOOKUP($AO828,Listas!$E$6:$F$106,2,),IF($AN828=$R$12,VLOOKUP($AO828,Listas!$H$6:$I$106,2,),""))),"")</f>
        <v/>
      </c>
      <c r="CT828" t="str">
        <f>IFERROR('Prod y alimentación'!T886*IF($AN828=$R$10,VLOOKUP($AO828,Listas!$B$6:$C$106,2,),IF($AN828=$R$11,VLOOKUP($AO828,Listas!$E$6:$F$106,2,),IF($AN828=$R$12,VLOOKUP($AO828,Listas!$H$6:$I$106,2,),""))),"")</f>
        <v/>
      </c>
      <c r="CU828" t="str">
        <f>IFERROR('Prod y alimentación'!W886*IF($AN828=$R$10,VLOOKUP($AO828,Listas!$B$6:$C$106,2,),IF($AN828=$R$11,VLOOKUP($AO828,Listas!$E$6:$F$106,2,),IF($AN828=$R$12,VLOOKUP($AO828,Listas!$H$6:$I$106,2,),""))),"")</f>
        <v/>
      </c>
      <c r="CV828" t="str">
        <f>IFERROR('Prod y alimentación'!Z886*IF($AN828=$R$10,VLOOKUP($AO828,Listas!$B$6:$C$106,2,),IF($AN828=$R$11,VLOOKUP($AO828,Listas!$E$6:$F$106,2,),IF($AN828=$R$12,VLOOKUP($AO828,Listas!$H$6:$I$106,2,),""))),"")</f>
        <v/>
      </c>
      <c r="CW828" t="str">
        <f>IFERROR('Prod y alimentación'!AC886*IF($AN828=$R$10,VLOOKUP($AO828,Listas!$B$6:$C$106,2,),IF($AN828=$R$11,VLOOKUP($AO828,Listas!$E$6:$F$106,2,),IF($AN828=$R$12,VLOOKUP($AO828,Listas!$H$6:$I$106,2,),""))),"")</f>
        <v/>
      </c>
      <c r="CX828" t="str">
        <f>IFERROR('Prod y alimentación'!AF886*IF($AN828=$R$10,VLOOKUP($AO828,Listas!$B$6:$C$106,2,),IF($AN828=$R$11,VLOOKUP($AO828,Listas!$E$6:$F$106,2,),IF($AN828=$R$12,VLOOKUP($AO828,Listas!$H$6:$I$106,2,),""))),"")</f>
        <v/>
      </c>
      <c r="CY828" t="str">
        <f>IFERROR('Prod y alimentación'!AI886*IF($AN828=$R$10,VLOOKUP($AO828,Listas!$B$6:$C$106,2,),IF($AN828=$R$11,VLOOKUP($AO828,Listas!$E$6:$F$106,2,),IF($AN828=$R$12,VLOOKUP($AO828,Listas!$H$6:$I$106,2,),""))),"")</f>
        <v/>
      </c>
      <c r="CZ828" t="str">
        <f>IFERROR('Prod y alimentación'!AL886*IF($AN828=$R$10,VLOOKUP($AO828,Listas!$B$6:$C$106,2,),IF($AN828=$R$11,VLOOKUP($AO828,Listas!$E$6:$F$106,2,),IF($AN828=$R$12,VLOOKUP($AO828,Listas!$H$6:$I$106,2,),""))),"")</f>
        <v/>
      </c>
    </row>
    <row r="829" spans="80:104" x14ac:dyDescent="0.35">
      <c r="CB829" t="str">
        <f>IF(Reservas!E834="",IF(Reservas!D834="","",IF(Reservas!C834=$O$10,0.85,IF(Reservas!C834=$O$11,0.45,IF(Reservas!C834=$O$12,0.33,"")))),Reservas!E834)</f>
        <v/>
      </c>
      <c r="CC829" t="str">
        <f>IF(Reservas!H834="",IF(Reservas!G834="","",IF(Reservas!F834=$O$10,0.85,IF(Reservas!F834=$O$11,0.45,IF(Reservas!F834=$O$12,0.33,"")))),Reservas!H834)</f>
        <v/>
      </c>
      <c r="CD829" t="str">
        <f>IF(Reservas!K834="",IF(Reservas!J834="","",IF(Reservas!I834=$O$10,0.85,IF(Reservas!I834=$O$11,0.45,IF(Reservas!I834=$O$12,0.33,"")))),Reservas!K834)</f>
        <v/>
      </c>
      <c r="CE829" t="str">
        <f>IF(Reservas!N834="",IF(Reservas!M834="","",IF(Reservas!L834=$O$10,0.85,IF(Reservas!L834=$O$11,0.45,IF(Reservas!L834=$O$12,0.33,"")))),Reservas!N834)</f>
        <v/>
      </c>
      <c r="CF829" t="str">
        <f>IF(Reservas!Q834="",IF(Reservas!P834="","",IF(Reservas!O834=$O$10,0.85,IF(Reservas!O834=$O$11,0.45,IF(Reservas!O834=$O$12,0.33,"")))),Reservas!Q834)</f>
        <v/>
      </c>
      <c r="CG829" t="str">
        <f>IF(Reservas!T834="",IF(Reservas!S834="","",IF(Reservas!R834=$O$10,0.85,IF(Reservas!R834=$O$11,0.45,IF(Reservas!R834=$O$12,0.33,"")))),Reservas!T834)</f>
        <v/>
      </c>
      <c r="CH829" t="str">
        <f>IF(Reservas!W834="",IF(Reservas!V834="","",IF(Reservas!U834=$O$10,0.85,IF(Reservas!U834=$O$11,0.45,IF(Reservas!U834=$O$12,0.33,"")))),Reservas!W834)</f>
        <v/>
      </c>
      <c r="CI829" t="str">
        <f>IF(Reservas!Z834="",IF(Reservas!Y834="","",IF(Reservas!X834=$O$10,0.85,IF(Reservas!X834=$O$11,0.45,IF(Reservas!X834=$O$12,0.33,"")))),Reservas!Z834)</f>
        <v/>
      </c>
      <c r="CJ829" t="str">
        <f>IF(Reservas!AC834="",IF(Reservas!AB834="","",IF(Reservas!AA834=$O$10,0.85,IF(Reservas!AA834=$O$11,0.45,IF(Reservas!AA834=$O$12,0.33,"")))),Reservas!AC834)</f>
        <v/>
      </c>
      <c r="CK829" t="str">
        <f>IF(Reservas!AF834="",IF(Reservas!AE834="","",IF(Reservas!AD834=$O$10,0.85,IF(Reservas!AD834=$O$11,0.45,IF(Reservas!AD834=$O$12,0.33,"")))),Reservas!AF834)</f>
        <v/>
      </c>
      <c r="CL829" t="str">
        <f>IF(Reservas!AI834="",IF(Reservas!AH834="","",IF(Reservas!AG834=$O$10,0.85,IF(Reservas!AG834=$O$11,0.45,IF(Reservas!AG834=$O$12,0.33,"")))),Reservas!AI834)</f>
        <v/>
      </c>
      <c r="CM829" t="str">
        <f>IF(Reservas!AL834="",IF(Reservas!AK834="","",IF(Reservas!AJ834=$O$10,0.85,IF(Reservas!AJ834=$O$11,0.45,IF(Reservas!AJ834=$O$12,0.33,"")))),Reservas!AL834)</f>
        <v/>
      </c>
      <c r="CO829" t="str">
        <f>IFERROR('Prod y alimentación'!E887*IF($AN829=$R$10,VLOOKUP($AO829,Listas!$B$6:$C$106,2,),IF($AN829=$R$11,VLOOKUP($AO829,Listas!$E$6:$F$106,2,),IF($AN829=$R$12,VLOOKUP($AO829,Listas!$H$6:$I$106,2,),""))),"")</f>
        <v/>
      </c>
      <c r="CP829" t="str">
        <f>IFERROR('Prod y alimentación'!H887*IF($AN829=$R$10,VLOOKUP($AO829,Listas!$B$6:$C$106,2,),IF($AN829=$R$11,VLOOKUP($AO829,Listas!$E$6:$F$106,2,),IF($AN829=$R$12,VLOOKUP($AO829,Listas!$H$6:$I$106,2,),""))),"")</f>
        <v/>
      </c>
      <c r="CQ829" t="str">
        <f>IFERROR('Prod y alimentación'!K887*IF($AN829=$R$10,VLOOKUP($AO829,Listas!$B$6:$C$106,2,),IF($AN829=$R$11,VLOOKUP($AO829,Listas!$E$6:$F$106,2,),IF($AN829=$R$12,VLOOKUP($AO829,Listas!$H$6:$I$106,2,),""))),"")</f>
        <v/>
      </c>
      <c r="CR829" t="str">
        <f>IFERROR('Prod y alimentación'!N887*IF($AN829=$R$10,VLOOKUP($AO829,Listas!$B$6:$C$106,2,),IF($AN829=$R$11,VLOOKUP($AO829,Listas!$E$6:$F$106,2,),IF($AN829=$R$12,VLOOKUP($AO829,Listas!$H$6:$I$106,2,),""))),"")</f>
        <v/>
      </c>
      <c r="CS829" t="str">
        <f>IFERROR('Prod y alimentación'!Q887*IF($AN829=$R$10,VLOOKUP($AO829,Listas!$B$6:$C$106,2,),IF($AN829=$R$11,VLOOKUP($AO829,Listas!$E$6:$F$106,2,),IF($AN829=$R$12,VLOOKUP($AO829,Listas!$H$6:$I$106,2,),""))),"")</f>
        <v/>
      </c>
      <c r="CT829" t="str">
        <f>IFERROR('Prod y alimentación'!T887*IF($AN829=$R$10,VLOOKUP($AO829,Listas!$B$6:$C$106,2,),IF($AN829=$R$11,VLOOKUP($AO829,Listas!$E$6:$F$106,2,),IF($AN829=$R$12,VLOOKUP($AO829,Listas!$H$6:$I$106,2,),""))),"")</f>
        <v/>
      </c>
      <c r="CU829" t="str">
        <f>IFERROR('Prod y alimentación'!W887*IF($AN829=$R$10,VLOOKUP($AO829,Listas!$B$6:$C$106,2,),IF($AN829=$R$11,VLOOKUP($AO829,Listas!$E$6:$F$106,2,),IF($AN829=$R$12,VLOOKUP($AO829,Listas!$H$6:$I$106,2,),""))),"")</f>
        <v/>
      </c>
      <c r="CV829" t="str">
        <f>IFERROR('Prod y alimentación'!Z887*IF($AN829=$R$10,VLOOKUP($AO829,Listas!$B$6:$C$106,2,),IF($AN829=$R$11,VLOOKUP($AO829,Listas!$E$6:$F$106,2,),IF($AN829=$R$12,VLOOKUP($AO829,Listas!$H$6:$I$106,2,),""))),"")</f>
        <v/>
      </c>
      <c r="CW829" t="str">
        <f>IFERROR('Prod y alimentación'!AC887*IF($AN829=$R$10,VLOOKUP($AO829,Listas!$B$6:$C$106,2,),IF($AN829=$R$11,VLOOKUP($AO829,Listas!$E$6:$F$106,2,),IF($AN829=$R$12,VLOOKUP($AO829,Listas!$H$6:$I$106,2,),""))),"")</f>
        <v/>
      </c>
      <c r="CX829" t="str">
        <f>IFERROR('Prod y alimentación'!AF887*IF($AN829=$R$10,VLOOKUP($AO829,Listas!$B$6:$C$106,2,),IF($AN829=$R$11,VLOOKUP($AO829,Listas!$E$6:$F$106,2,),IF($AN829=$R$12,VLOOKUP($AO829,Listas!$H$6:$I$106,2,),""))),"")</f>
        <v/>
      </c>
      <c r="CY829" t="str">
        <f>IFERROR('Prod y alimentación'!AI887*IF($AN829=$R$10,VLOOKUP($AO829,Listas!$B$6:$C$106,2,),IF($AN829=$R$11,VLOOKUP($AO829,Listas!$E$6:$F$106,2,),IF($AN829=$R$12,VLOOKUP($AO829,Listas!$H$6:$I$106,2,),""))),"")</f>
        <v/>
      </c>
      <c r="CZ829" t="str">
        <f>IFERROR('Prod y alimentación'!AL887*IF($AN829=$R$10,VLOOKUP($AO829,Listas!$B$6:$C$106,2,),IF($AN829=$R$11,VLOOKUP($AO829,Listas!$E$6:$F$106,2,),IF($AN829=$R$12,VLOOKUP($AO829,Listas!$H$6:$I$106,2,),""))),"")</f>
        <v/>
      </c>
    </row>
    <row r="830" spans="80:104" x14ac:dyDescent="0.35">
      <c r="CB830" t="str">
        <f>IF(Reservas!E835="",IF(Reservas!D835="","",IF(Reservas!C835=$O$10,0.85,IF(Reservas!C835=$O$11,0.45,IF(Reservas!C835=$O$12,0.33,"")))),Reservas!E835)</f>
        <v/>
      </c>
      <c r="CC830" t="str">
        <f>IF(Reservas!H835="",IF(Reservas!G835="","",IF(Reservas!F835=$O$10,0.85,IF(Reservas!F835=$O$11,0.45,IF(Reservas!F835=$O$12,0.33,"")))),Reservas!H835)</f>
        <v/>
      </c>
      <c r="CD830" t="str">
        <f>IF(Reservas!K835="",IF(Reservas!J835="","",IF(Reservas!I835=$O$10,0.85,IF(Reservas!I835=$O$11,0.45,IF(Reservas!I835=$O$12,0.33,"")))),Reservas!K835)</f>
        <v/>
      </c>
      <c r="CE830" t="str">
        <f>IF(Reservas!N835="",IF(Reservas!M835="","",IF(Reservas!L835=$O$10,0.85,IF(Reservas!L835=$O$11,0.45,IF(Reservas!L835=$O$12,0.33,"")))),Reservas!N835)</f>
        <v/>
      </c>
      <c r="CF830" t="str">
        <f>IF(Reservas!Q835="",IF(Reservas!P835="","",IF(Reservas!O835=$O$10,0.85,IF(Reservas!O835=$O$11,0.45,IF(Reservas!O835=$O$12,0.33,"")))),Reservas!Q835)</f>
        <v/>
      </c>
      <c r="CG830" t="str">
        <f>IF(Reservas!T835="",IF(Reservas!S835="","",IF(Reservas!R835=$O$10,0.85,IF(Reservas!R835=$O$11,0.45,IF(Reservas!R835=$O$12,0.33,"")))),Reservas!T835)</f>
        <v/>
      </c>
      <c r="CH830" t="str">
        <f>IF(Reservas!W835="",IF(Reservas!V835="","",IF(Reservas!U835=$O$10,0.85,IF(Reservas!U835=$O$11,0.45,IF(Reservas!U835=$O$12,0.33,"")))),Reservas!W835)</f>
        <v/>
      </c>
      <c r="CI830" t="str">
        <f>IF(Reservas!Z835="",IF(Reservas!Y835="","",IF(Reservas!X835=$O$10,0.85,IF(Reservas!X835=$O$11,0.45,IF(Reservas!X835=$O$12,0.33,"")))),Reservas!Z835)</f>
        <v/>
      </c>
      <c r="CJ830" t="str">
        <f>IF(Reservas!AC835="",IF(Reservas!AB835="","",IF(Reservas!AA835=$O$10,0.85,IF(Reservas!AA835=$O$11,0.45,IF(Reservas!AA835=$O$12,0.33,"")))),Reservas!AC835)</f>
        <v/>
      </c>
      <c r="CK830" t="str">
        <f>IF(Reservas!AF835="",IF(Reservas!AE835="","",IF(Reservas!AD835=$O$10,0.85,IF(Reservas!AD835=$O$11,0.45,IF(Reservas!AD835=$O$12,0.33,"")))),Reservas!AF835)</f>
        <v/>
      </c>
      <c r="CL830" t="str">
        <f>IF(Reservas!AI835="",IF(Reservas!AH835="","",IF(Reservas!AG835=$O$10,0.85,IF(Reservas!AG835=$O$11,0.45,IF(Reservas!AG835=$O$12,0.33,"")))),Reservas!AI835)</f>
        <v/>
      </c>
      <c r="CM830" t="str">
        <f>IF(Reservas!AL835="",IF(Reservas!AK835="","",IF(Reservas!AJ835=$O$10,0.85,IF(Reservas!AJ835=$O$11,0.45,IF(Reservas!AJ835=$O$12,0.33,"")))),Reservas!AL835)</f>
        <v/>
      </c>
      <c r="CO830" t="str">
        <f>IFERROR('Prod y alimentación'!E888*IF($AN830=$R$10,VLOOKUP($AO830,Listas!$B$6:$C$106,2,),IF($AN830=$R$11,VLOOKUP($AO830,Listas!$E$6:$F$106,2,),IF($AN830=$R$12,VLOOKUP($AO830,Listas!$H$6:$I$106,2,),""))),"")</f>
        <v/>
      </c>
      <c r="CP830" t="str">
        <f>IFERROR('Prod y alimentación'!H888*IF($AN830=$R$10,VLOOKUP($AO830,Listas!$B$6:$C$106,2,),IF($AN830=$R$11,VLOOKUP($AO830,Listas!$E$6:$F$106,2,),IF($AN830=$R$12,VLOOKUP($AO830,Listas!$H$6:$I$106,2,),""))),"")</f>
        <v/>
      </c>
      <c r="CQ830" t="str">
        <f>IFERROR('Prod y alimentación'!K888*IF($AN830=$R$10,VLOOKUP($AO830,Listas!$B$6:$C$106,2,),IF($AN830=$R$11,VLOOKUP($AO830,Listas!$E$6:$F$106,2,),IF($AN830=$R$12,VLOOKUP($AO830,Listas!$H$6:$I$106,2,),""))),"")</f>
        <v/>
      </c>
      <c r="CR830" t="str">
        <f>IFERROR('Prod y alimentación'!N888*IF($AN830=$R$10,VLOOKUP($AO830,Listas!$B$6:$C$106,2,),IF($AN830=$R$11,VLOOKUP($AO830,Listas!$E$6:$F$106,2,),IF($AN830=$R$12,VLOOKUP($AO830,Listas!$H$6:$I$106,2,),""))),"")</f>
        <v/>
      </c>
      <c r="CS830" t="str">
        <f>IFERROR('Prod y alimentación'!Q888*IF($AN830=$R$10,VLOOKUP($AO830,Listas!$B$6:$C$106,2,),IF($AN830=$R$11,VLOOKUP($AO830,Listas!$E$6:$F$106,2,),IF($AN830=$R$12,VLOOKUP($AO830,Listas!$H$6:$I$106,2,),""))),"")</f>
        <v/>
      </c>
      <c r="CT830" t="str">
        <f>IFERROR('Prod y alimentación'!T888*IF($AN830=$R$10,VLOOKUP($AO830,Listas!$B$6:$C$106,2,),IF($AN830=$R$11,VLOOKUP($AO830,Listas!$E$6:$F$106,2,),IF($AN830=$R$12,VLOOKUP($AO830,Listas!$H$6:$I$106,2,),""))),"")</f>
        <v/>
      </c>
      <c r="CU830" t="str">
        <f>IFERROR('Prod y alimentación'!W888*IF($AN830=$R$10,VLOOKUP($AO830,Listas!$B$6:$C$106,2,),IF($AN830=$R$11,VLOOKUP($AO830,Listas!$E$6:$F$106,2,),IF($AN830=$R$12,VLOOKUP($AO830,Listas!$H$6:$I$106,2,),""))),"")</f>
        <v/>
      </c>
      <c r="CV830" t="str">
        <f>IFERROR('Prod y alimentación'!Z888*IF($AN830=$R$10,VLOOKUP($AO830,Listas!$B$6:$C$106,2,),IF($AN830=$R$11,VLOOKUP($AO830,Listas!$E$6:$F$106,2,),IF($AN830=$R$12,VLOOKUP($AO830,Listas!$H$6:$I$106,2,),""))),"")</f>
        <v/>
      </c>
      <c r="CW830" t="str">
        <f>IFERROR('Prod y alimentación'!AC888*IF($AN830=$R$10,VLOOKUP($AO830,Listas!$B$6:$C$106,2,),IF($AN830=$R$11,VLOOKUP($AO830,Listas!$E$6:$F$106,2,),IF($AN830=$R$12,VLOOKUP($AO830,Listas!$H$6:$I$106,2,),""))),"")</f>
        <v/>
      </c>
      <c r="CX830" t="str">
        <f>IFERROR('Prod y alimentación'!AF888*IF($AN830=$R$10,VLOOKUP($AO830,Listas!$B$6:$C$106,2,),IF($AN830=$R$11,VLOOKUP($AO830,Listas!$E$6:$F$106,2,),IF($AN830=$R$12,VLOOKUP($AO830,Listas!$H$6:$I$106,2,),""))),"")</f>
        <v/>
      </c>
      <c r="CY830" t="str">
        <f>IFERROR('Prod y alimentación'!AI888*IF($AN830=$R$10,VLOOKUP($AO830,Listas!$B$6:$C$106,2,),IF($AN830=$R$11,VLOOKUP($AO830,Listas!$E$6:$F$106,2,),IF($AN830=$R$12,VLOOKUP($AO830,Listas!$H$6:$I$106,2,),""))),"")</f>
        <v/>
      </c>
      <c r="CZ830" t="str">
        <f>IFERROR('Prod y alimentación'!AL888*IF($AN830=$R$10,VLOOKUP($AO830,Listas!$B$6:$C$106,2,),IF($AN830=$R$11,VLOOKUP($AO830,Listas!$E$6:$F$106,2,),IF($AN830=$R$12,VLOOKUP($AO830,Listas!$H$6:$I$106,2,),""))),"")</f>
        <v/>
      </c>
    </row>
    <row r="831" spans="80:104" x14ac:dyDescent="0.35">
      <c r="CB831" t="str">
        <f>IF(Reservas!E836="",IF(Reservas!D836="","",IF(Reservas!C836=$O$10,0.85,IF(Reservas!C836=$O$11,0.45,IF(Reservas!C836=$O$12,0.33,"")))),Reservas!E836)</f>
        <v/>
      </c>
      <c r="CC831" t="str">
        <f>IF(Reservas!H836="",IF(Reservas!G836="","",IF(Reservas!F836=$O$10,0.85,IF(Reservas!F836=$O$11,0.45,IF(Reservas!F836=$O$12,0.33,"")))),Reservas!H836)</f>
        <v/>
      </c>
      <c r="CD831" t="str">
        <f>IF(Reservas!K836="",IF(Reservas!J836="","",IF(Reservas!I836=$O$10,0.85,IF(Reservas!I836=$O$11,0.45,IF(Reservas!I836=$O$12,0.33,"")))),Reservas!K836)</f>
        <v/>
      </c>
      <c r="CE831" t="str">
        <f>IF(Reservas!N836="",IF(Reservas!M836="","",IF(Reservas!L836=$O$10,0.85,IF(Reservas!L836=$O$11,0.45,IF(Reservas!L836=$O$12,0.33,"")))),Reservas!N836)</f>
        <v/>
      </c>
      <c r="CF831" t="str">
        <f>IF(Reservas!Q836="",IF(Reservas!P836="","",IF(Reservas!O836=$O$10,0.85,IF(Reservas!O836=$O$11,0.45,IF(Reservas!O836=$O$12,0.33,"")))),Reservas!Q836)</f>
        <v/>
      </c>
      <c r="CG831" t="str">
        <f>IF(Reservas!T836="",IF(Reservas!S836="","",IF(Reservas!R836=$O$10,0.85,IF(Reservas!R836=$O$11,0.45,IF(Reservas!R836=$O$12,0.33,"")))),Reservas!T836)</f>
        <v/>
      </c>
      <c r="CH831" t="str">
        <f>IF(Reservas!W836="",IF(Reservas!V836="","",IF(Reservas!U836=$O$10,0.85,IF(Reservas!U836=$O$11,0.45,IF(Reservas!U836=$O$12,0.33,"")))),Reservas!W836)</f>
        <v/>
      </c>
      <c r="CI831" t="str">
        <f>IF(Reservas!Z836="",IF(Reservas!Y836="","",IF(Reservas!X836=$O$10,0.85,IF(Reservas!X836=$O$11,0.45,IF(Reservas!X836=$O$12,0.33,"")))),Reservas!Z836)</f>
        <v/>
      </c>
      <c r="CJ831" t="str">
        <f>IF(Reservas!AC836="",IF(Reservas!AB836="","",IF(Reservas!AA836=$O$10,0.85,IF(Reservas!AA836=$O$11,0.45,IF(Reservas!AA836=$O$12,0.33,"")))),Reservas!AC836)</f>
        <v/>
      </c>
      <c r="CK831" t="str">
        <f>IF(Reservas!AF836="",IF(Reservas!AE836="","",IF(Reservas!AD836=$O$10,0.85,IF(Reservas!AD836=$O$11,0.45,IF(Reservas!AD836=$O$12,0.33,"")))),Reservas!AF836)</f>
        <v/>
      </c>
      <c r="CL831" t="str">
        <f>IF(Reservas!AI836="",IF(Reservas!AH836="","",IF(Reservas!AG836=$O$10,0.85,IF(Reservas!AG836=$O$11,0.45,IF(Reservas!AG836=$O$12,0.33,"")))),Reservas!AI836)</f>
        <v/>
      </c>
      <c r="CM831" t="str">
        <f>IF(Reservas!AL836="",IF(Reservas!AK836="","",IF(Reservas!AJ836=$O$10,0.85,IF(Reservas!AJ836=$O$11,0.45,IF(Reservas!AJ836=$O$12,0.33,"")))),Reservas!AL836)</f>
        <v/>
      </c>
      <c r="CO831" t="str">
        <f>IFERROR('Prod y alimentación'!E889*IF($AN831=$R$10,VLOOKUP($AO831,Listas!$B$6:$C$106,2,),IF($AN831=$R$11,VLOOKUP($AO831,Listas!$E$6:$F$106,2,),IF($AN831=$R$12,VLOOKUP($AO831,Listas!$H$6:$I$106,2,),""))),"")</f>
        <v/>
      </c>
      <c r="CP831" t="str">
        <f>IFERROR('Prod y alimentación'!H889*IF($AN831=$R$10,VLOOKUP($AO831,Listas!$B$6:$C$106,2,),IF($AN831=$R$11,VLOOKUP($AO831,Listas!$E$6:$F$106,2,),IF($AN831=$R$12,VLOOKUP($AO831,Listas!$H$6:$I$106,2,),""))),"")</f>
        <v/>
      </c>
      <c r="CQ831" t="str">
        <f>IFERROR('Prod y alimentación'!K889*IF($AN831=$R$10,VLOOKUP($AO831,Listas!$B$6:$C$106,2,),IF($AN831=$R$11,VLOOKUP($AO831,Listas!$E$6:$F$106,2,),IF($AN831=$R$12,VLOOKUP($AO831,Listas!$H$6:$I$106,2,),""))),"")</f>
        <v/>
      </c>
      <c r="CR831" t="str">
        <f>IFERROR('Prod y alimentación'!N889*IF($AN831=$R$10,VLOOKUP($AO831,Listas!$B$6:$C$106,2,),IF($AN831=$R$11,VLOOKUP($AO831,Listas!$E$6:$F$106,2,),IF($AN831=$R$12,VLOOKUP($AO831,Listas!$H$6:$I$106,2,),""))),"")</f>
        <v/>
      </c>
      <c r="CS831" t="str">
        <f>IFERROR('Prod y alimentación'!Q889*IF($AN831=$R$10,VLOOKUP($AO831,Listas!$B$6:$C$106,2,),IF($AN831=$R$11,VLOOKUP($AO831,Listas!$E$6:$F$106,2,),IF($AN831=$R$12,VLOOKUP($AO831,Listas!$H$6:$I$106,2,),""))),"")</f>
        <v/>
      </c>
      <c r="CT831" t="str">
        <f>IFERROR('Prod y alimentación'!T889*IF($AN831=$R$10,VLOOKUP($AO831,Listas!$B$6:$C$106,2,),IF($AN831=$R$11,VLOOKUP($AO831,Listas!$E$6:$F$106,2,),IF($AN831=$R$12,VLOOKUP($AO831,Listas!$H$6:$I$106,2,),""))),"")</f>
        <v/>
      </c>
      <c r="CU831" t="str">
        <f>IFERROR('Prod y alimentación'!W889*IF($AN831=$R$10,VLOOKUP($AO831,Listas!$B$6:$C$106,2,),IF($AN831=$R$11,VLOOKUP($AO831,Listas!$E$6:$F$106,2,),IF($AN831=$R$12,VLOOKUP($AO831,Listas!$H$6:$I$106,2,),""))),"")</f>
        <v/>
      </c>
      <c r="CV831" t="str">
        <f>IFERROR('Prod y alimentación'!Z889*IF($AN831=$R$10,VLOOKUP($AO831,Listas!$B$6:$C$106,2,),IF($AN831=$R$11,VLOOKUP($AO831,Listas!$E$6:$F$106,2,),IF($AN831=$R$12,VLOOKUP($AO831,Listas!$H$6:$I$106,2,),""))),"")</f>
        <v/>
      </c>
      <c r="CW831" t="str">
        <f>IFERROR('Prod y alimentación'!AC889*IF($AN831=$R$10,VLOOKUP($AO831,Listas!$B$6:$C$106,2,),IF($AN831=$R$11,VLOOKUP($AO831,Listas!$E$6:$F$106,2,),IF($AN831=$R$12,VLOOKUP($AO831,Listas!$H$6:$I$106,2,),""))),"")</f>
        <v/>
      </c>
      <c r="CX831" t="str">
        <f>IFERROR('Prod y alimentación'!AF889*IF($AN831=$R$10,VLOOKUP($AO831,Listas!$B$6:$C$106,2,),IF($AN831=$R$11,VLOOKUP($AO831,Listas!$E$6:$F$106,2,),IF($AN831=$R$12,VLOOKUP($AO831,Listas!$H$6:$I$106,2,),""))),"")</f>
        <v/>
      </c>
      <c r="CY831" t="str">
        <f>IFERROR('Prod y alimentación'!AI889*IF($AN831=$R$10,VLOOKUP($AO831,Listas!$B$6:$C$106,2,),IF($AN831=$R$11,VLOOKUP($AO831,Listas!$E$6:$F$106,2,),IF($AN831=$R$12,VLOOKUP($AO831,Listas!$H$6:$I$106,2,),""))),"")</f>
        <v/>
      </c>
      <c r="CZ831" t="str">
        <f>IFERROR('Prod y alimentación'!AL889*IF($AN831=$R$10,VLOOKUP($AO831,Listas!$B$6:$C$106,2,),IF($AN831=$R$11,VLOOKUP($AO831,Listas!$E$6:$F$106,2,),IF($AN831=$R$12,VLOOKUP($AO831,Listas!$H$6:$I$106,2,),""))),"")</f>
        <v/>
      </c>
    </row>
    <row r="832" spans="80:104" x14ac:dyDescent="0.35">
      <c r="CB832" t="str">
        <f>IF(Reservas!E837="",IF(Reservas!D837="","",IF(Reservas!C837=$O$10,0.85,IF(Reservas!C837=$O$11,0.45,IF(Reservas!C837=$O$12,0.33,"")))),Reservas!E837)</f>
        <v/>
      </c>
      <c r="CC832" t="str">
        <f>IF(Reservas!H837="",IF(Reservas!G837="","",IF(Reservas!F837=$O$10,0.85,IF(Reservas!F837=$O$11,0.45,IF(Reservas!F837=$O$12,0.33,"")))),Reservas!H837)</f>
        <v/>
      </c>
      <c r="CD832" t="str">
        <f>IF(Reservas!K837="",IF(Reservas!J837="","",IF(Reservas!I837=$O$10,0.85,IF(Reservas!I837=$O$11,0.45,IF(Reservas!I837=$O$12,0.33,"")))),Reservas!K837)</f>
        <v/>
      </c>
      <c r="CE832" t="str">
        <f>IF(Reservas!N837="",IF(Reservas!M837="","",IF(Reservas!L837=$O$10,0.85,IF(Reservas!L837=$O$11,0.45,IF(Reservas!L837=$O$12,0.33,"")))),Reservas!N837)</f>
        <v/>
      </c>
      <c r="CF832" t="str">
        <f>IF(Reservas!Q837="",IF(Reservas!P837="","",IF(Reservas!O837=$O$10,0.85,IF(Reservas!O837=$O$11,0.45,IF(Reservas!O837=$O$12,0.33,"")))),Reservas!Q837)</f>
        <v/>
      </c>
      <c r="CG832" t="str">
        <f>IF(Reservas!T837="",IF(Reservas!S837="","",IF(Reservas!R837=$O$10,0.85,IF(Reservas!R837=$O$11,0.45,IF(Reservas!R837=$O$12,0.33,"")))),Reservas!T837)</f>
        <v/>
      </c>
      <c r="CH832" t="str">
        <f>IF(Reservas!W837="",IF(Reservas!V837="","",IF(Reservas!U837=$O$10,0.85,IF(Reservas!U837=$O$11,0.45,IF(Reservas!U837=$O$12,0.33,"")))),Reservas!W837)</f>
        <v/>
      </c>
      <c r="CI832" t="str">
        <f>IF(Reservas!Z837="",IF(Reservas!Y837="","",IF(Reservas!X837=$O$10,0.85,IF(Reservas!X837=$O$11,0.45,IF(Reservas!X837=$O$12,0.33,"")))),Reservas!Z837)</f>
        <v/>
      </c>
      <c r="CJ832" t="str">
        <f>IF(Reservas!AC837="",IF(Reservas!AB837="","",IF(Reservas!AA837=$O$10,0.85,IF(Reservas!AA837=$O$11,0.45,IF(Reservas!AA837=$O$12,0.33,"")))),Reservas!AC837)</f>
        <v/>
      </c>
      <c r="CK832" t="str">
        <f>IF(Reservas!AF837="",IF(Reservas!AE837="","",IF(Reservas!AD837=$O$10,0.85,IF(Reservas!AD837=$O$11,0.45,IF(Reservas!AD837=$O$12,0.33,"")))),Reservas!AF837)</f>
        <v/>
      </c>
      <c r="CL832" t="str">
        <f>IF(Reservas!AI837="",IF(Reservas!AH837="","",IF(Reservas!AG837=$O$10,0.85,IF(Reservas!AG837=$O$11,0.45,IF(Reservas!AG837=$O$12,0.33,"")))),Reservas!AI837)</f>
        <v/>
      </c>
      <c r="CM832" t="str">
        <f>IF(Reservas!AL837="",IF(Reservas!AK837="","",IF(Reservas!AJ837=$O$10,0.85,IF(Reservas!AJ837=$O$11,0.45,IF(Reservas!AJ837=$O$12,0.33,"")))),Reservas!AL837)</f>
        <v/>
      </c>
      <c r="CO832" t="str">
        <f>IFERROR('Prod y alimentación'!E890*IF($AN832=$R$10,VLOOKUP($AO832,Listas!$B$6:$C$106,2,),IF($AN832=$R$11,VLOOKUP($AO832,Listas!$E$6:$F$106,2,),IF($AN832=$R$12,VLOOKUP($AO832,Listas!$H$6:$I$106,2,),""))),"")</f>
        <v/>
      </c>
      <c r="CP832" t="str">
        <f>IFERROR('Prod y alimentación'!H890*IF($AN832=$R$10,VLOOKUP($AO832,Listas!$B$6:$C$106,2,),IF($AN832=$R$11,VLOOKUP($AO832,Listas!$E$6:$F$106,2,),IF($AN832=$R$12,VLOOKUP($AO832,Listas!$H$6:$I$106,2,),""))),"")</f>
        <v/>
      </c>
      <c r="CQ832" t="str">
        <f>IFERROR('Prod y alimentación'!K890*IF($AN832=$R$10,VLOOKUP($AO832,Listas!$B$6:$C$106,2,),IF($AN832=$R$11,VLOOKUP($AO832,Listas!$E$6:$F$106,2,),IF($AN832=$R$12,VLOOKUP($AO832,Listas!$H$6:$I$106,2,),""))),"")</f>
        <v/>
      </c>
      <c r="CR832" t="str">
        <f>IFERROR('Prod y alimentación'!N890*IF($AN832=$R$10,VLOOKUP($AO832,Listas!$B$6:$C$106,2,),IF($AN832=$R$11,VLOOKUP($AO832,Listas!$E$6:$F$106,2,),IF($AN832=$R$12,VLOOKUP($AO832,Listas!$H$6:$I$106,2,),""))),"")</f>
        <v/>
      </c>
      <c r="CS832" t="str">
        <f>IFERROR('Prod y alimentación'!Q890*IF($AN832=$R$10,VLOOKUP($AO832,Listas!$B$6:$C$106,2,),IF($AN832=$R$11,VLOOKUP($AO832,Listas!$E$6:$F$106,2,),IF($AN832=$R$12,VLOOKUP($AO832,Listas!$H$6:$I$106,2,),""))),"")</f>
        <v/>
      </c>
      <c r="CT832" t="str">
        <f>IFERROR('Prod y alimentación'!T890*IF($AN832=$R$10,VLOOKUP($AO832,Listas!$B$6:$C$106,2,),IF($AN832=$R$11,VLOOKUP($AO832,Listas!$E$6:$F$106,2,),IF($AN832=$R$12,VLOOKUP($AO832,Listas!$H$6:$I$106,2,),""))),"")</f>
        <v/>
      </c>
      <c r="CU832" t="str">
        <f>IFERROR('Prod y alimentación'!W890*IF($AN832=$R$10,VLOOKUP($AO832,Listas!$B$6:$C$106,2,),IF($AN832=$R$11,VLOOKUP($AO832,Listas!$E$6:$F$106,2,),IF($AN832=$R$12,VLOOKUP($AO832,Listas!$H$6:$I$106,2,),""))),"")</f>
        <v/>
      </c>
      <c r="CV832" t="str">
        <f>IFERROR('Prod y alimentación'!Z890*IF($AN832=$R$10,VLOOKUP($AO832,Listas!$B$6:$C$106,2,),IF($AN832=$R$11,VLOOKUP($AO832,Listas!$E$6:$F$106,2,),IF($AN832=$R$12,VLOOKUP($AO832,Listas!$H$6:$I$106,2,),""))),"")</f>
        <v/>
      </c>
      <c r="CW832" t="str">
        <f>IFERROR('Prod y alimentación'!AC890*IF($AN832=$R$10,VLOOKUP($AO832,Listas!$B$6:$C$106,2,),IF($AN832=$R$11,VLOOKUP($AO832,Listas!$E$6:$F$106,2,),IF($AN832=$R$12,VLOOKUP($AO832,Listas!$H$6:$I$106,2,),""))),"")</f>
        <v/>
      </c>
      <c r="CX832" t="str">
        <f>IFERROR('Prod y alimentación'!AF890*IF($AN832=$R$10,VLOOKUP($AO832,Listas!$B$6:$C$106,2,),IF($AN832=$R$11,VLOOKUP($AO832,Listas!$E$6:$F$106,2,),IF($AN832=$R$12,VLOOKUP($AO832,Listas!$H$6:$I$106,2,),""))),"")</f>
        <v/>
      </c>
      <c r="CY832" t="str">
        <f>IFERROR('Prod y alimentación'!AI890*IF($AN832=$R$10,VLOOKUP($AO832,Listas!$B$6:$C$106,2,),IF($AN832=$R$11,VLOOKUP($AO832,Listas!$E$6:$F$106,2,),IF($AN832=$R$12,VLOOKUP($AO832,Listas!$H$6:$I$106,2,),""))),"")</f>
        <v/>
      </c>
      <c r="CZ832" t="str">
        <f>IFERROR('Prod y alimentación'!AL890*IF($AN832=$R$10,VLOOKUP($AO832,Listas!$B$6:$C$106,2,),IF($AN832=$R$11,VLOOKUP($AO832,Listas!$E$6:$F$106,2,),IF($AN832=$R$12,VLOOKUP($AO832,Listas!$H$6:$I$106,2,),""))),"")</f>
        <v/>
      </c>
    </row>
    <row r="833" spans="80:104" x14ac:dyDescent="0.35">
      <c r="CB833" t="str">
        <f>IF(Reservas!E838="",IF(Reservas!D838="","",IF(Reservas!C838=$O$10,0.85,IF(Reservas!C838=$O$11,0.45,IF(Reservas!C838=$O$12,0.33,"")))),Reservas!E838)</f>
        <v/>
      </c>
      <c r="CC833" t="str">
        <f>IF(Reservas!H838="",IF(Reservas!G838="","",IF(Reservas!F838=$O$10,0.85,IF(Reservas!F838=$O$11,0.45,IF(Reservas!F838=$O$12,0.33,"")))),Reservas!H838)</f>
        <v/>
      </c>
      <c r="CD833" t="str">
        <f>IF(Reservas!K838="",IF(Reservas!J838="","",IF(Reservas!I838=$O$10,0.85,IF(Reservas!I838=$O$11,0.45,IF(Reservas!I838=$O$12,0.33,"")))),Reservas!K838)</f>
        <v/>
      </c>
      <c r="CE833" t="str">
        <f>IF(Reservas!N838="",IF(Reservas!M838="","",IF(Reservas!L838=$O$10,0.85,IF(Reservas!L838=$O$11,0.45,IF(Reservas!L838=$O$12,0.33,"")))),Reservas!N838)</f>
        <v/>
      </c>
      <c r="CF833" t="str">
        <f>IF(Reservas!Q838="",IF(Reservas!P838="","",IF(Reservas!O838=$O$10,0.85,IF(Reservas!O838=$O$11,0.45,IF(Reservas!O838=$O$12,0.33,"")))),Reservas!Q838)</f>
        <v/>
      </c>
      <c r="CG833" t="str">
        <f>IF(Reservas!T838="",IF(Reservas!S838="","",IF(Reservas!R838=$O$10,0.85,IF(Reservas!R838=$O$11,0.45,IF(Reservas!R838=$O$12,0.33,"")))),Reservas!T838)</f>
        <v/>
      </c>
      <c r="CH833" t="str">
        <f>IF(Reservas!W838="",IF(Reservas!V838="","",IF(Reservas!U838=$O$10,0.85,IF(Reservas!U838=$O$11,0.45,IF(Reservas!U838=$O$12,0.33,"")))),Reservas!W838)</f>
        <v/>
      </c>
      <c r="CI833" t="str">
        <f>IF(Reservas!Z838="",IF(Reservas!Y838="","",IF(Reservas!X838=$O$10,0.85,IF(Reservas!X838=$O$11,0.45,IF(Reservas!X838=$O$12,0.33,"")))),Reservas!Z838)</f>
        <v/>
      </c>
      <c r="CJ833" t="str">
        <f>IF(Reservas!AC838="",IF(Reservas!AB838="","",IF(Reservas!AA838=$O$10,0.85,IF(Reservas!AA838=$O$11,0.45,IF(Reservas!AA838=$O$12,0.33,"")))),Reservas!AC838)</f>
        <v/>
      </c>
      <c r="CK833" t="str">
        <f>IF(Reservas!AF838="",IF(Reservas!AE838="","",IF(Reservas!AD838=$O$10,0.85,IF(Reservas!AD838=$O$11,0.45,IF(Reservas!AD838=$O$12,0.33,"")))),Reservas!AF838)</f>
        <v/>
      </c>
      <c r="CL833" t="str">
        <f>IF(Reservas!AI838="",IF(Reservas!AH838="","",IF(Reservas!AG838=$O$10,0.85,IF(Reservas!AG838=$O$11,0.45,IF(Reservas!AG838=$O$12,0.33,"")))),Reservas!AI838)</f>
        <v/>
      </c>
      <c r="CM833" t="str">
        <f>IF(Reservas!AL838="",IF(Reservas!AK838="","",IF(Reservas!AJ838=$O$10,0.85,IF(Reservas!AJ838=$O$11,0.45,IF(Reservas!AJ838=$O$12,0.33,"")))),Reservas!AL838)</f>
        <v/>
      </c>
      <c r="CO833" t="str">
        <f>IFERROR('Prod y alimentación'!E891*IF($AN833=$R$10,VLOOKUP($AO833,Listas!$B$6:$C$106,2,),IF($AN833=$R$11,VLOOKUP($AO833,Listas!$E$6:$F$106,2,),IF($AN833=$R$12,VLOOKUP($AO833,Listas!$H$6:$I$106,2,),""))),"")</f>
        <v/>
      </c>
      <c r="CP833" t="str">
        <f>IFERROR('Prod y alimentación'!H891*IF($AN833=$R$10,VLOOKUP($AO833,Listas!$B$6:$C$106,2,),IF($AN833=$R$11,VLOOKUP($AO833,Listas!$E$6:$F$106,2,),IF($AN833=$R$12,VLOOKUP($AO833,Listas!$H$6:$I$106,2,),""))),"")</f>
        <v/>
      </c>
      <c r="CQ833" t="str">
        <f>IFERROR('Prod y alimentación'!K891*IF($AN833=$R$10,VLOOKUP($AO833,Listas!$B$6:$C$106,2,),IF($AN833=$R$11,VLOOKUP($AO833,Listas!$E$6:$F$106,2,),IF($AN833=$R$12,VLOOKUP($AO833,Listas!$H$6:$I$106,2,),""))),"")</f>
        <v/>
      </c>
      <c r="CR833" t="str">
        <f>IFERROR('Prod y alimentación'!N891*IF($AN833=$R$10,VLOOKUP($AO833,Listas!$B$6:$C$106,2,),IF($AN833=$R$11,VLOOKUP($AO833,Listas!$E$6:$F$106,2,),IF($AN833=$R$12,VLOOKUP($AO833,Listas!$H$6:$I$106,2,),""))),"")</f>
        <v/>
      </c>
      <c r="CS833" t="str">
        <f>IFERROR('Prod y alimentación'!Q891*IF($AN833=$R$10,VLOOKUP($AO833,Listas!$B$6:$C$106,2,),IF($AN833=$R$11,VLOOKUP($AO833,Listas!$E$6:$F$106,2,),IF($AN833=$R$12,VLOOKUP($AO833,Listas!$H$6:$I$106,2,),""))),"")</f>
        <v/>
      </c>
      <c r="CT833" t="str">
        <f>IFERROR('Prod y alimentación'!T891*IF($AN833=$R$10,VLOOKUP($AO833,Listas!$B$6:$C$106,2,),IF($AN833=$R$11,VLOOKUP($AO833,Listas!$E$6:$F$106,2,),IF($AN833=$R$12,VLOOKUP($AO833,Listas!$H$6:$I$106,2,),""))),"")</f>
        <v/>
      </c>
      <c r="CU833" t="str">
        <f>IFERROR('Prod y alimentación'!W891*IF($AN833=$R$10,VLOOKUP($AO833,Listas!$B$6:$C$106,2,),IF($AN833=$R$11,VLOOKUP($AO833,Listas!$E$6:$F$106,2,),IF($AN833=$R$12,VLOOKUP($AO833,Listas!$H$6:$I$106,2,),""))),"")</f>
        <v/>
      </c>
      <c r="CV833" t="str">
        <f>IFERROR('Prod y alimentación'!Z891*IF($AN833=$R$10,VLOOKUP($AO833,Listas!$B$6:$C$106,2,),IF($AN833=$R$11,VLOOKUP($AO833,Listas!$E$6:$F$106,2,),IF($AN833=$R$12,VLOOKUP($AO833,Listas!$H$6:$I$106,2,),""))),"")</f>
        <v/>
      </c>
      <c r="CW833" t="str">
        <f>IFERROR('Prod y alimentación'!AC891*IF($AN833=$R$10,VLOOKUP($AO833,Listas!$B$6:$C$106,2,),IF($AN833=$R$11,VLOOKUP($AO833,Listas!$E$6:$F$106,2,),IF($AN833=$R$12,VLOOKUP($AO833,Listas!$H$6:$I$106,2,),""))),"")</f>
        <v/>
      </c>
      <c r="CX833" t="str">
        <f>IFERROR('Prod y alimentación'!AF891*IF($AN833=$R$10,VLOOKUP($AO833,Listas!$B$6:$C$106,2,),IF($AN833=$R$11,VLOOKUP($AO833,Listas!$E$6:$F$106,2,),IF($AN833=$R$12,VLOOKUP($AO833,Listas!$H$6:$I$106,2,),""))),"")</f>
        <v/>
      </c>
      <c r="CY833" t="str">
        <f>IFERROR('Prod y alimentación'!AI891*IF($AN833=$R$10,VLOOKUP($AO833,Listas!$B$6:$C$106,2,),IF($AN833=$R$11,VLOOKUP($AO833,Listas!$E$6:$F$106,2,),IF($AN833=$R$12,VLOOKUP($AO833,Listas!$H$6:$I$106,2,),""))),"")</f>
        <v/>
      </c>
      <c r="CZ833" t="str">
        <f>IFERROR('Prod y alimentación'!AL891*IF($AN833=$R$10,VLOOKUP($AO833,Listas!$B$6:$C$106,2,),IF($AN833=$R$11,VLOOKUP($AO833,Listas!$E$6:$F$106,2,),IF($AN833=$R$12,VLOOKUP($AO833,Listas!$H$6:$I$106,2,),""))),"")</f>
        <v/>
      </c>
    </row>
    <row r="834" spans="80:104" x14ac:dyDescent="0.35">
      <c r="CB834" t="str">
        <f>IF(Reservas!E839="",IF(Reservas!D839="","",IF(Reservas!C839=$O$10,0.85,IF(Reservas!C839=$O$11,0.45,IF(Reservas!C839=$O$12,0.33,"")))),Reservas!E839)</f>
        <v/>
      </c>
      <c r="CC834" t="str">
        <f>IF(Reservas!H839="",IF(Reservas!G839="","",IF(Reservas!F839=$O$10,0.85,IF(Reservas!F839=$O$11,0.45,IF(Reservas!F839=$O$12,0.33,"")))),Reservas!H839)</f>
        <v/>
      </c>
      <c r="CD834" t="str">
        <f>IF(Reservas!K839="",IF(Reservas!J839="","",IF(Reservas!I839=$O$10,0.85,IF(Reservas!I839=$O$11,0.45,IF(Reservas!I839=$O$12,0.33,"")))),Reservas!K839)</f>
        <v/>
      </c>
      <c r="CE834" t="str">
        <f>IF(Reservas!N839="",IF(Reservas!M839="","",IF(Reservas!L839=$O$10,0.85,IF(Reservas!L839=$O$11,0.45,IF(Reservas!L839=$O$12,0.33,"")))),Reservas!N839)</f>
        <v/>
      </c>
      <c r="CF834" t="str">
        <f>IF(Reservas!Q839="",IF(Reservas!P839="","",IF(Reservas!O839=$O$10,0.85,IF(Reservas!O839=$O$11,0.45,IF(Reservas!O839=$O$12,0.33,"")))),Reservas!Q839)</f>
        <v/>
      </c>
      <c r="CG834" t="str">
        <f>IF(Reservas!T839="",IF(Reservas!S839="","",IF(Reservas!R839=$O$10,0.85,IF(Reservas!R839=$O$11,0.45,IF(Reservas!R839=$O$12,0.33,"")))),Reservas!T839)</f>
        <v/>
      </c>
      <c r="CH834" t="str">
        <f>IF(Reservas!W839="",IF(Reservas!V839="","",IF(Reservas!U839=$O$10,0.85,IF(Reservas!U839=$O$11,0.45,IF(Reservas!U839=$O$12,0.33,"")))),Reservas!W839)</f>
        <v/>
      </c>
      <c r="CI834" t="str">
        <f>IF(Reservas!Z839="",IF(Reservas!Y839="","",IF(Reservas!X839=$O$10,0.85,IF(Reservas!X839=$O$11,0.45,IF(Reservas!X839=$O$12,0.33,"")))),Reservas!Z839)</f>
        <v/>
      </c>
      <c r="CJ834" t="str">
        <f>IF(Reservas!AC839="",IF(Reservas!AB839="","",IF(Reservas!AA839=$O$10,0.85,IF(Reservas!AA839=$O$11,0.45,IF(Reservas!AA839=$O$12,0.33,"")))),Reservas!AC839)</f>
        <v/>
      </c>
      <c r="CK834" t="str">
        <f>IF(Reservas!AF839="",IF(Reservas!AE839="","",IF(Reservas!AD839=$O$10,0.85,IF(Reservas!AD839=$O$11,0.45,IF(Reservas!AD839=$O$12,0.33,"")))),Reservas!AF839)</f>
        <v/>
      </c>
      <c r="CL834" t="str">
        <f>IF(Reservas!AI839="",IF(Reservas!AH839="","",IF(Reservas!AG839=$O$10,0.85,IF(Reservas!AG839=$O$11,0.45,IF(Reservas!AG839=$O$12,0.33,"")))),Reservas!AI839)</f>
        <v/>
      </c>
      <c r="CM834" t="str">
        <f>IF(Reservas!AL839="",IF(Reservas!AK839="","",IF(Reservas!AJ839=$O$10,0.85,IF(Reservas!AJ839=$O$11,0.45,IF(Reservas!AJ839=$O$12,0.33,"")))),Reservas!AL839)</f>
        <v/>
      </c>
      <c r="CO834" t="str">
        <f>IFERROR('Prod y alimentación'!E892*IF($AN834=$R$10,VLOOKUP($AO834,Listas!$B$6:$C$106,2,),IF($AN834=$R$11,VLOOKUP($AO834,Listas!$E$6:$F$106,2,),IF($AN834=$R$12,VLOOKUP($AO834,Listas!$H$6:$I$106,2,),""))),"")</f>
        <v/>
      </c>
      <c r="CP834" t="str">
        <f>IFERROR('Prod y alimentación'!H892*IF($AN834=$R$10,VLOOKUP($AO834,Listas!$B$6:$C$106,2,),IF($AN834=$R$11,VLOOKUP($AO834,Listas!$E$6:$F$106,2,),IF($AN834=$R$12,VLOOKUP($AO834,Listas!$H$6:$I$106,2,),""))),"")</f>
        <v/>
      </c>
      <c r="CQ834" t="str">
        <f>IFERROR('Prod y alimentación'!K892*IF($AN834=$R$10,VLOOKUP($AO834,Listas!$B$6:$C$106,2,),IF($AN834=$R$11,VLOOKUP($AO834,Listas!$E$6:$F$106,2,),IF($AN834=$R$12,VLOOKUP($AO834,Listas!$H$6:$I$106,2,),""))),"")</f>
        <v/>
      </c>
      <c r="CR834" t="str">
        <f>IFERROR('Prod y alimentación'!N892*IF($AN834=$R$10,VLOOKUP($AO834,Listas!$B$6:$C$106,2,),IF($AN834=$R$11,VLOOKUP($AO834,Listas!$E$6:$F$106,2,),IF($AN834=$R$12,VLOOKUP($AO834,Listas!$H$6:$I$106,2,),""))),"")</f>
        <v/>
      </c>
      <c r="CS834" t="str">
        <f>IFERROR('Prod y alimentación'!Q892*IF($AN834=$R$10,VLOOKUP($AO834,Listas!$B$6:$C$106,2,),IF($AN834=$R$11,VLOOKUP($AO834,Listas!$E$6:$F$106,2,),IF($AN834=$R$12,VLOOKUP($AO834,Listas!$H$6:$I$106,2,),""))),"")</f>
        <v/>
      </c>
      <c r="CT834" t="str">
        <f>IFERROR('Prod y alimentación'!T892*IF($AN834=$R$10,VLOOKUP($AO834,Listas!$B$6:$C$106,2,),IF($AN834=$R$11,VLOOKUP($AO834,Listas!$E$6:$F$106,2,),IF($AN834=$R$12,VLOOKUP($AO834,Listas!$H$6:$I$106,2,),""))),"")</f>
        <v/>
      </c>
      <c r="CU834" t="str">
        <f>IFERROR('Prod y alimentación'!W892*IF($AN834=$R$10,VLOOKUP($AO834,Listas!$B$6:$C$106,2,),IF($AN834=$R$11,VLOOKUP($AO834,Listas!$E$6:$F$106,2,),IF($AN834=$R$12,VLOOKUP($AO834,Listas!$H$6:$I$106,2,),""))),"")</f>
        <v/>
      </c>
      <c r="CV834" t="str">
        <f>IFERROR('Prod y alimentación'!Z892*IF($AN834=$R$10,VLOOKUP($AO834,Listas!$B$6:$C$106,2,),IF($AN834=$R$11,VLOOKUP($AO834,Listas!$E$6:$F$106,2,),IF($AN834=$R$12,VLOOKUP($AO834,Listas!$H$6:$I$106,2,),""))),"")</f>
        <v/>
      </c>
      <c r="CW834" t="str">
        <f>IFERROR('Prod y alimentación'!AC892*IF($AN834=$R$10,VLOOKUP($AO834,Listas!$B$6:$C$106,2,),IF($AN834=$R$11,VLOOKUP($AO834,Listas!$E$6:$F$106,2,),IF($AN834=$R$12,VLOOKUP($AO834,Listas!$H$6:$I$106,2,),""))),"")</f>
        <v/>
      </c>
      <c r="CX834" t="str">
        <f>IFERROR('Prod y alimentación'!AF892*IF($AN834=$R$10,VLOOKUP($AO834,Listas!$B$6:$C$106,2,),IF($AN834=$R$11,VLOOKUP($AO834,Listas!$E$6:$F$106,2,),IF($AN834=$R$12,VLOOKUP($AO834,Listas!$H$6:$I$106,2,),""))),"")</f>
        <v/>
      </c>
      <c r="CY834" t="str">
        <f>IFERROR('Prod y alimentación'!AI892*IF($AN834=$R$10,VLOOKUP($AO834,Listas!$B$6:$C$106,2,),IF($AN834=$R$11,VLOOKUP($AO834,Listas!$E$6:$F$106,2,),IF($AN834=$R$12,VLOOKUP($AO834,Listas!$H$6:$I$106,2,),""))),"")</f>
        <v/>
      </c>
      <c r="CZ834" t="str">
        <f>IFERROR('Prod y alimentación'!AL892*IF($AN834=$R$10,VLOOKUP($AO834,Listas!$B$6:$C$106,2,),IF($AN834=$R$11,VLOOKUP($AO834,Listas!$E$6:$F$106,2,),IF($AN834=$R$12,VLOOKUP($AO834,Listas!$H$6:$I$106,2,),""))),"")</f>
        <v/>
      </c>
    </row>
    <row r="835" spans="80:104" x14ac:dyDescent="0.35">
      <c r="CB835" t="str">
        <f>IF(Reservas!E840="",IF(Reservas!D840="","",IF(Reservas!C840=$O$10,0.85,IF(Reservas!C840=$O$11,0.45,IF(Reservas!C840=$O$12,0.33,"")))),Reservas!E840)</f>
        <v/>
      </c>
      <c r="CC835" t="str">
        <f>IF(Reservas!H840="",IF(Reservas!G840="","",IF(Reservas!F840=$O$10,0.85,IF(Reservas!F840=$O$11,0.45,IF(Reservas!F840=$O$12,0.33,"")))),Reservas!H840)</f>
        <v/>
      </c>
      <c r="CD835" t="str">
        <f>IF(Reservas!K840="",IF(Reservas!J840="","",IF(Reservas!I840=$O$10,0.85,IF(Reservas!I840=$O$11,0.45,IF(Reservas!I840=$O$12,0.33,"")))),Reservas!K840)</f>
        <v/>
      </c>
      <c r="CE835" t="str">
        <f>IF(Reservas!N840="",IF(Reservas!M840="","",IF(Reservas!L840=$O$10,0.85,IF(Reservas!L840=$O$11,0.45,IF(Reservas!L840=$O$12,0.33,"")))),Reservas!N840)</f>
        <v/>
      </c>
      <c r="CF835" t="str">
        <f>IF(Reservas!Q840="",IF(Reservas!P840="","",IF(Reservas!O840=$O$10,0.85,IF(Reservas!O840=$O$11,0.45,IF(Reservas!O840=$O$12,0.33,"")))),Reservas!Q840)</f>
        <v/>
      </c>
      <c r="CG835" t="str">
        <f>IF(Reservas!T840="",IF(Reservas!S840="","",IF(Reservas!R840=$O$10,0.85,IF(Reservas!R840=$O$11,0.45,IF(Reservas!R840=$O$12,0.33,"")))),Reservas!T840)</f>
        <v/>
      </c>
      <c r="CH835" t="str">
        <f>IF(Reservas!W840="",IF(Reservas!V840="","",IF(Reservas!U840=$O$10,0.85,IF(Reservas!U840=$O$11,0.45,IF(Reservas!U840=$O$12,0.33,"")))),Reservas!W840)</f>
        <v/>
      </c>
      <c r="CI835" t="str">
        <f>IF(Reservas!Z840="",IF(Reservas!Y840="","",IF(Reservas!X840=$O$10,0.85,IF(Reservas!X840=$O$11,0.45,IF(Reservas!X840=$O$12,0.33,"")))),Reservas!Z840)</f>
        <v/>
      </c>
      <c r="CJ835" t="str">
        <f>IF(Reservas!AC840="",IF(Reservas!AB840="","",IF(Reservas!AA840=$O$10,0.85,IF(Reservas!AA840=$O$11,0.45,IF(Reservas!AA840=$O$12,0.33,"")))),Reservas!AC840)</f>
        <v/>
      </c>
      <c r="CK835" t="str">
        <f>IF(Reservas!AF840="",IF(Reservas!AE840="","",IF(Reservas!AD840=$O$10,0.85,IF(Reservas!AD840=$O$11,0.45,IF(Reservas!AD840=$O$12,0.33,"")))),Reservas!AF840)</f>
        <v/>
      </c>
      <c r="CL835" t="str">
        <f>IF(Reservas!AI840="",IF(Reservas!AH840="","",IF(Reservas!AG840=$O$10,0.85,IF(Reservas!AG840=$O$11,0.45,IF(Reservas!AG840=$O$12,0.33,"")))),Reservas!AI840)</f>
        <v/>
      </c>
      <c r="CM835" t="str">
        <f>IF(Reservas!AL840="",IF(Reservas!AK840="","",IF(Reservas!AJ840=$O$10,0.85,IF(Reservas!AJ840=$O$11,0.45,IF(Reservas!AJ840=$O$12,0.33,"")))),Reservas!AL840)</f>
        <v/>
      </c>
      <c r="CO835" t="str">
        <f>IFERROR('Prod y alimentación'!E893*IF($AN835=$R$10,VLOOKUP($AO835,Listas!$B$6:$C$106,2,),IF($AN835=$R$11,VLOOKUP($AO835,Listas!$E$6:$F$106,2,),IF($AN835=$R$12,VLOOKUP($AO835,Listas!$H$6:$I$106,2,),""))),"")</f>
        <v/>
      </c>
      <c r="CP835" t="str">
        <f>IFERROR('Prod y alimentación'!H893*IF($AN835=$R$10,VLOOKUP($AO835,Listas!$B$6:$C$106,2,),IF($AN835=$R$11,VLOOKUP($AO835,Listas!$E$6:$F$106,2,),IF($AN835=$R$12,VLOOKUP($AO835,Listas!$H$6:$I$106,2,),""))),"")</f>
        <v/>
      </c>
      <c r="CQ835" t="str">
        <f>IFERROR('Prod y alimentación'!K893*IF($AN835=$R$10,VLOOKUP($AO835,Listas!$B$6:$C$106,2,),IF($AN835=$R$11,VLOOKUP($AO835,Listas!$E$6:$F$106,2,),IF($AN835=$R$12,VLOOKUP($AO835,Listas!$H$6:$I$106,2,),""))),"")</f>
        <v/>
      </c>
      <c r="CR835" t="str">
        <f>IFERROR('Prod y alimentación'!N893*IF($AN835=$R$10,VLOOKUP($AO835,Listas!$B$6:$C$106,2,),IF($AN835=$R$11,VLOOKUP($AO835,Listas!$E$6:$F$106,2,),IF($AN835=$R$12,VLOOKUP($AO835,Listas!$H$6:$I$106,2,),""))),"")</f>
        <v/>
      </c>
      <c r="CS835" t="str">
        <f>IFERROR('Prod y alimentación'!Q893*IF($AN835=$R$10,VLOOKUP($AO835,Listas!$B$6:$C$106,2,),IF($AN835=$R$11,VLOOKUP($AO835,Listas!$E$6:$F$106,2,),IF($AN835=$R$12,VLOOKUP($AO835,Listas!$H$6:$I$106,2,),""))),"")</f>
        <v/>
      </c>
      <c r="CT835" t="str">
        <f>IFERROR('Prod y alimentación'!T893*IF($AN835=$R$10,VLOOKUP($AO835,Listas!$B$6:$C$106,2,),IF($AN835=$R$11,VLOOKUP($AO835,Listas!$E$6:$F$106,2,),IF($AN835=$R$12,VLOOKUP($AO835,Listas!$H$6:$I$106,2,),""))),"")</f>
        <v/>
      </c>
      <c r="CU835" t="str">
        <f>IFERROR('Prod y alimentación'!W893*IF($AN835=$R$10,VLOOKUP($AO835,Listas!$B$6:$C$106,2,),IF($AN835=$R$11,VLOOKUP($AO835,Listas!$E$6:$F$106,2,),IF($AN835=$R$12,VLOOKUP($AO835,Listas!$H$6:$I$106,2,),""))),"")</f>
        <v/>
      </c>
      <c r="CV835" t="str">
        <f>IFERROR('Prod y alimentación'!Z893*IF($AN835=$R$10,VLOOKUP($AO835,Listas!$B$6:$C$106,2,),IF($AN835=$R$11,VLOOKUP($AO835,Listas!$E$6:$F$106,2,),IF($AN835=$R$12,VLOOKUP($AO835,Listas!$H$6:$I$106,2,),""))),"")</f>
        <v/>
      </c>
      <c r="CW835" t="str">
        <f>IFERROR('Prod y alimentación'!AC893*IF($AN835=$R$10,VLOOKUP($AO835,Listas!$B$6:$C$106,2,),IF($AN835=$R$11,VLOOKUP($AO835,Listas!$E$6:$F$106,2,),IF($AN835=$R$12,VLOOKUP($AO835,Listas!$H$6:$I$106,2,),""))),"")</f>
        <v/>
      </c>
      <c r="CX835" t="str">
        <f>IFERROR('Prod y alimentación'!AF893*IF($AN835=$R$10,VLOOKUP($AO835,Listas!$B$6:$C$106,2,),IF($AN835=$R$11,VLOOKUP($AO835,Listas!$E$6:$F$106,2,),IF($AN835=$R$12,VLOOKUP($AO835,Listas!$H$6:$I$106,2,),""))),"")</f>
        <v/>
      </c>
      <c r="CY835" t="str">
        <f>IFERROR('Prod y alimentación'!AI893*IF($AN835=$R$10,VLOOKUP($AO835,Listas!$B$6:$C$106,2,),IF($AN835=$R$11,VLOOKUP($AO835,Listas!$E$6:$F$106,2,),IF($AN835=$R$12,VLOOKUP($AO835,Listas!$H$6:$I$106,2,),""))),"")</f>
        <v/>
      </c>
      <c r="CZ835" t="str">
        <f>IFERROR('Prod y alimentación'!AL893*IF($AN835=$R$10,VLOOKUP($AO835,Listas!$B$6:$C$106,2,),IF($AN835=$R$11,VLOOKUP($AO835,Listas!$E$6:$F$106,2,),IF($AN835=$R$12,VLOOKUP($AO835,Listas!$H$6:$I$106,2,),""))),"")</f>
        <v/>
      </c>
    </row>
    <row r="836" spans="80:104" x14ac:dyDescent="0.35">
      <c r="CB836" t="str">
        <f>IF(Reservas!E841="",IF(Reservas!D841="","",IF(Reservas!C841=$O$10,0.85,IF(Reservas!C841=$O$11,0.45,IF(Reservas!C841=$O$12,0.33,"")))),Reservas!E841)</f>
        <v/>
      </c>
      <c r="CC836" t="str">
        <f>IF(Reservas!H841="",IF(Reservas!G841="","",IF(Reservas!F841=$O$10,0.85,IF(Reservas!F841=$O$11,0.45,IF(Reservas!F841=$O$12,0.33,"")))),Reservas!H841)</f>
        <v/>
      </c>
      <c r="CD836" t="str">
        <f>IF(Reservas!K841="",IF(Reservas!J841="","",IF(Reservas!I841=$O$10,0.85,IF(Reservas!I841=$O$11,0.45,IF(Reservas!I841=$O$12,0.33,"")))),Reservas!K841)</f>
        <v/>
      </c>
      <c r="CE836" t="str">
        <f>IF(Reservas!N841="",IF(Reservas!M841="","",IF(Reservas!L841=$O$10,0.85,IF(Reservas!L841=$O$11,0.45,IF(Reservas!L841=$O$12,0.33,"")))),Reservas!N841)</f>
        <v/>
      </c>
      <c r="CF836" t="str">
        <f>IF(Reservas!Q841="",IF(Reservas!P841="","",IF(Reservas!O841=$O$10,0.85,IF(Reservas!O841=$O$11,0.45,IF(Reservas!O841=$O$12,0.33,"")))),Reservas!Q841)</f>
        <v/>
      </c>
      <c r="CG836" t="str">
        <f>IF(Reservas!T841="",IF(Reservas!S841="","",IF(Reservas!R841=$O$10,0.85,IF(Reservas!R841=$O$11,0.45,IF(Reservas!R841=$O$12,0.33,"")))),Reservas!T841)</f>
        <v/>
      </c>
      <c r="CH836" t="str">
        <f>IF(Reservas!W841="",IF(Reservas!V841="","",IF(Reservas!U841=$O$10,0.85,IF(Reservas!U841=$O$11,0.45,IF(Reservas!U841=$O$12,0.33,"")))),Reservas!W841)</f>
        <v/>
      </c>
      <c r="CI836" t="str">
        <f>IF(Reservas!Z841="",IF(Reservas!Y841="","",IF(Reservas!X841=$O$10,0.85,IF(Reservas!X841=$O$11,0.45,IF(Reservas!X841=$O$12,0.33,"")))),Reservas!Z841)</f>
        <v/>
      </c>
      <c r="CJ836" t="str">
        <f>IF(Reservas!AC841="",IF(Reservas!AB841="","",IF(Reservas!AA841=$O$10,0.85,IF(Reservas!AA841=$O$11,0.45,IF(Reservas!AA841=$O$12,0.33,"")))),Reservas!AC841)</f>
        <v/>
      </c>
      <c r="CK836" t="str">
        <f>IF(Reservas!AF841="",IF(Reservas!AE841="","",IF(Reservas!AD841=$O$10,0.85,IF(Reservas!AD841=$O$11,0.45,IF(Reservas!AD841=$O$12,0.33,"")))),Reservas!AF841)</f>
        <v/>
      </c>
      <c r="CL836" t="str">
        <f>IF(Reservas!AI841="",IF(Reservas!AH841="","",IF(Reservas!AG841=$O$10,0.85,IF(Reservas!AG841=$O$11,0.45,IF(Reservas!AG841=$O$12,0.33,"")))),Reservas!AI841)</f>
        <v/>
      </c>
      <c r="CM836" t="str">
        <f>IF(Reservas!AL841="",IF(Reservas!AK841="","",IF(Reservas!AJ841=$O$10,0.85,IF(Reservas!AJ841=$O$11,0.45,IF(Reservas!AJ841=$O$12,0.33,"")))),Reservas!AL841)</f>
        <v/>
      </c>
      <c r="CO836" t="str">
        <f>IFERROR('Prod y alimentación'!E894*IF($AN836=$R$10,VLOOKUP($AO836,Listas!$B$6:$C$106,2,),IF($AN836=$R$11,VLOOKUP($AO836,Listas!$E$6:$F$106,2,),IF($AN836=$R$12,VLOOKUP($AO836,Listas!$H$6:$I$106,2,),""))),"")</f>
        <v/>
      </c>
      <c r="CP836" t="str">
        <f>IFERROR('Prod y alimentación'!H894*IF($AN836=$R$10,VLOOKUP($AO836,Listas!$B$6:$C$106,2,),IF($AN836=$R$11,VLOOKUP($AO836,Listas!$E$6:$F$106,2,),IF($AN836=$R$12,VLOOKUP($AO836,Listas!$H$6:$I$106,2,),""))),"")</f>
        <v/>
      </c>
      <c r="CQ836" t="str">
        <f>IFERROR('Prod y alimentación'!K894*IF($AN836=$R$10,VLOOKUP($AO836,Listas!$B$6:$C$106,2,),IF($AN836=$R$11,VLOOKUP($AO836,Listas!$E$6:$F$106,2,),IF($AN836=$R$12,VLOOKUP($AO836,Listas!$H$6:$I$106,2,),""))),"")</f>
        <v/>
      </c>
      <c r="CR836" t="str">
        <f>IFERROR('Prod y alimentación'!N894*IF($AN836=$R$10,VLOOKUP($AO836,Listas!$B$6:$C$106,2,),IF($AN836=$R$11,VLOOKUP($AO836,Listas!$E$6:$F$106,2,),IF($AN836=$R$12,VLOOKUP($AO836,Listas!$H$6:$I$106,2,),""))),"")</f>
        <v/>
      </c>
      <c r="CS836" t="str">
        <f>IFERROR('Prod y alimentación'!Q894*IF($AN836=$R$10,VLOOKUP($AO836,Listas!$B$6:$C$106,2,),IF($AN836=$R$11,VLOOKUP($AO836,Listas!$E$6:$F$106,2,),IF($AN836=$R$12,VLOOKUP($AO836,Listas!$H$6:$I$106,2,),""))),"")</f>
        <v/>
      </c>
      <c r="CT836" t="str">
        <f>IFERROR('Prod y alimentación'!T894*IF($AN836=$R$10,VLOOKUP($AO836,Listas!$B$6:$C$106,2,),IF($AN836=$R$11,VLOOKUP($AO836,Listas!$E$6:$F$106,2,),IF($AN836=$R$12,VLOOKUP($AO836,Listas!$H$6:$I$106,2,),""))),"")</f>
        <v/>
      </c>
      <c r="CU836" t="str">
        <f>IFERROR('Prod y alimentación'!W894*IF($AN836=$R$10,VLOOKUP($AO836,Listas!$B$6:$C$106,2,),IF($AN836=$R$11,VLOOKUP($AO836,Listas!$E$6:$F$106,2,),IF($AN836=$R$12,VLOOKUP($AO836,Listas!$H$6:$I$106,2,),""))),"")</f>
        <v/>
      </c>
      <c r="CV836" t="str">
        <f>IFERROR('Prod y alimentación'!Z894*IF($AN836=$R$10,VLOOKUP($AO836,Listas!$B$6:$C$106,2,),IF($AN836=$R$11,VLOOKUP($AO836,Listas!$E$6:$F$106,2,),IF($AN836=$R$12,VLOOKUP($AO836,Listas!$H$6:$I$106,2,),""))),"")</f>
        <v/>
      </c>
      <c r="CW836" t="str">
        <f>IFERROR('Prod y alimentación'!AC894*IF($AN836=$R$10,VLOOKUP($AO836,Listas!$B$6:$C$106,2,),IF($AN836=$R$11,VLOOKUP($AO836,Listas!$E$6:$F$106,2,),IF($AN836=$R$12,VLOOKUP($AO836,Listas!$H$6:$I$106,2,),""))),"")</f>
        <v/>
      </c>
      <c r="CX836" t="str">
        <f>IFERROR('Prod y alimentación'!AF894*IF($AN836=$R$10,VLOOKUP($AO836,Listas!$B$6:$C$106,2,),IF($AN836=$R$11,VLOOKUP($AO836,Listas!$E$6:$F$106,2,),IF($AN836=$R$12,VLOOKUP($AO836,Listas!$H$6:$I$106,2,),""))),"")</f>
        <v/>
      </c>
      <c r="CY836" t="str">
        <f>IFERROR('Prod y alimentación'!AI894*IF($AN836=$R$10,VLOOKUP($AO836,Listas!$B$6:$C$106,2,),IF($AN836=$R$11,VLOOKUP($AO836,Listas!$E$6:$F$106,2,),IF($AN836=$R$12,VLOOKUP($AO836,Listas!$H$6:$I$106,2,),""))),"")</f>
        <v/>
      </c>
      <c r="CZ836" t="str">
        <f>IFERROR('Prod y alimentación'!AL894*IF($AN836=$R$10,VLOOKUP($AO836,Listas!$B$6:$C$106,2,),IF($AN836=$R$11,VLOOKUP($AO836,Listas!$E$6:$F$106,2,),IF($AN836=$R$12,VLOOKUP($AO836,Listas!$H$6:$I$106,2,),""))),"")</f>
        <v/>
      </c>
    </row>
    <row r="837" spans="80:104" x14ac:dyDescent="0.35">
      <c r="CB837" t="str">
        <f>IF(Reservas!E842="",IF(Reservas!D842="","",IF(Reservas!C842=$O$10,0.85,IF(Reservas!C842=$O$11,0.45,IF(Reservas!C842=$O$12,0.33,"")))),Reservas!E842)</f>
        <v/>
      </c>
      <c r="CC837" t="str">
        <f>IF(Reservas!H842="",IF(Reservas!G842="","",IF(Reservas!F842=$O$10,0.85,IF(Reservas!F842=$O$11,0.45,IF(Reservas!F842=$O$12,0.33,"")))),Reservas!H842)</f>
        <v/>
      </c>
      <c r="CD837" t="str">
        <f>IF(Reservas!K842="",IF(Reservas!J842="","",IF(Reservas!I842=$O$10,0.85,IF(Reservas!I842=$O$11,0.45,IF(Reservas!I842=$O$12,0.33,"")))),Reservas!K842)</f>
        <v/>
      </c>
      <c r="CE837" t="str">
        <f>IF(Reservas!N842="",IF(Reservas!M842="","",IF(Reservas!L842=$O$10,0.85,IF(Reservas!L842=$O$11,0.45,IF(Reservas!L842=$O$12,0.33,"")))),Reservas!N842)</f>
        <v/>
      </c>
      <c r="CF837" t="str">
        <f>IF(Reservas!Q842="",IF(Reservas!P842="","",IF(Reservas!O842=$O$10,0.85,IF(Reservas!O842=$O$11,0.45,IF(Reservas!O842=$O$12,0.33,"")))),Reservas!Q842)</f>
        <v/>
      </c>
      <c r="CG837" t="str">
        <f>IF(Reservas!T842="",IF(Reservas!S842="","",IF(Reservas!R842=$O$10,0.85,IF(Reservas!R842=$O$11,0.45,IF(Reservas!R842=$O$12,0.33,"")))),Reservas!T842)</f>
        <v/>
      </c>
      <c r="CH837" t="str">
        <f>IF(Reservas!W842="",IF(Reservas!V842="","",IF(Reservas!U842=$O$10,0.85,IF(Reservas!U842=$O$11,0.45,IF(Reservas!U842=$O$12,0.33,"")))),Reservas!W842)</f>
        <v/>
      </c>
      <c r="CI837" t="str">
        <f>IF(Reservas!Z842="",IF(Reservas!Y842="","",IF(Reservas!X842=$O$10,0.85,IF(Reservas!X842=$O$11,0.45,IF(Reservas!X842=$O$12,0.33,"")))),Reservas!Z842)</f>
        <v/>
      </c>
      <c r="CJ837" t="str">
        <f>IF(Reservas!AC842="",IF(Reservas!AB842="","",IF(Reservas!AA842=$O$10,0.85,IF(Reservas!AA842=$O$11,0.45,IF(Reservas!AA842=$O$12,0.33,"")))),Reservas!AC842)</f>
        <v/>
      </c>
      <c r="CK837" t="str">
        <f>IF(Reservas!AF842="",IF(Reservas!AE842="","",IF(Reservas!AD842=$O$10,0.85,IF(Reservas!AD842=$O$11,0.45,IF(Reservas!AD842=$O$12,0.33,"")))),Reservas!AF842)</f>
        <v/>
      </c>
      <c r="CL837" t="str">
        <f>IF(Reservas!AI842="",IF(Reservas!AH842="","",IF(Reservas!AG842=$O$10,0.85,IF(Reservas!AG842=$O$11,0.45,IF(Reservas!AG842=$O$12,0.33,"")))),Reservas!AI842)</f>
        <v/>
      </c>
      <c r="CM837" t="str">
        <f>IF(Reservas!AL842="",IF(Reservas!AK842="","",IF(Reservas!AJ842=$O$10,0.85,IF(Reservas!AJ842=$O$11,0.45,IF(Reservas!AJ842=$O$12,0.33,"")))),Reservas!AL842)</f>
        <v/>
      </c>
      <c r="CO837" t="str">
        <f>IFERROR('Prod y alimentación'!E895*IF($AN837=$R$10,VLOOKUP($AO837,Listas!$B$6:$C$106,2,),IF($AN837=$R$11,VLOOKUP($AO837,Listas!$E$6:$F$106,2,),IF($AN837=$R$12,VLOOKUP($AO837,Listas!$H$6:$I$106,2,),""))),"")</f>
        <v/>
      </c>
      <c r="CP837" t="str">
        <f>IFERROR('Prod y alimentación'!H895*IF($AN837=$R$10,VLOOKUP($AO837,Listas!$B$6:$C$106,2,),IF($AN837=$R$11,VLOOKUP($AO837,Listas!$E$6:$F$106,2,),IF($AN837=$R$12,VLOOKUP($AO837,Listas!$H$6:$I$106,2,),""))),"")</f>
        <v/>
      </c>
      <c r="CQ837" t="str">
        <f>IFERROR('Prod y alimentación'!K895*IF($AN837=$R$10,VLOOKUP($AO837,Listas!$B$6:$C$106,2,),IF($AN837=$R$11,VLOOKUP($AO837,Listas!$E$6:$F$106,2,),IF($AN837=$R$12,VLOOKUP($AO837,Listas!$H$6:$I$106,2,),""))),"")</f>
        <v/>
      </c>
      <c r="CR837" t="str">
        <f>IFERROR('Prod y alimentación'!N895*IF($AN837=$R$10,VLOOKUP($AO837,Listas!$B$6:$C$106,2,),IF($AN837=$R$11,VLOOKUP($AO837,Listas!$E$6:$F$106,2,),IF($AN837=$R$12,VLOOKUP($AO837,Listas!$H$6:$I$106,2,),""))),"")</f>
        <v/>
      </c>
      <c r="CS837" t="str">
        <f>IFERROR('Prod y alimentación'!Q895*IF($AN837=$R$10,VLOOKUP($AO837,Listas!$B$6:$C$106,2,),IF($AN837=$R$11,VLOOKUP($AO837,Listas!$E$6:$F$106,2,),IF($AN837=$R$12,VLOOKUP($AO837,Listas!$H$6:$I$106,2,),""))),"")</f>
        <v/>
      </c>
      <c r="CT837" t="str">
        <f>IFERROR('Prod y alimentación'!T895*IF($AN837=$R$10,VLOOKUP($AO837,Listas!$B$6:$C$106,2,),IF($AN837=$R$11,VLOOKUP($AO837,Listas!$E$6:$F$106,2,),IF($AN837=$R$12,VLOOKUP($AO837,Listas!$H$6:$I$106,2,),""))),"")</f>
        <v/>
      </c>
      <c r="CU837" t="str">
        <f>IFERROR('Prod y alimentación'!W895*IF($AN837=$R$10,VLOOKUP($AO837,Listas!$B$6:$C$106,2,),IF($AN837=$R$11,VLOOKUP($AO837,Listas!$E$6:$F$106,2,),IF($AN837=$R$12,VLOOKUP($AO837,Listas!$H$6:$I$106,2,),""))),"")</f>
        <v/>
      </c>
      <c r="CV837" t="str">
        <f>IFERROR('Prod y alimentación'!Z895*IF($AN837=$R$10,VLOOKUP($AO837,Listas!$B$6:$C$106,2,),IF($AN837=$R$11,VLOOKUP($AO837,Listas!$E$6:$F$106,2,),IF($AN837=$R$12,VLOOKUP($AO837,Listas!$H$6:$I$106,2,),""))),"")</f>
        <v/>
      </c>
      <c r="CW837" t="str">
        <f>IFERROR('Prod y alimentación'!AC895*IF($AN837=$R$10,VLOOKUP($AO837,Listas!$B$6:$C$106,2,),IF($AN837=$R$11,VLOOKUP($AO837,Listas!$E$6:$F$106,2,),IF($AN837=$R$12,VLOOKUP($AO837,Listas!$H$6:$I$106,2,),""))),"")</f>
        <v/>
      </c>
      <c r="CX837" t="str">
        <f>IFERROR('Prod y alimentación'!AF895*IF($AN837=$R$10,VLOOKUP($AO837,Listas!$B$6:$C$106,2,),IF($AN837=$R$11,VLOOKUP($AO837,Listas!$E$6:$F$106,2,),IF($AN837=$R$12,VLOOKUP($AO837,Listas!$H$6:$I$106,2,),""))),"")</f>
        <v/>
      </c>
      <c r="CY837" t="str">
        <f>IFERROR('Prod y alimentación'!AI895*IF($AN837=$R$10,VLOOKUP($AO837,Listas!$B$6:$C$106,2,),IF($AN837=$R$11,VLOOKUP($AO837,Listas!$E$6:$F$106,2,),IF($AN837=$R$12,VLOOKUP($AO837,Listas!$H$6:$I$106,2,),""))),"")</f>
        <v/>
      </c>
      <c r="CZ837" t="str">
        <f>IFERROR('Prod y alimentación'!AL895*IF($AN837=$R$10,VLOOKUP($AO837,Listas!$B$6:$C$106,2,),IF($AN837=$R$11,VLOOKUP($AO837,Listas!$E$6:$F$106,2,),IF($AN837=$R$12,VLOOKUP($AO837,Listas!$H$6:$I$106,2,),""))),"")</f>
        <v/>
      </c>
    </row>
    <row r="838" spans="80:104" x14ac:dyDescent="0.35">
      <c r="CB838" t="str">
        <f>IF(Reservas!E843="",IF(Reservas!D843="","",IF(Reservas!C843=$O$10,0.85,IF(Reservas!C843=$O$11,0.45,IF(Reservas!C843=$O$12,0.33,"")))),Reservas!E843)</f>
        <v/>
      </c>
      <c r="CC838" t="str">
        <f>IF(Reservas!H843="",IF(Reservas!G843="","",IF(Reservas!F843=$O$10,0.85,IF(Reservas!F843=$O$11,0.45,IF(Reservas!F843=$O$12,0.33,"")))),Reservas!H843)</f>
        <v/>
      </c>
      <c r="CD838" t="str">
        <f>IF(Reservas!K843="",IF(Reservas!J843="","",IF(Reservas!I843=$O$10,0.85,IF(Reservas!I843=$O$11,0.45,IF(Reservas!I843=$O$12,0.33,"")))),Reservas!K843)</f>
        <v/>
      </c>
      <c r="CE838" t="str">
        <f>IF(Reservas!N843="",IF(Reservas!M843="","",IF(Reservas!L843=$O$10,0.85,IF(Reservas!L843=$O$11,0.45,IF(Reservas!L843=$O$12,0.33,"")))),Reservas!N843)</f>
        <v/>
      </c>
      <c r="CF838" t="str">
        <f>IF(Reservas!Q843="",IF(Reservas!P843="","",IF(Reservas!O843=$O$10,0.85,IF(Reservas!O843=$O$11,0.45,IF(Reservas!O843=$O$12,0.33,"")))),Reservas!Q843)</f>
        <v/>
      </c>
      <c r="CG838" t="str">
        <f>IF(Reservas!T843="",IF(Reservas!S843="","",IF(Reservas!R843=$O$10,0.85,IF(Reservas!R843=$O$11,0.45,IF(Reservas!R843=$O$12,0.33,"")))),Reservas!T843)</f>
        <v/>
      </c>
      <c r="CH838" t="str">
        <f>IF(Reservas!W843="",IF(Reservas!V843="","",IF(Reservas!U843=$O$10,0.85,IF(Reservas!U843=$O$11,0.45,IF(Reservas!U843=$O$12,0.33,"")))),Reservas!W843)</f>
        <v/>
      </c>
      <c r="CI838" t="str">
        <f>IF(Reservas!Z843="",IF(Reservas!Y843="","",IF(Reservas!X843=$O$10,0.85,IF(Reservas!X843=$O$11,0.45,IF(Reservas!X843=$O$12,0.33,"")))),Reservas!Z843)</f>
        <v/>
      </c>
      <c r="CJ838" t="str">
        <f>IF(Reservas!AC843="",IF(Reservas!AB843="","",IF(Reservas!AA843=$O$10,0.85,IF(Reservas!AA843=$O$11,0.45,IF(Reservas!AA843=$O$12,0.33,"")))),Reservas!AC843)</f>
        <v/>
      </c>
      <c r="CK838" t="str">
        <f>IF(Reservas!AF843="",IF(Reservas!AE843="","",IF(Reservas!AD843=$O$10,0.85,IF(Reservas!AD843=$O$11,0.45,IF(Reservas!AD843=$O$12,0.33,"")))),Reservas!AF843)</f>
        <v/>
      </c>
      <c r="CL838" t="str">
        <f>IF(Reservas!AI843="",IF(Reservas!AH843="","",IF(Reservas!AG843=$O$10,0.85,IF(Reservas!AG843=$O$11,0.45,IF(Reservas!AG843=$O$12,0.33,"")))),Reservas!AI843)</f>
        <v/>
      </c>
      <c r="CM838" t="str">
        <f>IF(Reservas!AL843="",IF(Reservas!AK843="","",IF(Reservas!AJ843=$O$10,0.85,IF(Reservas!AJ843=$O$11,0.45,IF(Reservas!AJ843=$O$12,0.33,"")))),Reservas!AL843)</f>
        <v/>
      </c>
      <c r="CO838" t="str">
        <f>IFERROR('Prod y alimentación'!E896*IF($AN838=$R$10,VLOOKUP($AO838,Listas!$B$6:$C$106,2,),IF($AN838=$R$11,VLOOKUP($AO838,Listas!$E$6:$F$106,2,),IF($AN838=$R$12,VLOOKUP($AO838,Listas!$H$6:$I$106,2,),""))),"")</f>
        <v/>
      </c>
      <c r="CP838" t="str">
        <f>IFERROR('Prod y alimentación'!H896*IF($AN838=$R$10,VLOOKUP($AO838,Listas!$B$6:$C$106,2,),IF($AN838=$R$11,VLOOKUP($AO838,Listas!$E$6:$F$106,2,),IF($AN838=$R$12,VLOOKUP($AO838,Listas!$H$6:$I$106,2,),""))),"")</f>
        <v/>
      </c>
      <c r="CQ838" t="str">
        <f>IFERROR('Prod y alimentación'!K896*IF($AN838=$R$10,VLOOKUP($AO838,Listas!$B$6:$C$106,2,),IF($AN838=$R$11,VLOOKUP($AO838,Listas!$E$6:$F$106,2,),IF($AN838=$R$12,VLOOKUP($AO838,Listas!$H$6:$I$106,2,),""))),"")</f>
        <v/>
      </c>
      <c r="CR838" t="str">
        <f>IFERROR('Prod y alimentación'!N896*IF($AN838=$R$10,VLOOKUP($AO838,Listas!$B$6:$C$106,2,),IF($AN838=$R$11,VLOOKUP($AO838,Listas!$E$6:$F$106,2,),IF($AN838=$R$12,VLOOKUP($AO838,Listas!$H$6:$I$106,2,),""))),"")</f>
        <v/>
      </c>
      <c r="CS838" t="str">
        <f>IFERROR('Prod y alimentación'!Q896*IF($AN838=$R$10,VLOOKUP($AO838,Listas!$B$6:$C$106,2,),IF($AN838=$R$11,VLOOKUP($AO838,Listas!$E$6:$F$106,2,),IF($AN838=$R$12,VLOOKUP($AO838,Listas!$H$6:$I$106,2,),""))),"")</f>
        <v/>
      </c>
      <c r="CT838" t="str">
        <f>IFERROR('Prod y alimentación'!T896*IF($AN838=$R$10,VLOOKUP($AO838,Listas!$B$6:$C$106,2,),IF($AN838=$R$11,VLOOKUP($AO838,Listas!$E$6:$F$106,2,),IF($AN838=$R$12,VLOOKUP($AO838,Listas!$H$6:$I$106,2,),""))),"")</f>
        <v/>
      </c>
      <c r="CU838" t="str">
        <f>IFERROR('Prod y alimentación'!W896*IF($AN838=$R$10,VLOOKUP($AO838,Listas!$B$6:$C$106,2,),IF($AN838=$R$11,VLOOKUP($AO838,Listas!$E$6:$F$106,2,),IF($AN838=$R$12,VLOOKUP($AO838,Listas!$H$6:$I$106,2,),""))),"")</f>
        <v/>
      </c>
      <c r="CV838" t="str">
        <f>IFERROR('Prod y alimentación'!Z896*IF($AN838=$R$10,VLOOKUP($AO838,Listas!$B$6:$C$106,2,),IF($AN838=$R$11,VLOOKUP($AO838,Listas!$E$6:$F$106,2,),IF($AN838=$R$12,VLOOKUP($AO838,Listas!$H$6:$I$106,2,),""))),"")</f>
        <v/>
      </c>
      <c r="CW838" t="str">
        <f>IFERROR('Prod y alimentación'!AC896*IF($AN838=$R$10,VLOOKUP($AO838,Listas!$B$6:$C$106,2,),IF($AN838=$R$11,VLOOKUP($AO838,Listas!$E$6:$F$106,2,),IF($AN838=$R$12,VLOOKUP($AO838,Listas!$H$6:$I$106,2,),""))),"")</f>
        <v/>
      </c>
      <c r="CX838" t="str">
        <f>IFERROR('Prod y alimentación'!AF896*IF($AN838=$R$10,VLOOKUP($AO838,Listas!$B$6:$C$106,2,),IF($AN838=$R$11,VLOOKUP($AO838,Listas!$E$6:$F$106,2,),IF($AN838=$R$12,VLOOKUP($AO838,Listas!$H$6:$I$106,2,),""))),"")</f>
        <v/>
      </c>
      <c r="CY838" t="str">
        <f>IFERROR('Prod y alimentación'!AI896*IF($AN838=$R$10,VLOOKUP($AO838,Listas!$B$6:$C$106,2,),IF($AN838=$R$11,VLOOKUP($AO838,Listas!$E$6:$F$106,2,),IF($AN838=$R$12,VLOOKUP($AO838,Listas!$H$6:$I$106,2,),""))),"")</f>
        <v/>
      </c>
      <c r="CZ838" t="str">
        <f>IFERROR('Prod y alimentación'!AL896*IF($AN838=$R$10,VLOOKUP($AO838,Listas!$B$6:$C$106,2,),IF($AN838=$R$11,VLOOKUP($AO838,Listas!$E$6:$F$106,2,),IF($AN838=$R$12,VLOOKUP($AO838,Listas!$H$6:$I$106,2,),""))),"")</f>
        <v/>
      </c>
    </row>
    <row r="839" spans="80:104" x14ac:dyDescent="0.35">
      <c r="CB839" t="str">
        <f>IF(Reservas!E844="",IF(Reservas!D844="","",IF(Reservas!C844=$O$10,0.85,IF(Reservas!C844=$O$11,0.45,IF(Reservas!C844=$O$12,0.33,"")))),Reservas!E844)</f>
        <v/>
      </c>
      <c r="CC839" t="str">
        <f>IF(Reservas!H844="",IF(Reservas!G844="","",IF(Reservas!F844=$O$10,0.85,IF(Reservas!F844=$O$11,0.45,IF(Reservas!F844=$O$12,0.33,"")))),Reservas!H844)</f>
        <v/>
      </c>
      <c r="CD839" t="str">
        <f>IF(Reservas!K844="",IF(Reservas!J844="","",IF(Reservas!I844=$O$10,0.85,IF(Reservas!I844=$O$11,0.45,IF(Reservas!I844=$O$12,0.33,"")))),Reservas!K844)</f>
        <v/>
      </c>
      <c r="CE839" t="str">
        <f>IF(Reservas!N844="",IF(Reservas!M844="","",IF(Reservas!L844=$O$10,0.85,IF(Reservas!L844=$O$11,0.45,IF(Reservas!L844=$O$12,0.33,"")))),Reservas!N844)</f>
        <v/>
      </c>
      <c r="CF839" t="str">
        <f>IF(Reservas!Q844="",IF(Reservas!P844="","",IF(Reservas!O844=$O$10,0.85,IF(Reservas!O844=$O$11,0.45,IF(Reservas!O844=$O$12,0.33,"")))),Reservas!Q844)</f>
        <v/>
      </c>
      <c r="CG839" t="str">
        <f>IF(Reservas!T844="",IF(Reservas!S844="","",IF(Reservas!R844=$O$10,0.85,IF(Reservas!R844=$O$11,0.45,IF(Reservas!R844=$O$12,0.33,"")))),Reservas!T844)</f>
        <v/>
      </c>
      <c r="CH839" t="str">
        <f>IF(Reservas!W844="",IF(Reservas!V844="","",IF(Reservas!U844=$O$10,0.85,IF(Reservas!U844=$O$11,0.45,IF(Reservas!U844=$O$12,0.33,"")))),Reservas!W844)</f>
        <v/>
      </c>
      <c r="CI839" t="str">
        <f>IF(Reservas!Z844="",IF(Reservas!Y844="","",IF(Reservas!X844=$O$10,0.85,IF(Reservas!X844=$O$11,0.45,IF(Reservas!X844=$O$12,0.33,"")))),Reservas!Z844)</f>
        <v/>
      </c>
      <c r="CJ839" t="str">
        <f>IF(Reservas!AC844="",IF(Reservas!AB844="","",IF(Reservas!AA844=$O$10,0.85,IF(Reservas!AA844=$O$11,0.45,IF(Reservas!AA844=$O$12,0.33,"")))),Reservas!AC844)</f>
        <v/>
      </c>
      <c r="CK839" t="str">
        <f>IF(Reservas!AF844="",IF(Reservas!AE844="","",IF(Reservas!AD844=$O$10,0.85,IF(Reservas!AD844=$O$11,0.45,IF(Reservas!AD844=$O$12,0.33,"")))),Reservas!AF844)</f>
        <v/>
      </c>
      <c r="CL839" t="str">
        <f>IF(Reservas!AI844="",IF(Reservas!AH844="","",IF(Reservas!AG844=$O$10,0.85,IF(Reservas!AG844=$O$11,0.45,IF(Reservas!AG844=$O$12,0.33,"")))),Reservas!AI844)</f>
        <v/>
      </c>
      <c r="CM839" t="str">
        <f>IF(Reservas!AL844="",IF(Reservas!AK844="","",IF(Reservas!AJ844=$O$10,0.85,IF(Reservas!AJ844=$O$11,0.45,IF(Reservas!AJ844=$O$12,0.33,"")))),Reservas!AL844)</f>
        <v/>
      </c>
      <c r="CO839" t="str">
        <f>IFERROR('Prod y alimentación'!E897*IF($AN839=$R$10,VLOOKUP($AO839,Listas!$B$6:$C$106,2,),IF($AN839=$R$11,VLOOKUP($AO839,Listas!$E$6:$F$106,2,),IF($AN839=$R$12,VLOOKUP($AO839,Listas!$H$6:$I$106,2,),""))),"")</f>
        <v/>
      </c>
      <c r="CP839" t="str">
        <f>IFERROR('Prod y alimentación'!H897*IF($AN839=$R$10,VLOOKUP($AO839,Listas!$B$6:$C$106,2,),IF($AN839=$R$11,VLOOKUP($AO839,Listas!$E$6:$F$106,2,),IF($AN839=$R$12,VLOOKUP($AO839,Listas!$H$6:$I$106,2,),""))),"")</f>
        <v/>
      </c>
      <c r="CQ839" t="str">
        <f>IFERROR('Prod y alimentación'!K897*IF($AN839=$R$10,VLOOKUP($AO839,Listas!$B$6:$C$106,2,),IF($AN839=$R$11,VLOOKUP($AO839,Listas!$E$6:$F$106,2,),IF($AN839=$R$12,VLOOKUP($AO839,Listas!$H$6:$I$106,2,),""))),"")</f>
        <v/>
      </c>
      <c r="CR839" t="str">
        <f>IFERROR('Prod y alimentación'!N897*IF($AN839=$R$10,VLOOKUP($AO839,Listas!$B$6:$C$106,2,),IF($AN839=$R$11,VLOOKUP($AO839,Listas!$E$6:$F$106,2,),IF($AN839=$R$12,VLOOKUP($AO839,Listas!$H$6:$I$106,2,),""))),"")</f>
        <v/>
      </c>
      <c r="CS839" t="str">
        <f>IFERROR('Prod y alimentación'!Q897*IF($AN839=$R$10,VLOOKUP($AO839,Listas!$B$6:$C$106,2,),IF($AN839=$R$11,VLOOKUP($AO839,Listas!$E$6:$F$106,2,),IF($AN839=$R$12,VLOOKUP($AO839,Listas!$H$6:$I$106,2,),""))),"")</f>
        <v/>
      </c>
      <c r="CT839" t="str">
        <f>IFERROR('Prod y alimentación'!T897*IF($AN839=$R$10,VLOOKUP($AO839,Listas!$B$6:$C$106,2,),IF($AN839=$R$11,VLOOKUP($AO839,Listas!$E$6:$F$106,2,),IF($AN839=$R$12,VLOOKUP($AO839,Listas!$H$6:$I$106,2,),""))),"")</f>
        <v/>
      </c>
      <c r="CU839" t="str">
        <f>IFERROR('Prod y alimentación'!W897*IF($AN839=$R$10,VLOOKUP($AO839,Listas!$B$6:$C$106,2,),IF($AN839=$R$11,VLOOKUP($AO839,Listas!$E$6:$F$106,2,),IF($AN839=$R$12,VLOOKUP($AO839,Listas!$H$6:$I$106,2,),""))),"")</f>
        <v/>
      </c>
      <c r="CV839" t="str">
        <f>IFERROR('Prod y alimentación'!Z897*IF($AN839=$R$10,VLOOKUP($AO839,Listas!$B$6:$C$106,2,),IF($AN839=$R$11,VLOOKUP($AO839,Listas!$E$6:$F$106,2,),IF($AN839=$R$12,VLOOKUP($AO839,Listas!$H$6:$I$106,2,),""))),"")</f>
        <v/>
      </c>
      <c r="CW839" t="str">
        <f>IFERROR('Prod y alimentación'!AC897*IF($AN839=$R$10,VLOOKUP($AO839,Listas!$B$6:$C$106,2,),IF($AN839=$R$11,VLOOKUP($AO839,Listas!$E$6:$F$106,2,),IF($AN839=$R$12,VLOOKUP($AO839,Listas!$H$6:$I$106,2,),""))),"")</f>
        <v/>
      </c>
      <c r="CX839" t="str">
        <f>IFERROR('Prod y alimentación'!AF897*IF($AN839=$R$10,VLOOKUP($AO839,Listas!$B$6:$C$106,2,),IF($AN839=$R$11,VLOOKUP($AO839,Listas!$E$6:$F$106,2,),IF($AN839=$R$12,VLOOKUP($AO839,Listas!$H$6:$I$106,2,),""))),"")</f>
        <v/>
      </c>
      <c r="CY839" t="str">
        <f>IFERROR('Prod y alimentación'!AI897*IF($AN839=$R$10,VLOOKUP($AO839,Listas!$B$6:$C$106,2,),IF($AN839=$R$11,VLOOKUP($AO839,Listas!$E$6:$F$106,2,),IF($AN839=$R$12,VLOOKUP($AO839,Listas!$H$6:$I$106,2,),""))),"")</f>
        <v/>
      </c>
      <c r="CZ839" t="str">
        <f>IFERROR('Prod y alimentación'!AL897*IF($AN839=$R$10,VLOOKUP($AO839,Listas!$B$6:$C$106,2,),IF($AN839=$R$11,VLOOKUP($AO839,Listas!$E$6:$F$106,2,),IF($AN839=$R$12,VLOOKUP($AO839,Listas!$H$6:$I$106,2,),""))),"")</f>
        <v/>
      </c>
    </row>
    <row r="840" spans="80:104" x14ac:dyDescent="0.35">
      <c r="CB840" t="str">
        <f>IF(Reservas!E845="",IF(Reservas!D845="","",IF(Reservas!C845=$O$10,0.85,IF(Reservas!C845=$O$11,0.45,IF(Reservas!C845=$O$12,0.33,"")))),Reservas!E845)</f>
        <v/>
      </c>
      <c r="CC840" t="str">
        <f>IF(Reservas!H845="",IF(Reservas!G845="","",IF(Reservas!F845=$O$10,0.85,IF(Reservas!F845=$O$11,0.45,IF(Reservas!F845=$O$12,0.33,"")))),Reservas!H845)</f>
        <v/>
      </c>
      <c r="CD840" t="str">
        <f>IF(Reservas!K845="",IF(Reservas!J845="","",IF(Reservas!I845=$O$10,0.85,IF(Reservas!I845=$O$11,0.45,IF(Reservas!I845=$O$12,0.33,"")))),Reservas!K845)</f>
        <v/>
      </c>
      <c r="CE840" t="str">
        <f>IF(Reservas!N845="",IF(Reservas!M845="","",IF(Reservas!L845=$O$10,0.85,IF(Reservas!L845=$O$11,0.45,IF(Reservas!L845=$O$12,0.33,"")))),Reservas!N845)</f>
        <v/>
      </c>
      <c r="CF840" t="str">
        <f>IF(Reservas!Q845="",IF(Reservas!P845="","",IF(Reservas!O845=$O$10,0.85,IF(Reservas!O845=$O$11,0.45,IF(Reservas!O845=$O$12,0.33,"")))),Reservas!Q845)</f>
        <v/>
      </c>
      <c r="CG840" t="str">
        <f>IF(Reservas!T845="",IF(Reservas!S845="","",IF(Reservas!R845=$O$10,0.85,IF(Reservas!R845=$O$11,0.45,IF(Reservas!R845=$O$12,0.33,"")))),Reservas!T845)</f>
        <v/>
      </c>
      <c r="CH840" t="str">
        <f>IF(Reservas!W845="",IF(Reservas!V845="","",IF(Reservas!U845=$O$10,0.85,IF(Reservas!U845=$O$11,0.45,IF(Reservas!U845=$O$12,0.33,"")))),Reservas!W845)</f>
        <v/>
      </c>
      <c r="CI840" t="str">
        <f>IF(Reservas!Z845="",IF(Reservas!Y845="","",IF(Reservas!X845=$O$10,0.85,IF(Reservas!X845=$O$11,0.45,IF(Reservas!X845=$O$12,0.33,"")))),Reservas!Z845)</f>
        <v/>
      </c>
      <c r="CJ840" t="str">
        <f>IF(Reservas!AC845="",IF(Reservas!AB845="","",IF(Reservas!AA845=$O$10,0.85,IF(Reservas!AA845=$O$11,0.45,IF(Reservas!AA845=$O$12,0.33,"")))),Reservas!AC845)</f>
        <v/>
      </c>
      <c r="CK840" t="str">
        <f>IF(Reservas!AF845="",IF(Reservas!AE845="","",IF(Reservas!AD845=$O$10,0.85,IF(Reservas!AD845=$O$11,0.45,IF(Reservas!AD845=$O$12,0.33,"")))),Reservas!AF845)</f>
        <v/>
      </c>
      <c r="CL840" t="str">
        <f>IF(Reservas!AI845="",IF(Reservas!AH845="","",IF(Reservas!AG845=$O$10,0.85,IF(Reservas!AG845=$O$11,0.45,IF(Reservas!AG845=$O$12,0.33,"")))),Reservas!AI845)</f>
        <v/>
      </c>
      <c r="CM840" t="str">
        <f>IF(Reservas!AL845="",IF(Reservas!AK845="","",IF(Reservas!AJ845=$O$10,0.85,IF(Reservas!AJ845=$O$11,0.45,IF(Reservas!AJ845=$O$12,0.33,"")))),Reservas!AL845)</f>
        <v/>
      </c>
      <c r="CO840" t="str">
        <f>IFERROR('Prod y alimentación'!E898*IF($AN840=$R$10,VLOOKUP($AO840,Listas!$B$6:$C$106,2,),IF($AN840=$R$11,VLOOKUP($AO840,Listas!$E$6:$F$106,2,),IF($AN840=$R$12,VLOOKUP($AO840,Listas!$H$6:$I$106,2,),""))),"")</f>
        <v/>
      </c>
      <c r="CP840" t="str">
        <f>IFERROR('Prod y alimentación'!H898*IF($AN840=$R$10,VLOOKUP($AO840,Listas!$B$6:$C$106,2,),IF($AN840=$R$11,VLOOKUP($AO840,Listas!$E$6:$F$106,2,),IF($AN840=$R$12,VLOOKUP($AO840,Listas!$H$6:$I$106,2,),""))),"")</f>
        <v/>
      </c>
      <c r="CQ840" t="str">
        <f>IFERROR('Prod y alimentación'!K898*IF($AN840=$R$10,VLOOKUP($AO840,Listas!$B$6:$C$106,2,),IF($AN840=$R$11,VLOOKUP($AO840,Listas!$E$6:$F$106,2,),IF($AN840=$R$12,VLOOKUP($AO840,Listas!$H$6:$I$106,2,),""))),"")</f>
        <v/>
      </c>
      <c r="CR840" t="str">
        <f>IFERROR('Prod y alimentación'!N898*IF($AN840=$R$10,VLOOKUP($AO840,Listas!$B$6:$C$106,2,),IF($AN840=$R$11,VLOOKUP($AO840,Listas!$E$6:$F$106,2,),IF($AN840=$R$12,VLOOKUP($AO840,Listas!$H$6:$I$106,2,),""))),"")</f>
        <v/>
      </c>
      <c r="CS840" t="str">
        <f>IFERROR('Prod y alimentación'!Q898*IF($AN840=$R$10,VLOOKUP($AO840,Listas!$B$6:$C$106,2,),IF($AN840=$R$11,VLOOKUP($AO840,Listas!$E$6:$F$106,2,),IF($AN840=$R$12,VLOOKUP($AO840,Listas!$H$6:$I$106,2,),""))),"")</f>
        <v/>
      </c>
      <c r="CT840" t="str">
        <f>IFERROR('Prod y alimentación'!T898*IF($AN840=$R$10,VLOOKUP($AO840,Listas!$B$6:$C$106,2,),IF($AN840=$R$11,VLOOKUP($AO840,Listas!$E$6:$F$106,2,),IF($AN840=$R$12,VLOOKUP($AO840,Listas!$H$6:$I$106,2,),""))),"")</f>
        <v/>
      </c>
      <c r="CU840" t="str">
        <f>IFERROR('Prod y alimentación'!W898*IF($AN840=$R$10,VLOOKUP($AO840,Listas!$B$6:$C$106,2,),IF($AN840=$R$11,VLOOKUP($AO840,Listas!$E$6:$F$106,2,),IF($AN840=$R$12,VLOOKUP($AO840,Listas!$H$6:$I$106,2,),""))),"")</f>
        <v/>
      </c>
      <c r="CV840" t="str">
        <f>IFERROR('Prod y alimentación'!Z898*IF($AN840=$R$10,VLOOKUP($AO840,Listas!$B$6:$C$106,2,),IF($AN840=$R$11,VLOOKUP($AO840,Listas!$E$6:$F$106,2,),IF($AN840=$R$12,VLOOKUP($AO840,Listas!$H$6:$I$106,2,),""))),"")</f>
        <v/>
      </c>
      <c r="CW840" t="str">
        <f>IFERROR('Prod y alimentación'!AC898*IF($AN840=$R$10,VLOOKUP($AO840,Listas!$B$6:$C$106,2,),IF($AN840=$R$11,VLOOKUP($AO840,Listas!$E$6:$F$106,2,),IF($AN840=$R$12,VLOOKUP($AO840,Listas!$H$6:$I$106,2,),""))),"")</f>
        <v/>
      </c>
      <c r="CX840" t="str">
        <f>IFERROR('Prod y alimentación'!AF898*IF($AN840=$R$10,VLOOKUP($AO840,Listas!$B$6:$C$106,2,),IF($AN840=$R$11,VLOOKUP($AO840,Listas!$E$6:$F$106,2,),IF($AN840=$R$12,VLOOKUP($AO840,Listas!$H$6:$I$106,2,),""))),"")</f>
        <v/>
      </c>
      <c r="CY840" t="str">
        <f>IFERROR('Prod y alimentación'!AI898*IF($AN840=$R$10,VLOOKUP($AO840,Listas!$B$6:$C$106,2,),IF($AN840=$R$11,VLOOKUP($AO840,Listas!$E$6:$F$106,2,),IF($AN840=$R$12,VLOOKUP($AO840,Listas!$H$6:$I$106,2,),""))),"")</f>
        <v/>
      </c>
      <c r="CZ840" t="str">
        <f>IFERROR('Prod y alimentación'!AL898*IF($AN840=$R$10,VLOOKUP($AO840,Listas!$B$6:$C$106,2,),IF($AN840=$R$11,VLOOKUP($AO840,Listas!$E$6:$F$106,2,),IF($AN840=$R$12,VLOOKUP($AO840,Listas!$H$6:$I$106,2,),""))),"")</f>
        <v/>
      </c>
    </row>
    <row r="841" spans="80:104" x14ac:dyDescent="0.35">
      <c r="CB841" t="str">
        <f>IF(Reservas!E846="",IF(Reservas!D846="","",IF(Reservas!C846=$O$10,0.85,IF(Reservas!C846=$O$11,0.45,IF(Reservas!C846=$O$12,0.33,"")))),Reservas!E846)</f>
        <v/>
      </c>
      <c r="CC841" t="str">
        <f>IF(Reservas!H846="",IF(Reservas!G846="","",IF(Reservas!F846=$O$10,0.85,IF(Reservas!F846=$O$11,0.45,IF(Reservas!F846=$O$12,0.33,"")))),Reservas!H846)</f>
        <v/>
      </c>
      <c r="CD841" t="str">
        <f>IF(Reservas!K846="",IF(Reservas!J846="","",IF(Reservas!I846=$O$10,0.85,IF(Reservas!I846=$O$11,0.45,IF(Reservas!I846=$O$12,0.33,"")))),Reservas!K846)</f>
        <v/>
      </c>
      <c r="CE841" t="str">
        <f>IF(Reservas!N846="",IF(Reservas!M846="","",IF(Reservas!L846=$O$10,0.85,IF(Reservas!L846=$O$11,0.45,IF(Reservas!L846=$O$12,0.33,"")))),Reservas!N846)</f>
        <v/>
      </c>
      <c r="CF841" t="str">
        <f>IF(Reservas!Q846="",IF(Reservas!P846="","",IF(Reservas!O846=$O$10,0.85,IF(Reservas!O846=$O$11,0.45,IF(Reservas!O846=$O$12,0.33,"")))),Reservas!Q846)</f>
        <v/>
      </c>
      <c r="CG841" t="str">
        <f>IF(Reservas!T846="",IF(Reservas!S846="","",IF(Reservas!R846=$O$10,0.85,IF(Reservas!R846=$O$11,0.45,IF(Reservas!R846=$O$12,0.33,"")))),Reservas!T846)</f>
        <v/>
      </c>
      <c r="CH841" t="str">
        <f>IF(Reservas!W846="",IF(Reservas!V846="","",IF(Reservas!U846=$O$10,0.85,IF(Reservas!U846=$O$11,0.45,IF(Reservas!U846=$O$12,0.33,"")))),Reservas!W846)</f>
        <v/>
      </c>
      <c r="CI841" t="str">
        <f>IF(Reservas!Z846="",IF(Reservas!Y846="","",IF(Reservas!X846=$O$10,0.85,IF(Reservas!X846=$O$11,0.45,IF(Reservas!X846=$O$12,0.33,"")))),Reservas!Z846)</f>
        <v/>
      </c>
      <c r="CJ841" t="str">
        <f>IF(Reservas!AC846="",IF(Reservas!AB846="","",IF(Reservas!AA846=$O$10,0.85,IF(Reservas!AA846=$O$11,0.45,IF(Reservas!AA846=$O$12,0.33,"")))),Reservas!AC846)</f>
        <v/>
      </c>
      <c r="CK841" t="str">
        <f>IF(Reservas!AF846="",IF(Reservas!AE846="","",IF(Reservas!AD846=$O$10,0.85,IF(Reservas!AD846=$O$11,0.45,IF(Reservas!AD846=$O$12,0.33,"")))),Reservas!AF846)</f>
        <v/>
      </c>
      <c r="CL841" t="str">
        <f>IF(Reservas!AI846="",IF(Reservas!AH846="","",IF(Reservas!AG846=$O$10,0.85,IF(Reservas!AG846=$O$11,0.45,IF(Reservas!AG846=$O$12,0.33,"")))),Reservas!AI846)</f>
        <v/>
      </c>
      <c r="CM841" t="str">
        <f>IF(Reservas!AL846="",IF(Reservas!AK846="","",IF(Reservas!AJ846=$O$10,0.85,IF(Reservas!AJ846=$O$11,0.45,IF(Reservas!AJ846=$O$12,0.33,"")))),Reservas!AL846)</f>
        <v/>
      </c>
      <c r="CO841" t="str">
        <f>IFERROR('Prod y alimentación'!E899*IF($AN841=$R$10,VLOOKUP($AO841,Listas!$B$6:$C$106,2,),IF($AN841=$R$11,VLOOKUP($AO841,Listas!$E$6:$F$106,2,),IF($AN841=$R$12,VLOOKUP($AO841,Listas!$H$6:$I$106,2,),""))),"")</f>
        <v/>
      </c>
      <c r="CP841" t="str">
        <f>IFERROR('Prod y alimentación'!H899*IF($AN841=$R$10,VLOOKUP($AO841,Listas!$B$6:$C$106,2,),IF($AN841=$R$11,VLOOKUP($AO841,Listas!$E$6:$F$106,2,),IF($AN841=$R$12,VLOOKUP($AO841,Listas!$H$6:$I$106,2,),""))),"")</f>
        <v/>
      </c>
      <c r="CQ841" t="str">
        <f>IFERROR('Prod y alimentación'!K899*IF($AN841=$R$10,VLOOKUP($AO841,Listas!$B$6:$C$106,2,),IF($AN841=$R$11,VLOOKUP($AO841,Listas!$E$6:$F$106,2,),IF($AN841=$R$12,VLOOKUP($AO841,Listas!$H$6:$I$106,2,),""))),"")</f>
        <v/>
      </c>
      <c r="CR841" t="str">
        <f>IFERROR('Prod y alimentación'!N899*IF($AN841=$R$10,VLOOKUP($AO841,Listas!$B$6:$C$106,2,),IF($AN841=$R$11,VLOOKUP($AO841,Listas!$E$6:$F$106,2,),IF($AN841=$R$12,VLOOKUP($AO841,Listas!$H$6:$I$106,2,),""))),"")</f>
        <v/>
      </c>
      <c r="CS841" t="str">
        <f>IFERROR('Prod y alimentación'!Q899*IF($AN841=$R$10,VLOOKUP($AO841,Listas!$B$6:$C$106,2,),IF($AN841=$R$11,VLOOKUP($AO841,Listas!$E$6:$F$106,2,),IF($AN841=$R$12,VLOOKUP($AO841,Listas!$H$6:$I$106,2,),""))),"")</f>
        <v/>
      </c>
      <c r="CT841" t="str">
        <f>IFERROR('Prod y alimentación'!T899*IF($AN841=$R$10,VLOOKUP($AO841,Listas!$B$6:$C$106,2,),IF($AN841=$R$11,VLOOKUP($AO841,Listas!$E$6:$F$106,2,),IF($AN841=$R$12,VLOOKUP($AO841,Listas!$H$6:$I$106,2,),""))),"")</f>
        <v/>
      </c>
      <c r="CU841" t="str">
        <f>IFERROR('Prod y alimentación'!W899*IF($AN841=$R$10,VLOOKUP($AO841,Listas!$B$6:$C$106,2,),IF($AN841=$R$11,VLOOKUP($AO841,Listas!$E$6:$F$106,2,),IF($AN841=$R$12,VLOOKUP($AO841,Listas!$H$6:$I$106,2,),""))),"")</f>
        <v/>
      </c>
      <c r="CV841" t="str">
        <f>IFERROR('Prod y alimentación'!Z899*IF($AN841=$R$10,VLOOKUP($AO841,Listas!$B$6:$C$106,2,),IF($AN841=$R$11,VLOOKUP($AO841,Listas!$E$6:$F$106,2,),IF($AN841=$R$12,VLOOKUP($AO841,Listas!$H$6:$I$106,2,),""))),"")</f>
        <v/>
      </c>
      <c r="CW841" t="str">
        <f>IFERROR('Prod y alimentación'!AC899*IF($AN841=$R$10,VLOOKUP($AO841,Listas!$B$6:$C$106,2,),IF($AN841=$R$11,VLOOKUP($AO841,Listas!$E$6:$F$106,2,),IF($AN841=$R$12,VLOOKUP($AO841,Listas!$H$6:$I$106,2,),""))),"")</f>
        <v/>
      </c>
      <c r="CX841" t="str">
        <f>IFERROR('Prod y alimentación'!AF899*IF($AN841=$R$10,VLOOKUP($AO841,Listas!$B$6:$C$106,2,),IF($AN841=$R$11,VLOOKUP($AO841,Listas!$E$6:$F$106,2,),IF($AN841=$R$12,VLOOKUP($AO841,Listas!$H$6:$I$106,2,),""))),"")</f>
        <v/>
      </c>
      <c r="CY841" t="str">
        <f>IFERROR('Prod y alimentación'!AI899*IF($AN841=$R$10,VLOOKUP($AO841,Listas!$B$6:$C$106,2,),IF($AN841=$R$11,VLOOKUP($AO841,Listas!$E$6:$F$106,2,),IF($AN841=$R$12,VLOOKUP($AO841,Listas!$H$6:$I$106,2,),""))),"")</f>
        <v/>
      </c>
      <c r="CZ841" t="str">
        <f>IFERROR('Prod y alimentación'!AL899*IF($AN841=$R$10,VLOOKUP($AO841,Listas!$B$6:$C$106,2,),IF($AN841=$R$11,VLOOKUP($AO841,Listas!$E$6:$F$106,2,),IF($AN841=$R$12,VLOOKUP($AO841,Listas!$H$6:$I$106,2,),""))),"")</f>
        <v/>
      </c>
    </row>
    <row r="842" spans="80:104" x14ac:dyDescent="0.35">
      <c r="CB842" t="str">
        <f>IF(Reservas!E847="",IF(Reservas!D847="","",IF(Reservas!C847=$O$10,0.85,IF(Reservas!C847=$O$11,0.45,IF(Reservas!C847=$O$12,0.33,"")))),Reservas!E847)</f>
        <v/>
      </c>
      <c r="CC842" t="str">
        <f>IF(Reservas!H847="",IF(Reservas!G847="","",IF(Reservas!F847=$O$10,0.85,IF(Reservas!F847=$O$11,0.45,IF(Reservas!F847=$O$12,0.33,"")))),Reservas!H847)</f>
        <v/>
      </c>
      <c r="CD842" t="str">
        <f>IF(Reservas!K847="",IF(Reservas!J847="","",IF(Reservas!I847=$O$10,0.85,IF(Reservas!I847=$O$11,0.45,IF(Reservas!I847=$O$12,0.33,"")))),Reservas!K847)</f>
        <v/>
      </c>
      <c r="CE842" t="str">
        <f>IF(Reservas!N847="",IF(Reservas!M847="","",IF(Reservas!L847=$O$10,0.85,IF(Reservas!L847=$O$11,0.45,IF(Reservas!L847=$O$12,0.33,"")))),Reservas!N847)</f>
        <v/>
      </c>
      <c r="CF842" t="str">
        <f>IF(Reservas!Q847="",IF(Reservas!P847="","",IF(Reservas!O847=$O$10,0.85,IF(Reservas!O847=$O$11,0.45,IF(Reservas!O847=$O$12,0.33,"")))),Reservas!Q847)</f>
        <v/>
      </c>
      <c r="CG842" t="str">
        <f>IF(Reservas!T847="",IF(Reservas!S847="","",IF(Reservas!R847=$O$10,0.85,IF(Reservas!R847=$O$11,0.45,IF(Reservas!R847=$O$12,0.33,"")))),Reservas!T847)</f>
        <v/>
      </c>
      <c r="CH842" t="str">
        <f>IF(Reservas!W847="",IF(Reservas!V847="","",IF(Reservas!U847=$O$10,0.85,IF(Reservas!U847=$O$11,0.45,IF(Reservas!U847=$O$12,0.33,"")))),Reservas!W847)</f>
        <v/>
      </c>
      <c r="CI842" t="str">
        <f>IF(Reservas!Z847="",IF(Reservas!Y847="","",IF(Reservas!X847=$O$10,0.85,IF(Reservas!X847=$O$11,0.45,IF(Reservas!X847=$O$12,0.33,"")))),Reservas!Z847)</f>
        <v/>
      </c>
      <c r="CJ842" t="str">
        <f>IF(Reservas!AC847="",IF(Reservas!AB847="","",IF(Reservas!AA847=$O$10,0.85,IF(Reservas!AA847=$O$11,0.45,IF(Reservas!AA847=$O$12,0.33,"")))),Reservas!AC847)</f>
        <v/>
      </c>
      <c r="CK842" t="str">
        <f>IF(Reservas!AF847="",IF(Reservas!AE847="","",IF(Reservas!AD847=$O$10,0.85,IF(Reservas!AD847=$O$11,0.45,IF(Reservas!AD847=$O$12,0.33,"")))),Reservas!AF847)</f>
        <v/>
      </c>
      <c r="CL842" t="str">
        <f>IF(Reservas!AI847="",IF(Reservas!AH847="","",IF(Reservas!AG847=$O$10,0.85,IF(Reservas!AG847=$O$11,0.45,IF(Reservas!AG847=$O$12,0.33,"")))),Reservas!AI847)</f>
        <v/>
      </c>
      <c r="CM842" t="str">
        <f>IF(Reservas!AL847="",IF(Reservas!AK847="","",IF(Reservas!AJ847=$O$10,0.85,IF(Reservas!AJ847=$O$11,0.45,IF(Reservas!AJ847=$O$12,0.33,"")))),Reservas!AL847)</f>
        <v/>
      </c>
      <c r="CO842" t="str">
        <f>IFERROR('Prod y alimentación'!E900*IF($AN842=$R$10,VLOOKUP($AO842,Listas!$B$6:$C$106,2,),IF($AN842=$R$11,VLOOKUP($AO842,Listas!$E$6:$F$106,2,),IF($AN842=$R$12,VLOOKUP($AO842,Listas!$H$6:$I$106,2,),""))),"")</f>
        <v/>
      </c>
      <c r="CP842" t="str">
        <f>IFERROR('Prod y alimentación'!H900*IF($AN842=$R$10,VLOOKUP($AO842,Listas!$B$6:$C$106,2,),IF($AN842=$R$11,VLOOKUP($AO842,Listas!$E$6:$F$106,2,),IF($AN842=$R$12,VLOOKUP($AO842,Listas!$H$6:$I$106,2,),""))),"")</f>
        <v/>
      </c>
      <c r="CQ842" t="str">
        <f>IFERROR('Prod y alimentación'!K900*IF($AN842=$R$10,VLOOKUP($AO842,Listas!$B$6:$C$106,2,),IF($AN842=$R$11,VLOOKUP($AO842,Listas!$E$6:$F$106,2,),IF($AN842=$R$12,VLOOKUP($AO842,Listas!$H$6:$I$106,2,),""))),"")</f>
        <v/>
      </c>
      <c r="CR842" t="str">
        <f>IFERROR('Prod y alimentación'!N900*IF($AN842=$R$10,VLOOKUP($AO842,Listas!$B$6:$C$106,2,),IF($AN842=$R$11,VLOOKUP($AO842,Listas!$E$6:$F$106,2,),IF($AN842=$R$12,VLOOKUP($AO842,Listas!$H$6:$I$106,2,),""))),"")</f>
        <v/>
      </c>
      <c r="CS842" t="str">
        <f>IFERROR('Prod y alimentación'!Q900*IF($AN842=$R$10,VLOOKUP($AO842,Listas!$B$6:$C$106,2,),IF($AN842=$R$11,VLOOKUP($AO842,Listas!$E$6:$F$106,2,),IF($AN842=$R$12,VLOOKUP($AO842,Listas!$H$6:$I$106,2,),""))),"")</f>
        <v/>
      </c>
      <c r="CT842" t="str">
        <f>IFERROR('Prod y alimentación'!T900*IF($AN842=$R$10,VLOOKUP($AO842,Listas!$B$6:$C$106,2,),IF($AN842=$R$11,VLOOKUP($AO842,Listas!$E$6:$F$106,2,),IF($AN842=$R$12,VLOOKUP($AO842,Listas!$H$6:$I$106,2,),""))),"")</f>
        <v/>
      </c>
      <c r="CU842" t="str">
        <f>IFERROR('Prod y alimentación'!W900*IF($AN842=$R$10,VLOOKUP($AO842,Listas!$B$6:$C$106,2,),IF($AN842=$R$11,VLOOKUP($AO842,Listas!$E$6:$F$106,2,),IF($AN842=$R$12,VLOOKUP($AO842,Listas!$H$6:$I$106,2,),""))),"")</f>
        <v/>
      </c>
      <c r="CV842" t="str">
        <f>IFERROR('Prod y alimentación'!Z900*IF($AN842=$R$10,VLOOKUP($AO842,Listas!$B$6:$C$106,2,),IF($AN842=$R$11,VLOOKUP($AO842,Listas!$E$6:$F$106,2,),IF($AN842=$R$12,VLOOKUP($AO842,Listas!$H$6:$I$106,2,),""))),"")</f>
        <v/>
      </c>
      <c r="CW842" t="str">
        <f>IFERROR('Prod y alimentación'!AC900*IF($AN842=$R$10,VLOOKUP($AO842,Listas!$B$6:$C$106,2,),IF($AN842=$R$11,VLOOKUP($AO842,Listas!$E$6:$F$106,2,),IF($AN842=$R$12,VLOOKUP($AO842,Listas!$H$6:$I$106,2,),""))),"")</f>
        <v/>
      </c>
      <c r="CX842" t="str">
        <f>IFERROR('Prod y alimentación'!AF900*IF($AN842=$R$10,VLOOKUP($AO842,Listas!$B$6:$C$106,2,),IF($AN842=$R$11,VLOOKUP($AO842,Listas!$E$6:$F$106,2,),IF($AN842=$R$12,VLOOKUP($AO842,Listas!$H$6:$I$106,2,),""))),"")</f>
        <v/>
      </c>
      <c r="CY842" t="str">
        <f>IFERROR('Prod y alimentación'!AI900*IF($AN842=$R$10,VLOOKUP($AO842,Listas!$B$6:$C$106,2,),IF($AN842=$R$11,VLOOKUP($AO842,Listas!$E$6:$F$106,2,),IF($AN842=$R$12,VLOOKUP($AO842,Listas!$H$6:$I$106,2,),""))),"")</f>
        <v/>
      </c>
      <c r="CZ842" t="str">
        <f>IFERROR('Prod y alimentación'!AL900*IF($AN842=$R$10,VLOOKUP($AO842,Listas!$B$6:$C$106,2,),IF($AN842=$R$11,VLOOKUP($AO842,Listas!$E$6:$F$106,2,),IF($AN842=$R$12,VLOOKUP($AO842,Listas!$H$6:$I$106,2,),""))),"")</f>
        <v/>
      </c>
    </row>
    <row r="843" spans="80:104" x14ac:dyDescent="0.35">
      <c r="CB843" t="str">
        <f>IF(Reservas!E848="",IF(Reservas!D848="","",IF(Reservas!C848=$O$10,0.85,IF(Reservas!C848=$O$11,0.45,IF(Reservas!C848=$O$12,0.33,"")))),Reservas!E848)</f>
        <v/>
      </c>
      <c r="CC843" t="str">
        <f>IF(Reservas!H848="",IF(Reservas!G848="","",IF(Reservas!F848=$O$10,0.85,IF(Reservas!F848=$O$11,0.45,IF(Reservas!F848=$O$12,0.33,"")))),Reservas!H848)</f>
        <v/>
      </c>
      <c r="CD843" t="str">
        <f>IF(Reservas!K848="",IF(Reservas!J848="","",IF(Reservas!I848=$O$10,0.85,IF(Reservas!I848=$O$11,0.45,IF(Reservas!I848=$O$12,0.33,"")))),Reservas!K848)</f>
        <v/>
      </c>
      <c r="CE843" t="str">
        <f>IF(Reservas!N848="",IF(Reservas!M848="","",IF(Reservas!L848=$O$10,0.85,IF(Reservas!L848=$O$11,0.45,IF(Reservas!L848=$O$12,0.33,"")))),Reservas!N848)</f>
        <v/>
      </c>
      <c r="CF843" t="str">
        <f>IF(Reservas!Q848="",IF(Reservas!P848="","",IF(Reservas!O848=$O$10,0.85,IF(Reservas!O848=$O$11,0.45,IF(Reservas!O848=$O$12,0.33,"")))),Reservas!Q848)</f>
        <v/>
      </c>
      <c r="CG843" t="str">
        <f>IF(Reservas!T848="",IF(Reservas!S848="","",IF(Reservas!R848=$O$10,0.85,IF(Reservas!R848=$O$11,0.45,IF(Reservas!R848=$O$12,0.33,"")))),Reservas!T848)</f>
        <v/>
      </c>
      <c r="CH843" t="str">
        <f>IF(Reservas!W848="",IF(Reservas!V848="","",IF(Reservas!U848=$O$10,0.85,IF(Reservas!U848=$O$11,0.45,IF(Reservas!U848=$O$12,0.33,"")))),Reservas!W848)</f>
        <v/>
      </c>
      <c r="CI843" t="str">
        <f>IF(Reservas!Z848="",IF(Reservas!Y848="","",IF(Reservas!X848=$O$10,0.85,IF(Reservas!X848=$O$11,0.45,IF(Reservas!X848=$O$12,0.33,"")))),Reservas!Z848)</f>
        <v/>
      </c>
      <c r="CJ843" t="str">
        <f>IF(Reservas!AC848="",IF(Reservas!AB848="","",IF(Reservas!AA848=$O$10,0.85,IF(Reservas!AA848=$O$11,0.45,IF(Reservas!AA848=$O$12,0.33,"")))),Reservas!AC848)</f>
        <v/>
      </c>
      <c r="CK843" t="str">
        <f>IF(Reservas!AF848="",IF(Reservas!AE848="","",IF(Reservas!AD848=$O$10,0.85,IF(Reservas!AD848=$O$11,0.45,IF(Reservas!AD848=$O$12,0.33,"")))),Reservas!AF848)</f>
        <v/>
      </c>
      <c r="CL843" t="str">
        <f>IF(Reservas!AI848="",IF(Reservas!AH848="","",IF(Reservas!AG848=$O$10,0.85,IF(Reservas!AG848=$O$11,0.45,IF(Reservas!AG848=$O$12,0.33,"")))),Reservas!AI848)</f>
        <v/>
      </c>
      <c r="CM843" t="str">
        <f>IF(Reservas!AL848="",IF(Reservas!AK848="","",IF(Reservas!AJ848=$O$10,0.85,IF(Reservas!AJ848=$O$11,0.45,IF(Reservas!AJ848=$O$12,0.33,"")))),Reservas!AL848)</f>
        <v/>
      </c>
      <c r="CO843" t="str">
        <f>IFERROR('Prod y alimentación'!E901*IF($AN843=$R$10,VLOOKUP($AO843,Listas!$B$6:$C$106,2,),IF($AN843=$R$11,VLOOKUP($AO843,Listas!$E$6:$F$106,2,),IF($AN843=$R$12,VLOOKUP($AO843,Listas!$H$6:$I$106,2,),""))),"")</f>
        <v/>
      </c>
      <c r="CP843" t="str">
        <f>IFERROR('Prod y alimentación'!H901*IF($AN843=$R$10,VLOOKUP($AO843,Listas!$B$6:$C$106,2,),IF($AN843=$R$11,VLOOKUP($AO843,Listas!$E$6:$F$106,2,),IF($AN843=$R$12,VLOOKUP($AO843,Listas!$H$6:$I$106,2,),""))),"")</f>
        <v/>
      </c>
      <c r="CQ843" t="str">
        <f>IFERROR('Prod y alimentación'!K901*IF($AN843=$R$10,VLOOKUP($AO843,Listas!$B$6:$C$106,2,),IF($AN843=$R$11,VLOOKUP($AO843,Listas!$E$6:$F$106,2,),IF($AN843=$R$12,VLOOKUP($AO843,Listas!$H$6:$I$106,2,),""))),"")</f>
        <v/>
      </c>
      <c r="CR843" t="str">
        <f>IFERROR('Prod y alimentación'!N901*IF($AN843=$R$10,VLOOKUP($AO843,Listas!$B$6:$C$106,2,),IF($AN843=$R$11,VLOOKUP($AO843,Listas!$E$6:$F$106,2,),IF($AN843=$R$12,VLOOKUP($AO843,Listas!$H$6:$I$106,2,),""))),"")</f>
        <v/>
      </c>
      <c r="CS843" t="str">
        <f>IFERROR('Prod y alimentación'!Q901*IF($AN843=$R$10,VLOOKUP($AO843,Listas!$B$6:$C$106,2,),IF($AN843=$R$11,VLOOKUP($AO843,Listas!$E$6:$F$106,2,),IF($AN843=$R$12,VLOOKUP($AO843,Listas!$H$6:$I$106,2,),""))),"")</f>
        <v/>
      </c>
      <c r="CT843" t="str">
        <f>IFERROR('Prod y alimentación'!T901*IF($AN843=$R$10,VLOOKUP($AO843,Listas!$B$6:$C$106,2,),IF($AN843=$R$11,VLOOKUP($AO843,Listas!$E$6:$F$106,2,),IF($AN843=$R$12,VLOOKUP($AO843,Listas!$H$6:$I$106,2,),""))),"")</f>
        <v/>
      </c>
      <c r="CU843" t="str">
        <f>IFERROR('Prod y alimentación'!W901*IF($AN843=$R$10,VLOOKUP($AO843,Listas!$B$6:$C$106,2,),IF($AN843=$R$11,VLOOKUP($AO843,Listas!$E$6:$F$106,2,),IF($AN843=$R$12,VLOOKUP($AO843,Listas!$H$6:$I$106,2,),""))),"")</f>
        <v/>
      </c>
      <c r="CV843" t="str">
        <f>IFERROR('Prod y alimentación'!Z901*IF($AN843=$R$10,VLOOKUP($AO843,Listas!$B$6:$C$106,2,),IF($AN843=$R$11,VLOOKUP($AO843,Listas!$E$6:$F$106,2,),IF($AN843=$R$12,VLOOKUP($AO843,Listas!$H$6:$I$106,2,),""))),"")</f>
        <v/>
      </c>
      <c r="CW843" t="str">
        <f>IFERROR('Prod y alimentación'!AC901*IF($AN843=$R$10,VLOOKUP($AO843,Listas!$B$6:$C$106,2,),IF($AN843=$R$11,VLOOKUP($AO843,Listas!$E$6:$F$106,2,),IF($AN843=$R$12,VLOOKUP($AO843,Listas!$H$6:$I$106,2,),""))),"")</f>
        <v/>
      </c>
      <c r="CX843" t="str">
        <f>IFERROR('Prod y alimentación'!AF901*IF($AN843=$R$10,VLOOKUP($AO843,Listas!$B$6:$C$106,2,),IF($AN843=$R$11,VLOOKUP($AO843,Listas!$E$6:$F$106,2,),IF($AN843=$R$12,VLOOKUP($AO843,Listas!$H$6:$I$106,2,),""))),"")</f>
        <v/>
      </c>
      <c r="CY843" t="str">
        <f>IFERROR('Prod y alimentación'!AI901*IF($AN843=$R$10,VLOOKUP($AO843,Listas!$B$6:$C$106,2,),IF($AN843=$R$11,VLOOKUP($AO843,Listas!$E$6:$F$106,2,),IF($AN843=$R$12,VLOOKUP($AO843,Listas!$H$6:$I$106,2,),""))),"")</f>
        <v/>
      </c>
      <c r="CZ843" t="str">
        <f>IFERROR('Prod y alimentación'!AL901*IF($AN843=$R$10,VLOOKUP($AO843,Listas!$B$6:$C$106,2,),IF($AN843=$R$11,VLOOKUP($AO843,Listas!$E$6:$F$106,2,),IF($AN843=$R$12,VLOOKUP($AO843,Listas!$H$6:$I$106,2,),""))),"")</f>
        <v/>
      </c>
    </row>
    <row r="844" spans="80:104" x14ac:dyDescent="0.35">
      <c r="CB844" t="str">
        <f>IF(Reservas!E849="",IF(Reservas!D849="","",IF(Reservas!C849=$O$10,0.85,IF(Reservas!C849=$O$11,0.45,IF(Reservas!C849=$O$12,0.33,"")))),Reservas!E849)</f>
        <v/>
      </c>
      <c r="CC844" t="str">
        <f>IF(Reservas!H849="",IF(Reservas!G849="","",IF(Reservas!F849=$O$10,0.85,IF(Reservas!F849=$O$11,0.45,IF(Reservas!F849=$O$12,0.33,"")))),Reservas!H849)</f>
        <v/>
      </c>
      <c r="CD844" t="str">
        <f>IF(Reservas!K849="",IF(Reservas!J849="","",IF(Reservas!I849=$O$10,0.85,IF(Reservas!I849=$O$11,0.45,IF(Reservas!I849=$O$12,0.33,"")))),Reservas!K849)</f>
        <v/>
      </c>
      <c r="CE844" t="str">
        <f>IF(Reservas!N849="",IF(Reservas!M849="","",IF(Reservas!L849=$O$10,0.85,IF(Reservas!L849=$O$11,0.45,IF(Reservas!L849=$O$12,0.33,"")))),Reservas!N849)</f>
        <v/>
      </c>
      <c r="CF844" t="str">
        <f>IF(Reservas!Q849="",IF(Reservas!P849="","",IF(Reservas!O849=$O$10,0.85,IF(Reservas!O849=$O$11,0.45,IF(Reservas!O849=$O$12,0.33,"")))),Reservas!Q849)</f>
        <v/>
      </c>
      <c r="CG844" t="str">
        <f>IF(Reservas!T849="",IF(Reservas!S849="","",IF(Reservas!R849=$O$10,0.85,IF(Reservas!R849=$O$11,0.45,IF(Reservas!R849=$O$12,0.33,"")))),Reservas!T849)</f>
        <v/>
      </c>
      <c r="CH844" t="str">
        <f>IF(Reservas!W849="",IF(Reservas!V849="","",IF(Reservas!U849=$O$10,0.85,IF(Reservas!U849=$O$11,0.45,IF(Reservas!U849=$O$12,0.33,"")))),Reservas!W849)</f>
        <v/>
      </c>
      <c r="CI844" t="str">
        <f>IF(Reservas!Z849="",IF(Reservas!Y849="","",IF(Reservas!X849=$O$10,0.85,IF(Reservas!X849=$O$11,0.45,IF(Reservas!X849=$O$12,0.33,"")))),Reservas!Z849)</f>
        <v/>
      </c>
      <c r="CJ844" t="str">
        <f>IF(Reservas!AC849="",IF(Reservas!AB849="","",IF(Reservas!AA849=$O$10,0.85,IF(Reservas!AA849=$O$11,0.45,IF(Reservas!AA849=$O$12,0.33,"")))),Reservas!AC849)</f>
        <v/>
      </c>
      <c r="CK844" t="str">
        <f>IF(Reservas!AF849="",IF(Reservas!AE849="","",IF(Reservas!AD849=$O$10,0.85,IF(Reservas!AD849=$O$11,0.45,IF(Reservas!AD849=$O$12,0.33,"")))),Reservas!AF849)</f>
        <v/>
      </c>
      <c r="CL844" t="str">
        <f>IF(Reservas!AI849="",IF(Reservas!AH849="","",IF(Reservas!AG849=$O$10,0.85,IF(Reservas!AG849=$O$11,0.45,IF(Reservas!AG849=$O$12,0.33,"")))),Reservas!AI849)</f>
        <v/>
      </c>
      <c r="CM844" t="str">
        <f>IF(Reservas!AL849="",IF(Reservas!AK849="","",IF(Reservas!AJ849=$O$10,0.85,IF(Reservas!AJ849=$O$11,0.45,IF(Reservas!AJ849=$O$12,0.33,"")))),Reservas!AL849)</f>
        <v/>
      </c>
      <c r="CO844" t="str">
        <f>IFERROR('Prod y alimentación'!E902*IF($AN844=$R$10,VLOOKUP($AO844,Listas!$B$6:$C$106,2,),IF($AN844=$R$11,VLOOKUP($AO844,Listas!$E$6:$F$106,2,),IF($AN844=$R$12,VLOOKUP($AO844,Listas!$H$6:$I$106,2,),""))),"")</f>
        <v/>
      </c>
      <c r="CP844" t="str">
        <f>IFERROR('Prod y alimentación'!H902*IF($AN844=$R$10,VLOOKUP($AO844,Listas!$B$6:$C$106,2,),IF($AN844=$R$11,VLOOKUP($AO844,Listas!$E$6:$F$106,2,),IF($AN844=$R$12,VLOOKUP($AO844,Listas!$H$6:$I$106,2,),""))),"")</f>
        <v/>
      </c>
      <c r="CQ844" t="str">
        <f>IFERROR('Prod y alimentación'!K902*IF($AN844=$R$10,VLOOKUP($AO844,Listas!$B$6:$C$106,2,),IF($AN844=$R$11,VLOOKUP($AO844,Listas!$E$6:$F$106,2,),IF($AN844=$R$12,VLOOKUP($AO844,Listas!$H$6:$I$106,2,),""))),"")</f>
        <v/>
      </c>
      <c r="CR844" t="str">
        <f>IFERROR('Prod y alimentación'!N902*IF($AN844=$R$10,VLOOKUP($AO844,Listas!$B$6:$C$106,2,),IF($AN844=$R$11,VLOOKUP($AO844,Listas!$E$6:$F$106,2,),IF($AN844=$R$12,VLOOKUP($AO844,Listas!$H$6:$I$106,2,),""))),"")</f>
        <v/>
      </c>
      <c r="CS844" t="str">
        <f>IFERROR('Prod y alimentación'!Q902*IF($AN844=$R$10,VLOOKUP($AO844,Listas!$B$6:$C$106,2,),IF($AN844=$R$11,VLOOKUP($AO844,Listas!$E$6:$F$106,2,),IF($AN844=$R$12,VLOOKUP($AO844,Listas!$H$6:$I$106,2,),""))),"")</f>
        <v/>
      </c>
      <c r="CT844" t="str">
        <f>IFERROR('Prod y alimentación'!T902*IF($AN844=$R$10,VLOOKUP($AO844,Listas!$B$6:$C$106,2,),IF($AN844=$R$11,VLOOKUP($AO844,Listas!$E$6:$F$106,2,),IF($AN844=$R$12,VLOOKUP($AO844,Listas!$H$6:$I$106,2,),""))),"")</f>
        <v/>
      </c>
      <c r="CU844" t="str">
        <f>IFERROR('Prod y alimentación'!W902*IF($AN844=$R$10,VLOOKUP($AO844,Listas!$B$6:$C$106,2,),IF($AN844=$R$11,VLOOKUP($AO844,Listas!$E$6:$F$106,2,),IF($AN844=$R$12,VLOOKUP($AO844,Listas!$H$6:$I$106,2,),""))),"")</f>
        <v/>
      </c>
      <c r="CV844" t="str">
        <f>IFERROR('Prod y alimentación'!Z902*IF($AN844=$R$10,VLOOKUP($AO844,Listas!$B$6:$C$106,2,),IF($AN844=$R$11,VLOOKUP($AO844,Listas!$E$6:$F$106,2,),IF($AN844=$R$12,VLOOKUP($AO844,Listas!$H$6:$I$106,2,),""))),"")</f>
        <v/>
      </c>
      <c r="CW844" t="str">
        <f>IFERROR('Prod y alimentación'!AC902*IF($AN844=$R$10,VLOOKUP($AO844,Listas!$B$6:$C$106,2,),IF($AN844=$R$11,VLOOKUP($AO844,Listas!$E$6:$F$106,2,),IF($AN844=$R$12,VLOOKUP($AO844,Listas!$H$6:$I$106,2,),""))),"")</f>
        <v/>
      </c>
      <c r="CX844" t="str">
        <f>IFERROR('Prod y alimentación'!AF902*IF($AN844=$R$10,VLOOKUP($AO844,Listas!$B$6:$C$106,2,),IF($AN844=$R$11,VLOOKUP($AO844,Listas!$E$6:$F$106,2,),IF($AN844=$R$12,VLOOKUP($AO844,Listas!$H$6:$I$106,2,),""))),"")</f>
        <v/>
      </c>
      <c r="CY844" t="str">
        <f>IFERROR('Prod y alimentación'!AI902*IF($AN844=$R$10,VLOOKUP($AO844,Listas!$B$6:$C$106,2,),IF($AN844=$R$11,VLOOKUP($AO844,Listas!$E$6:$F$106,2,),IF($AN844=$R$12,VLOOKUP($AO844,Listas!$H$6:$I$106,2,),""))),"")</f>
        <v/>
      </c>
      <c r="CZ844" t="str">
        <f>IFERROR('Prod y alimentación'!AL902*IF($AN844=$R$10,VLOOKUP($AO844,Listas!$B$6:$C$106,2,),IF($AN844=$R$11,VLOOKUP($AO844,Listas!$E$6:$F$106,2,),IF($AN844=$R$12,VLOOKUP($AO844,Listas!$H$6:$I$106,2,),""))),"")</f>
        <v/>
      </c>
    </row>
    <row r="845" spans="80:104" x14ac:dyDescent="0.35">
      <c r="CB845" t="str">
        <f>IF(Reservas!E850="",IF(Reservas!D850="","",IF(Reservas!C850=$O$10,0.85,IF(Reservas!C850=$O$11,0.45,IF(Reservas!C850=$O$12,0.33,"")))),Reservas!E850)</f>
        <v/>
      </c>
      <c r="CC845" t="str">
        <f>IF(Reservas!H850="",IF(Reservas!G850="","",IF(Reservas!F850=$O$10,0.85,IF(Reservas!F850=$O$11,0.45,IF(Reservas!F850=$O$12,0.33,"")))),Reservas!H850)</f>
        <v/>
      </c>
      <c r="CD845" t="str">
        <f>IF(Reservas!K850="",IF(Reservas!J850="","",IF(Reservas!I850=$O$10,0.85,IF(Reservas!I850=$O$11,0.45,IF(Reservas!I850=$O$12,0.33,"")))),Reservas!K850)</f>
        <v/>
      </c>
      <c r="CE845" t="str">
        <f>IF(Reservas!N850="",IF(Reservas!M850="","",IF(Reservas!L850=$O$10,0.85,IF(Reservas!L850=$O$11,0.45,IF(Reservas!L850=$O$12,0.33,"")))),Reservas!N850)</f>
        <v/>
      </c>
      <c r="CF845" t="str">
        <f>IF(Reservas!Q850="",IF(Reservas!P850="","",IF(Reservas!O850=$O$10,0.85,IF(Reservas!O850=$O$11,0.45,IF(Reservas!O850=$O$12,0.33,"")))),Reservas!Q850)</f>
        <v/>
      </c>
      <c r="CG845" t="str">
        <f>IF(Reservas!T850="",IF(Reservas!S850="","",IF(Reservas!R850=$O$10,0.85,IF(Reservas!R850=$O$11,0.45,IF(Reservas!R850=$O$12,0.33,"")))),Reservas!T850)</f>
        <v/>
      </c>
      <c r="CH845" t="str">
        <f>IF(Reservas!W850="",IF(Reservas!V850="","",IF(Reservas!U850=$O$10,0.85,IF(Reservas!U850=$O$11,0.45,IF(Reservas!U850=$O$12,0.33,"")))),Reservas!W850)</f>
        <v/>
      </c>
      <c r="CI845" t="str">
        <f>IF(Reservas!Z850="",IF(Reservas!Y850="","",IF(Reservas!X850=$O$10,0.85,IF(Reservas!X850=$O$11,0.45,IF(Reservas!X850=$O$12,0.33,"")))),Reservas!Z850)</f>
        <v/>
      </c>
      <c r="CJ845" t="str">
        <f>IF(Reservas!AC850="",IF(Reservas!AB850="","",IF(Reservas!AA850=$O$10,0.85,IF(Reservas!AA850=$O$11,0.45,IF(Reservas!AA850=$O$12,0.33,"")))),Reservas!AC850)</f>
        <v/>
      </c>
      <c r="CK845" t="str">
        <f>IF(Reservas!AF850="",IF(Reservas!AE850="","",IF(Reservas!AD850=$O$10,0.85,IF(Reservas!AD850=$O$11,0.45,IF(Reservas!AD850=$O$12,0.33,"")))),Reservas!AF850)</f>
        <v/>
      </c>
      <c r="CL845" t="str">
        <f>IF(Reservas!AI850="",IF(Reservas!AH850="","",IF(Reservas!AG850=$O$10,0.85,IF(Reservas!AG850=$O$11,0.45,IF(Reservas!AG850=$O$12,0.33,"")))),Reservas!AI850)</f>
        <v/>
      </c>
      <c r="CM845" t="str">
        <f>IF(Reservas!AL850="",IF(Reservas!AK850="","",IF(Reservas!AJ850=$O$10,0.85,IF(Reservas!AJ850=$O$11,0.45,IF(Reservas!AJ850=$O$12,0.33,"")))),Reservas!AL850)</f>
        <v/>
      </c>
      <c r="CO845" t="str">
        <f>IFERROR('Prod y alimentación'!E903*IF($AN845=$R$10,VLOOKUP($AO845,Listas!$B$6:$C$106,2,),IF($AN845=$R$11,VLOOKUP($AO845,Listas!$E$6:$F$106,2,),IF($AN845=$R$12,VLOOKUP($AO845,Listas!$H$6:$I$106,2,),""))),"")</f>
        <v/>
      </c>
      <c r="CP845" t="str">
        <f>IFERROR('Prod y alimentación'!H903*IF($AN845=$R$10,VLOOKUP($AO845,Listas!$B$6:$C$106,2,),IF($AN845=$R$11,VLOOKUP($AO845,Listas!$E$6:$F$106,2,),IF($AN845=$R$12,VLOOKUP($AO845,Listas!$H$6:$I$106,2,),""))),"")</f>
        <v/>
      </c>
      <c r="CQ845" t="str">
        <f>IFERROR('Prod y alimentación'!K903*IF($AN845=$R$10,VLOOKUP($AO845,Listas!$B$6:$C$106,2,),IF($AN845=$R$11,VLOOKUP($AO845,Listas!$E$6:$F$106,2,),IF($AN845=$R$12,VLOOKUP($AO845,Listas!$H$6:$I$106,2,),""))),"")</f>
        <v/>
      </c>
      <c r="CR845" t="str">
        <f>IFERROR('Prod y alimentación'!N903*IF($AN845=$R$10,VLOOKUP($AO845,Listas!$B$6:$C$106,2,),IF($AN845=$R$11,VLOOKUP($AO845,Listas!$E$6:$F$106,2,),IF($AN845=$R$12,VLOOKUP($AO845,Listas!$H$6:$I$106,2,),""))),"")</f>
        <v/>
      </c>
      <c r="CS845" t="str">
        <f>IFERROR('Prod y alimentación'!Q903*IF($AN845=$R$10,VLOOKUP($AO845,Listas!$B$6:$C$106,2,),IF($AN845=$R$11,VLOOKUP($AO845,Listas!$E$6:$F$106,2,),IF($AN845=$R$12,VLOOKUP($AO845,Listas!$H$6:$I$106,2,),""))),"")</f>
        <v/>
      </c>
      <c r="CT845" t="str">
        <f>IFERROR('Prod y alimentación'!T903*IF($AN845=$R$10,VLOOKUP($AO845,Listas!$B$6:$C$106,2,),IF($AN845=$R$11,VLOOKUP($AO845,Listas!$E$6:$F$106,2,),IF($AN845=$R$12,VLOOKUP($AO845,Listas!$H$6:$I$106,2,),""))),"")</f>
        <v/>
      </c>
      <c r="CU845" t="str">
        <f>IFERROR('Prod y alimentación'!W903*IF($AN845=$R$10,VLOOKUP($AO845,Listas!$B$6:$C$106,2,),IF($AN845=$R$11,VLOOKUP($AO845,Listas!$E$6:$F$106,2,),IF($AN845=$R$12,VLOOKUP($AO845,Listas!$H$6:$I$106,2,),""))),"")</f>
        <v/>
      </c>
      <c r="CV845" t="str">
        <f>IFERROR('Prod y alimentación'!Z903*IF($AN845=$R$10,VLOOKUP($AO845,Listas!$B$6:$C$106,2,),IF($AN845=$R$11,VLOOKUP($AO845,Listas!$E$6:$F$106,2,),IF($AN845=$R$12,VLOOKUP($AO845,Listas!$H$6:$I$106,2,),""))),"")</f>
        <v/>
      </c>
      <c r="CW845" t="str">
        <f>IFERROR('Prod y alimentación'!AC903*IF($AN845=$R$10,VLOOKUP($AO845,Listas!$B$6:$C$106,2,),IF($AN845=$R$11,VLOOKUP($AO845,Listas!$E$6:$F$106,2,),IF($AN845=$R$12,VLOOKUP($AO845,Listas!$H$6:$I$106,2,),""))),"")</f>
        <v/>
      </c>
      <c r="CX845" t="str">
        <f>IFERROR('Prod y alimentación'!AF903*IF($AN845=$R$10,VLOOKUP($AO845,Listas!$B$6:$C$106,2,),IF($AN845=$R$11,VLOOKUP($AO845,Listas!$E$6:$F$106,2,),IF($AN845=$R$12,VLOOKUP($AO845,Listas!$H$6:$I$106,2,),""))),"")</f>
        <v/>
      </c>
      <c r="CY845" t="str">
        <f>IFERROR('Prod y alimentación'!AI903*IF($AN845=$R$10,VLOOKUP($AO845,Listas!$B$6:$C$106,2,),IF($AN845=$R$11,VLOOKUP($AO845,Listas!$E$6:$F$106,2,),IF($AN845=$R$12,VLOOKUP($AO845,Listas!$H$6:$I$106,2,),""))),"")</f>
        <v/>
      </c>
      <c r="CZ845" t="str">
        <f>IFERROR('Prod y alimentación'!AL903*IF($AN845=$R$10,VLOOKUP($AO845,Listas!$B$6:$C$106,2,),IF($AN845=$R$11,VLOOKUP($AO845,Listas!$E$6:$F$106,2,),IF($AN845=$R$12,VLOOKUP($AO845,Listas!$H$6:$I$106,2,),""))),"")</f>
        <v/>
      </c>
    </row>
    <row r="846" spans="80:104" x14ac:dyDescent="0.35">
      <c r="CB846" t="str">
        <f>IF(Reservas!E851="",IF(Reservas!D851="","",IF(Reservas!C851=$O$10,0.85,IF(Reservas!C851=$O$11,0.45,IF(Reservas!C851=$O$12,0.33,"")))),Reservas!E851)</f>
        <v/>
      </c>
      <c r="CC846" t="str">
        <f>IF(Reservas!H851="",IF(Reservas!G851="","",IF(Reservas!F851=$O$10,0.85,IF(Reservas!F851=$O$11,0.45,IF(Reservas!F851=$O$12,0.33,"")))),Reservas!H851)</f>
        <v/>
      </c>
      <c r="CD846" t="str">
        <f>IF(Reservas!K851="",IF(Reservas!J851="","",IF(Reservas!I851=$O$10,0.85,IF(Reservas!I851=$O$11,0.45,IF(Reservas!I851=$O$12,0.33,"")))),Reservas!K851)</f>
        <v/>
      </c>
      <c r="CE846" t="str">
        <f>IF(Reservas!N851="",IF(Reservas!M851="","",IF(Reservas!L851=$O$10,0.85,IF(Reservas!L851=$O$11,0.45,IF(Reservas!L851=$O$12,0.33,"")))),Reservas!N851)</f>
        <v/>
      </c>
      <c r="CF846" t="str">
        <f>IF(Reservas!Q851="",IF(Reservas!P851="","",IF(Reservas!O851=$O$10,0.85,IF(Reservas!O851=$O$11,0.45,IF(Reservas!O851=$O$12,0.33,"")))),Reservas!Q851)</f>
        <v/>
      </c>
      <c r="CG846" t="str">
        <f>IF(Reservas!T851="",IF(Reservas!S851="","",IF(Reservas!R851=$O$10,0.85,IF(Reservas!R851=$O$11,0.45,IF(Reservas!R851=$O$12,0.33,"")))),Reservas!T851)</f>
        <v/>
      </c>
      <c r="CH846" t="str">
        <f>IF(Reservas!W851="",IF(Reservas!V851="","",IF(Reservas!U851=$O$10,0.85,IF(Reservas!U851=$O$11,0.45,IF(Reservas!U851=$O$12,0.33,"")))),Reservas!W851)</f>
        <v/>
      </c>
      <c r="CI846" t="str">
        <f>IF(Reservas!Z851="",IF(Reservas!Y851="","",IF(Reservas!X851=$O$10,0.85,IF(Reservas!X851=$O$11,0.45,IF(Reservas!X851=$O$12,0.33,"")))),Reservas!Z851)</f>
        <v/>
      </c>
      <c r="CJ846" t="str">
        <f>IF(Reservas!AC851="",IF(Reservas!AB851="","",IF(Reservas!AA851=$O$10,0.85,IF(Reservas!AA851=$O$11,0.45,IF(Reservas!AA851=$O$12,0.33,"")))),Reservas!AC851)</f>
        <v/>
      </c>
      <c r="CK846" t="str">
        <f>IF(Reservas!AF851="",IF(Reservas!AE851="","",IF(Reservas!AD851=$O$10,0.85,IF(Reservas!AD851=$O$11,0.45,IF(Reservas!AD851=$O$12,0.33,"")))),Reservas!AF851)</f>
        <v/>
      </c>
      <c r="CL846" t="str">
        <f>IF(Reservas!AI851="",IF(Reservas!AH851="","",IF(Reservas!AG851=$O$10,0.85,IF(Reservas!AG851=$O$11,0.45,IF(Reservas!AG851=$O$12,0.33,"")))),Reservas!AI851)</f>
        <v/>
      </c>
      <c r="CM846" t="str">
        <f>IF(Reservas!AL851="",IF(Reservas!AK851="","",IF(Reservas!AJ851=$O$10,0.85,IF(Reservas!AJ851=$O$11,0.45,IF(Reservas!AJ851=$O$12,0.33,"")))),Reservas!AL851)</f>
        <v/>
      </c>
      <c r="CO846" t="str">
        <f>IFERROR('Prod y alimentación'!E904*IF($AN846=$R$10,VLOOKUP($AO846,Listas!$B$6:$C$106,2,),IF($AN846=$R$11,VLOOKUP($AO846,Listas!$E$6:$F$106,2,),IF($AN846=$R$12,VLOOKUP($AO846,Listas!$H$6:$I$106,2,),""))),"")</f>
        <v/>
      </c>
      <c r="CP846" t="str">
        <f>IFERROR('Prod y alimentación'!H904*IF($AN846=$R$10,VLOOKUP($AO846,Listas!$B$6:$C$106,2,),IF($AN846=$R$11,VLOOKUP($AO846,Listas!$E$6:$F$106,2,),IF($AN846=$R$12,VLOOKUP($AO846,Listas!$H$6:$I$106,2,),""))),"")</f>
        <v/>
      </c>
      <c r="CQ846" t="str">
        <f>IFERROR('Prod y alimentación'!K904*IF($AN846=$R$10,VLOOKUP($AO846,Listas!$B$6:$C$106,2,),IF($AN846=$R$11,VLOOKUP($AO846,Listas!$E$6:$F$106,2,),IF($AN846=$R$12,VLOOKUP($AO846,Listas!$H$6:$I$106,2,),""))),"")</f>
        <v/>
      </c>
      <c r="CR846" t="str">
        <f>IFERROR('Prod y alimentación'!N904*IF($AN846=$R$10,VLOOKUP($AO846,Listas!$B$6:$C$106,2,),IF($AN846=$R$11,VLOOKUP($AO846,Listas!$E$6:$F$106,2,),IF($AN846=$R$12,VLOOKUP($AO846,Listas!$H$6:$I$106,2,),""))),"")</f>
        <v/>
      </c>
      <c r="CS846" t="str">
        <f>IFERROR('Prod y alimentación'!Q904*IF($AN846=$R$10,VLOOKUP($AO846,Listas!$B$6:$C$106,2,),IF($AN846=$R$11,VLOOKUP($AO846,Listas!$E$6:$F$106,2,),IF($AN846=$R$12,VLOOKUP($AO846,Listas!$H$6:$I$106,2,),""))),"")</f>
        <v/>
      </c>
      <c r="CT846" t="str">
        <f>IFERROR('Prod y alimentación'!T904*IF($AN846=$R$10,VLOOKUP($AO846,Listas!$B$6:$C$106,2,),IF($AN846=$R$11,VLOOKUP($AO846,Listas!$E$6:$F$106,2,),IF($AN846=$R$12,VLOOKUP($AO846,Listas!$H$6:$I$106,2,),""))),"")</f>
        <v/>
      </c>
      <c r="CU846" t="str">
        <f>IFERROR('Prod y alimentación'!W904*IF($AN846=$R$10,VLOOKUP($AO846,Listas!$B$6:$C$106,2,),IF($AN846=$R$11,VLOOKUP($AO846,Listas!$E$6:$F$106,2,),IF($AN846=$R$12,VLOOKUP($AO846,Listas!$H$6:$I$106,2,),""))),"")</f>
        <v/>
      </c>
      <c r="CV846" t="str">
        <f>IFERROR('Prod y alimentación'!Z904*IF($AN846=$R$10,VLOOKUP($AO846,Listas!$B$6:$C$106,2,),IF($AN846=$R$11,VLOOKUP($AO846,Listas!$E$6:$F$106,2,),IF($AN846=$R$12,VLOOKUP($AO846,Listas!$H$6:$I$106,2,),""))),"")</f>
        <v/>
      </c>
      <c r="CW846" t="str">
        <f>IFERROR('Prod y alimentación'!AC904*IF($AN846=$R$10,VLOOKUP($AO846,Listas!$B$6:$C$106,2,),IF($AN846=$R$11,VLOOKUP($AO846,Listas!$E$6:$F$106,2,),IF($AN846=$R$12,VLOOKUP($AO846,Listas!$H$6:$I$106,2,),""))),"")</f>
        <v/>
      </c>
      <c r="CX846" t="str">
        <f>IFERROR('Prod y alimentación'!AF904*IF($AN846=$R$10,VLOOKUP($AO846,Listas!$B$6:$C$106,2,),IF($AN846=$R$11,VLOOKUP($AO846,Listas!$E$6:$F$106,2,),IF($AN846=$R$12,VLOOKUP($AO846,Listas!$H$6:$I$106,2,),""))),"")</f>
        <v/>
      </c>
      <c r="CY846" t="str">
        <f>IFERROR('Prod y alimentación'!AI904*IF($AN846=$R$10,VLOOKUP($AO846,Listas!$B$6:$C$106,2,),IF($AN846=$R$11,VLOOKUP($AO846,Listas!$E$6:$F$106,2,),IF($AN846=$R$12,VLOOKUP($AO846,Listas!$H$6:$I$106,2,),""))),"")</f>
        <v/>
      </c>
      <c r="CZ846" t="str">
        <f>IFERROR('Prod y alimentación'!AL904*IF($AN846=$R$10,VLOOKUP($AO846,Listas!$B$6:$C$106,2,),IF($AN846=$R$11,VLOOKUP($AO846,Listas!$E$6:$F$106,2,),IF($AN846=$R$12,VLOOKUP($AO846,Listas!$H$6:$I$106,2,),""))),"")</f>
        <v/>
      </c>
    </row>
    <row r="847" spans="80:104" x14ac:dyDescent="0.35">
      <c r="CB847" t="str">
        <f>IF(Reservas!E852="",IF(Reservas!D852="","",IF(Reservas!C852=$O$10,0.85,IF(Reservas!C852=$O$11,0.45,IF(Reservas!C852=$O$12,0.33,"")))),Reservas!E852)</f>
        <v/>
      </c>
      <c r="CC847" t="str">
        <f>IF(Reservas!H852="",IF(Reservas!G852="","",IF(Reservas!F852=$O$10,0.85,IF(Reservas!F852=$O$11,0.45,IF(Reservas!F852=$O$12,0.33,"")))),Reservas!H852)</f>
        <v/>
      </c>
      <c r="CD847" t="str">
        <f>IF(Reservas!K852="",IF(Reservas!J852="","",IF(Reservas!I852=$O$10,0.85,IF(Reservas!I852=$O$11,0.45,IF(Reservas!I852=$O$12,0.33,"")))),Reservas!K852)</f>
        <v/>
      </c>
      <c r="CE847" t="str">
        <f>IF(Reservas!N852="",IF(Reservas!M852="","",IF(Reservas!L852=$O$10,0.85,IF(Reservas!L852=$O$11,0.45,IF(Reservas!L852=$O$12,0.33,"")))),Reservas!N852)</f>
        <v/>
      </c>
      <c r="CF847" t="str">
        <f>IF(Reservas!Q852="",IF(Reservas!P852="","",IF(Reservas!O852=$O$10,0.85,IF(Reservas!O852=$O$11,0.45,IF(Reservas!O852=$O$12,0.33,"")))),Reservas!Q852)</f>
        <v/>
      </c>
      <c r="CG847" t="str">
        <f>IF(Reservas!T852="",IF(Reservas!S852="","",IF(Reservas!R852=$O$10,0.85,IF(Reservas!R852=$O$11,0.45,IF(Reservas!R852=$O$12,0.33,"")))),Reservas!T852)</f>
        <v/>
      </c>
      <c r="CH847" t="str">
        <f>IF(Reservas!W852="",IF(Reservas!V852="","",IF(Reservas!U852=$O$10,0.85,IF(Reservas!U852=$O$11,0.45,IF(Reservas!U852=$O$12,0.33,"")))),Reservas!W852)</f>
        <v/>
      </c>
      <c r="CI847" t="str">
        <f>IF(Reservas!Z852="",IF(Reservas!Y852="","",IF(Reservas!X852=$O$10,0.85,IF(Reservas!X852=$O$11,0.45,IF(Reservas!X852=$O$12,0.33,"")))),Reservas!Z852)</f>
        <v/>
      </c>
      <c r="CJ847" t="str">
        <f>IF(Reservas!AC852="",IF(Reservas!AB852="","",IF(Reservas!AA852=$O$10,0.85,IF(Reservas!AA852=$O$11,0.45,IF(Reservas!AA852=$O$12,0.33,"")))),Reservas!AC852)</f>
        <v/>
      </c>
      <c r="CK847" t="str">
        <f>IF(Reservas!AF852="",IF(Reservas!AE852="","",IF(Reservas!AD852=$O$10,0.85,IF(Reservas!AD852=$O$11,0.45,IF(Reservas!AD852=$O$12,0.33,"")))),Reservas!AF852)</f>
        <v/>
      </c>
      <c r="CL847" t="str">
        <f>IF(Reservas!AI852="",IF(Reservas!AH852="","",IF(Reservas!AG852=$O$10,0.85,IF(Reservas!AG852=$O$11,0.45,IF(Reservas!AG852=$O$12,0.33,"")))),Reservas!AI852)</f>
        <v/>
      </c>
      <c r="CM847" t="str">
        <f>IF(Reservas!AL852="",IF(Reservas!AK852="","",IF(Reservas!AJ852=$O$10,0.85,IF(Reservas!AJ852=$O$11,0.45,IF(Reservas!AJ852=$O$12,0.33,"")))),Reservas!AL852)</f>
        <v/>
      </c>
      <c r="CO847" t="str">
        <f>IFERROR('Prod y alimentación'!E905*IF($AN847=$R$10,VLOOKUP($AO847,Listas!$B$6:$C$106,2,),IF($AN847=$R$11,VLOOKUP($AO847,Listas!$E$6:$F$106,2,),IF($AN847=$R$12,VLOOKUP($AO847,Listas!$H$6:$I$106,2,),""))),"")</f>
        <v/>
      </c>
      <c r="CP847" t="str">
        <f>IFERROR('Prod y alimentación'!H905*IF($AN847=$R$10,VLOOKUP($AO847,Listas!$B$6:$C$106,2,),IF($AN847=$R$11,VLOOKUP($AO847,Listas!$E$6:$F$106,2,),IF($AN847=$R$12,VLOOKUP($AO847,Listas!$H$6:$I$106,2,),""))),"")</f>
        <v/>
      </c>
      <c r="CQ847" t="str">
        <f>IFERROR('Prod y alimentación'!K905*IF($AN847=$R$10,VLOOKUP($AO847,Listas!$B$6:$C$106,2,),IF($AN847=$R$11,VLOOKUP($AO847,Listas!$E$6:$F$106,2,),IF($AN847=$R$12,VLOOKUP($AO847,Listas!$H$6:$I$106,2,),""))),"")</f>
        <v/>
      </c>
      <c r="CR847" t="str">
        <f>IFERROR('Prod y alimentación'!N905*IF($AN847=$R$10,VLOOKUP($AO847,Listas!$B$6:$C$106,2,),IF($AN847=$R$11,VLOOKUP($AO847,Listas!$E$6:$F$106,2,),IF($AN847=$R$12,VLOOKUP($AO847,Listas!$H$6:$I$106,2,),""))),"")</f>
        <v/>
      </c>
      <c r="CS847" t="str">
        <f>IFERROR('Prod y alimentación'!Q905*IF($AN847=$R$10,VLOOKUP($AO847,Listas!$B$6:$C$106,2,),IF($AN847=$R$11,VLOOKUP($AO847,Listas!$E$6:$F$106,2,),IF($AN847=$R$12,VLOOKUP($AO847,Listas!$H$6:$I$106,2,),""))),"")</f>
        <v/>
      </c>
      <c r="CT847" t="str">
        <f>IFERROR('Prod y alimentación'!T905*IF($AN847=$R$10,VLOOKUP($AO847,Listas!$B$6:$C$106,2,),IF($AN847=$R$11,VLOOKUP($AO847,Listas!$E$6:$F$106,2,),IF($AN847=$R$12,VLOOKUP($AO847,Listas!$H$6:$I$106,2,),""))),"")</f>
        <v/>
      </c>
      <c r="CU847" t="str">
        <f>IFERROR('Prod y alimentación'!W905*IF($AN847=$R$10,VLOOKUP($AO847,Listas!$B$6:$C$106,2,),IF($AN847=$R$11,VLOOKUP($AO847,Listas!$E$6:$F$106,2,),IF($AN847=$R$12,VLOOKUP($AO847,Listas!$H$6:$I$106,2,),""))),"")</f>
        <v/>
      </c>
      <c r="CV847" t="str">
        <f>IFERROR('Prod y alimentación'!Z905*IF($AN847=$R$10,VLOOKUP($AO847,Listas!$B$6:$C$106,2,),IF($AN847=$R$11,VLOOKUP($AO847,Listas!$E$6:$F$106,2,),IF($AN847=$R$12,VLOOKUP($AO847,Listas!$H$6:$I$106,2,),""))),"")</f>
        <v/>
      </c>
      <c r="CW847" t="str">
        <f>IFERROR('Prod y alimentación'!AC905*IF($AN847=$R$10,VLOOKUP($AO847,Listas!$B$6:$C$106,2,),IF($AN847=$R$11,VLOOKUP($AO847,Listas!$E$6:$F$106,2,),IF($AN847=$R$12,VLOOKUP($AO847,Listas!$H$6:$I$106,2,),""))),"")</f>
        <v/>
      </c>
      <c r="CX847" t="str">
        <f>IFERROR('Prod y alimentación'!AF905*IF($AN847=$R$10,VLOOKUP($AO847,Listas!$B$6:$C$106,2,),IF($AN847=$R$11,VLOOKUP($AO847,Listas!$E$6:$F$106,2,),IF($AN847=$R$12,VLOOKUP($AO847,Listas!$H$6:$I$106,2,),""))),"")</f>
        <v/>
      </c>
      <c r="CY847" t="str">
        <f>IFERROR('Prod y alimentación'!AI905*IF($AN847=$R$10,VLOOKUP($AO847,Listas!$B$6:$C$106,2,),IF($AN847=$R$11,VLOOKUP($AO847,Listas!$E$6:$F$106,2,),IF($AN847=$R$12,VLOOKUP($AO847,Listas!$H$6:$I$106,2,),""))),"")</f>
        <v/>
      </c>
      <c r="CZ847" t="str">
        <f>IFERROR('Prod y alimentación'!AL905*IF($AN847=$R$10,VLOOKUP($AO847,Listas!$B$6:$C$106,2,),IF($AN847=$R$11,VLOOKUP($AO847,Listas!$E$6:$F$106,2,),IF($AN847=$R$12,VLOOKUP($AO847,Listas!$H$6:$I$106,2,),""))),"")</f>
        <v/>
      </c>
    </row>
    <row r="848" spans="80:104" x14ac:dyDescent="0.35">
      <c r="CB848" t="str">
        <f>IF(Reservas!E853="",IF(Reservas!D853="","",IF(Reservas!C853=$O$10,0.85,IF(Reservas!C853=$O$11,0.45,IF(Reservas!C853=$O$12,0.33,"")))),Reservas!E853)</f>
        <v/>
      </c>
      <c r="CC848" t="str">
        <f>IF(Reservas!H853="",IF(Reservas!G853="","",IF(Reservas!F853=$O$10,0.85,IF(Reservas!F853=$O$11,0.45,IF(Reservas!F853=$O$12,0.33,"")))),Reservas!H853)</f>
        <v/>
      </c>
      <c r="CD848" t="str">
        <f>IF(Reservas!K853="",IF(Reservas!J853="","",IF(Reservas!I853=$O$10,0.85,IF(Reservas!I853=$O$11,0.45,IF(Reservas!I853=$O$12,0.33,"")))),Reservas!K853)</f>
        <v/>
      </c>
      <c r="CE848" t="str">
        <f>IF(Reservas!N853="",IF(Reservas!M853="","",IF(Reservas!L853=$O$10,0.85,IF(Reservas!L853=$O$11,0.45,IF(Reservas!L853=$O$12,0.33,"")))),Reservas!N853)</f>
        <v/>
      </c>
      <c r="CF848" t="str">
        <f>IF(Reservas!Q853="",IF(Reservas!P853="","",IF(Reservas!O853=$O$10,0.85,IF(Reservas!O853=$O$11,0.45,IF(Reservas!O853=$O$12,0.33,"")))),Reservas!Q853)</f>
        <v/>
      </c>
      <c r="CG848" t="str">
        <f>IF(Reservas!T853="",IF(Reservas!S853="","",IF(Reservas!R853=$O$10,0.85,IF(Reservas!R853=$O$11,0.45,IF(Reservas!R853=$O$12,0.33,"")))),Reservas!T853)</f>
        <v/>
      </c>
      <c r="CH848" t="str">
        <f>IF(Reservas!W853="",IF(Reservas!V853="","",IF(Reservas!U853=$O$10,0.85,IF(Reservas!U853=$O$11,0.45,IF(Reservas!U853=$O$12,0.33,"")))),Reservas!W853)</f>
        <v/>
      </c>
      <c r="CI848" t="str">
        <f>IF(Reservas!Z853="",IF(Reservas!Y853="","",IF(Reservas!X853=$O$10,0.85,IF(Reservas!X853=$O$11,0.45,IF(Reservas!X853=$O$12,0.33,"")))),Reservas!Z853)</f>
        <v/>
      </c>
      <c r="CJ848" t="str">
        <f>IF(Reservas!AC853="",IF(Reservas!AB853="","",IF(Reservas!AA853=$O$10,0.85,IF(Reservas!AA853=$O$11,0.45,IF(Reservas!AA853=$O$12,0.33,"")))),Reservas!AC853)</f>
        <v/>
      </c>
      <c r="CK848" t="str">
        <f>IF(Reservas!AF853="",IF(Reservas!AE853="","",IF(Reservas!AD853=$O$10,0.85,IF(Reservas!AD853=$O$11,0.45,IF(Reservas!AD853=$O$12,0.33,"")))),Reservas!AF853)</f>
        <v/>
      </c>
      <c r="CL848" t="str">
        <f>IF(Reservas!AI853="",IF(Reservas!AH853="","",IF(Reservas!AG853=$O$10,0.85,IF(Reservas!AG853=$O$11,0.45,IF(Reservas!AG853=$O$12,0.33,"")))),Reservas!AI853)</f>
        <v/>
      </c>
      <c r="CM848" t="str">
        <f>IF(Reservas!AL853="",IF(Reservas!AK853="","",IF(Reservas!AJ853=$O$10,0.85,IF(Reservas!AJ853=$O$11,0.45,IF(Reservas!AJ853=$O$12,0.33,"")))),Reservas!AL853)</f>
        <v/>
      </c>
      <c r="CO848" t="str">
        <f>IFERROR('Prod y alimentación'!E906*IF($AN848=$R$10,VLOOKUP($AO848,Listas!$B$6:$C$106,2,),IF($AN848=$R$11,VLOOKUP($AO848,Listas!$E$6:$F$106,2,),IF($AN848=$R$12,VLOOKUP($AO848,Listas!$H$6:$I$106,2,),""))),"")</f>
        <v/>
      </c>
      <c r="CP848" t="str">
        <f>IFERROR('Prod y alimentación'!H906*IF($AN848=$R$10,VLOOKUP($AO848,Listas!$B$6:$C$106,2,),IF($AN848=$R$11,VLOOKUP($AO848,Listas!$E$6:$F$106,2,),IF($AN848=$R$12,VLOOKUP($AO848,Listas!$H$6:$I$106,2,),""))),"")</f>
        <v/>
      </c>
      <c r="CQ848" t="str">
        <f>IFERROR('Prod y alimentación'!K906*IF($AN848=$R$10,VLOOKUP($AO848,Listas!$B$6:$C$106,2,),IF($AN848=$R$11,VLOOKUP($AO848,Listas!$E$6:$F$106,2,),IF($AN848=$R$12,VLOOKUP($AO848,Listas!$H$6:$I$106,2,),""))),"")</f>
        <v/>
      </c>
      <c r="CR848" t="str">
        <f>IFERROR('Prod y alimentación'!N906*IF($AN848=$R$10,VLOOKUP($AO848,Listas!$B$6:$C$106,2,),IF($AN848=$R$11,VLOOKUP($AO848,Listas!$E$6:$F$106,2,),IF($AN848=$R$12,VLOOKUP($AO848,Listas!$H$6:$I$106,2,),""))),"")</f>
        <v/>
      </c>
      <c r="CS848" t="str">
        <f>IFERROR('Prod y alimentación'!Q906*IF($AN848=$R$10,VLOOKUP($AO848,Listas!$B$6:$C$106,2,),IF($AN848=$R$11,VLOOKUP($AO848,Listas!$E$6:$F$106,2,),IF($AN848=$R$12,VLOOKUP($AO848,Listas!$H$6:$I$106,2,),""))),"")</f>
        <v/>
      </c>
      <c r="CT848" t="str">
        <f>IFERROR('Prod y alimentación'!T906*IF($AN848=$R$10,VLOOKUP($AO848,Listas!$B$6:$C$106,2,),IF($AN848=$R$11,VLOOKUP($AO848,Listas!$E$6:$F$106,2,),IF($AN848=$R$12,VLOOKUP($AO848,Listas!$H$6:$I$106,2,),""))),"")</f>
        <v/>
      </c>
      <c r="CU848" t="str">
        <f>IFERROR('Prod y alimentación'!W906*IF($AN848=$R$10,VLOOKUP($AO848,Listas!$B$6:$C$106,2,),IF($AN848=$R$11,VLOOKUP($AO848,Listas!$E$6:$F$106,2,),IF($AN848=$R$12,VLOOKUP($AO848,Listas!$H$6:$I$106,2,),""))),"")</f>
        <v/>
      </c>
      <c r="CV848" t="str">
        <f>IFERROR('Prod y alimentación'!Z906*IF($AN848=$R$10,VLOOKUP($AO848,Listas!$B$6:$C$106,2,),IF($AN848=$R$11,VLOOKUP($AO848,Listas!$E$6:$F$106,2,),IF($AN848=$R$12,VLOOKUP($AO848,Listas!$H$6:$I$106,2,),""))),"")</f>
        <v/>
      </c>
      <c r="CW848" t="str">
        <f>IFERROR('Prod y alimentación'!AC906*IF($AN848=$R$10,VLOOKUP($AO848,Listas!$B$6:$C$106,2,),IF($AN848=$R$11,VLOOKUP($AO848,Listas!$E$6:$F$106,2,),IF($AN848=$R$12,VLOOKUP($AO848,Listas!$H$6:$I$106,2,),""))),"")</f>
        <v/>
      </c>
      <c r="CX848" t="str">
        <f>IFERROR('Prod y alimentación'!AF906*IF($AN848=$R$10,VLOOKUP($AO848,Listas!$B$6:$C$106,2,),IF($AN848=$R$11,VLOOKUP($AO848,Listas!$E$6:$F$106,2,),IF($AN848=$R$12,VLOOKUP($AO848,Listas!$H$6:$I$106,2,),""))),"")</f>
        <v/>
      </c>
      <c r="CY848" t="str">
        <f>IFERROR('Prod y alimentación'!AI906*IF($AN848=$R$10,VLOOKUP($AO848,Listas!$B$6:$C$106,2,),IF($AN848=$R$11,VLOOKUP($AO848,Listas!$E$6:$F$106,2,),IF($AN848=$R$12,VLOOKUP($AO848,Listas!$H$6:$I$106,2,),""))),"")</f>
        <v/>
      </c>
      <c r="CZ848" t="str">
        <f>IFERROR('Prod y alimentación'!AL906*IF($AN848=$R$10,VLOOKUP($AO848,Listas!$B$6:$C$106,2,),IF($AN848=$R$11,VLOOKUP($AO848,Listas!$E$6:$F$106,2,),IF($AN848=$R$12,VLOOKUP($AO848,Listas!$H$6:$I$106,2,),""))),"")</f>
        <v/>
      </c>
    </row>
    <row r="849" spans="80:104" x14ac:dyDescent="0.35">
      <c r="CB849" t="str">
        <f>IF(Reservas!E854="",IF(Reservas!D854="","",IF(Reservas!C854=$O$10,0.85,IF(Reservas!C854=$O$11,0.45,IF(Reservas!C854=$O$12,0.33,"")))),Reservas!E854)</f>
        <v/>
      </c>
      <c r="CC849" t="str">
        <f>IF(Reservas!H854="",IF(Reservas!G854="","",IF(Reservas!F854=$O$10,0.85,IF(Reservas!F854=$O$11,0.45,IF(Reservas!F854=$O$12,0.33,"")))),Reservas!H854)</f>
        <v/>
      </c>
      <c r="CD849" t="str">
        <f>IF(Reservas!K854="",IF(Reservas!J854="","",IF(Reservas!I854=$O$10,0.85,IF(Reservas!I854=$O$11,0.45,IF(Reservas!I854=$O$12,0.33,"")))),Reservas!K854)</f>
        <v/>
      </c>
      <c r="CE849" t="str">
        <f>IF(Reservas!N854="",IF(Reservas!M854="","",IF(Reservas!L854=$O$10,0.85,IF(Reservas!L854=$O$11,0.45,IF(Reservas!L854=$O$12,0.33,"")))),Reservas!N854)</f>
        <v/>
      </c>
      <c r="CF849" t="str">
        <f>IF(Reservas!Q854="",IF(Reservas!P854="","",IF(Reservas!O854=$O$10,0.85,IF(Reservas!O854=$O$11,0.45,IF(Reservas!O854=$O$12,0.33,"")))),Reservas!Q854)</f>
        <v/>
      </c>
      <c r="CG849" t="str">
        <f>IF(Reservas!T854="",IF(Reservas!S854="","",IF(Reservas!R854=$O$10,0.85,IF(Reservas!R854=$O$11,0.45,IF(Reservas!R854=$O$12,0.33,"")))),Reservas!T854)</f>
        <v/>
      </c>
      <c r="CH849" t="str">
        <f>IF(Reservas!W854="",IF(Reservas!V854="","",IF(Reservas!U854=$O$10,0.85,IF(Reservas!U854=$O$11,0.45,IF(Reservas!U854=$O$12,0.33,"")))),Reservas!W854)</f>
        <v/>
      </c>
      <c r="CI849" t="str">
        <f>IF(Reservas!Z854="",IF(Reservas!Y854="","",IF(Reservas!X854=$O$10,0.85,IF(Reservas!X854=$O$11,0.45,IF(Reservas!X854=$O$12,0.33,"")))),Reservas!Z854)</f>
        <v/>
      </c>
      <c r="CJ849" t="str">
        <f>IF(Reservas!AC854="",IF(Reservas!AB854="","",IF(Reservas!AA854=$O$10,0.85,IF(Reservas!AA854=$O$11,0.45,IF(Reservas!AA854=$O$12,0.33,"")))),Reservas!AC854)</f>
        <v/>
      </c>
      <c r="CK849" t="str">
        <f>IF(Reservas!AF854="",IF(Reservas!AE854="","",IF(Reservas!AD854=$O$10,0.85,IF(Reservas!AD854=$O$11,0.45,IF(Reservas!AD854=$O$12,0.33,"")))),Reservas!AF854)</f>
        <v/>
      </c>
      <c r="CL849" t="str">
        <f>IF(Reservas!AI854="",IF(Reservas!AH854="","",IF(Reservas!AG854=$O$10,0.85,IF(Reservas!AG854=$O$11,0.45,IF(Reservas!AG854=$O$12,0.33,"")))),Reservas!AI854)</f>
        <v/>
      </c>
      <c r="CM849" t="str">
        <f>IF(Reservas!AL854="",IF(Reservas!AK854="","",IF(Reservas!AJ854=$O$10,0.85,IF(Reservas!AJ854=$O$11,0.45,IF(Reservas!AJ854=$O$12,0.33,"")))),Reservas!AL854)</f>
        <v/>
      </c>
      <c r="CO849" t="str">
        <f>IFERROR('Prod y alimentación'!E907*IF($AN849=$R$10,VLOOKUP($AO849,Listas!$B$6:$C$106,2,),IF($AN849=$R$11,VLOOKUP($AO849,Listas!$E$6:$F$106,2,),IF($AN849=$R$12,VLOOKUP($AO849,Listas!$H$6:$I$106,2,),""))),"")</f>
        <v/>
      </c>
      <c r="CP849" t="str">
        <f>IFERROR('Prod y alimentación'!H907*IF($AN849=$R$10,VLOOKUP($AO849,Listas!$B$6:$C$106,2,),IF($AN849=$R$11,VLOOKUP($AO849,Listas!$E$6:$F$106,2,),IF($AN849=$R$12,VLOOKUP($AO849,Listas!$H$6:$I$106,2,),""))),"")</f>
        <v/>
      </c>
      <c r="CQ849" t="str">
        <f>IFERROR('Prod y alimentación'!K907*IF($AN849=$R$10,VLOOKUP($AO849,Listas!$B$6:$C$106,2,),IF($AN849=$R$11,VLOOKUP($AO849,Listas!$E$6:$F$106,2,),IF($AN849=$R$12,VLOOKUP($AO849,Listas!$H$6:$I$106,2,),""))),"")</f>
        <v/>
      </c>
      <c r="CR849" t="str">
        <f>IFERROR('Prod y alimentación'!N907*IF($AN849=$R$10,VLOOKUP($AO849,Listas!$B$6:$C$106,2,),IF($AN849=$R$11,VLOOKUP($AO849,Listas!$E$6:$F$106,2,),IF($AN849=$R$12,VLOOKUP($AO849,Listas!$H$6:$I$106,2,),""))),"")</f>
        <v/>
      </c>
      <c r="CS849" t="str">
        <f>IFERROR('Prod y alimentación'!Q907*IF($AN849=$R$10,VLOOKUP($AO849,Listas!$B$6:$C$106,2,),IF($AN849=$R$11,VLOOKUP($AO849,Listas!$E$6:$F$106,2,),IF($AN849=$R$12,VLOOKUP($AO849,Listas!$H$6:$I$106,2,),""))),"")</f>
        <v/>
      </c>
      <c r="CT849" t="str">
        <f>IFERROR('Prod y alimentación'!T907*IF($AN849=$R$10,VLOOKUP($AO849,Listas!$B$6:$C$106,2,),IF($AN849=$R$11,VLOOKUP($AO849,Listas!$E$6:$F$106,2,),IF($AN849=$R$12,VLOOKUP($AO849,Listas!$H$6:$I$106,2,),""))),"")</f>
        <v/>
      </c>
      <c r="CU849" t="str">
        <f>IFERROR('Prod y alimentación'!W907*IF($AN849=$R$10,VLOOKUP($AO849,Listas!$B$6:$C$106,2,),IF($AN849=$R$11,VLOOKUP($AO849,Listas!$E$6:$F$106,2,),IF($AN849=$R$12,VLOOKUP($AO849,Listas!$H$6:$I$106,2,),""))),"")</f>
        <v/>
      </c>
      <c r="CV849" t="str">
        <f>IFERROR('Prod y alimentación'!Z907*IF($AN849=$R$10,VLOOKUP($AO849,Listas!$B$6:$C$106,2,),IF($AN849=$R$11,VLOOKUP($AO849,Listas!$E$6:$F$106,2,),IF($AN849=$R$12,VLOOKUP($AO849,Listas!$H$6:$I$106,2,),""))),"")</f>
        <v/>
      </c>
      <c r="CW849" t="str">
        <f>IFERROR('Prod y alimentación'!AC907*IF($AN849=$R$10,VLOOKUP($AO849,Listas!$B$6:$C$106,2,),IF($AN849=$R$11,VLOOKUP($AO849,Listas!$E$6:$F$106,2,),IF($AN849=$R$12,VLOOKUP($AO849,Listas!$H$6:$I$106,2,),""))),"")</f>
        <v/>
      </c>
      <c r="CX849" t="str">
        <f>IFERROR('Prod y alimentación'!AF907*IF($AN849=$R$10,VLOOKUP($AO849,Listas!$B$6:$C$106,2,),IF($AN849=$R$11,VLOOKUP($AO849,Listas!$E$6:$F$106,2,),IF($AN849=$R$12,VLOOKUP($AO849,Listas!$H$6:$I$106,2,),""))),"")</f>
        <v/>
      </c>
      <c r="CY849" t="str">
        <f>IFERROR('Prod y alimentación'!AI907*IF($AN849=$R$10,VLOOKUP($AO849,Listas!$B$6:$C$106,2,),IF($AN849=$R$11,VLOOKUP($AO849,Listas!$E$6:$F$106,2,),IF($AN849=$R$12,VLOOKUP($AO849,Listas!$H$6:$I$106,2,),""))),"")</f>
        <v/>
      </c>
      <c r="CZ849" t="str">
        <f>IFERROR('Prod y alimentación'!AL907*IF($AN849=$R$10,VLOOKUP($AO849,Listas!$B$6:$C$106,2,),IF($AN849=$R$11,VLOOKUP($AO849,Listas!$E$6:$F$106,2,),IF($AN849=$R$12,VLOOKUP($AO849,Listas!$H$6:$I$106,2,),""))),"")</f>
        <v/>
      </c>
    </row>
    <row r="850" spans="80:104" x14ac:dyDescent="0.35">
      <c r="CB850" t="str">
        <f>IF(Reservas!E855="",IF(Reservas!D855="","",IF(Reservas!C855=$O$10,0.85,IF(Reservas!C855=$O$11,0.45,IF(Reservas!C855=$O$12,0.33,"")))),Reservas!E855)</f>
        <v/>
      </c>
      <c r="CC850" t="str">
        <f>IF(Reservas!H855="",IF(Reservas!G855="","",IF(Reservas!F855=$O$10,0.85,IF(Reservas!F855=$O$11,0.45,IF(Reservas!F855=$O$12,0.33,"")))),Reservas!H855)</f>
        <v/>
      </c>
      <c r="CD850" t="str">
        <f>IF(Reservas!K855="",IF(Reservas!J855="","",IF(Reservas!I855=$O$10,0.85,IF(Reservas!I855=$O$11,0.45,IF(Reservas!I855=$O$12,0.33,"")))),Reservas!K855)</f>
        <v/>
      </c>
      <c r="CE850" t="str">
        <f>IF(Reservas!N855="",IF(Reservas!M855="","",IF(Reservas!L855=$O$10,0.85,IF(Reservas!L855=$O$11,0.45,IF(Reservas!L855=$O$12,0.33,"")))),Reservas!N855)</f>
        <v/>
      </c>
      <c r="CF850" t="str">
        <f>IF(Reservas!Q855="",IF(Reservas!P855="","",IF(Reservas!O855=$O$10,0.85,IF(Reservas!O855=$O$11,0.45,IF(Reservas!O855=$O$12,0.33,"")))),Reservas!Q855)</f>
        <v/>
      </c>
      <c r="CG850" t="str">
        <f>IF(Reservas!T855="",IF(Reservas!S855="","",IF(Reservas!R855=$O$10,0.85,IF(Reservas!R855=$O$11,0.45,IF(Reservas!R855=$O$12,0.33,"")))),Reservas!T855)</f>
        <v/>
      </c>
      <c r="CH850" t="str">
        <f>IF(Reservas!W855="",IF(Reservas!V855="","",IF(Reservas!U855=$O$10,0.85,IF(Reservas!U855=$O$11,0.45,IF(Reservas!U855=$O$12,0.33,"")))),Reservas!W855)</f>
        <v/>
      </c>
      <c r="CI850" t="str">
        <f>IF(Reservas!Z855="",IF(Reservas!Y855="","",IF(Reservas!X855=$O$10,0.85,IF(Reservas!X855=$O$11,0.45,IF(Reservas!X855=$O$12,0.33,"")))),Reservas!Z855)</f>
        <v/>
      </c>
      <c r="CJ850" t="str">
        <f>IF(Reservas!AC855="",IF(Reservas!AB855="","",IF(Reservas!AA855=$O$10,0.85,IF(Reservas!AA855=$O$11,0.45,IF(Reservas!AA855=$O$12,0.33,"")))),Reservas!AC855)</f>
        <v/>
      </c>
      <c r="CK850" t="str">
        <f>IF(Reservas!AF855="",IF(Reservas!AE855="","",IF(Reservas!AD855=$O$10,0.85,IF(Reservas!AD855=$O$11,0.45,IF(Reservas!AD855=$O$12,0.33,"")))),Reservas!AF855)</f>
        <v/>
      </c>
      <c r="CL850" t="str">
        <f>IF(Reservas!AI855="",IF(Reservas!AH855="","",IF(Reservas!AG855=$O$10,0.85,IF(Reservas!AG855=$O$11,0.45,IF(Reservas!AG855=$O$12,0.33,"")))),Reservas!AI855)</f>
        <v/>
      </c>
      <c r="CM850" t="str">
        <f>IF(Reservas!AL855="",IF(Reservas!AK855="","",IF(Reservas!AJ855=$O$10,0.85,IF(Reservas!AJ855=$O$11,0.45,IF(Reservas!AJ855=$O$12,0.33,"")))),Reservas!AL855)</f>
        <v/>
      </c>
      <c r="CO850" t="str">
        <f>IFERROR('Prod y alimentación'!E908*IF($AN850=$R$10,VLOOKUP($AO850,Listas!$B$6:$C$106,2,),IF($AN850=$R$11,VLOOKUP($AO850,Listas!$E$6:$F$106,2,),IF($AN850=$R$12,VLOOKUP($AO850,Listas!$H$6:$I$106,2,),""))),"")</f>
        <v/>
      </c>
      <c r="CP850" t="str">
        <f>IFERROR('Prod y alimentación'!H908*IF($AN850=$R$10,VLOOKUP($AO850,Listas!$B$6:$C$106,2,),IF($AN850=$R$11,VLOOKUP($AO850,Listas!$E$6:$F$106,2,),IF($AN850=$R$12,VLOOKUP($AO850,Listas!$H$6:$I$106,2,),""))),"")</f>
        <v/>
      </c>
      <c r="CQ850" t="str">
        <f>IFERROR('Prod y alimentación'!K908*IF($AN850=$R$10,VLOOKUP($AO850,Listas!$B$6:$C$106,2,),IF($AN850=$R$11,VLOOKUP($AO850,Listas!$E$6:$F$106,2,),IF($AN850=$R$12,VLOOKUP($AO850,Listas!$H$6:$I$106,2,),""))),"")</f>
        <v/>
      </c>
      <c r="CR850" t="str">
        <f>IFERROR('Prod y alimentación'!N908*IF($AN850=$R$10,VLOOKUP($AO850,Listas!$B$6:$C$106,2,),IF($AN850=$R$11,VLOOKUP($AO850,Listas!$E$6:$F$106,2,),IF($AN850=$R$12,VLOOKUP($AO850,Listas!$H$6:$I$106,2,),""))),"")</f>
        <v/>
      </c>
      <c r="CS850" t="str">
        <f>IFERROR('Prod y alimentación'!Q908*IF($AN850=$R$10,VLOOKUP($AO850,Listas!$B$6:$C$106,2,),IF($AN850=$R$11,VLOOKUP($AO850,Listas!$E$6:$F$106,2,),IF($AN850=$R$12,VLOOKUP($AO850,Listas!$H$6:$I$106,2,),""))),"")</f>
        <v/>
      </c>
      <c r="CT850" t="str">
        <f>IFERROR('Prod y alimentación'!T908*IF($AN850=$R$10,VLOOKUP($AO850,Listas!$B$6:$C$106,2,),IF($AN850=$R$11,VLOOKUP($AO850,Listas!$E$6:$F$106,2,),IF($AN850=$R$12,VLOOKUP($AO850,Listas!$H$6:$I$106,2,),""))),"")</f>
        <v/>
      </c>
      <c r="CU850" t="str">
        <f>IFERROR('Prod y alimentación'!W908*IF($AN850=$R$10,VLOOKUP($AO850,Listas!$B$6:$C$106,2,),IF($AN850=$R$11,VLOOKUP($AO850,Listas!$E$6:$F$106,2,),IF($AN850=$R$12,VLOOKUP($AO850,Listas!$H$6:$I$106,2,),""))),"")</f>
        <v/>
      </c>
      <c r="CV850" t="str">
        <f>IFERROR('Prod y alimentación'!Z908*IF($AN850=$R$10,VLOOKUP($AO850,Listas!$B$6:$C$106,2,),IF($AN850=$R$11,VLOOKUP($AO850,Listas!$E$6:$F$106,2,),IF($AN850=$R$12,VLOOKUP($AO850,Listas!$H$6:$I$106,2,),""))),"")</f>
        <v/>
      </c>
      <c r="CW850" t="str">
        <f>IFERROR('Prod y alimentación'!AC908*IF($AN850=$R$10,VLOOKUP($AO850,Listas!$B$6:$C$106,2,),IF($AN850=$R$11,VLOOKUP($AO850,Listas!$E$6:$F$106,2,),IF($AN850=$R$12,VLOOKUP($AO850,Listas!$H$6:$I$106,2,),""))),"")</f>
        <v/>
      </c>
      <c r="CX850" t="str">
        <f>IFERROR('Prod y alimentación'!AF908*IF($AN850=$R$10,VLOOKUP($AO850,Listas!$B$6:$C$106,2,),IF($AN850=$R$11,VLOOKUP($AO850,Listas!$E$6:$F$106,2,),IF($AN850=$R$12,VLOOKUP($AO850,Listas!$H$6:$I$106,2,),""))),"")</f>
        <v/>
      </c>
      <c r="CY850" t="str">
        <f>IFERROR('Prod y alimentación'!AI908*IF($AN850=$R$10,VLOOKUP($AO850,Listas!$B$6:$C$106,2,),IF($AN850=$R$11,VLOOKUP($AO850,Listas!$E$6:$F$106,2,),IF($AN850=$R$12,VLOOKUP($AO850,Listas!$H$6:$I$106,2,),""))),"")</f>
        <v/>
      </c>
      <c r="CZ850" t="str">
        <f>IFERROR('Prod y alimentación'!AL908*IF($AN850=$R$10,VLOOKUP($AO850,Listas!$B$6:$C$106,2,),IF($AN850=$R$11,VLOOKUP($AO850,Listas!$E$6:$F$106,2,),IF($AN850=$R$12,VLOOKUP($AO850,Listas!$H$6:$I$106,2,),""))),"")</f>
        <v/>
      </c>
    </row>
    <row r="851" spans="80:104" x14ac:dyDescent="0.35">
      <c r="CB851" t="str">
        <f>IF(Reservas!E856="",IF(Reservas!D856="","",IF(Reservas!C856=$O$10,0.85,IF(Reservas!C856=$O$11,0.45,IF(Reservas!C856=$O$12,0.33,"")))),Reservas!E856)</f>
        <v/>
      </c>
      <c r="CC851" t="str">
        <f>IF(Reservas!H856="",IF(Reservas!G856="","",IF(Reservas!F856=$O$10,0.85,IF(Reservas!F856=$O$11,0.45,IF(Reservas!F856=$O$12,0.33,"")))),Reservas!H856)</f>
        <v/>
      </c>
      <c r="CD851" t="str">
        <f>IF(Reservas!K856="",IF(Reservas!J856="","",IF(Reservas!I856=$O$10,0.85,IF(Reservas!I856=$O$11,0.45,IF(Reservas!I856=$O$12,0.33,"")))),Reservas!K856)</f>
        <v/>
      </c>
      <c r="CE851" t="str">
        <f>IF(Reservas!N856="",IF(Reservas!M856="","",IF(Reservas!L856=$O$10,0.85,IF(Reservas!L856=$O$11,0.45,IF(Reservas!L856=$O$12,0.33,"")))),Reservas!N856)</f>
        <v/>
      </c>
      <c r="CF851" t="str">
        <f>IF(Reservas!Q856="",IF(Reservas!P856="","",IF(Reservas!O856=$O$10,0.85,IF(Reservas!O856=$O$11,0.45,IF(Reservas!O856=$O$12,0.33,"")))),Reservas!Q856)</f>
        <v/>
      </c>
      <c r="CG851" t="str">
        <f>IF(Reservas!T856="",IF(Reservas!S856="","",IF(Reservas!R856=$O$10,0.85,IF(Reservas!R856=$O$11,0.45,IF(Reservas!R856=$O$12,0.33,"")))),Reservas!T856)</f>
        <v/>
      </c>
      <c r="CH851" t="str">
        <f>IF(Reservas!W856="",IF(Reservas!V856="","",IF(Reservas!U856=$O$10,0.85,IF(Reservas!U856=$O$11,0.45,IF(Reservas!U856=$O$12,0.33,"")))),Reservas!W856)</f>
        <v/>
      </c>
      <c r="CI851" t="str">
        <f>IF(Reservas!Z856="",IF(Reservas!Y856="","",IF(Reservas!X856=$O$10,0.85,IF(Reservas!X856=$O$11,0.45,IF(Reservas!X856=$O$12,0.33,"")))),Reservas!Z856)</f>
        <v/>
      </c>
      <c r="CJ851" t="str">
        <f>IF(Reservas!AC856="",IF(Reservas!AB856="","",IF(Reservas!AA856=$O$10,0.85,IF(Reservas!AA856=$O$11,0.45,IF(Reservas!AA856=$O$12,0.33,"")))),Reservas!AC856)</f>
        <v/>
      </c>
      <c r="CK851" t="str">
        <f>IF(Reservas!AF856="",IF(Reservas!AE856="","",IF(Reservas!AD856=$O$10,0.85,IF(Reservas!AD856=$O$11,0.45,IF(Reservas!AD856=$O$12,0.33,"")))),Reservas!AF856)</f>
        <v/>
      </c>
      <c r="CL851" t="str">
        <f>IF(Reservas!AI856="",IF(Reservas!AH856="","",IF(Reservas!AG856=$O$10,0.85,IF(Reservas!AG856=$O$11,0.45,IF(Reservas!AG856=$O$12,0.33,"")))),Reservas!AI856)</f>
        <v/>
      </c>
      <c r="CM851" t="str">
        <f>IF(Reservas!AL856="",IF(Reservas!AK856="","",IF(Reservas!AJ856=$O$10,0.85,IF(Reservas!AJ856=$O$11,0.45,IF(Reservas!AJ856=$O$12,0.33,"")))),Reservas!AL856)</f>
        <v/>
      </c>
      <c r="CO851" t="str">
        <f>IFERROR('Prod y alimentación'!E909*IF($AN851=$R$10,VLOOKUP($AO851,Listas!$B$6:$C$106,2,),IF($AN851=$R$11,VLOOKUP($AO851,Listas!$E$6:$F$106,2,),IF($AN851=$R$12,VLOOKUP($AO851,Listas!$H$6:$I$106,2,),""))),"")</f>
        <v/>
      </c>
      <c r="CP851" t="str">
        <f>IFERROR('Prod y alimentación'!H909*IF($AN851=$R$10,VLOOKUP($AO851,Listas!$B$6:$C$106,2,),IF($AN851=$R$11,VLOOKUP($AO851,Listas!$E$6:$F$106,2,),IF($AN851=$R$12,VLOOKUP($AO851,Listas!$H$6:$I$106,2,),""))),"")</f>
        <v/>
      </c>
      <c r="CQ851" t="str">
        <f>IFERROR('Prod y alimentación'!K909*IF($AN851=$R$10,VLOOKUP($AO851,Listas!$B$6:$C$106,2,),IF($AN851=$R$11,VLOOKUP($AO851,Listas!$E$6:$F$106,2,),IF($AN851=$R$12,VLOOKUP($AO851,Listas!$H$6:$I$106,2,),""))),"")</f>
        <v/>
      </c>
      <c r="CR851" t="str">
        <f>IFERROR('Prod y alimentación'!N909*IF($AN851=$R$10,VLOOKUP($AO851,Listas!$B$6:$C$106,2,),IF($AN851=$R$11,VLOOKUP($AO851,Listas!$E$6:$F$106,2,),IF($AN851=$R$12,VLOOKUP($AO851,Listas!$H$6:$I$106,2,),""))),"")</f>
        <v/>
      </c>
      <c r="CS851" t="str">
        <f>IFERROR('Prod y alimentación'!Q909*IF($AN851=$R$10,VLOOKUP($AO851,Listas!$B$6:$C$106,2,),IF($AN851=$R$11,VLOOKUP($AO851,Listas!$E$6:$F$106,2,),IF($AN851=$R$12,VLOOKUP($AO851,Listas!$H$6:$I$106,2,),""))),"")</f>
        <v/>
      </c>
      <c r="CT851" t="str">
        <f>IFERROR('Prod y alimentación'!T909*IF($AN851=$R$10,VLOOKUP($AO851,Listas!$B$6:$C$106,2,),IF($AN851=$R$11,VLOOKUP($AO851,Listas!$E$6:$F$106,2,),IF($AN851=$R$12,VLOOKUP($AO851,Listas!$H$6:$I$106,2,),""))),"")</f>
        <v/>
      </c>
      <c r="CU851" t="str">
        <f>IFERROR('Prod y alimentación'!W909*IF($AN851=$R$10,VLOOKUP($AO851,Listas!$B$6:$C$106,2,),IF($AN851=$R$11,VLOOKUP($AO851,Listas!$E$6:$F$106,2,),IF($AN851=$R$12,VLOOKUP($AO851,Listas!$H$6:$I$106,2,),""))),"")</f>
        <v/>
      </c>
      <c r="CV851" t="str">
        <f>IFERROR('Prod y alimentación'!Z909*IF($AN851=$R$10,VLOOKUP($AO851,Listas!$B$6:$C$106,2,),IF($AN851=$R$11,VLOOKUP($AO851,Listas!$E$6:$F$106,2,),IF($AN851=$R$12,VLOOKUP($AO851,Listas!$H$6:$I$106,2,),""))),"")</f>
        <v/>
      </c>
      <c r="CW851" t="str">
        <f>IFERROR('Prod y alimentación'!AC909*IF($AN851=$R$10,VLOOKUP($AO851,Listas!$B$6:$C$106,2,),IF($AN851=$R$11,VLOOKUP($AO851,Listas!$E$6:$F$106,2,),IF($AN851=$R$12,VLOOKUP($AO851,Listas!$H$6:$I$106,2,),""))),"")</f>
        <v/>
      </c>
      <c r="CX851" t="str">
        <f>IFERROR('Prod y alimentación'!AF909*IF($AN851=$R$10,VLOOKUP($AO851,Listas!$B$6:$C$106,2,),IF($AN851=$R$11,VLOOKUP($AO851,Listas!$E$6:$F$106,2,),IF($AN851=$R$12,VLOOKUP($AO851,Listas!$H$6:$I$106,2,),""))),"")</f>
        <v/>
      </c>
      <c r="CY851" t="str">
        <f>IFERROR('Prod y alimentación'!AI909*IF($AN851=$R$10,VLOOKUP($AO851,Listas!$B$6:$C$106,2,),IF($AN851=$R$11,VLOOKUP($AO851,Listas!$E$6:$F$106,2,),IF($AN851=$R$12,VLOOKUP($AO851,Listas!$H$6:$I$106,2,),""))),"")</f>
        <v/>
      </c>
      <c r="CZ851" t="str">
        <f>IFERROR('Prod y alimentación'!AL909*IF($AN851=$R$10,VLOOKUP($AO851,Listas!$B$6:$C$106,2,),IF($AN851=$R$11,VLOOKUP($AO851,Listas!$E$6:$F$106,2,),IF($AN851=$R$12,VLOOKUP($AO851,Listas!$H$6:$I$106,2,),""))),"")</f>
        <v/>
      </c>
    </row>
    <row r="852" spans="80:104" x14ac:dyDescent="0.35">
      <c r="CB852" t="str">
        <f>IF(Reservas!E857="",IF(Reservas!D857="","",IF(Reservas!C857=$O$10,0.85,IF(Reservas!C857=$O$11,0.45,IF(Reservas!C857=$O$12,0.33,"")))),Reservas!E857)</f>
        <v/>
      </c>
      <c r="CC852" t="str">
        <f>IF(Reservas!H857="",IF(Reservas!G857="","",IF(Reservas!F857=$O$10,0.85,IF(Reservas!F857=$O$11,0.45,IF(Reservas!F857=$O$12,0.33,"")))),Reservas!H857)</f>
        <v/>
      </c>
      <c r="CD852" t="str">
        <f>IF(Reservas!K857="",IF(Reservas!J857="","",IF(Reservas!I857=$O$10,0.85,IF(Reservas!I857=$O$11,0.45,IF(Reservas!I857=$O$12,0.33,"")))),Reservas!K857)</f>
        <v/>
      </c>
      <c r="CE852" t="str">
        <f>IF(Reservas!N857="",IF(Reservas!M857="","",IF(Reservas!L857=$O$10,0.85,IF(Reservas!L857=$O$11,0.45,IF(Reservas!L857=$O$12,0.33,"")))),Reservas!N857)</f>
        <v/>
      </c>
      <c r="CF852" t="str">
        <f>IF(Reservas!Q857="",IF(Reservas!P857="","",IF(Reservas!O857=$O$10,0.85,IF(Reservas!O857=$O$11,0.45,IF(Reservas!O857=$O$12,0.33,"")))),Reservas!Q857)</f>
        <v/>
      </c>
      <c r="CG852" t="str">
        <f>IF(Reservas!T857="",IF(Reservas!S857="","",IF(Reservas!R857=$O$10,0.85,IF(Reservas!R857=$O$11,0.45,IF(Reservas!R857=$O$12,0.33,"")))),Reservas!T857)</f>
        <v/>
      </c>
      <c r="CH852" t="str">
        <f>IF(Reservas!W857="",IF(Reservas!V857="","",IF(Reservas!U857=$O$10,0.85,IF(Reservas!U857=$O$11,0.45,IF(Reservas!U857=$O$12,0.33,"")))),Reservas!W857)</f>
        <v/>
      </c>
      <c r="CI852" t="str">
        <f>IF(Reservas!Z857="",IF(Reservas!Y857="","",IF(Reservas!X857=$O$10,0.85,IF(Reservas!X857=$O$11,0.45,IF(Reservas!X857=$O$12,0.33,"")))),Reservas!Z857)</f>
        <v/>
      </c>
      <c r="CJ852" t="str">
        <f>IF(Reservas!AC857="",IF(Reservas!AB857="","",IF(Reservas!AA857=$O$10,0.85,IF(Reservas!AA857=$O$11,0.45,IF(Reservas!AA857=$O$12,0.33,"")))),Reservas!AC857)</f>
        <v/>
      </c>
      <c r="CK852" t="str">
        <f>IF(Reservas!AF857="",IF(Reservas!AE857="","",IF(Reservas!AD857=$O$10,0.85,IF(Reservas!AD857=$O$11,0.45,IF(Reservas!AD857=$O$12,0.33,"")))),Reservas!AF857)</f>
        <v/>
      </c>
      <c r="CL852" t="str">
        <f>IF(Reservas!AI857="",IF(Reservas!AH857="","",IF(Reservas!AG857=$O$10,0.85,IF(Reservas!AG857=$O$11,0.45,IF(Reservas!AG857=$O$12,0.33,"")))),Reservas!AI857)</f>
        <v/>
      </c>
      <c r="CM852" t="str">
        <f>IF(Reservas!AL857="",IF(Reservas!AK857="","",IF(Reservas!AJ857=$O$10,0.85,IF(Reservas!AJ857=$O$11,0.45,IF(Reservas!AJ857=$O$12,0.33,"")))),Reservas!AL857)</f>
        <v/>
      </c>
      <c r="CO852" t="str">
        <f>IFERROR('Prod y alimentación'!E910*IF($AN852=$R$10,VLOOKUP($AO852,Listas!$B$6:$C$106,2,),IF($AN852=$R$11,VLOOKUP($AO852,Listas!$E$6:$F$106,2,),IF($AN852=$R$12,VLOOKUP($AO852,Listas!$H$6:$I$106,2,),""))),"")</f>
        <v/>
      </c>
      <c r="CP852" t="str">
        <f>IFERROR('Prod y alimentación'!H910*IF($AN852=$R$10,VLOOKUP($AO852,Listas!$B$6:$C$106,2,),IF($AN852=$R$11,VLOOKUP($AO852,Listas!$E$6:$F$106,2,),IF($AN852=$R$12,VLOOKUP($AO852,Listas!$H$6:$I$106,2,),""))),"")</f>
        <v/>
      </c>
      <c r="CQ852" t="str">
        <f>IFERROR('Prod y alimentación'!K910*IF($AN852=$R$10,VLOOKUP($AO852,Listas!$B$6:$C$106,2,),IF($AN852=$R$11,VLOOKUP($AO852,Listas!$E$6:$F$106,2,),IF($AN852=$R$12,VLOOKUP($AO852,Listas!$H$6:$I$106,2,),""))),"")</f>
        <v/>
      </c>
      <c r="CR852" t="str">
        <f>IFERROR('Prod y alimentación'!N910*IF($AN852=$R$10,VLOOKUP($AO852,Listas!$B$6:$C$106,2,),IF($AN852=$R$11,VLOOKUP($AO852,Listas!$E$6:$F$106,2,),IF($AN852=$R$12,VLOOKUP($AO852,Listas!$H$6:$I$106,2,),""))),"")</f>
        <v/>
      </c>
      <c r="CS852" t="str">
        <f>IFERROR('Prod y alimentación'!Q910*IF($AN852=$R$10,VLOOKUP($AO852,Listas!$B$6:$C$106,2,),IF($AN852=$R$11,VLOOKUP($AO852,Listas!$E$6:$F$106,2,),IF($AN852=$R$12,VLOOKUP($AO852,Listas!$H$6:$I$106,2,),""))),"")</f>
        <v/>
      </c>
      <c r="CT852" t="str">
        <f>IFERROR('Prod y alimentación'!T910*IF($AN852=$R$10,VLOOKUP($AO852,Listas!$B$6:$C$106,2,),IF($AN852=$R$11,VLOOKUP($AO852,Listas!$E$6:$F$106,2,),IF($AN852=$R$12,VLOOKUP($AO852,Listas!$H$6:$I$106,2,),""))),"")</f>
        <v/>
      </c>
      <c r="CU852" t="str">
        <f>IFERROR('Prod y alimentación'!W910*IF($AN852=$R$10,VLOOKUP($AO852,Listas!$B$6:$C$106,2,),IF($AN852=$R$11,VLOOKUP($AO852,Listas!$E$6:$F$106,2,),IF($AN852=$R$12,VLOOKUP($AO852,Listas!$H$6:$I$106,2,),""))),"")</f>
        <v/>
      </c>
      <c r="CV852" t="str">
        <f>IFERROR('Prod y alimentación'!Z910*IF($AN852=$R$10,VLOOKUP($AO852,Listas!$B$6:$C$106,2,),IF($AN852=$R$11,VLOOKUP($AO852,Listas!$E$6:$F$106,2,),IF($AN852=$R$12,VLOOKUP($AO852,Listas!$H$6:$I$106,2,),""))),"")</f>
        <v/>
      </c>
      <c r="CW852" t="str">
        <f>IFERROR('Prod y alimentación'!AC910*IF($AN852=$R$10,VLOOKUP($AO852,Listas!$B$6:$C$106,2,),IF($AN852=$R$11,VLOOKUP($AO852,Listas!$E$6:$F$106,2,),IF($AN852=$R$12,VLOOKUP($AO852,Listas!$H$6:$I$106,2,),""))),"")</f>
        <v/>
      </c>
      <c r="CX852" t="str">
        <f>IFERROR('Prod y alimentación'!AF910*IF($AN852=$R$10,VLOOKUP($AO852,Listas!$B$6:$C$106,2,),IF($AN852=$R$11,VLOOKUP($AO852,Listas!$E$6:$F$106,2,),IF($AN852=$R$12,VLOOKUP($AO852,Listas!$H$6:$I$106,2,),""))),"")</f>
        <v/>
      </c>
      <c r="CY852" t="str">
        <f>IFERROR('Prod y alimentación'!AI910*IF($AN852=$R$10,VLOOKUP($AO852,Listas!$B$6:$C$106,2,),IF($AN852=$R$11,VLOOKUP($AO852,Listas!$E$6:$F$106,2,),IF($AN852=$R$12,VLOOKUP($AO852,Listas!$H$6:$I$106,2,),""))),"")</f>
        <v/>
      </c>
      <c r="CZ852" t="str">
        <f>IFERROR('Prod y alimentación'!AL910*IF($AN852=$R$10,VLOOKUP($AO852,Listas!$B$6:$C$106,2,),IF($AN852=$R$11,VLOOKUP($AO852,Listas!$E$6:$F$106,2,),IF($AN852=$R$12,VLOOKUP($AO852,Listas!$H$6:$I$106,2,),""))),"")</f>
        <v/>
      </c>
    </row>
    <row r="853" spans="80:104" x14ac:dyDescent="0.35">
      <c r="CB853" t="str">
        <f>IF(Reservas!E858="",IF(Reservas!D858="","",IF(Reservas!C858=$O$10,0.85,IF(Reservas!C858=$O$11,0.45,IF(Reservas!C858=$O$12,0.33,"")))),Reservas!E858)</f>
        <v/>
      </c>
      <c r="CC853" t="str">
        <f>IF(Reservas!H858="",IF(Reservas!G858="","",IF(Reservas!F858=$O$10,0.85,IF(Reservas!F858=$O$11,0.45,IF(Reservas!F858=$O$12,0.33,"")))),Reservas!H858)</f>
        <v/>
      </c>
      <c r="CD853" t="str">
        <f>IF(Reservas!K858="",IF(Reservas!J858="","",IF(Reservas!I858=$O$10,0.85,IF(Reservas!I858=$O$11,0.45,IF(Reservas!I858=$O$12,0.33,"")))),Reservas!K858)</f>
        <v/>
      </c>
      <c r="CE853" t="str">
        <f>IF(Reservas!N858="",IF(Reservas!M858="","",IF(Reservas!L858=$O$10,0.85,IF(Reservas!L858=$O$11,0.45,IF(Reservas!L858=$O$12,0.33,"")))),Reservas!N858)</f>
        <v/>
      </c>
      <c r="CF853" t="str">
        <f>IF(Reservas!Q858="",IF(Reservas!P858="","",IF(Reservas!O858=$O$10,0.85,IF(Reservas!O858=$O$11,0.45,IF(Reservas!O858=$O$12,0.33,"")))),Reservas!Q858)</f>
        <v/>
      </c>
      <c r="CG853" t="str">
        <f>IF(Reservas!T858="",IF(Reservas!S858="","",IF(Reservas!R858=$O$10,0.85,IF(Reservas!R858=$O$11,0.45,IF(Reservas!R858=$O$12,0.33,"")))),Reservas!T858)</f>
        <v/>
      </c>
      <c r="CH853" t="str">
        <f>IF(Reservas!W858="",IF(Reservas!V858="","",IF(Reservas!U858=$O$10,0.85,IF(Reservas!U858=$O$11,0.45,IF(Reservas!U858=$O$12,0.33,"")))),Reservas!W858)</f>
        <v/>
      </c>
      <c r="CI853" t="str">
        <f>IF(Reservas!Z858="",IF(Reservas!Y858="","",IF(Reservas!X858=$O$10,0.85,IF(Reservas!X858=$O$11,0.45,IF(Reservas!X858=$O$12,0.33,"")))),Reservas!Z858)</f>
        <v/>
      </c>
      <c r="CJ853" t="str">
        <f>IF(Reservas!AC858="",IF(Reservas!AB858="","",IF(Reservas!AA858=$O$10,0.85,IF(Reservas!AA858=$O$11,0.45,IF(Reservas!AA858=$O$12,0.33,"")))),Reservas!AC858)</f>
        <v/>
      </c>
      <c r="CK853" t="str">
        <f>IF(Reservas!AF858="",IF(Reservas!AE858="","",IF(Reservas!AD858=$O$10,0.85,IF(Reservas!AD858=$O$11,0.45,IF(Reservas!AD858=$O$12,0.33,"")))),Reservas!AF858)</f>
        <v/>
      </c>
      <c r="CL853" t="str">
        <f>IF(Reservas!AI858="",IF(Reservas!AH858="","",IF(Reservas!AG858=$O$10,0.85,IF(Reservas!AG858=$O$11,0.45,IF(Reservas!AG858=$O$12,0.33,"")))),Reservas!AI858)</f>
        <v/>
      </c>
      <c r="CM853" t="str">
        <f>IF(Reservas!AL858="",IF(Reservas!AK858="","",IF(Reservas!AJ858=$O$10,0.85,IF(Reservas!AJ858=$O$11,0.45,IF(Reservas!AJ858=$O$12,0.33,"")))),Reservas!AL858)</f>
        <v/>
      </c>
      <c r="CO853" t="str">
        <f>IFERROR('Prod y alimentación'!E911*IF($AN853=$R$10,VLOOKUP($AO853,Listas!$B$6:$C$106,2,),IF($AN853=$R$11,VLOOKUP($AO853,Listas!$E$6:$F$106,2,),IF($AN853=$R$12,VLOOKUP($AO853,Listas!$H$6:$I$106,2,),""))),"")</f>
        <v/>
      </c>
      <c r="CP853" t="str">
        <f>IFERROR('Prod y alimentación'!H911*IF($AN853=$R$10,VLOOKUP($AO853,Listas!$B$6:$C$106,2,),IF($AN853=$R$11,VLOOKUP($AO853,Listas!$E$6:$F$106,2,),IF($AN853=$R$12,VLOOKUP($AO853,Listas!$H$6:$I$106,2,),""))),"")</f>
        <v/>
      </c>
      <c r="CQ853" t="str">
        <f>IFERROR('Prod y alimentación'!K911*IF($AN853=$R$10,VLOOKUP($AO853,Listas!$B$6:$C$106,2,),IF($AN853=$R$11,VLOOKUP($AO853,Listas!$E$6:$F$106,2,),IF($AN853=$R$12,VLOOKUP($AO853,Listas!$H$6:$I$106,2,),""))),"")</f>
        <v/>
      </c>
      <c r="CR853" t="str">
        <f>IFERROR('Prod y alimentación'!N911*IF($AN853=$R$10,VLOOKUP($AO853,Listas!$B$6:$C$106,2,),IF($AN853=$R$11,VLOOKUP($AO853,Listas!$E$6:$F$106,2,),IF($AN853=$R$12,VLOOKUP($AO853,Listas!$H$6:$I$106,2,),""))),"")</f>
        <v/>
      </c>
      <c r="CS853" t="str">
        <f>IFERROR('Prod y alimentación'!Q911*IF($AN853=$R$10,VLOOKUP($AO853,Listas!$B$6:$C$106,2,),IF($AN853=$R$11,VLOOKUP($AO853,Listas!$E$6:$F$106,2,),IF($AN853=$R$12,VLOOKUP($AO853,Listas!$H$6:$I$106,2,),""))),"")</f>
        <v/>
      </c>
      <c r="CT853" t="str">
        <f>IFERROR('Prod y alimentación'!T911*IF($AN853=$R$10,VLOOKUP($AO853,Listas!$B$6:$C$106,2,),IF($AN853=$R$11,VLOOKUP($AO853,Listas!$E$6:$F$106,2,),IF($AN853=$R$12,VLOOKUP($AO853,Listas!$H$6:$I$106,2,),""))),"")</f>
        <v/>
      </c>
      <c r="CU853" t="str">
        <f>IFERROR('Prod y alimentación'!W911*IF($AN853=$R$10,VLOOKUP($AO853,Listas!$B$6:$C$106,2,),IF($AN853=$R$11,VLOOKUP($AO853,Listas!$E$6:$F$106,2,),IF($AN853=$R$12,VLOOKUP($AO853,Listas!$H$6:$I$106,2,),""))),"")</f>
        <v/>
      </c>
      <c r="CV853" t="str">
        <f>IFERROR('Prod y alimentación'!Z911*IF($AN853=$R$10,VLOOKUP($AO853,Listas!$B$6:$C$106,2,),IF($AN853=$R$11,VLOOKUP($AO853,Listas!$E$6:$F$106,2,),IF($AN853=$R$12,VLOOKUP($AO853,Listas!$H$6:$I$106,2,),""))),"")</f>
        <v/>
      </c>
      <c r="CW853" t="str">
        <f>IFERROR('Prod y alimentación'!AC911*IF($AN853=$R$10,VLOOKUP($AO853,Listas!$B$6:$C$106,2,),IF($AN853=$R$11,VLOOKUP($AO853,Listas!$E$6:$F$106,2,),IF($AN853=$R$12,VLOOKUP($AO853,Listas!$H$6:$I$106,2,),""))),"")</f>
        <v/>
      </c>
      <c r="CX853" t="str">
        <f>IFERROR('Prod y alimentación'!AF911*IF($AN853=$R$10,VLOOKUP($AO853,Listas!$B$6:$C$106,2,),IF($AN853=$R$11,VLOOKUP($AO853,Listas!$E$6:$F$106,2,),IF($AN853=$R$12,VLOOKUP($AO853,Listas!$H$6:$I$106,2,),""))),"")</f>
        <v/>
      </c>
      <c r="CY853" t="str">
        <f>IFERROR('Prod y alimentación'!AI911*IF($AN853=$R$10,VLOOKUP($AO853,Listas!$B$6:$C$106,2,),IF($AN853=$R$11,VLOOKUP($AO853,Listas!$E$6:$F$106,2,),IF($AN853=$R$12,VLOOKUP($AO853,Listas!$H$6:$I$106,2,),""))),"")</f>
        <v/>
      </c>
      <c r="CZ853" t="str">
        <f>IFERROR('Prod y alimentación'!AL911*IF($AN853=$R$10,VLOOKUP($AO853,Listas!$B$6:$C$106,2,),IF($AN853=$R$11,VLOOKUP($AO853,Listas!$E$6:$F$106,2,),IF($AN853=$R$12,VLOOKUP($AO853,Listas!$H$6:$I$106,2,),""))),"")</f>
        <v/>
      </c>
    </row>
    <row r="854" spans="80:104" x14ac:dyDescent="0.35">
      <c r="CB854" t="str">
        <f>IF(Reservas!E859="",IF(Reservas!D859="","",IF(Reservas!C859=$O$10,0.85,IF(Reservas!C859=$O$11,0.45,IF(Reservas!C859=$O$12,0.33,"")))),Reservas!E859)</f>
        <v/>
      </c>
      <c r="CC854" t="str">
        <f>IF(Reservas!H859="",IF(Reservas!G859="","",IF(Reservas!F859=$O$10,0.85,IF(Reservas!F859=$O$11,0.45,IF(Reservas!F859=$O$12,0.33,"")))),Reservas!H859)</f>
        <v/>
      </c>
      <c r="CD854" t="str">
        <f>IF(Reservas!K859="",IF(Reservas!J859="","",IF(Reservas!I859=$O$10,0.85,IF(Reservas!I859=$O$11,0.45,IF(Reservas!I859=$O$12,0.33,"")))),Reservas!K859)</f>
        <v/>
      </c>
      <c r="CE854" t="str">
        <f>IF(Reservas!N859="",IF(Reservas!M859="","",IF(Reservas!L859=$O$10,0.85,IF(Reservas!L859=$O$11,0.45,IF(Reservas!L859=$O$12,0.33,"")))),Reservas!N859)</f>
        <v/>
      </c>
      <c r="CF854" t="str">
        <f>IF(Reservas!Q859="",IF(Reservas!P859="","",IF(Reservas!O859=$O$10,0.85,IF(Reservas!O859=$O$11,0.45,IF(Reservas!O859=$O$12,0.33,"")))),Reservas!Q859)</f>
        <v/>
      </c>
      <c r="CG854" t="str">
        <f>IF(Reservas!T859="",IF(Reservas!S859="","",IF(Reservas!R859=$O$10,0.85,IF(Reservas!R859=$O$11,0.45,IF(Reservas!R859=$O$12,0.33,"")))),Reservas!T859)</f>
        <v/>
      </c>
      <c r="CH854" t="str">
        <f>IF(Reservas!W859="",IF(Reservas!V859="","",IF(Reservas!U859=$O$10,0.85,IF(Reservas!U859=$O$11,0.45,IF(Reservas!U859=$O$12,0.33,"")))),Reservas!W859)</f>
        <v/>
      </c>
      <c r="CI854" t="str">
        <f>IF(Reservas!Z859="",IF(Reservas!Y859="","",IF(Reservas!X859=$O$10,0.85,IF(Reservas!X859=$O$11,0.45,IF(Reservas!X859=$O$12,0.33,"")))),Reservas!Z859)</f>
        <v/>
      </c>
      <c r="CJ854" t="str">
        <f>IF(Reservas!AC859="",IF(Reservas!AB859="","",IF(Reservas!AA859=$O$10,0.85,IF(Reservas!AA859=$O$11,0.45,IF(Reservas!AA859=$O$12,0.33,"")))),Reservas!AC859)</f>
        <v/>
      </c>
      <c r="CK854" t="str">
        <f>IF(Reservas!AF859="",IF(Reservas!AE859="","",IF(Reservas!AD859=$O$10,0.85,IF(Reservas!AD859=$O$11,0.45,IF(Reservas!AD859=$O$12,0.33,"")))),Reservas!AF859)</f>
        <v/>
      </c>
      <c r="CL854" t="str">
        <f>IF(Reservas!AI859="",IF(Reservas!AH859="","",IF(Reservas!AG859=$O$10,0.85,IF(Reservas!AG859=$O$11,0.45,IF(Reservas!AG859=$O$12,0.33,"")))),Reservas!AI859)</f>
        <v/>
      </c>
      <c r="CM854" t="str">
        <f>IF(Reservas!AL859="",IF(Reservas!AK859="","",IF(Reservas!AJ859=$O$10,0.85,IF(Reservas!AJ859=$O$11,0.45,IF(Reservas!AJ859=$O$12,0.33,"")))),Reservas!AL859)</f>
        <v/>
      </c>
      <c r="CO854" t="str">
        <f>IFERROR('Prod y alimentación'!E912*IF($AN854=$R$10,VLOOKUP($AO854,Listas!$B$6:$C$106,2,),IF($AN854=$R$11,VLOOKUP($AO854,Listas!$E$6:$F$106,2,),IF($AN854=$R$12,VLOOKUP($AO854,Listas!$H$6:$I$106,2,),""))),"")</f>
        <v/>
      </c>
      <c r="CP854" t="str">
        <f>IFERROR('Prod y alimentación'!H912*IF($AN854=$R$10,VLOOKUP($AO854,Listas!$B$6:$C$106,2,),IF($AN854=$R$11,VLOOKUP($AO854,Listas!$E$6:$F$106,2,),IF($AN854=$R$12,VLOOKUP($AO854,Listas!$H$6:$I$106,2,),""))),"")</f>
        <v/>
      </c>
      <c r="CQ854" t="str">
        <f>IFERROR('Prod y alimentación'!K912*IF($AN854=$R$10,VLOOKUP($AO854,Listas!$B$6:$C$106,2,),IF($AN854=$R$11,VLOOKUP($AO854,Listas!$E$6:$F$106,2,),IF($AN854=$R$12,VLOOKUP($AO854,Listas!$H$6:$I$106,2,),""))),"")</f>
        <v/>
      </c>
      <c r="CR854" t="str">
        <f>IFERROR('Prod y alimentación'!N912*IF($AN854=$R$10,VLOOKUP($AO854,Listas!$B$6:$C$106,2,),IF($AN854=$R$11,VLOOKUP($AO854,Listas!$E$6:$F$106,2,),IF($AN854=$R$12,VLOOKUP($AO854,Listas!$H$6:$I$106,2,),""))),"")</f>
        <v/>
      </c>
      <c r="CS854" t="str">
        <f>IFERROR('Prod y alimentación'!Q912*IF($AN854=$R$10,VLOOKUP($AO854,Listas!$B$6:$C$106,2,),IF($AN854=$R$11,VLOOKUP($AO854,Listas!$E$6:$F$106,2,),IF($AN854=$R$12,VLOOKUP($AO854,Listas!$H$6:$I$106,2,),""))),"")</f>
        <v/>
      </c>
      <c r="CT854" t="str">
        <f>IFERROR('Prod y alimentación'!T912*IF($AN854=$R$10,VLOOKUP($AO854,Listas!$B$6:$C$106,2,),IF($AN854=$R$11,VLOOKUP($AO854,Listas!$E$6:$F$106,2,),IF($AN854=$R$12,VLOOKUP($AO854,Listas!$H$6:$I$106,2,),""))),"")</f>
        <v/>
      </c>
      <c r="CU854" t="str">
        <f>IFERROR('Prod y alimentación'!W912*IF($AN854=$R$10,VLOOKUP($AO854,Listas!$B$6:$C$106,2,),IF($AN854=$R$11,VLOOKUP($AO854,Listas!$E$6:$F$106,2,),IF($AN854=$R$12,VLOOKUP($AO854,Listas!$H$6:$I$106,2,),""))),"")</f>
        <v/>
      </c>
      <c r="CV854" t="str">
        <f>IFERROR('Prod y alimentación'!Z912*IF($AN854=$R$10,VLOOKUP($AO854,Listas!$B$6:$C$106,2,),IF($AN854=$R$11,VLOOKUP($AO854,Listas!$E$6:$F$106,2,),IF($AN854=$R$12,VLOOKUP($AO854,Listas!$H$6:$I$106,2,),""))),"")</f>
        <v/>
      </c>
      <c r="CW854" t="str">
        <f>IFERROR('Prod y alimentación'!AC912*IF($AN854=$R$10,VLOOKUP($AO854,Listas!$B$6:$C$106,2,),IF($AN854=$R$11,VLOOKUP($AO854,Listas!$E$6:$F$106,2,),IF($AN854=$R$12,VLOOKUP($AO854,Listas!$H$6:$I$106,2,),""))),"")</f>
        <v/>
      </c>
      <c r="CX854" t="str">
        <f>IFERROR('Prod y alimentación'!AF912*IF($AN854=$R$10,VLOOKUP($AO854,Listas!$B$6:$C$106,2,),IF($AN854=$R$11,VLOOKUP($AO854,Listas!$E$6:$F$106,2,),IF($AN854=$R$12,VLOOKUP($AO854,Listas!$H$6:$I$106,2,),""))),"")</f>
        <v/>
      </c>
      <c r="CY854" t="str">
        <f>IFERROR('Prod y alimentación'!AI912*IF($AN854=$R$10,VLOOKUP($AO854,Listas!$B$6:$C$106,2,),IF($AN854=$R$11,VLOOKUP($AO854,Listas!$E$6:$F$106,2,),IF($AN854=$R$12,VLOOKUP($AO854,Listas!$H$6:$I$106,2,),""))),"")</f>
        <v/>
      </c>
      <c r="CZ854" t="str">
        <f>IFERROR('Prod y alimentación'!AL912*IF($AN854=$R$10,VLOOKUP($AO854,Listas!$B$6:$C$106,2,),IF($AN854=$R$11,VLOOKUP($AO854,Listas!$E$6:$F$106,2,),IF($AN854=$R$12,VLOOKUP($AO854,Listas!$H$6:$I$106,2,),""))),"")</f>
        <v/>
      </c>
    </row>
    <row r="855" spans="80:104" x14ac:dyDescent="0.35">
      <c r="CB855" t="str">
        <f>IF(Reservas!E860="",IF(Reservas!D860="","",IF(Reservas!C860=$O$10,0.85,IF(Reservas!C860=$O$11,0.45,IF(Reservas!C860=$O$12,0.33,"")))),Reservas!E860)</f>
        <v/>
      </c>
      <c r="CC855" t="str">
        <f>IF(Reservas!H860="",IF(Reservas!G860="","",IF(Reservas!F860=$O$10,0.85,IF(Reservas!F860=$O$11,0.45,IF(Reservas!F860=$O$12,0.33,"")))),Reservas!H860)</f>
        <v/>
      </c>
      <c r="CD855" t="str">
        <f>IF(Reservas!K860="",IF(Reservas!J860="","",IF(Reservas!I860=$O$10,0.85,IF(Reservas!I860=$O$11,0.45,IF(Reservas!I860=$O$12,0.33,"")))),Reservas!K860)</f>
        <v/>
      </c>
      <c r="CE855" t="str">
        <f>IF(Reservas!N860="",IF(Reservas!M860="","",IF(Reservas!L860=$O$10,0.85,IF(Reservas!L860=$O$11,0.45,IF(Reservas!L860=$O$12,0.33,"")))),Reservas!N860)</f>
        <v/>
      </c>
      <c r="CF855" t="str">
        <f>IF(Reservas!Q860="",IF(Reservas!P860="","",IF(Reservas!O860=$O$10,0.85,IF(Reservas!O860=$O$11,0.45,IF(Reservas!O860=$O$12,0.33,"")))),Reservas!Q860)</f>
        <v/>
      </c>
      <c r="CG855" t="str">
        <f>IF(Reservas!T860="",IF(Reservas!S860="","",IF(Reservas!R860=$O$10,0.85,IF(Reservas!R860=$O$11,0.45,IF(Reservas!R860=$O$12,0.33,"")))),Reservas!T860)</f>
        <v/>
      </c>
      <c r="CH855" t="str">
        <f>IF(Reservas!W860="",IF(Reservas!V860="","",IF(Reservas!U860=$O$10,0.85,IF(Reservas!U860=$O$11,0.45,IF(Reservas!U860=$O$12,0.33,"")))),Reservas!W860)</f>
        <v/>
      </c>
      <c r="CI855" t="str">
        <f>IF(Reservas!Z860="",IF(Reservas!Y860="","",IF(Reservas!X860=$O$10,0.85,IF(Reservas!X860=$O$11,0.45,IF(Reservas!X860=$O$12,0.33,"")))),Reservas!Z860)</f>
        <v/>
      </c>
      <c r="CJ855" t="str">
        <f>IF(Reservas!AC860="",IF(Reservas!AB860="","",IF(Reservas!AA860=$O$10,0.85,IF(Reservas!AA860=$O$11,0.45,IF(Reservas!AA860=$O$12,0.33,"")))),Reservas!AC860)</f>
        <v/>
      </c>
      <c r="CK855" t="str">
        <f>IF(Reservas!AF860="",IF(Reservas!AE860="","",IF(Reservas!AD860=$O$10,0.85,IF(Reservas!AD860=$O$11,0.45,IF(Reservas!AD860=$O$12,0.33,"")))),Reservas!AF860)</f>
        <v/>
      </c>
      <c r="CL855" t="str">
        <f>IF(Reservas!AI860="",IF(Reservas!AH860="","",IF(Reservas!AG860=$O$10,0.85,IF(Reservas!AG860=$O$11,0.45,IF(Reservas!AG860=$O$12,0.33,"")))),Reservas!AI860)</f>
        <v/>
      </c>
      <c r="CM855" t="str">
        <f>IF(Reservas!AL860="",IF(Reservas!AK860="","",IF(Reservas!AJ860=$O$10,0.85,IF(Reservas!AJ860=$O$11,0.45,IF(Reservas!AJ860=$O$12,0.33,"")))),Reservas!AL860)</f>
        <v/>
      </c>
      <c r="CO855" t="str">
        <f>IFERROR('Prod y alimentación'!E913*IF($AN855=$R$10,VLOOKUP($AO855,Listas!$B$6:$C$106,2,),IF($AN855=$R$11,VLOOKUP($AO855,Listas!$E$6:$F$106,2,),IF($AN855=$R$12,VLOOKUP($AO855,Listas!$H$6:$I$106,2,),""))),"")</f>
        <v/>
      </c>
      <c r="CP855" t="str">
        <f>IFERROR('Prod y alimentación'!H913*IF($AN855=$R$10,VLOOKUP($AO855,Listas!$B$6:$C$106,2,),IF($AN855=$R$11,VLOOKUP($AO855,Listas!$E$6:$F$106,2,),IF($AN855=$R$12,VLOOKUP($AO855,Listas!$H$6:$I$106,2,),""))),"")</f>
        <v/>
      </c>
      <c r="CQ855" t="str">
        <f>IFERROR('Prod y alimentación'!K913*IF($AN855=$R$10,VLOOKUP($AO855,Listas!$B$6:$C$106,2,),IF($AN855=$R$11,VLOOKUP($AO855,Listas!$E$6:$F$106,2,),IF($AN855=$R$12,VLOOKUP($AO855,Listas!$H$6:$I$106,2,),""))),"")</f>
        <v/>
      </c>
      <c r="CR855" t="str">
        <f>IFERROR('Prod y alimentación'!N913*IF($AN855=$R$10,VLOOKUP($AO855,Listas!$B$6:$C$106,2,),IF($AN855=$R$11,VLOOKUP($AO855,Listas!$E$6:$F$106,2,),IF($AN855=$R$12,VLOOKUP($AO855,Listas!$H$6:$I$106,2,),""))),"")</f>
        <v/>
      </c>
      <c r="CS855" t="str">
        <f>IFERROR('Prod y alimentación'!Q913*IF($AN855=$R$10,VLOOKUP($AO855,Listas!$B$6:$C$106,2,),IF($AN855=$R$11,VLOOKUP($AO855,Listas!$E$6:$F$106,2,),IF($AN855=$R$12,VLOOKUP($AO855,Listas!$H$6:$I$106,2,),""))),"")</f>
        <v/>
      </c>
      <c r="CT855" t="str">
        <f>IFERROR('Prod y alimentación'!T913*IF($AN855=$R$10,VLOOKUP($AO855,Listas!$B$6:$C$106,2,),IF($AN855=$R$11,VLOOKUP($AO855,Listas!$E$6:$F$106,2,),IF($AN855=$R$12,VLOOKUP($AO855,Listas!$H$6:$I$106,2,),""))),"")</f>
        <v/>
      </c>
      <c r="CU855" t="str">
        <f>IFERROR('Prod y alimentación'!W913*IF($AN855=$R$10,VLOOKUP($AO855,Listas!$B$6:$C$106,2,),IF($AN855=$R$11,VLOOKUP($AO855,Listas!$E$6:$F$106,2,),IF($AN855=$R$12,VLOOKUP($AO855,Listas!$H$6:$I$106,2,),""))),"")</f>
        <v/>
      </c>
      <c r="CV855" t="str">
        <f>IFERROR('Prod y alimentación'!Z913*IF($AN855=$R$10,VLOOKUP($AO855,Listas!$B$6:$C$106,2,),IF($AN855=$R$11,VLOOKUP($AO855,Listas!$E$6:$F$106,2,),IF($AN855=$R$12,VLOOKUP($AO855,Listas!$H$6:$I$106,2,),""))),"")</f>
        <v/>
      </c>
      <c r="CW855" t="str">
        <f>IFERROR('Prod y alimentación'!AC913*IF($AN855=$R$10,VLOOKUP($AO855,Listas!$B$6:$C$106,2,),IF($AN855=$R$11,VLOOKUP($AO855,Listas!$E$6:$F$106,2,),IF($AN855=$R$12,VLOOKUP($AO855,Listas!$H$6:$I$106,2,),""))),"")</f>
        <v/>
      </c>
      <c r="CX855" t="str">
        <f>IFERROR('Prod y alimentación'!AF913*IF($AN855=$R$10,VLOOKUP($AO855,Listas!$B$6:$C$106,2,),IF($AN855=$R$11,VLOOKUP($AO855,Listas!$E$6:$F$106,2,),IF($AN855=$R$12,VLOOKUP($AO855,Listas!$H$6:$I$106,2,),""))),"")</f>
        <v/>
      </c>
      <c r="CY855" t="str">
        <f>IFERROR('Prod y alimentación'!AI913*IF($AN855=$R$10,VLOOKUP($AO855,Listas!$B$6:$C$106,2,),IF($AN855=$R$11,VLOOKUP($AO855,Listas!$E$6:$F$106,2,),IF($AN855=$R$12,VLOOKUP($AO855,Listas!$H$6:$I$106,2,),""))),"")</f>
        <v/>
      </c>
      <c r="CZ855" t="str">
        <f>IFERROR('Prod y alimentación'!AL913*IF($AN855=$R$10,VLOOKUP($AO855,Listas!$B$6:$C$106,2,),IF($AN855=$R$11,VLOOKUP($AO855,Listas!$E$6:$F$106,2,),IF($AN855=$R$12,VLOOKUP($AO855,Listas!$H$6:$I$106,2,),""))),"")</f>
        <v/>
      </c>
    </row>
    <row r="856" spans="80:104" x14ac:dyDescent="0.35">
      <c r="CB856" t="str">
        <f>IF(Reservas!E861="",IF(Reservas!D861="","",IF(Reservas!C861=$O$10,0.85,IF(Reservas!C861=$O$11,0.45,IF(Reservas!C861=$O$12,0.33,"")))),Reservas!E861)</f>
        <v/>
      </c>
      <c r="CC856" t="str">
        <f>IF(Reservas!H861="",IF(Reservas!G861="","",IF(Reservas!F861=$O$10,0.85,IF(Reservas!F861=$O$11,0.45,IF(Reservas!F861=$O$12,0.33,"")))),Reservas!H861)</f>
        <v/>
      </c>
      <c r="CD856" t="str">
        <f>IF(Reservas!K861="",IF(Reservas!J861="","",IF(Reservas!I861=$O$10,0.85,IF(Reservas!I861=$O$11,0.45,IF(Reservas!I861=$O$12,0.33,"")))),Reservas!K861)</f>
        <v/>
      </c>
      <c r="CE856" t="str">
        <f>IF(Reservas!N861="",IF(Reservas!M861="","",IF(Reservas!L861=$O$10,0.85,IF(Reservas!L861=$O$11,0.45,IF(Reservas!L861=$O$12,0.33,"")))),Reservas!N861)</f>
        <v/>
      </c>
      <c r="CF856" t="str">
        <f>IF(Reservas!Q861="",IF(Reservas!P861="","",IF(Reservas!O861=$O$10,0.85,IF(Reservas!O861=$O$11,0.45,IF(Reservas!O861=$O$12,0.33,"")))),Reservas!Q861)</f>
        <v/>
      </c>
      <c r="CG856" t="str">
        <f>IF(Reservas!T861="",IF(Reservas!S861="","",IF(Reservas!R861=$O$10,0.85,IF(Reservas!R861=$O$11,0.45,IF(Reservas!R861=$O$12,0.33,"")))),Reservas!T861)</f>
        <v/>
      </c>
      <c r="CH856" t="str">
        <f>IF(Reservas!W861="",IF(Reservas!V861="","",IF(Reservas!U861=$O$10,0.85,IF(Reservas!U861=$O$11,0.45,IF(Reservas!U861=$O$12,0.33,"")))),Reservas!W861)</f>
        <v/>
      </c>
      <c r="CI856" t="str">
        <f>IF(Reservas!Z861="",IF(Reservas!Y861="","",IF(Reservas!X861=$O$10,0.85,IF(Reservas!X861=$O$11,0.45,IF(Reservas!X861=$O$12,0.33,"")))),Reservas!Z861)</f>
        <v/>
      </c>
      <c r="CJ856" t="str">
        <f>IF(Reservas!AC861="",IF(Reservas!AB861="","",IF(Reservas!AA861=$O$10,0.85,IF(Reservas!AA861=$O$11,0.45,IF(Reservas!AA861=$O$12,0.33,"")))),Reservas!AC861)</f>
        <v/>
      </c>
      <c r="CK856" t="str">
        <f>IF(Reservas!AF861="",IF(Reservas!AE861="","",IF(Reservas!AD861=$O$10,0.85,IF(Reservas!AD861=$O$11,0.45,IF(Reservas!AD861=$O$12,0.33,"")))),Reservas!AF861)</f>
        <v/>
      </c>
      <c r="CL856" t="str">
        <f>IF(Reservas!AI861="",IF(Reservas!AH861="","",IF(Reservas!AG861=$O$10,0.85,IF(Reservas!AG861=$O$11,0.45,IF(Reservas!AG861=$O$12,0.33,"")))),Reservas!AI861)</f>
        <v/>
      </c>
      <c r="CM856" t="str">
        <f>IF(Reservas!AL861="",IF(Reservas!AK861="","",IF(Reservas!AJ861=$O$10,0.85,IF(Reservas!AJ861=$O$11,0.45,IF(Reservas!AJ861=$O$12,0.33,"")))),Reservas!AL861)</f>
        <v/>
      </c>
      <c r="CO856" t="str">
        <f>IFERROR('Prod y alimentación'!E914*IF($AN856=$R$10,VLOOKUP($AO856,Listas!$B$6:$C$106,2,),IF($AN856=$R$11,VLOOKUP($AO856,Listas!$E$6:$F$106,2,),IF($AN856=$R$12,VLOOKUP($AO856,Listas!$H$6:$I$106,2,),""))),"")</f>
        <v/>
      </c>
      <c r="CP856" t="str">
        <f>IFERROR('Prod y alimentación'!H914*IF($AN856=$R$10,VLOOKUP($AO856,Listas!$B$6:$C$106,2,),IF($AN856=$R$11,VLOOKUP($AO856,Listas!$E$6:$F$106,2,),IF($AN856=$R$12,VLOOKUP($AO856,Listas!$H$6:$I$106,2,),""))),"")</f>
        <v/>
      </c>
      <c r="CQ856" t="str">
        <f>IFERROR('Prod y alimentación'!K914*IF($AN856=$R$10,VLOOKUP($AO856,Listas!$B$6:$C$106,2,),IF($AN856=$R$11,VLOOKUP($AO856,Listas!$E$6:$F$106,2,),IF($AN856=$R$12,VLOOKUP($AO856,Listas!$H$6:$I$106,2,),""))),"")</f>
        <v/>
      </c>
      <c r="CR856" t="str">
        <f>IFERROR('Prod y alimentación'!N914*IF($AN856=$R$10,VLOOKUP($AO856,Listas!$B$6:$C$106,2,),IF($AN856=$R$11,VLOOKUP($AO856,Listas!$E$6:$F$106,2,),IF($AN856=$R$12,VLOOKUP($AO856,Listas!$H$6:$I$106,2,),""))),"")</f>
        <v/>
      </c>
      <c r="CS856" t="str">
        <f>IFERROR('Prod y alimentación'!Q914*IF($AN856=$R$10,VLOOKUP($AO856,Listas!$B$6:$C$106,2,),IF($AN856=$R$11,VLOOKUP($AO856,Listas!$E$6:$F$106,2,),IF($AN856=$R$12,VLOOKUP($AO856,Listas!$H$6:$I$106,2,),""))),"")</f>
        <v/>
      </c>
      <c r="CT856" t="str">
        <f>IFERROR('Prod y alimentación'!T914*IF($AN856=$R$10,VLOOKUP($AO856,Listas!$B$6:$C$106,2,),IF($AN856=$R$11,VLOOKUP($AO856,Listas!$E$6:$F$106,2,),IF($AN856=$R$12,VLOOKUP($AO856,Listas!$H$6:$I$106,2,),""))),"")</f>
        <v/>
      </c>
      <c r="CU856" t="str">
        <f>IFERROR('Prod y alimentación'!W914*IF($AN856=$R$10,VLOOKUP($AO856,Listas!$B$6:$C$106,2,),IF($AN856=$R$11,VLOOKUP($AO856,Listas!$E$6:$F$106,2,),IF($AN856=$R$12,VLOOKUP($AO856,Listas!$H$6:$I$106,2,),""))),"")</f>
        <v/>
      </c>
      <c r="CV856" t="str">
        <f>IFERROR('Prod y alimentación'!Z914*IF($AN856=$R$10,VLOOKUP($AO856,Listas!$B$6:$C$106,2,),IF($AN856=$R$11,VLOOKUP($AO856,Listas!$E$6:$F$106,2,),IF($AN856=$R$12,VLOOKUP($AO856,Listas!$H$6:$I$106,2,),""))),"")</f>
        <v/>
      </c>
      <c r="CW856" t="str">
        <f>IFERROR('Prod y alimentación'!AC914*IF($AN856=$R$10,VLOOKUP($AO856,Listas!$B$6:$C$106,2,),IF($AN856=$R$11,VLOOKUP($AO856,Listas!$E$6:$F$106,2,),IF($AN856=$R$12,VLOOKUP($AO856,Listas!$H$6:$I$106,2,),""))),"")</f>
        <v/>
      </c>
      <c r="CX856" t="str">
        <f>IFERROR('Prod y alimentación'!AF914*IF($AN856=$R$10,VLOOKUP($AO856,Listas!$B$6:$C$106,2,),IF($AN856=$R$11,VLOOKUP($AO856,Listas!$E$6:$F$106,2,),IF($AN856=$R$12,VLOOKUP($AO856,Listas!$H$6:$I$106,2,),""))),"")</f>
        <v/>
      </c>
      <c r="CY856" t="str">
        <f>IFERROR('Prod y alimentación'!AI914*IF($AN856=$R$10,VLOOKUP($AO856,Listas!$B$6:$C$106,2,),IF($AN856=$R$11,VLOOKUP($AO856,Listas!$E$6:$F$106,2,),IF($AN856=$R$12,VLOOKUP($AO856,Listas!$H$6:$I$106,2,),""))),"")</f>
        <v/>
      </c>
      <c r="CZ856" t="str">
        <f>IFERROR('Prod y alimentación'!AL914*IF($AN856=$R$10,VLOOKUP($AO856,Listas!$B$6:$C$106,2,),IF($AN856=$R$11,VLOOKUP($AO856,Listas!$E$6:$F$106,2,),IF($AN856=$R$12,VLOOKUP($AO856,Listas!$H$6:$I$106,2,),""))),"")</f>
        <v/>
      </c>
    </row>
    <row r="857" spans="80:104" x14ac:dyDescent="0.35">
      <c r="CB857" t="str">
        <f>IF(Reservas!E862="",IF(Reservas!D862="","",IF(Reservas!C862=$O$10,0.85,IF(Reservas!C862=$O$11,0.45,IF(Reservas!C862=$O$12,0.33,"")))),Reservas!E862)</f>
        <v/>
      </c>
      <c r="CC857" t="str">
        <f>IF(Reservas!H862="",IF(Reservas!G862="","",IF(Reservas!F862=$O$10,0.85,IF(Reservas!F862=$O$11,0.45,IF(Reservas!F862=$O$12,0.33,"")))),Reservas!H862)</f>
        <v/>
      </c>
      <c r="CD857" t="str">
        <f>IF(Reservas!K862="",IF(Reservas!J862="","",IF(Reservas!I862=$O$10,0.85,IF(Reservas!I862=$O$11,0.45,IF(Reservas!I862=$O$12,0.33,"")))),Reservas!K862)</f>
        <v/>
      </c>
      <c r="CE857" t="str">
        <f>IF(Reservas!N862="",IF(Reservas!M862="","",IF(Reservas!L862=$O$10,0.85,IF(Reservas!L862=$O$11,0.45,IF(Reservas!L862=$O$12,0.33,"")))),Reservas!N862)</f>
        <v/>
      </c>
      <c r="CF857" t="str">
        <f>IF(Reservas!Q862="",IF(Reservas!P862="","",IF(Reservas!O862=$O$10,0.85,IF(Reservas!O862=$O$11,0.45,IF(Reservas!O862=$O$12,0.33,"")))),Reservas!Q862)</f>
        <v/>
      </c>
      <c r="CG857" t="str">
        <f>IF(Reservas!T862="",IF(Reservas!S862="","",IF(Reservas!R862=$O$10,0.85,IF(Reservas!R862=$O$11,0.45,IF(Reservas!R862=$O$12,0.33,"")))),Reservas!T862)</f>
        <v/>
      </c>
      <c r="CH857" t="str">
        <f>IF(Reservas!W862="",IF(Reservas!V862="","",IF(Reservas!U862=$O$10,0.85,IF(Reservas!U862=$O$11,0.45,IF(Reservas!U862=$O$12,0.33,"")))),Reservas!W862)</f>
        <v/>
      </c>
      <c r="CI857" t="str">
        <f>IF(Reservas!Z862="",IF(Reservas!Y862="","",IF(Reservas!X862=$O$10,0.85,IF(Reservas!X862=$O$11,0.45,IF(Reservas!X862=$O$12,0.33,"")))),Reservas!Z862)</f>
        <v/>
      </c>
      <c r="CJ857" t="str">
        <f>IF(Reservas!AC862="",IF(Reservas!AB862="","",IF(Reservas!AA862=$O$10,0.85,IF(Reservas!AA862=$O$11,0.45,IF(Reservas!AA862=$O$12,0.33,"")))),Reservas!AC862)</f>
        <v/>
      </c>
      <c r="CK857" t="str">
        <f>IF(Reservas!AF862="",IF(Reservas!AE862="","",IF(Reservas!AD862=$O$10,0.85,IF(Reservas!AD862=$O$11,0.45,IF(Reservas!AD862=$O$12,0.33,"")))),Reservas!AF862)</f>
        <v/>
      </c>
      <c r="CL857" t="str">
        <f>IF(Reservas!AI862="",IF(Reservas!AH862="","",IF(Reservas!AG862=$O$10,0.85,IF(Reservas!AG862=$O$11,0.45,IF(Reservas!AG862=$O$12,0.33,"")))),Reservas!AI862)</f>
        <v/>
      </c>
      <c r="CM857" t="str">
        <f>IF(Reservas!AL862="",IF(Reservas!AK862="","",IF(Reservas!AJ862=$O$10,0.85,IF(Reservas!AJ862=$O$11,0.45,IF(Reservas!AJ862=$O$12,0.33,"")))),Reservas!AL862)</f>
        <v/>
      </c>
      <c r="CO857" t="str">
        <f>IFERROR('Prod y alimentación'!E915*IF($AN857=$R$10,VLOOKUP($AO857,Listas!$B$6:$C$106,2,),IF($AN857=$R$11,VLOOKUP($AO857,Listas!$E$6:$F$106,2,),IF($AN857=$R$12,VLOOKUP($AO857,Listas!$H$6:$I$106,2,),""))),"")</f>
        <v/>
      </c>
      <c r="CP857" t="str">
        <f>IFERROR('Prod y alimentación'!H915*IF($AN857=$R$10,VLOOKUP($AO857,Listas!$B$6:$C$106,2,),IF($AN857=$R$11,VLOOKUP($AO857,Listas!$E$6:$F$106,2,),IF($AN857=$R$12,VLOOKUP($AO857,Listas!$H$6:$I$106,2,),""))),"")</f>
        <v/>
      </c>
      <c r="CQ857" t="str">
        <f>IFERROR('Prod y alimentación'!K915*IF($AN857=$R$10,VLOOKUP($AO857,Listas!$B$6:$C$106,2,),IF($AN857=$R$11,VLOOKUP($AO857,Listas!$E$6:$F$106,2,),IF($AN857=$R$12,VLOOKUP($AO857,Listas!$H$6:$I$106,2,),""))),"")</f>
        <v/>
      </c>
      <c r="CR857" t="str">
        <f>IFERROR('Prod y alimentación'!N915*IF($AN857=$R$10,VLOOKUP($AO857,Listas!$B$6:$C$106,2,),IF($AN857=$R$11,VLOOKUP($AO857,Listas!$E$6:$F$106,2,),IF($AN857=$R$12,VLOOKUP($AO857,Listas!$H$6:$I$106,2,),""))),"")</f>
        <v/>
      </c>
      <c r="CS857" t="str">
        <f>IFERROR('Prod y alimentación'!Q915*IF($AN857=$R$10,VLOOKUP($AO857,Listas!$B$6:$C$106,2,),IF($AN857=$R$11,VLOOKUP($AO857,Listas!$E$6:$F$106,2,),IF($AN857=$R$12,VLOOKUP($AO857,Listas!$H$6:$I$106,2,),""))),"")</f>
        <v/>
      </c>
      <c r="CT857" t="str">
        <f>IFERROR('Prod y alimentación'!T915*IF($AN857=$R$10,VLOOKUP($AO857,Listas!$B$6:$C$106,2,),IF($AN857=$R$11,VLOOKUP($AO857,Listas!$E$6:$F$106,2,),IF($AN857=$R$12,VLOOKUP($AO857,Listas!$H$6:$I$106,2,),""))),"")</f>
        <v/>
      </c>
      <c r="CU857" t="str">
        <f>IFERROR('Prod y alimentación'!W915*IF($AN857=$R$10,VLOOKUP($AO857,Listas!$B$6:$C$106,2,),IF($AN857=$R$11,VLOOKUP($AO857,Listas!$E$6:$F$106,2,),IF($AN857=$R$12,VLOOKUP($AO857,Listas!$H$6:$I$106,2,),""))),"")</f>
        <v/>
      </c>
      <c r="CV857" t="str">
        <f>IFERROR('Prod y alimentación'!Z915*IF($AN857=$R$10,VLOOKUP($AO857,Listas!$B$6:$C$106,2,),IF($AN857=$R$11,VLOOKUP($AO857,Listas!$E$6:$F$106,2,),IF($AN857=$R$12,VLOOKUP($AO857,Listas!$H$6:$I$106,2,),""))),"")</f>
        <v/>
      </c>
      <c r="CW857" t="str">
        <f>IFERROR('Prod y alimentación'!AC915*IF($AN857=$R$10,VLOOKUP($AO857,Listas!$B$6:$C$106,2,),IF($AN857=$R$11,VLOOKUP($AO857,Listas!$E$6:$F$106,2,),IF($AN857=$R$12,VLOOKUP($AO857,Listas!$H$6:$I$106,2,),""))),"")</f>
        <v/>
      </c>
      <c r="CX857" t="str">
        <f>IFERROR('Prod y alimentación'!AF915*IF($AN857=$R$10,VLOOKUP($AO857,Listas!$B$6:$C$106,2,),IF($AN857=$R$11,VLOOKUP($AO857,Listas!$E$6:$F$106,2,),IF($AN857=$R$12,VLOOKUP($AO857,Listas!$H$6:$I$106,2,),""))),"")</f>
        <v/>
      </c>
      <c r="CY857" t="str">
        <f>IFERROR('Prod y alimentación'!AI915*IF($AN857=$R$10,VLOOKUP($AO857,Listas!$B$6:$C$106,2,),IF($AN857=$R$11,VLOOKUP($AO857,Listas!$E$6:$F$106,2,),IF($AN857=$R$12,VLOOKUP($AO857,Listas!$H$6:$I$106,2,),""))),"")</f>
        <v/>
      </c>
      <c r="CZ857" t="str">
        <f>IFERROR('Prod y alimentación'!AL915*IF($AN857=$R$10,VLOOKUP($AO857,Listas!$B$6:$C$106,2,),IF($AN857=$R$11,VLOOKUP($AO857,Listas!$E$6:$F$106,2,),IF($AN857=$R$12,VLOOKUP($AO857,Listas!$H$6:$I$106,2,),""))),"")</f>
        <v/>
      </c>
    </row>
    <row r="858" spans="80:104" x14ac:dyDescent="0.35">
      <c r="CB858" t="str">
        <f>IF(Reservas!E863="",IF(Reservas!D863="","",IF(Reservas!C863=$O$10,0.85,IF(Reservas!C863=$O$11,0.45,IF(Reservas!C863=$O$12,0.33,"")))),Reservas!E863)</f>
        <v/>
      </c>
      <c r="CC858" t="str">
        <f>IF(Reservas!H863="",IF(Reservas!G863="","",IF(Reservas!F863=$O$10,0.85,IF(Reservas!F863=$O$11,0.45,IF(Reservas!F863=$O$12,0.33,"")))),Reservas!H863)</f>
        <v/>
      </c>
      <c r="CD858" t="str">
        <f>IF(Reservas!K863="",IF(Reservas!J863="","",IF(Reservas!I863=$O$10,0.85,IF(Reservas!I863=$O$11,0.45,IF(Reservas!I863=$O$12,0.33,"")))),Reservas!K863)</f>
        <v/>
      </c>
      <c r="CE858" t="str">
        <f>IF(Reservas!N863="",IF(Reservas!M863="","",IF(Reservas!L863=$O$10,0.85,IF(Reservas!L863=$O$11,0.45,IF(Reservas!L863=$O$12,0.33,"")))),Reservas!N863)</f>
        <v/>
      </c>
      <c r="CF858" t="str">
        <f>IF(Reservas!Q863="",IF(Reservas!P863="","",IF(Reservas!O863=$O$10,0.85,IF(Reservas!O863=$O$11,0.45,IF(Reservas!O863=$O$12,0.33,"")))),Reservas!Q863)</f>
        <v/>
      </c>
      <c r="CG858" t="str">
        <f>IF(Reservas!T863="",IF(Reservas!S863="","",IF(Reservas!R863=$O$10,0.85,IF(Reservas!R863=$O$11,0.45,IF(Reservas!R863=$O$12,0.33,"")))),Reservas!T863)</f>
        <v/>
      </c>
      <c r="CH858" t="str">
        <f>IF(Reservas!W863="",IF(Reservas!V863="","",IF(Reservas!U863=$O$10,0.85,IF(Reservas!U863=$O$11,0.45,IF(Reservas!U863=$O$12,0.33,"")))),Reservas!W863)</f>
        <v/>
      </c>
      <c r="CI858" t="str">
        <f>IF(Reservas!Z863="",IF(Reservas!Y863="","",IF(Reservas!X863=$O$10,0.85,IF(Reservas!X863=$O$11,0.45,IF(Reservas!X863=$O$12,0.33,"")))),Reservas!Z863)</f>
        <v/>
      </c>
      <c r="CJ858" t="str">
        <f>IF(Reservas!AC863="",IF(Reservas!AB863="","",IF(Reservas!AA863=$O$10,0.85,IF(Reservas!AA863=$O$11,0.45,IF(Reservas!AA863=$O$12,0.33,"")))),Reservas!AC863)</f>
        <v/>
      </c>
      <c r="CK858" t="str">
        <f>IF(Reservas!AF863="",IF(Reservas!AE863="","",IF(Reservas!AD863=$O$10,0.85,IF(Reservas!AD863=$O$11,0.45,IF(Reservas!AD863=$O$12,0.33,"")))),Reservas!AF863)</f>
        <v/>
      </c>
      <c r="CL858" t="str">
        <f>IF(Reservas!AI863="",IF(Reservas!AH863="","",IF(Reservas!AG863=$O$10,0.85,IF(Reservas!AG863=$O$11,0.45,IF(Reservas!AG863=$O$12,0.33,"")))),Reservas!AI863)</f>
        <v/>
      </c>
      <c r="CM858" t="str">
        <f>IF(Reservas!AL863="",IF(Reservas!AK863="","",IF(Reservas!AJ863=$O$10,0.85,IF(Reservas!AJ863=$O$11,0.45,IF(Reservas!AJ863=$O$12,0.33,"")))),Reservas!AL863)</f>
        <v/>
      </c>
      <c r="CO858" t="str">
        <f>IFERROR('Prod y alimentación'!E916*IF($AN858=$R$10,VLOOKUP($AO858,Listas!$B$6:$C$106,2,),IF($AN858=$R$11,VLOOKUP($AO858,Listas!$E$6:$F$106,2,),IF($AN858=$R$12,VLOOKUP($AO858,Listas!$H$6:$I$106,2,),""))),"")</f>
        <v/>
      </c>
      <c r="CP858" t="str">
        <f>IFERROR('Prod y alimentación'!H916*IF($AN858=$R$10,VLOOKUP($AO858,Listas!$B$6:$C$106,2,),IF($AN858=$R$11,VLOOKUP($AO858,Listas!$E$6:$F$106,2,),IF($AN858=$R$12,VLOOKUP($AO858,Listas!$H$6:$I$106,2,),""))),"")</f>
        <v/>
      </c>
      <c r="CQ858" t="str">
        <f>IFERROR('Prod y alimentación'!K916*IF($AN858=$R$10,VLOOKUP($AO858,Listas!$B$6:$C$106,2,),IF($AN858=$R$11,VLOOKUP($AO858,Listas!$E$6:$F$106,2,),IF($AN858=$R$12,VLOOKUP($AO858,Listas!$H$6:$I$106,2,),""))),"")</f>
        <v/>
      </c>
      <c r="CR858" t="str">
        <f>IFERROR('Prod y alimentación'!N916*IF($AN858=$R$10,VLOOKUP($AO858,Listas!$B$6:$C$106,2,),IF($AN858=$R$11,VLOOKUP($AO858,Listas!$E$6:$F$106,2,),IF($AN858=$R$12,VLOOKUP($AO858,Listas!$H$6:$I$106,2,),""))),"")</f>
        <v/>
      </c>
      <c r="CS858" t="str">
        <f>IFERROR('Prod y alimentación'!Q916*IF($AN858=$R$10,VLOOKUP($AO858,Listas!$B$6:$C$106,2,),IF($AN858=$R$11,VLOOKUP($AO858,Listas!$E$6:$F$106,2,),IF($AN858=$R$12,VLOOKUP($AO858,Listas!$H$6:$I$106,2,),""))),"")</f>
        <v/>
      </c>
      <c r="CT858" t="str">
        <f>IFERROR('Prod y alimentación'!T916*IF($AN858=$R$10,VLOOKUP($AO858,Listas!$B$6:$C$106,2,),IF($AN858=$R$11,VLOOKUP($AO858,Listas!$E$6:$F$106,2,),IF($AN858=$R$12,VLOOKUP($AO858,Listas!$H$6:$I$106,2,),""))),"")</f>
        <v/>
      </c>
      <c r="CU858" t="str">
        <f>IFERROR('Prod y alimentación'!W916*IF($AN858=$R$10,VLOOKUP($AO858,Listas!$B$6:$C$106,2,),IF($AN858=$R$11,VLOOKUP($AO858,Listas!$E$6:$F$106,2,),IF($AN858=$R$12,VLOOKUP($AO858,Listas!$H$6:$I$106,2,),""))),"")</f>
        <v/>
      </c>
      <c r="CV858" t="str">
        <f>IFERROR('Prod y alimentación'!Z916*IF($AN858=$R$10,VLOOKUP($AO858,Listas!$B$6:$C$106,2,),IF($AN858=$R$11,VLOOKUP($AO858,Listas!$E$6:$F$106,2,),IF($AN858=$R$12,VLOOKUP($AO858,Listas!$H$6:$I$106,2,),""))),"")</f>
        <v/>
      </c>
      <c r="CW858" t="str">
        <f>IFERROR('Prod y alimentación'!AC916*IF($AN858=$R$10,VLOOKUP($AO858,Listas!$B$6:$C$106,2,),IF($AN858=$R$11,VLOOKUP($AO858,Listas!$E$6:$F$106,2,),IF($AN858=$R$12,VLOOKUP($AO858,Listas!$H$6:$I$106,2,),""))),"")</f>
        <v/>
      </c>
      <c r="CX858" t="str">
        <f>IFERROR('Prod y alimentación'!AF916*IF($AN858=$R$10,VLOOKUP($AO858,Listas!$B$6:$C$106,2,),IF($AN858=$R$11,VLOOKUP($AO858,Listas!$E$6:$F$106,2,),IF($AN858=$R$12,VLOOKUP($AO858,Listas!$H$6:$I$106,2,),""))),"")</f>
        <v/>
      </c>
      <c r="CY858" t="str">
        <f>IFERROR('Prod y alimentación'!AI916*IF($AN858=$R$10,VLOOKUP($AO858,Listas!$B$6:$C$106,2,),IF($AN858=$R$11,VLOOKUP($AO858,Listas!$E$6:$F$106,2,),IF($AN858=$R$12,VLOOKUP($AO858,Listas!$H$6:$I$106,2,),""))),"")</f>
        <v/>
      </c>
      <c r="CZ858" t="str">
        <f>IFERROR('Prod y alimentación'!AL916*IF($AN858=$R$10,VLOOKUP($AO858,Listas!$B$6:$C$106,2,),IF($AN858=$R$11,VLOOKUP($AO858,Listas!$E$6:$F$106,2,),IF($AN858=$R$12,VLOOKUP($AO858,Listas!$H$6:$I$106,2,),""))),"")</f>
        <v/>
      </c>
    </row>
    <row r="859" spans="80:104" x14ac:dyDescent="0.35">
      <c r="CB859" t="str">
        <f>IF(Reservas!E864="",IF(Reservas!D864="","",IF(Reservas!C864=$O$10,0.85,IF(Reservas!C864=$O$11,0.45,IF(Reservas!C864=$O$12,0.33,"")))),Reservas!E864)</f>
        <v/>
      </c>
      <c r="CC859" t="str">
        <f>IF(Reservas!H864="",IF(Reservas!G864="","",IF(Reservas!F864=$O$10,0.85,IF(Reservas!F864=$O$11,0.45,IF(Reservas!F864=$O$12,0.33,"")))),Reservas!H864)</f>
        <v/>
      </c>
      <c r="CD859" t="str">
        <f>IF(Reservas!K864="",IF(Reservas!J864="","",IF(Reservas!I864=$O$10,0.85,IF(Reservas!I864=$O$11,0.45,IF(Reservas!I864=$O$12,0.33,"")))),Reservas!K864)</f>
        <v/>
      </c>
      <c r="CE859" t="str">
        <f>IF(Reservas!N864="",IF(Reservas!M864="","",IF(Reservas!L864=$O$10,0.85,IF(Reservas!L864=$O$11,0.45,IF(Reservas!L864=$O$12,0.33,"")))),Reservas!N864)</f>
        <v/>
      </c>
      <c r="CF859" t="str">
        <f>IF(Reservas!Q864="",IF(Reservas!P864="","",IF(Reservas!O864=$O$10,0.85,IF(Reservas!O864=$O$11,0.45,IF(Reservas!O864=$O$12,0.33,"")))),Reservas!Q864)</f>
        <v/>
      </c>
      <c r="CG859" t="str">
        <f>IF(Reservas!T864="",IF(Reservas!S864="","",IF(Reservas!R864=$O$10,0.85,IF(Reservas!R864=$O$11,0.45,IF(Reservas!R864=$O$12,0.33,"")))),Reservas!T864)</f>
        <v/>
      </c>
      <c r="CH859" t="str">
        <f>IF(Reservas!W864="",IF(Reservas!V864="","",IF(Reservas!U864=$O$10,0.85,IF(Reservas!U864=$O$11,0.45,IF(Reservas!U864=$O$12,0.33,"")))),Reservas!W864)</f>
        <v/>
      </c>
      <c r="CI859" t="str">
        <f>IF(Reservas!Z864="",IF(Reservas!Y864="","",IF(Reservas!X864=$O$10,0.85,IF(Reservas!X864=$O$11,0.45,IF(Reservas!X864=$O$12,0.33,"")))),Reservas!Z864)</f>
        <v/>
      </c>
      <c r="CJ859" t="str">
        <f>IF(Reservas!AC864="",IF(Reservas!AB864="","",IF(Reservas!AA864=$O$10,0.85,IF(Reservas!AA864=$O$11,0.45,IF(Reservas!AA864=$O$12,0.33,"")))),Reservas!AC864)</f>
        <v/>
      </c>
      <c r="CK859" t="str">
        <f>IF(Reservas!AF864="",IF(Reservas!AE864="","",IF(Reservas!AD864=$O$10,0.85,IF(Reservas!AD864=$O$11,0.45,IF(Reservas!AD864=$O$12,0.33,"")))),Reservas!AF864)</f>
        <v/>
      </c>
      <c r="CL859" t="str">
        <f>IF(Reservas!AI864="",IF(Reservas!AH864="","",IF(Reservas!AG864=$O$10,0.85,IF(Reservas!AG864=$O$11,0.45,IF(Reservas!AG864=$O$12,0.33,"")))),Reservas!AI864)</f>
        <v/>
      </c>
      <c r="CM859" t="str">
        <f>IF(Reservas!AL864="",IF(Reservas!AK864="","",IF(Reservas!AJ864=$O$10,0.85,IF(Reservas!AJ864=$O$11,0.45,IF(Reservas!AJ864=$O$12,0.33,"")))),Reservas!AL864)</f>
        <v/>
      </c>
      <c r="CO859" t="str">
        <f>IFERROR('Prod y alimentación'!E917*IF($AN859=$R$10,VLOOKUP($AO859,Listas!$B$6:$C$106,2,),IF($AN859=$R$11,VLOOKUP($AO859,Listas!$E$6:$F$106,2,),IF($AN859=$R$12,VLOOKUP($AO859,Listas!$H$6:$I$106,2,),""))),"")</f>
        <v/>
      </c>
      <c r="CP859" t="str">
        <f>IFERROR('Prod y alimentación'!H917*IF($AN859=$R$10,VLOOKUP($AO859,Listas!$B$6:$C$106,2,),IF($AN859=$R$11,VLOOKUP($AO859,Listas!$E$6:$F$106,2,),IF($AN859=$R$12,VLOOKUP($AO859,Listas!$H$6:$I$106,2,),""))),"")</f>
        <v/>
      </c>
      <c r="CQ859" t="str">
        <f>IFERROR('Prod y alimentación'!K917*IF($AN859=$R$10,VLOOKUP($AO859,Listas!$B$6:$C$106,2,),IF($AN859=$R$11,VLOOKUP($AO859,Listas!$E$6:$F$106,2,),IF($AN859=$R$12,VLOOKUP($AO859,Listas!$H$6:$I$106,2,),""))),"")</f>
        <v/>
      </c>
      <c r="CR859" t="str">
        <f>IFERROR('Prod y alimentación'!N917*IF($AN859=$R$10,VLOOKUP($AO859,Listas!$B$6:$C$106,2,),IF($AN859=$R$11,VLOOKUP($AO859,Listas!$E$6:$F$106,2,),IF($AN859=$R$12,VLOOKUP($AO859,Listas!$H$6:$I$106,2,),""))),"")</f>
        <v/>
      </c>
      <c r="CS859" t="str">
        <f>IFERROR('Prod y alimentación'!Q917*IF($AN859=$R$10,VLOOKUP($AO859,Listas!$B$6:$C$106,2,),IF($AN859=$R$11,VLOOKUP($AO859,Listas!$E$6:$F$106,2,),IF($AN859=$R$12,VLOOKUP($AO859,Listas!$H$6:$I$106,2,),""))),"")</f>
        <v/>
      </c>
      <c r="CT859" t="str">
        <f>IFERROR('Prod y alimentación'!T917*IF($AN859=$R$10,VLOOKUP($AO859,Listas!$B$6:$C$106,2,),IF($AN859=$R$11,VLOOKUP($AO859,Listas!$E$6:$F$106,2,),IF($AN859=$R$12,VLOOKUP($AO859,Listas!$H$6:$I$106,2,),""))),"")</f>
        <v/>
      </c>
      <c r="CU859" t="str">
        <f>IFERROR('Prod y alimentación'!W917*IF($AN859=$R$10,VLOOKUP($AO859,Listas!$B$6:$C$106,2,),IF($AN859=$R$11,VLOOKUP($AO859,Listas!$E$6:$F$106,2,),IF($AN859=$R$12,VLOOKUP($AO859,Listas!$H$6:$I$106,2,),""))),"")</f>
        <v/>
      </c>
      <c r="CV859" t="str">
        <f>IFERROR('Prod y alimentación'!Z917*IF($AN859=$R$10,VLOOKUP($AO859,Listas!$B$6:$C$106,2,),IF($AN859=$R$11,VLOOKUP($AO859,Listas!$E$6:$F$106,2,),IF($AN859=$R$12,VLOOKUP($AO859,Listas!$H$6:$I$106,2,),""))),"")</f>
        <v/>
      </c>
      <c r="CW859" t="str">
        <f>IFERROR('Prod y alimentación'!AC917*IF($AN859=$R$10,VLOOKUP($AO859,Listas!$B$6:$C$106,2,),IF($AN859=$R$11,VLOOKUP($AO859,Listas!$E$6:$F$106,2,),IF($AN859=$R$12,VLOOKUP($AO859,Listas!$H$6:$I$106,2,),""))),"")</f>
        <v/>
      </c>
      <c r="CX859" t="str">
        <f>IFERROR('Prod y alimentación'!AF917*IF($AN859=$R$10,VLOOKUP($AO859,Listas!$B$6:$C$106,2,),IF($AN859=$R$11,VLOOKUP($AO859,Listas!$E$6:$F$106,2,),IF($AN859=$R$12,VLOOKUP($AO859,Listas!$H$6:$I$106,2,),""))),"")</f>
        <v/>
      </c>
      <c r="CY859" t="str">
        <f>IFERROR('Prod y alimentación'!AI917*IF($AN859=$R$10,VLOOKUP($AO859,Listas!$B$6:$C$106,2,),IF($AN859=$R$11,VLOOKUP($AO859,Listas!$E$6:$F$106,2,),IF($AN859=$R$12,VLOOKUP($AO859,Listas!$H$6:$I$106,2,),""))),"")</f>
        <v/>
      </c>
      <c r="CZ859" t="str">
        <f>IFERROR('Prod y alimentación'!AL917*IF($AN859=$R$10,VLOOKUP($AO859,Listas!$B$6:$C$106,2,),IF($AN859=$R$11,VLOOKUP($AO859,Listas!$E$6:$F$106,2,),IF($AN859=$R$12,VLOOKUP($AO859,Listas!$H$6:$I$106,2,),""))),"")</f>
        <v/>
      </c>
    </row>
    <row r="860" spans="80:104" x14ac:dyDescent="0.35">
      <c r="CB860" t="str">
        <f>IF(Reservas!E865="",IF(Reservas!D865="","",IF(Reservas!C865=$O$10,0.85,IF(Reservas!C865=$O$11,0.45,IF(Reservas!C865=$O$12,0.33,"")))),Reservas!E865)</f>
        <v/>
      </c>
      <c r="CC860" t="str">
        <f>IF(Reservas!H865="",IF(Reservas!G865="","",IF(Reservas!F865=$O$10,0.85,IF(Reservas!F865=$O$11,0.45,IF(Reservas!F865=$O$12,0.33,"")))),Reservas!H865)</f>
        <v/>
      </c>
      <c r="CD860" t="str">
        <f>IF(Reservas!K865="",IF(Reservas!J865="","",IF(Reservas!I865=$O$10,0.85,IF(Reservas!I865=$O$11,0.45,IF(Reservas!I865=$O$12,0.33,"")))),Reservas!K865)</f>
        <v/>
      </c>
      <c r="CE860" t="str">
        <f>IF(Reservas!N865="",IF(Reservas!M865="","",IF(Reservas!L865=$O$10,0.85,IF(Reservas!L865=$O$11,0.45,IF(Reservas!L865=$O$12,0.33,"")))),Reservas!N865)</f>
        <v/>
      </c>
      <c r="CF860" t="str">
        <f>IF(Reservas!Q865="",IF(Reservas!P865="","",IF(Reservas!O865=$O$10,0.85,IF(Reservas!O865=$O$11,0.45,IF(Reservas!O865=$O$12,0.33,"")))),Reservas!Q865)</f>
        <v/>
      </c>
      <c r="CG860" t="str">
        <f>IF(Reservas!T865="",IF(Reservas!S865="","",IF(Reservas!R865=$O$10,0.85,IF(Reservas!R865=$O$11,0.45,IF(Reservas!R865=$O$12,0.33,"")))),Reservas!T865)</f>
        <v/>
      </c>
      <c r="CH860" t="str">
        <f>IF(Reservas!W865="",IF(Reservas!V865="","",IF(Reservas!U865=$O$10,0.85,IF(Reservas!U865=$O$11,0.45,IF(Reservas!U865=$O$12,0.33,"")))),Reservas!W865)</f>
        <v/>
      </c>
      <c r="CI860" t="str">
        <f>IF(Reservas!Z865="",IF(Reservas!Y865="","",IF(Reservas!X865=$O$10,0.85,IF(Reservas!X865=$O$11,0.45,IF(Reservas!X865=$O$12,0.33,"")))),Reservas!Z865)</f>
        <v/>
      </c>
      <c r="CJ860" t="str">
        <f>IF(Reservas!AC865="",IF(Reservas!AB865="","",IF(Reservas!AA865=$O$10,0.85,IF(Reservas!AA865=$O$11,0.45,IF(Reservas!AA865=$O$12,0.33,"")))),Reservas!AC865)</f>
        <v/>
      </c>
      <c r="CK860" t="str">
        <f>IF(Reservas!AF865="",IF(Reservas!AE865="","",IF(Reservas!AD865=$O$10,0.85,IF(Reservas!AD865=$O$11,0.45,IF(Reservas!AD865=$O$12,0.33,"")))),Reservas!AF865)</f>
        <v/>
      </c>
      <c r="CL860" t="str">
        <f>IF(Reservas!AI865="",IF(Reservas!AH865="","",IF(Reservas!AG865=$O$10,0.85,IF(Reservas!AG865=$O$11,0.45,IF(Reservas!AG865=$O$12,0.33,"")))),Reservas!AI865)</f>
        <v/>
      </c>
      <c r="CM860" t="str">
        <f>IF(Reservas!AL865="",IF(Reservas!AK865="","",IF(Reservas!AJ865=$O$10,0.85,IF(Reservas!AJ865=$O$11,0.45,IF(Reservas!AJ865=$O$12,0.33,"")))),Reservas!AL865)</f>
        <v/>
      </c>
      <c r="CO860" t="str">
        <f>IFERROR('Prod y alimentación'!E918*IF($AN860=$R$10,VLOOKUP($AO860,Listas!$B$6:$C$106,2,),IF($AN860=$R$11,VLOOKUP($AO860,Listas!$E$6:$F$106,2,),IF($AN860=$R$12,VLOOKUP($AO860,Listas!$H$6:$I$106,2,),""))),"")</f>
        <v/>
      </c>
      <c r="CP860" t="str">
        <f>IFERROR('Prod y alimentación'!H918*IF($AN860=$R$10,VLOOKUP($AO860,Listas!$B$6:$C$106,2,),IF($AN860=$R$11,VLOOKUP($AO860,Listas!$E$6:$F$106,2,),IF($AN860=$R$12,VLOOKUP($AO860,Listas!$H$6:$I$106,2,),""))),"")</f>
        <v/>
      </c>
      <c r="CQ860" t="str">
        <f>IFERROR('Prod y alimentación'!K918*IF($AN860=$R$10,VLOOKUP($AO860,Listas!$B$6:$C$106,2,),IF($AN860=$R$11,VLOOKUP($AO860,Listas!$E$6:$F$106,2,),IF($AN860=$R$12,VLOOKUP($AO860,Listas!$H$6:$I$106,2,),""))),"")</f>
        <v/>
      </c>
      <c r="CR860" t="str">
        <f>IFERROR('Prod y alimentación'!N918*IF($AN860=$R$10,VLOOKUP($AO860,Listas!$B$6:$C$106,2,),IF($AN860=$R$11,VLOOKUP($AO860,Listas!$E$6:$F$106,2,),IF($AN860=$R$12,VLOOKUP($AO860,Listas!$H$6:$I$106,2,),""))),"")</f>
        <v/>
      </c>
      <c r="CS860" t="str">
        <f>IFERROR('Prod y alimentación'!Q918*IF($AN860=$R$10,VLOOKUP($AO860,Listas!$B$6:$C$106,2,),IF($AN860=$R$11,VLOOKUP($AO860,Listas!$E$6:$F$106,2,),IF($AN860=$R$12,VLOOKUP($AO860,Listas!$H$6:$I$106,2,),""))),"")</f>
        <v/>
      </c>
      <c r="CT860" t="str">
        <f>IFERROR('Prod y alimentación'!T918*IF($AN860=$R$10,VLOOKUP($AO860,Listas!$B$6:$C$106,2,),IF($AN860=$R$11,VLOOKUP($AO860,Listas!$E$6:$F$106,2,),IF($AN860=$R$12,VLOOKUP($AO860,Listas!$H$6:$I$106,2,),""))),"")</f>
        <v/>
      </c>
      <c r="CU860" t="str">
        <f>IFERROR('Prod y alimentación'!W918*IF($AN860=$R$10,VLOOKUP($AO860,Listas!$B$6:$C$106,2,),IF($AN860=$R$11,VLOOKUP($AO860,Listas!$E$6:$F$106,2,),IF($AN860=$R$12,VLOOKUP($AO860,Listas!$H$6:$I$106,2,),""))),"")</f>
        <v/>
      </c>
      <c r="CV860" t="str">
        <f>IFERROR('Prod y alimentación'!Z918*IF($AN860=$R$10,VLOOKUP($AO860,Listas!$B$6:$C$106,2,),IF($AN860=$R$11,VLOOKUP($AO860,Listas!$E$6:$F$106,2,),IF($AN860=$R$12,VLOOKUP($AO860,Listas!$H$6:$I$106,2,),""))),"")</f>
        <v/>
      </c>
      <c r="CW860" t="str">
        <f>IFERROR('Prod y alimentación'!AC918*IF($AN860=$R$10,VLOOKUP($AO860,Listas!$B$6:$C$106,2,),IF($AN860=$R$11,VLOOKUP($AO860,Listas!$E$6:$F$106,2,),IF($AN860=$R$12,VLOOKUP($AO860,Listas!$H$6:$I$106,2,),""))),"")</f>
        <v/>
      </c>
      <c r="CX860" t="str">
        <f>IFERROR('Prod y alimentación'!AF918*IF($AN860=$R$10,VLOOKUP($AO860,Listas!$B$6:$C$106,2,),IF($AN860=$R$11,VLOOKUP($AO860,Listas!$E$6:$F$106,2,),IF($AN860=$R$12,VLOOKUP($AO860,Listas!$H$6:$I$106,2,),""))),"")</f>
        <v/>
      </c>
      <c r="CY860" t="str">
        <f>IFERROR('Prod y alimentación'!AI918*IF($AN860=$R$10,VLOOKUP($AO860,Listas!$B$6:$C$106,2,),IF($AN860=$R$11,VLOOKUP($AO860,Listas!$E$6:$F$106,2,),IF($AN860=$R$12,VLOOKUP($AO860,Listas!$H$6:$I$106,2,),""))),"")</f>
        <v/>
      </c>
      <c r="CZ860" t="str">
        <f>IFERROR('Prod y alimentación'!AL918*IF($AN860=$R$10,VLOOKUP($AO860,Listas!$B$6:$C$106,2,),IF($AN860=$R$11,VLOOKUP($AO860,Listas!$E$6:$F$106,2,),IF($AN860=$R$12,VLOOKUP($AO860,Listas!$H$6:$I$106,2,),""))),"")</f>
        <v/>
      </c>
    </row>
    <row r="861" spans="80:104" x14ac:dyDescent="0.35">
      <c r="CB861" t="str">
        <f>IF(Reservas!E866="",IF(Reservas!D866="","",IF(Reservas!C866=$O$10,0.85,IF(Reservas!C866=$O$11,0.45,IF(Reservas!C866=$O$12,0.33,"")))),Reservas!E866)</f>
        <v/>
      </c>
      <c r="CC861" t="str">
        <f>IF(Reservas!H866="",IF(Reservas!G866="","",IF(Reservas!F866=$O$10,0.85,IF(Reservas!F866=$O$11,0.45,IF(Reservas!F866=$O$12,0.33,"")))),Reservas!H866)</f>
        <v/>
      </c>
      <c r="CD861" t="str">
        <f>IF(Reservas!K866="",IF(Reservas!J866="","",IF(Reservas!I866=$O$10,0.85,IF(Reservas!I866=$O$11,0.45,IF(Reservas!I866=$O$12,0.33,"")))),Reservas!K866)</f>
        <v/>
      </c>
      <c r="CE861" t="str">
        <f>IF(Reservas!N866="",IF(Reservas!M866="","",IF(Reservas!L866=$O$10,0.85,IF(Reservas!L866=$O$11,0.45,IF(Reservas!L866=$O$12,0.33,"")))),Reservas!N866)</f>
        <v/>
      </c>
      <c r="CF861" t="str">
        <f>IF(Reservas!Q866="",IF(Reservas!P866="","",IF(Reservas!O866=$O$10,0.85,IF(Reservas!O866=$O$11,0.45,IF(Reservas!O866=$O$12,0.33,"")))),Reservas!Q866)</f>
        <v/>
      </c>
      <c r="CG861" t="str">
        <f>IF(Reservas!T866="",IF(Reservas!S866="","",IF(Reservas!R866=$O$10,0.85,IF(Reservas!R866=$O$11,0.45,IF(Reservas!R866=$O$12,0.33,"")))),Reservas!T866)</f>
        <v/>
      </c>
      <c r="CH861" t="str">
        <f>IF(Reservas!W866="",IF(Reservas!V866="","",IF(Reservas!U866=$O$10,0.85,IF(Reservas!U866=$O$11,0.45,IF(Reservas!U866=$O$12,0.33,"")))),Reservas!W866)</f>
        <v/>
      </c>
      <c r="CI861" t="str">
        <f>IF(Reservas!Z866="",IF(Reservas!Y866="","",IF(Reservas!X866=$O$10,0.85,IF(Reservas!X866=$O$11,0.45,IF(Reservas!X866=$O$12,0.33,"")))),Reservas!Z866)</f>
        <v/>
      </c>
      <c r="CJ861" t="str">
        <f>IF(Reservas!AC866="",IF(Reservas!AB866="","",IF(Reservas!AA866=$O$10,0.85,IF(Reservas!AA866=$O$11,0.45,IF(Reservas!AA866=$O$12,0.33,"")))),Reservas!AC866)</f>
        <v/>
      </c>
      <c r="CK861" t="str">
        <f>IF(Reservas!AF866="",IF(Reservas!AE866="","",IF(Reservas!AD866=$O$10,0.85,IF(Reservas!AD866=$O$11,0.45,IF(Reservas!AD866=$O$12,0.33,"")))),Reservas!AF866)</f>
        <v/>
      </c>
      <c r="CL861" t="str">
        <f>IF(Reservas!AI866="",IF(Reservas!AH866="","",IF(Reservas!AG866=$O$10,0.85,IF(Reservas!AG866=$O$11,0.45,IF(Reservas!AG866=$O$12,0.33,"")))),Reservas!AI866)</f>
        <v/>
      </c>
      <c r="CM861" t="str">
        <f>IF(Reservas!AL866="",IF(Reservas!AK866="","",IF(Reservas!AJ866=$O$10,0.85,IF(Reservas!AJ866=$O$11,0.45,IF(Reservas!AJ866=$O$12,0.33,"")))),Reservas!AL866)</f>
        <v/>
      </c>
      <c r="CO861" t="str">
        <f>IFERROR('Prod y alimentación'!E919*IF($AN861=$R$10,VLOOKUP($AO861,Listas!$B$6:$C$106,2,),IF($AN861=$R$11,VLOOKUP($AO861,Listas!$E$6:$F$106,2,),IF($AN861=$R$12,VLOOKUP($AO861,Listas!$H$6:$I$106,2,),""))),"")</f>
        <v/>
      </c>
      <c r="CP861" t="str">
        <f>IFERROR('Prod y alimentación'!H919*IF($AN861=$R$10,VLOOKUP($AO861,Listas!$B$6:$C$106,2,),IF($AN861=$R$11,VLOOKUP($AO861,Listas!$E$6:$F$106,2,),IF($AN861=$R$12,VLOOKUP($AO861,Listas!$H$6:$I$106,2,),""))),"")</f>
        <v/>
      </c>
      <c r="CQ861" t="str">
        <f>IFERROR('Prod y alimentación'!K919*IF($AN861=$R$10,VLOOKUP($AO861,Listas!$B$6:$C$106,2,),IF($AN861=$R$11,VLOOKUP($AO861,Listas!$E$6:$F$106,2,),IF($AN861=$R$12,VLOOKUP($AO861,Listas!$H$6:$I$106,2,),""))),"")</f>
        <v/>
      </c>
      <c r="CR861" t="str">
        <f>IFERROR('Prod y alimentación'!N919*IF($AN861=$R$10,VLOOKUP($AO861,Listas!$B$6:$C$106,2,),IF($AN861=$R$11,VLOOKUP($AO861,Listas!$E$6:$F$106,2,),IF($AN861=$R$12,VLOOKUP($AO861,Listas!$H$6:$I$106,2,),""))),"")</f>
        <v/>
      </c>
      <c r="CS861" t="str">
        <f>IFERROR('Prod y alimentación'!Q919*IF($AN861=$R$10,VLOOKUP($AO861,Listas!$B$6:$C$106,2,),IF($AN861=$R$11,VLOOKUP($AO861,Listas!$E$6:$F$106,2,),IF($AN861=$R$12,VLOOKUP($AO861,Listas!$H$6:$I$106,2,),""))),"")</f>
        <v/>
      </c>
      <c r="CT861" t="str">
        <f>IFERROR('Prod y alimentación'!T919*IF($AN861=$R$10,VLOOKUP($AO861,Listas!$B$6:$C$106,2,),IF($AN861=$R$11,VLOOKUP($AO861,Listas!$E$6:$F$106,2,),IF($AN861=$R$12,VLOOKUP($AO861,Listas!$H$6:$I$106,2,),""))),"")</f>
        <v/>
      </c>
      <c r="CU861" t="str">
        <f>IFERROR('Prod y alimentación'!W919*IF($AN861=$R$10,VLOOKUP($AO861,Listas!$B$6:$C$106,2,),IF($AN861=$R$11,VLOOKUP($AO861,Listas!$E$6:$F$106,2,),IF($AN861=$R$12,VLOOKUP($AO861,Listas!$H$6:$I$106,2,),""))),"")</f>
        <v/>
      </c>
      <c r="CV861" t="str">
        <f>IFERROR('Prod y alimentación'!Z919*IF($AN861=$R$10,VLOOKUP($AO861,Listas!$B$6:$C$106,2,),IF($AN861=$R$11,VLOOKUP($AO861,Listas!$E$6:$F$106,2,),IF($AN861=$R$12,VLOOKUP($AO861,Listas!$H$6:$I$106,2,),""))),"")</f>
        <v/>
      </c>
      <c r="CW861" t="str">
        <f>IFERROR('Prod y alimentación'!AC919*IF($AN861=$R$10,VLOOKUP($AO861,Listas!$B$6:$C$106,2,),IF($AN861=$R$11,VLOOKUP($AO861,Listas!$E$6:$F$106,2,),IF($AN861=$R$12,VLOOKUP($AO861,Listas!$H$6:$I$106,2,),""))),"")</f>
        <v/>
      </c>
      <c r="CX861" t="str">
        <f>IFERROR('Prod y alimentación'!AF919*IF($AN861=$R$10,VLOOKUP($AO861,Listas!$B$6:$C$106,2,),IF($AN861=$R$11,VLOOKUP($AO861,Listas!$E$6:$F$106,2,),IF($AN861=$R$12,VLOOKUP($AO861,Listas!$H$6:$I$106,2,),""))),"")</f>
        <v/>
      </c>
      <c r="CY861" t="str">
        <f>IFERROR('Prod y alimentación'!AI919*IF($AN861=$R$10,VLOOKUP($AO861,Listas!$B$6:$C$106,2,),IF($AN861=$R$11,VLOOKUP($AO861,Listas!$E$6:$F$106,2,),IF($AN861=$R$12,VLOOKUP($AO861,Listas!$H$6:$I$106,2,),""))),"")</f>
        <v/>
      </c>
      <c r="CZ861" t="str">
        <f>IFERROR('Prod y alimentación'!AL919*IF($AN861=$R$10,VLOOKUP($AO861,Listas!$B$6:$C$106,2,),IF($AN861=$R$11,VLOOKUP($AO861,Listas!$E$6:$F$106,2,),IF($AN861=$R$12,VLOOKUP($AO861,Listas!$H$6:$I$106,2,),""))),"")</f>
        <v/>
      </c>
    </row>
    <row r="862" spans="80:104" x14ac:dyDescent="0.35">
      <c r="CB862" t="str">
        <f>IF(Reservas!E867="",IF(Reservas!D867="","",IF(Reservas!C867=$O$10,0.85,IF(Reservas!C867=$O$11,0.45,IF(Reservas!C867=$O$12,0.33,"")))),Reservas!E867)</f>
        <v/>
      </c>
      <c r="CC862" t="str">
        <f>IF(Reservas!H867="",IF(Reservas!G867="","",IF(Reservas!F867=$O$10,0.85,IF(Reservas!F867=$O$11,0.45,IF(Reservas!F867=$O$12,0.33,"")))),Reservas!H867)</f>
        <v/>
      </c>
      <c r="CD862" t="str">
        <f>IF(Reservas!K867="",IF(Reservas!J867="","",IF(Reservas!I867=$O$10,0.85,IF(Reservas!I867=$O$11,0.45,IF(Reservas!I867=$O$12,0.33,"")))),Reservas!K867)</f>
        <v/>
      </c>
      <c r="CE862" t="str">
        <f>IF(Reservas!N867="",IF(Reservas!M867="","",IF(Reservas!L867=$O$10,0.85,IF(Reservas!L867=$O$11,0.45,IF(Reservas!L867=$O$12,0.33,"")))),Reservas!N867)</f>
        <v/>
      </c>
      <c r="CF862" t="str">
        <f>IF(Reservas!Q867="",IF(Reservas!P867="","",IF(Reservas!O867=$O$10,0.85,IF(Reservas!O867=$O$11,0.45,IF(Reservas!O867=$O$12,0.33,"")))),Reservas!Q867)</f>
        <v/>
      </c>
      <c r="CG862" t="str">
        <f>IF(Reservas!T867="",IF(Reservas!S867="","",IF(Reservas!R867=$O$10,0.85,IF(Reservas!R867=$O$11,0.45,IF(Reservas!R867=$O$12,0.33,"")))),Reservas!T867)</f>
        <v/>
      </c>
      <c r="CH862" t="str">
        <f>IF(Reservas!W867="",IF(Reservas!V867="","",IF(Reservas!U867=$O$10,0.85,IF(Reservas!U867=$O$11,0.45,IF(Reservas!U867=$O$12,0.33,"")))),Reservas!W867)</f>
        <v/>
      </c>
      <c r="CI862" t="str">
        <f>IF(Reservas!Z867="",IF(Reservas!Y867="","",IF(Reservas!X867=$O$10,0.85,IF(Reservas!X867=$O$11,0.45,IF(Reservas!X867=$O$12,0.33,"")))),Reservas!Z867)</f>
        <v/>
      </c>
      <c r="CJ862" t="str">
        <f>IF(Reservas!AC867="",IF(Reservas!AB867="","",IF(Reservas!AA867=$O$10,0.85,IF(Reservas!AA867=$O$11,0.45,IF(Reservas!AA867=$O$12,0.33,"")))),Reservas!AC867)</f>
        <v/>
      </c>
      <c r="CK862" t="str">
        <f>IF(Reservas!AF867="",IF(Reservas!AE867="","",IF(Reservas!AD867=$O$10,0.85,IF(Reservas!AD867=$O$11,0.45,IF(Reservas!AD867=$O$12,0.33,"")))),Reservas!AF867)</f>
        <v/>
      </c>
      <c r="CL862" t="str">
        <f>IF(Reservas!AI867="",IF(Reservas!AH867="","",IF(Reservas!AG867=$O$10,0.85,IF(Reservas!AG867=$O$11,0.45,IF(Reservas!AG867=$O$12,0.33,"")))),Reservas!AI867)</f>
        <v/>
      </c>
      <c r="CM862" t="str">
        <f>IF(Reservas!AL867="",IF(Reservas!AK867="","",IF(Reservas!AJ867=$O$10,0.85,IF(Reservas!AJ867=$O$11,0.45,IF(Reservas!AJ867=$O$12,0.33,"")))),Reservas!AL867)</f>
        <v/>
      </c>
      <c r="CO862" t="str">
        <f>IFERROR('Prod y alimentación'!E920*IF($AN862=$R$10,VLOOKUP($AO862,Listas!$B$6:$C$106,2,),IF($AN862=$R$11,VLOOKUP($AO862,Listas!$E$6:$F$106,2,),IF($AN862=$R$12,VLOOKUP($AO862,Listas!$H$6:$I$106,2,),""))),"")</f>
        <v/>
      </c>
      <c r="CP862" t="str">
        <f>IFERROR('Prod y alimentación'!H920*IF($AN862=$R$10,VLOOKUP($AO862,Listas!$B$6:$C$106,2,),IF($AN862=$R$11,VLOOKUP($AO862,Listas!$E$6:$F$106,2,),IF($AN862=$R$12,VLOOKUP($AO862,Listas!$H$6:$I$106,2,),""))),"")</f>
        <v/>
      </c>
      <c r="CQ862" t="str">
        <f>IFERROR('Prod y alimentación'!K920*IF($AN862=$R$10,VLOOKUP($AO862,Listas!$B$6:$C$106,2,),IF($AN862=$R$11,VLOOKUP($AO862,Listas!$E$6:$F$106,2,),IF($AN862=$R$12,VLOOKUP($AO862,Listas!$H$6:$I$106,2,),""))),"")</f>
        <v/>
      </c>
      <c r="CR862" t="str">
        <f>IFERROR('Prod y alimentación'!N920*IF($AN862=$R$10,VLOOKUP($AO862,Listas!$B$6:$C$106,2,),IF($AN862=$R$11,VLOOKUP($AO862,Listas!$E$6:$F$106,2,),IF($AN862=$R$12,VLOOKUP($AO862,Listas!$H$6:$I$106,2,),""))),"")</f>
        <v/>
      </c>
      <c r="CS862" t="str">
        <f>IFERROR('Prod y alimentación'!Q920*IF($AN862=$R$10,VLOOKUP($AO862,Listas!$B$6:$C$106,2,),IF($AN862=$R$11,VLOOKUP($AO862,Listas!$E$6:$F$106,2,),IF($AN862=$R$12,VLOOKUP($AO862,Listas!$H$6:$I$106,2,),""))),"")</f>
        <v/>
      </c>
      <c r="CT862" t="str">
        <f>IFERROR('Prod y alimentación'!T920*IF($AN862=$R$10,VLOOKUP($AO862,Listas!$B$6:$C$106,2,),IF($AN862=$R$11,VLOOKUP($AO862,Listas!$E$6:$F$106,2,),IF($AN862=$R$12,VLOOKUP($AO862,Listas!$H$6:$I$106,2,),""))),"")</f>
        <v/>
      </c>
      <c r="CU862" t="str">
        <f>IFERROR('Prod y alimentación'!W920*IF($AN862=$R$10,VLOOKUP($AO862,Listas!$B$6:$C$106,2,),IF($AN862=$R$11,VLOOKUP($AO862,Listas!$E$6:$F$106,2,),IF($AN862=$R$12,VLOOKUP($AO862,Listas!$H$6:$I$106,2,),""))),"")</f>
        <v/>
      </c>
      <c r="CV862" t="str">
        <f>IFERROR('Prod y alimentación'!Z920*IF($AN862=$R$10,VLOOKUP($AO862,Listas!$B$6:$C$106,2,),IF($AN862=$R$11,VLOOKUP($AO862,Listas!$E$6:$F$106,2,),IF($AN862=$R$12,VLOOKUP($AO862,Listas!$H$6:$I$106,2,),""))),"")</f>
        <v/>
      </c>
      <c r="CW862" t="str">
        <f>IFERROR('Prod y alimentación'!AC920*IF($AN862=$R$10,VLOOKUP($AO862,Listas!$B$6:$C$106,2,),IF($AN862=$R$11,VLOOKUP($AO862,Listas!$E$6:$F$106,2,),IF($AN862=$R$12,VLOOKUP($AO862,Listas!$H$6:$I$106,2,),""))),"")</f>
        <v/>
      </c>
      <c r="CX862" t="str">
        <f>IFERROR('Prod y alimentación'!AF920*IF($AN862=$R$10,VLOOKUP($AO862,Listas!$B$6:$C$106,2,),IF($AN862=$R$11,VLOOKUP($AO862,Listas!$E$6:$F$106,2,),IF($AN862=$R$12,VLOOKUP($AO862,Listas!$H$6:$I$106,2,),""))),"")</f>
        <v/>
      </c>
      <c r="CY862" t="str">
        <f>IFERROR('Prod y alimentación'!AI920*IF($AN862=$R$10,VLOOKUP($AO862,Listas!$B$6:$C$106,2,),IF($AN862=$R$11,VLOOKUP($AO862,Listas!$E$6:$F$106,2,),IF($AN862=$R$12,VLOOKUP($AO862,Listas!$H$6:$I$106,2,),""))),"")</f>
        <v/>
      </c>
      <c r="CZ862" t="str">
        <f>IFERROR('Prod y alimentación'!AL920*IF($AN862=$R$10,VLOOKUP($AO862,Listas!$B$6:$C$106,2,),IF($AN862=$R$11,VLOOKUP($AO862,Listas!$E$6:$F$106,2,),IF($AN862=$R$12,VLOOKUP($AO862,Listas!$H$6:$I$106,2,),""))),"")</f>
        <v/>
      </c>
    </row>
    <row r="863" spans="80:104" x14ac:dyDescent="0.35">
      <c r="CB863" t="str">
        <f>IF(Reservas!E868="",IF(Reservas!D868="","",IF(Reservas!C868=$O$10,0.85,IF(Reservas!C868=$O$11,0.45,IF(Reservas!C868=$O$12,0.33,"")))),Reservas!E868)</f>
        <v/>
      </c>
      <c r="CC863" t="str">
        <f>IF(Reservas!H868="",IF(Reservas!G868="","",IF(Reservas!F868=$O$10,0.85,IF(Reservas!F868=$O$11,0.45,IF(Reservas!F868=$O$12,0.33,"")))),Reservas!H868)</f>
        <v/>
      </c>
      <c r="CD863" t="str">
        <f>IF(Reservas!K868="",IF(Reservas!J868="","",IF(Reservas!I868=$O$10,0.85,IF(Reservas!I868=$O$11,0.45,IF(Reservas!I868=$O$12,0.33,"")))),Reservas!K868)</f>
        <v/>
      </c>
      <c r="CE863" t="str">
        <f>IF(Reservas!N868="",IF(Reservas!M868="","",IF(Reservas!L868=$O$10,0.85,IF(Reservas!L868=$O$11,0.45,IF(Reservas!L868=$O$12,0.33,"")))),Reservas!N868)</f>
        <v/>
      </c>
      <c r="CF863" t="str">
        <f>IF(Reservas!Q868="",IF(Reservas!P868="","",IF(Reservas!O868=$O$10,0.85,IF(Reservas!O868=$O$11,0.45,IF(Reservas!O868=$O$12,0.33,"")))),Reservas!Q868)</f>
        <v/>
      </c>
      <c r="CG863" t="str">
        <f>IF(Reservas!T868="",IF(Reservas!S868="","",IF(Reservas!R868=$O$10,0.85,IF(Reservas!R868=$O$11,0.45,IF(Reservas!R868=$O$12,0.33,"")))),Reservas!T868)</f>
        <v/>
      </c>
      <c r="CH863" t="str">
        <f>IF(Reservas!W868="",IF(Reservas!V868="","",IF(Reservas!U868=$O$10,0.85,IF(Reservas!U868=$O$11,0.45,IF(Reservas!U868=$O$12,0.33,"")))),Reservas!W868)</f>
        <v/>
      </c>
      <c r="CI863" t="str">
        <f>IF(Reservas!Z868="",IF(Reservas!Y868="","",IF(Reservas!X868=$O$10,0.85,IF(Reservas!X868=$O$11,0.45,IF(Reservas!X868=$O$12,0.33,"")))),Reservas!Z868)</f>
        <v/>
      </c>
      <c r="CJ863" t="str">
        <f>IF(Reservas!AC868="",IF(Reservas!AB868="","",IF(Reservas!AA868=$O$10,0.85,IF(Reservas!AA868=$O$11,0.45,IF(Reservas!AA868=$O$12,0.33,"")))),Reservas!AC868)</f>
        <v/>
      </c>
      <c r="CK863" t="str">
        <f>IF(Reservas!AF868="",IF(Reservas!AE868="","",IF(Reservas!AD868=$O$10,0.85,IF(Reservas!AD868=$O$11,0.45,IF(Reservas!AD868=$O$12,0.33,"")))),Reservas!AF868)</f>
        <v/>
      </c>
      <c r="CL863" t="str">
        <f>IF(Reservas!AI868="",IF(Reservas!AH868="","",IF(Reservas!AG868=$O$10,0.85,IF(Reservas!AG868=$O$11,0.45,IF(Reservas!AG868=$O$12,0.33,"")))),Reservas!AI868)</f>
        <v/>
      </c>
      <c r="CM863" t="str">
        <f>IF(Reservas!AL868="",IF(Reservas!AK868="","",IF(Reservas!AJ868=$O$10,0.85,IF(Reservas!AJ868=$O$11,0.45,IF(Reservas!AJ868=$O$12,0.33,"")))),Reservas!AL868)</f>
        <v/>
      </c>
      <c r="CO863" t="str">
        <f>IFERROR('Prod y alimentación'!E921*IF($AN863=$R$10,VLOOKUP($AO863,Listas!$B$6:$C$106,2,),IF($AN863=$R$11,VLOOKUP($AO863,Listas!$E$6:$F$106,2,),IF($AN863=$R$12,VLOOKUP($AO863,Listas!$H$6:$I$106,2,),""))),"")</f>
        <v/>
      </c>
      <c r="CP863" t="str">
        <f>IFERROR('Prod y alimentación'!H921*IF($AN863=$R$10,VLOOKUP($AO863,Listas!$B$6:$C$106,2,),IF($AN863=$R$11,VLOOKUP($AO863,Listas!$E$6:$F$106,2,),IF($AN863=$R$12,VLOOKUP($AO863,Listas!$H$6:$I$106,2,),""))),"")</f>
        <v/>
      </c>
      <c r="CQ863" t="str">
        <f>IFERROR('Prod y alimentación'!K921*IF($AN863=$R$10,VLOOKUP($AO863,Listas!$B$6:$C$106,2,),IF($AN863=$R$11,VLOOKUP($AO863,Listas!$E$6:$F$106,2,),IF($AN863=$R$12,VLOOKUP($AO863,Listas!$H$6:$I$106,2,),""))),"")</f>
        <v/>
      </c>
      <c r="CR863" t="str">
        <f>IFERROR('Prod y alimentación'!N921*IF($AN863=$R$10,VLOOKUP($AO863,Listas!$B$6:$C$106,2,),IF($AN863=$R$11,VLOOKUP($AO863,Listas!$E$6:$F$106,2,),IF($AN863=$R$12,VLOOKUP($AO863,Listas!$H$6:$I$106,2,),""))),"")</f>
        <v/>
      </c>
      <c r="CS863" t="str">
        <f>IFERROR('Prod y alimentación'!Q921*IF($AN863=$R$10,VLOOKUP($AO863,Listas!$B$6:$C$106,2,),IF($AN863=$R$11,VLOOKUP($AO863,Listas!$E$6:$F$106,2,),IF($AN863=$R$12,VLOOKUP($AO863,Listas!$H$6:$I$106,2,),""))),"")</f>
        <v/>
      </c>
      <c r="CT863" t="str">
        <f>IFERROR('Prod y alimentación'!T921*IF($AN863=$R$10,VLOOKUP($AO863,Listas!$B$6:$C$106,2,),IF($AN863=$R$11,VLOOKUP($AO863,Listas!$E$6:$F$106,2,),IF($AN863=$R$12,VLOOKUP($AO863,Listas!$H$6:$I$106,2,),""))),"")</f>
        <v/>
      </c>
      <c r="CU863" t="str">
        <f>IFERROR('Prod y alimentación'!W921*IF($AN863=$R$10,VLOOKUP($AO863,Listas!$B$6:$C$106,2,),IF($AN863=$R$11,VLOOKUP($AO863,Listas!$E$6:$F$106,2,),IF($AN863=$R$12,VLOOKUP($AO863,Listas!$H$6:$I$106,2,),""))),"")</f>
        <v/>
      </c>
      <c r="CV863" t="str">
        <f>IFERROR('Prod y alimentación'!Z921*IF($AN863=$R$10,VLOOKUP($AO863,Listas!$B$6:$C$106,2,),IF($AN863=$R$11,VLOOKUP($AO863,Listas!$E$6:$F$106,2,),IF($AN863=$R$12,VLOOKUP($AO863,Listas!$H$6:$I$106,2,),""))),"")</f>
        <v/>
      </c>
      <c r="CW863" t="str">
        <f>IFERROR('Prod y alimentación'!AC921*IF($AN863=$R$10,VLOOKUP($AO863,Listas!$B$6:$C$106,2,),IF($AN863=$R$11,VLOOKUP($AO863,Listas!$E$6:$F$106,2,),IF($AN863=$R$12,VLOOKUP($AO863,Listas!$H$6:$I$106,2,),""))),"")</f>
        <v/>
      </c>
      <c r="CX863" t="str">
        <f>IFERROR('Prod y alimentación'!AF921*IF($AN863=$R$10,VLOOKUP($AO863,Listas!$B$6:$C$106,2,),IF($AN863=$R$11,VLOOKUP($AO863,Listas!$E$6:$F$106,2,),IF($AN863=$R$12,VLOOKUP($AO863,Listas!$H$6:$I$106,2,),""))),"")</f>
        <v/>
      </c>
      <c r="CY863" t="str">
        <f>IFERROR('Prod y alimentación'!AI921*IF($AN863=$R$10,VLOOKUP($AO863,Listas!$B$6:$C$106,2,),IF($AN863=$R$11,VLOOKUP($AO863,Listas!$E$6:$F$106,2,),IF($AN863=$R$12,VLOOKUP($AO863,Listas!$H$6:$I$106,2,),""))),"")</f>
        <v/>
      </c>
      <c r="CZ863" t="str">
        <f>IFERROR('Prod y alimentación'!AL921*IF($AN863=$R$10,VLOOKUP($AO863,Listas!$B$6:$C$106,2,),IF($AN863=$R$11,VLOOKUP($AO863,Listas!$E$6:$F$106,2,),IF($AN863=$R$12,VLOOKUP($AO863,Listas!$H$6:$I$106,2,),""))),"")</f>
        <v/>
      </c>
    </row>
    <row r="864" spans="80:104" x14ac:dyDescent="0.35">
      <c r="CB864" t="str">
        <f>IF(Reservas!E869="",IF(Reservas!D869="","",IF(Reservas!C869=$O$10,0.85,IF(Reservas!C869=$O$11,0.45,IF(Reservas!C869=$O$12,0.33,"")))),Reservas!E869)</f>
        <v/>
      </c>
      <c r="CC864" t="str">
        <f>IF(Reservas!H869="",IF(Reservas!G869="","",IF(Reservas!F869=$O$10,0.85,IF(Reservas!F869=$O$11,0.45,IF(Reservas!F869=$O$12,0.33,"")))),Reservas!H869)</f>
        <v/>
      </c>
      <c r="CD864" t="str">
        <f>IF(Reservas!K869="",IF(Reservas!J869="","",IF(Reservas!I869=$O$10,0.85,IF(Reservas!I869=$O$11,0.45,IF(Reservas!I869=$O$12,0.33,"")))),Reservas!K869)</f>
        <v/>
      </c>
      <c r="CE864" t="str">
        <f>IF(Reservas!N869="",IF(Reservas!M869="","",IF(Reservas!L869=$O$10,0.85,IF(Reservas!L869=$O$11,0.45,IF(Reservas!L869=$O$12,0.33,"")))),Reservas!N869)</f>
        <v/>
      </c>
      <c r="CF864" t="str">
        <f>IF(Reservas!Q869="",IF(Reservas!P869="","",IF(Reservas!O869=$O$10,0.85,IF(Reservas!O869=$O$11,0.45,IF(Reservas!O869=$O$12,0.33,"")))),Reservas!Q869)</f>
        <v/>
      </c>
      <c r="CG864" t="str">
        <f>IF(Reservas!T869="",IF(Reservas!S869="","",IF(Reservas!R869=$O$10,0.85,IF(Reservas!R869=$O$11,0.45,IF(Reservas!R869=$O$12,0.33,"")))),Reservas!T869)</f>
        <v/>
      </c>
      <c r="CH864" t="str">
        <f>IF(Reservas!W869="",IF(Reservas!V869="","",IF(Reservas!U869=$O$10,0.85,IF(Reservas!U869=$O$11,0.45,IF(Reservas!U869=$O$12,0.33,"")))),Reservas!W869)</f>
        <v/>
      </c>
      <c r="CI864" t="str">
        <f>IF(Reservas!Z869="",IF(Reservas!Y869="","",IF(Reservas!X869=$O$10,0.85,IF(Reservas!X869=$O$11,0.45,IF(Reservas!X869=$O$12,0.33,"")))),Reservas!Z869)</f>
        <v/>
      </c>
      <c r="CJ864" t="str">
        <f>IF(Reservas!AC869="",IF(Reservas!AB869="","",IF(Reservas!AA869=$O$10,0.85,IF(Reservas!AA869=$O$11,0.45,IF(Reservas!AA869=$O$12,0.33,"")))),Reservas!AC869)</f>
        <v/>
      </c>
      <c r="CK864" t="str">
        <f>IF(Reservas!AF869="",IF(Reservas!AE869="","",IF(Reservas!AD869=$O$10,0.85,IF(Reservas!AD869=$O$11,0.45,IF(Reservas!AD869=$O$12,0.33,"")))),Reservas!AF869)</f>
        <v/>
      </c>
      <c r="CL864" t="str">
        <f>IF(Reservas!AI869="",IF(Reservas!AH869="","",IF(Reservas!AG869=$O$10,0.85,IF(Reservas!AG869=$O$11,0.45,IF(Reservas!AG869=$O$12,0.33,"")))),Reservas!AI869)</f>
        <v/>
      </c>
      <c r="CM864" t="str">
        <f>IF(Reservas!AL869="",IF(Reservas!AK869="","",IF(Reservas!AJ869=$O$10,0.85,IF(Reservas!AJ869=$O$11,0.45,IF(Reservas!AJ869=$O$12,0.33,"")))),Reservas!AL869)</f>
        <v/>
      </c>
      <c r="CO864" t="str">
        <f>IFERROR('Prod y alimentación'!E922*IF($AN864=$R$10,VLOOKUP($AO864,Listas!$B$6:$C$106,2,),IF($AN864=$R$11,VLOOKUP($AO864,Listas!$E$6:$F$106,2,),IF($AN864=$R$12,VLOOKUP($AO864,Listas!$H$6:$I$106,2,),""))),"")</f>
        <v/>
      </c>
      <c r="CP864" t="str">
        <f>IFERROR('Prod y alimentación'!H922*IF($AN864=$R$10,VLOOKUP($AO864,Listas!$B$6:$C$106,2,),IF($AN864=$R$11,VLOOKUP($AO864,Listas!$E$6:$F$106,2,),IF($AN864=$R$12,VLOOKUP($AO864,Listas!$H$6:$I$106,2,),""))),"")</f>
        <v/>
      </c>
      <c r="CQ864" t="str">
        <f>IFERROR('Prod y alimentación'!K922*IF($AN864=$R$10,VLOOKUP($AO864,Listas!$B$6:$C$106,2,),IF($AN864=$R$11,VLOOKUP($AO864,Listas!$E$6:$F$106,2,),IF($AN864=$R$12,VLOOKUP($AO864,Listas!$H$6:$I$106,2,),""))),"")</f>
        <v/>
      </c>
      <c r="CR864" t="str">
        <f>IFERROR('Prod y alimentación'!N922*IF($AN864=$R$10,VLOOKUP($AO864,Listas!$B$6:$C$106,2,),IF($AN864=$R$11,VLOOKUP($AO864,Listas!$E$6:$F$106,2,),IF($AN864=$R$12,VLOOKUP($AO864,Listas!$H$6:$I$106,2,),""))),"")</f>
        <v/>
      </c>
      <c r="CS864" t="str">
        <f>IFERROR('Prod y alimentación'!Q922*IF($AN864=$R$10,VLOOKUP($AO864,Listas!$B$6:$C$106,2,),IF($AN864=$R$11,VLOOKUP($AO864,Listas!$E$6:$F$106,2,),IF($AN864=$R$12,VLOOKUP($AO864,Listas!$H$6:$I$106,2,),""))),"")</f>
        <v/>
      </c>
      <c r="CT864" t="str">
        <f>IFERROR('Prod y alimentación'!T922*IF($AN864=$R$10,VLOOKUP($AO864,Listas!$B$6:$C$106,2,),IF($AN864=$R$11,VLOOKUP($AO864,Listas!$E$6:$F$106,2,),IF($AN864=$R$12,VLOOKUP($AO864,Listas!$H$6:$I$106,2,),""))),"")</f>
        <v/>
      </c>
      <c r="CU864" t="str">
        <f>IFERROR('Prod y alimentación'!W922*IF($AN864=$R$10,VLOOKUP($AO864,Listas!$B$6:$C$106,2,),IF($AN864=$R$11,VLOOKUP($AO864,Listas!$E$6:$F$106,2,),IF($AN864=$R$12,VLOOKUP($AO864,Listas!$H$6:$I$106,2,),""))),"")</f>
        <v/>
      </c>
      <c r="CV864" t="str">
        <f>IFERROR('Prod y alimentación'!Z922*IF($AN864=$R$10,VLOOKUP($AO864,Listas!$B$6:$C$106,2,),IF($AN864=$R$11,VLOOKUP($AO864,Listas!$E$6:$F$106,2,),IF($AN864=$R$12,VLOOKUP($AO864,Listas!$H$6:$I$106,2,),""))),"")</f>
        <v/>
      </c>
      <c r="CW864" t="str">
        <f>IFERROR('Prod y alimentación'!AC922*IF($AN864=$R$10,VLOOKUP($AO864,Listas!$B$6:$C$106,2,),IF($AN864=$R$11,VLOOKUP($AO864,Listas!$E$6:$F$106,2,),IF($AN864=$R$12,VLOOKUP($AO864,Listas!$H$6:$I$106,2,),""))),"")</f>
        <v/>
      </c>
      <c r="CX864" t="str">
        <f>IFERROR('Prod y alimentación'!AF922*IF($AN864=$R$10,VLOOKUP($AO864,Listas!$B$6:$C$106,2,),IF($AN864=$R$11,VLOOKUP($AO864,Listas!$E$6:$F$106,2,),IF($AN864=$R$12,VLOOKUP($AO864,Listas!$H$6:$I$106,2,),""))),"")</f>
        <v/>
      </c>
      <c r="CY864" t="str">
        <f>IFERROR('Prod y alimentación'!AI922*IF($AN864=$R$10,VLOOKUP($AO864,Listas!$B$6:$C$106,2,),IF($AN864=$R$11,VLOOKUP($AO864,Listas!$E$6:$F$106,2,),IF($AN864=$R$12,VLOOKUP($AO864,Listas!$H$6:$I$106,2,),""))),"")</f>
        <v/>
      </c>
      <c r="CZ864" t="str">
        <f>IFERROR('Prod y alimentación'!AL922*IF($AN864=$R$10,VLOOKUP($AO864,Listas!$B$6:$C$106,2,),IF($AN864=$R$11,VLOOKUP($AO864,Listas!$E$6:$F$106,2,),IF($AN864=$R$12,VLOOKUP($AO864,Listas!$H$6:$I$106,2,),""))),"")</f>
        <v/>
      </c>
    </row>
    <row r="865" spans="80:104" x14ac:dyDescent="0.35">
      <c r="CB865" t="str">
        <f>IF(Reservas!E870="",IF(Reservas!D870="","",IF(Reservas!C870=$O$10,0.85,IF(Reservas!C870=$O$11,0.45,IF(Reservas!C870=$O$12,0.33,"")))),Reservas!E870)</f>
        <v/>
      </c>
      <c r="CC865" t="str">
        <f>IF(Reservas!H870="",IF(Reservas!G870="","",IF(Reservas!F870=$O$10,0.85,IF(Reservas!F870=$O$11,0.45,IF(Reservas!F870=$O$12,0.33,"")))),Reservas!H870)</f>
        <v/>
      </c>
      <c r="CD865" t="str">
        <f>IF(Reservas!K870="",IF(Reservas!J870="","",IF(Reservas!I870=$O$10,0.85,IF(Reservas!I870=$O$11,0.45,IF(Reservas!I870=$O$12,0.33,"")))),Reservas!K870)</f>
        <v/>
      </c>
      <c r="CE865" t="str">
        <f>IF(Reservas!N870="",IF(Reservas!M870="","",IF(Reservas!L870=$O$10,0.85,IF(Reservas!L870=$O$11,0.45,IF(Reservas!L870=$O$12,0.33,"")))),Reservas!N870)</f>
        <v/>
      </c>
      <c r="CF865" t="str">
        <f>IF(Reservas!Q870="",IF(Reservas!P870="","",IF(Reservas!O870=$O$10,0.85,IF(Reservas!O870=$O$11,0.45,IF(Reservas!O870=$O$12,0.33,"")))),Reservas!Q870)</f>
        <v/>
      </c>
      <c r="CG865" t="str">
        <f>IF(Reservas!T870="",IF(Reservas!S870="","",IF(Reservas!R870=$O$10,0.85,IF(Reservas!R870=$O$11,0.45,IF(Reservas!R870=$O$12,0.33,"")))),Reservas!T870)</f>
        <v/>
      </c>
      <c r="CH865" t="str">
        <f>IF(Reservas!W870="",IF(Reservas!V870="","",IF(Reservas!U870=$O$10,0.85,IF(Reservas!U870=$O$11,0.45,IF(Reservas!U870=$O$12,0.33,"")))),Reservas!W870)</f>
        <v/>
      </c>
      <c r="CI865" t="str">
        <f>IF(Reservas!Z870="",IF(Reservas!Y870="","",IF(Reservas!X870=$O$10,0.85,IF(Reservas!X870=$O$11,0.45,IF(Reservas!X870=$O$12,0.33,"")))),Reservas!Z870)</f>
        <v/>
      </c>
      <c r="CJ865" t="str">
        <f>IF(Reservas!AC870="",IF(Reservas!AB870="","",IF(Reservas!AA870=$O$10,0.85,IF(Reservas!AA870=$O$11,0.45,IF(Reservas!AA870=$O$12,0.33,"")))),Reservas!AC870)</f>
        <v/>
      </c>
      <c r="CK865" t="str">
        <f>IF(Reservas!AF870="",IF(Reservas!AE870="","",IF(Reservas!AD870=$O$10,0.85,IF(Reservas!AD870=$O$11,0.45,IF(Reservas!AD870=$O$12,0.33,"")))),Reservas!AF870)</f>
        <v/>
      </c>
      <c r="CL865" t="str">
        <f>IF(Reservas!AI870="",IF(Reservas!AH870="","",IF(Reservas!AG870=$O$10,0.85,IF(Reservas!AG870=$O$11,0.45,IF(Reservas!AG870=$O$12,0.33,"")))),Reservas!AI870)</f>
        <v/>
      </c>
      <c r="CM865" t="str">
        <f>IF(Reservas!AL870="",IF(Reservas!AK870="","",IF(Reservas!AJ870=$O$10,0.85,IF(Reservas!AJ870=$O$11,0.45,IF(Reservas!AJ870=$O$12,0.33,"")))),Reservas!AL870)</f>
        <v/>
      </c>
      <c r="CO865" t="str">
        <f>IFERROR('Prod y alimentación'!E923*IF($AN865=$R$10,VLOOKUP($AO865,Listas!$B$6:$C$106,2,),IF($AN865=$R$11,VLOOKUP($AO865,Listas!$E$6:$F$106,2,),IF($AN865=$R$12,VLOOKUP($AO865,Listas!$H$6:$I$106,2,),""))),"")</f>
        <v/>
      </c>
      <c r="CP865" t="str">
        <f>IFERROR('Prod y alimentación'!H923*IF($AN865=$R$10,VLOOKUP($AO865,Listas!$B$6:$C$106,2,),IF($AN865=$R$11,VLOOKUP($AO865,Listas!$E$6:$F$106,2,),IF($AN865=$R$12,VLOOKUP($AO865,Listas!$H$6:$I$106,2,),""))),"")</f>
        <v/>
      </c>
      <c r="CQ865" t="str">
        <f>IFERROR('Prod y alimentación'!K923*IF($AN865=$R$10,VLOOKUP($AO865,Listas!$B$6:$C$106,2,),IF($AN865=$R$11,VLOOKUP($AO865,Listas!$E$6:$F$106,2,),IF($AN865=$R$12,VLOOKUP($AO865,Listas!$H$6:$I$106,2,),""))),"")</f>
        <v/>
      </c>
      <c r="CR865" t="str">
        <f>IFERROR('Prod y alimentación'!N923*IF($AN865=$R$10,VLOOKUP($AO865,Listas!$B$6:$C$106,2,),IF($AN865=$R$11,VLOOKUP($AO865,Listas!$E$6:$F$106,2,),IF($AN865=$R$12,VLOOKUP($AO865,Listas!$H$6:$I$106,2,),""))),"")</f>
        <v/>
      </c>
      <c r="CS865" t="str">
        <f>IFERROR('Prod y alimentación'!Q923*IF($AN865=$R$10,VLOOKUP($AO865,Listas!$B$6:$C$106,2,),IF($AN865=$R$11,VLOOKUP($AO865,Listas!$E$6:$F$106,2,),IF($AN865=$R$12,VLOOKUP($AO865,Listas!$H$6:$I$106,2,),""))),"")</f>
        <v/>
      </c>
      <c r="CT865" t="str">
        <f>IFERROR('Prod y alimentación'!T923*IF($AN865=$R$10,VLOOKUP($AO865,Listas!$B$6:$C$106,2,),IF($AN865=$R$11,VLOOKUP($AO865,Listas!$E$6:$F$106,2,),IF($AN865=$R$12,VLOOKUP($AO865,Listas!$H$6:$I$106,2,),""))),"")</f>
        <v/>
      </c>
      <c r="CU865" t="str">
        <f>IFERROR('Prod y alimentación'!W923*IF($AN865=$R$10,VLOOKUP($AO865,Listas!$B$6:$C$106,2,),IF($AN865=$R$11,VLOOKUP($AO865,Listas!$E$6:$F$106,2,),IF($AN865=$R$12,VLOOKUP($AO865,Listas!$H$6:$I$106,2,),""))),"")</f>
        <v/>
      </c>
      <c r="CV865" t="str">
        <f>IFERROR('Prod y alimentación'!Z923*IF($AN865=$R$10,VLOOKUP($AO865,Listas!$B$6:$C$106,2,),IF($AN865=$R$11,VLOOKUP($AO865,Listas!$E$6:$F$106,2,),IF($AN865=$R$12,VLOOKUP($AO865,Listas!$H$6:$I$106,2,),""))),"")</f>
        <v/>
      </c>
      <c r="CW865" t="str">
        <f>IFERROR('Prod y alimentación'!AC923*IF($AN865=$R$10,VLOOKUP($AO865,Listas!$B$6:$C$106,2,),IF($AN865=$R$11,VLOOKUP($AO865,Listas!$E$6:$F$106,2,),IF($AN865=$R$12,VLOOKUP($AO865,Listas!$H$6:$I$106,2,),""))),"")</f>
        <v/>
      </c>
      <c r="CX865" t="str">
        <f>IFERROR('Prod y alimentación'!AF923*IF($AN865=$R$10,VLOOKUP($AO865,Listas!$B$6:$C$106,2,),IF($AN865=$R$11,VLOOKUP($AO865,Listas!$E$6:$F$106,2,),IF($AN865=$R$12,VLOOKUP($AO865,Listas!$H$6:$I$106,2,),""))),"")</f>
        <v/>
      </c>
      <c r="CY865" t="str">
        <f>IFERROR('Prod y alimentación'!AI923*IF($AN865=$R$10,VLOOKUP($AO865,Listas!$B$6:$C$106,2,),IF($AN865=$R$11,VLOOKUP($AO865,Listas!$E$6:$F$106,2,),IF($AN865=$R$12,VLOOKUP($AO865,Listas!$H$6:$I$106,2,),""))),"")</f>
        <v/>
      </c>
      <c r="CZ865" t="str">
        <f>IFERROR('Prod y alimentación'!AL923*IF($AN865=$R$10,VLOOKUP($AO865,Listas!$B$6:$C$106,2,),IF($AN865=$R$11,VLOOKUP($AO865,Listas!$E$6:$F$106,2,),IF($AN865=$R$12,VLOOKUP($AO865,Listas!$H$6:$I$106,2,),""))),"")</f>
        <v/>
      </c>
    </row>
    <row r="866" spans="80:104" x14ac:dyDescent="0.35">
      <c r="CB866" t="str">
        <f>IF(Reservas!E871="",IF(Reservas!D871="","",IF(Reservas!C871=$O$10,0.85,IF(Reservas!C871=$O$11,0.45,IF(Reservas!C871=$O$12,0.33,"")))),Reservas!E871)</f>
        <v/>
      </c>
      <c r="CC866" t="str">
        <f>IF(Reservas!H871="",IF(Reservas!G871="","",IF(Reservas!F871=$O$10,0.85,IF(Reservas!F871=$O$11,0.45,IF(Reservas!F871=$O$12,0.33,"")))),Reservas!H871)</f>
        <v/>
      </c>
      <c r="CD866" t="str">
        <f>IF(Reservas!K871="",IF(Reservas!J871="","",IF(Reservas!I871=$O$10,0.85,IF(Reservas!I871=$O$11,0.45,IF(Reservas!I871=$O$12,0.33,"")))),Reservas!K871)</f>
        <v/>
      </c>
      <c r="CE866" t="str">
        <f>IF(Reservas!N871="",IF(Reservas!M871="","",IF(Reservas!L871=$O$10,0.85,IF(Reservas!L871=$O$11,0.45,IF(Reservas!L871=$O$12,0.33,"")))),Reservas!N871)</f>
        <v/>
      </c>
      <c r="CF866" t="str">
        <f>IF(Reservas!Q871="",IF(Reservas!P871="","",IF(Reservas!O871=$O$10,0.85,IF(Reservas!O871=$O$11,0.45,IF(Reservas!O871=$O$12,0.33,"")))),Reservas!Q871)</f>
        <v/>
      </c>
      <c r="CG866" t="str">
        <f>IF(Reservas!T871="",IF(Reservas!S871="","",IF(Reservas!R871=$O$10,0.85,IF(Reservas!R871=$O$11,0.45,IF(Reservas!R871=$O$12,0.33,"")))),Reservas!T871)</f>
        <v/>
      </c>
      <c r="CH866" t="str">
        <f>IF(Reservas!W871="",IF(Reservas!V871="","",IF(Reservas!U871=$O$10,0.85,IF(Reservas!U871=$O$11,0.45,IF(Reservas!U871=$O$12,0.33,"")))),Reservas!W871)</f>
        <v/>
      </c>
      <c r="CI866" t="str">
        <f>IF(Reservas!Z871="",IF(Reservas!Y871="","",IF(Reservas!X871=$O$10,0.85,IF(Reservas!X871=$O$11,0.45,IF(Reservas!X871=$O$12,0.33,"")))),Reservas!Z871)</f>
        <v/>
      </c>
      <c r="CJ866" t="str">
        <f>IF(Reservas!AC871="",IF(Reservas!AB871="","",IF(Reservas!AA871=$O$10,0.85,IF(Reservas!AA871=$O$11,0.45,IF(Reservas!AA871=$O$12,0.33,"")))),Reservas!AC871)</f>
        <v/>
      </c>
      <c r="CK866" t="str">
        <f>IF(Reservas!AF871="",IF(Reservas!AE871="","",IF(Reservas!AD871=$O$10,0.85,IF(Reservas!AD871=$O$11,0.45,IF(Reservas!AD871=$O$12,0.33,"")))),Reservas!AF871)</f>
        <v/>
      </c>
      <c r="CL866" t="str">
        <f>IF(Reservas!AI871="",IF(Reservas!AH871="","",IF(Reservas!AG871=$O$10,0.85,IF(Reservas!AG871=$O$11,0.45,IF(Reservas!AG871=$O$12,0.33,"")))),Reservas!AI871)</f>
        <v/>
      </c>
      <c r="CM866" t="str">
        <f>IF(Reservas!AL871="",IF(Reservas!AK871="","",IF(Reservas!AJ871=$O$10,0.85,IF(Reservas!AJ871=$O$11,0.45,IF(Reservas!AJ871=$O$12,0.33,"")))),Reservas!AL871)</f>
        <v/>
      </c>
      <c r="CO866" t="str">
        <f>IFERROR('Prod y alimentación'!E924*IF($AN866=$R$10,VLOOKUP($AO866,Listas!$B$6:$C$106,2,),IF($AN866=$R$11,VLOOKUP($AO866,Listas!$E$6:$F$106,2,),IF($AN866=$R$12,VLOOKUP($AO866,Listas!$H$6:$I$106,2,),""))),"")</f>
        <v/>
      </c>
      <c r="CP866" t="str">
        <f>IFERROR('Prod y alimentación'!H924*IF($AN866=$R$10,VLOOKUP($AO866,Listas!$B$6:$C$106,2,),IF($AN866=$R$11,VLOOKUP($AO866,Listas!$E$6:$F$106,2,),IF($AN866=$R$12,VLOOKUP($AO866,Listas!$H$6:$I$106,2,),""))),"")</f>
        <v/>
      </c>
      <c r="CQ866" t="str">
        <f>IFERROR('Prod y alimentación'!K924*IF($AN866=$R$10,VLOOKUP($AO866,Listas!$B$6:$C$106,2,),IF($AN866=$R$11,VLOOKUP($AO866,Listas!$E$6:$F$106,2,),IF($AN866=$R$12,VLOOKUP($AO866,Listas!$H$6:$I$106,2,),""))),"")</f>
        <v/>
      </c>
      <c r="CR866" t="str">
        <f>IFERROR('Prod y alimentación'!N924*IF($AN866=$R$10,VLOOKUP($AO866,Listas!$B$6:$C$106,2,),IF($AN866=$R$11,VLOOKUP($AO866,Listas!$E$6:$F$106,2,),IF($AN866=$R$12,VLOOKUP($AO866,Listas!$H$6:$I$106,2,),""))),"")</f>
        <v/>
      </c>
      <c r="CS866" t="str">
        <f>IFERROR('Prod y alimentación'!Q924*IF($AN866=$R$10,VLOOKUP($AO866,Listas!$B$6:$C$106,2,),IF($AN866=$R$11,VLOOKUP($AO866,Listas!$E$6:$F$106,2,),IF($AN866=$R$12,VLOOKUP($AO866,Listas!$H$6:$I$106,2,),""))),"")</f>
        <v/>
      </c>
      <c r="CT866" t="str">
        <f>IFERROR('Prod y alimentación'!T924*IF($AN866=$R$10,VLOOKUP($AO866,Listas!$B$6:$C$106,2,),IF($AN866=$R$11,VLOOKUP($AO866,Listas!$E$6:$F$106,2,),IF($AN866=$R$12,VLOOKUP($AO866,Listas!$H$6:$I$106,2,),""))),"")</f>
        <v/>
      </c>
      <c r="CU866" t="str">
        <f>IFERROR('Prod y alimentación'!W924*IF($AN866=$R$10,VLOOKUP($AO866,Listas!$B$6:$C$106,2,),IF($AN866=$R$11,VLOOKUP($AO866,Listas!$E$6:$F$106,2,),IF($AN866=$R$12,VLOOKUP($AO866,Listas!$H$6:$I$106,2,),""))),"")</f>
        <v/>
      </c>
      <c r="CV866" t="str">
        <f>IFERROR('Prod y alimentación'!Z924*IF($AN866=$R$10,VLOOKUP($AO866,Listas!$B$6:$C$106,2,),IF($AN866=$R$11,VLOOKUP($AO866,Listas!$E$6:$F$106,2,),IF($AN866=$R$12,VLOOKUP($AO866,Listas!$H$6:$I$106,2,),""))),"")</f>
        <v/>
      </c>
      <c r="CW866" t="str">
        <f>IFERROR('Prod y alimentación'!AC924*IF($AN866=$R$10,VLOOKUP($AO866,Listas!$B$6:$C$106,2,),IF($AN866=$R$11,VLOOKUP($AO866,Listas!$E$6:$F$106,2,),IF($AN866=$R$12,VLOOKUP($AO866,Listas!$H$6:$I$106,2,),""))),"")</f>
        <v/>
      </c>
      <c r="CX866" t="str">
        <f>IFERROR('Prod y alimentación'!AF924*IF($AN866=$R$10,VLOOKUP($AO866,Listas!$B$6:$C$106,2,),IF($AN866=$R$11,VLOOKUP($AO866,Listas!$E$6:$F$106,2,),IF($AN866=$R$12,VLOOKUP($AO866,Listas!$H$6:$I$106,2,),""))),"")</f>
        <v/>
      </c>
      <c r="CY866" t="str">
        <f>IFERROR('Prod y alimentación'!AI924*IF($AN866=$R$10,VLOOKUP($AO866,Listas!$B$6:$C$106,2,),IF($AN866=$R$11,VLOOKUP($AO866,Listas!$E$6:$F$106,2,),IF($AN866=$R$12,VLOOKUP($AO866,Listas!$H$6:$I$106,2,),""))),"")</f>
        <v/>
      </c>
      <c r="CZ866" t="str">
        <f>IFERROR('Prod y alimentación'!AL924*IF($AN866=$R$10,VLOOKUP($AO866,Listas!$B$6:$C$106,2,),IF($AN866=$R$11,VLOOKUP($AO866,Listas!$E$6:$F$106,2,),IF($AN866=$R$12,VLOOKUP($AO866,Listas!$H$6:$I$106,2,),""))),"")</f>
        <v/>
      </c>
    </row>
    <row r="867" spans="80:104" x14ac:dyDescent="0.35">
      <c r="CB867" t="str">
        <f>IF(Reservas!E872="",IF(Reservas!D872="","",IF(Reservas!C872=$O$10,0.85,IF(Reservas!C872=$O$11,0.45,IF(Reservas!C872=$O$12,0.33,"")))),Reservas!E872)</f>
        <v/>
      </c>
      <c r="CC867" t="str">
        <f>IF(Reservas!H872="",IF(Reservas!G872="","",IF(Reservas!F872=$O$10,0.85,IF(Reservas!F872=$O$11,0.45,IF(Reservas!F872=$O$12,0.33,"")))),Reservas!H872)</f>
        <v/>
      </c>
      <c r="CD867" t="str">
        <f>IF(Reservas!K872="",IF(Reservas!J872="","",IF(Reservas!I872=$O$10,0.85,IF(Reservas!I872=$O$11,0.45,IF(Reservas!I872=$O$12,0.33,"")))),Reservas!K872)</f>
        <v/>
      </c>
      <c r="CE867" t="str">
        <f>IF(Reservas!N872="",IF(Reservas!M872="","",IF(Reservas!L872=$O$10,0.85,IF(Reservas!L872=$O$11,0.45,IF(Reservas!L872=$O$12,0.33,"")))),Reservas!N872)</f>
        <v/>
      </c>
      <c r="CF867" t="str">
        <f>IF(Reservas!Q872="",IF(Reservas!P872="","",IF(Reservas!O872=$O$10,0.85,IF(Reservas!O872=$O$11,0.45,IF(Reservas!O872=$O$12,0.33,"")))),Reservas!Q872)</f>
        <v/>
      </c>
      <c r="CG867" t="str">
        <f>IF(Reservas!T872="",IF(Reservas!S872="","",IF(Reservas!R872=$O$10,0.85,IF(Reservas!R872=$O$11,0.45,IF(Reservas!R872=$O$12,0.33,"")))),Reservas!T872)</f>
        <v/>
      </c>
      <c r="CH867" t="str">
        <f>IF(Reservas!W872="",IF(Reservas!V872="","",IF(Reservas!U872=$O$10,0.85,IF(Reservas!U872=$O$11,0.45,IF(Reservas!U872=$O$12,0.33,"")))),Reservas!W872)</f>
        <v/>
      </c>
      <c r="CI867" t="str">
        <f>IF(Reservas!Z872="",IF(Reservas!Y872="","",IF(Reservas!X872=$O$10,0.85,IF(Reservas!X872=$O$11,0.45,IF(Reservas!X872=$O$12,0.33,"")))),Reservas!Z872)</f>
        <v/>
      </c>
      <c r="CJ867" t="str">
        <f>IF(Reservas!AC872="",IF(Reservas!AB872="","",IF(Reservas!AA872=$O$10,0.85,IF(Reservas!AA872=$O$11,0.45,IF(Reservas!AA872=$O$12,0.33,"")))),Reservas!AC872)</f>
        <v/>
      </c>
      <c r="CK867" t="str">
        <f>IF(Reservas!AF872="",IF(Reservas!AE872="","",IF(Reservas!AD872=$O$10,0.85,IF(Reservas!AD872=$O$11,0.45,IF(Reservas!AD872=$O$12,0.33,"")))),Reservas!AF872)</f>
        <v/>
      </c>
      <c r="CL867" t="str">
        <f>IF(Reservas!AI872="",IF(Reservas!AH872="","",IF(Reservas!AG872=$O$10,0.85,IF(Reservas!AG872=$O$11,0.45,IF(Reservas!AG872=$O$12,0.33,"")))),Reservas!AI872)</f>
        <v/>
      </c>
      <c r="CM867" t="str">
        <f>IF(Reservas!AL872="",IF(Reservas!AK872="","",IF(Reservas!AJ872=$O$10,0.85,IF(Reservas!AJ872=$O$11,0.45,IF(Reservas!AJ872=$O$12,0.33,"")))),Reservas!AL872)</f>
        <v/>
      </c>
      <c r="CO867" t="str">
        <f>IFERROR('Prod y alimentación'!E925*IF($AN867=$R$10,VLOOKUP($AO867,Listas!$B$6:$C$106,2,),IF($AN867=$R$11,VLOOKUP($AO867,Listas!$E$6:$F$106,2,),IF($AN867=$R$12,VLOOKUP($AO867,Listas!$H$6:$I$106,2,),""))),"")</f>
        <v/>
      </c>
      <c r="CP867" t="str">
        <f>IFERROR('Prod y alimentación'!H925*IF($AN867=$R$10,VLOOKUP($AO867,Listas!$B$6:$C$106,2,),IF($AN867=$R$11,VLOOKUP($AO867,Listas!$E$6:$F$106,2,),IF($AN867=$R$12,VLOOKUP($AO867,Listas!$H$6:$I$106,2,),""))),"")</f>
        <v/>
      </c>
      <c r="CQ867" t="str">
        <f>IFERROR('Prod y alimentación'!K925*IF($AN867=$R$10,VLOOKUP($AO867,Listas!$B$6:$C$106,2,),IF($AN867=$R$11,VLOOKUP($AO867,Listas!$E$6:$F$106,2,),IF($AN867=$R$12,VLOOKUP($AO867,Listas!$H$6:$I$106,2,),""))),"")</f>
        <v/>
      </c>
      <c r="CR867" t="str">
        <f>IFERROR('Prod y alimentación'!N925*IF($AN867=$R$10,VLOOKUP($AO867,Listas!$B$6:$C$106,2,),IF($AN867=$R$11,VLOOKUP($AO867,Listas!$E$6:$F$106,2,),IF($AN867=$R$12,VLOOKUP($AO867,Listas!$H$6:$I$106,2,),""))),"")</f>
        <v/>
      </c>
      <c r="CS867" t="str">
        <f>IFERROR('Prod y alimentación'!Q925*IF($AN867=$R$10,VLOOKUP($AO867,Listas!$B$6:$C$106,2,),IF($AN867=$R$11,VLOOKUP($AO867,Listas!$E$6:$F$106,2,),IF($AN867=$R$12,VLOOKUP($AO867,Listas!$H$6:$I$106,2,),""))),"")</f>
        <v/>
      </c>
      <c r="CT867" t="str">
        <f>IFERROR('Prod y alimentación'!T925*IF($AN867=$R$10,VLOOKUP($AO867,Listas!$B$6:$C$106,2,),IF($AN867=$R$11,VLOOKUP($AO867,Listas!$E$6:$F$106,2,),IF($AN867=$R$12,VLOOKUP($AO867,Listas!$H$6:$I$106,2,),""))),"")</f>
        <v/>
      </c>
      <c r="CU867" t="str">
        <f>IFERROR('Prod y alimentación'!W925*IF($AN867=$R$10,VLOOKUP($AO867,Listas!$B$6:$C$106,2,),IF($AN867=$R$11,VLOOKUP($AO867,Listas!$E$6:$F$106,2,),IF($AN867=$R$12,VLOOKUP($AO867,Listas!$H$6:$I$106,2,),""))),"")</f>
        <v/>
      </c>
      <c r="CV867" t="str">
        <f>IFERROR('Prod y alimentación'!Z925*IF($AN867=$R$10,VLOOKUP($AO867,Listas!$B$6:$C$106,2,),IF($AN867=$R$11,VLOOKUP($AO867,Listas!$E$6:$F$106,2,),IF($AN867=$R$12,VLOOKUP($AO867,Listas!$H$6:$I$106,2,),""))),"")</f>
        <v/>
      </c>
      <c r="CW867" t="str">
        <f>IFERROR('Prod y alimentación'!AC925*IF($AN867=$R$10,VLOOKUP($AO867,Listas!$B$6:$C$106,2,),IF($AN867=$R$11,VLOOKUP($AO867,Listas!$E$6:$F$106,2,),IF($AN867=$R$12,VLOOKUP($AO867,Listas!$H$6:$I$106,2,),""))),"")</f>
        <v/>
      </c>
      <c r="CX867" t="str">
        <f>IFERROR('Prod y alimentación'!AF925*IF($AN867=$R$10,VLOOKUP($AO867,Listas!$B$6:$C$106,2,),IF($AN867=$R$11,VLOOKUP($AO867,Listas!$E$6:$F$106,2,),IF($AN867=$R$12,VLOOKUP($AO867,Listas!$H$6:$I$106,2,),""))),"")</f>
        <v/>
      </c>
      <c r="CY867" t="str">
        <f>IFERROR('Prod y alimentación'!AI925*IF($AN867=$R$10,VLOOKUP($AO867,Listas!$B$6:$C$106,2,),IF($AN867=$R$11,VLOOKUP($AO867,Listas!$E$6:$F$106,2,),IF($AN867=$R$12,VLOOKUP($AO867,Listas!$H$6:$I$106,2,),""))),"")</f>
        <v/>
      </c>
      <c r="CZ867" t="str">
        <f>IFERROR('Prod y alimentación'!AL925*IF($AN867=$R$10,VLOOKUP($AO867,Listas!$B$6:$C$106,2,),IF($AN867=$R$11,VLOOKUP($AO867,Listas!$E$6:$F$106,2,),IF($AN867=$R$12,VLOOKUP($AO867,Listas!$H$6:$I$106,2,),""))),"")</f>
        <v/>
      </c>
    </row>
    <row r="868" spans="80:104" x14ac:dyDescent="0.35">
      <c r="CB868" t="str">
        <f>IF(Reservas!E873="",IF(Reservas!D873="","",IF(Reservas!C873=$O$10,0.85,IF(Reservas!C873=$O$11,0.45,IF(Reservas!C873=$O$12,0.33,"")))),Reservas!E873)</f>
        <v/>
      </c>
      <c r="CC868" t="str">
        <f>IF(Reservas!H873="",IF(Reservas!G873="","",IF(Reservas!F873=$O$10,0.85,IF(Reservas!F873=$O$11,0.45,IF(Reservas!F873=$O$12,0.33,"")))),Reservas!H873)</f>
        <v/>
      </c>
      <c r="CD868" t="str">
        <f>IF(Reservas!K873="",IF(Reservas!J873="","",IF(Reservas!I873=$O$10,0.85,IF(Reservas!I873=$O$11,0.45,IF(Reservas!I873=$O$12,0.33,"")))),Reservas!K873)</f>
        <v/>
      </c>
      <c r="CE868" t="str">
        <f>IF(Reservas!N873="",IF(Reservas!M873="","",IF(Reservas!L873=$O$10,0.85,IF(Reservas!L873=$O$11,0.45,IF(Reservas!L873=$O$12,0.33,"")))),Reservas!N873)</f>
        <v/>
      </c>
      <c r="CF868" t="str">
        <f>IF(Reservas!Q873="",IF(Reservas!P873="","",IF(Reservas!O873=$O$10,0.85,IF(Reservas!O873=$O$11,0.45,IF(Reservas!O873=$O$12,0.33,"")))),Reservas!Q873)</f>
        <v/>
      </c>
      <c r="CG868" t="str">
        <f>IF(Reservas!T873="",IF(Reservas!S873="","",IF(Reservas!R873=$O$10,0.85,IF(Reservas!R873=$O$11,0.45,IF(Reservas!R873=$O$12,0.33,"")))),Reservas!T873)</f>
        <v/>
      </c>
      <c r="CH868" t="str">
        <f>IF(Reservas!W873="",IF(Reservas!V873="","",IF(Reservas!U873=$O$10,0.85,IF(Reservas!U873=$O$11,0.45,IF(Reservas!U873=$O$12,0.33,"")))),Reservas!W873)</f>
        <v/>
      </c>
      <c r="CI868" t="str">
        <f>IF(Reservas!Z873="",IF(Reservas!Y873="","",IF(Reservas!X873=$O$10,0.85,IF(Reservas!X873=$O$11,0.45,IF(Reservas!X873=$O$12,0.33,"")))),Reservas!Z873)</f>
        <v/>
      </c>
      <c r="CJ868" t="str">
        <f>IF(Reservas!AC873="",IF(Reservas!AB873="","",IF(Reservas!AA873=$O$10,0.85,IF(Reservas!AA873=$O$11,0.45,IF(Reservas!AA873=$O$12,0.33,"")))),Reservas!AC873)</f>
        <v/>
      </c>
      <c r="CK868" t="str">
        <f>IF(Reservas!AF873="",IF(Reservas!AE873="","",IF(Reservas!AD873=$O$10,0.85,IF(Reservas!AD873=$O$11,0.45,IF(Reservas!AD873=$O$12,0.33,"")))),Reservas!AF873)</f>
        <v/>
      </c>
      <c r="CL868" t="str">
        <f>IF(Reservas!AI873="",IF(Reservas!AH873="","",IF(Reservas!AG873=$O$10,0.85,IF(Reservas!AG873=$O$11,0.45,IF(Reservas!AG873=$O$12,0.33,"")))),Reservas!AI873)</f>
        <v/>
      </c>
      <c r="CM868" t="str">
        <f>IF(Reservas!AL873="",IF(Reservas!AK873="","",IF(Reservas!AJ873=$O$10,0.85,IF(Reservas!AJ873=$O$11,0.45,IF(Reservas!AJ873=$O$12,0.33,"")))),Reservas!AL873)</f>
        <v/>
      </c>
      <c r="CO868" t="str">
        <f>IFERROR('Prod y alimentación'!E926*IF($AN868=$R$10,VLOOKUP($AO868,Listas!$B$6:$C$106,2,),IF($AN868=$R$11,VLOOKUP($AO868,Listas!$E$6:$F$106,2,),IF($AN868=$R$12,VLOOKUP($AO868,Listas!$H$6:$I$106,2,),""))),"")</f>
        <v/>
      </c>
      <c r="CP868" t="str">
        <f>IFERROR('Prod y alimentación'!H926*IF($AN868=$R$10,VLOOKUP($AO868,Listas!$B$6:$C$106,2,),IF($AN868=$R$11,VLOOKUP($AO868,Listas!$E$6:$F$106,2,),IF($AN868=$R$12,VLOOKUP($AO868,Listas!$H$6:$I$106,2,),""))),"")</f>
        <v/>
      </c>
      <c r="CQ868" t="str">
        <f>IFERROR('Prod y alimentación'!K926*IF($AN868=$R$10,VLOOKUP($AO868,Listas!$B$6:$C$106,2,),IF($AN868=$R$11,VLOOKUP($AO868,Listas!$E$6:$F$106,2,),IF($AN868=$R$12,VLOOKUP($AO868,Listas!$H$6:$I$106,2,),""))),"")</f>
        <v/>
      </c>
      <c r="CR868" t="str">
        <f>IFERROR('Prod y alimentación'!N926*IF($AN868=$R$10,VLOOKUP($AO868,Listas!$B$6:$C$106,2,),IF($AN868=$R$11,VLOOKUP($AO868,Listas!$E$6:$F$106,2,),IF($AN868=$R$12,VLOOKUP($AO868,Listas!$H$6:$I$106,2,),""))),"")</f>
        <v/>
      </c>
      <c r="CS868" t="str">
        <f>IFERROR('Prod y alimentación'!Q926*IF($AN868=$R$10,VLOOKUP($AO868,Listas!$B$6:$C$106,2,),IF($AN868=$R$11,VLOOKUP($AO868,Listas!$E$6:$F$106,2,),IF($AN868=$R$12,VLOOKUP($AO868,Listas!$H$6:$I$106,2,),""))),"")</f>
        <v/>
      </c>
      <c r="CT868" t="str">
        <f>IFERROR('Prod y alimentación'!T926*IF($AN868=$R$10,VLOOKUP($AO868,Listas!$B$6:$C$106,2,),IF($AN868=$R$11,VLOOKUP($AO868,Listas!$E$6:$F$106,2,),IF($AN868=$R$12,VLOOKUP($AO868,Listas!$H$6:$I$106,2,),""))),"")</f>
        <v/>
      </c>
      <c r="CU868" t="str">
        <f>IFERROR('Prod y alimentación'!W926*IF($AN868=$R$10,VLOOKUP($AO868,Listas!$B$6:$C$106,2,),IF($AN868=$R$11,VLOOKUP($AO868,Listas!$E$6:$F$106,2,),IF($AN868=$R$12,VLOOKUP($AO868,Listas!$H$6:$I$106,2,),""))),"")</f>
        <v/>
      </c>
      <c r="CV868" t="str">
        <f>IFERROR('Prod y alimentación'!Z926*IF($AN868=$R$10,VLOOKUP($AO868,Listas!$B$6:$C$106,2,),IF($AN868=$R$11,VLOOKUP($AO868,Listas!$E$6:$F$106,2,),IF($AN868=$R$12,VLOOKUP($AO868,Listas!$H$6:$I$106,2,),""))),"")</f>
        <v/>
      </c>
      <c r="CW868" t="str">
        <f>IFERROR('Prod y alimentación'!AC926*IF($AN868=$R$10,VLOOKUP($AO868,Listas!$B$6:$C$106,2,),IF($AN868=$R$11,VLOOKUP($AO868,Listas!$E$6:$F$106,2,),IF($AN868=$R$12,VLOOKUP($AO868,Listas!$H$6:$I$106,2,),""))),"")</f>
        <v/>
      </c>
      <c r="CX868" t="str">
        <f>IFERROR('Prod y alimentación'!AF926*IF($AN868=$R$10,VLOOKUP($AO868,Listas!$B$6:$C$106,2,),IF($AN868=$R$11,VLOOKUP($AO868,Listas!$E$6:$F$106,2,),IF($AN868=$R$12,VLOOKUP($AO868,Listas!$H$6:$I$106,2,),""))),"")</f>
        <v/>
      </c>
      <c r="CY868" t="str">
        <f>IFERROR('Prod y alimentación'!AI926*IF($AN868=$R$10,VLOOKUP($AO868,Listas!$B$6:$C$106,2,),IF($AN868=$R$11,VLOOKUP($AO868,Listas!$E$6:$F$106,2,),IF($AN868=$R$12,VLOOKUP($AO868,Listas!$H$6:$I$106,2,),""))),"")</f>
        <v/>
      </c>
      <c r="CZ868" t="str">
        <f>IFERROR('Prod y alimentación'!AL926*IF($AN868=$R$10,VLOOKUP($AO868,Listas!$B$6:$C$106,2,),IF($AN868=$R$11,VLOOKUP($AO868,Listas!$E$6:$F$106,2,),IF($AN868=$R$12,VLOOKUP($AO868,Listas!$H$6:$I$106,2,),""))),"")</f>
        <v/>
      </c>
    </row>
    <row r="869" spans="80:104" x14ac:dyDescent="0.35">
      <c r="CB869" t="str">
        <f>IF(Reservas!E874="",IF(Reservas!D874="","",IF(Reservas!C874=$O$10,0.85,IF(Reservas!C874=$O$11,0.45,IF(Reservas!C874=$O$12,0.33,"")))),Reservas!E874)</f>
        <v/>
      </c>
      <c r="CC869" t="str">
        <f>IF(Reservas!H874="",IF(Reservas!G874="","",IF(Reservas!F874=$O$10,0.85,IF(Reservas!F874=$O$11,0.45,IF(Reservas!F874=$O$12,0.33,"")))),Reservas!H874)</f>
        <v/>
      </c>
      <c r="CD869" t="str">
        <f>IF(Reservas!K874="",IF(Reservas!J874="","",IF(Reservas!I874=$O$10,0.85,IF(Reservas!I874=$O$11,0.45,IF(Reservas!I874=$O$12,0.33,"")))),Reservas!K874)</f>
        <v/>
      </c>
      <c r="CE869" t="str">
        <f>IF(Reservas!N874="",IF(Reservas!M874="","",IF(Reservas!L874=$O$10,0.85,IF(Reservas!L874=$O$11,0.45,IF(Reservas!L874=$O$12,0.33,"")))),Reservas!N874)</f>
        <v/>
      </c>
      <c r="CF869" t="str">
        <f>IF(Reservas!Q874="",IF(Reservas!P874="","",IF(Reservas!O874=$O$10,0.85,IF(Reservas!O874=$O$11,0.45,IF(Reservas!O874=$O$12,0.33,"")))),Reservas!Q874)</f>
        <v/>
      </c>
      <c r="CG869" t="str">
        <f>IF(Reservas!T874="",IF(Reservas!S874="","",IF(Reservas!R874=$O$10,0.85,IF(Reservas!R874=$O$11,0.45,IF(Reservas!R874=$O$12,0.33,"")))),Reservas!T874)</f>
        <v/>
      </c>
      <c r="CH869" t="str">
        <f>IF(Reservas!W874="",IF(Reservas!V874="","",IF(Reservas!U874=$O$10,0.85,IF(Reservas!U874=$O$11,0.45,IF(Reservas!U874=$O$12,0.33,"")))),Reservas!W874)</f>
        <v/>
      </c>
      <c r="CI869" t="str">
        <f>IF(Reservas!Z874="",IF(Reservas!Y874="","",IF(Reservas!X874=$O$10,0.85,IF(Reservas!X874=$O$11,0.45,IF(Reservas!X874=$O$12,0.33,"")))),Reservas!Z874)</f>
        <v/>
      </c>
      <c r="CJ869" t="str">
        <f>IF(Reservas!AC874="",IF(Reservas!AB874="","",IF(Reservas!AA874=$O$10,0.85,IF(Reservas!AA874=$O$11,0.45,IF(Reservas!AA874=$O$12,0.33,"")))),Reservas!AC874)</f>
        <v/>
      </c>
      <c r="CK869" t="str">
        <f>IF(Reservas!AF874="",IF(Reservas!AE874="","",IF(Reservas!AD874=$O$10,0.85,IF(Reservas!AD874=$O$11,0.45,IF(Reservas!AD874=$O$12,0.33,"")))),Reservas!AF874)</f>
        <v/>
      </c>
      <c r="CL869" t="str">
        <f>IF(Reservas!AI874="",IF(Reservas!AH874="","",IF(Reservas!AG874=$O$10,0.85,IF(Reservas!AG874=$O$11,0.45,IF(Reservas!AG874=$O$12,0.33,"")))),Reservas!AI874)</f>
        <v/>
      </c>
      <c r="CM869" t="str">
        <f>IF(Reservas!AL874="",IF(Reservas!AK874="","",IF(Reservas!AJ874=$O$10,0.85,IF(Reservas!AJ874=$O$11,0.45,IF(Reservas!AJ874=$O$12,0.33,"")))),Reservas!AL874)</f>
        <v/>
      </c>
      <c r="CO869" t="str">
        <f>IFERROR('Prod y alimentación'!E927*IF($AN869=$R$10,VLOOKUP($AO869,Listas!$B$6:$C$106,2,),IF($AN869=$R$11,VLOOKUP($AO869,Listas!$E$6:$F$106,2,),IF($AN869=$R$12,VLOOKUP($AO869,Listas!$H$6:$I$106,2,),""))),"")</f>
        <v/>
      </c>
      <c r="CP869" t="str">
        <f>IFERROR('Prod y alimentación'!H927*IF($AN869=$R$10,VLOOKUP($AO869,Listas!$B$6:$C$106,2,),IF($AN869=$R$11,VLOOKUP($AO869,Listas!$E$6:$F$106,2,),IF($AN869=$R$12,VLOOKUP($AO869,Listas!$H$6:$I$106,2,),""))),"")</f>
        <v/>
      </c>
      <c r="CQ869" t="str">
        <f>IFERROR('Prod y alimentación'!K927*IF($AN869=$R$10,VLOOKUP($AO869,Listas!$B$6:$C$106,2,),IF($AN869=$R$11,VLOOKUP($AO869,Listas!$E$6:$F$106,2,),IF($AN869=$R$12,VLOOKUP($AO869,Listas!$H$6:$I$106,2,),""))),"")</f>
        <v/>
      </c>
      <c r="CR869" t="str">
        <f>IFERROR('Prod y alimentación'!N927*IF($AN869=$R$10,VLOOKUP($AO869,Listas!$B$6:$C$106,2,),IF($AN869=$R$11,VLOOKUP($AO869,Listas!$E$6:$F$106,2,),IF($AN869=$R$12,VLOOKUP($AO869,Listas!$H$6:$I$106,2,),""))),"")</f>
        <v/>
      </c>
      <c r="CS869" t="str">
        <f>IFERROR('Prod y alimentación'!Q927*IF($AN869=$R$10,VLOOKUP($AO869,Listas!$B$6:$C$106,2,),IF($AN869=$R$11,VLOOKUP($AO869,Listas!$E$6:$F$106,2,),IF($AN869=$R$12,VLOOKUP($AO869,Listas!$H$6:$I$106,2,),""))),"")</f>
        <v/>
      </c>
      <c r="CT869" t="str">
        <f>IFERROR('Prod y alimentación'!T927*IF($AN869=$R$10,VLOOKUP($AO869,Listas!$B$6:$C$106,2,),IF($AN869=$R$11,VLOOKUP($AO869,Listas!$E$6:$F$106,2,),IF($AN869=$R$12,VLOOKUP($AO869,Listas!$H$6:$I$106,2,),""))),"")</f>
        <v/>
      </c>
      <c r="CU869" t="str">
        <f>IFERROR('Prod y alimentación'!W927*IF($AN869=$R$10,VLOOKUP($AO869,Listas!$B$6:$C$106,2,),IF($AN869=$R$11,VLOOKUP($AO869,Listas!$E$6:$F$106,2,),IF($AN869=$R$12,VLOOKUP($AO869,Listas!$H$6:$I$106,2,),""))),"")</f>
        <v/>
      </c>
      <c r="CV869" t="str">
        <f>IFERROR('Prod y alimentación'!Z927*IF($AN869=$R$10,VLOOKUP($AO869,Listas!$B$6:$C$106,2,),IF($AN869=$R$11,VLOOKUP($AO869,Listas!$E$6:$F$106,2,),IF($AN869=$R$12,VLOOKUP($AO869,Listas!$H$6:$I$106,2,),""))),"")</f>
        <v/>
      </c>
      <c r="CW869" t="str">
        <f>IFERROR('Prod y alimentación'!AC927*IF($AN869=$R$10,VLOOKUP($AO869,Listas!$B$6:$C$106,2,),IF($AN869=$R$11,VLOOKUP($AO869,Listas!$E$6:$F$106,2,),IF($AN869=$R$12,VLOOKUP($AO869,Listas!$H$6:$I$106,2,),""))),"")</f>
        <v/>
      </c>
      <c r="CX869" t="str">
        <f>IFERROR('Prod y alimentación'!AF927*IF($AN869=$R$10,VLOOKUP($AO869,Listas!$B$6:$C$106,2,),IF($AN869=$R$11,VLOOKUP($AO869,Listas!$E$6:$F$106,2,),IF($AN869=$R$12,VLOOKUP($AO869,Listas!$H$6:$I$106,2,),""))),"")</f>
        <v/>
      </c>
      <c r="CY869" t="str">
        <f>IFERROR('Prod y alimentación'!AI927*IF($AN869=$R$10,VLOOKUP($AO869,Listas!$B$6:$C$106,2,),IF($AN869=$R$11,VLOOKUP($AO869,Listas!$E$6:$F$106,2,),IF($AN869=$R$12,VLOOKUP($AO869,Listas!$H$6:$I$106,2,),""))),"")</f>
        <v/>
      </c>
      <c r="CZ869" t="str">
        <f>IFERROR('Prod y alimentación'!AL927*IF($AN869=$R$10,VLOOKUP($AO869,Listas!$B$6:$C$106,2,),IF($AN869=$R$11,VLOOKUP($AO869,Listas!$E$6:$F$106,2,),IF($AN869=$R$12,VLOOKUP($AO869,Listas!$H$6:$I$106,2,),""))),"")</f>
        <v/>
      </c>
    </row>
    <row r="870" spans="80:104" x14ac:dyDescent="0.35">
      <c r="CB870" t="str">
        <f>IF(Reservas!E875="",IF(Reservas!D875="","",IF(Reservas!C875=$O$10,0.85,IF(Reservas!C875=$O$11,0.45,IF(Reservas!C875=$O$12,0.33,"")))),Reservas!E875)</f>
        <v/>
      </c>
      <c r="CC870" t="str">
        <f>IF(Reservas!H875="",IF(Reservas!G875="","",IF(Reservas!F875=$O$10,0.85,IF(Reservas!F875=$O$11,0.45,IF(Reservas!F875=$O$12,0.33,"")))),Reservas!H875)</f>
        <v/>
      </c>
      <c r="CD870" t="str">
        <f>IF(Reservas!K875="",IF(Reservas!J875="","",IF(Reservas!I875=$O$10,0.85,IF(Reservas!I875=$O$11,0.45,IF(Reservas!I875=$O$12,0.33,"")))),Reservas!K875)</f>
        <v/>
      </c>
      <c r="CE870" t="str">
        <f>IF(Reservas!N875="",IF(Reservas!M875="","",IF(Reservas!L875=$O$10,0.85,IF(Reservas!L875=$O$11,0.45,IF(Reservas!L875=$O$12,0.33,"")))),Reservas!N875)</f>
        <v/>
      </c>
      <c r="CF870" t="str">
        <f>IF(Reservas!Q875="",IF(Reservas!P875="","",IF(Reservas!O875=$O$10,0.85,IF(Reservas!O875=$O$11,0.45,IF(Reservas!O875=$O$12,0.33,"")))),Reservas!Q875)</f>
        <v/>
      </c>
      <c r="CG870" t="str">
        <f>IF(Reservas!T875="",IF(Reservas!S875="","",IF(Reservas!R875=$O$10,0.85,IF(Reservas!R875=$O$11,0.45,IF(Reservas!R875=$O$12,0.33,"")))),Reservas!T875)</f>
        <v/>
      </c>
      <c r="CH870" t="str">
        <f>IF(Reservas!W875="",IF(Reservas!V875="","",IF(Reservas!U875=$O$10,0.85,IF(Reservas!U875=$O$11,0.45,IF(Reservas!U875=$O$12,0.33,"")))),Reservas!W875)</f>
        <v/>
      </c>
      <c r="CI870" t="str">
        <f>IF(Reservas!Z875="",IF(Reservas!Y875="","",IF(Reservas!X875=$O$10,0.85,IF(Reservas!X875=$O$11,0.45,IF(Reservas!X875=$O$12,0.33,"")))),Reservas!Z875)</f>
        <v/>
      </c>
      <c r="CJ870" t="str">
        <f>IF(Reservas!AC875="",IF(Reservas!AB875="","",IF(Reservas!AA875=$O$10,0.85,IF(Reservas!AA875=$O$11,0.45,IF(Reservas!AA875=$O$12,0.33,"")))),Reservas!AC875)</f>
        <v/>
      </c>
      <c r="CK870" t="str">
        <f>IF(Reservas!AF875="",IF(Reservas!AE875="","",IF(Reservas!AD875=$O$10,0.85,IF(Reservas!AD875=$O$11,0.45,IF(Reservas!AD875=$O$12,0.33,"")))),Reservas!AF875)</f>
        <v/>
      </c>
      <c r="CL870" t="str">
        <f>IF(Reservas!AI875="",IF(Reservas!AH875="","",IF(Reservas!AG875=$O$10,0.85,IF(Reservas!AG875=$O$11,0.45,IF(Reservas!AG875=$O$12,0.33,"")))),Reservas!AI875)</f>
        <v/>
      </c>
      <c r="CM870" t="str">
        <f>IF(Reservas!AL875="",IF(Reservas!AK875="","",IF(Reservas!AJ875=$O$10,0.85,IF(Reservas!AJ875=$O$11,0.45,IF(Reservas!AJ875=$O$12,0.33,"")))),Reservas!AL875)</f>
        <v/>
      </c>
      <c r="CO870" t="str">
        <f>IFERROR('Prod y alimentación'!E928*IF($AN870=$R$10,VLOOKUP($AO870,Listas!$B$6:$C$106,2,),IF($AN870=$R$11,VLOOKUP($AO870,Listas!$E$6:$F$106,2,),IF($AN870=$R$12,VLOOKUP($AO870,Listas!$H$6:$I$106,2,),""))),"")</f>
        <v/>
      </c>
      <c r="CP870" t="str">
        <f>IFERROR('Prod y alimentación'!H928*IF($AN870=$R$10,VLOOKUP($AO870,Listas!$B$6:$C$106,2,),IF($AN870=$R$11,VLOOKUP($AO870,Listas!$E$6:$F$106,2,),IF($AN870=$R$12,VLOOKUP($AO870,Listas!$H$6:$I$106,2,),""))),"")</f>
        <v/>
      </c>
      <c r="CQ870" t="str">
        <f>IFERROR('Prod y alimentación'!K928*IF($AN870=$R$10,VLOOKUP($AO870,Listas!$B$6:$C$106,2,),IF($AN870=$R$11,VLOOKUP($AO870,Listas!$E$6:$F$106,2,),IF($AN870=$R$12,VLOOKUP($AO870,Listas!$H$6:$I$106,2,),""))),"")</f>
        <v/>
      </c>
      <c r="CR870" t="str">
        <f>IFERROR('Prod y alimentación'!N928*IF($AN870=$R$10,VLOOKUP($AO870,Listas!$B$6:$C$106,2,),IF($AN870=$R$11,VLOOKUP($AO870,Listas!$E$6:$F$106,2,),IF($AN870=$R$12,VLOOKUP($AO870,Listas!$H$6:$I$106,2,),""))),"")</f>
        <v/>
      </c>
      <c r="CS870" t="str">
        <f>IFERROR('Prod y alimentación'!Q928*IF($AN870=$R$10,VLOOKUP($AO870,Listas!$B$6:$C$106,2,),IF($AN870=$R$11,VLOOKUP($AO870,Listas!$E$6:$F$106,2,),IF($AN870=$R$12,VLOOKUP($AO870,Listas!$H$6:$I$106,2,),""))),"")</f>
        <v/>
      </c>
      <c r="CT870" t="str">
        <f>IFERROR('Prod y alimentación'!T928*IF($AN870=$R$10,VLOOKUP($AO870,Listas!$B$6:$C$106,2,),IF($AN870=$R$11,VLOOKUP($AO870,Listas!$E$6:$F$106,2,),IF($AN870=$R$12,VLOOKUP($AO870,Listas!$H$6:$I$106,2,),""))),"")</f>
        <v/>
      </c>
      <c r="CU870" t="str">
        <f>IFERROR('Prod y alimentación'!W928*IF($AN870=$R$10,VLOOKUP($AO870,Listas!$B$6:$C$106,2,),IF($AN870=$R$11,VLOOKUP($AO870,Listas!$E$6:$F$106,2,),IF($AN870=$R$12,VLOOKUP($AO870,Listas!$H$6:$I$106,2,),""))),"")</f>
        <v/>
      </c>
      <c r="CV870" t="str">
        <f>IFERROR('Prod y alimentación'!Z928*IF($AN870=$R$10,VLOOKUP($AO870,Listas!$B$6:$C$106,2,),IF($AN870=$R$11,VLOOKUP($AO870,Listas!$E$6:$F$106,2,),IF($AN870=$R$12,VLOOKUP($AO870,Listas!$H$6:$I$106,2,),""))),"")</f>
        <v/>
      </c>
      <c r="CW870" t="str">
        <f>IFERROR('Prod y alimentación'!AC928*IF($AN870=$R$10,VLOOKUP($AO870,Listas!$B$6:$C$106,2,),IF($AN870=$R$11,VLOOKUP($AO870,Listas!$E$6:$F$106,2,),IF($AN870=$R$12,VLOOKUP($AO870,Listas!$H$6:$I$106,2,),""))),"")</f>
        <v/>
      </c>
      <c r="CX870" t="str">
        <f>IFERROR('Prod y alimentación'!AF928*IF($AN870=$R$10,VLOOKUP($AO870,Listas!$B$6:$C$106,2,),IF($AN870=$R$11,VLOOKUP($AO870,Listas!$E$6:$F$106,2,),IF($AN870=$R$12,VLOOKUP($AO870,Listas!$H$6:$I$106,2,),""))),"")</f>
        <v/>
      </c>
      <c r="CY870" t="str">
        <f>IFERROR('Prod y alimentación'!AI928*IF($AN870=$R$10,VLOOKUP($AO870,Listas!$B$6:$C$106,2,),IF($AN870=$R$11,VLOOKUP($AO870,Listas!$E$6:$F$106,2,),IF($AN870=$R$12,VLOOKUP($AO870,Listas!$H$6:$I$106,2,),""))),"")</f>
        <v/>
      </c>
      <c r="CZ870" t="str">
        <f>IFERROR('Prod y alimentación'!AL928*IF($AN870=$R$10,VLOOKUP($AO870,Listas!$B$6:$C$106,2,),IF($AN870=$R$11,VLOOKUP($AO870,Listas!$E$6:$F$106,2,),IF($AN870=$R$12,VLOOKUP($AO870,Listas!$H$6:$I$106,2,),""))),"")</f>
        <v/>
      </c>
    </row>
    <row r="871" spans="80:104" x14ac:dyDescent="0.35">
      <c r="CB871" t="str">
        <f>IF(Reservas!E876="",IF(Reservas!D876="","",IF(Reservas!C876=$O$10,0.85,IF(Reservas!C876=$O$11,0.45,IF(Reservas!C876=$O$12,0.33,"")))),Reservas!E876)</f>
        <v/>
      </c>
      <c r="CC871" t="str">
        <f>IF(Reservas!H876="",IF(Reservas!G876="","",IF(Reservas!F876=$O$10,0.85,IF(Reservas!F876=$O$11,0.45,IF(Reservas!F876=$O$12,0.33,"")))),Reservas!H876)</f>
        <v/>
      </c>
      <c r="CD871" t="str">
        <f>IF(Reservas!K876="",IF(Reservas!J876="","",IF(Reservas!I876=$O$10,0.85,IF(Reservas!I876=$O$11,0.45,IF(Reservas!I876=$O$12,0.33,"")))),Reservas!K876)</f>
        <v/>
      </c>
      <c r="CE871" t="str">
        <f>IF(Reservas!N876="",IF(Reservas!M876="","",IF(Reservas!L876=$O$10,0.85,IF(Reservas!L876=$O$11,0.45,IF(Reservas!L876=$O$12,0.33,"")))),Reservas!N876)</f>
        <v/>
      </c>
      <c r="CF871" t="str">
        <f>IF(Reservas!Q876="",IF(Reservas!P876="","",IF(Reservas!O876=$O$10,0.85,IF(Reservas!O876=$O$11,0.45,IF(Reservas!O876=$O$12,0.33,"")))),Reservas!Q876)</f>
        <v/>
      </c>
      <c r="CG871" t="str">
        <f>IF(Reservas!T876="",IF(Reservas!S876="","",IF(Reservas!R876=$O$10,0.85,IF(Reservas!R876=$O$11,0.45,IF(Reservas!R876=$O$12,0.33,"")))),Reservas!T876)</f>
        <v/>
      </c>
      <c r="CH871" t="str">
        <f>IF(Reservas!W876="",IF(Reservas!V876="","",IF(Reservas!U876=$O$10,0.85,IF(Reservas!U876=$O$11,0.45,IF(Reservas!U876=$O$12,0.33,"")))),Reservas!W876)</f>
        <v/>
      </c>
      <c r="CI871" t="str">
        <f>IF(Reservas!Z876="",IF(Reservas!Y876="","",IF(Reservas!X876=$O$10,0.85,IF(Reservas!X876=$O$11,0.45,IF(Reservas!X876=$O$12,0.33,"")))),Reservas!Z876)</f>
        <v/>
      </c>
      <c r="CJ871" t="str">
        <f>IF(Reservas!AC876="",IF(Reservas!AB876="","",IF(Reservas!AA876=$O$10,0.85,IF(Reservas!AA876=$O$11,0.45,IF(Reservas!AA876=$O$12,0.33,"")))),Reservas!AC876)</f>
        <v/>
      </c>
      <c r="CK871" t="str">
        <f>IF(Reservas!AF876="",IF(Reservas!AE876="","",IF(Reservas!AD876=$O$10,0.85,IF(Reservas!AD876=$O$11,0.45,IF(Reservas!AD876=$O$12,0.33,"")))),Reservas!AF876)</f>
        <v/>
      </c>
      <c r="CL871" t="str">
        <f>IF(Reservas!AI876="",IF(Reservas!AH876="","",IF(Reservas!AG876=$O$10,0.85,IF(Reservas!AG876=$O$11,0.45,IF(Reservas!AG876=$O$12,0.33,"")))),Reservas!AI876)</f>
        <v/>
      </c>
      <c r="CM871" t="str">
        <f>IF(Reservas!AL876="",IF(Reservas!AK876="","",IF(Reservas!AJ876=$O$10,0.85,IF(Reservas!AJ876=$O$11,0.45,IF(Reservas!AJ876=$O$12,0.33,"")))),Reservas!AL876)</f>
        <v/>
      </c>
      <c r="CO871" t="str">
        <f>IFERROR('Prod y alimentación'!E929*IF($AN871=$R$10,VLOOKUP($AO871,Listas!$B$6:$C$106,2,),IF($AN871=$R$11,VLOOKUP($AO871,Listas!$E$6:$F$106,2,),IF($AN871=$R$12,VLOOKUP($AO871,Listas!$H$6:$I$106,2,),""))),"")</f>
        <v/>
      </c>
      <c r="CP871" t="str">
        <f>IFERROR('Prod y alimentación'!H929*IF($AN871=$R$10,VLOOKUP($AO871,Listas!$B$6:$C$106,2,),IF($AN871=$R$11,VLOOKUP($AO871,Listas!$E$6:$F$106,2,),IF($AN871=$R$12,VLOOKUP($AO871,Listas!$H$6:$I$106,2,),""))),"")</f>
        <v/>
      </c>
      <c r="CQ871" t="str">
        <f>IFERROR('Prod y alimentación'!K929*IF($AN871=$R$10,VLOOKUP($AO871,Listas!$B$6:$C$106,2,),IF($AN871=$R$11,VLOOKUP($AO871,Listas!$E$6:$F$106,2,),IF($AN871=$R$12,VLOOKUP($AO871,Listas!$H$6:$I$106,2,),""))),"")</f>
        <v/>
      </c>
      <c r="CR871" t="str">
        <f>IFERROR('Prod y alimentación'!N929*IF($AN871=$R$10,VLOOKUP($AO871,Listas!$B$6:$C$106,2,),IF($AN871=$R$11,VLOOKUP($AO871,Listas!$E$6:$F$106,2,),IF($AN871=$R$12,VLOOKUP($AO871,Listas!$H$6:$I$106,2,),""))),"")</f>
        <v/>
      </c>
      <c r="CS871" t="str">
        <f>IFERROR('Prod y alimentación'!Q929*IF($AN871=$R$10,VLOOKUP($AO871,Listas!$B$6:$C$106,2,),IF($AN871=$R$11,VLOOKUP($AO871,Listas!$E$6:$F$106,2,),IF($AN871=$R$12,VLOOKUP($AO871,Listas!$H$6:$I$106,2,),""))),"")</f>
        <v/>
      </c>
      <c r="CT871" t="str">
        <f>IFERROR('Prod y alimentación'!T929*IF($AN871=$R$10,VLOOKUP($AO871,Listas!$B$6:$C$106,2,),IF($AN871=$R$11,VLOOKUP($AO871,Listas!$E$6:$F$106,2,),IF($AN871=$R$12,VLOOKUP($AO871,Listas!$H$6:$I$106,2,),""))),"")</f>
        <v/>
      </c>
      <c r="CU871" t="str">
        <f>IFERROR('Prod y alimentación'!W929*IF($AN871=$R$10,VLOOKUP($AO871,Listas!$B$6:$C$106,2,),IF($AN871=$R$11,VLOOKUP($AO871,Listas!$E$6:$F$106,2,),IF($AN871=$R$12,VLOOKUP($AO871,Listas!$H$6:$I$106,2,),""))),"")</f>
        <v/>
      </c>
      <c r="CV871" t="str">
        <f>IFERROR('Prod y alimentación'!Z929*IF($AN871=$R$10,VLOOKUP($AO871,Listas!$B$6:$C$106,2,),IF($AN871=$R$11,VLOOKUP($AO871,Listas!$E$6:$F$106,2,),IF($AN871=$R$12,VLOOKUP($AO871,Listas!$H$6:$I$106,2,),""))),"")</f>
        <v/>
      </c>
      <c r="CW871" t="str">
        <f>IFERROR('Prod y alimentación'!AC929*IF($AN871=$R$10,VLOOKUP($AO871,Listas!$B$6:$C$106,2,),IF($AN871=$R$11,VLOOKUP($AO871,Listas!$E$6:$F$106,2,),IF($AN871=$R$12,VLOOKUP($AO871,Listas!$H$6:$I$106,2,),""))),"")</f>
        <v/>
      </c>
      <c r="CX871" t="str">
        <f>IFERROR('Prod y alimentación'!AF929*IF($AN871=$R$10,VLOOKUP($AO871,Listas!$B$6:$C$106,2,),IF($AN871=$R$11,VLOOKUP($AO871,Listas!$E$6:$F$106,2,),IF($AN871=$R$12,VLOOKUP($AO871,Listas!$H$6:$I$106,2,),""))),"")</f>
        <v/>
      </c>
      <c r="CY871" t="str">
        <f>IFERROR('Prod y alimentación'!AI929*IF($AN871=$R$10,VLOOKUP($AO871,Listas!$B$6:$C$106,2,),IF($AN871=$R$11,VLOOKUP($AO871,Listas!$E$6:$F$106,2,),IF($AN871=$R$12,VLOOKUP($AO871,Listas!$H$6:$I$106,2,),""))),"")</f>
        <v/>
      </c>
      <c r="CZ871" t="str">
        <f>IFERROR('Prod y alimentación'!AL929*IF($AN871=$R$10,VLOOKUP($AO871,Listas!$B$6:$C$106,2,),IF($AN871=$R$11,VLOOKUP($AO871,Listas!$E$6:$F$106,2,),IF($AN871=$R$12,VLOOKUP($AO871,Listas!$H$6:$I$106,2,),""))),"")</f>
        <v/>
      </c>
    </row>
    <row r="872" spans="80:104" x14ac:dyDescent="0.35">
      <c r="CB872" t="str">
        <f>IF(Reservas!E877="",IF(Reservas!D877="","",IF(Reservas!C877=$O$10,0.85,IF(Reservas!C877=$O$11,0.45,IF(Reservas!C877=$O$12,0.33,"")))),Reservas!E877)</f>
        <v/>
      </c>
      <c r="CC872" t="str">
        <f>IF(Reservas!H877="",IF(Reservas!G877="","",IF(Reservas!F877=$O$10,0.85,IF(Reservas!F877=$O$11,0.45,IF(Reservas!F877=$O$12,0.33,"")))),Reservas!H877)</f>
        <v/>
      </c>
      <c r="CD872" t="str">
        <f>IF(Reservas!K877="",IF(Reservas!J877="","",IF(Reservas!I877=$O$10,0.85,IF(Reservas!I877=$O$11,0.45,IF(Reservas!I877=$O$12,0.33,"")))),Reservas!K877)</f>
        <v/>
      </c>
      <c r="CE872" t="str">
        <f>IF(Reservas!N877="",IF(Reservas!M877="","",IF(Reservas!L877=$O$10,0.85,IF(Reservas!L877=$O$11,0.45,IF(Reservas!L877=$O$12,0.33,"")))),Reservas!N877)</f>
        <v/>
      </c>
      <c r="CF872" t="str">
        <f>IF(Reservas!Q877="",IF(Reservas!P877="","",IF(Reservas!O877=$O$10,0.85,IF(Reservas!O877=$O$11,0.45,IF(Reservas!O877=$O$12,0.33,"")))),Reservas!Q877)</f>
        <v/>
      </c>
      <c r="CG872" t="str">
        <f>IF(Reservas!T877="",IF(Reservas!S877="","",IF(Reservas!R877=$O$10,0.85,IF(Reservas!R877=$O$11,0.45,IF(Reservas!R877=$O$12,0.33,"")))),Reservas!T877)</f>
        <v/>
      </c>
      <c r="CH872" t="str">
        <f>IF(Reservas!W877="",IF(Reservas!V877="","",IF(Reservas!U877=$O$10,0.85,IF(Reservas!U877=$O$11,0.45,IF(Reservas!U877=$O$12,0.33,"")))),Reservas!W877)</f>
        <v/>
      </c>
      <c r="CI872" t="str">
        <f>IF(Reservas!Z877="",IF(Reservas!Y877="","",IF(Reservas!X877=$O$10,0.85,IF(Reservas!X877=$O$11,0.45,IF(Reservas!X877=$O$12,0.33,"")))),Reservas!Z877)</f>
        <v/>
      </c>
      <c r="CJ872" t="str">
        <f>IF(Reservas!AC877="",IF(Reservas!AB877="","",IF(Reservas!AA877=$O$10,0.85,IF(Reservas!AA877=$O$11,0.45,IF(Reservas!AA877=$O$12,0.33,"")))),Reservas!AC877)</f>
        <v/>
      </c>
      <c r="CK872" t="str">
        <f>IF(Reservas!AF877="",IF(Reservas!AE877="","",IF(Reservas!AD877=$O$10,0.85,IF(Reservas!AD877=$O$11,0.45,IF(Reservas!AD877=$O$12,0.33,"")))),Reservas!AF877)</f>
        <v/>
      </c>
      <c r="CL872" t="str">
        <f>IF(Reservas!AI877="",IF(Reservas!AH877="","",IF(Reservas!AG877=$O$10,0.85,IF(Reservas!AG877=$O$11,0.45,IF(Reservas!AG877=$O$12,0.33,"")))),Reservas!AI877)</f>
        <v/>
      </c>
      <c r="CM872" t="str">
        <f>IF(Reservas!AL877="",IF(Reservas!AK877="","",IF(Reservas!AJ877=$O$10,0.85,IF(Reservas!AJ877=$O$11,0.45,IF(Reservas!AJ877=$O$12,0.33,"")))),Reservas!AL877)</f>
        <v/>
      </c>
      <c r="CO872" t="str">
        <f>IFERROR('Prod y alimentación'!E930*IF($AN872=$R$10,VLOOKUP($AO872,Listas!$B$6:$C$106,2,),IF($AN872=$R$11,VLOOKUP($AO872,Listas!$E$6:$F$106,2,),IF($AN872=$R$12,VLOOKUP($AO872,Listas!$H$6:$I$106,2,),""))),"")</f>
        <v/>
      </c>
      <c r="CP872" t="str">
        <f>IFERROR('Prod y alimentación'!H930*IF($AN872=$R$10,VLOOKUP($AO872,Listas!$B$6:$C$106,2,),IF($AN872=$R$11,VLOOKUP($AO872,Listas!$E$6:$F$106,2,),IF($AN872=$R$12,VLOOKUP($AO872,Listas!$H$6:$I$106,2,),""))),"")</f>
        <v/>
      </c>
      <c r="CQ872" t="str">
        <f>IFERROR('Prod y alimentación'!K930*IF($AN872=$R$10,VLOOKUP($AO872,Listas!$B$6:$C$106,2,),IF($AN872=$R$11,VLOOKUP($AO872,Listas!$E$6:$F$106,2,),IF($AN872=$R$12,VLOOKUP($AO872,Listas!$H$6:$I$106,2,),""))),"")</f>
        <v/>
      </c>
      <c r="CR872" t="str">
        <f>IFERROR('Prod y alimentación'!N930*IF($AN872=$R$10,VLOOKUP($AO872,Listas!$B$6:$C$106,2,),IF($AN872=$R$11,VLOOKUP($AO872,Listas!$E$6:$F$106,2,),IF($AN872=$R$12,VLOOKUP($AO872,Listas!$H$6:$I$106,2,),""))),"")</f>
        <v/>
      </c>
      <c r="CS872" t="str">
        <f>IFERROR('Prod y alimentación'!Q930*IF($AN872=$R$10,VLOOKUP($AO872,Listas!$B$6:$C$106,2,),IF($AN872=$R$11,VLOOKUP($AO872,Listas!$E$6:$F$106,2,),IF($AN872=$R$12,VLOOKUP($AO872,Listas!$H$6:$I$106,2,),""))),"")</f>
        <v/>
      </c>
      <c r="CT872" t="str">
        <f>IFERROR('Prod y alimentación'!T930*IF($AN872=$R$10,VLOOKUP($AO872,Listas!$B$6:$C$106,2,),IF($AN872=$R$11,VLOOKUP($AO872,Listas!$E$6:$F$106,2,),IF($AN872=$R$12,VLOOKUP($AO872,Listas!$H$6:$I$106,2,),""))),"")</f>
        <v/>
      </c>
      <c r="CU872" t="str">
        <f>IFERROR('Prod y alimentación'!W930*IF($AN872=$R$10,VLOOKUP($AO872,Listas!$B$6:$C$106,2,),IF($AN872=$R$11,VLOOKUP($AO872,Listas!$E$6:$F$106,2,),IF($AN872=$R$12,VLOOKUP($AO872,Listas!$H$6:$I$106,2,),""))),"")</f>
        <v/>
      </c>
      <c r="CV872" t="str">
        <f>IFERROR('Prod y alimentación'!Z930*IF($AN872=$R$10,VLOOKUP($AO872,Listas!$B$6:$C$106,2,),IF($AN872=$R$11,VLOOKUP($AO872,Listas!$E$6:$F$106,2,),IF($AN872=$R$12,VLOOKUP($AO872,Listas!$H$6:$I$106,2,),""))),"")</f>
        <v/>
      </c>
      <c r="CW872" t="str">
        <f>IFERROR('Prod y alimentación'!AC930*IF($AN872=$R$10,VLOOKUP($AO872,Listas!$B$6:$C$106,2,),IF($AN872=$R$11,VLOOKUP($AO872,Listas!$E$6:$F$106,2,),IF($AN872=$R$12,VLOOKUP($AO872,Listas!$H$6:$I$106,2,),""))),"")</f>
        <v/>
      </c>
      <c r="CX872" t="str">
        <f>IFERROR('Prod y alimentación'!AF930*IF($AN872=$R$10,VLOOKUP($AO872,Listas!$B$6:$C$106,2,),IF($AN872=$R$11,VLOOKUP($AO872,Listas!$E$6:$F$106,2,),IF($AN872=$R$12,VLOOKUP($AO872,Listas!$H$6:$I$106,2,),""))),"")</f>
        <v/>
      </c>
      <c r="CY872" t="str">
        <f>IFERROR('Prod y alimentación'!AI930*IF($AN872=$R$10,VLOOKUP($AO872,Listas!$B$6:$C$106,2,),IF($AN872=$R$11,VLOOKUP($AO872,Listas!$E$6:$F$106,2,),IF($AN872=$R$12,VLOOKUP($AO872,Listas!$H$6:$I$106,2,),""))),"")</f>
        <v/>
      </c>
      <c r="CZ872" t="str">
        <f>IFERROR('Prod y alimentación'!AL930*IF($AN872=$R$10,VLOOKUP($AO872,Listas!$B$6:$C$106,2,),IF($AN872=$R$11,VLOOKUP($AO872,Listas!$E$6:$F$106,2,),IF($AN872=$R$12,VLOOKUP($AO872,Listas!$H$6:$I$106,2,),""))),"")</f>
        <v/>
      </c>
    </row>
    <row r="873" spans="80:104" x14ac:dyDescent="0.35">
      <c r="CB873" t="str">
        <f>IF(Reservas!E878="",IF(Reservas!D878="","",IF(Reservas!C878=$O$10,0.85,IF(Reservas!C878=$O$11,0.45,IF(Reservas!C878=$O$12,0.33,"")))),Reservas!E878)</f>
        <v/>
      </c>
      <c r="CC873" t="str">
        <f>IF(Reservas!H878="",IF(Reservas!G878="","",IF(Reservas!F878=$O$10,0.85,IF(Reservas!F878=$O$11,0.45,IF(Reservas!F878=$O$12,0.33,"")))),Reservas!H878)</f>
        <v/>
      </c>
      <c r="CD873" t="str">
        <f>IF(Reservas!K878="",IF(Reservas!J878="","",IF(Reservas!I878=$O$10,0.85,IF(Reservas!I878=$O$11,0.45,IF(Reservas!I878=$O$12,0.33,"")))),Reservas!K878)</f>
        <v/>
      </c>
      <c r="CE873" t="str">
        <f>IF(Reservas!N878="",IF(Reservas!M878="","",IF(Reservas!L878=$O$10,0.85,IF(Reservas!L878=$O$11,0.45,IF(Reservas!L878=$O$12,0.33,"")))),Reservas!N878)</f>
        <v/>
      </c>
      <c r="CF873" t="str">
        <f>IF(Reservas!Q878="",IF(Reservas!P878="","",IF(Reservas!O878=$O$10,0.85,IF(Reservas!O878=$O$11,0.45,IF(Reservas!O878=$O$12,0.33,"")))),Reservas!Q878)</f>
        <v/>
      </c>
      <c r="CG873" t="str">
        <f>IF(Reservas!T878="",IF(Reservas!S878="","",IF(Reservas!R878=$O$10,0.85,IF(Reservas!R878=$O$11,0.45,IF(Reservas!R878=$O$12,0.33,"")))),Reservas!T878)</f>
        <v/>
      </c>
      <c r="CH873" t="str">
        <f>IF(Reservas!W878="",IF(Reservas!V878="","",IF(Reservas!U878=$O$10,0.85,IF(Reservas!U878=$O$11,0.45,IF(Reservas!U878=$O$12,0.33,"")))),Reservas!W878)</f>
        <v/>
      </c>
      <c r="CI873" t="str">
        <f>IF(Reservas!Z878="",IF(Reservas!Y878="","",IF(Reservas!X878=$O$10,0.85,IF(Reservas!X878=$O$11,0.45,IF(Reservas!X878=$O$12,0.33,"")))),Reservas!Z878)</f>
        <v/>
      </c>
      <c r="CJ873" t="str">
        <f>IF(Reservas!AC878="",IF(Reservas!AB878="","",IF(Reservas!AA878=$O$10,0.85,IF(Reservas!AA878=$O$11,0.45,IF(Reservas!AA878=$O$12,0.33,"")))),Reservas!AC878)</f>
        <v/>
      </c>
      <c r="CK873" t="str">
        <f>IF(Reservas!AF878="",IF(Reservas!AE878="","",IF(Reservas!AD878=$O$10,0.85,IF(Reservas!AD878=$O$11,0.45,IF(Reservas!AD878=$O$12,0.33,"")))),Reservas!AF878)</f>
        <v/>
      </c>
      <c r="CL873" t="str">
        <f>IF(Reservas!AI878="",IF(Reservas!AH878="","",IF(Reservas!AG878=$O$10,0.85,IF(Reservas!AG878=$O$11,0.45,IF(Reservas!AG878=$O$12,0.33,"")))),Reservas!AI878)</f>
        <v/>
      </c>
      <c r="CM873" t="str">
        <f>IF(Reservas!AL878="",IF(Reservas!AK878="","",IF(Reservas!AJ878=$O$10,0.85,IF(Reservas!AJ878=$O$11,0.45,IF(Reservas!AJ878=$O$12,0.33,"")))),Reservas!AL878)</f>
        <v/>
      </c>
      <c r="CO873" t="str">
        <f>IFERROR('Prod y alimentación'!E931*IF($AN873=$R$10,VLOOKUP($AO873,Listas!$B$6:$C$106,2,),IF($AN873=$R$11,VLOOKUP($AO873,Listas!$E$6:$F$106,2,),IF($AN873=$R$12,VLOOKUP($AO873,Listas!$H$6:$I$106,2,),""))),"")</f>
        <v/>
      </c>
      <c r="CP873" t="str">
        <f>IFERROR('Prod y alimentación'!H931*IF($AN873=$R$10,VLOOKUP($AO873,Listas!$B$6:$C$106,2,),IF($AN873=$R$11,VLOOKUP($AO873,Listas!$E$6:$F$106,2,),IF($AN873=$R$12,VLOOKUP($AO873,Listas!$H$6:$I$106,2,),""))),"")</f>
        <v/>
      </c>
      <c r="CQ873" t="str">
        <f>IFERROR('Prod y alimentación'!K931*IF($AN873=$R$10,VLOOKUP($AO873,Listas!$B$6:$C$106,2,),IF($AN873=$R$11,VLOOKUP($AO873,Listas!$E$6:$F$106,2,),IF($AN873=$R$12,VLOOKUP($AO873,Listas!$H$6:$I$106,2,),""))),"")</f>
        <v/>
      </c>
      <c r="CR873" t="str">
        <f>IFERROR('Prod y alimentación'!N931*IF($AN873=$R$10,VLOOKUP($AO873,Listas!$B$6:$C$106,2,),IF($AN873=$R$11,VLOOKUP($AO873,Listas!$E$6:$F$106,2,),IF($AN873=$R$12,VLOOKUP($AO873,Listas!$H$6:$I$106,2,),""))),"")</f>
        <v/>
      </c>
      <c r="CS873" t="str">
        <f>IFERROR('Prod y alimentación'!Q931*IF($AN873=$R$10,VLOOKUP($AO873,Listas!$B$6:$C$106,2,),IF($AN873=$R$11,VLOOKUP($AO873,Listas!$E$6:$F$106,2,),IF($AN873=$R$12,VLOOKUP($AO873,Listas!$H$6:$I$106,2,),""))),"")</f>
        <v/>
      </c>
      <c r="CT873" t="str">
        <f>IFERROR('Prod y alimentación'!T931*IF($AN873=$R$10,VLOOKUP($AO873,Listas!$B$6:$C$106,2,),IF($AN873=$R$11,VLOOKUP($AO873,Listas!$E$6:$F$106,2,),IF($AN873=$R$12,VLOOKUP($AO873,Listas!$H$6:$I$106,2,),""))),"")</f>
        <v/>
      </c>
      <c r="CU873" t="str">
        <f>IFERROR('Prod y alimentación'!W931*IF($AN873=$R$10,VLOOKUP($AO873,Listas!$B$6:$C$106,2,),IF($AN873=$R$11,VLOOKUP($AO873,Listas!$E$6:$F$106,2,),IF($AN873=$R$12,VLOOKUP($AO873,Listas!$H$6:$I$106,2,),""))),"")</f>
        <v/>
      </c>
      <c r="CV873" t="str">
        <f>IFERROR('Prod y alimentación'!Z931*IF($AN873=$R$10,VLOOKUP($AO873,Listas!$B$6:$C$106,2,),IF($AN873=$R$11,VLOOKUP($AO873,Listas!$E$6:$F$106,2,),IF($AN873=$R$12,VLOOKUP($AO873,Listas!$H$6:$I$106,2,),""))),"")</f>
        <v/>
      </c>
      <c r="CW873" t="str">
        <f>IFERROR('Prod y alimentación'!AC931*IF($AN873=$R$10,VLOOKUP($AO873,Listas!$B$6:$C$106,2,),IF($AN873=$R$11,VLOOKUP($AO873,Listas!$E$6:$F$106,2,),IF($AN873=$R$12,VLOOKUP($AO873,Listas!$H$6:$I$106,2,),""))),"")</f>
        <v/>
      </c>
      <c r="CX873" t="str">
        <f>IFERROR('Prod y alimentación'!AF931*IF($AN873=$R$10,VLOOKUP($AO873,Listas!$B$6:$C$106,2,),IF($AN873=$R$11,VLOOKUP($AO873,Listas!$E$6:$F$106,2,),IF($AN873=$R$12,VLOOKUP($AO873,Listas!$H$6:$I$106,2,),""))),"")</f>
        <v/>
      </c>
      <c r="CY873" t="str">
        <f>IFERROR('Prod y alimentación'!AI931*IF($AN873=$R$10,VLOOKUP($AO873,Listas!$B$6:$C$106,2,),IF($AN873=$R$11,VLOOKUP($AO873,Listas!$E$6:$F$106,2,),IF($AN873=$R$12,VLOOKUP($AO873,Listas!$H$6:$I$106,2,),""))),"")</f>
        <v/>
      </c>
      <c r="CZ873" t="str">
        <f>IFERROR('Prod y alimentación'!AL931*IF($AN873=$R$10,VLOOKUP($AO873,Listas!$B$6:$C$106,2,),IF($AN873=$R$11,VLOOKUP($AO873,Listas!$E$6:$F$106,2,),IF($AN873=$R$12,VLOOKUP($AO873,Listas!$H$6:$I$106,2,),""))),"")</f>
        <v/>
      </c>
    </row>
    <row r="874" spans="80:104" x14ac:dyDescent="0.35">
      <c r="CB874" t="str">
        <f>IF(Reservas!E879="",IF(Reservas!D879="","",IF(Reservas!C879=$O$10,0.85,IF(Reservas!C879=$O$11,0.45,IF(Reservas!C879=$O$12,0.33,"")))),Reservas!E879)</f>
        <v/>
      </c>
      <c r="CC874" t="str">
        <f>IF(Reservas!H879="",IF(Reservas!G879="","",IF(Reservas!F879=$O$10,0.85,IF(Reservas!F879=$O$11,0.45,IF(Reservas!F879=$O$12,0.33,"")))),Reservas!H879)</f>
        <v/>
      </c>
      <c r="CD874" t="str">
        <f>IF(Reservas!K879="",IF(Reservas!J879="","",IF(Reservas!I879=$O$10,0.85,IF(Reservas!I879=$O$11,0.45,IF(Reservas!I879=$O$12,0.33,"")))),Reservas!K879)</f>
        <v/>
      </c>
      <c r="CE874" t="str">
        <f>IF(Reservas!N879="",IF(Reservas!M879="","",IF(Reservas!L879=$O$10,0.85,IF(Reservas!L879=$O$11,0.45,IF(Reservas!L879=$O$12,0.33,"")))),Reservas!N879)</f>
        <v/>
      </c>
      <c r="CF874" t="str">
        <f>IF(Reservas!Q879="",IF(Reservas!P879="","",IF(Reservas!O879=$O$10,0.85,IF(Reservas!O879=$O$11,0.45,IF(Reservas!O879=$O$12,0.33,"")))),Reservas!Q879)</f>
        <v/>
      </c>
      <c r="CG874" t="str">
        <f>IF(Reservas!T879="",IF(Reservas!S879="","",IF(Reservas!R879=$O$10,0.85,IF(Reservas!R879=$O$11,0.45,IF(Reservas!R879=$O$12,0.33,"")))),Reservas!T879)</f>
        <v/>
      </c>
      <c r="CH874" t="str">
        <f>IF(Reservas!W879="",IF(Reservas!V879="","",IF(Reservas!U879=$O$10,0.85,IF(Reservas!U879=$O$11,0.45,IF(Reservas!U879=$O$12,0.33,"")))),Reservas!W879)</f>
        <v/>
      </c>
      <c r="CI874" t="str">
        <f>IF(Reservas!Z879="",IF(Reservas!Y879="","",IF(Reservas!X879=$O$10,0.85,IF(Reservas!X879=$O$11,0.45,IF(Reservas!X879=$O$12,0.33,"")))),Reservas!Z879)</f>
        <v/>
      </c>
      <c r="CJ874" t="str">
        <f>IF(Reservas!AC879="",IF(Reservas!AB879="","",IF(Reservas!AA879=$O$10,0.85,IF(Reservas!AA879=$O$11,0.45,IF(Reservas!AA879=$O$12,0.33,"")))),Reservas!AC879)</f>
        <v/>
      </c>
      <c r="CK874" t="str">
        <f>IF(Reservas!AF879="",IF(Reservas!AE879="","",IF(Reservas!AD879=$O$10,0.85,IF(Reservas!AD879=$O$11,0.45,IF(Reservas!AD879=$O$12,0.33,"")))),Reservas!AF879)</f>
        <v/>
      </c>
      <c r="CL874" t="str">
        <f>IF(Reservas!AI879="",IF(Reservas!AH879="","",IF(Reservas!AG879=$O$10,0.85,IF(Reservas!AG879=$O$11,0.45,IF(Reservas!AG879=$O$12,0.33,"")))),Reservas!AI879)</f>
        <v/>
      </c>
      <c r="CM874" t="str">
        <f>IF(Reservas!AL879="",IF(Reservas!AK879="","",IF(Reservas!AJ879=$O$10,0.85,IF(Reservas!AJ879=$O$11,0.45,IF(Reservas!AJ879=$O$12,0.33,"")))),Reservas!AL879)</f>
        <v/>
      </c>
      <c r="CO874" t="str">
        <f>IFERROR('Prod y alimentación'!E932*IF($AN874=$R$10,VLOOKUP($AO874,Listas!$B$6:$C$106,2,),IF($AN874=$R$11,VLOOKUP($AO874,Listas!$E$6:$F$106,2,),IF($AN874=$R$12,VLOOKUP($AO874,Listas!$H$6:$I$106,2,),""))),"")</f>
        <v/>
      </c>
      <c r="CP874" t="str">
        <f>IFERROR('Prod y alimentación'!H932*IF($AN874=$R$10,VLOOKUP($AO874,Listas!$B$6:$C$106,2,),IF($AN874=$R$11,VLOOKUP($AO874,Listas!$E$6:$F$106,2,),IF($AN874=$R$12,VLOOKUP($AO874,Listas!$H$6:$I$106,2,),""))),"")</f>
        <v/>
      </c>
      <c r="CQ874" t="str">
        <f>IFERROR('Prod y alimentación'!K932*IF($AN874=$R$10,VLOOKUP($AO874,Listas!$B$6:$C$106,2,),IF($AN874=$R$11,VLOOKUP($AO874,Listas!$E$6:$F$106,2,),IF($AN874=$R$12,VLOOKUP($AO874,Listas!$H$6:$I$106,2,),""))),"")</f>
        <v/>
      </c>
      <c r="CR874" t="str">
        <f>IFERROR('Prod y alimentación'!N932*IF($AN874=$R$10,VLOOKUP($AO874,Listas!$B$6:$C$106,2,),IF($AN874=$R$11,VLOOKUP($AO874,Listas!$E$6:$F$106,2,),IF($AN874=$R$12,VLOOKUP($AO874,Listas!$H$6:$I$106,2,),""))),"")</f>
        <v/>
      </c>
      <c r="CS874" t="str">
        <f>IFERROR('Prod y alimentación'!Q932*IF($AN874=$R$10,VLOOKUP($AO874,Listas!$B$6:$C$106,2,),IF($AN874=$R$11,VLOOKUP($AO874,Listas!$E$6:$F$106,2,),IF($AN874=$R$12,VLOOKUP($AO874,Listas!$H$6:$I$106,2,),""))),"")</f>
        <v/>
      </c>
      <c r="CT874" t="str">
        <f>IFERROR('Prod y alimentación'!T932*IF($AN874=$R$10,VLOOKUP($AO874,Listas!$B$6:$C$106,2,),IF($AN874=$R$11,VLOOKUP($AO874,Listas!$E$6:$F$106,2,),IF($AN874=$R$12,VLOOKUP($AO874,Listas!$H$6:$I$106,2,),""))),"")</f>
        <v/>
      </c>
      <c r="CU874" t="str">
        <f>IFERROR('Prod y alimentación'!W932*IF($AN874=$R$10,VLOOKUP($AO874,Listas!$B$6:$C$106,2,),IF($AN874=$R$11,VLOOKUP($AO874,Listas!$E$6:$F$106,2,),IF($AN874=$R$12,VLOOKUP($AO874,Listas!$H$6:$I$106,2,),""))),"")</f>
        <v/>
      </c>
      <c r="CV874" t="str">
        <f>IFERROR('Prod y alimentación'!Z932*IF($AN874=$R$10,VLOOKUP($AO874,Listas!$B$6:$C$106,2,),IF($AN874=$R$11,VLOOKUP($AO874,Listas!$E$6:$F$106,2,),IF($AN874=$R$12,VLOOKUP($AO874,Listas!$H$6:$I$106,2,),""))),"")</f>
        <v/>
      </c>
      <c r="CW874" t="str">
        <f>IFERROR('Prod y alimentación'!AC932*IF($AN874=$R$10,VLOOKUP($AO874,Listas!$B$6:$C$106,2,),IF($AN874=$R$11,VLOOKUP($AO874,Listas!$E$6:$F$106,2,),IF($AN874=$R$12,VLOOKUP($AO874,Listas!$H$6:$I$106,2,),""))),"")</f>
        <v/>
      </c>
      <c r="CX874" t="str">
        <f>IFERROR('Prod y alimentación'!AF932*IF($AN874=$R$10,VLOOKUP($AO874,Listas!$B$6:$C$106,2,),IF($AN874=$R$11,VLOOKUP($AO874,Listas!$E$6:$F$106,2,),IF($AN874=$R$12,VLOOKUP($AO874,Listas!$H$6:$I$106,2,),""))),"")</f>
        <v/>
      </c>
      <c r="CY874" t="str">
        <f>IFERROR('Prod y alimentación'!AI932*IF($AN874=$R$10,VLOOKUP($AO874,Listas!$B$6:$C$106,2,),IF($AN874=$R$11,VLOOKUP($AO874,Listas!$E$6:$F$106,2,),IF($AN874=$R$12,VLOOKUP($AO874,Listas!$H$6:$I$106,2,),""))),"")</f>
        <v/>
      </c>
      <c r="CZ874" t="str">
        <f>IFERROR('Prod y alimentación'!AL932*IF($AN874=$R$10,VLOOKUP($AO874,Listas!$B$6:$C$106,2,),IF($AN874=$R$11,VLOOKUP($AO874,Listas!$E$6:$F$106,2,),IF($AN874=$R$12,VLOOKUP($AO874,Listas!$H$6:$I$106,2,),""))),"")</f>
        <v/>
      </c>
    </row>
    <row r="875" spans="80:104" x14ac:dyDescent="0.35">
      <c r="CB875" t="str">
        <f>IF(Reservas!E880="",IF(Reservas!D880="","",IF(Reservas!C880=$O$10,0.85,IF(Reservas!C880=$O$11,0.45,IF(Reservas!C880=$O$12,0.33,"")))),Reservas!E880)</f>
        <v/>
      </c>
      <c r="CC875" t="str">
        <f>IF(Reservas!H880="",IF(Reservas!G880="","",IF(Reservas!F880=$O$10,0.85,IF(Reservas!F880=$O$11,0.45,IF(Reservas!F880=$O$12,0.33,"")))),Reservas!H880)</f>
        <v/>
      </c>
      <c r="CD875" t="str">
        <f>IF(Reservas!K880="",IF(Reservas!J880="","",IF(Reservas!I880=$O$10,0.85,IF(Reservas!I880=$O$11,0.45,IF(Reservas!I880=$O$12,0.33,"")))),Reservas!K880)</f>
        <v/>
      </c>
      <c r="CE875" t="str">
        <f>IF(Reservas!N880="",IF(Reservas!M880="","",IF(Reservas!L880=$O$10,0.85,IF(Reservas!L880=$O$11,0.45,IF(Reservas!L880=$O$12,0.33,"")))),Reservas!N880)</f>
        <v/>
      </c>
      <c r="CF875" t="str">
        <f>IF(Reservas!Q880="",IF(Reservas!P880="","",IF(Reservas!O880=$O$10,0.85,IF(Reservas!O880=$O$11,0.45,IF(Reservas!O880=$O$12,0.33,"")))),Reservas!Q880)</f>
        <v/>
      </c>
      <c r="CG875" t="str">
        <f>IF(Reservas!T880="",IF(Reservas!S880="","",IF(Reservas!R880=$O$10,0.85,IF(Reservas!R880=$O$11,0.45,IF(Reservas!R880=$O$12,0.33,"")))),Reservas!T880)</f>
        <v/>
      </c>
      <c r="CH875" t="str">
        <f>IF(Reservas!W880="",IF(Reservas!V880="","",IF(Reservas!U880=$O$10,0.85,IF(Reservas!U880=$O$11,0.45,IF(Reservas!U880=$O$12,0.33,"")))),Reservas!W880)</f>
        <v/>
      </c>
      <c r="CI875" t="str">
        <f>IF(Reservas!Z880="",IF(Reservas!Y880="","",IF(Reservas!X880=$O$10,0.85,IF(Reservas!X880=$O$11,0.45,IF(Reservas!X880=$O$12,0.33,"")))),Reservas!Z880)</f>
        <v/>
      </c>
      <c r="CJ875" t="str">
        <f>IF(Reservas!AC880="",IF(Reservas!AB880="","",IF(Reservas!AA880=$O$10,0.85,IF(Reservas!AA880=$O$11,0.45,IF(Reservas!AA880=$O$12,0.33,"")))),Reservas!AC880)</f>
        <v/>
      </c>
      <c r="CK875" t="str">
        <f>IF(Reservas!AF880="",IF(Reservas!AE880="","",IF(Reservas!AD880=$O$10,0.85,IF(Reservas!AD880=$O$11,0.45,IF(Reservas!AD880=$O$12,0.33,"")))),Reservas!AF880)</f>
        <v/>
      </c>
      <c r="CL875" t="str">
        <f>IF(Reservas!AI880="",IF(Reservas!AH880="","",IF(Reservas!AG880=$O$10,0.85,IF(Reservas!AG880=$O$11,0.45,IF(Reservas!AG880=$O$12,0.33,"")))),Reservas!AI880)</f>
        <v/>
      </c>
      <c r="CM875" t="str">
        <f>IF(Reservas!AL880="",IF(Reservas!AK880="","",IF(Reservas!AJ880=$O$10,0.85,IF(Reservas!AJ880=$O$11,0.45,IF(Reservas!AJ880=$O$12,0.33,"")))),Reservas!AL880)</f>
        <v/>
      </c>
      <c r="CO875" t="str">
        <f>IFERROR('Prod y alimentación'!E933*IF($AN875=$R$10,VLOOKUP($AO875,Listas!$B$6:$C$106,2,),IF($AN875=$R$11,VLOOKUP($AO875,Listas!$E$6:$F$106,2,),IF($AN875=$R$12,VLOOKUP($AO875,Listas!$H$6:$I$106,2,),""))),"")</f>
        <v/>
      </c>
      <c r="CP875" t="str">
        <f>IFERROR('Prod y alimentación'!H933*IF($AN875=$R$10,VLOOKUP($AO875,Listas!$B$6:$C$106,2,),IF($AN875=$R$11,VLOOKUP($AO875,Listas!$E$6:$F$106,2,),IF($AN875=$R$12,VLOOKUP($AO875,Listas!$H$6:$I$106,2,),""))),"")</f>
        <v/>
      </c>
      <c r="CQ875" t="str">
        <f>IFERROR('Prod y alimentación'!K933*IF($AN875=$R$10,VLOOKUP($AO875,Listas!$B$6:$C$106,2,),IF($AN875=$R$11,VLOOKUP($AO875,Listas!$E$6:$F$106,2,),IF($AN875=$R$12,VLOOKUP($AO875,Listas!$H$6:$I$106,2,),""))),"")</f>
        <v/>
      </c>
      <c r="CR875" t="str">
        <f>IFERROR('Prod y alimentación'!N933*IF($AN875=$R$10,VLOOKUP($AO875,Listas!$B$6:$C$106,2,),IF($AN875=$R$11,VLOOKUP($AO875,Listas!$E$6:$F$106,2,),IF($AN875=$R$12,VLOOKUP($AO875,Listas!$H$6:$I$106,2,),""))),"")</f>
        <v/>
      </c>
      <c r="CS875" t="str">
        <f>IFERROR('Prod y alimentación'!Q933*IF($AN875=$R$10,VLOOKUP($AO875,Listas!$B$6:$C$106,2,),IF($AN875=$R$11,VLOOKUP($AO875,Listas!$E$6:$F$106,2,),IF($AN875=$R$12,VLOOKUP($AO875,Listas!$H$6:$I$106,2,),""))),"")</f>
        <v/>
      </c>
      <c r="CT875" t="str">
        <f>IFERROR('Prod y alimentación'!T933*IF($AN875=$R$10,VLOOKUP($AO875,Listas!$B$6:$C$106,2,),IF($AN875=$R$11,VLOOKUP($AO875,Listas!$E$6:$F$106,2,),IF($AN875=$R$12,VLOOKUP($AO875,Listas!$H$6:$I$106,2,),""))),"")</f>
        <v/>
      </c>
      <c r="CU875" t="str">
        <f>IFERROR('Prod y alimentación'!W933*IF($AN875=$R$10,VLOOKUP($AO875,Listas!$B$6:$C$106,2,),IF($AN875=$R$11,VLOOKUP($AO875,Listas!$E$6:$F$106,2,),IF($AN875=$R$12,VLOOKUP($AO875,Listas!$H$6:$I$106,2,),""))),"")</f>
        <v/>
      </c>
      <c r="CV875" t="str">
        <f>IFERROR('Prod y alimentación'!Z933*IF($AN875=$R$10,VLOOKUP($AO875,Listas!$B$6:$C$106,2,),IF($AN875=$R$11,VLOOKUP($AO875,Listas!$E$6:$F$106,2,),IF($AN875=$R$12,VLOOKUP($AO875,Listas!$H$6:$I$106,2,),""))),"")</f>
        <v/>
      </c>
      <c r="CW875" t="str">
        <f>IFERROR('Prod y alimentación'!AC933*IF($AN875=$R$10,VLOOKUP($AO875,Listas!$B$6:$C$106,2,),IF($AN875=$R$11,VLOOKUP($AO875,Listas!$E$6:$F$106,2,),IF($AN875=$R$12,VLOOKUP($AO875,Listas!$H$6:$I$106,2,),""))),"")</f>
        <v/>
      </c>
      <c r="CX875" t="str">
        <f>IFERROR('Prod y alimentación'!AF933*IF($AN875=$R$10,VLOOKUP($AO875,Listas!$B$6:$C$106,2,),IF($AN875=$R$11,VLOOKUP($AO875,Listas!$E$6:$F$106,2,),IF($AN875=$R$12,VLOOKUP($AO875,Listas!$H$6:$I$106,2,),""))),"")</f>
        <v/>
      </c>
      <c r="CY875" t="str">
        <f>IFERROR('Prod y alimentación'!AI933*IF($AN875=$R$10,VLOOKUP($AO875,Listas!$B$6:$C$106,2,),IF($AN875=$R$11,VLOOKUP($AO875,Listas!$E$6:$F$106,2,),IF($AN875=$R$12,VLOOKUP($AO875,Listas!$H$6:$I$106,2,),""))),"")</f>
        <v/>
      </c>
      <c r="CZ875" t="str">
        <f>IFERROR('Prod y alimentación'!AL933*IF($AN875=$R$10,VLOOKUP($AO875,Listas!$B$6:$C$106,2,),IF($AN875=$R$11,VLOOKUP($AO875,Listas!$E$6:$F$106,2,),IF($AN875=$R$12,VLOOKUP($AO875,Listas!$H$6:$I$106,2,),""))),"")</f>
        <v/>
      </c>
    </row>
    <row r="876" spans="80:104" x14ac:dyDescent="0.35">
      <c r="CB876" t="str">
        <f>IF(Reservas!E881="",IF(Reservas!D881="","",IF(Reservas!C881=$O$10,0.85,IF(Reservas!C881=$O$11,0.45,IF(Reservas!C881=$O$12,0.33,"")))),Reservas!E881)</f>
        <v/>
      </c>
      <c r="CC876" t="str">
        <f>IF(Reservas!H881="",IF(Reservas!G881="","",IF(Reservas!F881=$O$10,0.85,IF(Reservas!F881=$O$11,0.45,IF(Reservas!F881=$O$12,0.33,"")))),Reservas!H881)</f>
        <v/>
      </c>
      <c r="CD876" t="str">
        <f>IF(Reservas!K881="",IF(Reservas!J881="","",IF(Reservas!I881=$O$10,0.85,IF(Reservas!I881=$O$11,0.45,IF(Reservas!I881=$O$12,0.33,"")))),Reservas!K881)</f>
        <v/>
      </c>
      <c r="CE876" t="str">
        <f>IF(Reservas!N881="",IF(Reservas!M881="","",IF(Reservas!L881=$O$10,0.85,IF(Reservas!L881=$O$11,0.45,IF(Reservas!L881=$O$12,0.33,"")))),Reservas!N881)</f>
        <v/>
      </c>
      <c r="CF876" t="str">
        <f>IF(Reservas!Q881="",IF(Reservas!P881="","",IF(Reservas!O881=$O$10,0.85,IF(Reservas!O881=$O$11,0.45,IF(Reservas!O881=$O$12,0.33,"")))),Reservas!Q881)</f>
        <v/>
      </c>
      <c r="CG876" t="str">
        <f>IF(Reservas!T881="",IF(Reservas!S881="","",IF(Reservas!R881=$O$10,0.85,IF(Reservas!R881=$O$11,0.45,IF(Reservas!R881=$O$12,0.33,"")))),Reservas!T881)</f>
        <v/>
      </c>
      <c r="CH876" t="str">
        <f>IF(Reservas!W881="",IF(Reservas!V881="","",IF(Reservas!U881=$O$10,0.85,IF(Reservas!U881=$O$11,0.45,IF(Reservas!U881=$O$12,0.33,"")))),Reservas!W881)</f>
        <v/>
      </c>
      <c r="CI876" t="str">
        <f>IF(Reservas!Z881="",IF(Reservas!Y881="","",IF(Reservas!X881=$O$10,0.85,IF(Reservas!X881=$O$11,0.45,IF(Reservas!X881=$O$12,0.33,"")))),Reservas!Z881)</f>
        <v/>
      </c>
      <c r="CJ876" t="str">
        <f>IF(Reservas!AC881="",IF(Reservas!AB881="","",IF(Reservas!AA881=$O$10,0.85,IF(Reservas!AA881=$O$11,0.45,IF(Reservas!AA881=$O$12,0.33,"")))),Reservas!AC881)</f>
        <v/>
      </c>
      <c r="CK876" t="str">
        <f>IF(Reservas!AF881="",IF(Reservas!AE881="","",IF(Reservas!AD881=$O$10,0.85,IF(Reservas!AD881=$O$11,0.45,IF(Reservas!AD881=$O$12,0.33,"")))),Reservas!AF881)</f>
        <v/>
      </c>
      <c r="CL876" t="str">
        <f>IF(Reservas!AI881="",IF(Reservas!AH881="","",IF(Reservas!AG881=$O$10,0.85,IF(Reservas!AG881=$O$11,0.45,IF(Reservas!AG881=$O$12,0.33,"")))),Reservas!AI881)</f>
        <v/>
      </c>
      <c r="CM876" t="str">
        <f>IF(Reservas!AL881="",IF(Reservas!AK881="","",IF(Reservas!AJ881=$O$10,0.85,IF(Reservas!AJ881=$O$11,0.45,IF(Reservas!AJ881=$O$12,0.33,"")))),Reservas!AL881)</f>
        <v/>
      </c>
      <c r="CO876" t="str">
        <f>IFERROR('Prod y alimentación'!E934*IF($AN876=$R$10,VLOOKUP($AO876,Listas!$B$6:$C$106,2,),IF($AN876=$R$11,VLOOKUP($AO876,Listas!$E$6:$F$106,2,),IF($AN876=$R$12,VLOOKUP($AO876,Listas!$H$6:$I$106,2,),""))),"")</f>
        <v/>
      </c>
      <c r="CP876" t="str">
        <f>IFERROR('Prod y alimentación'!H934*IF($AN876=$R$10,VLOOKUP($AO876,Listas!$B$6:$C$106,2,),IF($AN876=$R$11,VLOOKUP($AO876,Listas!$E$6:$F$106,2,),IF($AN876=$R$12,VLOOKUP($AO876,Listas!$H$6:$I$106,2,),""))),"")</f>
        <v/>
      </c>
      <c r="CQ876" t="str">
        <f>IFERROR('Prod y alimentación'!K934*IF($AN876=$R$10,VLOOKUP($AO876,Listas!$B$6:$C$106,2,),IF($AN876=$R$11,VLOOKUP($AO876,Listas!$E$6:$F$106,2,),IF($AN876=$R$12,VLOOKUP($AO876,Listas!$H$6:$I$106,2,),""))),"")</f>
        <v/>
      </c>
      <c r="CR876" t="str">
        <f>IFERROR('Prod y alimentación'!N934*IF($AN876=$R$10,VLOOKUP($AO876,Listas!$B$6:$C$106,2,),IF($AN876=$R$11,VLOOKUP($AO876,Listas!$E$6:$F$106,2,),IF($AN876=$R$12,VLOOKUP($AO876,Listas!$H$6:$I$106,2,),""))),"")</f>
        <v/>
      </c>
      <c r="CS876" t="str">
        <f>IFERROR('Prod y alimentación'!Q934*IF($AN876=$R$10,VLOOKUP($AO876,Listas!$B$6:$C$106,2,),IF($AN876=$R$11,VLOOKUP($AO876,Listas!$E$6:$F$106,2,),IF($AN876=$R$12,VLOOKUP($AO876,Listas!$H$6:$I$106,2,),""))),"")</f>
        <v/>
      </c>
      <c r="CT876" t="str">
        <f>IFERROR('Prod y alimentación'!T934*IF($AN876=$R$10,VLOOKUP($AO876,Listas!$B$6:$C$106,2,),IF($AN876=$R$11,VLOOKUP($AO876,Listas!$E$6:$F$106,2,),IF($AN876=$R$12,VLOOKUP($AO876,Listas!$H$6:$I$106,2,),""))),"")</f>
        <v/>
      </c>
      <c r="CU876" t="str">
        <f>IFERROR('Prod y alimentación'!W934*IF($AN876=$R$10,VLOOKUP($AO876,Listas!$B$6:$C$106,2,),IF($AN876=$R$11,VLOOKUP($AO876,Listas!$E$6:$F$106,2,),IF($AN876=$R$12,VLOOKUP($AO876,Listas!$H$6:$I$106,2,),""))),"")</f>
        <v/>
      </c>
      <c r="CV876" t="str">
        <f>IFERROR('Prod y alimentación'!Z934*IF($AN876=$R$10,VLOOKUP($AO876,Listas!$B$6:$C$106,2,),IF($AN876=$R$11,VLOOKUP($AO876,Listas!$E$6:$F$106,2,),IF($AN876=$R$12,VLOOKUP($AO876,Listas!$H$6:$I$106,2,),""))),"")</f>
        <v/>
      </c>
      <c r="CW876" t="str">
        <f>IFERROR('Prod y alimentación'!AC934*IF($AN876=$R$10,VLOOKUP($AO876,Listas!$B$6:$C$106,2,),IF($AN876=$R$11,VLOOKUP($AO876,Listas!$E$6:$F$106,2,),IF($AN876=$R$12,VLOOKUP($AO876,Listas!$H$6:$I$106,2,),""))),"")</f>
        <v/>
      </c>
      <c r="CX876" t="str">
        <f>IFERROR('Prod y alimentación'!AF934*IF($AN876=$R$10,VLOOKUP($AO876,Listas!$B$6:$C$106,2,),IF($AN876=$R$11,VLOOKUP($AO876,Listas!$E$6:$F$106,2,),IF($AN876=$R$12,VLOOKUP($AO876,Listas!$H$6:$I$106,2,),""))),"")</f>
        <v/>
      </c>
      <c r="CY876" t="str">
        <f>IFERROR('Prod y alimentación'!AI934*IF($AN876=$R$10,VLOOKUP($AO876,Listas!$B$6:$C$106,2,),IF($AN876=$R$11,VLOOKUP($AO876,Listas!$E$6:$F$106,2,),IF($AN876=$R$12,VLOOKUP($AO876,Listas!$H$6:$I$106,2,),""))),"")</f>
        <v/>
      </c>
      <c r="CZ876" t="str">
        <f>IFERROR('Prod y alimentación'!AL934*IF($AN876=$R$10,VLOOKUP($AO876,Listas!$B$6:$C$106,2,),IF($AN876=$R$11,VLOOKUP($AO876,Listas!$E$6:$F$106,2,),IF($AN876=$R$12,VLOOKUP($AO876,Listas!$H$6:$I$106,2,),""))),"")</f>
        <v/>
      </c>
    </row>
    <row r="877" spans="80:104" x14ac:dyDescent="0.35">
      <c r="CB877" t="str">
        <f>IF(Reservas!E882="",IF(Reservas!D882="","",IF(Reservas!C882=$O$10,0.85,IF(Reservas!C882=$O$11,0.45,IF(Reservas!C882=$O$12,0.33,"")))),Reservas!E882)</f>
        <v/>
      </c>
      <c r="CC877" t="str">
        <f>IF(Reservas!H882="",IF(Reservas!G882="","",IF(Reservas!F882=$O$10,0.85,IF(Reservas!F882=$O$11,0.45,IF(Reservas!F882=$O$12,0.33,"")))),Reservas!H882)</f>
        <v/>
      </c>
      <c r="CD877" t="str">
        <f>IF(Reservas!K882="",IF(Reservas!J882="","",IF(Reservas!I882=$O$10,0.85,IF(Reservas!I882=$O$11,0.45,IF(Reservas!I882=$O$12,0.33,"")))),Reservas!K882)</f>
        <v/>
      </c>
      <c r="CE877" t="str">
        <f>IF(Reservas!N882="",IF(Reservas!M882="","",IF(Reservas!L882=$O$10,0.85,IF(Reservas!L882=$O$11,0.45,IF(Reservas!L882=$O$12,0.33,"")))),Reservas!N882)</f>
        <v/>
      </c>
      <c r="CF877" t="str">
        <f>IF(Reservas!Q882="",IF(Reservas!P882="","",IF(Reservas!O882=$O$10,0.85,IF(Reservas!O882=$O$11,0.45,IF(Reservas!O882=$O$12,0.33,"")))),Reservas!Q882)</f>
        <v/>
      </c>
      <c r="CG877" t="str">
        <f>IF(Reservas!T882="",IF(Reservas!S882="","",IF(Reservas!R882=$O$10,0.85,IF(Reservas!R882=$O$11,0.45,IF(Reservas!R882=$O$12,0.33,"")))),Reservas!T882)</f>
        <v/>
      </c>
      <c r="CH877" t="str">
        <f>IF(Reservas!W882="",IF(Reservas!V882="","",IF(Reservas!U882=$O$10,0.85,IF(Reservas!U882=$O$11,0.45,IF(Reservas!U882=$O$12,0.33,"")))),Reservas!W882)</f>
        <v/>
      </c>
      <c r="CI877" t="str">
        <f>IF(Reservas!Z882="",IF(Reservas!Y882="","",IF(Reservas!X882=$O$10,0.85,IF(Reservas!X882=$O$11,0.45,IF(Reservas!X882=$O$12,0.33,"")))),Reservas!Z882)</f>
        <v/>
      </c>
      <c r="CJ877" t="str">
        <f>IF(Reservas!AC882="",IF(Reservas!AB882="","",IF(Reservas!AA882=$O$10,0.85,IF(Reservas!AA882=$O$11,0.45,IF(Reservas!AA882=$O$12,0.33,"")))),Reservas!AC882)</f>
        <v/>
      </c>
      <c r="CK877" t="str">
        <f>IF(Reservas!AF882="",IF(Reservas!AE882="","",IF(Reservas!AD882=$O$10,0.85,IF(Reservas!AD882=$O$11,0.45,IF(Reservas!AD882=$O$12,0.33,"")))),Reservas!AF882)</f>
        <v/>
      </c>
      <c r="CL877" t="str">
        <f>IF(Reservas!AI882="",IF(Reservas!AH882="","",IF(Reservas!AG882=$O$10,0.85,IF(Reservas!AG882=$O$11,0.45,IF(Reservas!AG882=$O$12,0.33,"")))),Reservas!AI882)</f>
        <v/>
      </c>
      <c r="CM877" t="str">
        <f>IF(Reservas!AL882="",IF(Reservas!AK882="","",IF(Reservas!AJ882=$O$10,0.85,IF(Reservas!AJ882=$O$11,0.45,IF(Reservas!AJ882=$O$12,0.33,"")))),Reservas!AL882)</f>
        <v/>
      </c>
      <c r="CO877" t="str">
        <f>IFERROR('Prod y alimentación'!E935*IF($AN877=$R$10,VLOOKUP($AO877,Listas!$B$6:$C$106,2,),IF($AN877=$R$11,VLOOKUP($AO877,Listas!$E$6:$F$106,2,),IF($AN877=$R$12,VLOOKUP($AO877,Listas!$H$6:$I$106,2,),""))),"")</f>
        <v/>
      </c>
      <c r="CP877" t="str">
        <f>IFERROR('Prod y alimentación'!H935*IF($AN877=$R$10,VLOOKUP($AO877,Listas!$B$6:$C$106,2,),IF($AN877=$R$11,VLOOKUP($AO877,Listas!$E$6:$F$106,2,),IF($AN877=$R$12,VLOOKUP($AO877,Listas!$H$6:$I$106,2,),""))),"")</f>
        <v/>
      </c>
      <c r="CQ877" t="str">
        <f>IFERROR('Prod y alimentación'!K935*IF($AN877=$R$10,VLOOKUP($AO877,Listas!$B$6:$C$106,2,),IF($AN877=$R$11,VLOOKUP($AO877,Listas!$E$6:$F$106,2,),IF($AN877=$R$12,VLOOKUP($AO877,Listas!$H$6:$I$106,2,),""))),"")</f>
        <v/>
      </c>
      <c r="CR877" t="str">
        <f>IFERROR('Prod y alimentación'!N935*IF($AN877=$R$10,VLOOKUP($AO877,Listas!$B$6:$C$106,2,),IF($AN877=$R$11,VLOOKUP($AO877,Listas!$E$6:$F$106,2,),IF($AN877=$R$12,VLOOKUP($AO877,Listas!$H$6:$I$106,2,),""))),"")</f>
        <v/>
      </c>
      <c r="CS877" t="str">
        <f>IFERROR('Prod y alimentación'!Q935*IF($AN877=$R$10,VLOOKUP($AO877,Listas!$B$6:$C$106,2,),IF($AN877=$R$11,VLOOKUP($AO877,Listas!$E$6:$F$106,2,),IF($AN877=$R$12,VLOOKUP($AO877,Listas!$H$6:$I$106,2,),""))),"")</f>
        <v/>
      </c>
      <c r="CT877" t="str">
        <f>IFERROR('Prod y alimentación'!T935*IF($AN877=$R$10,VLOOKUP($AO877,Listas!$B$6:$C$106,2,),IF($AN877=$R$11,VLOOKUP($AO877,Listas!$E$6:$F$106,2,),IF($AN877=$R$12,VLOOKUP($AO877,Listas!$H$6:$I$106,2,),""))),"")</f>
        <v/>
      </c>
      <c r="CU877" t="str">
        <f>IFERROR('Prod y alimentación'!W935*IF($AN877=$R$10,VLOOKUP($AO877,Listas!$B$6:$C$106,2,),IF($AN877=$R$11,VLOOKUP($AO877,Listas!$E$6:$F$106,2,),IF($AN877=$R$12,VLOOKUP($AO877,Listas!$H$6:$I$106,2,),""))),"")</f>
        <v/>
      </c>
      <c r="CV877" t="str">
        <f>IFERROR('Prod y alimentación'!Z935*IF($AN877=$R$10,VLOOKUP($AO877,Listas!$B$6:$C$106,2,),IF($AN877=$R$11,VLOOKUP($AO877,Listas!$E$6:$F$106,2,),IF($AN877=$R$12,VLOOKUP($AO877,Listas!$H$6:$I$106,2,),""))),"")</f>
        <v/>
      </c>
      <c r="CW877" t="str">
        <f>IFERROR('Prod y alimentación'!AC935*IF($AN877=$R$10,VLOOKUP($AO877,Listas!$B$6:$C$106,2,),IF($AN877=$R$11,VLOOKUP($AO877,Listas!$E$6:$F$106,2,),IF($AN877=$R$12,VLOOKUP($AO877,Listas!$H$6:$I$106,2,),""))),"")</f>
        <v/>
      </c>
      <c r="CX877" t="str">
        <f>IFERROR('Prod y alimentación'!AF935*IF($AN877=$R$10,VLOOKUP($AO877,Listas!$B$6:$C$106,2,),IF($AN877=$R$11,VLOOKUP($AO877,Listas!$E$6:$F$106,2,),IF($AN877=$R$12,VLOOKUP($AO877,Listas!$H$6:$I$106,2,),""))),"")</f>
        <v/>
      </c>
      <c r="CY877" t="str">
        <f>IFERROR('Prod y alimentación'!AI935*IF($AN877=$R$10,VLOOKUP($AO877,Listas!$B$6:$C$106,2,),IF($AN877=$R$11,VLOOKUP($AO877,Listas!$E$6:$F$106,2,),IF($AN877=$R$12,VLOOKUP($AO877,Listas!$H$6:$I$106,2,),""))),"")</f>
        <v/>
      </c>
      <c r="CZ877" t="str">
        <f>IFERROR('Prod y alimentación'!AL935*IF($AN877=$R$10,VLOOKUP($AO877,Listas!$B$6:$C$106,2,),IF($AN877=$R$11,VLOOKUP($AO877,Listas!$E$6:$F$106,2,),IF($AN877=$R$12,VLOOKUP($AO877,Listas!$H$6:$I$106,2,),""))),"")</f>
        <v/>
      </c>
    </row>
    <row r="878" spans="80:104" x14ac:dyDescent="0.35">
      <c r="CB878" t="str">
        <f>IF(Reservas!E883="",IF(Reservas!D883="","",IF(Reservas!C883=$O$10,0.85,IF(Reservas!C883=$O$11,0.45,IF(Reservas!C883=$O$12,0.33,"")))),Reservas!E883)</f>
        <v/>
      </c>
      <c r="CC878" t="str">
        <f>IF(Reservas!H883="",IF(Reservas!G883="","",IF(Reservas!F883=$O$10,0.85,IF(Reservas!F883=$O$11,0.45,IF(Reservas!F883=$O$12,0.33,"")))),Reservas!H883)</f>
        <v/>
      </c>
      <c r="CD878" t="str">
        <f>IF(Reservas!K883="",IF(Reservas!J883="","",IF(Reservas!I883=$O$10,0.85,IF(Reservas!I883=$O$11,0.45,IF(Reservas!I883=$O$12,0.33,"")))),Reservas!K883)</f>
        <v/>
      </c>
      <c r="CE878" t="str">
        <f>IF(Reservas!N883="",IF(Reservas!M883="","",IF(Reservas!L883=$O$10,0.85,IF(Reservas!L883=$O$11,0.45,IF(Reservas!L883=$O$12,0.33,"")))),Reservas!N883)</f>
        <v/>
      </c>
      <c r="CF878" t="str">
        <f>IF(Reservas!Q883="",IF(Reservas!P883="","",IF(Reservas!O883=$O$10,0.85,IF(Reservas!O883=$O$11,0.45,IF(Reservas!O883=$O$12,0.33,"")))),Reservas!Q883)</f>
        <v/>
      </c>
      <c r="CG878" t="str">
        <f>IF(Reservas!T883="",IF(Reservas!S883="","",IF(Reservas!R883=$O$10,0.85,IF(Reservas!R883=$O$11,0.45,IF(Reservas!R883=$O$12,0.33,"")))),Reservas!T883)</f>
        <v/>
      </c>
      <c r="CH878" t="str">
        <f>IF(Reservas!W883="",IF(Reservas!V883="","",IF(Reservas!U883=$O$10,0.85,IF(Reservas!U883=$O$11,0.45,IF(Reservas!U883=$O$12,0.33,"")))),Reservas!W883)</f>
        <v/>
      </c>
      <c r="CI878" t="str">
        <f>IF(Reservas!Z883="",IF(Reservas!Y883="","",IF(Reservas!X883=$O$10,0.85,IF(Reservas!X883=$O$11,0.45,IF(Reservas!X883=$O$12,0.33,"")))),Reservas!Z883)</f>
        <v/>
      </c>
      <c r="CJ878" t="str">
        <f>IF(Reservas!AC883="",IF(Reservas!AB883="","",IF(Reservas!AA883=$O$10,0.85,IF(Reservas!AA883=$O$11,0.45,IF(Reservas!AA883=$O$12,0.33,"")))),Reservas!AC883)</f>
        <v/>
      </c>
      <c r="CK878" t="str">
        <f>IF(Reservas!AF883="",IF(Reservas!AE883="","",IF(Reservas!AD883=$O$10,0.85,IF(Reservas!AD883=$O$11,0.45,IF(Reservas!AD883=$O$12,0.33,"")))),Reservas!AF883)</f>
        <v/>
      </c>
      <c r="CL878" t="str">
        <f>IF(Reservas!AI883="",IF(Reservas!AH883="","",IF(Reservas!AG883=$O$10,0.85,IF(Reservas!AG883=$O$11,0.45,IF(Reservas!AG883=$O$12,0.33,"")))),Reservas!AI883)</f>
        <v/>
      </c>
      <c r="CM878" t="str">
        <f>IF(Reservas!AL883="",IF(Reservas!AK883="","",IF(Reservas!AJ883=$O$10,0.85,IF(Reservas!AJ883=$O$11,0.45,IF(Reservas!AJ883=$O$12,0.33,"")))),Reservas!AL883)</f>
        <v/>
      </c>
      <c r="CO878" t="str">
        <f>IFERROR('Prod y alimentación'!E936*IF($AN878=$R$10,VLOOKUP($AO878,Listas!$B$6:$C$106,2,),IF($AN878=$R$11,VLOOKUP($AO878,Listas!$E$6:$F$106,2,),IF($AN878=$R$12,VLOOKUP($AO878,Listas!$H$6:$I$106,2,),""))),"")</f>
        <v/>
      </c>
      <c r="CP878" t="str">
        <f>IFERROR('Prod y alimentación'!H936*IF($AN878=$R$10,VLOOKUP($AO878,Listas!$B$6:$C$106,2,),IF($AN878=$R$11,VLOOKUP($AO878,Listas!$E$6:$F$106,2,),IF($AN878=$R$12,VLOOKUP($AO878,Listas!$H$6:$I$106,2,),""))),"")</f>
        <v/>
      </c>
      <c r="CQ878" t="str">
        <f>IFERROR('Prod y alimentación'!K936*IF($AN878=$R$10,VLOOKUP($AO878,Listas!$B$6:$C$106,2,),IF($AN878=$R$11,VLOOKUP($AO878,Listas!$E$6:$F$106,2,),IF($AN878=$R$12,VLOOKUP($AO878,Listas!$H$6:$I$106,2,),""))),"")</f>
        <v/>
      </c>
      <c r="CR878" t="str">
        <f>IFERROR('Prod y alimentación'!N936*IF($AN878=$R$10,VLOOKUP($AO878,Listas!$B$6:$C$106,2,),IF($AN878=$R$11,VLOOKUP($AO878,Listas!$E$6:$F$106,2,),IF($AN878=$R$12,VLOOKUP($AO878,Listas!$H$6:$I$106,2,),""))),"")</f>
        <v/>
      </c>
      <c r="CS878" t="str">
        <f>IFERROR('Prod y alimentación'!Q936*IF($AN878=$R$10,VLOOKUP($AO878,Listas!$B$6:$C$106,2,),IF($AN878=$R$11,VLOOKUP($AO878,Listas!$E$6:$F$106,2,),IF($AN878=$R$12,VLOOKUP($AO878,Listas!$H$6:$I$106,2,),""))),"")</f>
        <v/>
      </c>
      <c r="CT878" t="str">
        <f>IFERROR('Prod y alimentación'!T936*IF($AN878=$R$10,VLOOKUP($AO878,Listas!$B$6:$C$106,2,),IF($AN878=$R$11,VLOOKUP($AO878,Listas!$E$6:$F$106,2,),IF($AN878=$R$12,VLOOKUP($AO878,Listas!$H$6:$I$106,2,),""))),"")</f>
        <v/>
      </c>
      <c r="CU878" t="str">
        <f>IFERROR('Prod y alimentación'!W936*IF($AN878=$R$10,VLOOKUP($AO878,Listas!$B$6:$C$106,2,),IF($AN878=$R$11,VLOOKUP($AO878,Listas!$E$6:$F$106,2,),IF($AN878=$R$12,VLOOKUP($AO878,Listas!$H$6:$I$106,2,),""))),"")</f>
        <v/>
      </c>
      <c r="CV878" t="str">
        <f>IFERROR('Prod y alimentación'!Z936*IF($AN878=$R$10,VLOOKUP($AO878,Listas!$B$6:$C$106,2,),IF($AN878=$R$11,VLOOKUP($AO878,Listas!$E$6:$F$106,2,),IF($AN878=$R$12,VLOOKUP($AO878,Listas!$H$6:$I$106,2,),""))),"")</f>
        <v/>
      </c>
      <c r="CW878" t="str">
        <f>IFERROR('Prod y alimentación'!AC936*IF($AN878=$R$10,VLOOKUP($AO878,Listas!$B$6:$C$106,2,),IF($AN878=$R$11,VLOOKUP($AO878,Listas!$E$6:$F$106,2,),IF($AN878=$R$12,VLOOKUP($AO878,Listas!$H$6:$I$106,2,),""))),"")</f>
        <v/>
      </c>
      <c r="CX878" t="str">
        <f>IFERROR('Prod y alimentación'!AF936*IF($AN878=$R$10,VLOOKUP($AO878,Listas!$B$6:$C$106,2,),IF($AN878=$R$11,VLOOKUP($AO878,Listas!$E$6:$F$106,2,),IF($AN878=$R$12,VLOOKUP($AO878,Listas!$H$6:$I$106,2,),""))),"")</f>
        <v/>
      </c>
      <c r="CY878" t="str">
        <f>IFERROR('Prod y alimentación'!AI936*IF($AN878=$R$10,VLOOKUP($AO878,Listas!$B$6:$C$106,2,),IF($AN878=$R$11,VLOOKUP($AO878,Listas!$E$6:$F$106,2,),IF($AN878=$R$12,VLOOKUP($AO878,Listas!$H$6:$I$106,2,),""))),"")</f>
        <v/>
      </c>
      <c r="CZ878" t="str">
        <f>IFERROR('Prod y alimentación'!AL936*IF($AN878=$R$10,VLOOKUP($AO878,Listas!$B$6:$C$106,2,),IF($AN878=$R$11,VLOOKUP($AO878,Listas!$E$6:$F$106,2,),IF($AN878=$R$12,VLOOKUP($AO878,Listas!$H$6:$I$106,2,),""))),"")</f>
        <v/>
      </c>
    </row>
    <row r="879" spans="80:104" x14ac:dyDescent="0.35">
      <c r="CB879" t="str">
        <f>IF(Reservas!E884="",IF(Reservas!D884="","",IF(Reservas!C884=$O$10,0.85,IF(Reservas!C884=$O$11,0.45,IF(Reservas!C884=$O$12,0.33,"")))),Reservas!E884)</f>
        <v/>
      </c>
      <c r="CC879" t="str">
        <f>IF(Reservas!H884="",IF(Reservas!G884="","",IF(Reservas!F884=$O$10,0.85,IF(Reservas!F884=$O$11,0.45,IF(Reservas!F884=$O$12,0.33,"")))),Reservas!H884)</f>
        <v/>
      </c>
      <c r="CD879" t="str">
        <f>IF(Reservas!K884="",IF(Reservas!J884="","",IF(Reservas!I884=$O$10,0.85,IF(Reservas!I884=$O$11,0.45,IF(Reservas!I884=$O$12,0.33,"")))),Reservas!K884)</f>
        <v/>
      </c>
      <c r="CE879" t="str">
        <f>IF(Reservas!N884="",IF(Reservas!M884="","",IF(Reservas!L884=$O$10,0.85,IF(Reservas!L884=$O$11,0.45,IF(Reservas!L884=$O$12,0.33,"")))),Reservas!N884)</f>
        <v/>
      </c>
      <c r="CF879" t="str">
        <f>IF(Reservas!Q884="",IF(Reservas!P884="","",IF(Reservas!O884=$O$10,0.85,IF(Reservas!O884=$O$11,0.45,IF(Reservas!O884=$O$12,0.33,"")))),Reservas!Q884)</f>
        <v/>
      </c>
      <c r="CG879" t="str">
        <f>IF(Reservas!T884="",IF(Reservas!S884="","",IF(Reservas!R884=$O$10,0.85,IF(Reservas!R884=$O$11,0.45,IF(Reservas!R884=$O$12,0.33,"")))),Reservas!T884)</f>
        <v/>
      </c>
      <c r="CH879" t="str">
        <f>IF(Reservas!W884="",IF(Reservas!V884="","",IF(Reservas!U884=$O$10,0.85,IF(Reservas!U884=$O$11,0.45,IF(Reservas!U884=$O$12,0.33,"")))),Reservas!W884)</f>
        <v/>
      </c>
      <c r="CI879" t="str">
        <f>IF(Reservas!Z884="",IF(Reservas!Y884="","",IF(Reservas!X884=$O$10,0.85,IF(Reservas!X884=$O$11,0.45,IF(Reservas!X884=$O$12,0.33,"")))),Reservas!Z884)</f>
        <v/>
      </c>
      <c r="CJ879" t="str">
        <f>IF(Reservas!AC884="",IF(Reservas!AB884="","",IF(Reservas!AA884=$O$10,0.85,IF(Reservas!AA884=$O$11,0.45,IF(Reservas!AA884=$O$12,0.33,"")))),Reservas!AC884)</f>
        <v/>
      </c>
      <c r="CK879" t="str">
        <f>IF(Reservas!AF884="",IF(Reservas!AE884="","",IF(Reservas!AD884=$O$10,0.85,IF(Reservas!AD884=$O$11,0.45,IF(Reservas!AD884=$O$12,0.33,"")))),Reservas!AF884)</f>
        <v/>
      </c>
      <c r="CL879" t="str">
        <f>IF(Reservas!AI884="",IF(Reservas!AH884="","",IF(Reservas!AG884=$O$10,0.85,IF(Reservas!AG884=$O$11,0.45,IF(Reservas!AG884=$O$12,0.33,"")))),Reservas!AI884)</f>
        <v/>
      </c>
      <c r="CM879" t="str">
        <f>IF(Reservas!AL884="",IF(Reservas!AK884="","",IF(Reservas!AJ884=$O$10,0.85,IF(Reservas!AJ884=$O$11,0.45,IF(Reservas!AJ884=$O$12,0.33,"")))),Reservas!AL884)</f>
        <v/>
      </c>
      <c r="CO879" t="str">
        <f>IFERROR('Prod y alimentación'!E937*IF($AN879=$R$10,VLOOKUP($AO879,Listas!$B$6:$C$106,2,),IF($AN879=$R$11,VLOOKUP($AO879,Listas!$E$6:$F$106,2,),IF($AN879=$R$12,VLOOKUP($AO879,Listas!$H$6:$I$106,2,),""))),"")</f>
        <v/>
      </c>
      <c r="CP879" t="str">
        <f>IFERROR('Prod y alimentación'!H937*IF($AN879=$R$10,VLOOKUP($AO879,Listas!$B$6:$C$106,2,),IF($AN879=$R$11,VLOOKUP($AO879,Listas!$E$6:$F$106,2,),IF($AN879=$R$12,VLOOKUP($AO879,Listas!$H$6:$I$106,2,),""))),"")</f>
        <v/>
      </c>
      <c r="CQ879" t="str">
        <f>IFERROR('Prod y alimentación'!K937*IF($AN879=$R$10,VLOOKUP($AO879,Listas!$B$6:$C$106,2,),IF($AN879=$R$11,VLOOKUP($AO879,Listas!$E$6:$F$106,2,),IF($AN879=$R$12,VLOOKUP($AO879,Listas!$H$6:$I$106,2,),""))),"")</f>
        <v/>
      </c>
      <c r="CR879" t="str">
        <f>IFERROR('Prod y alimentación'!N937*IF($AN879=$R$10,VLOOKUP($AO879,Listas!$B$6:$C$106,2,),IF($AN879=$R$11,VLOOKUP($AO879,Listas!$E$6:$F$106,2,),IF($AN879=$R$12,VLOOKUP($AO879,Listas!$H$6:$I$106,2,),""))),"")</f>
        <v/>
      </c>
      <c r="CS879" t="str">
        <f>IFERROR('Prod y alimentación'!Q937*IF($AN879=$R$10,VLOOKUP($AO879,Listas!$B$6:$C$106,2,),IF($AN879=$R$11,VLOOKUP($AO879,Listas!$E$6:$F$106,2,),IF($AN879=$R$12,VLOOKUP($AO879,Listas!$H$6:$I$106,2,),""))),"")</f>
        <v/>
      </c>
      <c r="CT879" t="str">
        <f>IFERROR('Prod y alimentación'!T937*IF($AN879=$R$10,VLOOKUP($AO879,Listas!$B$6:$C$106,2,),IF($AN879=$R$11,VLOOKUP($AO879,Listas!$E$6:$F$106,2,),IF($AN879=$R$12,VLOOKUP($AO879,Listas!$H$6:$I$106,2,),""))),"")</f>
        <v/>
      </c>
      <c r="CU879" t="str">
        <f>IFERROR('Prod y alimentación'!W937*IF($AN879=$R$10,VLOOKUP($AO879,Listas!$B$6:$C$106,2,),IF($AN879=$R$11,VLOOKUP($AO879,Listas!$E$6:$F$106,2,),IF($AN879=$R$12,VLOOKUP($AO879,Listas!$H$6:$I$106,2,),""))),"")</f>
        <v/>
      </c>
      <c r="CV879" t="str">
        <f>IFERROR('Prod y alimentación'!Z937*IF($AN879=$R$10,VLOOKUP($AO879,Listas!$B$6:$C$106,2,),IF($AN879=$R$11,VLOOKUP($AO879,Listas!$E$6:$F$106,2,),IF($AN879=$R$12,VLOOKUP($AO879,Listas!$H$6:$I$106,2,),""))),"")</f>
        <v/>
      </c>
      <c r="CW879" t="str">
        <f>IFERROR('Prod y alimentación'!AC937*IF($AN879=$R$10,VLOOKUP($AO879,Listas!$B$6:$C$106,2,),IF($AN879=$R$11,VLOOKUP($AO879,Listas!$E$6:$F$106,2,),IF($AN879=$R$12,VLOOKUP($AO879,Listas!$H$6:$I$106,2,),""))),"")</f>
        <v/>
      </c>
      <c r="CX879" t="str">
        <f>IFERROR('Prod y alimentación'!AF937*IF($AN879=$R$10,VLOOKUP($AO879,Listas!$B$6:$C$106,2,),IF($AN879=$R$11,VLOOKUP($AO879,Listas!$E$6:$F$106,2,),IF($AN879=$R$12,VLOOKUP($AO879,Listas!$H$6:$I$106,2,),""))),"")</f>
        <v/>
      </c>
      <c r="CY879" t="str">
        <f>IFERROR('Prod y alimentación'!AI937*IF($AN879=$R$10,VLOOKUP($AO879,Listas!$B$6:$C$106,2,),IF($AN879=$R$11,VLOOKUP($AO879,Listas!$E$6:$F$106,2,),IF($AN879=$R$12,VLOOKUP($AO879,Listas!$H$6:$I$106,2,),""))),"")</f>
        <v/>
      </c>
      <c r="CZ879" t="str">
        <f>IFERROR('Prod y alimentación'!AL937*IF($AN879=$R$10,VLOOKUP($AO879,Listas!$B$6:$C$106,2,),IF($AN879=$R$11,VLOOKUP($AO879,Listas!$E$6:$F$106,2,),IF($AN879=$R$12,VLOOKUP($AO879,Listas!$H$6:$I$106,2,),""))),"")</f>
        <v/>
      </c>
    </row>
    <row r="880" spans="80:104" x14ac:dyDescent="0.35">
      <c r="CB880" t="str">
        <f>IF(Reservas!E885="",IF(Reservas!D885="","",IF(Reservas!C885=$O$10,0.85,IF(Reservas!C885=$O$11,0.45,IF(Reservas!C885=$O$12,0.33,"")))),Reservas!E885)</f>
        <v/>
      </c>
      <c r="CC880" t="str">
        <f>IF(Reservas!H885="",IF(Reservas!G885="","",IF(Reservas!F885=$O$10,0.85,IF(Reservas!F885=$O$11,0.45,IF(Reservas!F885=$O$12,0.33,"")))),Reservas!H885)</f>
        <v/>
      </c>
      <c r="CD880" t="str">
        <f>IF(Reservas!K885="",IF(Reservas!J885="","",IF(Reservas!I885=$O$10,0.85,IF(Reservas!I885=$O$11,0.45,IF(Reservas!I885=$O$12,0.33,"")))),Reservas!K885)</f>
        <v/>
      </c>
      <c r="CE880" t="str">
        <f>IF(Reservas!N885="",IF(Reservas!M885="","",IF(Reservas!L885=$O$10,0.85,IF(Reservas!L885=$O$11,0.45,IF(Reservas!L885=$O$12,0.33,"")))),Reservas!N885)</f>
        <v/>
      </c>
      <c r="CF880" t="str">
        <f>IF(Reservas!Q885="",IF(Reservas!P885="","",IF(Reservas!O885=$O$10,0.85,IF(Reservas!O885=$O$11,0.45,IF(Reservas!O885=$O$12,0.33,"")))),Reservas!Q885)</f>
        <v/>
      </c>
      <c r="CG880" t="str">
        <f>IF(Reservas!T885="",IF(Reservas!S885="","",IF(Reservas!R885=$O$10,0.85,IF(Reservas!R885=$O$11,0.45,IF(Reservas!R885=$O$12,0.33,"")))),Reservas!T885)</f>
        <v/>
      </c>
      <c r="CH880" t="str">
        <f>IF(Reservas!W885="",IF(Reservas!V885="","",IF(Reservas!U885=$O$10,0.85,IF(Reservas!U885=$O$11,0.45,IF(Reservas!U885=$O$12,0.33,"")))),Reservas!W885)</f>
        <v/>
      </c>
      <c r="CI880" t="str">
        <f>IF(Reservas!Z885="",IF(Reservas!Y885="","",IF(Reservas!X885=$O$10,0.85,IF(Reservas!X885=$O$11,0.45,IF(Reservas!X885=$O$12,0.33,"")))),Reservas!Z885)</f>
        <v/>
      </c>
      <c r="CJ880" t="str">
        <f>IF(Reservas!AC885="",IF(Reservas!AB885="","",IF(Reservas!AA885=$O$10,0.85,IF(Reservas!AA885=$O$11,0.45,IF(Reservas!AA885=$O$12,0.33,"")))),Reservas!AC885)</f>
        <v/>
      </c>
      <c r="CK880" t="str">
        <f>IF(Reservas!AF885="",IF(Reservas!AE885="","",IF(Reservas!AD885=$O$10,0.85,IF(Reservas!AD885=$O$11,0.45,IF(Reservas!AD885=$O$12,0.33,"")))),Reservas!AF885)</f>
        <v/>
      </c>
      <c r="CL880" t="str">
        <f>IF(Reservas!AI885="",IF(Reservas!AH885="","",IF(Reservas!AG885=$O$10,0.85,IF(Reservas!AG885=$O$11,0.45,IF(Reservas!AG885=$O$12,0.33,"")))),Reservas!AI885)</f>
        <v/>
      </c>
      <c r="CM880" t="str">
        <f>IF(Reservas!AL885="",IF(Reservas!AK885="","",IF(Reservas!AJ885=$O$10,0.85,IF(Reservas!AJ885=$O$11,0.45,IF(Reservas!AJ885=$O$12,0.33,"")))),Reservas!AL885)</f>
        <v/>
      </c>
      <c r="CO880" t="str">
        <f>IFERROR('Prod y alimentación'!E938*IF($AN880=$R$10,VLOOKUP($AO880,Listas!$B$6:$C$106,2,),IF($AN880=$R$11,VLOOKUP($AO880,Listas!$E$6:$F$106,2,),IF($AN880=$R$12,VLOOKUP($AO880,Listas!$H$6:$I$106,2,),""))),"")</f>
        <v/>
      </c>
      <c r="CP880" t="str">
        <f>IFERROR('Prod y alimentación'!H938*IF($AN880=$R$10,VLOOKUP($AO880,Listas!$B$6:$C$106,2,),IF($AN880=$R$11,VLOOKUP($AO880,Listas!$E$6:$F$106,2,),IF($AN880=$R$12,VLOOKUP($AO880,Listas!$H$6:$I$106,2,),""))),"")</f>
        <v/>
      </c>
      <c r="CQ880" t="str">
        <f>IFERROR('Prod y alimentación'!K938*IF($AN880=$R$10,VLOOKUP($AO880,Listas!$B$6:$C$106,2,),IF($AN880=$R$11,VLOOKUP($AO880,Listas!$E$6:$F$106,2,),IF($AN880=$R$12,VLOOKUP($AO880,Listas!$H$6:$I$106,2,),""))),"")</f>
        <v/>
      </c>
      <c r="CR880" t="str">
        <f>IFERROR('Prod y alimentación'!N938*IF($AN880=$R$10,VLOOKUP($AO880,Listas!$B$6:$C$106,2,),IF($AN880=$R$11,VLOOKUP($AO880,Listas!$E$6:$F$106,2,),IF($AN880=$R$12,VLOOKUP($AO880,Listas!$H$6:$I$106,2,),""))),"")</f>
        <v/>
      </c>
      <c r="CS880" t="str">
        <f>IFERROR('Prod y alimentación'!Q938*IF($AN880=$R$10,VLOOKUP($AO880,Listas!$B$6:$C$106,2,),IF($AN880=$R$11,VLOOKUP($AO880,Listas!$E$6:$F$106,2,),IF($AN880=$R$12,VLOOKUP($AO880,Listas!$H$6:$I$106,2,),""))),"")</f>
        <v/>
      </c>
      <c r="CT880" t="str">
        <f>IFERROR('Prod y alimentación'!T938*IF($AN880=$R$10,VLOOKUP($AO880,Listas!$B$6:$C$106,2,),IF($AN880=$R$11,VLOOKUP($AO880,Listas!$E$6:$F$106,2,),IF($AN880=$R$12,VLOOKUP($AO880,Listas!$H$6:$I$106,2,),""))),"")</f>
        <v/>
      </c>
      <c r="CU880" t="str">
        <f>IFERROR('Prod y alimentación'!W938*IF($AN880=$R$10,VLOOKUP($AO880,Listas!$B$6:$C$106,2,),IF($AN880=$R$11,VLOOKUP($AO880,Listas!$E$6:$F$106,2,),IF($AN880=$R$12,VLOOKUP($AO880,Listas!$H$6:$I$106,2,),""))),"")</f>
        <v/>
      </c>
      <c r="CV880" t="str">
        <f>IFERROR('Prod y alimentación'!Z938*IF($AN880=$R$10,VLOOKUP($AO880,Listas!$B$6:$C$106,2,),IF($AN880=$R$11,VLOOKUP($AO880,Listas!$E$6:$F$106,2,),IF($AN880=$R$12,VLOOKUP($AO880,Listas!$H$6:$I$106,2,),""))),"")</f>
        <v/>
      </c>
      <c r="CW880" t="str">
        <f>IFERROR('Prod y alimentación'!AC938*IF($AN880=$R$10,VLOOKUP($AO880,Listas!$B$6:$C$106,2,),IF($AN880=$R$11,VLOOKUP($AO880,Listas!$E$6:$F$106,2,),IF($AN880=$R$12,VLOOKUP($AO880,Listas!$H$6:$I$106,2,),""))),"")</f>
        <v/>
      </c>
      <c r="CX880" t="str">
        <f>IFERROR('Prod y alimentación'!AF938*IF($AN880=$R$10,VLOOKUP($AO880,Listas!$B$6:$C$106,2,),IF($AN880=$R$11,VLOOKUP($AO880,Listas!$E$6:$F$106,2,),IF($AN880=$R$12,VLOOKUP($AO880,Listas!$H$6:$I$106,2,),""))),"")</f>
        <v/>
      </c>
      <c r="CY880" t="str">
        <f>IFERROR('Prod y alimentación'!AI938*IF($AN880=$R$10,VLOOKUP($AO880,Listas!$B$6:$C$106,2,),IF($AN880=$R$11,VLOOKUP($AO880,Listas!$E$6:$F$106,2,),IF($AN880=$R$12,VLOOKUP($AO880,Listas!$H$6:$I$106,2,),""))),"")</f>
        <v/>
      </c>
      <c r="CZ880" t="str">
        <f>IFERROR('Prod y alimentación'!AL938*IF($AN880=$R$10,VLOOKUP($AO880,Listas!$B$6:$C$106,2,),IF($AN880=$R$11,VLOOKUP($AO880,Listas!$E$6:$F$106,2,),IF($AN880=$R$12,VLOOKUP($AO880,Listas!$H$6:$I$106,2,),""))),"")</f>
        <v/>
      </c>
    </row>
    <row r="881" spans="80:104" x14ac:dyDescent="0.35">
      <c r="CB881" t="str">
        <f>IF(Reservas!E886="",IF(Reservas!D886="","",IF(Reservas!C886=$O$10,0.85,IF(Reservas!C886=$O$11,0.45,IF(Reservas!C886=$O$12,0.33,"")))),Reservas!E886)</f>
        <v/>
      </c>
      <c r="CC881" t="str">
        <f>IF(Reservas!H886="",IF(Reservas!G886="","",IF(Reservas!F886=$O$10,0.85,IF(Reservas!F886=$O$11,0.45,IF(Reservas!F886=$O$12,0.33,"")))),Reservas!H886)</f>
        <v/>
      </c>
      <c r="CD881" t="str">
        <f>IF(Reservas!K886="",IF(Reservas!J886="","",IF(Reservas!I886=$O$10,0.85,IF(Reservas!I886=$O$11,0.45,IF(Reservas!I886=$O$12,0.33,"")))),Reservas!K886)</f>
        <v/>
      </c>
      <c r="CE881" t="str">
        <f>IF(Reservas!N886="",IF(Reservas!M886="","",IF(Reservas!L886=$O$10,0.85,IF(Reservas!L886=$O$11,0.45,IF(Reservas!L886=$O$12,0.33,"")))),Reservas!N886)</f>
        <v/>
      </c>
      <c r="CF881" t="str">
        <f>IF(Reservas!Q886="",IF(Reservas!P886="","",IF(Reservas!O886=$O$10,0.85,IF(Reservas!O886=$O$11,0.45,IF(Reservas!O886=$O$12,0.33,"")))),Reservas!Q886)</f>
        <v/>
      </c>
      <c r="CG881" t="str">
        <f>IF(Reservas!T886="",IF(Reservas!S886="","",IF(Reservas!R886=$O$10,0.85,IF(Reservas!R886=$O$11,0.45,IF(Reservas!R886=$O$12,0.33,"")))),Reservas!T886)</f>
        <v/>
      </c>
      <c r="CH881" t="str">
        <f>IF(Reservas!W886="",IF(Reservas!V886="","",IF(Reservas!U886=$O$10,0.85,IF(Reservas!U886=$O$11,0.45,IF(Reservas!U886=$O$12,0.33,"")))),Reservas!W886)</f>
        <v/>
      </c>
      <c r="CI881" t="str">
        <f>IF(Reservas!Z886="",IF(Reservas!Y886="","",IF(Reservas!X886=$O$10,0.85,IF(Reservas!X886=$O$11,0.45,IF(Reservas!X886=$O$12,0.33,"")))),Reservas!Z886)</f>
        <v/>
      </c>
      <c r="CJ881" t="str">
        <f>IF(Reservas!AC886="",IF(Reservas!AB886="","",IF(Reservas!AA886=$O$10,0.85,IF(Reservas!AA886=$O$11,0.45,IF(Reservas!AA886=$O$12,0.33,"")))),Reservas!AC886)</f>
        <v/>
      </c>
      <c r="CK881" t="str">
        <f>IF(Reservas!AF886="",IF(Reservas!AE886="","",IF(Reservas!AD886=$O$10,0.85,IF(Reservas!AD886=$O$11,0.45,IF(Reservas!AD886=$O$12,0.33,"")))),Reservas!AF886)</f>
        <v/>
      </c>
      <c r="CL881" t="str">
        <f>IF(Reservas!AI886="",IF(Reservas!AH886="","",IF(Reservas!AG886=$O$10,0.85,IF(Reservas!AG886=$O$11,0.45,IF(Reservas!AG886=$O$12,0.33,"")))),Reservas!AI886)</f>
        <v/>
      </c>
      <c r="CM881" t="str">
        <f>IF(Reservas!AL886="",IF(Reservas!AK886="","",IF(Reservas!AJ886=$O$10,0.85,IF(Reservas!AJ886=$O$11,0.45,IF(Reservas!AJ886=$O$12,0.33,"")))),Reservas!AL886)</f>
        <v/>
      </c>
      <c r="CO881" t="str">
        <f>IFERROR('Prod y alimentación'!E939*IF($AN881=$R$10,VLOOKUP($AO881,Listas!$B$6:$C$106,2,),IF($AN881=$R$11,VLOOKUP($AO881,Listas!$E$6:$F$106,2,),IF($AN881=$R$12,VLOOKUP($AO881,Listas!$H$6:$I$106,2,),""))),"")</f>
        <v/>
      </c>
      <c r="CP881" t="str">
        <f>IFERROR('Prod y alimentación'!H939*IF($AN881=$R$10,VLOOKUP($AO881,Listas!$B$6:$C$106,2,),IF($AN881=$R$11,VLOOKUP($AO881,Listas!$E$6:$F$106,2,),IF($AN881=$R$12,VLOOKUP($AO881,Listas!$H$6:$I$106,2,),""))),"")</f>
        <v/>
      </c>
      <c r="CQ881" t="str">
        <f>IFERROR('Prod y alimentación'!K939*IF($AN881=$R$10,VLOOKUP($AO881,Listas!$B$6:$C$106,2,),IF($AN881=$R$11,VLOOKUP($AO881,Listas!$E$6:$F$106,2,),IF($AN881=$R$12,VLOOKUP($AO881,Listas!$H$6:$I$106,2,),""))),"")</f>
        <v/>
      </c>
      <c r="CR881" t="str">
        <f>IFERROR('Prod y alimentación'!N939*IF($AN881=$R$10,VLOOKUP($AO881,Listas!$B$6:$C$106,2,),IF($AN881=$R$11,VLOOKUP($AO881,Listas!$E$6:$F$106,2,),IF($AN881=$R$12,VLOOKUP($AO881,Listas!$H$6:$I$106,2,),""))),"")</f>
        <v/>
      </c>
      <c r="CS881" t="str">
        <f>IFERROR('Prod y alimentación'!Q939*IF($AN881=$R$10,VLOOKUP($AO881,Listas!$B$6:$C$106,2,),IF($AN881=$R$11,VLOOKUP($AO881,Listas!$E$6:$F$106,2,),IF($AN881=$R$12,VLOOKUP($AO881,Listas!$H$6:$I$106,2,),""))),"")</f>
        <v/>
      </c>
      <c r="CT881" t="str">
        <f>IFERROR('Prod y alimentación'!T939*IF($AN881=$R$10,VLOOKUP($AO881,Listas!$B$6:$C$106,2,),IF($AN881=$R$11,VLOOKUP($AO881,Listas!$E$6:$F$106,2,),IF($AN881=$R$12,VLOOKUP($AO881,Listas!$H$6:$I$106,2,),""))),"")</f>
        <v/>
      </c>
      <c r="CU881" t="str">
        <f>IFERROR('Prod y alimentación'!W939*IF($AN881=$R$10,VLOOKUP($AO881,Listas!$B$6:$C$106,2,),IF($AN881=$R$11,VLOOKUP($AO881,Listas!$E$6:$F$106,2,),IF($AN881=$R$12,VLOOKUP($AO881,Listas!$H$6:$I$106,2,),""))),"")</f>
        <v/>
      </c>
      <c r="CV881" t="str">
        <f>IFERROR('Prod y alimentación'!Z939*IF($AN881=$R$10,VLOOKUP($AO881,Listas!$B$6:$C$106,2,),IF($AN881=$R$11,VLOOKUP($AO881,Listas!$E$6:$F$106,2,),IF($AN881=$R$12,VLOOKUP($AO881,Listas!$H$6:$I$106,2,),""))),"")</f>
        <v/>
      </c>
      <c r="CW881" t="str">
        <f>IFERROR('Prod y alimentación'!AC939*IF($AN881=$R$10,VLOOKUP($AO881,Listas!$B$6:$C$106,2,),IF($AN881=$R$11,VLOOKUP($AO881,Listas!$E$6:$F$106,2,),IF($AN881=$R$12,VLOOKUP($AO881,Listas!$H$6:$I$106,2,),""))),"")</f>
        <v/>
      </c>
      <c r="CX881" t="str">
        <f>IFERROR('Prod y alimentación'!AF939*IF($AN881=$R$10,VLOOKUP($AO881,Listas!$B$6:$C$106,2,),IF($AN881=$R$11,VLOOKUP($AO881,Listas!$E$6:$F$106,2,),IF($AN881=$R$12,VLOOKUP($AO881,Listas!$H$6:$I$106,2,),""))),"")</f>
        <v/>
      </c>
      <c r="CY881" t="str">
        <f>IFERROR('Prod y alimentación'!AI939*IF($AN881=$R$10,VLOOKUP($AO881,Listas!$B$6:$C$106,2,),IF($AN881=$R$11,VLOOKUP($AO881,Listas!$E$6:$F$106,2,),IF($AN881=$R$12,VLOOKUP($AO881,Listas!$H$6:$I$106,2,),""))),"")</f>
        <v/>
      </c>
      <c r="CZ881" t="str">
        <f>IFERROR('Prod y alimentación'!AL939*IF($AN881=$R$10,VLOOKUP($AO881,Listas!$B$6:$C$106,2,),IF($AN881=$R$11,VLOOKUP($AO881,Listas!$E$6:$F$106,2,),IF($AN881=$R$12,VLOOKUP($AO881,Listas!$H$6:$I$106,2,),""))),"")</f>
        <v/>
      </c>
    </row>
    <row r="882" spans="80:104" x14ac:dyDescent="0.35">
      <c r="CB882" t="str">
        <f>IF(Reservas!E887="",IF(Reservas!D887="","",IF(Reservas!C887=$O$10,0.85,IF(Reservas!C887=$O$11,0.45,IF(Reservas!C887=$O$12,0.33,"")))),Reservas!E887)</f>
        <v/>
      </c>
      <c r="CC882" t="str">
        <f>IF(Reservas!H887="",IF(Reservas!G887="","",IF(Reservas!F887=$O$10,0.85,IF(Reservas!F887=$O$11,0.45,IF(Reservas!F887=$O$12,0.33,"")))),Reservas!H887)</f>
        <v/>
      </c>
      <c r="CD882" t="str">
        <f>IF(Reservas!K887="",IF(Reservas!J887="","",IF(Reservas!I887=$O$10,0.85,IF(Reservas!I887=$O$11,0.45,IF(Reservas!I887=$O$12,0.33,"")))),Reservas!K887)</f>
        <v/>
      </c>
      <c r="CE882" t="str">
        <f>IF(Reservas!N887="",IF(Reservas!M887="","",IF(Reservas!L887=$O$10,0.85,IF(Reservas!L887=$O$11,0.45,IF(Reservas!L887=$O$12,0.33,"")))),Reservas!N887)</f>
        <v/>
      </c>
      <c r="CF882" t="str">
        <f>IF(Reservas!Q887="",IF(Reservas!P887="","",IF(Reservas!O887=$O$10,0.85,IF(Reservas!O887=$O$11,0.45,IF(Reservas!O887=$O$12,0.33,"")))),Reservas!Q887)</f>
        <v/>
      </c>
      <c r="CG882" t="str">
        <f>IF(Reservas!T887="",IF(Reservas!S887="","",IF(Reservas!R887=$O$10,0.85,IF(Reservas!R887=$O$11,0.45,IF(Reservas!R887=$O$12,0.33,"")))),Reservas!T887)</f>
        <v/>
      </c>
      <c r="CH882" t="str">
        <f>IF(Reservas!W887="",IF(Reservas!V887="","",IF(Reservas!U887=$O$10,0.85,IF(Reservas!U887=$O$11,0.45,IF(Reservas!U887=$O$12,0.33,"")))),Reservas!W887)</f>
        <v/>
      </c>
      <c r="CI882" t="str">
        <f>IF(Reservas!Z887="",IF(Reservas!Y887="","",IF(Reservas!X887=$O$10,0.85,IF(Reservas!X887=$O$11,0.45,IF(Reservas!X887=$O$12,0.33,"")))),Reservas!Z887)</f>
        <v/>
      </c>
      <c r="CJ882" t="str">
        <f>IF(Reservas!AC887="",IF(Reservas!AB887="","",IF(Reservas!AA887=$O$10,0.85,IF(Reservas!AA887=$O$11,0.45,IF(Reservas!AA887=$O$12,0.33,"")))),Reservas!AC887)</f>
        <v/>
      </c>
      <c r="CK882" t="str">
        <f>IF(Reservas!AF887="",IF(Reservas!AE887="","",IF(Reservas!AD887=$O$10,0.85,IF(Reservas!AD887=$O$11,0.45,IF(Reservas!AD887=$O$12,0.33,"")))),Reservas!AF887)</f>
        <v/>
      </c>
      <c r="CL882" t="str">
        <f>IF(Reservas!AI887="",IF(Reservas!AH887="","",IF(Reservas!AG887=$O$10,0.85,IF(Reservas!AG887=$O$11,0.45,IF(Reservas!AG887=$O$12,0.33,"")))),Reservas!AI887)</f>
        <v/>
      </c>
      <c r="CM882" t="str">
        <f>IF(Reservas!AL887="",IF(Reservas!AK887="","",IF(Reservas!AJ887=$O$10,0.85,IF(Reservas!AJ887=$O$11,0.45,IF(Reservas!AJ887=$O$12,0.33,"")))),Reservas!AL887)</f>
        <v/>
      </c>
      <c r="CO882" t="str">
        <f>IFERROR('Prod y alimentación'!E940*IF($AN882=$R$10,VLOOKUP($AO882,Listas!$B$6:$C$106,2,),IF($AN882=$R$11,VLOOKUP($AO882,Listas!$E$6:$F$106,2,),IF($AN882=$R$12,VLOOKUP($AO882,Listas!$H$6:$I$106,2,),""))),"")</f>
        <v/>
      </c>
      <c r="CP882" t="str">
        <f>IFERROR('Prod y alimentación'!H940*IF($AN882=$R$10,VLOOKUP($AO882,Listas!$B$6:$C$106,2,),IF($AN882=$R$11,VLOOKUP($AO882,Listas!$E$6:$F$106,2,),IF($AN882=$R$12,VLOOKUP($AO882,Listas!$H$6:$I$106,2,),""))),"")</f>
        <v/>
      </c>
      <c r="CQ882" t="str">
        <f>IFERROR('Prod y alimentación'!K940*IF($AN882=$R$10,VLOOKUP($AO882,Listas!$B$6:$C$106,2,),IF($AN882=$R$11,VLOOKUP($AO882,Listas!$E$6:$F$106,2,),IF($AN882=$R$12,VLOOKUP($AO882,Listas!$H$6:$I$106,2,),""))),"")</f>
        <v/>
      </c>
      <c r="CR882" t="str">
        <f>IFERROR('Prod y alimentación'!N940*IF($AN882=$R$10,VLOOKUP($AO882,Listas!$B$6:$C$106,2,),IF($AN882=$R$11,VLOOKUP($AO882,Listas!$E$6:$F$106,2,),IF($AN882=$R$12,VLOOKUP($AO882,Listas!$H$6:$I$106,2,),""))),"")</f>
        <v/>
      </c>
      <c r="CS882" t="str">
        <f>IFERROR('Prod y alimentación'!Q940*IF($AN882=$R$10,VLOOKUP($AO882,Listas!$B$6:$C$106,2,),IF($AN882=$R$11,VLOOKUP($AO882,Listas!$E$6:$F$106,2,),IF($AN882=$R$12,VLOOKUP($AO882,Listas!$H$6:$I$106,2,),""))),"")</f>
        <v/>
      </c>
      <c r="CT882" t="str">
        <f>IFERROR('Prod y alimentación'!T940*IF($AN882=$R$10,VLOOKUP($AO882,Listas!$B$6:$C$106,2,),IF($AN882=$R$11,VLOOKUP($AO882,Listas!$E$6:$F$106,2,),IF($AN882=$R$12,VLOOKUP($AO882,Listas!$H$6:$I$106,2,),""))),"")</f>
        <v/>
      </c>
      <c r="CU882" t="str">
        <f>IFERROR('Prod y alimentación'!W940*IF($AN882=$R$10,VLOOKUP($AO882,Listas!$B$6:$C$106,2,),IF($AN882=$R$11,VLOOKUP($AO882,Listas!$E$6:$F$106,2,),IF($AN882=$R$12,VLOOKUP($AO882,Listas!$H$6:$I$106,2,),""))),"")</f>
        <v/>
      </c>
      <c r="CV882" t="str">
        <f>IFERROR('Prod y alimentación'!Z940*IF($AN882=$R$10,VLOOKUP($AO882,Listas!$B$6:$C$106,2,),IF($AN882=$R$11,VLOOKUP($AO882,Listas!$E$6:$F$106,2,),IF($AN882=$R$12,VLOOKUP($AO882,Listas!$H$6:$I$106,2,),""))),"")</f>
        <v/>
      </c>
      <c r="CW882" t="str">
        <f>IFERROR('Prod y alimentación'!AC940*IF($AN882=$R$10,VLOOKUP($AO882,Listas!$B$6:$C$106,2,),IF($AN882=$R$11,VLOOKUP($AO882,Listas!$E$6:$F$106,2,),IF($AN882=$R$12,VLOOKUP($AO882,Listas!$H$6:$I$106,2,),""))),"")</f>
        <v/>
      </c>
      <c r="CX882" t="str">
        <f>IFERROR('Prod y alimentación'!AF940*IF($AN882=$R$10,VLOOKUP($AO882,Listas!$B$6:$C$106,2,),IF($AN882=$R$11,VLOOKUP($AO882,Listas!$E$6:$F$106,2,),IF($AN882=$R$12,VLOOKUP($AO882,Listas!$H$6:$I$106,2,),""))),"")</f>
        <v/>
      </c>
      <c r="CY882" t="str">
        <f>IFERROR('Prod y alimentación'!AI940*IF($AN882=$R$10,VLOOKUP($AO882,Listas!$B$6:$C$106,2,),IF($AN882=$R$11,VLOOKUP($AO882,Listas!$E$6:$F$106,2,),IF($AN882=$R$12,VLOOKUP($AO882,Listas!$H$6:$I$106,2,),""))),"")</f>
        <v/>
      </c>
      <c r="CZ882" t="str">
        <f>IFERROR('Prod y alimentación'!AL940*IF($AN882=$R$10,VLOOKUP($AO882,Listas!$B$6:$C$106,2,),IF($AN882=$R$11,VLOOKUP($AO882,Listas!$E$6:$F$106,2,),IF($AN882=$R$12,VLOOKUP($AO882,Listas!$H$6:$I$106,2,),""))),"")</f>
        <v/>
      </c>
    </row>
    <row r="883" spans="80:104" x14ac:dyDescent="0.35">
      <c r="CB883" t="str">
        <f>IF(Reservas!E888="",IF(Reservas!D888="","",IF(Reservas!C888=$O$10,0.85,IF(Reservas!C888=$O$11,0.45,IF(Reservas!C888=$O$12,0.33,"")))),Reservas!E888)</f>
        <v/>
      </c>
      <c r="CC883" t="str">
        <f>IF(Reservas!H888="",IF(Reservas!G888="","",IF(Reservas!F888=$O$10,0.85,IF(Reservas!F888=$O$11,0.45,IF(Reservas!F888=$O$12,0.33,"")))),Reservas!H888)</f>
        <v/>
      </c>
      <c r="CD883" t="str">
        <f>IF(Reservas!K888="",IF(Reservas!J888="","",IF(Reservas!I888=$O$10,0.85,IF(Reservas!I888=$O$11,0.45,IF(Reservas!I888=$O$12,0.33,"")))),Reservas!K888)</f>
        <v/>
      </c>
      <c r="CE883" t="str">
        <f>IF(Reservas!N888="",IF(Reservas!M888="","",IF(Reservas!L888=$O$10,0.85,IF(Reservas!L888=$O$11,0.45,IF(Reservas!L888=$O$12,0.33,"")))),Reservas!N888)</f>
        <v/>
      </c>
      <c r="CF883" t="str">
        <f>IF(Reservas!Q888="",IF(Reservas!P888="","",IF(Reservas!O888=$O$10,0.85,IF(Reservas!O888=$O$11,0.45,IF(Reservas!O888=$O$12,0.33,"")))),Reservas!Q888)</f>
        <v/>
      </c>
      <c r="CG883" t="str">
        <f>IF(Reservas!T888="",IF(Reservas!S888="","",IF(Reservas!R888=$O$10,0.85,IF(Reservas!R888=$O$11,0.45,IF(Reservas!R888=$O$12,0.33,"")))),Reservas!T888)</f>
        <v/>
      </c>
      <c r="CH883" t="str">
        <f>IF(Reservas!W888="",IF(Reservas!V888="","",IF(Reservas!U888=$O$10,0.85,IF(Reservas!U888=$O$11,0.45,IF(Reservas!U888=$O$12,0.33,"")))),Reservas!W888)</f>
        <v/>
      </c>
      <c r="CI883" t="str">
        <f>IF(Reservas!Z888="",IF(Reservas!Y888="","",IF(Reservas!X888=$O$10,0.85,IF(Reservas!X888=$O$11,0.45,IF(Reservas!X888=$O$12,0.33,"")))),Reservas!Z888)</f>
        <v/>
      </c>
      <c r="CJ883" t="str">
        <f>IF(Reservas!AC888="",IF(Reservas!AB888="","",IF(Reservas!AA888=$O$10,0.85,IF(Reservas!AA888=$O$11,0.45,IF(Reservas!AA888=$O$12,0.33,"")))),Reservas!AC888)</f>
        <v/>
      </c>
      <c r="CK883" t="str">
        <f>IF(Reservas!AF888="",IF(Reservas!AE888="","",IF(Reservas!AD888=$O$10,0.85,IF(Reservas!AD888=$O$11,0.45,IF(Reservas!AD888=$O$12,0.33,"")))),Reservas!AF888)</f>
        <v/>
      </c>
      <c r="CL883" t="str">
        <f>IF(Reservas!AI888="",IF(Reservas!AH888="","",IF(Reservas!AG888=$O$10,0.85,IF(Reservas!AG888=$O$11,0.45,IF(Reservas!AG888=$O$12,0.33,"")))),Reservas!AI888)</f>
        <v/>
      </c>
      <c r="CM883" t="str">
        <f>IF(Reservas!AL888="",IF(Reservas!AK888="","",IF(Reservas!AJ888=$O$10,0.85,IF(Reservas!AJ888=$O$11,0.45,IF(Reservas!AJ888=$O$12,0.33,"")))),Reservas!AL888)</f>
        <v/>
      </c>
      <c r="CO883" t="str">
        <f>IFERROR('Prod y alimentación'!E941*IF($AN883=$R$10,VLOOKUP($AO883,Listas!$B$6:$C$106,2,),IF($AN883=$R$11,VLOOKUP($AO883,Listas!$E$6:$F$106,2,),IF($AN883=$R$12,VLOOKUP($AO883,Listas!$H$6:$I$106,2,),""))),"")</f>
        <v/>
      </c>
      <c r="CP883" t="str">
        <f>IFERROR('Prod y alimentación'!H941*IF($AN883=$R$10,VLOOKUP($AO883,Listas!$B$6:$C$106,2,),IF($AN883=$R$11,VLOOKUP($AO883,Listas!$E$6:$F$106,2,),IF($AN883=$R$12,VLOOKUP($AO883,Listas!$H$6:$I$106,2,),""))),"")</f>
        <v/>
      </c>
      <c r="CQ883" t="str">
        <f>IFERROR('Prod y alimentación'!K941*IF($AN883=$R$10,VLOOKUP($AO883,Listas!$B$6:$C$106,2,),IF($AN883=$R$11,VLOOKUP($AO883,Listas!$E$6:$F$106,2,),IF($AN883=$R$12,VLOOKUP($AO883,Listas!$H$6:$I$106,2,),""))),"")</f>
        <v/>
      </c>
      <c r="CR883" t="str">
        <f>IFERROR('Prod y alimentación'!N941*IF($AN883=$R$10,VLOOKUP($AO883,Listas!$B$6:$C$106,2,),IF($AN883=$R$11,VLOOKUP($AO883,Listas!$E$6:$F$106,2,),IF($AN883=$R$12,VLOOKUP($AO883,Listas!$H$6:$I$106,2,),""))),"")</f>
        <v/>
      </c>
      <c r="CS883" t="str">
        <f>IFERROR('Prod y alimentación'!Q941*IF($AN883=$R$10,VLOOKUP($AO883,Listas!$B$6:$C$106,2,),IF($AN883=$R$11,VLOOKUP($AO883,Listas!$E$6:$F$106,2,),IF($AN883=$R$12,VLOOKUP($AO883,Listas!$H$6:$I$106,2,),""))),"")</f>
        <v/>
      </c>
      <c r="CT883" t="str">
        <f>IFERROR('Prod y alimentación'!T941*IF($AN883=$R$10,VLOOKUP($AO883,Listas!$B$6:$C$106,2,),IF($AN883=$R$11,VLOOKUP($AO883,Listas!$E$6:$F$106,2,),IF($AN883=$R$12,VLOOKUP($AO883,Listas!$H$6:$I$106,2,),""))),"")</f>
        <v/>
      </c>
      <c r="CU883" t="str">
        <f>IFERROR('Prod y alimentación'!W941*IF($AN883=$R$10,VLOOKUP($AO883,Listas!$B$6:$C$106,2,),IF($AN883=$R$11,VLOOKUP($AO883,Listas!$E$6:$F$106,2,),IF($AN883=$R$12,VLOOKUP($AO883,Listas!$H$6:$I$106,2,),""))),"")</f>
        <v/>
      </c>
      <c r="CV883" t="str">
        <f>IFERROR('Prod y alimentación'!Z941*IF($AN883=$R$10,VLOOKUP($AO883,Listas!$B$6:$C$106,2,),IF($AN883=$R$11,VLOOKUP($AO883,Listas!$E$6:$F$106,2,),IF($AN883=$R$12,VLOOKUP($AO883,Listas!$H$6:$I$106,2,),""))),"")</f>
        <v/>
      </c>
      <c r="CW883" t="str">
        <f>IFERROR('Prod y alimentación'!AC941*IF($AN883=$R$10,VLOOKUP($AO883,Listas!$B$6:$C$106,2,),IF($AN883=$R$11,VLOOKUP($AO883,Listas!$E$6:$F$106,2,),IF($AN883=$R$12,VLOOKUP($AO883,Listas!$H$6:$I$106,2,),""))),"")</f>
        <v/>
      </c>
      <c r="CX883" t="str">
        <f>IFERROR('Prod y alimentación'!AF941*IF($AN883=$R$10,VLOOKUP($AO883,Listas!$B$6:$C$106,2,),IF($AN883=$R$11,VLOOKUP($AO883,Listas!$E$6:$F$106,2,),IF($AN883=$R$12,VLOOKUP($AO883,Listas!$H$6:$I$106,2,),""))),"")</f>
        <v/>
      </c>
      <c r="CY883" t="str">
        <f>IFERROR('Prod y alimentación'!AI941*IF($AN883=$R$10,VLOOKUP($AO883,Listas!$B$6:$C$106,2,),IF($AN883=$R$11,VLOOKUP($AO883,Listas!$E$6:$F$106,2,),IF($AN883=$R$12,VLOOKUP($AO883,Listas!$H$6:$I$106,2,),""))),"")</f>
        <v/>
      </c>
      <c r="CZ883" t="str">
        <f>IFERROR('Prod y alimentación'!AL941*IF($AN883=$R$10,VLOOKUP($AO883,Listas!$B$6:$C$106,2,),IF($AN883=$R$11,VLOOKUP($AO883,Listas!$E$6:$F$106,2,),IF($AN883=$R$12,VLOOKUP($AO883,Listas!$H$6:$I$106,2,),""))),"")</f>
        <v/>
      </c>
    </row>
    <row r="884" spans="80:104" x14ac:dyDescent="0.35">
      <c r="CB884" t="str">
        <f>IF(Reservas!E889="",IF(Reservas!D889="","",IF(Reservas!C889=$O$10,0.85,IF(Reservas!C889=$O$11,0.45,IF(Reservas!C889=$O$12,0.33,"")))),Reservas!E889)</f>
        <v/>
      </c>
      <c r="CC884" t="str">
        <f>IF(Reservas!H889="",IF(Reservas!G889="","",IF(Reservas!F889=$O$10,0.85,IF(Reservas!F889=$O$11,0.45,IF(Reservas!F889=$O$12,0.33,"")))),Reservas!H889)</f>
        <v/>
      </c>
      <c r="CD884" t="str">
        <f>IF(Reservas!K889="",IF(Reservas!J889="","",IF(Reservas!I889=$O$10,0.85,IF(Reservas!I889=$O$11,0.45,IF(Reservas!I889=$O$12,0.33,"")))),Reservas!K889)</f>
        <v/>
      </c>
      <c r="CE884" t="str">
        <f>IF(Reservas!N889="",IF(Reservas!M889="","",IF(Reservas!L889=$O$10,0.85,IF(Reservas!L889=$O$11,0.45,IF(Reservas!L889=$O$12,0.33,"")))),Reservas!N889)</f>
        <v/>
      </c>
      <c r="CF884" t="str">
        <f>IF(Reservas!Q889="",IF(Reservas!P889="","",IF(Reservas!O889=$O$10,0.85,IF(Reservas!O889=$O$11,0.45,IF(Reservas!O889=$O$12,0.33,"")))),Reservas!Q889)</f>
        <v/>
      </c>
      <c r="CG884" t="str">
        <f>IF(Reservas!T889="",IF(Reservas!S889="","",IF(Reservas!R889=$O$10,0.85,IF(Reservas!R889=$O$11,0.45,IF(Reservas!R889=$O$12,0.33,"")))),Reservas!T889)</f>
        <v/>
      </c>
      <c r="CH884" t="str">
        <f>IF(Reservas!W889="",IF(Reservas!V889="","",IF(Reservas!U889=$O$10,0.85,IF(Reservas!U889=$O$11,0.45,IF(Reservas!U889=$O$12,0.33,"")))),Reservas!W889)</f>
        <v/>
      </c>
      <c r="CI884" t="str">
        <f>IF(Reservas!Z889="",IF(Reservas!Y889="","",IF(Reservas!X889=$O$10,0.85,IF(Reservas!X889=$O$11,0.45,IF(Reservas!X889=$O$12,0.33,"")))),Reservas!Z889)</f>
        <v/>
      </c>
      <c r="CJ884" t="str">
        <f>IF(Reservas!AC889="",IF(Reservas!AB889="","",IF(Reservas!AA889=$O$10,0.85,IF(Reservas!AA889=$O$11,0.45,IF(Reservas!AA889=$O$12,0.33,"")))),Reservas!AC889)</f>
        <v/>
      </c>
      <c r="CK884" t="str">
        <f>IF(Reservas!AF889="",IF(Reservas!AE889="","",IF(Reservas!AD889=$O$10,0.85,IF(Reservas!AD889=$O$11,0.45,IF(Reservas!AD889=$O$12,0.33,"")))),Reservas!AF889)</f>
        <v/>
      </c>
      <c r="CL884" t="str">
        <f>IF(Reservas!AI889="",IF(Reservas!AH889="","",IF(Reservas!AG889=$O$10,0.85,IF(Reservas!AG889=$O$11,0.45,IF(Reservas!AG889=$O$12,0.33,"")))),Reservas!AI889)</f>
        <v/>
      </c>
      <c r="CM884" t="str">
        <f>IF(Reservas!AL889="",IF(Reservas!AK889="","",IF(Reservas!AJ889=$O$10,0.85,IF(Reservas!AJ889=$O$11,0.45,IF(Reservas!AJ889=$O$12,0.33,"")))),Reservas!AL889)</f>
        <v/>
      </c>
      <c r="CO884" t="str">
        <f>IFERROR('Prod y alimentación'!E942*IF($AN884=$R$10,VLOOKUP($AO884,Listas!$B$6:$C$106,2,),IF($AN884=$R$11,VLOOKUP($AO884,Listas!$E$6:$F$106,2,),IF($AN884=$R$12,VLOOKUP($AO884,Listas!$H$6:$I$106,2,),""))),"")</f>
        <v/>
      </c>
      <c r="CP884" t="str">
        <f>IFERROR('Prod y alimentación'!H942*IF($AN884=$R$10,VLOOKUP($AO884,Listas!$B$6:$C$106,2,),IF($AN884=$R$11,VLOOKUP($AO884,Listas!$E$6:$F$106,2,),IF($AN884=$R$12,VLOOKUP($AO884,Listas!$H$6:$I$106,2,),""))),"")</f>
        <v/>
      </c>
      <c r="CQ884" t="str">
        <f>IFERROR('Prod y alimentación'!K942*IF($AN884=$R$10,VLOOKUP($AO884,Listas!$B$6:$C$106,2,),IF($AN884=$R$11,VLOOKUP($AO884,Listas!$E$6:$F$106,2,),IF($AN884=$R$12,VLOOKUP($AO884,Listas!$H$6:$I$106,2,),""))),"")</f>
        <v/>
      </c>
      <c r="CR884" t="str">
        <f>IFERROR('Prod y alimentación'!N942*IF($AN884=$R$10,VLOOKUP($AO884,Listas!$B$6:$C$106,2,),IF($AN884=$R$11,VLOOKUP($AO884,Listas!$E$6:$F$106,2,),IF($AN884=$R$12,VLOOKUP($AO884,Listas!$H$6:$I$106,2,),""))),"")</f>
        <v/>
      </c>
      <c r="CS884" t="str">
        <f>IFERROR('Prod y alimentación'!Q942*IF($AN884=$R$10,VLOOKUP($AO884,Listas!$B$6:$C$106,2,),IF($AN884=$R$11,VLOOKUP($AO884,Listas!$E$6:$F$106,2,),IF($AN884=$R$12,VLOOKUP($AO884,Listas!$H$6:$I$106,2,),""))),"")</f>
        <v/>
      </c>
      <c r="CT884" t="str">
        <f>IFERROR('Prod y alimentación'!T942*IF($AN884=$R$10,VLOOKUP($AO884,Listas!$B$6:$C$106,2,),IF($AN884=$R$11,VLOOKUP($AO884,Listas!$E$6:$F$106,2,),IF($AN884=$R$12,VLOOKUP($AO884,Listas!$H$6:$I$106,2,),""))),"")</f>
        <v/>
      </c>
      <c r="CU884" t="str">
        <f>IFERROR('Prod y alimentación'!W942*IF($AN884=$R$10,VLOOKUP($AO884,Listas!$B$6:$C$106,2,),IF($AN884=$R$11,VLOOKUP($AO884,Listas!$E$6:$F$106,2,),IF($AN884=$R$12,VLOOKUP($AO884,Listas!$H$6:$I$106,2,),""))),"")</f>
        <v/>
      </c>
      <c r="CV884" t="str">
        <f>IFERROR('Prod y alimentación'!Z942*IF($AN884=$R$10,VLOOKUP($AO884,Listas!$B$6:$C$106,2,),IF($AN884=$R$11,VLOOKUP($AO884,Listas!$E$6:$F$106,2,),IF($AN884=$R$12,VLOOKUP($AO884,Listas!$H$6:$I$106,2,),""))),"")</f>
        <v/>
      </c>
      <c r="CW884" t="str">
        <f>IFERROR('Prod y alimentación'!AC942*IF($AN884=$R$10,VLOOKUP($AO884,Listas!$B$6:$C$106,2,),IF($AN884=$R$11,VLOOKUP($AO884,Listas!$E$6:$F$106,2,),IF($AN884=$R$12,VLOOKUP($AO884,Listas!$H$6:$I$106,2,),""))),"")</f>
        <v/>
      </c>
      <c r="CX884" t="str">
        <f>IFERROR('Prod y alimentación'!AF942*IF($AN884=$R$10,VLOOKUP($AO884,Listas!$B$6:$C$106,2,),IF($AN884=$R$11,VLOOKUP($AO884,Listas!$E$6:$F$106,2,),IF($AN884=$R$12,VLOOKUP($AO884,Listas!$H$6:$I$106,2,),""))),"")</f>
        <v/>
      </c>
      <c r="CY884" t="str">
        <f>IFERROR('Prod y alimentación'!AI942*IF($AN884=$R$10,VLOOKUP($AO884,Listas!$B$6:$C$106,2,),IF($AN884=$R$11,VLOOKUP($AO884,Listas!$E$6:$F$106,2,),IF($AN884=$R$12,VLOOKUP($AO884,Listas!$H$6:$I$106,2,),""))),"")</f>
        <v/>
      </c>
      <c r="CZ884" t="str">
        <f>IFERROR('Prod y alimentación'!AL942*IF($AN884=$R$10,VLOOKUP($AO884,Listas!$B$6:$C$106,2,),IF($AN884=$R$11,VLOOKUP($AO884,Listas!$E$6:$F$106,2,),IF($AN884=$R$12,VLOOKUP($AO884,Listas!$H$6:$I$106,2,),""))),"")</f>
        <v/>
      </c>
    </row>
    <row r="885" spans="80:104" x14ac:dyDescent="0.35">
      <c r="CB885" t="str">
        <f>IF(Reservas!E890="",IF(Reservas!D890="","",IF(Reservas!C890=$O$10,0.85,IF(Reservas!C890=$O$11,0.45,IF(Reservas!C890=$O$12,0.33,"")))),Reservas!E890)</f>
        <v/>
      </c>
      <c r="CC885" t="str">
        <f>IF(Reservas!H890="",IF(Reservas!G890="","",IF(Reservas!F890=$O$10,0.85,IF(Reservas!F890=$O$11,0.45,IF(Reservas!F890=$O$12,0.33,"")))),Reservas!H890)</f>
        <v/>
      </c>
      <c r="CD885" t="str">
        <f>IF(Reservas!K890="",IF(Reservas!J890="","",IF(Reservas!I890=$O$10,0.85,IF(Reservas!I890=$O$11,0.45,IF(Reservas!I890=$O$12,0.33,"")))),Reservas!K890)</f>
        <v/>
      </c>
      <c r="CE885" t="str">
        <f>IF(Reservas!N890="",IF(Reservas!M890="","",IF(Reservas!L890=$O$10,0.85,IF(Reservas!L890=$O$11,0.45,IF(Reservas!L890=$O$12,0.33,"")))),Reservas!N890)</f>
        <v/>
      </c>
      <c r="CF885" t="str">
        <f>IF(Reservas!Q890="",IF(Reservas!P890="","",IF(Reservas!O890=$O$10,0.85,IF(Reservas!O890=$O$11,0.45,IF(Reservas!O890=$O$12,0.33,"")))),Reservas!Q890)</f>
        <v/>
      </c>
      <c r="CG885" t="str">
        <f>IF(Reservas!T890="",IF(Reservas!S890="","",IF(Reservas!R890=$O$10,0.85,IF(Reservas!R890=$O$11,0.45,IF(Reservas!R890=$O$12,0.33,"")))),Reservas!T890)</f>
        <v/>
      </c>
      <c r="CH885" t="str">
        <f>IF(Reservas!W890="",IF(Reservas!V890="","",IF(Reservas!U890=$O$10,0.85,IF(Reservas!U890=$O$11,0.45,IF(Reservas!U890=$O$12,0.33,"")))),Reservas!W890)</f>
        <v/>
      </c>
      <c r="CI885" t="str">
        <f>IF(Reservas!Z890="",IF(Reservas!Y890="","",IF(Reservas!X890=$O$10,0.85,IF(Reservas!X890=$O$11,0.45,IF(Reservas!X890=$O$12,0.33,"")))),Reservas!Z890)</f>
        <v/>
      </c>
      <c r="CJ885" t="str">
        <f>IF(Reservas!AC890="",IF(Reservas!AB890="","",IF(Reservas!AA890=$O$10,0.85,IF(Reservas!AA890=$O$11,0.45,IF(Reservas!AA890=$O$12,0.33,"")))),Reservas!AC890)</f>
        <v/>
      </c>
      <c r="CK885" t="str">
        <f>IF(Reservas!AF890="",IF(Reservas!AE890="","",IF(Reservas!AD890=$O$10,0.85,IF(Reservas!AD890=$O$11,0.45,IF(Reservas!AD890=$O$12,0.33,"")))),Reservas!AF890)</f>
        <v/>
      </c>
      <c r="CL885" t="str">
        <f>IF(Reservas!AI890="",IF(Reservas!AH890="","",IF(Reservas!AG890=$O$10,0.85,IF(Reservas!AG890=$O$11,0.45,IF(Reservas!AG890=$O$12,0.33,"")))),Reservas!AI890)</f>
        <v/>
      </c>
      <c r="CM885" t="str">
        <f>IF(Reservas!AL890="",IF(Reservas!AK890="","",IF(Reservas!AJ890=$O$10,0.85,IF(Reservas!AJ890=$O$11,0.45,IF(Reservas!AJ890=$O$12,0.33,"")))),Reservas!AL890)</f>
        <v/>
      </c>
      <c r="CO885" t="str">
        <f>IFERROR('Prod y alimentación'!E943*IF($AN885=$R$10,VLOOKUP($AO885,Listas!$B$6:$C$106,2,),IF($AN885=$R$11,VLOOKUP($AO885,Listas!$E$6:$F$106,2,),IF($AN885=$R$12,VLOOKUP($AO885,Listas!$H$6:$I$106,2,),""))),"")</f>
        <v/>
      </c>
      <c r="CP885" t="str">
        <f>IFERROR('Prod y alimentación'!H943*IF($AN885=$R$10,VLOOKUP($AO885,Listas!$B$6:$C$106,2,),IF($AN885=$R$11,VLOOKUP($AO885,Listas!$E$6:$F$106,2,),IF($AN885=$R$12,VLOOKUP($AO885,Listas!$H$6:$I$106,2,),""))),"")</f>
        <v/>
      </c>
      <c r="CQ885" t="str">
        <f>IFERROR('Prod y alimentación'!K943*IF($AN885=$R$10,VLOOKUP($AO885,Listas!$B$6:$C$106,2,),IF($AN885=$R$11,VLOOKUP($AO885,Listas!$E$6:$F$106,2,),IF($AN885=$R$12,VLOOKUP($AO885,Listas!$H$6:$I$106,2,),""))),"")</f>
        <v/>
      </c>
      <c r="CR885" t="str">
        <f>IFERROR('Prod y alimentación'!N943*IF($AN885=$R$10,VLOOKUP($AO885,Listas!$B$6:$C$106,2,),IF($AN885=$R$11,VLOOKUP($AO885,Listas!$E$6:$F$106,2,),IF($AN885=$R$12,VLOOKUP($AO885,Listas!$H$6:$I$106,2,),""))),"")</f>
        <v/>
      </c>
      <c r="CS885" t="str">
        <f>IFERROR('Prod y alimentación'!Q943*IF($AN885=$R$10,VLOOKUP($AO885,Listas!$B$6:$C$106,2,),IF($AN885=$R$11,VLOOKUP($AO885,Listas!$E$6:$F$106,2,),IF($AN885=$R$12,VLOOKUP($AO885,Listas!$H$6:$I$106,2,),""))),"")</f>
        <v/>
      </c>
      <c r="CT885" t="str">
        <f>IFERROR('Prod y alimentación'!T943*IF($AN885=$R$10,VLOOKUP($AO885,Listas!$B$6:$C$106,2,),IF($AN885=$R$11,VLOOKUP($AO885,Listas!$E$6:$F$106,2,),IF($AN885=$R$12,VLOOKUP($AO885,Listas!$H$6:$I$106,2,),""))),"")</f>
        <v/>
      </c>
      <c r="CU885" t="str">
        <f>IFERROR('Prod y alimentación'!W943*IF($AN885=$R$10,VLOOKUP($AO885,Listas!$B$6:$C$106,2,),IF($AN885=$R$11,VLOOKUP($AO885,Listas!$E$6:$F$106,2,),IF($AN885=$R$12,VLOOKUP($AO885,Listas!$H$6:$I$106,2,),""))),"")</f>
        <v/>
      </c>
      <c r="CV885" t="str">
        <f>IFERROR('Prod y alimentación'!Z943*IF($AN885=$R$10,VLOOKUP($AO885,Listas!$B$6:$C$106,2,),IF($AN885=$R$11,VLOOKUP($AO885,Listas!$E$6:$F$106,2,),IF($AN885=$R$12,VLOOKUP($AO885,Listas!$H$6:$I$106,2,),""))),"")</f>
        <v/>
      </c>
      <c r="CW885" t="str">
        <f>IFERROR('Prod y alimentación'!AC943*IF($AN885=$R$10,VLOOKUP($AO885,Listas!$B$6:$C$106,2,),IF($AN885=$R$11,VLOOKUP($AO885,Listas!$E$6:$F$106,2,),IF($AN885=$R$12,VLOOKUP($AO885,Listas!$H$6:$I$106,2,),""))),"")</f>
        <v/>
      </c>
      <c r="CX885" t="str">
        <f>IFERROR('Prod y alimentación'!AF943*IF($AN885=$R$10,VLOOKUP($AO885,Listas!$B$6:$C$106,2,),IF($AN885=$R$11,VLOOKUP($AO885,Listas!$E$6:$F$106,2,),IF($AN885=$R$12,VLOOKUP($AO885,Listas!$H$6:$I$106,2,),""))),"")</f>
        <v/>
      </c>
      <c r="CY885" t="str">
        <f>IFERROR('Prod y alimentación'!AI943*IF($AN885=$R$10,VLOOKUP($AO885,Listas!$B$6:$C$106,2,),IF($AN885=$R$11,VLOOKUP($AO885,Listas!$E$6:$F$106,2,),IF($AN885=$R$12,VLOOKUP($AO885,Listas!$H$6:$I$106,2,),""))),"")</f>
        <v/>
      </c>
      <c r="CZ885" t="str">
        <f>IFERROR('Prod y alimentación'!AL943*IF($AN885=$R$10,VLOOKUP($AO885,Listas!$B$6:$C$106,2,),IF($AN885=$R$11,VLOOKUP($AO885,Listas!$E$6:$F$106,2,),IF($AN885=$R$12,VLOOKUP($AO885,Listas!$H$6:$I$106,2,),""))),"")</f>
        <v/>
      </c>
    </row>
    <row r="886" spans="80:104" x14ac:dyDescent="0.35">
      <c r="CB886" t="str">
        <f>IF(Reservas!E891="",IF(Reservas!D891="","",IF(Reservas!C891=$O$10,0.85,IF(Reservas!C891=$O$11,0.45,IF(Reservas!C891=$O$12,0.33,"")))),Reservas!E891)</f>
        <v/>
      </c>
      <c r="CC886" t="str">
        <f>IF(Reservas!H891="",IF(Reservas!G891="","",IF(Reservas!F891=$O$10,0.85,IF(Reservas!F891=$O$11,0.45,IF(Reservas!F891=$O$12,0.33,"")))),Reservas!H891)</f>
        <v/>
      </c>
      <c r="CD886" t="str">
        <f>IF(Reservas!K891="",IF(Reservas!J891="","",IF(Reservas!I891=$O$10,0.85,IF(Reservas!I891=$O$11,0.45,IF(Reservas!I891=$O$12,0.33,"")))),Reservas!K891)</f>
        <v/>
      </c>
      <c r="CE886" t="str">
        <f>IF(Reservas!N891="",IF(Reservas!M891="","",IF(Reservas!L891=$O$10,0.85,IF(Reservas!L891=$O$11,0.45,IF(Reservas!L891=$O$12,0.33,"")))),Reservas!N891)</f>
        <v/>
      </c>
      <c r="CF886" t="str">
        <f>IF(Reservas!Q891="",IF(Reservas!P891="","",IF(Reservas!O891=$O$10,0.85,IF(Reservas!O891=$O$11,0.45,IF(Reservas!O891=$O$12,0.33,"")))),Reservas!Q891)</f>
        <v/>
      </c>
      <c r="CG886" t="str">
        <f>IF(Reservas!T891="",IF(Reservas!S891="","",IF(Reservas!R891=$O$10,0.85,IF(Reservas!R891=$O$11,0.45,IF(Reservas!R891=$O$12,0.33,"")))),Reservas!T891)</f>
        <v/>
      </c>
      <c r="CH886" t="str">
        <f>IF(Reservas!W891="",IF(Reservas!V891="","",IF(Reservas!U891=$O$10,0.85,IF(Reservas!U891=$O$11,0.45,IF(Reservas!U891=$O$12,0.33,"")))),Reservas!W891)</f>
        <v/>
      </c>
      <c r="CI886" t="str">
        <f>IF(Reservas!Z891="",IF(Reservas!Y891="","",IF(Reservas!X891=$O$10,0.85,IF(Reservas!X891=$O$11,0.45,IF(Reservas!X891=$O$12,0.33,"")))),Reservas!Z891)</f>
        <v/>
      </c>
      <c r="CJ886" t="str">
        <f>IF(Reservas!AC891="",IF(Reservas!AB891="","",IF(Reservas!AA891=$O$10,0.85,IF(Reservas!AA891=$O$11,0.45,IF(Reservas!AA891=$O$12,0.33,"")))),Reservas!AC891)</f>
        <v/>
      </c>
      <c r="CK886" t="str">
        <f>IF(Reservas!AF891="",IF(Reservas!AE891="","",IF(Reservas!AD891=$O$10,0.85,IF(Reservas!AD891=$O$11,0.45,IF(Reservas!AD891=$O$12,0.33,"")))),Reservas!AF891)</f>
        <v/>
      </c>
      <c r="CL886" t="str">
        <f>IF(Reservas!AI891="",IF(Reservas!AH891="","",IF(Reservas!AG891=$O$10,0.85,IF(Reservas!AG891=$O$11,0.45,IF(Reservas!AG891=$O$12,0.33,"")))),Reservas!AI891)</f>
        <v/>
      </c>
      <c r="CM886" t="str">
        <f>IF(Reservas!AL891="",IF(Reservas!AK891="","",IF(Reservas!AJ891=$O$10,0.85,IF(Reservas!AJ891=$O$11,0.45,IF(Reservas!AJ891=$O$12,0.33,"")))),Reservas!AL891)</f>
        <v/>
      </c>
      <c r="CO886" t="str">
        <f>IFERROR('Prod y alimentación'!E944*IF($AN886=$R$10,VLOOKUP($AO886,Listas!$B$6:$C$106,2,),IF($AN886=$R$11,VLOOKUP($AO886,Listas!$E$6:$F$106,2,),IF($AN886=$R$12,VLOOKUP($AO886,Listas!$H$6:$I$106,2,),""))),"")</f>
        <v/>
      </c>
      <c r="CP886" t="str">
        <f>IFERROR('Prod y alimentación'!H944*IF($AN886=$R$10,VLOOKUP($AO886,Listas!$B$6:$C$106,2,),IF($AN886=$R$11,VLOOKUP($AO886,Listas!$E$6:$F$106,2,),IF($AN886=$R$12,VLOOKUP($AO886,Listas!$H$6:$I$106,2,),""))),"")</f>
        <v/>
      </c>
      <c r="CQ886" t="str">
        <f>IFERROR('Prod y alimentación'!K944*IF($AN886=$R$10,VLOOKUP($AO886,Listas!$B$6:$C$106,2,),IF($AN886=$R$11,VLOOKUP($AO886,Listas!$E$6:$F$106,2,),IF($AN886=$R$12,VLOOKUP($AO886,Listas!$H$6:$I$106,2,),""))),"")</f>
        <v/>
      </c>
      <c r="CR886" t="str">
        <f>IFERROR('Prod y alimentación'!N944*IF($AN886=$R$10,VLOOKUP($AO886,Listas!$B$6:$C$106,2,),IF($AN886=$R$11,VLOOKUP($AO886,Listas!$E$6:$F$106,2,),IF($AN886=$R$12,VLOOKUP($AO886,Listas!$H$6:$I$106,2,),""))),"")</f>
        <v/>
      </c>
      <c r="CS886" t="str">
        <f>IFERROR('Prod y alimentación'!Q944*IF($AN886=$R$10,VLOOKUP($AO886,Listas!$B$6:$C$106,2,),IF($AN886=$R$11,VLOOKUP($AO886,Listas!$E$6:$F$106,2,),IF($AN886=$R$12,VLOOKUP($AO886,Listas!$H$6:$I$106,2,),""))),"")</f>
        <v/>
      </c>
      <c r="CT886" t="str">
        <f>IFERROR('Prod y alimentación'!T944*IF($AN886=$R$10,VLOOKUP($AO886,Listas!$B$6:$C$106,2,),IF($AN886=$R$11,VLOOKUP($AO886,Listas!$E$6:$F$106,2,),IF($AN886=$R$12,VLOOKUP($AO886,Listas!$H$6:$I$106,2,),""))),"")</f>
        <v/>
      </c>
      <c r="CU886" t="str">
        <f>IFERROR('Prod y alimentación'!W944*IF($AN886=$R$10,VLOOKUP($AO886,Listas!$B$6:$C$106,2,),IF($AN886=$R$11,VLOOKUP($AO886,Listas!$E$6:$F$106,2,),IF($AN886=$R$12,VLOOKUP($AO886,Listas!$H$6:$I$106,2,),""))),"")</f>
        <v/>
      </c>
      <c r="CV886" t="str">
        <f>IFERROR('Prod y alimentación'!Z944*IF($AN886=$R$10,VLOOKUP($AO886,Listas!$B$6:$C$106,2,),IF($AN886=$R$11,VLOOKUP($AO886,Listas!$E$6:$F$106,2,),IF($AN886=$R$12,VLOOKUP($AO886,Listas!$H$6:$I$106,2,),""))),"")</f>
        <v/>
      </c>
      <c r="CW886" t="str">
        <f>IFERROR('Prod y alimentación'!AC944*IF($AN886=$R$10,VLOOKUP($AO886,Listas!$B$6:$C$106,2,),IF($AN886=$R$11,VLOOKUP($AO886,Listas!$E$6:$F$106,2,),IF($AN886=$R$12,VLOOKUP($AO886,Listas!$H$6:$I$106,2,),""))),"")</f>
        <v/>
      </c>
      <c r="CX886" t="str">
        <f>IFERROR('Prod y alimentación'!AF944*IF($AN886=$R$10,VLOOKUP($AO886,Listas!$B$6:$C$106,2,),IF($AN886=$R$11,VLOOKUP($AO886,Listas!$E$6:$F$106,2,),IF($AN886=$R$12,VLOOKUP($AO886,Listas!$H$6:$I$106,2,),""))),"")</f>
        <v/>
      </c>
      <c r="CY886" t="str">
        <f>IFERROR('Prod y alimentación'!AI944*IF($AN886=$R$10,VLOOKUP($AO886,Listas!$B$6:$C$106,2,),IF($AN886=$R$11,VLOOKUP($AO886,Listas!$E$6:$F$106,2,),IF($AN886=$R$12,VLOOKUP($AO886,Listas!$H$6:$I$106,2,),""))),"")</f>
        <v/>
      </c>
      <c r="CZ886" t="str">
        <f>IFERROR('Prod y alimentación'!AL944*IF($AN886=$R$10,VLOOKUP($AO886,Listas!$B$6:$C$106,2,),IF($AN886=$R$11,VLOOKUP($AO886,Listas!$E$6:$F$106,2,),IF($AN886=$R$12,VLOOKUP($AO886,Listas!$H$6:$I$106,2,),""))),"")</f>
        <v/>
      </c>
    </row>
    <row r="887" spans="80:104" x14ac:dyDescent="0.35">
      <c r="CB887" t="str">
        <f>IF(Reservas!E892="",IF(Reservas!D892="","",IF(Reservas!C892=$O$10,0.85,IF(Reservas!C892=$O$11,0.45,IF(Reservas!C892=$O$12,0.33,"")))),Reservas!E892)</f>
        <v/>
      </c>
      <c r="CC887" t="str">
        <f>IF(Reservas!H892="",IF(Reservas!G892="","",IF(Reservas!F892=$O$10,0.85,IF(Reservas!F892=$O$11,0.45,IF(Reservas!F892=$O$12,0.33,"")))),Reservas!H892)</f>
        <v/>
      </c>
      <c r="CD887" t="str">
        <f>IF(Reservas!K892="",IF(Reservas!J892="","",IF(Reservas!I892=$O$10,0.85,IF(Reservas!I892=$O$11,0.45,IF(Reservas!I892=$O$12,0.33,"")))),Reservas!K892)</f>
        <v/>
      </c>
      <c r="CE887" t="str">
        <f>IF(Reservas!N892="",IF(Reservas!M892="","",IF(Reservas!L892=$O$10,0.85,IF(Reservas!L892=$O$11,0.45,IF(Reservas!L892=$O$12,0.33,"")))),Reservas!N892)</f>
        <v/>
      </c>
      <c r="CF887" t="str">
        <f>IF(Reservas!Q892="",IF(Reservas!P892="","",IF(Reservas!O892=$O$10,0.85,IF(Reservas!O892=$O$11,0.45,IF(Reservas!O892=$O$12,0.33,"")))),Reservas!Q892)</f>
        <v/>
      </c>
      <c r="CG887" t="str">
        <f>IF(Reservas!T892="",IF(Reservas!S892="","",IF(Reservas!R892=$O$10,0.85,IF(Reservas!R892=$O$11,0.45,IF(Reservas!R892=$O$12,0.33,"")))),Reservas!T892)</f>
        <v/>
      </c>
      <c r="CH887" t="str">
        <f>IF(Reservas!W892="",IF(Reservas!V892="","",IF(Reservas!U892=$O$10,0.85,IF(Reservas!U892=$O$11,0.45,IF(Reservas!U892=$O$12,0.33,"")))),Reservas!W892)</f>
        <v/>
      </c>
      <c r="CI887" t="str">
        <f>IF(Reservas!Z892="",IF(Reservas!Y892="","",IF(Reservas!X892=$O$10,0.85,IF(Reservas!X892=$O$11,0.45,IF(Reservas!X892=$O$12,0.33,"")))),Reservas!Z892)</f>
        <v/>
      </c>
      <c r="CJ887" t="str">
        <f>IF(Reservas!AC892="",IF(Reservas!AB892="","",IF(Reservas!AA892=$O$10,0.85,IF(Reservas!AA892=$O$11,0.45,IF(Reservas!AA892=$O$12,0.33,"")))),Reservas!AC892)</f>
        <v/>
      </c>
      <c r="CK887" t="str">
        <f>IF(Reservas!AF892="",IF(Reservas!AE892="","",IF(Reservas!AD892=$O$10,0.85,IF(Reservas!AD892=$O$11,0.45,IF(Reservas!AD892=$O$12,0.33,"")))),Reservas!AF892)</f>
        <v/>
      </c>
      <c r="CL887" t="str">
        <f>IF(Reservas!AI892="",IF(Reservas!AH892="","",IF(Reservas!AG892=$O$10,0.85,IF(Reservas!AG892=$O$11,0.45,IF(Reservas!AG892=$O$12,0.33,"")))),Reservas!AI892)</f>
        <v/>
      </c>
      <c r="CM887" t="str">
        <f>IF(Reservas!AL892="",IF(Reservas!AK892="","",IF(Reservas!AJ892=$O$10,0.85,IF(Reservas!AJ892=$O$11,0.45,IF(Reservas!AJ892=$O$12,0.33,"")))),Reservas!AL892)</f>
        <v/>
      </c>
      <c r="CO887" t="str">
        <f>IFERROR('Prod y alimentación'!E945*IF($AN887=$R$10,VLOOKUP($AO887,Listas!$B$6:$C$106,2,),IF($AN887=$R$11,VLOOKUP($AO887,Listas!$E$6:$F$106,2,),IF($AN887=$R$12,VLOOKUP($AO887,Listas!$H$6:$I$106,2,),""))),"")</f>
        <v/>
      </c>
      <c r="CP887" t="str">
        <f>IFERROR('Prod y alimentación'!H945*IF($AN887=$R$10,VLOOKUP($AO887,Listas!$B$6:$C$106,2,),IF($AN887=$R$11,VLOOKUP($AO887,Listas!$E$6:$F$106,2,),IF($AN887=$R$12,VLOOKUP($AO887,Listas!$H$6:$I$106,2,),""))),"")</f>
        <v/>
      </c>
      <c r="CQ887" t="str">
        <f>IFERROR('Prod y alimentación'!K945*IF($AN887=$R$10,VLOOKUP($AO887,Listas!$B$6:$C$106,2,),IF($AN887=$R$11,VLOOKUP($AO887,Listas!$E$6:$F$106,2,),IF($AN887=$R$12,VLOOKUP($AO887,Listas!$H$6:$I$106,2,),""))),"")</f>
        <v/>
      </c>
      <c r="CR887" t="str">
        <f>IFERROR('Prod y alimentación'!N945*IF($AN887=$R$10,VLOOKUP($AO887,Listas!$B$6:$C$106,2,),IF($AN887=$R$11,VLOOKUP($AO887,Listas!$E$6:$F$106,2,),IF($AN887=$R$12,VLOOKUP($AO887,Listas!$H$6:$I$106,2,),""))),"")</f>
        <v/>
      </c>
      <c r="CS887" t="str">
        <f>IFERROR('Prod y alimentación'!Q945*IF($AN887=$R$10,VLOOKUP($AO887,Listas!$B$6:$C$106,2,),IF($AN887=$R$11,VLOOKUP($AO887,Listas!$E$6:$F$106,2,),IF($AN887=$R$12,VLOOKUP($AO887,Listas!$H$6:$I$106,2,),""))),"")</f>
        <v/>
      </c>
      <c r="CT887" t="str">
        <f>IFERROR('Prod y alimentación'!T945*IF($AN887=$R$10,VLOOKUP($AO887,Listas!$B$6:$C$106,2,),IF($AN887=$R$11,VLOOKUP($AO887,Listas!$E$6:$F$106,2,),IF($AN887=$R$12,VLOOKUP($AO887,Listas!$H$6:$I$106,2,),""))),"")</f>
        <v/>
      </c>
      <c r="CU887" t="str">
        <f>IFERROR('Prod y alimentación'!W945*IF($AN887=$R$10,VLOOKUP($AO887,Listas!$B$6:$C$106,2,),IF($AN887=$R$11,VLOOKUP($AO887,Listas!$E$6:$F$106,2,),IF($AN887=$R$12,VLOOKUP($AO887,Listas!$H$6:$I$106,2,),""))),"")</f>
        <v/>
      </c>
      <c r="CV887" t="str">
        <f>IFERROR('Prod y alimentación'!Z945*IF($AN887=$R$10,VLOOKUP($AO887,Listas!$B$6:$C$106,2,),IF($AN887=$R$11,VLOOKUP($AO887,Listas!$E$6:$F$106,2,),IF($AN887=$R$12,VLOOKUP($AO887,Listas!$H$6:$I$106,2,),""))),"")</f>
        <v/>
      </c>
      <c r="CW887" t="str">
        <f>IFERROR('Prod y alimentación'!AC945*IF($AN887=$R$10,VLOOKUP($AO887,Listas!$B$6:$C$106,2,),IF($AN887=$R$11,VLOOKUP($AO887,Listas!$E$6:$F$106,2,),IF($AN887=$R$12,VLOOKUP($AO887,Listas!$H$6:$I$106,2,),""))),"")</f>
        <v/>
      </c>
      <c r="CX887" t="str">
        <f>IFERROR('Prod y alimentación'!AF945*IF($AN887=$R$10,VLOOKUP($AO887,Listas!$B$6:$C$106,2,),IF($AN887=$R$11,VLOOKUP($AO887,Listas!$E$6:$F$106,2,),IF($AN887=$R$12,VLOOKUP($AO887,Listas!$H$6:$I$106,2,),""))),"")</f>
        <v/>
      </c>
      <c r="CY887" t="str">
        <f>IFERROR('Prod y alimentación'!AI945*IF($AN887=$R$10,VLOOKUP($AO887,Listas!$B$6:$C$106,2,),IF($AN887=$R$11,VLOOKUP($AO887,Listas!$E$6:$F$106,2,),IF($AN887=$R$12,VLOOKUP($AO887,Listas!$H$6:$I$106,2,),""))),"")</f>
        <v/>
      </c>
      <c r="CZ887" t="str">
        <f>IFERROR('Prod y alimentación'!AL945*IF($AN887=$R$10,VLOOKUP($AO887,Listas!$B$6:$C$106,2,),IF($AN887=$R$11,VLOOKUP($AO887,Listas!$E$6:$F$106,2,),IF($AN887=$R$12,VLOOKUP($AO887,Listas!$H$6:$I$106,2,),""))),"")</f>
        <v/>
      </c>
    </row>
    <row r="888" spans="80:104" x14ac:dyDescent="0.35">
      <c r="CB888" t="str">
        <f>IF(Reservas!E893="",IF(Reservas!D893="","",IF(Reservas!C893=$O$10,0.85,IF(Reservas!C893=$O$11,0.45,IF(Reservas!C893=$O$12,0.33,"")))),Reservas!E893)</f>
        <v/>
      </c>
      <c r="CC888" t="str">
        <f>IF(Reservas!H893="",IF(Reservas!G893="","",IF(Reservas!F893=$O$10,0.85,IF(Reservas!F893=$O$11,0.45,IF(Reservas!F893=$O$12,0.33,"")))),Reservas!H893)</f>
        <v/>
      </c>
      <c r="CD888" t="str">
        <f>IF(Reservas!K893="",IF(Reservas!J893="","",IF(Reservas!I893=$O$10,0.85,IF(Reservas!I893=$O$11,0.45,IF(Reservas!I893=$O$12,0.33,"")))),Reservas!K893)</f>
        <v/>
      </c>
      <c r="CE888" t="str">
        <f>IF(Reservas!N893="",IF(Reservas!M893="","",IF(Reservas!L893=$O$10,0.85,IF(Reservas!L893=$O$11,0.45,IF(Reservas!L893=$O$12,0.33,"")))),Reservas!N893)</f>
        <v/>
      </c>
      <c r="CF888" t="str">
        <f>IF(Reservas!Q893="",IF(Reservas!P893="","",IF(Reservas!O893=$O$10,0.85,IF(Reservas!O893=$O$11,0.45,IF(Reservas!O893=$O$12,0.33,"")))),Reservas!Q893)</f>
        <v/>
      </c>
      <c r="CG888" t="str">
        <f>IF(Reservas!T893="",IF(Reservas!S893="","",IF(Reservas!R893=$O$10,0.85,IF(Reservas!R893=$O$11,0.45,IF(Reservas!R893=$O$12,0.33,"")))),Reservas!T893)</f>
        <v/>
      </c>
      <c r="CH888" t="str">
        <f>IF(Reservas!W893="",IF(Reservas!V893="","",IF(Reservas!U893=$O$10,0.85,IF(Reservas!U893=$O$11,0.45,IF(Reservas!U893=$O$12,0.33,"")))),Reservas!W893)</f>
        <v/>
      </c>
      <c r="CI888" t="str">
        <f>IF(Reservas!Z893="",IF(Reservas!Y893="","",IF(Reservas!X893=$O$10,0.85,IF(Reservas!X893=$O$11,0.45,IF(Reservas!X893=$O$12,0.33,"")))),Reservas!Z893)</f>
        <v/>
      </c>
      <c r="CJ888" t="str">
        <f>IF(Reservas!AC893="",IF(Reservas!AB893="","",IF(Reservas!AA893=$O$10,0.85,IF(Reservas!AA893=$O$11,0.45,IF(Reservas!AA893=$O$12,0.33,"")))),Reservas!AC893)</f>
        <v/>
      </c>
      <c r="CK888" t="str">
        <f>IF(Reservas!AF893="",IF(Reservas!AE893="","",IF(Reservas!AD893=$O$10,0.85,IF(Reservas!AD893=$O$11,0.45,IF(Reservas!AD893=$O$12,0.33,"")))),Reservas!AF893)</f>
        <v/>
      </c>
      <c r="CL888" t="str">
        <f>IF(Reservas!AI893="",IF(Reservas!AH893="","",IF(Reservas!AG893=$O$10,0.85,IF(Reservas!AG893=$O$11,0.45,IF(Reservas!AG893=$O$12,0.33,"")))),Reservas!AI893)</f>
        <v/>
      </c>
      <c r="CM888" t="str">
        <f>IF(Reservas!AL893="",IF(Reservas!AK893="","",IF(Reservas!AJ893=$O$10,0.85,IF(Reservas!AJ893=$O$11,0.45,IF(Reservas!AJ893=$O$12,0.33,"")))),Reservas!AL893)</f>
        <v/>
      </c>
      <c r="CO888" t="str">
        <f>IFERROR('Prod y alimentación'!E946*IF($AN888=$R$10,VLOOKUP($AO888,Listas!$B$6:$C$106,2,),IF($AN888=$R$11,VLOOKUP($AO888,Listas!$E$6:$F$106,2,),IF($AN888=$R$12,VLOOKUP($AO888,Listas!$H$6:$I$106,2,),""))),"")</f>
        <v/>
      </c>
      <c r="CP888" t="str">
        <f>IFERROR('Prod y alimentación'!H946*IF($AN888=$R$10,VLOOKUP($AO888,Listas!$B$6:$C$106,2,),IF($AN888=$R$11,VLOOKUP($AO888,Listas!$E$6:$F$106,2,),IF($AN888=$R$12,VLOOKUP($AO888,Listas!$H$6:$I$106,2,),""))),"")</f>
        <v/>
      </c>
      <c r="CQ888" t="str">
        <f>IFERROR('Prod y alimentación'!K946*IF($AN888=$R$10,VLOOKUP($AO888,Listas!$B$6:$C$106,2,),IF($AN888=$R$11,VLOOKUP($AO888,Listas!$E$6:$F$106,2,),IF($AN888=$R$12,VLOOKUP($AO888,Listas!$H$6:$I$106,2,),""))),"")</f>
        <v/>
      </c>
      <c r="CR888" t="str">
        <f>IFERROR('Prod y alimentación'!N946*IF($AN888=$R$10,VLOOKUP($AO888,Listas!$B$6:$C$106,2,),IF($AN888=$R$11,VLOOKUP($AO888,Listas!$E$6:$F$106,2,),IF($AN888=$R$12,VLOOKUP($AO888,Listas!$H$6:$I$106,2,),""))),"")</f>
        <v/>
      </c>
      <c r="CS888" t="str">
        <f>IFERROR('Prod y alimentación'!Q946*IF($AN888=$R$10,VLOOKUP($AO888,Listas!$B$6:$C$106,2,),IF($AN888=$R$11,VLOOKUP($AO888,Listas!$E$6:$F$106,2,),IF($AN888=$R$12,VLOOKUP($AO888,Listas!$H$6:$I$106,2,),""))),"")</f>
        <v/>
      </c>
      <c r="CT888" t="str">
        <f>IFERROR('Prod y alimentación'!T946*IF($AN888=$R$10,VLOOKUP($AO888,Listas!$B$6:$C$106,2,),IF($AN888=$R$11,VLOOKUP($AO888,Listas!$E$6:$F$106,2,),IF($AN888=$R$12,VLOOKUP($AO888,Listas!$H$6:$I$106,2,),""))),"")</f>
        <v/>
      </c>
      <c r="CU888" t="str">
        <f>IFERROR('Prod y alimentación'!W946*IF($AN888=$R$10,VLOOKUP($AO888,Listas!$B$6:$C$106,2,),IF($AN888=$R$11,VLOOKUP($AO888,Listas!$E$6:$F$106,2,),IF($AN888=$R$12,VLOOKUP($AO888,Listas!$H$6:$I$106,2,),""))),"")</f>
        <v/>
      </c>
      <c r="CV888" t="str">
        <f>IFERROR('Prod y alimentación'!Z946*IF($AN888=$R$10,VLOOKUP($AO888,Listas!$B$6:$C$106,2,),IF($AN888=$R$11,VLOOKUP($AO888,Listas!$E$6:$F$106,2,),IF($AN888=$R$12,VLOOKUP($AO888,Listas!$H$6:$I$106,2,),""))),"")</f>
        <v/>
      </c>
      <c r="CW888" t="str">
        <f>IFERROR('Prod y alimentación'!AC946*IF($AN888=$R$10,VLOOKUP($AO888,Listas!$B$6:$C$106,2,),IF($AN888=$R$11,VLOOKUP($AO888,Listas!$E$6:$F$106,2,),IF($AN888=$R$12,VLOOKUP($AO888,Listas!$H$6:$I$106,2,),""))),"")</f>
        <v/>
      </c>
      <c r="CX888" t="str">
        <f>IFERROR('Prod y alimentación'!AF946*IF($AN888=$R$10,VLOOKUP($AO888,Listas!$B$6:$C$106,2,),IF($AN888=$R$11,VLOOKUP($AO888,Listas!$E$6:$F$106,2,),IF($AN888=$R$12,VLOOKUP($AO888,Listas!$H$6:$I$106,2,),""))),"")</f>
        <v/>
      </c>
      <c r="CY888" t="str">
        <f>IFERROR('Prod y alimentación'!AI946*IF($AN888=$R$10,VLOOKUP($AO888,Listas!$B$6:$C$106,2,),IF($AN888=$R$11,VLOOKUP($AO888,Listas!$E$6:$F$106,2,),IF($AN888=$R$12,VLOOKUP($AO888,Listas!$H$6:$I$106,2,),""))),"")</f>
        <v/>
      </c>
      <c r="CZ888" t="str">
        <f>IFERROR('Prod y alimentación'!AL946*IF($AN888=$R$10,VLOOKUP($AO888,Listas!$B$6:$C$106,2,),IF($AN888=$R$11,VLOOKUP($AO888,Listas!$E$6:$F$106,2,),IF($AN888=$R$12,VLOOKUP($AO888,Listas!$H$6:$I$106,2,),""))),"")</f>
        <v/>
      </c>
    </row>
    <row r="889" spans="80:104" x14ac:dyDescent="0.35">
      <c r="CB889" t="str">
        <f>IF(Reservas!E894="",IF(Reservas!D894="","",IF(Reservas!C894=$O$10,0.85,IF(Reservas!C894=$O$11,0.45,IF(Reservas!C894=$O$12,0.33,"")))),Reservas!E894)</f>
        <v/>
      </c>
      <c r="CC889" t="str">
        <f>IF(Reservas!H894="",IF(Reservas!G894="","",IF(Reservas!F894=$O$10,0.85,IF(Reservas!F894=$O$11,0.45,IF(Reservas!F894=$O$12,0.33,"")))),Reservas!H894)</f>
        <v/>
      </c>
      <c r="CD889" t="str">
        <f>IF(Reservas!K894="",IF(Reservas!J894="","",IF(Reservas!I894=$O$10,0.85,IF(Reservas!I894=$O$11,0.45,IF(Reservas!I894=$O$12,0.33,"")))),Reservas!K894)</f>
        <v/>
      </c>
      <c r="CE889" t="str">
        <f>IF(Reservas!N894="",IF(Reservas!M894="","",IF(Reservas!L894=$O$10,0.85,IF(Reservas!L894=$O$11,0.45,IF(Reservas!L894=$O$12,0.33,"")))),Reservas!N894)</f>
        <v/>
      </c>
      <c r="CF889" t="str">
        <f>IF(Reservas!Q894="",IF(Reservas!P894="","",IF(Reservas!O894=$O$10,0.85,IF(Reservas!O894=$O$11,0.45,IF(Reservas!O894=$O$12,0.33,"")))),Reservas!Q894)</f>
        <v/>
      </c>
      <c r="CG889" t="str">
        <f>IF(Reservas!T894="",IF(Reservas!S894="","",IF(Reservas!R894=$O$10,0.85,IF(Reservas!R894=$O$11,0.45,IF(Reservas!R894=$O$12,0.33,"")))),Reservas!T894)</f>
        <v/>
      </c>
      <c r="CH889" t="str">
        <f>IF(Reservas!W894="",IF(Reservas!V894="","",IF(Reservas!U894=$O$10,0.85,IF(Reservas!U894=$O$11,0.45,IF(Reservas!U894=$O$12,0.33,"")))),Reservas!W894)</f>
        <v/>
      </c>
      <c r="CI889" t="str">
        <f>IF(Reservas!Z894="",IF(Reservas!Y894="","",IF(Reservas!X894=$O$10,0.85,IF(Reservas!X894=$O$11,0.45,IF(Reservas!X894=$O$12,0.33,"")))),Reservas!Z894)</f>
        <v/>
      </c>
      <c r="CJ889" t="str">
        <f>IF(Reservas!AC894="",IF(Reservas!AB894="","",IF(Reservas!AA894=$O$10,0.85,IF(Reservas!AA894=$O$11,0.45,IF(Reservas!AA894=$O$12,0.33,"")))),Reservas!AC894)</f>
        <v/>
      </c>
      <c r="CK889" t="str">
        <f>IF(Reservas!AF894="",IF(Reservas!AE894="","",IF(Reservas!AD894=$O$10,0.85,IF(Reservas!AD894=$O$11,0.45,IF(Reservas!AD894=$O$12,0.33,"")))),Reservas!AF894)</f>
        <v/>
      </c>
      <c r="CL889" t="str">
        <f>IF(Reservas!AI894="",IF(Reservas!AH894="","",IF(Reservas!AG894=$O$10,0.85,IF(Reservas!AG894=$O$11,0.45,IF(Reservas!AG894=$O$12,0.33,"")))),Reservas!AI894)</f>
        <v/>
      </c>
      <c r="CM889" t="str">
        <f>IF(Reservas!AL894="",IF(Reservas!AK894="","",IF(Reservas!AJ894=$O$10,0.85,IF(Reservas!AJ894=$O$11,0.45,IF(Reservas!AJ894=$O$12,0.33,"")))),Reservas!AL894)</f>
        <v/>
      </c>
      <c r="CO889" t="str">
        <f>IFERROR('Prod y alimentación'!E947*IF($AN889=$R$10,VLOOKUP($AO889,Listas!$B$6:$C$106,2,),IF($AN889=$R$11,VLOOKUP($AO889,Listas!$E$6:$F$106,2,),IF($AN889=$R$12,VLOOKUP($AO889,Listas!$H$6:$I$106,2,),""))),"")</f>
        <v/>
      </c>
      <c r="CP889" t="str">
        <f>IFERROR('Prod y alimentación'!H947*IF($AN889=$R$10,VLOOKUP($AO889,Listas!$B$6:$C$106,2,),IF($AN889=$R$11,VLOOKUP($AO889,Listas!$E$6:$F$106,2,),IF($AN889=$R$12,VLOOKUP($AO889,Listas!$H$6:$I$106,2,),""))),"")</f>
        <v/>
      </c>
      <c r="CQ889" t="str">
        <f>IFERROR('Prod y alimentación'!K947*IF($AN889=$R$10,VLOOKUP($AO889,Listas!$B$6:$C$106,2,),IF($AN889=$R$11,VLOOKUP($AO889,Listas!$E$6:$F$106,2,),IF($AN889=$R$12,VLOOKUP($AO889,Listas!$H$6:$I$106,2,),""))),"")</f>
        <v/>
      </c>
      <c r="CR889" t="str">
        <f>IFERROR('Prod y alimentación'!N947*IF($AN889=$R$10,VLOOKUP($AO889,Listas!$B$6:$C$106,2,),IF($AN889=$R$11,VLOOKUP($AO889,Listas!$E$6:$F$106,2,),IF($AN889=$R$12,VLOOKUP($AO889,Listas!$H$6:$I$106,2,),""))),"")</f>
        <v/>
      </c>
      <c r="CS889" t="str">
        <f>IFERROR('Prod y alimentación'!Q947*IF($AN889=$R$10,VLOOKUP($AO889,Listas!$B$6:$C$106,2,),IF($AN889=$R$11,VLOOKUP($AO889,Listas!$E$6:$F$106,2,),IF($AN889=$R$12,VLOOKUP($AO889,Listas!$H$6:$I$106,2,),""))),"")</f>
        <v/>
      </c>
      <c r="CT889" t="str">
        <f>IFERROR('Prod y alimentación'!T947*IF($AN889=$R$10,VLOOKUP($AO889,Listas!$B$6:$C$106,2,),IF($AN889=$R$11,VLOOKUP($AO889,Listas!$E$6:$F$106,2,),IF($AN889=$R$12,VLOOKUP($AO889,Listas!$H$6:$I$106,2,),""))),"")</f>
        <v/>
      </c>
      <c r="CU889" t="str">
        <f>IFERROR('Prod y alimentación'!W947*IF($AN889=$R$10,VLOOKUP($AO889,Listas!$B$6:$C$106,2,),IF($AN889=$R$11,VLOOKUP($AO889,Listas!$E$6:$F$106,2,),IF($AN889=$R$12,VLOOKUP($AO889,Listas!$H$6:$I$106,2,),""))),"")</f>
        <v/>
      </c>
      <c r="CV889" t="str">
        <f>IFERROR('Prod y alimentación'!Z947*IF($AN889=$R$10,VLOOKUP($AO889,Listas!$B$6:$C$106,2,),IF($AN889=$R$11,VLOOKUP($AO889,Listas!$E$6:$F$106,2,),IF($AN889=$R$12,VLOOKUP($AO889,Listas!$H$6:$I$106,2,),""))),"")</f>
        <v/>
      </c>
      <c r="CW889" t="str">
        <f>IFERROR('Prod y alimentación'!AC947*IF($AN889=$R$10,VLOOKUP($AO889,Listas!$B$6:$C$106,2,),IF($AN889=$R$11,VLOOKUP($AO889,Listas!$E$6:$F$106,2,),IF($AN889=$R$12,VLOOKUP($AO889,Listas!$H$6:$I$106,2,),""))),"")</f>
        <v/>
      </c>
      <c r="CX889" t="str">
        <f>IFERROR('Prod y alimentación'!AF947*IF($AN889=$R$10,VLOOKUP($AO889,Listas!$B$6:$C$106,2,),IF($AN889=$R$11,VLOOKUP($AO889,Listas!$E$6:$F$106,2,),IF($AN889=$R$12,VLOOKUP($AO889,Listas!$H$6:$I$106,2,),""))),"")</f>
        <v/>
      </c>
      <c r="CY889" t="str">
        <f>IFERROR('Prod y alimentación'!AI947*IF($AN889=$R$10,VLOOKUP($AO889,Listas!$B$6:$C$106,2,),IF($AN889=$R$11,VLOOKUP($AO889,Listas!$E$6:$F$106,2,),IF($AN889=$R$12,VLOOKUP($AO889,Listas!$H$6:$I$106,2,),""))),"")</f>
        <v/>
      </c>
      <c r="CZ889" t="str">
        <f>IFERROR('Prod y alimentación'!AL947*IF($AN889=$R$10,VLOOKUP($AO889,Listas!$B$6:$C$106,2,),IF($AN889=$R$11,VLOOKUP($AO889,Listas!$E$6:$F$106,2,),IF($AN889=$R$12,VLOOKUP($AO889,Listas!$H$6:$I$106,2,),""))),"")</f>
        <v/>
      </c>
    </row>
    <row r="890" spans="80:104" x14ac:dyDescent="0.35">
      <c r="CB890" t="str">
        <f>IF(Reservas!E895="",IF(Reservas!D895="","",IF(Reservas!C895=$O$10,0.85,IF(Reservas!C895=$O$11,0.45,IF(Reservas!C895=$O$12,0.33,"")))),Reservas!E895)</f>
        <v/>
      </c>
      <c r="CC890" t="str">
        <f>IF(Reservas!H895="",IF(Reservas!G895="","",IF(Reservas!F895=$O$10,0.85,IF(Reservas!F895=$O$11,0.45,IF(Reservas!F895=$O$12,0.33,"")))),Reservas!H895)</f>
        <v/>
      </c>
      <c r="CD890" t="str">
        <f>IF(Reservas!K895="",IF(Reservas!J895="","",IF(Reservas!I895=$O$10,0.85,IF(Reservas!I895=$O$11,0.45,IF(Reservas!I895=$O$12,0.33,"")))),Reservas!K895)</f>
        <v/>
      </c>
      <c r="CE890" t="str">
        <f>IF(Reservas!N895="",IF(Reservas!M895="","",IF(Reservas!L895=$O$10,0.85,IF(Reservas!L895=$O$11,0.45,IF(Reservas!L895=$O$12,0.33,"")))),Reservas!N895)</f>
        <v/>
      </c>
      <c r="CF890" t="str">
        <f>IF(Reservas!Q895="",IF(Reservas!P895="","",IF(Reservas!O895=$O$10,0.85,IF(Reservas!O895=$O$11,0.45,IF(Reservas!O895=$O$12,0.33,"")))),Reservas!Q895)</f>
        <v/>
      </c>
      <c r="CG890" t="str">
        <f>IF(Reservas!T895="",IF(Reservas!S895="","",IF(Reservas!R895=$O$10,0.85,IF(Reservas!R895=$O$11,0.45,IF(Reservas!R895=$O$12,0.33,"")))),Reservas!T895)</f>
        <v/>
      </c>
      <c r="CH890" t="str">
        <f>IF(Reservas!W895="",IF(Reservas!V895="","",IF(Reservas!U895=$O$10,0.85,IF(Reservas!U895=$O$11,0.45,IF(Reservas!U895=$O$12,0.33,"")))),Reservas!W895)</f>
        <v/>
      </c>
      <c r="CI890" t="str">
        <f>IF(Reservas!Z895="",IF(Reservas!Y895="","",IF(Reservas!X895=$O$10,0.85,IF(Reservas!X895=$O$11,0.45,IF(Reservas!X895=$O$12,0.33,"")))),Reservas!Z895)</f>
        <v/>
      </c>
      <c r="CJ890" t="str">
        <f>IF(Reservas!AC895="",IF(Reservas!AB895="","",IF(Reservas!AA895=$O$10,0.85,IF(Reservas!AA895=$O$11,0.45,IF(Reservas!AA895=$O$12,0.33,"")))),Reservas!AC895)</f>
        <v/>
      </c>
      <c r="CK890" t="str">
        <f>IF(Reservas!AF895="",IF(Reservas!AE895="","",IF(Reservas!AD895=$O$10,0.85,IF(Reservas!AD895=$O$11,0.45,IF(Reservas!AD895=$O$12,0.33,"")))),Reservas!AF895)</f>
        <v/>
      </c>
      <c r="CL890" t="str">
        <f>IF(Reservas!AI895="",IF(Reservas!AH895="","",IF(Reservas!AG895=$O$10,0.85,IF(Reservas!AG895=$O$11,0.45,IF(Reservas!AG895=$O$12,0.33,"")))),Reservas!AI895)</f>
        <v/>
      </c>
      <c r="CM890" t="str">
        <f>IF(Reservas!AL895="",IF(Reservas!AK895="","",IF(Reservas!AJ895=$O$10,0.85,IF(Reservas!AJ895=$O$11,0.45,IF(Reservas!AJ895=$O$12,0.33,"")))),Reservas!AL895)</f>
        <v/>
      </c>
      <c r="CO890" t="str">
        <f>IFERROR('Prod y alimentación'!E948*IF($AN890=$R$10,VLOOKUP($AO890,Listas!$B$6:$C$106,2,),IF($AN890=$R$11,VLOOKUP($AO890,Listas!$E$6:$F$106,2,),IF($AN890=$R$12,VLOOKUP($AO890,Listas!$H$6:$I$106,2,),""))),"")</f>
        <v/>
      </c>
      <c r="CP890" t="str">
        <f>IFERROR('Prod y alimentación'!H948*IF($AN890=$R$10,VLOOKUP($AO890,Listas!$B$6:$C$106,2,),IF($AN890=$R$11,VLOOKUP($AO890,Listas!$E$6:$F$106,2,),IF($AN890=$R$12,VLOOKUP($AO890,Listas!$H$6:$I$106,2,),""))),"")</f>
        <v/>
      </c>
      <c r="CQ890" t="str">
        <f>IFERROR('Prod y alimentación'!K948*IF($AN890=$R$10,VLOOKUP($AO890,Listas!$B$6:$C$106,2,),IF($AN890=$R$11,VLOOKUP($AO890,Listas!$E$6:$F$106,2,),IF($AN890=$R$12,VLOOKUP($AO890,Listas!$H$6:$I$106,2,),""))),"")</f>
        <v/>
      </c>
      <c r="CR890" t="str">
        <f>IFERROR('Prod y alimentación'!N948*IF($AN890=$R$10,VLOOKUP($AO890,Listas!$B$6:$C$106,2,),IF($AN890=$R$11,VLOOKUP($AO890,Listas!$E$6:$F$106,2,),IF($AN890=$R$12,VLOOKUP($AO890,Listas!$H$6:$I$106,2,),""))),"")</f>
        <v/>
      </c>
      <c r="CS890" t="str">
        <f>IFERROR('Prod y alimentación'!Q948*IF($AN890=$R$10,VLOOKUP($AO890,Listas!$B$6:$C$106,2,),IF($AN890=$R$11,VLOOKUP($AO890,Listas!$E$6:$F$106,2,),IF($AN890=$R$12,VLOOKUP($AO890,Listas!$H$6:$I$106,2,),""))),"")</f>
        <v/>
      </c>
      <c r="CT890" t="str">
        <f>IFERROR('Prod y alimentación'!T948*IF($AN890=$R$10,VLOOKUP($AO890,Listas!$B$6:$C$106,2,),IF($AN890=$R$11,VLOOKUP($AO890,Listas!$E$6:$F$106,2,),IF($AN890=$R$12,VLOOKUP($AO890,Listas!$H$6:$I$106,2,),""))),"")</f>
        <v/>
      </c>
      <c r="CU890" t="str">
        <f>IFERROR('Prod y alimentación'!W948*IF($AN890=$R$10,VLOOKUP($AO890,Listas!$B$6:$C$106,2,),IF($AN890=$R$11,VLOOKUP($AO890,Listas!$E$6:$F$106,2,),IF($AN890=$R$12,VLOOKUP($AO890,Listas!$H$6:$I$106,2,),""))),"")</f>
        <v/>
      </c>
      <c r="CV890" t="str">
        <f>IFERROR('Prod y alimentación'!Z948*IF($AN890=$R$10,VLOOKUP($AO890,Listas!$B$6:$C$106,2,),IF($AN890=$R$11,VLOOKUP($AO890,Listas!$E$6:$F$106,2,),IF($AN890=$R$12,VLOOKUP($AO890,Listas!$H$6:$I$106,2,),""))),"")</f>
        <v/>
      </c>
      <c r="CW890" t="str">
        <f>IFERROR('Prod y alimentación'!AC948*IF($AN890=$R$10,VLOOKUP($AO890,Listas!$B$6:$C$106,2,),IF($AN890=$R$11,VLOOKUP($AO890,Listas!$E$6:$F$106,2,),IF($AN890=$R$12,VLOOKUP($AO890,Listas!$H$6:$I$106,2,),""))),"")</f>
        <v/>
      </c>
      <c r="CX890" t="str">
        <f>IFERROR('Prod y alimentación'!AF948*IF($AN890=$R$10,VLOOKUP($AO890,Listas!$B$6:$C$106,2,),IF($AN890=$R$11,VLOOKUP($AO890,Listas!$E$6:$F$106,2,),IF($AN890=$R$12,VLOOKUP($AO890,Listas!$H$6:$I$106,2,),""))),"")</f>
        <v/>
      </c>
      <c r="CY890" t="str">
        <f>IFERROR('Prod y alimentación'!AI948*IF($AN890=$R$10,VLOOKUP($AO890,Listas!$B$6:$C$106,2,),IF($AN890=$R$11,VLOOKUP($AO890,Listas!$E$6:$F$106,2,),IF($AN890=$R$12,VLOOKUP($AO890,Listas!$H$6:$I$106,2,),""))),"")</f>
        <v/>
      </c>
      <c r="CZ890" t="str">
        <f>IFERROR('Prod y alimentación'!AL948*IF($AN890=$R$10,VLOOKUP($AO890,Listas!$B$6:$C$106,2,),IF($AN890=$R$11,VLOOKUP($AO890,Listas!$E$6:$F$106,2,),IF($AN890=$R$12,VLOOKUP($AO890,Listas!$H$6:$I$106,2,),""))),"")</f>
        <v/>
      </c>
    </row>
    <row r="891" spans="80:104" x14ac:dyDescent="0.35">
      <c r="CB891" t="str">
        <f>IF(Reservas!E896="",IF(Reservas!D896="","",IF(Reservas!C896=$O$10,0.85,IF(Reservas!C896=$O$11,0.45,IF(Reservas!C896=$O$12,0.33,"")))),Reservas!E896)</f>
        <v/>
      </c>
      <c r="CC891" t="str">
        <f>IF(Reservas!H896="",IF(Reservas!G896="","",IF(Reservas!F896=$O$10,0.85,IF(Reservas!F896=$O$11,0.45,IF(Reservas!F896=$O$12,0.33,"")))),Reservas!H896)</f>
        <v/>
      </c>
      <c r="CD891" t="str">
        <f>IF(Reservas!K896="",IF(Reservas!J896="","",IF(Reservas!I896=$O$10,0.85,IF(Reservas!I896=$O$11,0.45,IF(Reservas!I896=$O$12,0.33,"")))),Reservas!K896)</f>
        <v/>
      </c>
      <c r="CE891" t="str">
        <f>IF(Reservas!N896="",IF(Reservas!M896="","",IF(Reservas!L896=$O$10,0.85,IF(Reservas!L896=$O$11,0.45,IF(Reservas!L896=$O$12,0.33,"")))),Reservas!N896)</f>
        <v/>
      </c>
      <c r="CF891" t="str">
        <f>IF(Reservas!Q896="",IF(Reservas!P896="","",IF(Reservas!O896=$O$10,0.85,IF(Reservas!O896=$O$11,0.45,IF(Reservas!O896=$O$12,0.33,"")))),Reservas!Q896)</f>
        <v/>
      </c>
      <c r="CG891" t="str">
        <f>IF(Reservas!T896="",IF(Reservas!S896="","",IF(Reservas!R896=$O$10,0.85,IF(Reservas!R896=$O$11,0.45,IF(Reservas!R896=$O$12,0.33,"")))),Reservas!T896)</f>
        <v/>
      </c>
      <c r="CH891" t="str">
        <f>IF(Reservas!W896="",IF(Reservas!V896="","",IF(Reservas!U896=$O$10,0.85,IF(Reservas!U896=$O$11,0.45,IF(Reservas!U896=$O$12,0.33,"")))),Reservas!W896)</f>
        <v/>
      </c>
      <c r="CI891" t="str">
        <f>IF(Reservas!Z896="",IF(Reservas!Y896="","",IF(Reservas!X896=$O$10,0.85,IF(Reservas!X896=$O$11,0.45,IF(Reservas!X896=$O$12,0.33,"")))),Reservas!Z896)</f>
        <v/>
      </c>
      <c r="CJ891" t="str">
        <f>IF(Reservas!AC896="",IF(Reservas!AB896="","",IF(Reservas!AA896=$O$10,0.85,IF(Reservas!AA896=$O$11,0.45,IF(Reservas!AA896=$O$12,0.33,"")))),Reservas!AC896)</f>
        <v/>
      </c>
      <c r="CK891" t="str">
        <f>IF(Reservas!AF896="",IF(Reservas!AE896="","",IF(Reservas!AD896=$O$10,0.85,IF(Reservas!AD896=$O$11,0.45,IF(Reservas!AD896=$O$12,0.33,"")))),Reservas!AF896)</f>
        <v/>
      </c>
      <c r="CL891" t="str">
        <f>IF(Reservas!AI896="",IF(Reservas!AH896="","",IF(Reservas!AG896=$O$10,0.85,IF(Reservas!AG896=$O$11,0.45,IF(Reservas!AG896=$O$12,0.33,"")))),Reservas!AI896)</f>
        <v/>
      </c>
      <c r="CM891" t="str">
        <f>IF(Reservas!AL896="",IF(Reservas!AK896="","",IF(Reservas!AJ896=$O$10,0.85,IF(Reservas!AJ896=$O$11,0.45,IF(Reservas!AJ896=$O$12,0.33,"")))),Reservas!AL896)</f>
        <v/>
      </c>
      <c r="CO891" t="str">
        <f>IFERROR('Prod y alimentación'!E949*IF($AN891=$R$10,VLOOKUP($AO891,Listas!$B$6:$C$106,2,),IF($AN891=$R$11,VLOOKUP($AO891,Listas!$E$6:$F$106,2,),IF($AN891=$R$12,VLOOKUP($AO891,Listas!$H$6:$I$106,2,),""))),"")</f>
        <v/>
      </c>
      <c r="CP891" t="str">
        <f>IFERROR('Prod y alimentación'!H949*IF($AN891=$R$10,VLOOKUP($AO891,Listas!$B$6:$C$106,2,),IF($AN891=$R$11,VLOOKUP($AO891,Listas!$E$6:$F$106,2,),IF($AN891=$R$12,VLOOKUP($AO891,Listas!$H$6:$I$106,2,),""))),"")</f>
        <v/>
      </c>
      <c r="CQ891" t="str">
        <f>IFERROR('Prod y alimentación'!K949*IF($AN891=$R$10,VLOOKUP($AO891,Listas!$B$6:$C$106,2,),IF($AN891=$R$11,VLOOKUP($AO891,Listas!$E$6:$F$106,2,),IF($AN891=$R$12,VLOOKUP($AO891,Listas!$H$6:$I$106,2,),""))),"")</f>
        <v/>
      </c>
      <c r="CR891" t="str">
        <f>IFERROR('Prod y alimentación'!N949*IF($AN891=$R$10,VLOOKUP($AO891,Listas!$B$6:$C$106,2,),IF($AN891=$R$11,VLOOKUP($AO891,Listas!$E$6:$F$106,2,),IF($AN891=$R$12,VLOOKUP($AO891,Listas!$H$6:$I$106,2,),""))),"")</f>
        <v/>
      </c>
      <c r="CS891" t="str">
        <f>IFERROR('Prod y alimentación'!Q949*IF($AN891=$R$10,VLOOKUP($AO891,Listas!$B$6:$C$106,2,),IF($AN891=$R$11,VLOOKUP($AO891,Listas!$E$6:$F$106,2,),IF($AN891=$R$12,VLOOKUP($AO891,Listas!$H$6:$I$106,2,),""))),"")</f>
        <v/>
      </c>
      <c r="CT891" t="str">
        <f>IFERROR('Prod y alimentación'!T949*IF($AN891=$R$10,VLOOKUP($AO891,Listas!$B$6:$C$106,2,),IF($AN891=$R$11,VLOOKUP($AO891,Listas!$E$6:$F$106,2,),IF($AN891=$R$12,VLOOKUP($AO891,Listas!$H$6:$I$106,2,),""))),"")</f>
        <v/>
      </c>
      <c r="CU891" t="str">
        <f>IFERROR('Prod y alimentación'!W949*IF($AN891=$R$10,VLOOKUP($AO891,Listas!$B$6:$C$106,2,),IF($AN891=$R$11,VLOOKUP($AO891,Listas!$E$6:$F$106,2,),IF($AN891=$R$12,VLOOKUP($AO891,Listas!$H$6:$I$106,2,),""))),"")</f>
        <v/>
      </c>
      <c r="CV891" t="str">
        <f>IFERROR('Prod y alimentación'!Z949*IF($AN891=$R$10,VLOOKUP($AO891,Listas!$B$6:$C$106,2,),IF($AN891=$R$11,VLOOKUP($AO891,Listas!$E$6:$F$106,2,),IF($AN891=$R$12,VLOOKUP($AO891,Listas!$H$6:$I$106,2,),""))),"")</f>
        <v/>
      </c>
      <c r="CW891" t="str">
        <f>IFERROR('Prod y alimentación'!AC949*IF($AN891=$R$10,VLOOKUP($AO891,Listas!$B$6:$C$106,2,),IF($AN891=$R$11,VLOOKUP($AO891,Listas!$E$6:$F$106,2,),IF($AN891=$R$12,VLOOKUP($AO891,Listas!$H$6:$I$106,2,),""))),"")</f>
        <v/>
      </c>
      <c r="CX891" t="str">
        <f>IFERROR('Prod y alimentación'!AF949*IF($AN891=$R$10,VLOOKUP($AO891,Listas!$B$6:$C$106,2,),IF($AN891=$R$11,VLOOKUP($AO891,Listas!$E$6:$F$106,2,),IF($AN891=$R$12,VLOOKUP($AO891,Listas!$H$6:$I$106,2,),""))),"")</f>
        <v/>
      </c>
      <c r="CY891" t="str">
        <f>IFERROR('Prod y alimentación'!AI949*IF($AN891=$R$10,VLOOKUP($AO891,Listas!$B$6:$C$106,2,),IF($AN891=$R$11,VLOOKUP($AO891,Listas!$E$6:$F$106,2,),IF($AN891=$R$12,VLOOKUP($AO891,Listas!$H$6:$I$106,2,),""))),"")</f>
        <v/>
      </c>
      <c r="CZ891" t="str">
        <f>IFERROR('Prod y alimentación'!AL949*IF($AN891=$R$10,VLOOKUP($AO891,Listas!$B$6:$C$106,2,),IF($AN891=$R$11,VLOOKUP($AO891,Listas!$E$6:$F$106,2,),IF($AN891=$R$12,VLOOKUP($AO891,Listas!$H$6:$I$106,2,),""))),"")</f>
        <v/>
      </c>
    </row>
    <row r="892" spans="80:104" x14ac:dyDescent="0.35">
      <c r="CB892" t="str">
        <f>IF(Reservas!E897="",IF(Reservas!D897="","",IF(Reservas!C897=$O$10,0.85,IF(Reservas!C897=$O$11,0.45,IF(Reservas!C897=$O$12,0.33,"")))),Reservas!E897)</f>
        <v/>
      </c>
      <c r="CC892" t="str">
        <f>IF(Reservas!H897="",IF(Reservas!G897="","",IF(Reservas!F897=$O$10,0.85,IF(Reservas!F897=$O$11,0.45,IF(Reservas!F897=$O$12,0.33,"")))),Reservas!H897)</f>
        <v/>
      </c>
      <c r="CD892" t="str">
        <f>IF(Reservas!K897="",IF(Reservas!J897="","",IF(Reservas!I897=$O$10,0.85,IF(Reservas!I897=$O$11,0.45,IF(Reservas!I897=$O$12,0.33,"")))),Reservas!K897)</f>
        <v/>
      </c>
      <c r="CE892" t="str">
        <f>IF(Reservas!N897="",IF(Reservas!M897="","",IF(Reservas!L897=$O$10,0.85,IF(Reservas!L897=$O$11,0.45,IF(Reservas!L897=$O$12,0.33,"")))),Reservas!N897)</f>
        <v/>
      </c>
      <c r="CF892" t="str">
        <f>IF(Reservas!Q897="",IF(Reservas!P897="","",IF(Reservas!O897=$O$10,0.85,IF(Reservas!O897=$O$11,0.45,IF(Reservas!O897=$O$12,0.33,"")))),Reservas!Q897)</f>
        <v/>
      </c>
      <c r="CG892" t="str">
        <f>IF(Reservas!T897="",IF(Reservas!S897="","",IF(Reservas!R897=$O$10,0.85,IF(Reservas!R897=$O$11,0.45,IF(Reservas!R897=$O$12,0.33,"")))),Reservas!T897)</f>
        <v/>
      </c>
      <c r="CH892" t="str">
        <f>IF(Reservas!W897="",IF(Reservas!V897="","",IF(Reservas!U897=$O$10,0.85,IF(Reservas!U897=$O$11,0.45,IF(Reservas!U897=$O$12,0.33,"")))),Reservas!W897)</f>
        <v/>
      </c>
      <c r="CI892" t="str">
        <f>IF(Reservas!Z897="",IF(Reservas!Y897="","",IF(Reservas!X897=$O$10,0.85,IF(Reservas!X897=$O$11,0.45,IF(Reservas!X897=$O$12,0.33,"")))),Reservas!Z897)</f>
        <v/>
      </c>
      <c r="CJ892" t="str">
        <f>IF(Reservas!AC897="",IF(Reservas!AB897="","",IF(Reservas!AA897=$O$10,0.85,IF(Reservas!AA897=$O$11,0.45,IF(Reservas!AA897=$O$12,0.33,"")))),Reservas!AC897)</f>
        <v/>
      </c>
      <c r="CK892" t="str">
        <f>IF(Reservas!AF897="",IF(Reservas!AE897="","",IF(Reservas!AD897=$O$10,0.85,IF(Reservas!AD897=$O$11,0.45,IF(Reservas!AD897=$O$12,0.33,"")))),Reservas!AF897)</f>
        <v/>
      </c>
      <c r="CL892" t="str">
        <f>IF(Reservas!AI897="",IF(Reservas!AH897="","",IF(Reservas!AG897=$O$10,0.85,IF(Reservas!AG897=$O$11,0.45,IF(Reservas!AG897=$O$12,0.33,"")))),Reservas!AI897)</f>
        <v/>
      </c>
      <c r="CM892" t="str">
        <f>IF(Reservas!AL897="",IF(Reservas!AK897="","",IF(Reservas!AJ897=$O$10,0.85,IF(Reservas!AJ897=$O$11,0.45,IF(Reservas!AJ897=$O$12,0.33,"")))),Reservas!AL897)</f>
        <v/>
      </c>
      <c r="CO892" t="str">
        <f>IFERROR('Prod y alimentación'!E950*IF($AN892=$R$10,VLOOKUP($AO892,Listas!$B$6:$C$106,2,),IF($AN892=$R$11,VLOOKUP($AO892,Listas!$E$6:$F$106,2,),IF($AN892=$R$12,VLOOKUP($AO892,Listas!$H$6:$I$106,2,),""))),"")</f>
        <v/>
      </c>
      <c r="CP892" t="str">
        <f>IFERROR('Prod y alimentación'!H950*IF($AN892=$R$10,VLOOKUP($AO892,Listas!$B$6:$C$106,2,),IF($AN892=$R$11,VLOOKUP($AO892,Listas!$E$6:$F$106,2,),IF($AN892=$R$12,VLOOKUP($AO892,Listas!$H$6:$I$106,2,),""))),"")</f>
        <v/>
      </c>
      <c r="CQ892" t="str">
        <f>IFERROR('Prod y alimentación'!K950*IF($AN892=$R$10,VLOOKUP($AO892,Listas!$B$6:$C$106,2,),IF($AN892=$R$11,VLOOKUP($AO892,Listas!$E$6:$F$106,2,),IF($AN892=$R$12,VLOOKUP($AO892,Listas!$H$6:$I$106,2,),""))),"")</f>
        <v/>
      </c>
      <c r="CR892" t="str">
        <f>IFERROR('Prod y alimentación'!N950*IF($AN892=$R$10,VLOOKUP($AO892,Listas!$B$6:$C$106,2,),IF($AN892=$R$11,VLOOKUP($AO892,Listas!$E$6:$F$106,2,),IF($AN892=$R$12,VLOOKUP($AO892,Listas!$H$6:$I$106,2,),""))),"")</f>
        <v/>
      </c>
      <c r="CS892" t="str">
        <f>IFERROR('Prod y alimentación'!Q950*IF($AN892=$R$10,VLOOKUP($AO892,Listas!$B$6:$C$106,2,),IF($AN892=$R$11,VLOOKUP($AO892,Listas!$E$6:$F$106,2,),IF($AN892=$R$12,VLOOKUP($AO892,Listas!$H$6:$I$106,2,),""))),"")</f>
        <v/>
      </c>
      <c r="CT892" t="str">
        <f>IFERROR('Prod y alimentación'!T950*IF($AN892=$R$10,VLOOKUP($AO892,Listas!$B$6:$C$106,2,),IF($AN892=$R$11,VLOOKUP($AO892,Listas!$E$6:$F$106,2,),IF($AN892=$R$12,VLOOKUP($AO892,Listas!$H$6:$I$106,2,),""))),"")</f>
        <v/>
      </c>
      <c r="CU892" t="str">
        <f>IFERROR('Prod y alimentación'!W950*IF($AN892=$R$10,VLOOKUP($AO892,Listas!$B$6:$C$106,2,),IF($AN892=$R$11,VLOOKUP($AO892,Listas!$E$6:$F$106,2,),IF($AN892=$R$12,VLOOKUP($AO892,Listas!$H$6:$I$106,2,),""))),"")</f>
        <v/>
      </c>
      <c r="CV892" t="str">
        <f>IFERROR('Prod y alimentación'!Z950*IF($AN892=$R$10,VLOOKUP($AO892,Listas!$B$6:$C$106,2,),IF($AN892=$R$11,VLOOKUP($AO892,Listas!$E$6:$F$106,2,),IF($AN892=$R$12,VLOOKUP($AO892,Listas!$H$6:$I$106,2,),""))),"")</f>
        <v/>
      </c>
      <c r="CW892" t="str">
        <f>IFERROR('Prod y alimentación'!AC950*IF($AN892=$R$10,VLOOKUP($AO892,Listas!$B$6:$C$106,2,),IF($AN892=$R$11,VLOOKUP($AO892,Listas!$E$6:$F$106,2,),IF($AN892=$R$12,VLOOKUP($AO892,Listas!$H$6:$I$106,2,),""))),"")</f>
        <v/>
      </c>
      <c r="CX892" t="str">
        <f>IFERROR('Prod y alimentación'!AF950*IF($AN892=$R$10,VLOOKUP($AO892,Listas!$B$6:$C$106,2,),IF($AN892=$R$11,VLOOKUP($AO892,Listas!$E$6:$F$106,2,),IF($AN892=$R$12,VLOOKUP($AO892,Listas!$H$6:$I$106,2,),""))),"")</f>
        <v/>
      </c>
      <c r="CY892" t="str">
        <f>IFERROR('Prod y alimentación'!AI950*IF($AN892=$R$10,VLOOKUP($AO892,Listas!$B$6:$C$106,2,),IF($AN892=$R$11,VLOOKUP($AO892,Listas!$E$6:$F$106,2,),IF($AN892=$R$12,VLOOKUP($AO892,Listas!$H$6:$I$106,2,),""))),"")</f>
        <v/>
      </c>
      <c r="CZ892" t="str">
        <f>IFERROR('Prod y alimentación'!AL950*IF($AN892=$R$10,VLOOKUP($AO892,Listas!$B$6:$C$106,2,),IF($AN892=$R$11,VLOOKUP($AO892,Listas!$E$6:$F$106,2,),IF($AN892=$R$12,VLOOKUP($AO892,Listas!$H$6:$I$106,2,),""))),"")</f>
        <v/>
      </c>
    </row>
    <row r="893" spans="80:104" x14ac:dyDescent="0.35">
      <c r="CB893" t="str">
        <f>IF(Reservas!E898="",IF(Reservas!D898="","",IF(Reservas!C898=$O$10,0.85,IF(Reservas!C898=$O$11,0.45,IF(Reservas!C898=$O$12,0.33,"")))),Reservas!E898)</f>
        <v/>
      </c>
      <c r="CC893" t="str">
        <f>IF(Reservas!H898="",IF(Reservas!G898="","",IF(Reservas!F898=$O$10,0.85,IF(Reservas!F898=$O$11,0.45,IF(Reservas!F898=$O$12,0.33,"")))),Reservas!H898)</f>
        <v/>
      </c>
      <c r="CD893" t="str">
        <f>IF(Reservas!K898="",IF(Reservas!J898="","",IF(Reservas!I898=$O$10,0.85,IF(Reservas!I898=$O$11,0.45,IF(Reservas!I898=$O$12,0.33,"")))),Reservas!K898)</f>
        <v/>
      </c>
      <c r="CE893" t="str">
        <f>IF(Reservas!N898="",IF(Reservas!M898="","",IF(Reservas!L898=$O$10,0.85,IF(Reservas!L898=$O$11,0.45,IF(Reservas!L898=$O$12,0.33,"")))),Reservas!N898)</f>
        <v/>
      </c>
      <c r="CF893" t="str">
        <f>IF(Reservas!Q898="",IF(Reservas!P898="","",IF(Reservas!O898=$O$10,0.85,IF(Reservas!O898=$O$11,0.45,IF(Reservas!O898=$O$12,0.33,"")))),Reservas!Q898)</f>
        <v/>
      </c>
      <c r="CG893" t="str">
        <f>IF(Reservas!T898="",IF(Reservas!S898="","",IF(Reservas!R898=$O$10,0.85,IF(Reservas!R898=$O$11,0.45,IF(Reservas!R898=$O$12,0.33,"")))),Reservas!T898)</f>
        <v/>
      </c>
      <c r="CH893" t="str">
        <f>IF(Reservas!W898="",IF(Reservas!V898="","",IF(Reservas!U898=$O$10,0.85,IF(Reservas!U898=$O$11,0.45,IF(Reservas!U898=$O$12,0.33,"")))),Reservas!W898)</f>
        <v/>
      </c>
      <c r="CI893" t="str">
        <f>IF(Reservas!Z898="",IF(Reservas!Y898="","",IF(Reservas!X898=$O$10,0.85,IF(Reservas!X898=$O$11,0.45,IF(Reservas!X898=$O$12,0.33,"")))),Reservas!Z898)</f>
        <v/>
      </c>
      <c r="CJ893" t="str">
        <f>IF(Reservas!AC898="",IF(Reservas!AB898="","",IF(Reservas!AA898=$O$10,0.85,IF(Reservas!AA898=$O$11,0.45,IF(Reservas!AA898=$O$12,0.33,"")))),Reservas!AC898)</f>
        <v/>
      </c>
      <c r="CK893" t="str">
        <f>IF(Reservas!AF898="",IF(Reservas!AE898="","",IF(Reservas!AD898=$O$10,0.85,IF(Reservas!AD898=$O$11,0.45,IF(Reservas!AD898=$O$12,0.33,"")))),Reservas!AF898)</f>
        <v/>
      </c>
      <c r="CL893" t="str">
        <f>IF(Reservas!AI898="",IF(Reservas!AH898="","",IF(Reservas!AG898=$O$10,0.85,IF(Reservas!AG898=$O$11,0.45,IF(Reservas!AG898=$O$12,0.33,"")))),Reservas!AI898)</f>
        <v/>
      </c>
      <c r="CM893" t="str">
        <f>IF(Reservas!AL898="",IF(Reservas!AK898="","",IF(Reservas!AJ898=$O$10,0.85,IF(Reservas!AJ898=$O$11,0.45,IF(Reservas!AJ898=$O$12,0.33,"")))),Reservas!AL898)</f>
        <v/>
      </c>
      <c r="CO893" t="str">
        <f>IFERROR('Prod y alimentación'!E951*IF($AN893=$R$10,VLOOKUP($AO893,Listas!$B$6:$C$106,2,),IF($AN893=$R$11,VLOOKUP($AO893,Listas!$E$6:$F$106,2,),IF($AN893=$R$12,VLOOKUP($AO893,Listas!$H$6:$I$106,2,),""))),"")</f>
        <v/>
      </c>
      <c r="CP893" t="str">
        <f>IFERROR('Prod y alimentación'!H951*IF($AN893=$R$10,VLOOKUP($AO893,Listas!$B$6:$C$106,2,),IF($AN893=$R$11,VLOOKUP($AO893,Listas!$E$6:$F$106,2,),IF($AN893=$R$12,VLOOKUP($AO893,Listas!$H$6:$I$106,2,),""))),"")</f>
        <v/>
      </c>
      <c r="CQ893" t="str">
        <f>IFERROR('Prod y alimentación'!K951*IF($AN893=$R$10,VLOOKUP($AO893,Listas!$B$6:$C$106,2,),IF($AN893=$R$11,VLOOKUP($AO893,Listas!$E$6:$F$106,2,),IF($AN893=$R$12,VLOOKUP($AO893,Listas!$H$6:$I$106,2,),""))),"")</f>
        <v/>
      </c>
      <c r="CR893" t="str">
        <f>IFERROR('Prod y alimentación'!N951*IF($AN893=$R$10,VLOOKUP($AO893,Listas!$B$6:$C$106,2,),IF($AN893=$R$11,VLOOKUP($AO893,Listas!$E$6:$F$106,2,),IF($AN893=$R$12,VLOOKUP($AO893,Listas!$H$6:$I$106,2,),""))),"")</f>
        <v/>
      </c>
      <c r="CS893" t="str">
        <f>IFERROR('Prod y alimentación'!Q951*IF($AN893=$R$10,VLOOKUP($AO893,Listas!$B$6:$C$106,2,),IF($AN893=$R$11,VLOOKUP($AO893,Listas!$E$6:$F$106,2,),IF($AN893=$R$12,VLOOKUP($AO893,Listas!$H$6:$I$106,2,),""))),"")</f>
        <v/>
      </c>
      <c r="CT893" t="str">
        <f>IFERROR('Prod y alimentación'!T951*IF($AN893=$R$10,VLOOKUP($AO893,Listas!$B$6:$C$106,2,),IF($AN893=$R$11,VLOOKUP($AO893,Listas!$E$6:$F$106,2,),IF($AN893=$R$12,VLOOKUP($AO893,Listas!$H$6:$I$106,2,),""))),"")</f>
        <v/>
      </c>
      <c r="CU893" t="str">
        <f>IFERROR('Prod y alimentación'!W951*IF($AN893=$R$10,VLOOKUP($AO893,Listas!$B$6:$C$106,2,),IF($AN893=$R$11,VLOOKUP($AO893,Listas!$E$6:$F$106,2,),IF($AN893=$R$12,VLOOKUP($AO893,Listas!$H$6:$I$106,2,),""))),"")</f>
        <v/>
      </c>
      <c r="CV893" t="str">
        <f>IFERROR('Prod y alimentación'!Z951*IF($AN893=$R$10,VLOOKUP($AO893,Listas!$B$6:$C$106,2,),IF($AN893=$R$11,VLOOKUP($AO893,Listas!$E$6:$F$106,2,),IF($AN893=$R$12,VLOOKUP($AO893,Listas!$H$6:$I$106,2,),""))),"")</f>
        <v/>
      </c>
      <c r="CW893" t="str">
        <f>IFERROR('Prod y alimentación'!AC951*IF($AN893=$R$10,VLOOKUP($AO893,Listas!$B$6:$C$106,2,),IF($AN893=$R$11,VLOOKUP($AO893,Listas!$E$6:$F$106,2,),IF($AN893=$R$12,VLOOKUP($AO893,Listas!$H$6:$I$106,2,),""))),"")</f>
        <v/>
      </c>
      <c r="CX893" t="str">
        <f>IFERROR('Prod y alimentación'!AF951*IF($AN893=$R$10,VLOOKUP($AO893,Listas!$B$6:$C$106,2,),IF($AN893=$R$11,VLOOKUP($AO893,Listas!$E$6:$F$106,2,),IF($AN893=$R$12,VLOOKUP($AO893,Listas!$H$6:$I$106,2,),""))),"")</f>
        <v/>
      </c>
      <c r="CY893" t="str">
        <f>IFERROR('Prod y alimentación'!AI951*IF($AN893=$R$10,VLOOKUP($AO893,Listas!$B$6:$C$106,2,),IF($AN893=$R$11,VLOOKUP($AO893,Listas!$E$6:$F$106,2,),IF($AN893=$R$12,VLOOKUP($AO893,Listas!$H$6:$I$106,2,),""))),"")</f>
        <v/>
      </c>
      <c r="CZ893" t="str">
        <f>IFERROR('Prod y alimentación'!AL951*IF($AN893=$R$10,VLOOKUP($AO893,Listas!$B$6:$C$106,2,),IF($AN893=$R$11,VLOOKUP($AO893,Listas!$E$6:$F$106,2,),IF($AN893=$R$12,VLOOKUP($AO893,Listas!$H$6:$I$106,2,),""))),"")</f>
        <v/>
      </c>
    </row>
    <row r="894" spans="80:104" x14ac:dyDescent="0.35">
      <c r="CB894" t="str">
        <f>IF(Reservas!E899="",IF(Reservas!D899="","",IF(Reservas!C899=$O$10,0.85,IF(Reservas!C899=$O$11,0.45,IF(Reservas!C899=$O$12,0.33,"")))),Reservas!E899)</f>
        <v/>
      </c>
      <c r="CC894" t="str">
        <f>IF(Reservas!H899="",IF(Reservas!G899="","",IF(Reservas!F899=$O$10,0.85,IF(Reservas!F899=$O$11,0.45,IF(Reservas!F899=$O$12,0.33,"")))),Reservas!H899)</f>
        <v/>
      </c>
      <c r="CD894" t="str">
        <f>IF(Reservas!K899="",IF(Reservas!J899="","",IF(Reservas!I899=$O$10,0.85,IF(Reservas!I899=$O$11,0.45,IF(Reservas!I899=$O$12,0.33,"")))),Reservas!K899)</f>
        <v/>
      </c>
      <c r="CE894" t="str">
        <f>IF(Reservas!N899="",IF(Reservas!M899="","",IF(Reservas!L899=$O$10,0.85,IF(Reservas!L899=$O$11,0.45,IF(Reservas!L899=$O$12,0.33,"")))),Reservas!N899)</f>
        <v/>
      </c>
      <c r="CF894" t="str">
        <f>IF(Reservas!Q899="",IF(Reservas!P899="","",IF(Reservas!O899=$O$10,0.85,IF(Reservas!O899=$O$11,0.45,IF(Reservas!O899=$O$12,0.33,"")))),Reservas!Q899)</f>
        <v/>
      </c>
      <c r="CG894" t="str">
        <f>IF(Reservas!T899="",IF(Reservas!S899="","",IF(Reservas!R899=$O$10,0.85,IF(Reservas!R899=$O$11,0.45,IF(Reservas!R899=$O$12,0.33,"")))),Reservas!T899)</f>
        <v/>
      </c>
      <c r="CH894" t="str">
        <f>IF(Reservas!W899="",IF(Reservas!V899="","",IF(Reservas!U899=$O$10,0.85,IF(Reservas!U899=$O$11,0.45,IF(Reservas!U899=$O$12,0.33,"")))),Reservas!W899)</f>
        <v/>
      </c>
      <c r="CI894" t="str">
        <f>IF(Reservas!Z899="",IF(Reservas!Y899="","",IF(Reservas!X899=$O$10,0.85,IF(Reservas!X899=$O$11,0.45,IF(Reservas!X899=$O$12,0.33,"")))),Reservas!Z899)</f>
        <v/>
      </c>
      <c r="CJ894" t="str">
        <f>IF(Reservas!AC899="",IF(Reservas!AB899="","",IF(Reservas!AA899=$O$10,0.85,IF(Reservas!AA899=$O$11,0.45,IF(Reservas!AA899=$O$12,0.33,"")))),Reservas!AC899)</f>
        <v/>
      </c>
      <c r="CK894" t="str">
        <f>IF(Reservas!AF899="",IF(Reservas!AE899="","",IF(Reservas!AD899=$O$10,0.85,IF(Reservas!AD899=$O$11,0.45,IF(Reservas!AD899=$O$12,0.33,"")))),Reservas!AF899)</f>
        <v/>
      </c>
      <c r="CL894" t="str">
        <f>IF(Reservas!AI899="",IF(Reservas!AH899="","",IF(Reservas!AG899=$O$10,0.85,IF(Reservas!AG899=$O$11,0.45,IF(Reservas!AG899=$O$12,0.33,"")))),Reservas!AI899)</f>
        <v/>
      </c>
      <c r="CM894" t="str">
        <f>IF(Reservas!AL899="",IF(Reservas!AK899="","",IF(Reservas!AJ899=$O$10,0.85,IF(Reservas!AJ899=$O$11,0.45,IF(Reservas!AJ899=$O$12,0.33,"")))),Reservas!AL899)</f>
        <v/>
      </c>
      <c r="CO894" t="str">
        <f>IFERROR('Prod y alimentación'!E952*IF($AN894=$R$10,VLOOKUP($AO894,Listas!$B$6:$C$106,2,),IF($AN894=$R$11,VLOOKUP($AO894,Listas!$E$6:$F$106,2,),IF($AN894=$R$12,VLOOKUP($AO894,Listas!$H$6:$I$106,2,),""))),"")</f>
        <v/>
      </c>
      <c r="CP894" t="str">
        <f>IFERROR('Prod y alimentación'!H952*IF($AN894=$R$10,VLOOKUP($AO894,Listas!$B$6:$C$106,2,),IF($AN894=$R$11,VLOOKUP($AO894,Listas!$E$6:$F$106,2,),IF($AN894=$R$12,VLOOKUP($AO894,Listas!$H$6:$I$106,2,),""))),"")</f>
        <v/>
      </c>
      <c r="CQ894" t="str">
        <f>IFERROR('Prod y alimentación'!K952*IF($AN894=$R$10,VLOOKUP($AO894,Listas!$B$6:$C$106,2,),IF($AN894=$R$11,VLOOKUP($AO894,Listas!$E$6:$F$106,2,),IF($AN894=$R$12,VLOOKUP($AO894,Listas!$H$6:$I$106,2,),""))),"")</f>
        <v/>
      </c>
      <c r="CR894" t="str">
        <f>IFERROR('Prod y alimentación'!N952*IF($AN894=$R$10,VLOOKUP($AO894,Listas!$B$6:$C$106,2,),IF($AN894=$R$11,VLOOKUP($AO894,Listas!$E$6:$F$106,2,),IF($AN894=$R$12,VLOOKUP($AO894,Listas!$H$6:$I$106,2,),""))),"")</f>
        <v/>
      </c>
      <c r="CS894" t="str">
        <f>IFERROR('Prod y alimentación'!Q952*IF($AN894=$R$10,VLOOKUP($AO894,Listas!$B$6:$C$106,2,),IF($AN894=$R$11,VLOOKUP($AO894,Listas!$E$6:$F$106,2,),IF($AN894=$R$12,VLOOKUP($AO894,Listas!$H$6:$I$106,2,),""))),"")</f>
        <v/>
      </c>
      <c r="CT894" t="str">
        <f>IFERROR('Prod y alimentación'!T952*IF($AN894=$R$10,VLOOKUP($AO894,Listas!$B$6:$C$106,2,),IF($AN894=$R$11,VLOOKUP($AO894,Listas!$E$6:$F$106,2,),IF($AN894=$R$12,VLOOKUP($AO894,Listas!$H$6:$I$106,2,),""))),"")</f>
        <v/>
      </c>
      <c r="CU894" t="str">
        <f>IFERROR('Prod y alimentación'!W952*IF($AN894=$R$10,VLOOKUP($AO894,Listas!$B$6:$C$106,2,),IF($AN894=$R$11,VLOOKUP($AO894,Listas!$E$6:$F$106,2,),IF($AN894=$R$12,VLOOKUP($AO894,Listas!$H$6:$I$106,2,),""))),"")</f>
        <v/>
      </c>
      <c r="CV894" t="str">
        <f>IFERROR('Prod y alimentación'!Z952*IF($AN894=$R$10,VLOOKUP($AO894,Listas!$B$6:$C$106,2,),IF($AN894=$R$11,VLOOKUP($AO894,Listas!$E$6:$F$106,2,),IF($AN894=$R$12,VLOOKUP($AO894,Listas!$H$6:$I$106,2,),""))),"")</f>
        <v/>
      </c>
      <c r="CW894" t="str">
        <f>IFERROR('Prod y alimentación'!AC952*IF($AN894=$R$10,VLOOKUP($AO894,Listas!$B$6:$C$106,2,),IF($AN894=$R$11,VLOOKUP($AO894,Listas!$E$6:$F$106,2,),IF($AN894=$R$12,VLOOKUP($AO894,Listas!$H$6:$I$106,2,),""))),"")</f>
        <v/>
      </c>
      <c r="CX894" t="str">
        <f>IFERROR('Prod y alimentación'!AF952*IF($AN894=$R$10,VLOOKUP($AO894,Listas!$B$6:$C$106,2,),IF($AN894=$R$11,VLOOKUP($AO894,Listas!$E$6:$F$106,2,),IF($AN894=$R$12,VLOOKUP($AO894,Listas!$H$6:$I$106,2,),""))),"")</f>
        <v/>
      </c>
      <c r="CY894" t="str">
        <f>IFERROR('Prod y alimentación'!AI952*IF($AN894=$R$10,VLOOKUP($AO894,Listas!$B$6:$C$106,2,),IF($AN894=$R$11,VLOOKUP($AO894,Listas!$E$6:$F$106,2,),IF($AN894=$R$12,VLOOKUP($AO894,Listas!$H$6:$I$106,2,),""))),"")</f>
        <v/>
      </c>
      <c r="CZ894" t="str">
        <f>IFERROR('Prod y alimentación'!AL952*IF($AN894=$R$10,VLOOKUP($AO894,Listas!$B$6:$C$106,2,),IF($AN894=$R$11,VLOOKUP($AO894,Listas!$E$6:$F$106,2,),IF($AN894=$R$12,VLOOKUP($AO894,Listas!$H$6:$I$106,2,),""))),"")</f>
        <v/>
      </c>
    </row>
    <row r="895" spans="80:104" x14ac:dyDescent="0.35">
      <c r="CB895" t="str">
        <f>IF(Reservas!E900="",IF(Reservas!D900="","",IF(Reservas!C900=$O$10,0.85,IF(Reservas!C900=$O$11,0.45,IF(Reservas!C900=$O$12,0.33,"")))),Reservas!E900)</f>
        <v/>
      </c>
      <c r="CC895" t="str">
        <f>IF(Reservas!H900="",IF(Reservas!G900="","",IF(Reservas!F900=$O$10,0.85,IF(Reservas!F900=$O$11,0.45,IF(Reservas!F900=$O$12,0.33,"")))),Reservas!H900)</f>
        <v/>
      </c>
      <c r="CD895" t="str">
        <f>IF(Reservas!K900="",IF(Reservas!J900="","",IF(Reservas!I900=$O$10,0.85,IF(Reservas!I900=$O$11,0.45,IF(Reservas!I900=$O$12,0.33,"")))),Reservas!K900)</f>
        <v/>
      </c>
      <c r="CE895" t="str">
        <f>IF(Reservas!N900="",IF(Reservas!M900="","",IF(Reservas!L900=$O$10,0.85,IF(Reservas!L900=$O$11,0.45,IF(Reservas!L900=$O$12,0.33,"")))),Reservas!N900)</f>
        <v/>
      </c>
      <c r="CF895" t="str">
        <f>IF(Reservas!Q900="",IF(Reservas!P900="","",IF(Reservas!O900=$O$10,0.85,IF(Reservas!O900=$O$11,0.45,IF(Reservas!O900=$O$12,0.33,"")))),Reservas!Q900)</f>
        <v/>
      </c>
      <c r="CG895" t="str">
        <f>IF(Reservas!T900="",IF(Reservas!S900="","",IF(Reservas!R900=$O$10,0.85,IF(Reservas!R900=$O$11,0.45,IF(Reservas!R900=$O$12,0.33,"")))),Reservas!T900)</f>
        <v/>
      </c>
      <c r="CH895" t="str">
        <f>IF(Reservas!W900="",IF(Reservas!V900="","",IF(Reservas!U900=$O$10,0.85,IF(Reservas!U900=$O$11,0.45,IF(Reservas!U900=$O$12,0.33,"")))),Reservas!W900)</f>
        <v/>
      </c>
      <c r="CI895" t="str">
        <f>IF(Reservas!Z900="",IF(Reservas!Y900="","",IF(Reservas!X900=$O$10,0.85,IF(Reservas!X900=$O$11,0.45,IF(Reservas!X900=$O$12,0.33,"")))),Reservas!Z900)</f>
        <v/>
      </c>
      <c r="CJ895" t="str">
        <f>IF(Reservas!AC900="",IF(Reservas!AB900="","",IF(Reservas!AA900=$O$10,0.85,IF(Reservas!AA900=$O$11,0.45,IF(Reservas!AA900=$O$12,0.33,"")))),Reservas!AC900)</f>
        <v/>
      </c>
      <c r="CK895" t="str">
        <f>IF(Reservas!AF900="",IF(Reservas!AE900="","",IF(Reservas!AD900=$O$10,0.85,IF(Reservas!AD900=$O$11,0.45,IF(Reservas!AD900=$O$12,0.33,"")))),Reservas!AF900)</f>
        <v/>
      </c>
      <c r="CL895" t="str">
        <f>IF(Reservas!AI900="",IF(Reservas!AH900="","",IF(Reservas!AG900=$O$10,0.85,IF(Reservas!AG900=$O$11,0.45,IF(Reservas!AG900=$O$12,0.33,"")))),Reservas!AI900)</f>
        <v/>
      </c>
      <c r="CM895" t="str">
        <f>IF(Reservas!AL900="",IF(Reservas!AK900="","",IF(Reservas!AJ900=$O$10,0.85,IF(Reservas!AJ900=$O$11,0.45,IF(Reservas!AJ900=$O$12,0.33,"")))),Reservas!AL900)</f>
        <v/>
      </c>
      <c r="CO895" t="str">
        <f>IFERROR('Prod y alimentación'!E953*IF($AN895=$R$10,VLOOKUP($AO895,Listas!$B$6:$C$106,2,),IF($AN895=$R$11,VLOOKUP($AO895,Listas!$E$6:$F$106,2,),IF($AN895=$R$12,VLOOKUP($AO895,Listas!$H$6:$I$106,2,),""))),"")</f>
        <v/>
      </c>
      <c r="CP895" t="str">
        <f>IFERROR('Prod y alimentación'!H953*IF($AN895=$R$10,VLOOKUP($AO895,Listas!$B$6:$C$106,2,),IF($AN895=$R$11,VLOOKUP($AO895,Listas!$E$6:$F$106,2,),IF($AN895=$R$12,VLOOKUP($AO895,Listas!$H$6:$I$106,2,),""))),"")</f>
        <v/>
      </c>
      <c r="CQ895" t="str">
        <f>IFERROR('Prod y alimentación'!K953*IF($AN895=$R$10,VLOOKUP($AO895,Listas!$B$6:$C$106,2,),IF($AN895=$R$11,VLOOKUP($AO895,Listas!$E$6:$F$106,2,),IF($AN895=$R$12,VLOOKUP($AO895,Listas!$H$6:$I$106,2,),""))),"")</f>
        <v/>
      </c>
      <c r="CR895" t="str">
        <f>IFERROR('Prod y alimentación'!N953*IF($AN895=$R$10,VLOOKUP($AO895,Listas!$B$6:$C$106,2,),IF($AN895=$R$11,VLOOKUP($AO895,Listas!$E$6:$F$106,2,),IF($AN895=$R$12,VLOOKUP($AO895,Listas!$H$6:$I$106,2,),""))),"")</f>
        <v/>
      </c>
      <c r="CS895" t="str">
        <f>IFERROR('Prod y alimentación'!Q953*IF($AN895=$R$10,VLOOKUP($AO895,Listas!$B$6:$C$106,2,),IF($AN895=$R$11,VLOOKUP($AO895,Listas!$E$6:$F$106,2,),IF($AN895=$R$12,VLOOKUP($AO895,Listas!$H$6:$I$106,2,),""))),"")</f>
        <v/>
      </c>
      <c r="CT895" t="str">
        <f>IFERROR('Prod y alimentación'!T953*IF($AN895=$R$10,VLOOKUP($AO895,Listas!$B$6:$C$106,2,),IF($AN895=$R$11,VLOOKUP($AO895,Listas!$E$6:$F$106,2,),IF($AN895=$R$12,VLOOKUP($AO895,Listas!$H$6:$I$106,2,),""))),"")</f>
        <v/>
      </c>
      <c r="CU895" t="str">
        <f>IFERROR('Prod y alimentación'!W953*IF($AN895=$R$10,VLOOKUP($AO895,Listas!$B$6:$C$106,2,),IF($AN895=$R$11,VLOOKUP($AO895,Listas!$E$6:$F$106,2,),IF($AN895=$R$12,VLOOKUP($AO895,Listas!$H$6:$I$106,2,),""))),"")</f>
        <v/>
      </c>
      <c r="CV895" t="str">
        <f>IFERROR('Prod y alimentación'!Z953*IF($AN895=$R$10,VLOOKUP($AO895,Listas!$B$6:$C$106,2,),IF($AN895=$R$11,VLOOKUP($AO895,Listas!$E$6:$F$106,2,),IF($AN895=$R$12,VLOOKUP($AO895,Listas!$H$6:$I$106,2,),""))),"")</f>
        <v/>
      </c>
      <c r="CW895" t="str">
        <f>IFERROR('Prod y alimentación'!AC953*IF($AN895=$R$10,VLOOKUP($AO895,Listas!$B$6:$C$106,2,),IF($AN895=$R$11,VLOOKUP($AO895,Listas!$E$6:$F$106,2,),IF($AN895=$R$12,VLOOKUP($AO895,Listas!$H$6:$I$106,2,),""))),"")</f>
        <v/>
      </c>
      <c r="CX895" t="str">
        <f>IFERROR('Prod y alimentación'!AF953*IF($AN895=$R$10,VLOOKUP($AO895,Listas!$B$6:$C$106,2,),IF($AN895=$R$11,VLOOKUP($AO895,Listas!$E$6:$F$106,2,),IF($AN895=$R$12,VLOOKUP($AO895,Listas!$H$6:$I$106,2,),""))),"")</f>
        <v/>
      </c>
      <c r="CY895" t="str">
        <f>IFERROR('Prod y alimentación'!AI953*IF($AN895=$R$10,VLOOKUP($AO895,Listas!$B$6:$C$106,2,),IF($AN895=$R$11,VLOOKUP($AO895,Listas!$E$6:$F$106,2,),IF($AN895=$R$12,VLOOKUP($AO895,Listas!$H$6:$I$106,2,),""))),"")</f>
        <v/>
      </c>
      <c r="CZ895" t="str">
        <f>IFERROR('Prod y alimentación'!AL953*IF($AN895=$R$10,VLOOKUP($AO895,Listas!$B$6:$C$106,2,),IF($AN895=$R$11,VLOOKUP($AO895,Listas!$E$6:$F$106,2,),IF($AN895=$R$12,VLOOKUP($AO895,Listas!$H$6:$I$106,2,),""))),"")</f>
        <v/>
      </c>
    </row>
    <row r="896" spans="80:104" x14ac:dyDescent="0.35">
      <c r="CB896" t="str">
        <f>IF(Reservas!E901="",IF(Reservas!D901="","",IF(Reservas!C901=$O$10,0.85,IF(Reservas!C901=$O$11,0.45,IF(Reservas!C901=$O$12,0.33,"")))),Reservas!E901)</f>
        <v/>
      </c>
      <c r="CC896" t="str">
        <f>IF(Reservas!H901="",IF(Reservas!G901="","",IF(Reservas!F901=$O$10,0.85,IF(Reservas!F901=$O$11,0.45,IF(Reservas!F901=$O$12,0.33,"")))),Reservas!H901)</f>
        <v/>
      </c>
      <c r="CD896" t="str">
        <f>IF(Reservas!K901="",IF(Reservas!J901="","",IF(Reservas!I901=$O$10,0.85,IF(Reservas!I901=$O$11,0.45,IF(Reservas!I901=$O$12,0.33,"")))),Reservas!K901)</f>
        <v/>
      </c>
      <c r="CE896" t="str">
        <f>IF(Reservas!N901="",IF(Reservas!M901="","",IF(Reservas!L901=$O$10,0.85,IF(Reservas!L901=$O$11,0.45,IF(Reservas!L901=$O$12,0.33,"")))),Reservas!N901)</f>
        <v/>
      </c>
      <c r="CF896" t="str">
        <f>IF(Reservas!Q901="",IF(Reservas!P901="","",IF(Reservas!O901=$O$10,0.85,IF(Reservas!O901=$O$11,0.45,IF(Reservas!O901=$O$12,0.33,"")))),Reservas!Q901)</f>
        <v/>
      </c>
      <c r="CG896" t="str">
        <f>IF(Reservas!T901="",IF(Reservas!S901="","",IF(Reservas!R901=$O$10,0.85,IF(Reservas!R901=$O$11,0.45,IF(Reservas!R901=$O$12,0.33,"")))),Reservas!T901)</f>
        <v/>
      </c>
      <c r="CH896" t="str">
        <f>IF(Reservas!W901="",IF(Reservas!V901="","",IF(Reservas!U901=$O$10,0.85,IF(Reservas!U901=$O$11,0.45,IF(Reservas!U901=$O$12,0.33,"")))),Reservas!W901)</f>
        <v/>
      </c>
      <c r="CI896" t="str">
        <f>IF(Reservas!Z901="",IF(Reservas!Y901="","",IF(Reservas!X901=$O$10,0.85,IF(Reservas!X901=$O$11,0.45,IF(Reservas!X901=$O$12,0.33,"")))),Reservas!Z901)</f>
        <v/>
      </c>
      <c r="CJ896" t="str">
        <f>IF(Reservas!AC901="",IF(Reservas!AB901="","",IF(Reservas!AA901=$O$10,0.85,IF(Reservas!AA901=$O$11,0.45,IF(Reservas!AA901=$O$12,0.33,"")))),Reservas!AC901)</f>
        <v/>
      </c>
      <c r="CK896" t="str">
        <f>IF(Reservas!AF901="",IF(Reservas!AE901="","",IF(Reservas!AD901=$O$10,0.85,IF(Reservas!AD901=$O$11,0.45,IF(Reservas!AD901=$O$12,0.33,"")))),Reservas!AF901)</f>
        <v/>
      </c>
      <c r="CL896" t="str">
        <f>IF(Reservas!AI901="",IF(Reservas!AH901="","",IF(Reservas!AG901=$O$10,0.85,IF(Reservas!AG901=$O$11,0.45,IF(Reservas!AG901=$O$12,0.33,"")))),Reservas!AI901)</f>
        <v/>
      </c>
      <c r="CM896" t="str">
        <f>IF(Reservas!AL901="",IF(Reservas!AK901="","",IF(Reservas!AJ901=$O$10,0.85,IF(Reservas!AJ901=$O$11,0.45,IF(Reservas!AJ901=$O$12,0.33,"")))),Reservas!AL901)</f>
        <v/>
      </c>
      <c r="CO896" t="str">
        <f>IFERROR('Prod y alimentación'!E954*IF($AN896=$R$10,VLOOKUP($AO896,Listas!$B$6:$C$106,2,),IF($AN896=$R$11,VLOOKUP($AO896,Listas!$E$6:$F$106,2,),IF($AN896=$R$12,VLOOKUP($AO896,Listas!$H$6:$I$106,2,),""))),"")</f>
        <v/>
      </c>
      <c r="CP896" t="str">
        <f>IFERROR('Prod y alimentación'!H954*IF($AN896=$R$10,VLOOKUP($AO896,Listas!$B$6:$C$106,2,),IF($AN896=$R$11,VLOOKUP($AO896,Listas!$E$6:$F$106,2,),IF($AN896=$R$12,VLOOKUP($AO896,Listas!$H$6:$I$106,2,),""))),"")</f>
        <v/>
      </c>
      <c r="CQ896" t="str">
        <f>IFERROR('Prod y alimentación'!K954*IF($AN896=$R$10,VLOOKUP($AO896,Listas!$B$6:$C$106,2,),IF($AN896=$R$11,VLOOKUP($AO896,Listas!$E$6:$F$106,2,),IF($AN896=$R$12,VLOOKUP($AO896,Listas!$H$6:$I$106,2,),""))),"")</f>
        <v/>
      </c>
      <c r="CR896" t="str">
        <f>IFERROR('Prod y alimentación'!N954*IF($AN896=$R$10,VLOOKUP($AO896,Listas!$B$6:$C$106,2,),IF($AN896=$R$11,VLOOKUP($AO896,Listas!$E$6:$F$106,2,),IF($AN896=$R$12,VLOOKUP($AO896,Listas!$H$6:$I$106,2,),""))),"")</f>
        <v/>
      </c>
      <c r="CS896" t="str">
        <f>IFERROR('Prod y alimentación'!Q954*IF($AN896=$R$10,VLOOKUP($AO896,Listas!$B$6:$C$106,2,),IF($AN896=$R$11,VLOOKUP($AO896,Listas!$E$6:$F$106,2,),IF($AN896=$R$12,VLOOKUP($AO896,Listas!$H$6:$I$106,2,),""))),"")</f>
        <v/>
      </c>
      <c r="CT896" t="str">
        <f>IFERROR('Prod y alimentación'!T954*IF($AN896=$R$10,VLOOKUP($AO896,Listas!$B$6:$C$106,2,),IF($AN896=$R$11,VLOOKUP($AO896,Listas!$E$6:$F$106,2,),IF($AN896=$R$12,VLOOKUP($AO896,Listas!$H$6:$I$106,2,),""))),"")</f>
        <v/>
      </c>
      <c r="CU896" t="str">
        <f>IFERROR('Prod y alimentación'!W954*IF($AN896=$R$10,VLOOKUP($AO896,Listas!$B$6:$C$106,2,),IF($AN896=$R$11,VLOOKUP($AO896,Listas!$E$6:$F$106,2,),IF($AN896=$R$12,VLOOKUP($AO896,Listas!$H$6:$I$106,2,),""))),"")</f>
        <v/>
      </c>
      <c r="CV896" t="str">
        <f>IFERROR('Prod y alimentación'!Z954*IF($AN896=$R$10,VLOOKUP($AO896,Listas!$B$6:$C$106,2,),IF($AN896=$R$11,VLOOKUP($AO896,Listas!$E$6:$F$106,2,),IF($AN896=$R$12,VLOOKUP($AO896,Listas!$H$6:$I$106,2,),""))),"")</f>
        <v/>
      </c>
      <c r="CW896" t="str">
        <f>IFERROR('Prod y alimentación'!AC954*IF($AN896=$R$10,VLOOKUP($AO896,Listas!$B$6:$C$106,2,),IF($AN896=$R$11,VLOOKUP($AO896,Listas!$E$6:$F$106,2,),IF($AN896=$R$12,VLOOKUP($AO896,Listas!$H$6:$I$106,2,),""))),"")</f>
        <v/>
      </c>
      <c r="CX896" t="str">
        <f>IFERROR('Prod y alimentación'!AF954*IF($AN896=$R$10,VLOOKUP($AO896,Listas!$B$6:$C$106,2,),IF($AN896=$R$11,VLOOKUP($AO896,Listas!$E$6:$F$106,2,),IF($AN896=$R$12,VLOOKUP($AO896,Listas!$H$6:$I$106,2,),""))),"")</f>
        <v/>
      </c>
      <c r="CY896" t="str">
        <f>IFERROR('Prod y alimentación'!AI954*IF($AN896=$R$10,VLOOKUP($AO896,Listas!$B$6:$C$106,2,),IF($AN896=$R$11,VLOOKUP($AO896,Listas!$E$6:$F$106,2,),IF($AN896=$R$12,VLOOKUP($AO896,Listas!$H$6:$I$106,2,),""))),"")</f>
        <v/>
      </c>
      <c r="CZ896" t="str">
        <f>IFERROR('Prod y alimentación'!AL954*IF($AN896=$R$10,VLOOKUP($AO896,Listas!$B$6:$C$106,2,),IF($AN896=$R$11,VLOOKUP($AO896,Listas!$E$6:$F$106,2,),IF($AN896=$R$12,VLOOKUP($AO896,Listas!$H$6:$I$106,2,),""))),"")</f>
        <v/>
      </c>
    </row>
    <row r="897" spans="80:104" x14ac:dyDescent="0.35">
      <c r="CB897" t="str">
        <f>IF(Reservas!E902="",IF(Reservas!D902="","",IF(Reservas!C902=$O$10,0.85,IF(Reservas!C902=$O$11,0.45,IF(Reservas!C902=$O$12,0.33,"")))),Reservas!E902)</f>
        <v/>
      </c>
      <c r="CC897" t="str">
        <f>IF(Reservas!H902="",IF(Reservas!G902="","",IF(Reservas!F902=$O$10,0.85,IF(Reservas!F902=$O$11,0.45,IF(Reservas!F902=$O$12,0.33,"")))),Reservas!H902)</f>
        <v/>
      </c>
      <c r="CD897" t="str">
        <f>IF(Reservas!K902="",IF(Reservas!J902="","",IF(Reservas!I902=$O$10,0.85,IF(Reservas!I902=$O$11,0.45,IF(Reservas!I902=$O$12,0.33,"")))),Reservas!K902)</f>
        <v/>
      </c>
      <c r="CE897" t="str">
        <f>IF(Reservas!N902="",IF(Reservas!M902="","",IF(Reservas!L902=$O$10,0.85,IF(Reservas!L902=$O$11,0.45,IF(Reservas!L902=$O$12,0.33,"")))),Reservas!N902)</f>
        <v/>
      </c>
      <c r="CF897" t="str">
        <f>IF(Reservas!Q902="",IF(Reservas!P902="","",IF(Reservas!O902=$O$10,0.85,IF(Reservas!O902=$O$11,0.45,IF(Reservas!O902=$O$12,0.33,"")))),Reservas!Q902)</f>
        <v/>
      </c>
      <c r="CG897" t="str">
        <f>IF(Reservas!T902="",IF(Reservas!S902="","",IF(Reservas!R902=$O$10,0.85,IF(Reservas!R902=$O$11,0.45,IF(Reservas!R902=$O$12,0.33,"")))),Reservas!T902)</f>
        <v/>
      </c>
      <c r="CH897" t="str">
        <f>IF(Reservas!W902="",IF(Reservas!V902="","",IF(Reservas!U902=$O$10,0.85,IF(Reservas!U902=$O$11,0.45,IF(Reservas!U902=$O$12,0.33,"")))),Reservas!W902)</f>
        <v/>
      </c>
      <c r="CI897" t="str">
        <f>IF(Reservas!Z902="",IF(Reservas!Y902="","",IF(Reservas!X902=$O$10,0.85,IF(Reservas!X902=$O$11,0.45,IF(Reservas!X902=$O$12,0.33,"")))),Reservas!Z902)</f>
        <v/>
      </c>
      <c r="CJ897" t="str">
        <f>IF(Reservas!AC902="",IF(Reservas!AB902="","",IF(Reservas!AA902=$O$10,0.85,IF(Reservas!AA902=$O$11,0.45,IF(Reservas!AA902=$O$12,0.33,"")))),Reservas!AC902)</f>
        <v/>
      </c>
      <c r="CK897" t="str">
        <f>IF(Reservas!AF902="",IF(Reservas!AE902="","",IF(Reservas!AD902=$O$10,0.85,IF(Reservas!AD902=$O$11,0.45,IF(Reservas!AD902=$O$12,0.33,"")))),Reservas!AF902)</f>
        <v/>
      </c>
      <c r="CL897" t="str">
        <f>IF(Reservas!AI902="",IF(Reservas!AH902="","",IF(Reservas!AG902=$O$10,0.85,IF(Reservas!AG902=$O$11,0.45,IF(Reservas!AG902=$O$12,0.33,"")))),Reservas!AI902)</f>
        <v/>
      </c>
      <c r="CM897" t="str">
        <f>IF(Reservas!AL902="",IF(Reservas!AK902="","",IF(Reservas!AJ902=$O$10,0.85,IF(Reservas!AJ902=$O$11,0.45,IF(Reservas!AJ902=$O$12,0.33,"")))),Reservas!AL902)</f>
        <v/>
      </c>
      <c r="CO897" t="str">
        <f>IFERROR('Prod y alimentación'!E955*IF($AN897=$R$10,VLOOKUP($AO897,Listas!$B$6:$C$106,2,),IF($AN897=$R$11,VLOOKUP($AO897,Listas!$E$6:$F$106,2,),IF($AN897=$R$12,VLOOKUP($AO897,Listas!$H$6:$I$106,2,),""))),"")</f>
        <v/>
      </c>
      <c r="CP897" t="str">
        <f>IFERROR('Prod y alimentación'!H955*IF($AN897=$R$10,VLOOKUP($AO897,Listas!$B$6:$C$106,2,),IF($AN897=$R$11,VLOOKUP($AO897,Listas!$E$6:$F$106,2,),IF($AN897=$R$12,VLOOKUP($AO897,Listas!$H$6:$I$106,2,),""))),"")</f>
        <v/>
      </c>
      <c r="CQ897" t="str">
        <f>IFERROR('Prod y alimentación'!K955*IF($AN897=$R$10,VLOOKUP($AO897,Listas!$B$6:$C$106,2,),IF($AN897=$R$11,VLOOKUP($AO897,Listas!$E$6:$F$106,2,),IF($AN897=$R$12,VLOOKUP($AO897,Listas!$H$6:$I$106,2,),""))),"")</f>
        <v/>
      </c>
      <c r="CR897" t="str">
        <f>IFERROR('Prod y alimentación'!N955*IF($AN897=$R$10,VLOOKUP($AO897,Listas!$B$6:$C$106,2,),IF($AN897=$R$11,VLOOKUP($AO897,Listas!$E$6:$F$106,2,),IF($AN897=$R$12,VLOOKUP($AO897,Listas!$H$6:$I$106,2,),""))),"")</f>
        <v/>
      </c>
      <c r="CS897" t="str">
        <f>IFERROR('Prod y alimentación'!Q955*IF($AN897=$R$10,VLOOKUP($AO897,Listas!$B$6:$C$106,2,),IF($AN897=$R$11,VLOOKUP($AO897,Listas!$E$6:$F$106,2,),IF($AN897=$R$12,VLOOKUP($AO897,Listas!$H$6:$I$106,2,),""))),"")</f>
        <v/>
      </c>
      <c r="CT897" t="str">
        <f>IFERROR('Prod y alimentación'!T955*IF($AN897=$R$10,VLOOKUP($AO897,Listas!$B$6:$C$106,2,),IF($AN897=$R$11,VLOOKUP($AO897,Listas!$E$6:$F$106,2,),IF($AN897=$R$12,VLOOKUP($AO897,Listas!$H$6:$I$106,2,),""))),"")</f>
        <v/>
      </c>
      <c r="CU897" t="str">
        <f>IFERROR('Prod y alimentación'!W955*IF($AN897=$R$10,VLOOKUP($AO897,Listas!$B$6:$C$106,2,),IF($AN897=$R$11,VLOOKUP($AO897,Listas!$E$6:$F$106,2,),IF($AN897=$R$12,VLOOKUP($AO897,Listas!$H$6:$I$106,2,),""))),"")</f>
        <v/>
      </c>
      <c r="CV897" t="str">
        <f>IFERROR('Prod y alimentación'!Z955*IF($AN897=$R$10,VLOOKUP($AO897,Listas!$B$6:$C$106,2,),IF($AN897=$R$11,VLOOKUP($AO897,Listas!$E$6:$F$106,2,),IF($AN897=$R$12,VLOOKUP($AO897,Listas!$H$6:$I$106,2,),""))),"")</f>
        <v/>
      </c>
      <c r="CW897" t="str">
        <f>IFERROR('Prod y alimentación'!AC955*IF($AN897=$R$10,VLOOKUP($AO897,Listas!$B$6:$C$106,2,),IF($AN897=$R$11,VLOOKUP($AO897,Listas!$E$6:$F$106,2,),IF($AN897=$R$12,VLOOKUP($AO897,Listas!$H$6:$I$106,2,),""))),"")</f>
        <v/>
      </c>
      <c r="CX897" t="str">
        <f>IFERROR('Prod y alimentación'!AF955*IF($AN897=$R$10,VLOOKUP($AO897,Listas!$B$6:$C$106,2,),IF($AN897=$R$11,VLOOKUP($AO897,Listas!$E$6:$F$106,2,),IF($AN897=$R$12,VLOOKUP($AO897,Listas!$H$6:$I$106,2,),""))),"")</f>
        <v/>
      </c>
      <c r="CY897" t="str">
        <f>IFERROR('Prod y alimentación'!AI955*IF($AN897=$R$10,VLOOKUP($AO897,Listas!$B$6:$C$106,2,),IF($AN897=$R$11,VLOOKUP($AO897,Listas!$E$6:$F$106,2,),IF($AN897=$R$12,VLOOKUP($AO897,Listas!$H$6:$I$106,2,),""))),"")</f>
        <v/>
      </c>
      <c r="CZ897" t="str">
        <f>IFERROR('Prod y alimentación'!AL955*IF($AN897=$R$10,VLOOKUP($AO897,Listas!$B$6:$C$106,2,),IF($AN897=$R$11,VLOOKUP($AO897,Listas!$E$6:$F$106,2,),IF($AN897=$R$12,VLOOKUP($AO897,Listas!$H$6:$I$106,2,),""))),"")</f>
        <v/>
      </c>
    </row>
    <row r="898" spans="80:104" x14ac:dyDescent="0.35">
      <c r="CB898" t="str">
        <f>IF(Reservas!E903="",IF(Reservas!D903="","",IF(Reservas!C903=$O$10,0.85,IF(Reservas!C903=$O$11,0.45,IF(Reservas!C903=$O$12,0.33,"")))),Reservas!E903)</f>
        <v/>
      </c>
      <c r="CC898" t="str">
        <f>IF(Reservas!H903="",IF(Reservas!G903="","",IF(Reservas!F903=$O$10,0.85,IF(Reservas!F903=$O$11,0.45,IF(Reservas!F903=$O$12,0.33,"")))),Reservas!H903)</f>
        <v/>
      </c>
      <c r="CD898" t="str">
        <f>IF(Reservas!K903="",IF(Reservas!J903="","",IF(Reservas!I903=$O$10,0.85,IF(Reservas!I903=$O$11,0.45,IF(Reservas!I903=$O$12,0.33,"")))),Reservas!K903)</f>
        <v/>
      </c>
      <c r="CE898" t="str">
        <f>IF(Reservas!N903="",IF(Reservas!M903="","",IF(Reservas!L903=$O$10,0.85,IF(Reservas!L903=$O$11,0.45,IF(Reservas!L903=$O$12,0.33,"")))),Reservas!N903)</f>
        <v/>
      </c>
      <c r="CF898" t="str">
        <f>IF(Reservas!Q903="",IF(Reservas!P903="","",IF(Reservas!O903=$O$10,0.85,IF(Reservas!O903=$O$11,0.45,IF(Reservas!O903=$O$12,0.33,"")))),Reservas!Q903)</f>
        <v/>
      </c>
      <c r="CG898" t="str">
        <f>IF(Reservas!T903="",IF(Reservas!S903="","",IF(Reservas!R903=$O$10,0.85,IF(Reservas!R903=$O$11,0.45,IF(Reservas!R903=$O$12,0.33,"")))),Reservas!T903)</f>
        <v/>
      </c>
      <c r="CH898" t="str">
        <f>IF(Reservas!W903="",IF(Reservas!V903="","",IF(Reservas!U903=$O$10,0.85,IF(Reservas!U903=$O$11,0.45,IF(Reservas!U903=$O$12,0.33,"")))),Reservas!W903)</f>
        <v/>
      </c>
      <c r="CI898" t="str">
        <f>IF(Reservas!Z903="",IF(Reservas!Y903="","",IF(Reservas!X903=$O$10,0.85,IF(Reservas!X903=$O$11,0.45,IF(Reservas!X903=$O$12,0.33,"")))),Reservas!Z903)</f>
        <v/>
      </c>
      <c r="CJ898" t="str">
        <f>IF(Reservas!AC903="",IF(Reservas!AB903="","",IF(Reservas!AA903=$O$10,0.85,IF(Reservas!AA903=$O$11,0.45,IF(Reservas!AA903=$O$12,0.33,"")))),Reservas!AC903)</f>
        <v/>
      </c>
      <c r="CK898" t="str">
        <f>IF(Reservas!AF903="",IF(Reservas!AE903="","",IF(Reservas!AD903=$O$10,0.85,IF(Reservas!AD903=$O$11,0.45,IF(Reservas!AD903=$O$12,0.33,"")))),Reservas!AF903)</f>
        <v/>
      </c>
      <c r="CL898" t="str">
        <f>IF(Reservas!AI903="",IF(Reservas!AH903="","",IF(Reservas!AG903=$O$10,0.85,IF(Reservas!AG903=$O$11,0.45,IF(Reservas!AG903=$O$12,0.33,"")))),Reservas!AI903)</f>
        <v/>
      </c>
      <c r="CM898" t="str">
        <f>IF(Reservas!AL903="",IF(Reservas!AK903="","",IF(Reservas!AJ903=$O$10,0.85,IF(Reservas!AJ903=$O$11,0.45,IF(Reservas!AJ903=$O$12,0.33,"")))),Reservas!AL903)</f>
        <v/>
      </c>
      <c r="CO898" t="str">
        <f>IFERROR('Prod y alimentación'!E956*IF($AN898=$R$10,VLOOKUP($AO898,Listas!$B$6:$C$106,2,),IF($AN898=$R$11,VLOOKUP($AO898,Listas!$E$6:$F$106,2,),IF($AN898=$R$12,VLOOKUP($AO898,Listas!$H$6:$I$106,2,),""))),"")</f>
        <v/>
      </c>
      <c r="CP898" t="str">
        <f>IFERROR('Prod y alimentación'!H956*IF($AN898=$R$10,VLOOKUP($AO898,Listas!$B$6:$C$106,2,),IF($AN898=$R$11,VLOOKUP($AO898,Listas!$E$6:$F$106,2,),IF($AN898=$R$12,VLOOKUP($AO898,Listas!$H$6:$I$106,2,),""))),"")</f>
        <v/>
      </c>
      <c r="CQ898" t="str">
        <f>IFERROR('Prod y alimentación'!K956*IF($AN898=$R$10,VLOOKUP($AO898,Listas!$B$6:$C$106,2,),IF($AN898=$R$11,VLOOKUP($AO898,Listas!$E$6:$F$106,2,),IF($AN898=$R$12,VLOOKUP($AO898,Listas!$H$6:$I$106,2,),""))),"")</f>
        <v/>
      </c>
      <c r="CR898" t="str">
        <f>IFERROR('Prod y alimentación'!N956*IF($AN898=$R$10,VLOOKUP($AO898,Listas!$B$6:$C$106,2,),IF($AN898=$R$11,VLOOKUP($AO898,Listas!$E$6:$F$106,2,),IF($AN898=$R$12,VLOOKUP($AO898,Listas!$H$6:$I$106,2,),""))),"")</f>
        <v/>
      </c>
      <c r="CS898" t="str">
        <f>IFERROR('Prod y alimentación'!Q956*IF($AN898=$R$10,VLOOKUP($AO898,Listas!$B$6:$C$106,2,),IF($AN898=$R$11,VLOOKUP($AO898,Listas!$E$6:$F$106,2,),IF($AN898=$R$12,VLOOKUP($AO898,Listas!$H$6:$I$106,2,),""))),"")</f>
        <v/>
      </c>
      <c r="CT898" t="str">
        <f>IFERROR('Prod y alimentación'!T956*IF($AN898=$R$10,VLOOKUP($AO898,Listas!$B$6:$C$106,2,),IF($AN898=$R$11,VLOOKUP($AO898,Listas!$E$6:$F$106,2,),IF($AN898=$R$12,VLOOKUP($AO898,Listas!$H$6:$I$106,2,),""))),"")</f>
        <v/>
      </c>
      <c r="CU898" t="str">
        <f>IFERROR('Prod y alimentación'!W956*IF($AN898=$R$10,VLOOKUP($AO898,Listas!$B$6:$C$106,2,),IF($AN898=$R$11,VLOOKUP($AO898,Listas!$E$6:$F$106,2,),IF($AN898=$R$12,VLOOKUP($AO898,Listas!$H$6:$I$106,2,),""))),"")</f>
        <v/>
      </c>
      <c r="CV898" t="str">
        <f>IFERROR('Prod y alimentación'!Z956*IF($AN898=$R$10,VLOOKUP($AO898,Listas!$B$6:$C$106,2,),IF($AN898=$R$11,VLOOKUP($AO898,Listas!$E$6:$F$106,2,),IF($AN898=$R$12,VLOOKUP($AO898,Listas!$H$6:$I$106,2,),""))),"")</f>
        <v/>
      </c>
      <c r="CW898" t="str">
        <f>IFERROR('Prod y alimentación'!AC956*IF($AN898=$R$10,VLOOKUP($AO898,Listas!$B$6:$C$106,2,),IF($AN898=$R$11,VLOOKUP($AO898,Listas!$E$6:$F$106,2,),IF($AN898=$R$12,VLOOKUP($AO898,Listas!$H$6:$I$106,2,),""))),"")</f>
        <v/>
      </c>
      <c r="CX898" t="str">
        <f>IFERROR('Prod y alimentación'!AF956*IF($AN898=$R$10,VLOOKUP($AO898,Listas!$B$6:$C$106,2,),IF($AN898=$R$11,VLOOKUP($AO898,Listas!$E$6:$F$106,2,),IF($AN898=$R$12,VLOOKUP($AO898,Listas!$H$6:$I$106,2,),""))),"")</f>
        <v/>
      </c>
      <c r="CY898" t="str">
        <f>IFERROR('Prod y alimentación'!AI956*IF($AN898=$R$10,VLOOKUP($AO898,Listas!$B$6:$C$106,2,),IF($AN898=$R$11,VLOOKUP($AO898,Listas!$E$6:$F$106,2,),IF($AN898=$R$12,VLOOKUP($AO898,Listas!$H$6:$I$106,2,),""))),"")</f>
        <v/>
      </c>
      <c r="CZ898" t="str">
        <f>IFERROR('Prod y alimentación'!AL956*IF($AN898=$R$10,VLOOKUP($AO898,Listas!$B$6:$C$106,2,),IF($AN898=$R$11,VLOOKUP($AO898,Listas!$E$6:$F$106,2,),IF($AN898=$R$12,VLOOKUP($AO898,Listas!$H$6:$I$106,2,),""))),"")</f>
        <v/>
      </c>
    </row>
    <row r="899" spans="80:104" x14ac:dyDescent="0.35">
      <c r="CB899" t="str">
        <f>IF(Reservas!E904="",IF(Reservas!D904="","",IF(Reservas!C904=$O$10,0.85,IF(Reservas!C904=$O$11,0.45,IF(Reservas!C904=$O$12,0.33,"")))),Reservas!E904)</f>
        <v/>
      </c>
      <c r="CC899" t="str">
        <f>IF(Reservas!H904="",IF(Reservas!G904="","",IF(Reservas!F904=$O$10,0.85,IF(Reservas!F904=$O$11,0.45,IF(Reservas!F904=$O$12,0.33,"")))),Reservas!H904)</f>
        <v/>
      </c>
      <c r="CD899" t="str">
        <f>IF(Reservas!K904="",IF(Reservas!J904="","",IF(Reservas!I904=$O$10,0.85,IF(Reservas!I904=$O$11,0.45,IF(Reservas!I904=$O$12,0.33,"")))),Reservas!K904)</f>
        <v/>
      </c>
      <c r="CE899" t="str">
        <f>IF(Reservas!N904="",IF(Reservas!M904="","",IF(Reservas!L904=$O$10,0.85,IF(Reservas!L904=$O$11,0.45,IF(Reservas!L904=$O$12,0.33,"")))),Reservas!N904)</f>
        <v/>
      </c>
      <c r="CF899" t="str">
        <f>IF(Reservas!Q904="",IF(Reservas!P904="","",IF(Reservas!O904=$O$10,0.85,IF(Reservas!O904=$O$11,0.45,IF(Reservas!O904=$O$12,0.33,"")))),Reservas!Q904)</f>
        <v/>
      </c>
      <c r="CG899" t="str">
        <f>IF(Reservas!T904="",IF(Reservas!S904="","",IF(Reservas!R904=$O$10,0.85,IF(Reservas!R904=$O$11,0.45,IF(Reservas!R904=$O$12,0.33,"")))),Reservas!T904)</f>
        <v/>
      </c>
      <c r="CH899" t="str">
        <f>IF(Reservas!W904="",IF(Reservas!V904="","",IF(Reservas!U904=$O$10,0.85,IF(Reservas!U904=$O$11,0.45,IF(Reservas!U904=$O$12,0.33,"")))),Reservas!W904)</f>
        <v/>
      </c>
      <c r="CI899" t="str">
        <f>IF(Reservas!Z904="",IF(Reservas!Y904="","",IF(Reservas!X904=$O$10,0.85,IF(Reservas!X904=$O$11,0.45,IF(Reservas!X904=$O$12,0.33,"")))),Reservas!Z904)</f>
        <v/>
      </c>
      <c r="CJ899" t="str">
        <f>IF(Reservas!AC904="",IF(Reservas!AB904="","",IF(Reservas!AA904=$O$10,0.85,IF(Reservas!AA904=$O$11,0.45,IF(Reservas!AA904=$O$12,0.33,"")))),Reservas!AC904)</f>
        <v/>
      </c>
      <c r="CK899" t="str">
        <f>IF(Reservas!AF904="",IF(Reservas!AE904="","",IF(Reservas!AD904=$O$10,0.85,IF(Reservas!AD904=$O$11,0.45,IF(Reservas!AD904=$O$12,0.33,"")))),Reservas!AF904)</f>
        <v/>
      </c>
      <c r="CL899" t="str">
        <f>IF(Reservas!AI904="",IF(Reservas!AH904="","",IF(Reservas!AG904=$O$10,0.85,IF(Reservas!AG904=$O$11,0.45,IF(Reservas!AG904=$O$12,0.33,"")))),Reservas!AI904)</f>
        <v/>
      </c>
      <c r="CM899" t="str">
        <f>IF(Reservas!AL904="",IF(Reservas!AK904="","",IF(Reservas!AJ904=$O$10,0.85,IF(Reservas!AJ904=$O$11,0.45,IF(Reservas!AJ904=$O$12,0.33,"")))),Reservas!AL904)</f>
        <v/>
      </c>
      <c r="CO899" t="str">
        <f>IFERROR('Prod y alimentación'!E957*IF($AN899=$R$10,VLOOKUP($AO899,Listas!$B$6:$C$106,2,),IF($AN899=$R$11,VLOOKUP($AO899,Listas!$E$6:$F$106,2,),IF($AN899=$R$12,VLOOKUP($AO899,Listas!$H$6:$I$106,2,),""))),"")</f>
        <v/>
      </c>
      <c r="CP899" t="str">
        <f>IFERROR('Prod y alimentación'!H957*IF($AN899=$R$10,VLOOKUP($AO899,Listas!$B$6:$C$106,2,),IF($AN899=$R$11,VLOOKUP($AO899,Listas!$E$6:$F$106,2,),IF($AN899=$R$12,VLOOKUP($AO899,Listas!$H$6:$I$106,2,),""))),"")</f>
        <v/>
      </c>
      <c r="CQ899" t="str">
        <f>IFERROR('Prod y alimentación'!K957*IF($AN899=$R$10,VLOOKUP($AO899,Listas!$B$6:$C$106,2,),IF($AN899=$R$11,VLOOKUP($AO899,Listas!$E$6:$F$106,2,),IF($AN899=$R$12,VLOOKUP($AO899,Listas!$H$6:$I$106,2,),""))),"")</f>
        <v/>
      </c>
      <c r="CR899" t="str">
        <f>IFERROR('Prod y alimentación'!N957*IF($AN899=$R$10,VLOOKUP($AO899,Listas!$B$6:$C$106,2,),IF($AN899=$R$11,VLOOKUP($AO899,Listas!$E$6:$F$106,2,),IF($AN899=$R$12,VLOOKUP($AO899,Listas!$H$6:$I$106,2,),""))),"")</f>
        <v/>
      </c>
      <c r="CS899" t="str">
        <f>IFERROR('Prod y alimentación'!Q957*IF($AN899=$R$10,VLOOKUP($AO899,Listas!$B$6:$C$106,2,),IF($AN899=$R$11,VLOOKUP($AO899,Listas!$E$6:$F$106,2,),IF($AN899=$R$12,VLOOKUP($AO899,Listas!$H$6:$I$106,2,),""))),"")</f>
        <v/>
      </c>
      <c r="CT899" t="str">
        <f>IFERROR('Prod y alimentación'!T957*IF($AN899=$R$10,VLOOKUP($AO899,Listas!$B$6:$C$106,2,),IF($AN899=$R$11,VLOOKUP($AO899,Listas!$E$6:$F$106,2,),IF($AN899=$R$12,VLOOKUP($AO899,Listas!$H$6:$I$106,2,),""))),"")</f>
        <v/>
      </c>
      <c r="CU899" t="str">
        <f>IFERROR('Prod y alimentación'!W957*IF($AN899=$R$10,VLOOKUP($AO899,Listas!$B$6:$C$106,2,),IF($AN899=$R$11,VLOOKUP($AO899,Listas!$E$6:$F$106,2,),IF($AN899=$R$12,VLOOKUP($AO899,Listas!$H$6:$I$106,2,),""))),"")</f>
        <v/>
      </c>
      <c r="CV899" t="str">
        <f>IFERROR('Prod y alimentación'!Z957*IF($AN899=$R$10,VLOOKUP($AO899,Listas!$B$6:$C$106,2,),IF($AN899=$R$11,VLOOKUP($AO899,Listas!$E$6:$F$106,2,),IF($AN899=$R$12,VLOOKUP($AO899,Listas!$H$6:$I$106,2,),""))),"")</f>
        <v/>
      </c>
      <c r="CW899" t="str">
        <f>IFERROR('Prod y alimentación'!AC957*IF($AN899=$R$10,VLOOKUP($AO899,Listas!$B$6:$C$106,2,),IF($AN899=$R$11,VLOOKUP($AO899,Listas!$E$6:$F$106,2,),IF($AN899=$R$12,VLOOKUP($AO899,Listas!$H$6:$I$106,2,),""))),"")</f>
        <v/>
      </c>
      <c r="CX899" t="str">
        <f>IFERROR('Prod y alimentación'!AF957*IF($AN899=$R$10,VLOOKUP($AO899,Listas!$B$6:$C$106,2,),IF($AN899=$R$11,VLOOKUP($AO899,Listas!$E$6:$F$106,2,),IF($AN899=$R$12,VLOOKUP($AO899,Listas!$H$6:$I$106,2,),""))),"")</f>
        <v/>
      </c>
      <c r="CY899" t="str">
        <f>IFERROR('Prod y alimentación'!AI957*IF($AN899=$R$10,VLOOKUP($AO899,Listas!$B$6:$C$106,2,),IF($AN899=$R$11,VLOOKUP($AO899,Listas!$E$6:$F$106,2,),IF($AN899=$R$12,VLOOKUP($AO899,Listas!$H$6:$I$106,2,),""))),"")</f>
        <v/>
      </c>
      <c r="CZ899" t="str">
        <f>IFERROR('Prod y alimentación'!AL957*IF($AN899=$R$10,VLOOKUP($AO899,Listas!$B$6:$C$106,2,),IF($AN899=$R$11,VLOOKUP($AO899,Listas!$E$6:$F$106,2,),IF($AN899=$R$12,VLOOKUP($AO899,Listas!$H$6:$I$106,2,),""))),"")</f>
        <v/>
      </c>
    </row>
    <row r="900" spans="80:104" x14ac:dyDescent="0.35">
      <c r="CB900" t="str">
        <f>IF(Reservas!E905="",IF(Reservas!D905="","",IF(Reservas!C905=$O$10,0.85,IF(Reservas!C905=$O$11,0.45,IF(Reservas!C905=$O$12,0.33,"")))),Reservas!E905)</f>
        <v/>
      </c>
      <c r="CC900" t="str">
        <f>IF(Reservas!H905="",IF(Reservas!G905="","",IF(Reservas!F905=$O$10,0.85,IF(Reservas!F905=$O$11,0.45,IF(Reservas!F905=$O$12,0.33,"")))),Reservas!H905)</f>
        <v/>
      </c>
      <c r="CD900" t="str">
        <f>IF(Reservas!K905="",IF(Reservas!J905="","",IF(Reservas!I905=$O$10,0.85,IF(Reservas!I905=$O$11,0.45,IF(Reservas!I905=$O$12,0.33,"")))),Reservas!K905)</f>
        <v/>
      </c>
      <c r="CE900" t="str">
        <f>IF(Reservas!N905="",IF(Reservas!M905="","",IF(Reservas!L905=$O$10,0.85,IF(Reservas!L905=$O$11,0.45,IF(Reservas!L905=$O$12,0.33,"")))),Reservas!N905)</f>
        <v/>
      </c>
      <c r="CF900" t="str">
        <f>IF(Reservas!Q905="",IF(Reservas!P905="","",IF(Reservas!O905=$O$10,0.85,IF(Reservas!O905=$O$11,0.45,IF(Reservas!O905=$O$12,0.33,"")))),Reservas!Q905)</f>
        <v/>
      </c>
      <c r="CG900" t="str">
        <f>IF(Reservas!T905="",IF(Reservas!S905="","",IF(Reservas!R905=$O$10,0.85,IF(Reservas!R905=$O$11,0.45,IF(Reservas!R905=$O$12,0.33,"")))),Reservas!T905)</f>
        <v/>
      </c>
      <c r="CH900" t="str">
        <f>IF(Reservas!W905="",IF(Reservas!V905="","",IF(Reservas!U905=$O$10,0.85,IF(Reservas!U905=$O$11,0.45,IF(Reservas!U905=$O$12,0.33,"")))),Reservas!W905)</f>
        <v/>
      </c>
      <c r="CI900" t="str">
        <f>IF(Reservas!Z905="",IF(Reservas!Y905="","",IF(Reservas!X905=$O$10,0.85,IF(Reservas!X905=$O$11,0.45,IF(Reservas!X905=$O$12,0.33,"")))),Reservas!Z905)</f>
        <v/>
      </c>
      <c r="CJ900" t="str">
        <f>IF(Reservas!AC905="",IF(Reservas!AB905="","",IF(Reservas!AA905=$O$10,0.85,IF(Reservas!AA905=$O$11,0.45,IF(Reservas!AA905=$O$12,0.33,"")))),Reservas!AC905)</f>
        <v/>
      </c>
      <c r="CK900" t="str">
        <f>IF(Reservas!AF905="",IF(Reservas!AE905="","",IF(Reservas!AD905=$O$10,0.85,IF(Reservas!AD905=$O$11,0.45,IF(Reservas!AD905=$O$12,0.33,"")))),Reservas!AF905)</f>
        <v/>
      </c>
      <c r="CL900" t="str">
        <f>IF(Reservas!AI905="",IF(Reservas!AH905="","",IF(Reservas!AG905=$O$10,0.85,IF(Reservas!AG905=$O$11,0.45,IF(Reservas!AG905=$O$12,0.33,"")))),Reservas!AI905)</f>
        <v/>
      </c>
      <c r="CM900" t="str">
        <f>IF(Reservas!AL905="",IF(Reservas!AK905="","",IF(Reservas!AJ905=$O$10,0.85,IF(Reservas!AJ905=$O$11,0.45,IF(Reservas!AJ905=$O$12,0.33,"")))),Reservas!AL905)</f>
        <v/>
      </c>
      <c r="CO900" t="str">
        <f>IFERROR('Prod y alimentación'!E958*IF($AN900=$R$10,VLOOKUP($AO900,Listas!$B$6:$C$106,2,),IF($AN900=$R$11,VLOOKUP($AO900,Listas!$E$6:$F$106,2,),IF($AN900=$R$12,VLOOKUP($AO900,Listas!$H$6:$I$106,2,),""))),"")</f>
        <v/>
      </c>
      <c r="CP900" t="str">
        <f>IFERROR('Prod y alimentación'!H958*IF($AN900=$R$10,VLOOKUP($AO900,Listas!$B$6:$C$106,2,),IF($AN900=$R$11,VLOOKUP($AO900,Listas!$E$6:$F$106,2,),IF($AN900=$R$12,VLOOKUP($AO900,Listas!$H$6:$I$106,2,),""))),"")</f>
        <v/>
      </c>
      <c r="CQ900" t="str">
        <f>IFERROR('Prod y alimentación'!K958*IF($AN900=$R$10,VLOOKUP($AO900,Listas!$B$6:$C$106,2,),IF($AN900=$R$11,VLOOKUP($AO900,Listas!$E$6:$F$106,2,),IF($AN900=$R$12,VLOOKUP($AO900,Listas!$H$6:$I$106,2,),""))),"")</f>
        <v/>
      </c>
      <c r="CR900" t="str">
        <f>IFERROR('Prod y alimentación'!N958*IF($AN900=$R$10,VLOOKUP($AO900,Listas!$B$6:$C$106,2,),IF($AN900=$R$11,VLOOKUP($AO900,Listas!$E$6:$F$106,2,),IF($AN900=$R$12,VLOOKUP($AO900,Listas!$H$6:$I$106,2,),""))),"")</f>
        <v/>
      </c>
      <c r="CS900" t="str">
        <f>IFERROR('Prod y alimentación'!Q958*IF($AN900=$R$10,VLOOKUP($AO900,Listas!$B$6:$C$106,2,),IF($AN900=$R$11,VLOOKUP($AO900,Listas!$E$6:$F$106,2,),IF($AN900=$R$12,VLOOKUP($AO900,Listas!$H$6:$I$106,2,),""))),"")</f>
        <v/>
      </c>
      <c r="CT900" t="str">
        <f>IFERROR('Prod y alimentación'!T958*IF($AN900=$R$10,VLOOKUP($AO900,Listas!$B$6:$C$106,2,),IF($AN900=$R$11,VLOOKUP($AO900,Listas!$E$6:$F$106,2,),IF($AN900=$R$12,VLOOKUP($AO900,Listas!$H$6:$I$106,2,),""))),"")</f>
        <v/>
      </c>
      <c r="CU900" t="str">
        <f>IFERROR('Prod y alimentación'!W958*IF($AN900=$R$10,VLOOKUP($AO900,Listas!$B$6:$C$106,2,),IF($AN900=$R$11,VLOOKUP($AO900,Listas!$E$6:$F$106,2,),IF($AN900=$R$12,VLOOKUP($AO900,Listas!$H$6:$I$106,2,),""))),"")</f>
        <v/>
      </c>
      <c r="CV900" t="str">
        <f>IFERROR('Prod y alimentación'!Z958*IF($AN900=$R$10,VLOOKUP($AO900,Listas!$B$6:$C$106,2,),IF($AN900=$R$11,VLOOKUP($AO900,Listas!$E$6:$F$106,2,),IF($AN900=$R$12,VLOOKUP($AO900,Listas!$H$6:$I$106,2,),""))),"")</f>
        <v/>
      </c>
      <c r="CW900" t="str">
        <f>IFERROR('Prod y alimentación'!AC958*IF($AN900=$R$10,VLOOKUP($AO900,Listas!$B$6:$C$106,2,),IF($AN900=$R$11,VLOOKUP($AO900,Listas!$E$6:$F$106,2,),IF($AN900=$R$12,VLOOKUP($AO900,Listas!$H$6:$I$106,2,),""))),"")</f>
        <v/>
      </c>
      <c r="CX900" t="str">
        <f>IFERROR('Prod y alimentación'!AF958*IF($AN900=$R$10,VLOOKUP($AO900,Listas!$B$6:$C$106,2,),IF($AN900=$R$11,VLOOKUP($AO900,Listas!$E$6:$F$106,2,),IF($AN900=$R$12,VLOOKUP($AO900,Listas!$H$6:$I$106,2,),""))),"")</f>
        <v/>
      </c>
      <c r="CY900" t="str">
        <f>IFERROR('Prod y alimentación'!AI958*IF($AN900=$R$10,VLOOKUP($AO900,Listas!$B$6:$C$106,2,),IF($AN900=$R$11,VLOOKUP($AO900,Listas!$E$6:$F$106,2,),IF($AN900=$R$12,VLOOKUP($AO900,Listas!$H$6:$I$106,2,),""))),"")</f>
        <v/>
      </c>
      <c r="CZ900" t="str">
        <f>IFERROR('Prod y alimentación'!AL958*IF($AN900=$R$10,VLOOKUP($AO900,Listas!$B$6:$C$106,2,),IF($AN900=$R$11,VLOOKUP($AO900,Listas!$E$6:$F$106,2,),IF($AN900=$R$12,VLOOKUP($AO900,Listas!$H$6:$I$106,2,),""))),"")</f>
        <v/>
      </c>
    </row>
    <row r="901" spans="80:104" x14ac:dyDescent="0.35">
      <c r="CB901" t="str">
        <f>IF(Reservas!E906="",IF(Reservas!D906="","",IF(Reservas!C906=$O$10,0.85,IF(Reservas!C906=$O$11,0.45,IF(Reservas!C906=$O$12,0.33,"")))),Reservas!E906)</f>
        <v/>
      </c>
      <c r="CC901" t="str">
        <f>IF(Reservas!H906="",IF(Reservas!G906="","",IF(Reservas!F906=$O$10,0.85,IF(Reservas!F906=$O$11,0.45,IF(Reservas!F906=$O$12,0.33,"")))),Reservas!H906)</f>
        <v/>
      </c>
      <c r="CD901" t="str">
        <f>IF(Reservas!K906="",IF(Reservas!J906="","",IF(Reservas!I906=$O$10,0.85,IF(Reservas!I906=$O$11,0.45,IF(Reservas!I906=$O$12,0.33,"")))),Reservas!K906)</f>
        <v/>
      </c>
      <c r="CE901" t="str">
        <f>IF(Reservas!N906="",IF(Reservas!M906="","",IF(Reservas!L906=$O$10,0.85,IF(Reservas!L906=$O$11,0.45,IF(Reservas!L906=$O$12,0.33,"")))),Reservas!N906)</f>
        <v/>
      </c>
      <c r="CF901" t="str">
        <f>IF(Reservas!Q906="",IF(Reservas!P906="","",IF(Reservas!O906=$O$10,0.85,IF(Reservas!O906=$O$11,0.45,IF(Reservas!O906=$O$12,0.33,"")))),Reservas!Q906)</f>
        <v/>
      </c>
      <c r="CG901" t="str">
        <f>IF(Reservas!T906="",IF(Reservas!S906="","",IF(Reservas!R906=$O$10,0.85,IF(Reservas!R906=$O$11,0.45,IF(Reservas!R906=$O$12,0.33,"")))),Reservas!T906)</f>
        <v/>
      </c>
      <c r="CH901" t="str">
        <f>IF(Reservas!W906="",IF(Reservas!V906="","",IF(Reservas!U906=$O$10,0.85,IF(Reservas!U906=$O$11,0.45,IF(Reservas!U906=$O$12,0.33,"")))),Reservas!W906)</f>
        <v/>
      </c>
      <c r="CI901" t="str">
        <f>IF(Reservas!Z906="",IF(Reservas!Y906="","",IF(Reservas!X906=$O$10,0.85,IF(Reservas!X906=$O$11,0.45,IF(Reservas!X906=$O$12,0.33,"")))),Reservas!Z906)</f>
        <v/>
      </c>
      <c r="CJ901" t="str">
        <f>IF(Reservas!AC906="",IF(Reservas!AB906="","",IF(Reservas!AA906=$O$10,0.85,IF(Reservas!AA906=$O$11,0.45,IF(Reservas!AA906=$O$12,0.33,"")))),Reservas!AC906)</f>
        <v/>
      </c>
      <c r="CK901" t="str">
        <f>IF(Reservas!AF906="",IF(Reservas!AE906="","",IF(Reservas!AD906=$O$10,0.85,IF(Reservas!AD906=$O$11,0.45,IF(Reservas!AD906=$O$12,0.33,"")))),Reservas!AF906)</f>
        <v/>
      </c>
      <c r="CL901" t="str">
        <f>IF(Reservas!AI906="",IF(Reservas!AH906="","",IF(Reservas!AG906=$O$10,0.85,IF(Reservas!AG906=$O$11,0.45,IF(Reservas!AG906=$O$12,0.33,"")))),Reservas!AI906)</f>
        <v/>
      </c>
      <c r="CM901" t="str">
        <f>IF(Reservas!AL906="",IF(Reservas!AK906="","",IF(Reservas!AJ906=$O$10,0.85,IF(Reservas!AJ906=$O$11,0.45,IF(Reservas!AJ906=$O$12,0.33,"")))),Reservas!AL906)</f>
        <v/>
      </c>
      <c r="CO901" t="str">
        <f>IFERROR('Prod y alimentación'!E959*IF($AN901=$R$10,VLOOKUP($AO901,Listas!$B$6:$C$106,2,),IF($AN901=$R$11,VLOOKUP($AO901,Listas!$E$6:$F$106,2,),IF($AN901=$R$12,VLOOKUP($AO901,Listas!$H$6:$I$106,2,),""))),"")</f>
        <v/>
      </c>
      <c r="CP901" t="str">
        <f>IFERROR('Prod y alimentación'!H959*IF($AN901=$R$10,VLOOKUP($AO901,Listas!$B$6:$C$106,2,),IF($AN901=$R$11,VLOOKUP($AO901,Listas!$E$6:$F$106,2,),IF($AN901=$R$12,VLOOKUP($AO901,Listas!$H$6:$I$106,2,),""))),"")</f>
        <v/>
      </c>
      <c r="CQ901" t="str">
        <f>IFERROR('Prod y alimentación'!K959*IF($AN901=$R$10,VLOOKUP($AO901,Listas!$B$6:$C$106,2,),IF($AN901=$R$11,VLOOKUP($AO901,Listas!$E$6:$F$106,2,),IF($AN901=$R$12,VLOOKUP($AO901,Listas!$H$6:$I$106,2,),""))),"")</f>
        <v/>
      </c>
      <c r="CR901" t="str">
        <f>IFERROR('Prod y alimentación'!N959*IF($AN901=$R$10,VLOOKUP($AO901,Listas!$B$6:$C$106,2,),IF($AN901=$R$11,VLOOKUP($AO901,Listas!$E$6:$F$106,2,),IF($AN901=$R$12,VLOOKUP($AO901,Listas!$H$6:$I$106,2,),""))),"")</f>
        <v/>
      </c>
      <c r="CS901" t="str">
        <f>IFERROR('Prod y alimentación'!Q959*IF($AN901=$R$10,VLOOKUP($AO901,Listas!$B$6:$C$106,2,),IF($AN901=$R$11,VLOOKUP($AO901,Listas!$E$6:$F$106,2,),IF($AN901=$R$12,VLOOKUP($AO901,Listas!$H$6:$I$106,2,),""))),"")</f>
        <v/>
      </c>
      <c r="CT901" t="str">
        <f>IFERROR('Prod y alimentación'!T959*IF($AN901=$R$10,VLOOKUP($AO901,Listas!$B$6:$C$106,2,),IF($AN901=$R$11,VLOOKUP($AO901,Listas!$E$6:$F$106,2,),IF($AN901=$R$12,VLOOKUP($AO901,Listas!$H$6:$I$106,2,),""))),"")</f>
        <v/>
      </c>
      <c r="CU901" t="str">
        <f>IFERROR('Prod y alimentación'!W959*IF($AN901=$R$10,VLOOKUP($AO901,Listas!$B$6:$C$106,2,),IF($AN901=$R$11,VLOOKUP($AO901,Listas!$E$6:$F$106,2,),IF($AN901=$R$12,VLOOKUP($AO901,Listas!$H$6:$I$106,2,),""))),"")</f>
        <v/>
      </c>
      <c r="CV901" t="str">
        <f>IFERROR('Prod y alimentación'!Z959*IF($AN901=$R$10,VLOOKUP($AO901,Listas!$B$6:$C$106,2,),IF($AN901=$R$11,VLOOKUP($AO901,Listas!$E$6:$F$106,2,),IF($AN901=$R$12,VLOOKUP($AO901,Listas!$H$6:$I$106,2,),""))),"")</f>
        <v/>
      </c>
      <c r="CW901" t="str">
        <f>IFERROR('Prod y alimentación'!AC959*IF($AN901=$R$10,VLOOKUP($AO901,Listas!$B$6:$C$106,2,),IF($AN901=$R$11,VLOOKUP($AO901,Listas!$E$6:$F$106,2,),IF($AN901=$R$12,VLOOKUP($AO901,Listas!$H$6:$I$106,2,),""))),"")</f>
        <v/>
      </c>
      <c r="CX901" t="str">
        <f>IFERROR('Prod y alimentación'!AF959*IF($AN901=$R$10,VLOOKUP($AO901,Listas!$B$6:$C$106,2,),IF($AN901=$R$11,VLOOKUP($AO901,Listas!$E$6:$F$106,2,),IF($AN901=$R$12,VLOOKUP($AO901,Listas!$H$6:$I$106,2,),""))),"")</f>
        <v/>
      </c>
      <c r="CY901" t="str">
        <f>IFERROR('Prod y alimentación'!AI959*IF($AN901=$R$10,VLOOKUP($AO901,Listas!$B$6:$C$106,2,),IF($AN901=$R$11,VLOOKUP($AO901,Listas!$E$6:$F$106,2,),IF($AN901=$R$12,VLOOKUP($AO901,Listas!$H$6:$I$106,2,),""))),"")</f>
        <v/>
      </c>
      <c r="CZ901" t="str">
        <f>IFERROR('Prod y alimentación'!AL959*IF($AN901=$R$10,VLOOKUP($AO901,Listas!$B$6:$C$106,2,),IF($AN901=$R$11,VLOOKUP($AO901,Listas!$E$6:$F$106,2,),IF($AN901=$R$12,VLOOKUP($AO901,Listas!$H$6:$I$106,2,),""))),"")</f>
        <v/>
      </c>
    </row>
    <row r="902" spans="80:104" x14ac:dyDescent="0.35">
      <c r="CB902" t="str">
        <f>IF(Reservas!E907="",IF(Reservas!D907="","",IF(Reservas!C907=$O$10,0.85,IF(Reservas!C907=$O$11,0.45,IF(Reservas!C907=$O$12,0.33,"")))),Reservas!E907)</f>
        <v/>
      </c>
      <c r="CC902" t="str">
        <f>IF(Reservas!H907="",IF(Reservas!G907="","",IF(Reservas!F907=$O$10,0.85,IF(Reservas!F907=$O$11,0.45,IF(Reservas!F907=$O$12,0.33,"")))),Reservas!H907)</f>
        <v/>
      </c>
      <c r="CD902" t="str">
        <f>IF(Reservas!K907="",IF(Reservas!J907="","",IF(Reservas!I907=$O$10,0.85,IF(Reservas!I907=$O$11,0.45,IF(Reservas!I907=$O$12,0.33,"")))),Reservas!K907)</f>
        <v/>
      </c>
      <c r="CE902" t="str">
        <f>IF(Reservas!N907="",IF(Reservas!M907="","",IF(Reservas!L907=$O$10,0.85,IF(Reservas!L907=$O$11,0.45,IF(Reservas!L907=$O$12,0.33,"")))),Reservas!N907)</f>
        <v/>
      </c>
      <c r="CF902" t="str">
        <f>IF(Reservas!Q907="",IF(Reservas!P907="","",IF(Reservas!O907=$O$10,0.85,IF(Reservas!O907=$O$11,0.45,IF(Reservas!O907=$O$12,0.33,"")))),Reservas!Q907)</f>
        <v/>
      </c>
      <c r="CG902" t="str">
        <f>IF(Reservas!T907="",IF(Reservas!S907="","",IF(Reservas!R907=$O$10,0.85,IF(Reservas!R907=$O$11,0.45,IF(Reservas!R907=$O$12,0.33,"")))),Reservas!T907)</f>
        <v/>
      </c>
      <c r="CH902" t="str">
        <f>IF(Reservas!W907="",IF(Reservas!V907="","",IF(Reservas!U907=$O$10,0.85,IF(Reservas!U907=$O$11,0.45,IF(Reservas!U907=$O$12,0.33,"")))),Reservas!W907)</f>
        <v/>
      </c>
      <c r="CI902" t="str">
        <f>IF(Reservas!Z907="",IF(Reservas!Y907="","",IF(Reservas!X907=$O$10,0.85,IF(Reservas!X907=$O$11,0.45,IF(Reservas!X907=$O$12,0.33,"")))),Reservas!Z907)</f>
        <v/>
      </c>
      <c r="CJ902" t="str">
        <f>IF(Reservas!AC907="",IF(Reservas!AB907="","",IF(Reservas!AA907=$O$10,0.85,IF(Reservas!AA907=$O$11,0.45,IF(Reservas!AA907=$O$12,0.33,"")))),Reservas!AC907)</f>
        <v/>
      </c>
      <c r="CK902" t="str">
        <f>IF(Reservas!AF907="",IF(Reservas!AE907="","",IF(Reservas!AD907=$O$10,0.85,IF(Reservas!AD907=$O$11,0.45,IF(Reservas!AD907=$O$12,0.33,"")))),Reservas!AF907)</f>
        <v/>
      </c>
      <c r="CL902" t="str">
        <f>IF(Reservas!AI907="",IF(Reservas!AH907="","",IF(Reservas!AG907=$O$10,0.85,IF(Reservas!AG907=$O$11,0.45,IF(Reservas!AG907=$O$12,0.33,"")))),Reservas!AI907)</f>
        <v/>
      </c>
      <c r="CM902" t="str">
        <f>IF(Reservas!AL907="",IF(Reservas!AK907="","",IF(Reservas!AJ907=$O$10,0.85,IF(Reservas!AJ907=$O$11,0.45,IF(Reservas!AJ907=$O$12,0.33,"")))),Reservas!AL907)</f>
        <v/>
      </c>
      <c r="CO902" t="str">
        <f>IFERROR('Prod y alimentación'!E960*IF($AN902=$R$10,VLOOKUP($AO902,Listas!$B$6:$C$106,2,),IF($AN902=$R$11,VLOOKUP($AO902,Listas!$E$6:$F$106,2,),IF($AN902=$R$12,VLOOKUP($AO902,Listas!$H$6:$I$106,2,),""))),"")</f>
        <v/>
      </c>
      <c r="CP902" t="str">
        <f>IFERROR('Prod y alimentación'!H960*IF($AN902=$R$10,VLOOKUP($AO902,Listas!$B$6:$C$106,2,),IF($AN902=$R$11,VLOOKUP($AO902,Listas!$E$6:$F$106,2,),IF($AN902=$R$12,VLOOKUP($AO902,Listas!$H$6:$I$106,2,),""))),"")</f>
        <v/>
      </c>
      <c r="CQ902" t="str">
        <f>IFERROR('Prod y alimentación'!K960*IF($AN902=$R$10,VLOOKUP($AO902,Listas!$B$6:$C$106,2,),IF($AN902=$R$11,VLOOKUP($AO902,Listas!$E$6:$F$106,2,),IF($AN902=$R$12,VLOOKUP($AO902,Listas!$H$6:$I$106,2,),""))),"")</f>
        <v/>
      </c>
      <c r="CR902" t="str">
        <f>IFERROR('Prod y alimentación'!N960*IF($AN902=$R$10,VLOOKUP($AO902,Listas!$B$6:$C$106,2,),IF($AN902=$R$11,VLOOKUP($AO902,Listas!$E$6:$F$106,2,),IF($AN902=$R$12,VLOOKUP($AO902,Listas!$H$6:$I$106,2,),""))),"")</f>
        <v/>
      </c>
      <c r="CS902" t="str">
        <f>IFERROR('Prod y alimentación'!Q960*IF($AN902=$R$10,VLOOKUP($AO902,Listas!$B$6:$C$106,2,),IF($AN902=$R$11,VLOOKUP($AO902,Listas!$E$6:$F$106,2,),IF($AN902=$R$12,VLOOKUP($AO902,Listas!$H$6:$I$106,2,),""))),"")</f>
        <v/>
      </c>
      <c r="CT902" t="str">
        <f>IFERROR('Prod y alimentación'!T960*IF($AN902=$R$10,VLOOKUP($AO902,Listas!$B$6:$C$106,2,),IF($AN902=$R$11,VLOOKUP($AO902,Listas!$E$6:$F$106,2,),IF($AN902=$R$12,VLOOKUP($AO902,Listas!$H$6:$I$106,2,),""))),"")</f>
        <v/>
      </c>
      <c r="CU902" t="str">
        <f>IFERROR('Prod y alimentación'!W960*IF($AN902=$R$10,VLOOKUP($AO902,Listas!$B$6:$C$106,2,),IF($AN902=$R$11,VLOOKUP($AO902,Listas!$E$6:$F$106,2,),IF($AN902=$R$12,VLOOKUP($AO902,Listas!$H$6:$I$106,2,),""))),"")</f>
        <v/>
      </c>
      <c r="CV902" t="str">
        <f>IFERROR('Prod y alimentación'!Z960*IF($AN902=$R$10,VLOOKUP($AO902,Listas!$B$6:$C$106,2,),IF($AN902=$R$11,VLOOKUP($AO902,Listas!$E$6:$F$106,2,),IF($AN902=$R$12,VLOOKUP($AO902,Listas!$H$6:$I$106,2,),""))),"")</f>
        <v/>
      </c>
      <c r="CW902" t="str">
        <f>IFERROR('Prod y alimentación'!AC960*IF($AN902=$R$10,VLOOKUP($AO902,Listas!$B$6:$C$106,2,),IF($AN902=$R$11,VLOOKUP($AO902,Listas!$E$6:$F$106,2,),IF($AN902=$R$12,VLOOKUP($AO902,Listas!$H$6:$I$106,2,),""))),"")</f>
        <v/>
      </c>
      <c r="CX902" t="str">
        <f>IFERROR('Prod y alimentación'!AF960*IF($AN902=$R$10,VLOOKUP($AO902,Listas!$B$6:$C$106,2,),IF($AN902=$R$11,VLOOKUP($AO902,Listas!$E$6:$F$106,2,),IF($AN902=$R$12,VLOOKUP($AO902,Listas!$H$6:$I$106,2,),""))),"")</f>
        <v/>
      </c>
      <c r="CY902" t="str">
        <f>IFERROR('Prod y alimentación'!AI960*IF($AN902=$R$10,VLOOKUP($AO902,Listas!$B$6:$C$106,2,),IF($AN902=$R$11,VLOOKUP($AO902,Listas!$E$6:$F$106,2,),IF($AN902=$R$12,VLOOKUP($AO902,Listas!$H$6:$I$106,2,),""))),"")</f>
        <v/>
      </c>
      <c r="CZ902" t="str">
        <f>IFERROR('Prod y alimentación'!AL960*IF($AN902=$R$10,VLOOKUP($AO902,Listas!$B$6:$C$106,2,),IF($AN902=$R$11,VLOOKUP($AO902,Listas!$E$6:$F$106,2,),IF($AN902=$R$12,VLOOKUP($AO902,Listas!$H$6:$I$106,2,),""))),"")</f>
        <v/>
      </c>
    </row>
    <row r="903" spans="80:104" x14ac:dyDescent="0.35">
      <c r="CB903" t="str">
        <f>IF(Reservas!E908="",IF(Reservas!D908="","",IF(Reservas!C908=$O$10,0.85,IF(Reservas!C908=$O$11,0.45,IF(Reservas!C908=$O$12,0.33,"")))),Reservas!E908)</f>
        <v/>
      </c>
      <c r="CC903" t="str">
        <f>IF(Reservas!H908="",IF(Reservas!G908="","",IF(Reservas!F908=$O$10,0.85,IF(Reservas!F908=$O$11,0.45,IF(Reservas!F908=$O$12,0.33,"")))),Reservas!H908)</f>
        <v/>
      </c>
      <c r="CD903" t="str">
        <f>IF(Reservas!K908="",IF(Reservas!J908="","",IF(Reservas!I908=$O$10,0.85,IF(Reservas!I908=$O$11,0.45,IF(Reservas!I908=$O$12,0.33,"")))),Reservas!K908)</f>
        <v/>
      </c>
      <c r="CE903" t="str">
        <f>IF(Reservas!N908="",IF(Reservas!M908="","",IF(Reservas!L908=$O$10,0.85,IF(Reservas!L908=$O$11,0.45,IF(Reservas!L908=$O$12,0.33,"")))),Reservas!N908)</f>
        <v/>
      </c>
      <c r="CF903" t="str">
        <f>IF(Reservas!Q908="",IF(Reservas!P908="","",IF(Reservas!O908=$O$10,0.85,IF(Reservas!O908=$O$11,0.45,IF(Reservas!O908=$O$12,0.33,"")))),Reservas!Q908)</f>
        <v/>
      </c>
      <c r="CG903" t="str">
        <f>IF(Reservas!T908="",IF(Reservas!S908="","",IF(Reservas!R908=$O$10,0.85,IF(Reservas!R908=$O$11,0.45,IF(Reservas!R908=$O$12,0.33,"")))),Reservas!T908)</f>
        <v/>
      </c>
      <c r="CH903" t="str">
        <f>IF(Reservas!W908="",IF(Reservas!V908="","",IF(Reservas!U908=$O$10,0.85,IF(Reservas!U908=$O$11,0.45,IF(Reservas!U908=$O$12,0.33,"")))),Reservas!W908)</f>
        <v/>
      </c>
      <c r="CI903" t="str">
        <f>IF(Reservas!Z908="",IF(Reservas!Y908="","",IF(Reservas!X908=$O$10,0.85,IF(Reservas!X908=$O$11,0.45,IF(Reservas!X908=$O$12,0.33,"")))),Reservas!Z908)</f>
        <v/>
      </c>
      <c r="CJ903" t="str">
        <f>IF(Reservas!AC908="",IF(Reservas!AB908="","",IF(Reservas!AA908=$O$10,0.85,IF(Reservas!AA908=$O$11,0.45,IF(Reservas!AA908=$O$12,0.33,"")))),Reservas!AC908)</f>
        <v/>
      </c>
      <c r="CK903" t="str">
        <f>IF(Reservas!AF908="",IF(Reservas!AE908="","",IF(Reservas!AD908=$O$10,0.85,IF(Reservas!AD908=$O$11,0.45,IF(Reservas!AD908=$O$12,0.33,"")))),Reservas!AF908)</f>
        <v/>
      </c>
      <c r="CL903" t="str">
        <f>IF(Reservas!AI908="",IF(Reservas!AH908="","",IF(Reservas!AG908=$O$10,0.85,IF(Reservas!AG908=$O$11,0.45,IF(Reservas!AG908=$O$12,0.33,"")))),Reservas!AI908)</f>
        <v/>
      </c>
      <c r="CM903" t="str">
        <f>IF(Reservas!AL908="",IF(Reservas!AK908="","",IF(Reservas!AJ908=$O$10,0.85,IF(Reservas!AJ908=$O$11,0.45,IF(Reservas!AJ908=$O$12,0.33,"")))),Reservas!AL908)</f>
        <v/>
      </c>
      <c r="CO903" t="str">
        <f>IFERROR('Prod y alimentación'!E961*IF($AN903=$R$10,VLOOKUP($AO903,Listas!$B$6:$C$106,2,),IF($AN903=$R$11,VLOOKUP($AO903,Listas!$E$6:$F$106,2,),IF($AN903=$R$12,VLOOKUP($AO903,Listas!$H$6:$I$106,2,),""))),"")</f>
        <v/>
      </c>
      <c r="CP903" t="str">
        <f>IFERROR('Prod y alimentación'!H961*IF($AN903=$R$10,VLOOKUP($AO903,Listas!$B$6:$C$106,2,),IF($AN903=$R$11,VLOOKUP($AO903,Listas!$E$6:$F$106,2,),IF($AN903=$R$12,VLOOKUP($AO903,Listas!$H$6:$I$106,2,),""))),"")</f>
        <v/>
      </c>
      <c r="CQ903" t="str">
        <f>IFERROR('Prod y alimentación'!K961*IF($AN903=$R$10,VLOOKUP($AO903,Listas!$B$6:$C$106,2,),IF($AN903=$R$11,VLOOKUP($AO903,Listas!$E$6:$F$106,2,),IF($AN903=$R$12,VLOOKUP($AO903,Listas!$H$6:$I$106,2,),""))),"")</f>
        <v/>
      </c>
      <c r="CR903" t="str">
        <f>IFERROR('Prod y alimentación'!N961*IF($AN903=$R$10,VLOOKUP($AO903,Listas!$B$6:$C$106,2,),IF($AN903=$R$11,VLOOKUP($AO903,Listas!$E$6:$F$106,2,),IF($AN903=$R$12,VLOOKUP($AO903,Listas!$H$6:$I$106,2,),""))),"")</f>
        <v/>
      </c>
      <c r="CS903" t="str">
        <f>IFERROR('Prod y alimentación'!Q961*IF($AN903=$R$10,VLOOKUP($AO903,Listas!$B$6:$C$106,2,),IF($AN903=$R$11,VLOOKUP($AO903,Listas!$E$6:$F$106,2,),IF($AN903=$R$12,VLOOKUP($AO903,Listas!$H$6:$I$106,2,),""))),"")</f>
        <v/>
      </c>
      <c r="CT903" t="str">
        <f>IFERROR('Prod y alimentación'!T961*IF($AN903=$R$10,VLOOKUP($AO903,Listas!$B$6:$C$106,2,),IF($AN903=$R$11,VLOOKUP($AO903,Listas!$E$6:$F$106,2,),IF($AN903=$R$12,VLOOKUP($AO903,Listas!$H$6:$I$106,2,),""))),"")</f>
        <v/>
      </c>
      <c r="CU903" t="str">
        <f>IFERROR('Prod y alimentación'!W961*IF($AN903=$R$10,VLOOKUP($AO903,Listas!$B$6:$C$106,2,),IF($AN903=$R$11,VLOOKUP($AO903,Listas!$E$6:$F$106,2,),IF($AN903=$R$12,VLOOKUP($AO903,Listas!$H$6:$I$106,2,),""))),"")</f>
        <v/>
      </c>
      <c r="CV903" t="str">
        <f>IFERROR('Prod y alimentación'!Z961*IF($AN903=$R$10,VLOOKUP($AO903,Listas!$B$6:$C$106,2,),IF($AN903=$R$11,VLOOKUP($AO903,Listas!$E$6:$F$106,2,),IF($AN903=$R$12,VLOOKUP($AO903,Listas!$H$6:$I$106,2,),""))),"")</f>
        <v/>
      </c>
      <c r="CW903" t="str">
        <f>IFERROR('Prod y alimentación'!AC961*IF($AN903=$R$10,VLOOKUP($AO903,Listas!$B$6:$C$106,2,),IF($AN903=$R$11,VLOOKUP($AO903,Listas!$E$6:$F$106,2,),IF($AN903=$R$12,VLOOKUP($AO903,Listas!$H$6:$I$106,2,),""))),"")</f>
        <v/>
      </c>
      <c r="CX903" t="str">
        <f>IFERROR('Prod y alimentación'!AF961*IF($AN903=$R$10,VLOOKUP($AO903,Listas!$B$6:$C$106,2,),IF($AN903=$R$11,VLOOKUP($AO903,Listas!$E$6:$F$106,2,),IF($AN903=$R$12,VLOOKUP($AO903,Listas!$H$6:$I$106,2,),""))),"")</f>
        <v/>
      </c>
      <c r="CY903" t="str">
        <f>IFERROR('Prod y alimentación'!AI961*IF($AN903=$R$10,VLOOKUP($AO903,Listas!$B$6:$C$106,2,),IF($AN903=$R$11,VLOOKUP($AO903,Listas!$E$6:$F$106,2,),IF($AN903=$R$12,VLOOKUP($AO903,Listas!$H$6:$I$106,2,),""))),"")</f>
        <v/>
      </c>
      <c r="CZ903" t="str">
        <f>IFERROR('Prod y alimentación'!AL961*IF($AN903=$R$10,VLOOKUP($AO903,Listas!$B$6:$C$106,2,),IF($AN903=$R$11,VLOOKUP($AO903,Listas!$E$6:$F$106,2,),IF($AN903=$R$12,VLOOKUP($AO903,Listas!$H$6:$I$106,2,),""))),"")</f>
        <v/>
      </c>
    </row>
    <row r="904" spans="80:104" x14ac:dyDescent="0.35">
      <c r="CB904" t="str">
        <f>IF(Reservas!E909="",IF(Reservas!D909="","",IF(Reservas!C909=$O$10,0.85,IF(Reservas!C909=$O$11,0.45,IF(Reservas!C909=$O$12,0.33,"")))),Reservas!E909)</f>
        <v/>
      </c>
      <c r="CC904" t="str">
        <f>IF(Reservas!H909="",IF(Reservas!G909="","",IF(Reservas!F909=$O$10,0.85,IF(Reservas!F909=$O$11,0.45,IF(Reservas!F909=$O$12,0.33,"")))),Reservas!H909)</f>
        <v/>
      </c>
      <c r="CD904" t="str">
        <f>IF(Reservas!K909="",IF(Reservas!J909="","",IF(Reservas!I909=$O$10,0.85,IF(Reservas!I909=$O$11,0.45,IF(Reservas!I909=$O$12,0.33,"")))),Reservas!K909)</f>
        <v/>
      </c>
      <c r="CE904" t="str">
        <f>IF(Reservas!N909="",IF(Reservas!M909="","",IF(Reservas!L909=$O$10,0.85,IF(Reservas!L909=$O$11,0.45,IF(Reservas!L909=$O$12,0.33,"")))),Reservas!N909)</f>
        <v/>
      </c>
      <c r="CF904" t="str">
        <f>IF(Reservas!Q909="",IF(Reservas!P909="","",IF(Reservas!O909=$O$10,0.85,IF(Reservas!O909=$O$11,0.45,IF(Reservas!O909=$O$12,0.33,"")))),Reservas!Q909)</f>
        <v/>
      </c>
      <c r="CG904" t="str">
        <f>IF(Reservas!T909="",IF(Reservas!S909="","",IF(Reservas!R909=$O$10,0.85,IF(Reservas!R909=$O$11,0.45,IF(Reservas!R909=$O$12,0.33,"")))),Reservas!T909)</f>
        <v/>
      </c>
      <c r="CH904" t="str">
        <f>IF(Reservas!W909="",IF(Reservas!V909="","",IF(Reservas!U909=$O$10,0.85,IF(Reservas!U909=$O$11,0.45,IF(Reservas!U909=$O$12,0.33,"")))),Reservas!W909)</f>
        <v/>
      </c>
      <c r="CI904" t="str">
        <f>IF(Reservas!Z909="",IF(Reservas!Y909="","",IF(Reservas!X909=$O$10,0.85,IF(Reservas!X909=$O$11,0.45,IF(Reservas!X909=$O$12,0.33,"")))),Reservas!Z909)</f>
        <v/>
      </c>
      <c r="CJ904" t="str">
        <f>IF(Reservas!AC909="",IF(Reservas!AB909="","",IF(Reservas!AA909=$O$10,0.85,IF(Reservas!AA909=$O$11,0.45,IF(Reservas!AA909=$O$12,0.33,"")))),Reservas!AC909)</f>
        <v/>
      </c>
      <c r="CK904" t="str">
        <f>IF(Reservas!AF909="",IF(Reservas!AE909="","",IF(Reservas!AD909=$O$10,0.85,IF(Reservas!AD909=$O$11,0.45,IF(Reservas!AD909=$O$12,0.33,"")))),Reservas!AF909)</f>
        <v/>
      </c>
      <c r="CL904" t="str">
        <f>IF(Reservas!AI909="",IF(Reservas!AH909="","",IF(Reservas!AG909=$O$10,0.85,IF(Reservas!AG909=$O$11,0.45,IF(Reservas!AG909=$O$12,0.33,"")))),Reservas!AI909)</f>
        <v/>
      </c>
      <c r="CM904" t="str">
        <f>IF(Reservas!AL909="",IF(Reservas!AK909="","",IF(Reservas!AJ909=$O$10,0.85,IF(Reservas!AJ909=$O$11,0.45,IF(Reservas!AJ909=$O$12,0.33,"")))),Reservas!AL909)</f>
        <v/>
      </c>
      <c r="CO904" t="str">
        <f>IFERROR('Prod y alimentación'!E962*IF($AN904=$R$10,VLOOKUP($AO904,Listas!$B$6:$C$106,2,),IF($AN904=$R$11,VLOOKUP($AO904,Listas!$E$6:$F$106,2,),IF($AN904=$R$12,VLOOKUP($AO904,Listas!$H$6:$I$106,2,),""))),"")</f>
        <v/>
      </c>
      <c r="CP904" t="str">
        <f>IFERROR('Prod y alimentación'!H962*IF($AN904=$R$10,VLOOKUP($AO904,Listas!$B$6:$C$106,2,),IF($AN904=$R$11,VLOOKUP($AO904,Listas!$E$6:$F$106,2,),IF($AN904=$R$12,VLOOKUP($AO904,Listas!$H$6:$I$106,2,),""))),"")</f>
        <v/>
      </c>
      <c r="CQ904" t="str">
        <f>IFERROR('Prod y alimentación'!K962*IF($AN904=$R$10,VLOOKUP($AO904,Listas!$B$6:$C$106,2,),IF($AN904=$R$11,VLOOKUP($AO904,Listas!$E$6:$F$106,2,),IF($AN904=$R$12,VLOOKUP($AO904,Listas!$H$6:$I$106,2,),""))),"")</f>
        <v/>
      </c>
      <c r="CR904" t="str">
        <f>IFERROR('Prod y alimentación'!N962*IF($AN904=$R$10,VLOOKUP($AO904,Listas!$B$6:$C$106,2,),IF($AN904=$R$11,VLOOKUP($AO904,Listas!$E$6:$F$106,2,),IF($AN904=$R$12,VLOOKUP($AO904,Listas!$H$6:$I$106,2,),""))),"")</f>
        <v/>
      </c>
      <c r="CS904" t="str">
        <f>IFERROR('Prod y alimentación'!Q962*IF($AN904=$R$10,VLOOKUP($AO904,Listas!$B$6:$C$106,2,),IF($AN904=$R$11,VLOOKUP($AO904,Listas!$E$6:$F$106,2,),IF($AN904=$R$12,VLOOKUP($AO904,Listas!$H$6:$I$106,2,),""))),"")</f>
        <v/>
      </c>
      <c r="CT904" t="str">
        <f>IFERROR('Prod y alimentación'!T962*IF($AN904=$R$10,VLOOKUP($AO904,Listas!$B$6:$C$106,2,),IF($AN904=$R$11,VLOOKUP($AO904,Listas!$E$6:$F$106,2,),IF($AN904=$R$12,VLOOKUP($AO904,Listas!$H$6:$I$106,2,),""))),"")</f>
        <v/>
      </c>
      <c r="CU904" t="str">
        <f>IFERROR('Prod y alimentación'!W962*IF($AN904=$R$10,VLOOKUP($AO904,Listas!$B$6:$C$106,2,),IF($AN904=$R$11,VLOOKUP($AO904,Listas!$E$6:$F$106,2,),IF($AN904=$R$12,VLOOKUP($AO904,Listas!$H$6:$I$106,2,),""))),"")</f>
        <v/>
      </c>
      <c r="CV904" t="str">
        <f>IFERROR('Prod y alimentación'!Z962*IF($AN904=$R$10,VLOOKUP($AO904,Listas!$B$6:$C$106,2,),IF($AN904=$R$11,VLOOKUP($AO904,Listas!$E$6:$F$106,2,),IF($AN904=$R$12,VLOOKUP($AO904,Listas!$H$6:$I$106,2,),""))),"")</f>
        <v/>
      </c>
      <c r="CW904" t="str">
        <f>IFERROR('Prod y alimentación'!AC962*IF($AN904=$R$10,VLOOKUP($AO904,Listas!$B$6:$C$106,2,),IF($AN904=$R$11,VLOOKUP($AO904,Listas!$E$6:$F$106,2,),IF($AN904=$R$12,VLOOKUP($AO904,Listas!$H$6:$I$106,2,),""))),"")</f>
        <v/>
      </c>
      <c r="CX904" t="str">
        <f>IFERROR('Prod y alimentación'!AF962*IF($AN904=$R$10,VLOOKUP($AO904,Listas!$B$6:$C$106,2,),IF($AN904=$R$11,VLOOKUP($AO904,Listas!$E$6:$F$106,2,),IF($AN904=$R$12,VLOOKUP($AO904,Listas!$H$6:$I$106,2,),""))),"")</f>
        <v/>
      </c>
      <c r="CY904" t="str">
        <f>IFERROR('Prod y alimentación'!AI962*IF($AN904=$R$10,VLOOKUP($AO904,Listas!$B$6:$C$106,2,),IF($AN904=$R$11,VLOOKUP($AO904,Listas!$E$6:$F$106,2,),IF($AN904=$R$12,VLOOKUP($AO904,Listas!$H$6:$I$106,2,),""))),"")</f>
        <v/>
      </c>
      <c r="CZ904" t="str">
        <f>IFERROR('Prod y alimentación'!AL962*IF($AN904=$R$10,VLOOKUP($AO904,Listas!$B$6:$C$106,2,),IF($AN904=$R$11,VLOOKUP($AO904,Listas!$E$6:$F$106,2,),IF($AN904=$R$12,VLOOKUP($AO904,Listas!$H$6:$I$106,2,),""))),"")</f>
        <v/>
      </c>
    </row>
    <row r="905" spans="80:104" x14ac:dyDescent="0.35">
      <c r="CB905" t="str">
        <f>IF(Reservas!E910="",IF(Reservas!D910="","",IF(Reservas!C910=$O$10,0.85,IF(Reservas!C910=$O$11,0.45,IF(Reservas!C910=$O$12,0.33,"")))),Reservas!E910)</f>
        <v/>
      </c>
      <c r="CC905" t="str">
        <f>IF(Reservas!H910="",IF(Reservas!G910="","",IF(Reservas!F910=$O$10,0.85,IF(Reservas!F910=$O$11,0.45,IF(Reservas!F910=$O$12,0.33,"")))),Reservas!H910)</f>
        <v/>
      </c>
      <c r="CD905" t="str">
        <f>IF(Reservas!K910="",IF(Reservas!J910="","",IF(Reservas!I910=$O$10,0.85,IF(Reservas!I910=$O$11,0.45,IF(Reservas!I910=$O$12,0.33,"")))),Reservas!K910)</f>
        <v/>
      </c>
      <c r="CE905" t="str">
        <f>IF(Reservas!N910="",IF(Reservas!M910="","",IF(Reservas!L910=$O$10,0.85,IF(Reservas!L910=$O$11,0.45,IF(Reservas!L910=$O$12,0.33,"")))),Reservas!N910)</f>
        <v/>
      </c>
      <c r="CF905" t="str">
        <f>IF(Reservas!Q910="",IF(Reservas!P910="","",IF(Reservas!O910=$O$10,0.85,IF(Reservas!O910=$O$11,0.45,IF(Reservas!O910=$O$12,0.33,"")))),Reservas!Q910)</f>
        <v/>
      </c>
      <c r="CG905" t="str">
        <f>IF(Reservas!T910="",IF(Reservas!S910="","",IF(Reservas!R910=$O$10,0.85,IF(Reservas!R910=$O$11,0.45,IF(Reservas!R910=$O$12,0.33,"")))),Reservas!T910)</f>
        <v/>
      </c>
      <c r="CH905" t="str">
        <f>IF(Reservas!W910="",IF(Reservas!V910="","",IF(Reservas!U910=$O$10,0.85,IF(Reservas!U910=$O$11,0.45,IF(Reservas!U910=$O$12,0.33,"")))),Reservas!W910)</f>
        <v/>
      </c>
      <c r="CI905" t="str">
        <f>IF(Reservas!Z910="",IF(Reservas!Y910="","",IF(Reservas!X910=$O$10,0.85,IF(Reservas!X910=$O$11,0.45,IF(Reservas!X910=$O$12,0.33,"")))),Reservas!Z910)</f>
        <v/>
      </c>
      <c r="CJ905" t="str">
        <f>IF(Reservas!AC910="",IF(Reservas!AB910="","",IF(Reservas!AA910=$O$10,0.85,IF(Reservas!AA910=$O$11,0.45,IF(Reservas!AA910=$O$12,0.33,"")))),Reservas!AC910)</f>
        <v/>
      </c>
      <c r="CK905" t="str">
        <f>IF(Reservas!AF910="",IF(Reservas!AE910="","",IF(Reservas!AD910=$O$10,0.85,IF(Reservas!AD910=$O$11,0.45,IF(Reservas!AD910=$O$12,0.33,"")))),Reservas!AF910)</f>
        <v/>
      </c>
      <c r="CL905" t="str">
        <f>IF(Reservas!AI910="",IF(Reservas!AH910="","",IF(Reservas!AG910=$O$10,0.85,IF(Reservas!AG910=$O$11,0.45,IF(Reservas!AG910=$O$12,0.33,"")))),Reservas!AI910)</f>
        <v/>
      </c>
      <c r="CM905" t="str">
        <f>IF(Reservas!AL910="",IF(Reservas!AK910="","",IF(Reservas!AJ910=$O$10,0.85,IF(Reservas!AJ910=$O$11,0.45,IF(Reservas!AJ910=$O$12,0.33,"")))),Reservas!AL910)</f>
        <v/>
      </c>
      <c r="CO905" t="str">
        <f>IFERROR('Prod y alimentación'!E963*IF($AN905=$R$10,VLOOKUP($AO905,Listas!$B$6:$C$106,2,),IF($AN905=$R$11,VLOOKUP($AO905,Listas!$E$6:$F$106,2,),IF($AN905=$R$12,VLOOKUP($AO905,Listas!$H$6:$I$106,2,),""))),"")</f>
        <v/>
      </c>
      <c r="CP905" t="str">
        <f>IFERROR('Prod y alimentación'!H963*IF($AN905=$R$10,VLOOKUP($AO905,Listas!$B$6:$C$106,2,),IF($AN905=$R$11,VLOOKUP($AO905,Listas!$E$6:$F$106,2,),IF($AN905=$R$12,VLOOKUP($AO905,Listas!$H$6:$I$106,2,),""))),"")</f>
        <v/>
      </c>
      <c r="CQ905" t="str">
        <f>IFERROR('Prod y alimentación'!K963*IF($AN905=$R$10,VLOOKUP($AO905,Listas!$B$6:$C$106,2,),IF($AN905=$R$11,VLOOKUP($AO905,Listas!$E$6:$F$106,2,),IF($AN905=$R$12,VLOOKUP($AO905,Listas!$H$6:$I$106,2,),""))),"")</f>
        <v/>
      </c>
      <c r="CR905" t="str">
        <f>IFERROR('Prod y alimentación'!N963*IF($AN905=$R$10,VLOOKUP($AO905,Listas!$B$6:$C$106,2,),IF($AN905=$R$11,VLOOKUP($AO905,Listas!$E$6:$F$106,2,),IF($AN905=$R$12,VLOOKUP($AO905,Listas!$H$6:$I$106,2,),""))),"")</f>
        <v/>
      </c>
      <c r="CS905" t="str">
        <f>IFERROR('Prod y alimentación'!Q963*IF($AN905=$R$10,VLOOKUP($AO905,Listas!$B$6:$C$106,2,),IF($AN905=$R$11,VLOOKUP($AO905,Listas!$E$6:$F$106,2,),IF($AN905=$R$12,VLOOKUP($AO905,Listas!$H$6:$I$106,2,),""))),"")</f>
        <v/>
      </c>
      <c r="CT905" t="str">
        <f>IFERROR('Prod y alimentación'!T963*IF($AN905=$R$10,VLOOKUP($AO905,Listas!$B$6:$C$106,2,),IF($AN905=$R$11,VLOOKUP($AO905,Listas!$E$6:$F$106,2,),IF($AN905=$R$12,VLOOKUP($AO905,Listas!$H$6:$I$106,2,),""))),"")</f>
        <v/>
      </c>
      <c r="CU905" t="str">
        <f>IFERROR('Prod y alimentación'!W963*IF($AN905=$R$10,VLOOKUP($AO905,Listas!$B$6:$C$106,2,),IF($AN905=$R$11,VLOOKUP($AO905,Listas!$E$6:$F$106,2,),IF($AN905=$R$12,VLOOKUP($AO905,Listas!$H$6:$I$106,2,),""))),"")</f>
        <v/>
      </c>
      <c r="CV905" t="str">
        <f>IFERROR('Prod y alimentación'!Z963*IF($AN905=$R$10,VLOOKUP($AO905,Listas!$B$6:$C$106,2,),IF($AN905=$R$11,VLOOKUP($AO905,Listas!$E$6:$F$106,2,),IF($AN905=$R$12,VLOOKUP($AO905,Listas!$H$6:$I$106,2,),""))),"")</f>
        <v/>
      </c>
      <c r="CW905" t="str">
        <f>IFERROR('Prod y alimentación'!AC963*IF($AN905=$R$10,VLOOKUP($AO905,Listas!$B$6:$C$106,2,),IF($AN905=$R$11,VLOOKUP($AO905,Listas!$E$6:$F$106,2,),IF($AN905=$R$12,VLOOKUP($AO905,Listas!$H$6:$I$106,2,),""))),"")</f>
        <v/>
      </c>
      <c r="CX905" t="str">
        <f>IFERROR('Prod y alimentación'!AF963*IF($AN905=$R$10,VLOOKUP($AO905,Listas!$B$6:$C$106,2,),IF($AN905=$R$11,VLOOKUP($AO905,Listas!$E$6:$F$106,2,),IF($AN905=$R$12,VLOOKUP($AO905,Listas!$H$6:$I$106,2,),""))),"")</f>
        <v/>
      </c>
      <c r="CY905" t="str">
        <f>IFERROR('Prod y alimentación'!AI963*IF($AN905=$R$10,VLOOKUP($AO905,Listas!$B$6:$C$106,2,),IF($AN905=$R$11,VLOOKUP($AO905,Listas!$E$6:$F$106,2,),IF($AN905=$R$12,VLOOKUP($AO905,Listas!$H$6:$I$106,2,),""))),"")</f>
        <v/>
      </c>
      <c r="CZ905" t="str">
        <f>IFERROR('Prod y alimentación'!AL963*IF($AN905=$R$10,VLOOKUP($AO905,Listas!$B$6:$C$106,2,),IF($AN905=$R$11,VLOOKUP($AO905,Listas!$E$6:$F$106,2,),IF($AN905=$R$12,VLOOKUP($AO905,Listas!$H$6:$I$106,2,),""))),"")</f>
        <v/>
      </c>
    </row>
    <row r="906" spans="80:104" x14ac:dyDescent="0.35">
      <c r="CB906" t="str">
        <f>IF(Reservas!E911="",IF(Reservas!D911="","",IF(Reservas!C911=$O$10,0.85,IF(Reservas!C911=$O$11,0.45,IF(Reservas!C911=$O$12,0.33,"")))),Reservas!E911)</f>
        <v/>
      </c>
      <c r="CC906" t="str">
        <f>IF(Reservas!H911="",IF(Reservas!G911="","",IF(Reservas!F911=$O$10,0.85,IF(Reservas!F911=$O$11,0.45,IF(Reservas!F911=$O$12,0.33,"")))),Reservas!H911)</f>
        <v/>
      </c>
      <c r="CD906" t="str">
        <f>IF(Reservas!K911="",IF(Reservas!J911="","",IF(Reservas!I911=$O$10,0.85,IF(Reservas!I911=$O$11,0.45,IF(Reservas!I911=$O$12,0.33,"")))),Reservas!K911)</f>
        <v/>
      </c>
      <c r="CE906" t="str">
        <f>IF(Reservas!N911="",IF(Reservas!M911="","",IF(Reservas!L911=$O$10,0.85,IF(Reservas!L911=$O$11,0.45,IF(Reservas!L911=$O$12,0.33,"")))),Reservas!N911)</f>
        <v/>
      </c>
      <c r="CF906" t="str">
        <f>IF(Reservas!Q911="",IF(Reservas!P911="","",IF(Reservas!O911=$O$10,0.85,IF(Reservas!O911=$O$11,0.45,IF(Reservas!O911=$O$12,0.33,"")))),Reservas!Q911)</f>
        <v/>
      </c>
      <c r="CG906" t="str">
        <f>IF(Reservas!T911="",IF(Reservas!S911="","",IF(Reservas!R911=$O$10,0.85,IF(Reservas!R911=$O$11,0.45,IF(Reservas!R911=$O$12,0.33,"")))),Reservas!T911)</f>
        <v/>
      </c>
      <c r="CH906" t="str">
        <f>IF(Reservas!W911="",IF(Reservas!V911="","",IF(Reservas!U911=$O$10,0.85,IF(Reservas!U911=$O$11,0.45,IF(Reservas!U911=$O$12,0.33,"")))),Reservas!W911)</f>
        <v/>
      </c>
      <c r="CI906" t="str">
        <f>IF(Reservas!Z911="",IF(Reservas!Y911="","",IF(Reservas!X911=$O$10,0.85,IF(Reservas!X911=$O$11,0.45,IF(Reservas!X911=$O$12,0.33,"")))),Reservas!Z911)</f>
        <v/>
      </c>
      <c r="CJ906" t="str">
        <f>IF(Reservas!AC911="",IF(Reservas!AB911="","",IF(Reservas!AA911=$O$10,0.85,IF(Reservas!AA911=$O$11,0.45,IF(Reservas!AA911=$O$12,0.33,"")))),Reservas!AC911)</f>
        <v/>
      </c>
      <c r="CK906" t="str">
        <f>IF(Reservas!AF911="",IF(Reservas!AE911="","",IF(Reservas!AD911=$O$10,0.85,IF(Reservas!AD911=$O$11,0.45,IF(Reservas!AD911=$O$12,0.33,"")))),Reservas!AF911)</f>
        <v/>
      </c>
      <c r="CL906" t="str">
        <f>IF(Reservas!AI911="",IF(Reservas!AH911="","",IF(Reservas!AG911=$O$10,0.85,IF(Reservas!AG911=$O$11,0.45,IF(Reservas!AG911=$O$12,0.33,"")))),Reservas!AI911)</f>
        <v/>
      </c>
      <c r="CM906" t="str">
        <f>IF(Reservas!AL911="",IF(Reservas!AK911="","",IF(Reservas!AJ911=$O$10,0.85,IF(Reservas!AJ911=$O$11,0.45,IF(Reservas!AJ911=$O$12,0.33,"")))),Reservas!AL911)</f>
        <v/>
      </c>
      <c r="CO906" t="str">
        <f>IFERROR('Prod y alimentación'!E964*IF($AN906=$R$10,VLOOKUP($AO906,Listas!$B$6:$C$106,2,),IF($AN906=$R$11,VLOOKUP($AO906,Listas!$E$6:$F$106,2,),IF($AN906=$R$12,VLOOKUP($AO906,Listas!$H$6:$I$106,2,),""))),"")</f>
        <v/>
      </c>
      <c r="CP906" t="str">
        <f>IFERROR('Prod y alimentación'!H964*IF($AN906=$R$10,VLOOKUP($AO906,Listas!$B$6:$C$106,2,),IF($AN906=$R$11,VLOOKUP($AO906,Listas!$E$6:$F$106,2,),IF($AN906=$R$12,VLOOKUP($AO906,Listas!$H$6:$I$106,2,),""))),"")</f>
        <v/>
      </c>
      <c r="CQ906" t="str">
        <f>IFERROR('Prod y alimentación'!K964*IF($AN906=$R$10,VLOOKUP($AO906,Listas!$B$6:$C$106,2,),IF($AN906=$R$11,VLOOKUP($AO906,Listas!$E$6:$F$106,2,),IF($AN906=$R$12,VLOOKUP($AO906,Listas!$H$6:$I$106,2,),""))),"")</f>
        <v/>
      </c>
      <c r="CR906" t="str">
        <f>IFERROR('Prod y alimentación'!N964*IF($AN906=$R$10,VLOOKUP($AO906,Listas!$B$6:$C$106,2,),IF($AN906=$R$11,VLOOKUP($AO906,Listas!$E$6:$F$106,2,),IF($AN906=$R$12,VLOOKUP($AO906,Listas!$H$6:$I$106,2,),""))),"")</f>
        <v/>
      </c>
      <c r="CS906" t="str">
        <f>IFERROR('Prod y alimentación'!Q964*IF($AN906=$R$10,VLOOKUP($AO906,Listas!$B$6:$C$106,2,),IF($AN906=$R$11,VLOOKUP($AO906,Listas!$E$6:$F$106,2,),IF($AN906=$R$12,VLOOKUP($AO906,Listas!$H$6:$I$106,2,),""))),"")</f>
        <v/>
      </c>
      <c r="CT906" t="str">
        <f>IFERROR('Prod y alimentación'!T964*IF($AN906=$R$10,VLOOKUP($AO906,Listas!$B$6:$C$106,2,),IF($AN906=$R$11,VLOOKUP($AO906,Listas!$E$6:$F$106,2,),IF($AN906=$R$12,VLOOKUP($AO906,Listas!$H$6:$I$106,2,),""))),"")</f>
        <v/>
      </c>
      <c r="CU906" t="str">
        <f>IFERROR('Prod y alimentación'!W964*IF($AN906=$R$10,VLOOKUP($AO906,Listas!$B$6:$C$106,2,),IF($AN906=$R$11,VLOOKUP($AO906,Listas!$E$6:$F$106,2,),IF($AN906=$R$12,VLOOKUP($AO906,Listas!$H$6:$I$106,2,),""))),"")</f>
        <v/>
      </c>
      <c r="CV906" t="str">
        <f>IFERROR('Prod y alimentación'!Z964*IF($AN906=$R$10,VLOOKUP($AO906,Listas!$B$6:$C$106,2,),IF($AN906=$R$11,VLOOKUP($AO906,Listas!$E$6:$F$106,2,),IF($AN906=$R$12,VLOOKUP($AO906,Listas!$H$6:$I$106,2,),""))),"")</f>
        <v/>
      </c>
      <c r="CW906" t="str">
        <f>IFERROR('Prod y alimentación'!AC964*IF($AN906=$R$10,VLOOKUP($AO906,Listas!$B$6:$C$106,2,),IF($AN906=$R$11,VLOOKUP($AO906,Listas!$E$6:$F$106,2,),IF($AN906=$R$12,VLOOKUP($AO906,Listas!$H$6:$I$106,2,),""))),"")</f>
        <v/>
      </c>
      <c r="CX906" t="str">
        <f>IFERROR('Prod y alimentación'!AF964*IF($AN906=$R$10,VLOOKUP($AO906,Listas!$B$6:$C$106,2,),IF($AN906=$R$11,VLOOKUP($AO906,Listas!$E$6:$F$106,2,),IF($AN906=$R$12,VLOOKUP($AO906,Listas!$H$6:$I$106,2,),""))),"")</f>
        <v/>
      </c>
      <c r="CY906" t="str">
        <f>IFERROR('Prod y alimentación'!AI964*IF($AN906=$R$10,VLOOKUP($AO906,Listas!$B$6:$C$106,2,),IF($AN906=$R$11,VLOOKUP($AO906,Listas!$E$6:$F$106,2,),IF($AN906=$R$12,VLOOKUP($AO906,Listas!$H$6:$I$106,2,),""))),"")</f>
        <v/>
      </c>
      <c r="CZ906" t="str">
        <f>IFERROR('Prod y alimentación'!AL964*IF($AN906=$R$10,VLOOKUP($AO906,Listas!$B$6:$C$106,2,),IF($AN906=$R$11,VLOOKUP($AO906,Listas!$E$6:$F$106,2,),IF($AN906=$R$12,VLOOKUP($AO906,Listas!$H$6:$I$106,2,),""))),"")</f>
        <v/>
      </c>
    </row>
    <row r="907" spans="80:104" x14ac:dyDescent="0.35">
      <c r="CB907" t="str">
        <f>IF(Reservas!E912="",IF(Reservas!D912="","",IF(Reservas!C912=$O$10,0.85,IF(Reservas!C912=$O$11,0.45,IF(Reservas!C912=$O$12,0.33,"")))),Reservas!E912)</f>
        <v/>
      </c>
      <c r="CC907" t="str">
        <f>IF(Reservas!H912="",IF(Reservas!G912="","",IF(Reservas!F912=$O$10,0.85,IF(Reservas!F912=$O$11,0.45,IF(Reservas!F912=$O$12,0.33,"")))),Reservas!H912)</f>
        <v/>
      </c>
      <c r="CD907" t="str">
        <f>IF(Reservas!K912="",IF(Reservas!J912="","",IF(Reservas!I912=$O$10,0.85,IF(Reservas!I912=$O$11,0.45,IF(Reservas!I912=$O$12,0.33,"")))),Reservas!K912)</f>
        <v/>
      </c>
      <c r="CE907" t="str">
        <f>IF(Reservas!N912="",IF(Reservas!M912="","",IF(Reservas!L912=$O$10,0.85,IF(Reservas!L912=$O$11,0.45,IF(Reservas!L912=$O$12,0.33,"")))),Reservas!N912)</f>
        <v/>
      </c>
      <c r="CF907" t="str">
        <f>IF(Reservas!Q912="",IF(Reservas!P912="","",IF(Reservas!O912=$O$10,0.85,IF(Reservas!O912=$O$11,0.45,IF(Reservas!O912=$O$12,0.33,"")))),Reservas!Q912)</f>
        <v/>
      </c>
      <c r="CG907" t="str">
        <f>IF(Reservas!T912="",IF(Reservas!S912="","",IF(Reservas!R912=$O$10,0.85,IF(Reservas!R912=$O$11,0.45,IF(Reservas!R912=$O$12,0.33,"")))),Reservas!T912)</f>
        <v/>
      </c>
      <c r="CH907" t="str">
        <f>IF(Reservas!W912="",IF(Reservas!V912="","",IF(Reservas!U912=$O$10,0.85,IF(Reservas!U912=$O$11,0.45,IF(Reservas!U912=$O$12,0.33,"")))),Reservas!W912)</f>
        <v/>
      </c>
      <c r="CI907" t="str">
        <f>IF(Reservas!Z912="",IF(Reservas!Y912="","",IF(Reservas!X912=$O$10,0.85,IF(Reservas!X912=$O$11,0.45,IF(Reservas!X912=$O$12,0.33,"")))),Reservas!Z912)</f>
        <v/>
      </c>
      <c r="CJ907" t="str">
        <f>IF(Reservas!AC912="",IF(Reservas!AB912="","",IF(Reservas!AA912=$O$10,0.85,IF(Reservas!AA912=$O$11,0.45,IF(Reservas!AA912=$O$12,0.33,"")))),Reservas!AC912)</f>
        <v/>
      </c>
      <c r="CK907" t="str">
        <f>IF(Reservas!AF912="",IF(Reservas!AE912="","",IF(Reservas!AD912=$O$10,0.85,IF(Reservas!AD912=$O$11,0.45,IF(Reservas!AD912=$O$12,0.33,"")))),Reservas!AF912)</f>
        <v/>
      </c>
      <c r="CL907" t="str">
        <f>IF(Reservas!AI912="",IF(Reservas!AH912="","",IF(Reservas!AG912=$O$10,0.85,IF(Reservas!AG912=$O$11,0.45,IF(Reservas!AG912=$O$12,0.33,"")))),Reservas!AI912)</f>
        <v/>
      </c>
      <c r="CM907" t="str">
        <f>IF(Reservas!AL912="",IF(Reservas!AK912="","",IF(Reservas!AJ912=$O$10,0.85,IF(Reservas!AJ912=$O$11,0.45,IF(Reservas!AJ912=$O$12,0.33,"")))),Reservas!AL912)</f>
        <v/>
      </c>
      <c r="CO907" t="str">
        <f>IFERROR('Prod y alimentación'!E965*IF($AN907=$R$10,VLOOKUP($AO907,Listas!$B$6:$C$106,2,),IF($AN907=$R$11,VLOOKUP($AO907,Listas!$E$6:$F$106,2,),IF($AN907=$R$12,VLOOKUP($AO907,Listas!$H$6:$I$106,2,),""))),"")</f>
        <v/>
      </c>
      <c r="CP907" t="str">
        <f>IFERROR('Prod y alimentación'!H965*IF($AN907=$R$10,VLOOKUP($AO907,Listas!$B$6:$C$106,2,),IF($AN907=$R$11,VLOOKUP($AO907,Listas!$E$6:$F$106,2,),IF($AN907=$R$12,VLOOKUP($AO907,Listas!$H$6:$I$106,2,),""))),"")</f>
        <v/>
      </c>
      <c r="CQ907" t="str">
        <f>IFERROR('Prod y alimentación'!K965*IF($AN907=$R$10,VLOOKUP($AO907,Listas!$B$6:$C$106,2,),IF($AN907=$R$11,VLOOKUP($AO907,Listas!$E$6:$F$106,2,),IF($AN907=$R$12,VLOOKUP($AO907,Listas!$H$6:$I$106,2,),""))),"")</f>
        <v/>
      </c>
      <c r="CR907" t="str">
        <f>IFERROR('Prod y alimentación'!N965*IF($AN907=$R$10,VLOOKUP($AO907,Listas!$B$6:$C$106,2,),IF($AN907=$R$11,VLOOKUP($AO907,Listas!$E$6:$F$106,2,),IF($AN907=$R$12,VLOOKUP($AO907,Listas!$H$6:$I$106,2,),""))),"")</f>
        <v/>
      </c>
      <c r="CS907" t="str">
        <f>IFERROR('Prod y alimentación'!Q965*IF($AN907=$R$10,VLOOKUP($AO907,Listas!$B$6:$C$106,2,),IF($AN907=$R$11,VLOOKUP($AO907,Listas!$E$6:$F$106,2,),IF($AN907=$R$12,VLOOKUP($AO907,Listas!$H$6:$I$106,2,),""))),"")</f>
        <v/>
      </c>
      <c r="CT907" t="str">
        <f>IFERROR('Prod y alimentación'!T965*IF($AN907=$R$10,VLOOKUP($AO907,Listas!$B$6:$C$106,2,),IF($AN907=$R$11,VLOOKUP($AO907,Listas!$E$6:$F$106,2,),IF($AN907=$R$12,VLOOKUP($AO907,Listas!$H$6:$I$106,2,),""))),"")</f>
        <v/>
      </c>
      <c r="CU907" t="str">
        <f>IFERROR('Prod y alimentación'!W965*IF($AN907=$R$10,VLOOKUP($AO907,Listas!$B$6:$C$106,2,),IF($AN907=$R$11,VLOOKUP($AO907,Listas!$E$6:$F$106,2,),IF($AN907=$R$12,VLOOKUP($AO907,Listas!$H$6:$I$106,2,),""))),"")</f>
        <v/>
      </c>
      <c r="CV907" t="str">
        <f>IFERROR('Prod y alimentación'!Z965*IF($AN907=$R$10,VLOOKUP($AO907,Listas!$B$6:$C$106,2,),IF($AN907=$R$11,VLOOKUP($AO907,Listas!$E$6:$F$106,2,),IF($AN907=$R$12,VLOOKUP($AO907,Listas!$H$6:$I$106,2,),""))),"")</f>
        <v/>
      </c>
      <c r="CW907" t="str">
        <f>IFERROR('Prod y alimentación'!AC965*IF($AN907=$R$10,VLOOKUP($AO907,Listas!$B$6:$C$106,2,),IF($AN907=$R$11,VLOOKUP($AO907,Listas!$E$6:$F$106,2,),IF($AN907=$R$12,VLOOKUP($AO907,Listas!$H$6:$I$106,2,),""))),"")</f>
        <v/>
      </c>
      <c r="CX907" t="str">
        <f>IFERROR('Prod y alimentación'!AF965*IF($AN907=$R$10,VLOOKUP($AO907,Listas!$B$6:$C$106,2,),IF($AN907=$R$11,VLOOKUP($AO907,Listas!$E$6:$F$106,2,),IF($AN907=$R$12,VLOOKUP($AO907,Listas!$H$6:$I$106,2,),""))),"")</f>
        <v/>
      </c>
      <c r="CY907" t="str">
        <f>IFERROR('Prod y alimentación'!AI965*IF($AN907=$R$10,VLOOKUP($AO907,Listas!$B$6:$C$106,2,),IF($AN907=$R$11,VLOOKUP($AO907,Listas!$E$6:$F$106,2,),IF($AN907=$R$12,VLOOKUP($AO907,Listas!$H$6:$I$106,2,),""))),"")</f>
        <v/>
      </c>
      <c r="CZ907" t="str">
        <f>IFERROR('Prod y alimentación'!AL965*IF($AN907=$R$10,VLOOKUP($AO907,Listas!$B$6:$C$106,2,),IF($AN907=$R$11,VLOOKUP($AO907,Listas!$E$6:$F$106,2,),IF($AN907=$R$12,VLOOKUP($AO907,Listas!$H$6:$I$106,2,),""))),"")</f>
        <v/>
      </c>
    </row>
    <row r="908" spans="80:104" x14ac:dyDescent="0.35">
      <c r="CB908" t="str">
        <f>IF(Reservas!E913="",IF(Reservas!D913="","",IF(Reservas!C913=$O$10,0.85,IF(Reservas!C913=$O$11,0.45,IF(Reservas!C913=$O$12,0.33,"")))),Reservas!E913)</f>
        <v/>
      </c>
      <c r="CC908" t="str">
        <f>IF(Reservas!H913="",IF(Reservas!G913="","",IF(Reservas!F913=$O$10,0.85,IF(Reservas!F913=$O$11,0.45,IF(Reservas!F913=$O$12,0.33,"")))),Reservas!H913)</f>
        <v/>
      </c>
      <c r="CD908" t="str">
        <f>IF(Reservas!K913="",IF(Reservas!J913="","",IF(Reservas!I913=$O$10,0.85,IF(Reservas!I913=$O$11,0.45,IF(Reservas!I913=$O$12,0.33,"")))),Reservas!K913)</f>
        <v/>
      </c>
      <c r="CE908" t="str">
        <f>IF(Reservas!N913="",IF(Reservas!M913="","",IF(Reservas!L913=$O$10,0.85,IF(Reservas!L913=$O$11,0.45,IF(Reservas!L913=$O$12,0.33,"")))),Reservas!N913)</f>
        <v/>
      </c>
      <c r="CF908" t="str">
        <f>IF(Reservas!Q913="",IF(Reservas!P913="","",IF(Reservas!O913=$O$10,0.85,IF(Reservas!O913=$O$11,0.45,IF(Reservas!O913=$O$12,0.33,"")))),Reservas!Q913)</f>
        <v/>
      </c>
      <c r="CG908" t="str">
        <f>IF(Reservas!T913="",IF(Reservas!S913="","",IF(Reservas!R913=$O$10,0.85,IF(Reservas!R913=$O$11,0.45,IF(Reservas!R913=$O$12,0.33,"")))),Reservas!T913)</f>
        <v/>
      </c>
      <c r="CH908" t="str">
        <f>IF(Reservas!W913="",IF(Reservas!V913="","",IF(Reservas!U913=$O$10,0.85,IF(Reservas!U913=$O$11,0.45,IF(Reservas!U913=$O$12,0.33,"")))),Reservas!W913)</f>
        <v/>
      </c>
      <c r="CI908" t="str">
        <f>IF(Reservas!Z913="",IF(Reservas!Y913="","",IF(Reservas!X913=$O$10,0.85,IF(Reservas!X913=$O$11,0.45,IF(Reservas!X913=$O$12,0.33,"")))),Reservas!Z913)</f>
        <v/>
      </c>
      <c r="CJ908" t="str">
        <f>IF(Reservas!AC913="",IF(Reservas!AB913="","",IF(Reservas!AA913=$O$10,0.85,IF(Reservas!AA913=$O$11,0.45,IF(Reservas!AA913=$O$12,0.33,"")))),Reservas!AC913)</f>
        <v/>
      </c>
      <c r="CK908" t="str">
        <f>IF(Reservas!AF913="",IF(Reservas!AE913="","",IF(Reservas!AD913=$O$10,0.85,IF(Reservas!AD913=$O$11,0.45,IF(Reservas!AD913=$O$12,0.33,"")))),Reservas!AF913)</f>
        <v/>
      </c>
      <c r="CL908" t="str">
        <f>IF(Reservas!AI913="",IF(Reservas!AH913="","",IF(Reservas!AG913=$O$10,0.85,IF(Reservas!AG913=$O$11,0.45,IF(Reservas!AG913=$O$12,0.33,"")))),Reservas!AI913)</f>
        <v/>
      </c>
      <c r="CM908" t="str">
        <f>IF(Reservas!AL913="",IF(Reservas!AK913="","",IF(Reservas!AJ913=$O$10,0.85,IF(Reservas!AJ913=$O$11,0.45,IF(Reservas!AJ913=$O$12,0.33,"")))),Reservas!AL913)</f>
        <v/>
      </c>
      <c r="CO908" t="str">
        <f>IFERROR('Prod y alimentación'!E966*IF($AN908=$R$10,VLOOKUP($AO908,Listas!$B$6:$C$106,2,),IF($AN908=$R$11,VLOOKUP($AO908,Listas!$E$6:$F$106,2,),IF($AN908=$R$12,VLOOKUP($AO908,Listas!$H$6:$I$106,2,),""))),"")</f>
        <v/>
      </c>
      <c r="CP908" t="str">
        <f>IFERROR('Prod y alimentación'!H966*IF($AN908=$R$10,VLOOKUP($AO908,Listas!$B$6:$C$106,2,),IF($AN908=$R$11,VLOOKUP($AO908,Listas!$E$6:$F$106,2,),IF($AN908=$R$12,VLOOKUP($AO908,Listas!$H$6:$I$106,2,),""))),"")</f>
        <v/>
      </c>
      <c r="CQ908" t="str">
        <f>IFERROR('Prod y alimentación'!K966*IF($AN908=$R$10,VLOOKUP($AO908,Listas!$B$6:$C$106,2,),IF($AN908=$R$11,VLOOKUP($AO908,Listas!$E$6:$F$106,2,),IF($AN908=$R$12,VLOOKUP($AO908,Listas!$H$6:$I$106,2,),""))),"")</f>
        <v/>
      </c>
      <c r="CR908" t="str">
        <f>IFERROR('Prod y alimentación'!N966*IF($AN908=$R$10,VLOOKUP($AO908,Listas!$B$6:$C$106,2,),IF($AN908=$R$11,VLOOKUP($AO908,Listas!$E$6:$F$106,2,),IF($AN908=$R$12,VLOOKUP($AO908,Listas!$H$6:$I$106,2,),""))),"")</f>
        <v/>
      </c>
      <c r="CS908" t="str">
        <f>IFERROR('Prod y alimentación'!Q966*IF($AN908=$R$10,VLOOKUP($AO908,Listas!$B$6:$C$106,2,),IF($AN908=$R$11,VLOOKUP($AO908,Listas!$E$6:$F$106,2,),IF($AN908=$R$12,VLOOKUP($AO908,Listas!$H$6:$I$106,2,),""))),"")</f>
        <v/>
      </c>
      <c r="CT908" t="str">
        <f>IFERROR('Prod y alimentación'!T966*IF($AN908=$R$10,VLOOKUP($AO908,Listas!$B$6:$C$106,2,),IF($AN908=$R$11,VLOOKUP($AO908,Listas!$E$6:$F$106,2,),IF($AN908=$R$12,VLOOKUP($AO908,Listas!$H$6:$I$106,2,),""))),"")</f>
        <v/>
      </c>
      <c r="CU908" t="str">
        <f>IFERROR('Prod y alimentación'!W966*IF($AN908=$R$10,VLOOKUP($AO908,Listas!$B$6:$C$106,2,),IF($AN908=$R$11,VLOOKUP($AO908,Listas!$E$6:$F$106,2,),IF($AN908=$R$12,VLOOKUP($AO908,Listas!$H$6:$I$106,2,),""))),"")</f>
        <v/>
      </c>
      <c r="CV908" t="str">
        <f>IFERROR('Prod y alimentación'!Z966*IF($AN908=$R$10,VLOOKUP($AO908,Listas!$B$6:$C$106,2,),IF($AN908=$R$11,VLOOKUP($AO908,Listas!$E$6:$F$106,2,),IF($AN908=$R$12,VLOOKUP($AO908,Listas!$H$6:$I$106,2,),""))),"")</f>
        <v/>
      </c>
      <c r="CW908" t="str">
        <f>IFERROR('Prod y alimentación'!AC966*IF($AN908=$R$10,VLOOKUP($AO908,Listas!$B$6:$C$106,2,),IF($AN908=$R$11,VLOOKUP($AO908,Listas!$E$6:$F$106,2,),IF($AN908=$R$12,VLOOKUP($AO908,Listas!$H$6:$I$106,2,),""))),"")</f>
        <v/>
      </c>
      <c r="CX908" t="str">
        <f>IFERROR('Prod y alimentación'!AF966*IF($AN908=$R$10,VLOOKUP($AO908,Listas!$B$6:$C$106,2,),IF($AN908=$R$11,VLOOKUP($AO908,Listas!$E$6:$F$106,2,),IF($AN908=$R$12,VLOOKUP($AO908,Listas!$H$6:$I$106,2,),""))),"")</f>
        <v/>
      </c>
      <c r="CY908" t="str">
        <f>IFERROR('Prod y alimentación'!AI966*IF($AN908=$R$10,VLOOKUP($AO908,Listas!$B$6:$C$106,2,),IF($AN908=$R$11,VLOOKUP($AO908,Listas!$E$6:$F$106,2,),IF($AN908=$R$12,VLOOKUP($AO908,Listas!$H$6:$I$106,2,),""))),"")</f>
        <v/>
      </c>
      <c r="CZ908" t="str">
        <f>IFERROR('Prod y alimentación'!AL966*IF($AN908=$R$10,VLOOKUP($AO908,Listas!$B$6:$C$106,2,),IF($AN908=$R$11,VLOOKUP($AO908,Listas!$E$6:$F$106,2,),IF($AN908=$R$12,VLOOKUP($AO908,Listas!$H$6:$I$106,2,),""))),"")</f>
        <v/>
      </c>
    </row>
    <row r="909" spans="80:104" x14ac:dyDescent="0.35">
      <c r="CB909" t="str">
        <f>IF(Reservas!E914="",IF(Reservas!D914="","",IF(Reservas!C914=$O$10,0.85,IF(Reservas!C914=$O$11,0.45,IF(Reservas!C914=$O$12,0.33,"")))),Reservas!E914)</f>
        <v/>
      </c>
      <c r="CC909" t="str">
        <f>IF(Reservas!H914="",IF(Reservas!G914="","",IF(Reservas!F914=$O$10,0.85,IF(Reservas!F914=$O$11,0.45,IF(Reservas!F914=$O$12,0.33,"")))),Reservas!H914)</f>
        <v/>
      </c>
      <c r="CD909" t="str">
        <f>IF(Reservas!K914="",IF(Reservas!J914="","",IF(Reservas!I914=$O$10,0.85,IF(Reservas!I914=$O$11,0.45,IF(Reservas!I914=$O$12,0.33,"")))),Reservas!K914)</f>
        <v/>
      </c>
      <c r="CE909" t="str">
        <f>IF(Reservas!N914="",IF(Reservas!M914="","",IF(Reservas!L914=$O$10,0.85,IF(Reservas!L914=$O$11,0.45,IF(Reservas!L914=$O$12,0.33,"")))),Reservas!N914)</f>
        <v/>
      </c>
      <c r="CF909" t="str">
        <f>IF(Reservas!Q914="",IF(Reservas!P914="","",IF(Reservas!O914=$O$10,0.85,IF(Reservas!O914=$O$11,0.45,IF(Reservas!O914=$O$12,0.33,"")))),Reservas!Q914)</f>
        <v/>
      </c>
      <c r="CG909" t="str">
        <f>IF(Reservas!T914="",IF(Reservas!S914="","",IF(Reservas!R914=$O$10,0.85,IF(Reservas!R914=$O$11,0.45,IF(Reservas!R914=$O$12,0.33,"")))),Reservas!T914)</f>
        <v/>
      </c>
      <c r="CH909" t="str">
        <f>IF(Reservas!W914="",IF(Reservas!V914="","",IF(Reservas!U914=$O$10,0.85,IF(Reservas!U914=$O$11,0.45,IF(Reservas!U914=$O$12,0.33,"")))),Reservas!W914)</f>
        <v/>
      </c>
      <c r="CI909" t="str">
        <f>IF(Reservas!Z914="",IF(Reservas!Y914="","",IF(Reservas!X914=$O$10,0.85,IF(Reservas!X914=$O$11,0.45,IF(Reservas!X914=$O$12,0.33,"")))),Reservas!Z914)</f>
        <v/>
      </c>
      <c r="CJ909" t="str">
        <f>IF(Reservas!AC914="",IF(Reservas!AB914="","",IF(Reservas!AA914=$O$10,0.85,IF(Reservas!AA914=$O$11,0.45,IF(Reservas!AA914=$O$12,0.33,"")))),Reservas!AC914)</f>
        <v/>
      </c>
      <c r="CK909" t="str">
        <f>IF(Reservas!AF914="",IF(Reservas!AE914="","",IF(Reservas!AD914=$O$10,0.85,IF(Reservas!AD914=$O$11,0.45,IF(Reservas!AD914=$O$12,0.33,"")))),Reservas!AF914)</f>
        <v/>
      </c>
      <c r="CL909" t="str">
        <f>IF(Reservas!AI914="",IF(Reservas!AH914="","",IF(Reservas!AG914=$O$10,0.85,IF(Reservas!AG914=$O$11,0.45,IF(Reservas!AG914=$O$12,0.33,"")))),Reservas!AI914)</f>
        <v/>
      </c>
      <c r="CM909" t="str">
        <f>IF(Reservas!AL914="",IF(Reservas!AK914="","",IF(Reservas!AJ914=$O$10,0.85,IF(Reservas!AJ914=$O$11,0.45,IF(Reservas!AJ914=$O$12,0.33,"")))),Reservas!AL914)</f>
        <v/>
      </c>
      <c r="CO909" t="str">
        <f>IFERROR('Prod y alimentación'!E967*IF($AN909=$R$10,VLOOKUP($AO909,Listas!$B$6:$C$106,2,),IF($AN909=$R$11,VLOOKUP($AO909,Listas!$E$6:$F$106,2,),IF($AN909=$R$12,VLOOKUP($AO909,Listas!$H$6:$I$106,2,),""))),"")</f>
        <v/>
      </c>
      <c r="CP909" t="str">
        <f>IFERROR('Prod y alimentación'!H967*IF($AN909=$R$10,VLOOKUP($AO909,Listas!$B$6:$C$106,2,),IF($AN909=$R$11,VLOOKUP($AO909,Listas!$E$6:$F$106,2,),IF($AN909=$R$12,VLOOKUP($AO909,Listas!$H$6:$I$106,2,),""))),"")</f>
        <v/>
      </c>
      <c r="CQ909" t="str">
        <f>IFERROR('Prod y alimentación'!K967*IF($AN909=$R$10,VLOOKUP($AO909,Listas!$B$6:$C$106,2,),IF($AN909=$R$11,VLOOKUP($AO909,Listas!$E$6:$F$106,2,),IF($AN909=$R$12,VLOOKUP($AO909,Listas!$H$6:$I$106,2,),""))),"")</f>
        <v/>
      </c>
      <c r="CR909" t="str">
        <f>IFERROR('Prod y alimentación'!N967*IF($AN909=$R$10,VLOOKUP($AO909,Listas!$B$6:$C$106,2,),IF($AN909=$R$11,VLOOKUP($AO909,Listas!$E$6:$F$106,2,),IF($AN909=$R$12,VLOOKUP($AO909,Listas!$H$6:$I$106,2,),""))),"")</f>
        <v/>
      </c>
      <c r="CS909" t="str">
        <f>IFERROR('Prod y alimentación'!Q967*IF($AN909=$R$10,VLOOKUP($AO909,Listas!$B$6:$C$106,2,),IF($AN909=$R$11,VLOOKUP($AO909,Listas!$E$6:$F$106,2,),IF($AN909=$R$12,VLOOKUP($AO909,Listas!$H$6:$I$106,2,),""))),"")</f>
        <v/>
      </c>
      <c r="CT909" t="str">
        <f>IFERROR('Prod y alimentación'!T967*IF($AN909=$R$10,VLOOKUP($AO909,Listas!$B$6:$C$106,2,),IF($AN909=$R$11,VLOOKUP($AO909,Listas!$E$6:$F$106,2,),IF($AN909=$R$12,VLOOKUP($AO909,Listas!$H$6:$I$106,2,),""))),"")</f>
        <v/>
      </c>
      <c r="CU909" t="str">
        <f>IFERROR('Prod y alimentación'!W967*IF($AN909=$R$10,VLOOKUP($AO909,Listas!$B$6:$C$106,2,),IF($AN909=$R$11,VLOOKUP($AO909,Listas!$E$6:$F$106,2,),IF($AN909=$R$12,VLOOKUP($AO909,Listas!$H$6:$I$106,2,),""))),"")</f>
        <v/>
      </c>
      <c r="CV909" t="str">
        <f>IFERROR('Prod y alimentación'!Z967*IF($AN909=$R$10,VLOOKUP($AO909,Listas!$B$6:$C$106,2,),IF($AN909=$R$11,VLOOKUP($AO909,Listas!$E$6:$F$106,2,),IF($AN909=$R$12,VLOOKUP($AO909,Listas!$H$6:$I$106,2,),""))),"")</f>
        <v/>
      </c>
      <c r="CW909" t="str">
        <f>IFERROR('Prod y alimentación'!AC967*IF($AN909=$R$10,VLOOKUP($AO909,Listas!$B$6:$C$106,2,),IF($AN909=$R$11,VLOOKUP($AO909,Listas!$E$6:$F$106,2,),IF($AN909=$R$12,VLOOKUP($AO909,Listas!$H$6:$I$106,2,),""))),"")</f>
        <v/>
      </c>
      <c r="CX909" t="str">
        <f>IFERROR('Prod y alimentación'!AF967*IF($AN909=$R$10,VLOOKUP($AO909,Listas!$B$6:$C$106,2,),IF($AN909=$R$11,VLOOKUP($AO909,Listas!$E$6:$F$106,2,),IF($AN909=$R$12,VLOOKUP($AO909,Listas!$H$6:$I$106,2,),""))),"")</f>
        <v/>
      </c>
      <c r="CY909" t="str">
        <f>IFERROR('Prod y alimentación'!AI967*IF($AN909=$R$10,VLOOKUP($AO909,Listas!$B$6:$C$106,2,),IF($AN909=$R$11,VLOOKUP($AO909,Listas!$E$6:$F$106,2,),IF($AN909=$R$12,VLOOKUP($AO909,Listas!$H$6:$I$106,2,),""))),"")</f>
        <v/>
      </c>
      <c r="CZ909" t="str">
        <f>IFERROR('Prod y alimentación'!AL967*IF($AN909=$R$10,VLOOKUP($AO909,Listas!$B$6:$C$106,2,),IF($AN909=$R$11,VLOOKUP($AO909,Listas!$E$6:$F$106,2,),IF($AN909=$R$12,VLOOKUP($AO909,Listas!$H$6:$I$106,2,),""))),"")</f>
        <v/>
      </c>
    </row>
    <row r="910" spans="80:104" x14ac:dyDescent="0.35">
      <c r="CB910" t="str">
        <f>IF(Reservas!E915="",IF(Reservas!D915="","",IF(Reservas!C915=$O$10,0.85,IF(Reservas!C915=$O$11,0.45,IF(Reservas!C915=$O$12,0.33,"")))),Reservas!E915)</f>
        <v/>
      </c>
      <c r="CC910" t="str">
        <f>IF(Reservas!H915="",IF(Reservas!G915="","",IF(Reservas!F915=$O$10,0.85,IF(Reservas!F915=$O$11,0.45,IF(Reservas!F915=$O$12,0.33,"")))),Reservas!H915)</f>
        <v/>
      </c>
      <c r="CD910" t="str">
        <f>IF(Reservas!K915="",IF(Reservas!J915="","",IF(Reservas!I915=$O$10,0.85,IF(Reservas!I915=$O$11,0.45,IF(Reservas!I915=$O$12,0.33,"")))),Reservas!K915)</f>
        <v/>
      </c>
      <c r="CE910" t="str">
        <f>IF(Reservas!N915="",IF(Reservas!M915="","",IF(Reservas!L915=$O$10,0.85,IF(Reservas!L915=$O$11,0.45,IF(Reservas!L915=$O$12,0.33,"")))),Reservas!N915)</f>
        <v/>
      </c>
      <c r="CF910" t="str">
        <f>IF(Reservas!Q915="",IF(Reservas!P915="","",IF(Reservas!O915=$O$10,0.85,IF(Reservas!O915=$O$11,0.45,IF(Reservas!O915=$O$12,0.33,"")))),Reservas!Q915)</f>
        <v/>
      </c>
      <c r="CG910" t="str">
        <f>IF(Reservas!T915="",IF(Reservas!S915="","",IF(Reservas!R915=$O$10,0.85,IF(Reservas!R915=$O$11,0.45,IF(Reservas!R915=$O$12,0.33,"")))),Reservas!T915)</f>
        <v/>
      </c>
      <c r="CH910" t="str">
        <f>IF(Reservas!W915="",IF(Reservas!V915="","",IF(Reservas!U915=$O$10,0.85,IF(Reservas!U915=$O$11,0.45,IF(Reservas!U915=$O$12,0.33,"")))),Reservas!W915)</f>
        <v/>
      </c>
      <c r="CI910" t="str">
        <f>IF(Reservas!Z915="",IF(Reservas!Y915="","",IF(Reservas!X915=$O$10,0.85,IF(Reservas!X915=$O$11,0.45,IF(Reservas!X915=$O$12,0.33,"")))),Reservas!Z915)</f>
        <v/>
      </c>
      <c r="CJ910" t="str">
        <f>IF(Reservas!AC915="",IF(Reservas!AB915="","",IF(Reservas!AA915=$O$10,0.85,IF(Reservas!AA915=$O$11,0.45,IF(Reservas!AA915=$O$12,0.33,"")))),Reservas!AC915)</f>
        <v/>
      </c>
      <c r="CK910" t="str">
        <f>IF(Reservas!AF915="",IF(Reservas!AE915="","",IF(Reservas!AD915=$O$10,0.85,IF(Reservas!AD915=$O$11,0.45,IF(Reservas!AD915=$O$12,0.33,"")))),Reservas!AF915)</f>
        <v/>
      </c>
      <c r="CL910" t="str">
        <f>IF(Reservas!AI915="",IF(Reservas!AH915="","",IF(Reservas!AG915=$O$10,0.85,IF(Reservas!AG915=$O$11,0.45,IF(Reservas!AG915=$O$12,0.33,"")))),Reservas!AI915)</f>
        <v/>
      </c>
      <c r="CM910" t="str">
        <f>IF(Reservas!AL915="",IF(Reservas!AK915="","",IF(Reservas!AJ915=$O$10,0.85,IF(Reservas!AJ915=$O$11,0.45,IF(Reservas!AJ915=$O$12,0.33,"")))),Reservas!AL915)</f>
        <v/>
      </c>
      <c r="CO910" t="str">
        <f>IFERROR('Prod y alimentación'!E968*IF($AN910=$R$10,VLOOKUP($AO910,Listas!$B$6:$C$106,2,),IF($AN910=$R$11,VLOOKUP($AO910,Listas!$E$6:$F$106,2,),IF($AN910=$R$12,VLOOKUP($AO910,Listas!$H$6:$I$106,2,),""))),"")</f>
        <v/>
      </c>
      <c r="CP910" t="str">
        <f>IFERROR('Prod y alimentación'!H968*IF($AN910=$R$10,VLOOKUP($AO910,Listas!$B$6:$C$106,2,),IF($AN910=$R$11,VLOOKUP($AO910,Listas!$E$6:$F$106,2,),IF($AN910=$R$12,VLOOKUP($AO910,Listas!$H$6:$I$106,2,),""))),"")</f>
        <v/>
      </c>
      <c r="CQ910" t="str">
        <f>IFERROR('Prod y alimentación'!K968*IF($AN910=$R$10,VLOOKUP($AO910,Listas!$B$6:$C$106,2,),IF($AN910=$R$11,VLOOKUP($AO910,Listas!$E$6:$F$106,2,),IF($AN910=$R$12,VLOOKUP($AO910,Listas!$H$6:$I$106,2,),""))),"")</f>
        <v/>
      </c>
      <c r="CR910" t="str">
        <f>IFERROR('Prod y alimentación'!N968*IF($AN910=$R$10,VLOOKUP($AO910,Listas!$B$6:$C$106,2,),IF($AN910=$R$11,VLOOKUP($AO910,Listas!$E$6:$F$106,2,),IF($AN910=$R$12,VLOOKUP($AO910,Listas!$H$6:$I$106,2,),""))),"")</f>
        <v/>
      </c>
      <c r="CS910" t="str">
        <f>IFERROR('Prod y alimentación'!Q968*IF($AN910=$R$10,VLOOKUP($AO910,Listas!$B$6:$C$106,2,),IF($AN910=$R$11,VLOOKUP($AO910,Listas!$E$6:$F$106,2,),IF($AN910=$R$12,VLOOKUP($AO910,Listas!$H$6:$I$106,2,),""))),"")</f>
        <v/>
      </c>
      <c r="CT910" t="str">
        <f>IFERROR('Prod y alimentación'!T968*IF($AN910=$R$10,VLOOKUP($AO910,Listas!$B$6:$C$106,2,),IF($AN910=$R$11,VLOOKUP($AO910,Listas!$E$6:$F$106,2,),IF($AN910=$R$12,VLOOKUP($AO910,Listas!$H$6:$I$106,2,),""))),"")</f>
        <v/>
      </c>
      <c r="CU910" t="str">
        <f>IFERROR('Prod y alimentación'!W968*IF($AN910=$R$10,VLOOKUP($AO910,Listas!$B$6:$C$106,2,),IF($AN910=$R$11,VLOOKUP($AO910,Listas!$E$6:$F$106,2,),IF($AN910=$R$12,VLOOKUP($AO910,Listas!$H$6:$I$106,2,),""))),"")</f>
        <v/>
      </c>
      <c r="CV910" t="str">
        <f>IFERROR('Prod y alimentación'!Z968*IF($AN910=$R$10,VLOOKUP($AO910,Listas!$B$6:$C$106,2,),IF($AN910=$R$11,VLOOKUP($AO910,Listas!$E$6:$F$106,2,),IF($AN910=$R$12,VLOOKUP($AO910,Listas!$H$6:$I$106,2,),""))),"")</f>
        <v/>
      </c>
      <c r="CW910" t="str">
        <f>IFERROR('Prod y alimentación'!AC968*IF($AN910=$R$10,VLOOKUP($AO910,Listas!$B$6:$C$106,2,),IF($AN910=$R$11,VLOOKUP($AO910,Listas!$E$6:$F$106,2,),IF($AN910=$R$12,VLOOKUP($AO910,Listas!$H$6:$I$106,2,),""))),"")</f>
        <v/>
      </c>
      <c r="CX910" t="str">
        <f>IFERROR('Prod y alimentación'!AF968*IF($AN910=$R$10,VLOOKUP($AO910,Listas!$B$6:$C$106,2,),IF($AN910=$R$11,VLOOKUP($AO910,Listas!$E$6:$F$106,2,),IF($AN910=$R$12,VLOOKUP($AO910,Listas!$H$6:$I$106,2,),""))),"")</f>
        <v/>
      </c>
      <c r="CY910" t="str">
        <f>IFERROR('Prod y alimentación'!AI968*IF($AN910=$R$10,VLOOKUP($AO910,Listas!$B$6:$C$106,2,),IF($AN910=$R$11,VLOOKUP($AO910,Listas!$E$6:$F$106,2,),IF($AN910=$R$12,VLOOKUP($AO910,Listas!$H$6:$I$106,2,),""))),"")</f>
        <v/>
      </c>
      <c r="CZ910" t="str">
        <f>IFERROR('Prod y alimentación'!AL968*IF($AN910=$R$10,VLOOKUP($AO910,Listas!$B$6:$C$106,2,),IF($AN910=$R$11,VLOOKUP($AO910,Listas!$E$6:$F$106,2,),IF($AN910=$R$12,VLOOKUP($AO910,Listas!$H$6:$I$106,2,),""))),"")</f>
        <v/>
      </c>
    </row>
    <row r="911" spans="80:104" x14ac:dyDescent="0.35">
      <c r="CB911" t="str">
        <f>IF(Reservas!E916="",IF(Reservas!D916="","",IF(Reservas!C916=$O$10,0.85,IF(Reservas!C916=$O$11,0.45,IF(Reservas!C916=$O$12,0.33,"")))),Reservas!E916)</f>
        <v/>
      </c>
      <c r="CC911" t="str">
        <f>IF(Reservas!H916="",IF(Reservas!G916="","",IF(Reservas!F916=$O$10,0.85,IF(Reservas!F916=$O$11,0.45,IF(Reservas!F916=$O$12,0.33,"")))),Reservas!H916)</f>
        <v/>
      </c>
      <c r="CD911" t="str">
        <f>IF(Reservas!K916="",IF(Reservas!J916="","",IF(Reservas!I916=$O$10,0.85,IF(Reservas!I916=$O$11,0.45,IF(Reservas!I916=$O$12,0.33,"")))),Reservas!K916)</f>
        <v/>
      </c>
      <c r="CE911" t="str">
        <f>IF(Reservas!N916="",IF(Reservas!M916="","",IF(Reservas!L916=$O$10,0.85,IF(Reservas!L916=$O$11,0.45,IF(Reservas!L916=$O$12,0.33,"")))),Reservas!N916)</f>
        <v/>
      </c>
      <c r="CF911" t="str">
        <f>IF(Reservas!Q916="",IF(Reservas!P916="","",IF(Reservas!O916=$O$10,0.85,IF(Reservas!O916=$O$11,0.45,IF(Reservas!O916=$O$12,0.33,"")))),Reservas!Q916)</f>
        <v/>
      </c>
      <c r="CG911" t="str">
        <f>IF(Reservas!T916="",IF(Reservas!S916="","",IF(Reservas!R916=$O$10,0.85,IF(Reservas!R916=$O$11,0.45,IF(Reservas!R916=$O$12,0.33,"")))),Reservas!T916)</f>
        <v/>
      </c>
      <c r="CH911" t="str">
        <f>IF(Reservas!W916="",IF(Reservas!V916="","",IF(Reservas!U916=$O$10,0.85,IF(Reservas!U916=$O$11,0.45,IF(Reservas!U916=$O$12,0.33,"")))),Reservas!W916)</f>
        <v/>
      </c>
      <c r="CI911" t="str">
        <f>IF(Reservas!Z916="",IF(Reservas!Y916="","",IF(Reservas!X916=$O$10,0.85,IF(Reservas!X916=$O$11,0.45,IF(Reservas!X916=$O$12,0.33,"")))),Reservas!Z916)</f>
        <v/>
      </c>
      <c r="CJ911" t="str">
        <f>IF(Reservas!AC916="",IF(Reservas!AB916="","",IF(Reservas!AA916=$O$10,0.85,IF(Reservas!AA916=$O$11,0.45,IF(Reservas!AA916=$O$12,0.33,"")))),Reservas!AC916)</f>
        <v/>
      </c>
      <c r="CK911" t="str">
        <f>IF(Reservas!AF916="",IF(Reservas!AE916="","",IF(Reservas!AD916=$O$10,0.85,IF(Reservas!AD916=$O$11,0.45,IF(Reservas!AD916=$O$12,0.33,"")))),Reservas!AF916)</f>
        <v/>
      </c>
      <c r="CL911" t="str">
        <f>IF(Reservas!AI916="",IF(Reservas!AH916="","",IF(Reservas!AG916=$O$10,0.85,IF(Reservas!AG916=$O$11,0.45,IF(Reservas!AG916=$O$12,0.33,"")))),Reservas!AI916)</f>
        <v/>
      </c>
      <c r="CM911" t="str">
        <f>IF(Reservas!AL916="",IF(Reservas!AK916="","",IF(Reservas!AJ916=$O$10,0.85,IF(Reservas!AJ916=$O$11,0.45,IF(Reservas!AJ916=$O$12,0.33,"")))),Reservas!AL916)</f>
        <v/>
      </c>
      <c r="CO911" t="str">
        <f>IFERROR('Prod y alimentación'!E969*IF($AN911=$R$10,VLOOKUP($AO911,Listas!$B$6:$C$106,2,),IF($AN911=$R$11,VLOOKUP($AO911,Listas!$E$6:$F$106,2,),IF($AN911=$R$12,VLOOKUP($AO911,Listas!$H$6:$I$106,2,),""))),"")</f>
        <v/>
      </c>
      <c r="CP911" t="str">
        <f>IFERROR('Prod y alimentación'!H969*IF($AN911=$R$10,VLOOKUP($AO911,Listas!$B$6:$C$106,2,),IF($AN911=$R$11,VLOOKUP($AO911,Listas!$E$6:$F$106,2,),IF($AN911=$R$12,VLOOKUP($AO911,Listas!$H$6:$I$106,2,),""))),"")</f>
        <v/>
      </c>
      <c r="CQ911" t="str">
        <f>IFERROR('Prod y alimentación'!K969*IF($AN911=$R$10,VLOOKUP($AO911,Listas!$B$6:$C$106,2,),IF($AN911=$R$11,VLOOKUP($AO911,Listas!$E$6:$F$106,2,),IF($AN911=$R$12,VLOOKUP($AO911,Listas!$H$6:$I$106,2,),""))),"")</f>
        <v/>
      </c>
      <c r="CR911" t="str">
        <f>IFERROR('Prod y alimentación'!N969*IF($AN911=$R$10,VLOOKUP($AO911,Listas!$B$6:$C$106,2,),IF($AN911=$R$11,VLOOKUP($AO911,Listas!$E$6:$F$106,2,),IF($AN911=$R$12,VLOOKUP($AO911,Listas!$H$6:$I$106,2,),""))),"")</f>
        <v/>
      </c>
      <c r="CS911" t="str">
        <f>IFERROR('Prod y alimentación'!Q969*IF($AN911=$R$10,VLOOKUP($AO911,Listas!$B$6:$C$106,2,),IF($AN911=$R$11,VLOOKUP($AO911,Listas!$E$6:$F$106,2,),IF($AN911=$R$12,VLOOKUP($AO911,Listas!$H$6:$I$106,2,),""))),"")</f>
        <v/>
      </c>
      <c r="CT911" t="str">
        <f>IFERROR('Prod y alimentación'!T969*IF($AN911=$R$10,VLOOKUP($AO911,Listas!$B$6:$C$106,2,),IF($AN911=$R$11,VLOOKUP($AO911,Listas!$E$6:$F$106,2,),IF($AN911=$R$12,VLOOKUP($AO911,Listas!$H$6:$I$106,2,),""))),"")</f>
        <v/>
      </c>
      <c r="CU911" t="str">
        <f>IFERROR('Prod y alimentación'!W969*IF($AN911=$R$10,VLOOKUP($AO911,Listas!$B$6:$C$106,2,),IF($AN911=$R$11,VLOOKUP($AO911,Listas!$E$6:$F$106,2,),IF($AN911=$R$12,VLOOKUP($AO911,Listas!$H$6:$I$106,2,),""))),"")</f>
        <v/>
      </c>
      <c r="CV911" t="str">
        <f>IFERROR('Prod y alimentación'!Z969*IF($AN911=$R$10,VLOOKUP($AO911,Listas!$B$6:$C$106,2,),IF($AN911=$R$11,VLOOKUP($AO911,Listas!$E$6:$F$106,2,),IF($AN911=$R$12,VLOOKUP($AO911,Listas!$H$6:$I$106,2,),""))),"")</f>
        <v/>
      </c>
      <c r="CW911" t="str">
        <f>IFERROR('Prod y alimentación'!AC969*IF($AN911=$R$10,VLOOKUP($AO911,Listas!$B$6:$C$106,2,),IF($AN911=$R$11,VLOOKUP($AO911,Listas!$E$6:$F$106,2,),IF($AN911=$R$12,VLOOKUP($AO911,Listas!$H$6:$I$106,2,),""))),"")</f>
        <v/>
      </c>
      <c r="CX911" t="str">
        <f>IFERROR('Prod y alimentación'!AF969*IF($AN911=$R$10,VLOOKUP($AO911,Listas!$B$6:$C$106,2,),IF($AN911=$R$11,VLOOKUP($AO911,Listas!$E$6:$F$106,2,),IF($AN911=$R$12,VLOOKUP($AO911,Listas!$H$6:$I$106,2,),""))),"")</f>
        <v/>
      </c>
      <c r="CY911" t="str">
        <f>IFERROR('Prod y alimentación'!AI969*IF($AN911=$R$10,VLOOKUP($AO911,Listas!$B$6:$C$106,2,),IF($AN911=$R$11,VLOOKUP($AO911,Listas!$E$6:$F$106,2,),IF($AN911=$R$12,VLOOKUP($AO911,Listas!$H$6:$I$106,2,),""))),"")</f>
        <v/>
      </c>
      <c r="CZ911" t="str">
        <f>IFERROR('Prod y alimentación'!AL969*IF($AN911=$R$10,VLOOKUP($AO911,Listas!$B$6:$C$106,2,),IF($AN911=$R$11,VLOOKUP($AO911,Listas!$E$6:$F$106,2,),IF($AN911=$R$12,VLOOKUP($AO911,Listas!$H$6:$I$106,2,),""))),"")</f>
        <v/>
      </c>
    </row>
    <row r="912" spans="80:104" x14ac:dyDescent="0.35">
      <c r="CB912" t="str">
        <f>IF(Reservas!E917="",IF(Reservas!D917="","",IF(Reservas!C917=$O$10,0.85,IF(Reservas!C917=$O$11,0.45,IF(Reservas!C917=$O$12,0.33,"")))),Reservas!E917)</f>
        <v/>
      </c>
      <c r="CC912" t="str">
        <f>IF(Reservas!H917="",IF(Reservas!G917="","",IF(Reservas!F917=$O$10,0.85,IF(Reservas!F917=$O$11,0.45,IF(Reservas!F917=$O$12,0.33,"")))),Reservas!H917)</f>
        <v/>
      </c>
      <c r="CD912" t="str">
        <f>IF(Reservas!K917="",IF(Reservas!J917="","",IF(Reservas!I917=$O$10,0.85,IF(Reservas!I917=$O$11,0.45,IF(Reservas!I917=$O$12,0.33,"")))),Reservas!K917)</f>
        <v/>
      </c>
      <c r="CE912" t="str">
        <f>IF(Reservas!N917="",IF(Reservas!M917="","",IF(Reservas!L917=$O$10,0.85,IF(Reservas!L917=$O$11,0.45,IF(Reservas!L917=$O$12,0.33,"")))),Reservas!N917)</f>
        <v/>
      </c>
      <c r="CF912" t="str">
        <f>IF(Reservas!Q917="",IF(Reservas!P917="","",IF(Reservas!O917=$O$10,0.85,IF(Reservas!O917=$O$11,0.45,IF(Reservas!O917=$O$12,0.33,"")))),Reservas!Q917)</f>
        <v/>
      </c>
      <c r="CG912" t="str">
        <f>IF(Reservas!T917="",IF(Reservas!S917="","",IF(Reservas!R917=$O$10,0.85,IF(Reservas!R917=$O$11,0.45,IF(Reservas!R917=$O$12,0.33,"")))),Reservas!T917)</f>
        <v/>
      </c>
      <c r="CH912" t="str">
        <f>IF(Reservas!W917="",IF(Reservas!V917="","",IF(Reservas!U917=$O$10,0.85,IF(Reservas!U917=$O$11,0.45,IF(Reservas!U917=$O$12,0.33,"")))),Reservas!W917)</f>
        <v/>
      </c>
      <c r="CI912" t="str">
        <f>IF(Reservas!Z917="",IF(Reservas!Y917="","",IF(Reservas!X917=$O$10,0.85,IF(Reservas!X917=$O$11,0.45,IF(Reservas!X917=$O$12,0.33,"")))),Reservas!Z917)</f>
        <v/>
      </c>
      <c r="CJ912" t="str">
        <f>IF(Reservas!AC917="",IF(Reservas!AB917="","",IF(Reservas!AA917=$O$10,0.85,IF(Reservas!AA917=$O$11,0.45,IF(Reservas!AA917=$O$12,0.33,"")))),Reservas!AC917)</f>
        <v/>
      </c>
      <c r="CK912" t="str">
        <f>IF(Reservas!AF917="",IF(Reservas!AE917="","",IF(Reservas!AD917=$O$10,0.85,IF(Reservas!AD917=$O$11,0.45,IF(Reservas!AD917=$O$12,0.33,"")))),Reservas!AF917)</f>
        <v/>
      </c>
      <c r="CL912" t="str">
        <f>IF(Reservas!AI917="",IF(Reservas!AH917="","",IF(Reservas!AG917=$O$10,0.85,IF(Reservas!AG917=$O$11,0.45,IF(Reservas!AG917=$O$12,0.33,"")))),Reservas!AI917)</f>
        <v/>
      </c>
      <c r="CM912" t="str">
        <f>IF(Reservas!AL917="",IF(Reservas!AK917="","",IF(Reservas!AJ917=$O$10,0.85,IF(Reservas!AJ917=$O$11,0.45,IF(Reservas!AJ917=$O$12,0.33,"")))),Reservas!AL917)</f>
        <v/>
      </c>
      <c r="CO912" t="str">
        <f>IFERROR('Prod y alimentación'!E970*IF($AN912=$R$10,VLOOKUP($AO912,Listas!$B$6:$C$106,2,),IF($AN912=$R$11,VLOOKUP($AO912,Listas!$E$6:$F$106,2,),IF($AN912=$R$12,VLOOKUP($AO912,Listas!$H$6:$I$106,2,),""))),"")</f>
        <v/>
      </c>
      <c r="CP912" t="str">
        <f>IFERROR('Prod y alimentación'!H970*IF($AN912=$R$10,VLOOKUP($AO912,Listas!$B$6:$C$106,2,),IF($AN912=$R$11,VLOOKUP($AO912,Listas!$E$6:$F$106,2,),IF($AN912=$R$12,VLOOKUP($AO912,Listas!$H$6:$I$106,2,),""))),"")</f>
        <v/>
      </c>
      <c r="CQ912" t="str">
        <f>IFERROR('Prod y alimentación'!K970*IF($AN912=$R$10,VLOOKUP($AO912,Listas!$B$6:$C$106,2,),IF($AN912=$R$11,VLOOKUP($AO912,Listas!$E$6:$F$106,2,),IF($AN912=$R$12,VLOOKUP($AO912,Listas!$H$6:$I$106,2,),""))),"")</f>
        <v/>
      </c>
      <c r="CR912" t="str">
        <f>IFERROR('Prod y alimentación'!N970*IF($AN912=$R$10,VLOOKUP($AO912,Listas!$B$6:$C$106,2,),IF($AN912=$R$11,VLOOKUP($AO912,Listas!$E$6:$F$106,2,),IF($AN912=$R$12,VLOOKUP($AO912,Listas!$H$6:$I$106,2,),""))),"")</f>
        <v/>
      </c>
      <c r="CS912" t="str">
        <f>IFERROR('Prod y alimentación'!Q970*IF($AN912=$R$10,VLOOKUP($AO912,Listas!$B$6:$C$106,2,),IF($AN912=$R$11,VLOOKUP($AO912,Listas!$E$6:$F$106,2,),IF($AN912=$R$12,VLOOKUP($AO912,Listas!$H$6:$I$106,2,),""))),"")</f>
        <v/>
      </c>
      <c r="CT912" t="str">
        <f>IFERROR('Prod y alimentación'!T970*IF($AN912=$R$10,VLOOKUP($AO912,Listas!$B$6:$C$106,2,),IF($AN912=$R$11,VLOOKUP($AO912,Listas!$E$6:$F$106,2,),IF($AN912=$R$12,VLOOKUP($AO912,Listas!$H$6:$I$106,2,),""))),"")</f>
        <v/>
      </c>
      <c r="CU912" t="str">
        <f>IFERROR('Prod y alimentación'!W970*IF($AN912=$R$10,VLOOKUP($AO912,Listas!$B$6:$C$106,2,),IF($AN912=$R$11,VLOOKUP($AO912,Listas!$E$6:$F$106,2,),IF($AN912=$R$12,VLOOKUP($AO912,Listas!$H$6:$I$106,2,),""))),"")</f>
        <v/>
      </c>
      <c r="CV912" t="str">
        <f>IFERROR('Prod y alimentación'!Z970*IF($AN912=$R$10,VLOOKUP($AO912,Listas!$B$6:$C$106,2,),IF($AN912=$R$11,VLOOKUP($AO912,Listas!$E$6:$F$106,2,),IF($AN912=$R$12,VLOOKUP($AO912,Listas!$H$6:$I$106,2,),""))),"")</f>
        <v/>
      </c>
      <c r="CW912" t="str">
        <f>IFERROR('Prod y alimentación'!AC970*IF($AN912=$R$10,VLOOKUP($AO912,Listas!$B$6:$C$106,2,),IF($AN912=$R$11,VLOOKUP($AO912,Listas!$E$6:$F$106,2,),IF($AN912=$R$12,VLOOKUP($AO912,Listas!$H$6:$I$106,2,),""))),"")</f>
        <v/>
      </c>
      <c r="CX912" t="str">
        <f>IFERROR('Prod y alimentación'!AF970*IF($AN912=$R$10,VLOOKUP($AO912,Listas!$B$6:$C$106,2,),IF($AN912=$R$11,VLOOKUP($AO912,Listas!$E$6:$F$106,2,),IF($AN912=$R$12,VLOOKUP($AO912,Listas!$H$6:$I$106,2,),""))),"")</f>
        <v/>
      </c>
      <c r="CY912" t="str">
        <f>IFERROR('Prod y alimentación'!AI970*IF($AN912=$R$10,VLOOKUP($AO912,Listas!$B$6:$C$106,2,),IF($AN912=$R$11,VLOOKUP($AO912,Listas!$E$6:$F$106,2,),IF($AN912=$R$12,VLOOKUP($AO912,Listas!$H$6:$I$106,2,),""))),"")</f>
        <v/>
      </c>
      <c r="CZ912" t="str">
        <f>IFERROR('Prod y alimentación'!AL970*IF($AN912=$R$10,VLOOKUP($AO912,Listas!$B$6:$C$106,2,),IF($AN912=$R$11,VLOOKUP($AO912,Listas!$E$6:$F$106,2,),IF($AN912=$R$12,VLOOKUP($AO912,Listas!$H$6:$I$106,2,),""))),"")</f>
        <v/>
      </c>
    </row>
    <row r="913" spans="80:104" x14ac:dyDescent="0.35">
      <c r="CB913" t="str">
        <f>IF(Reservas!E918="",IF(Reservas!D918="","",IF(Reservas!C918=$O$10,0.85,IF(Reservas!C918=$O$11,0.45,IF(Reservas!C918=$O$12,0.33,"")))),Reservas!E918)</f>
        <v/>
      </c>
      <c r="CC913" t="str">
        <f>IF(Reservas!H918="",IF(Reservas!G918="","",IF(Reservas!F918=$O$10,0.85,IF(Reservas!F918=$O$11,0.45,IF(Reservas!F918=$O$12,0.33,"")))),Reservas!H918)</f>
        <v/>
      </c>
      <c r="CD913" t="str">
        <f>IF(Reservas!K918="",IF(Reservas!J918="","",IF(Reservas!I918=$O$10,0.85,IF(Reservas!I918=$O$11,0.45,IF(Reservas!I918=$O$12,0.33,"")))),Reservas!K918)</f>
        <v/>
      </c>
      <c r="CE913" t="str">
        <f>IF(Reservas!N918="",IF(Reservas!M918="","",IF(Reservas!L918=$O$10,0.85,IF(Reservas!L918=$O$11,0.45,IF(Reservas!L918=$O$12,0.33,"")))),Reservas!N918)</f>
        <v/>
      </c>
      <c r="CF913" t="str">
        <f>IF(Reservas!Q918="",IF(Reservas!P918="","",IF(Reservas!O918=$O$10,0.85,IF(Reservas!O918=$O$11,0.45,IF(Reservas!O918=$O$12,0.33,"")))),Reservas!Q918)</f>
        <v/>
      </c>
      <c r="CG913" t="str">
        <f>IF(Reservas!T918="",IF(Reservas!S918="","",IF(Reservas!R918=$O$10,0.85,IF(Reservas!R918=$O$11,0.45,IF(Reservas!R918=$O$12,0.33,"")))),Reservas!T918)</f>
        <v/>
      </c>
      <c r="CH913" t="str">
        <f>IF(Reservas!W918="",IF(Reservas!V918="","",IF(Reservas!U918=$O$10,0.85,IF(Reservas!U918=$O$11,0.45,IF(Reservas!U918=$O$12,0.33,"")))),Reservas!W918)</f>
        <v/>
      </c>
      <c r="CI913" t="str">
        <f>IF(Reservas!Z918="",IF(Reservas!Y918="","",IF(Reservas!X918=$O$10,0.85,IF(Reservas!X918=$O$11,0.45,IF(Reservas!X918=$O$12,0.33,"")))),Reservas!Z918)</f>
        <v/>
      </c>
      <c r="CJ913" t="str">
        <f>IF(Reservas!AC918="",IF(Reservas!AB918="","",IF(Reservas!AA918=$O$10,0.85,IF(Reservas!AA918=$O$11,0.45,IF(Reservas!AA918=$O$12,0.33,"")))),Reservas!AC918)</f>
        <v/>
      </c>
      <c r="CK913" t="str">
        <f>IF(Reservas!AF918="",IF(Reservas!AE918="","",IF(Reservas!AD918=$O$10,0.85,IF(Reservas!AD918=$O$11,0.45,IF(Reservas!AD918=$O$12,0.33,"")))),Reservas!AF918)</f>
        <v/>
      </c>
      <c r="CL913" t="str">
        <f>IF(Reservas!AI918="",IF(Reservas!AH918="","",IF(Reservas!AG918=$O$10,0.85,IF(Reservas!AG918=$O$11,0.45,IF(Reservas!AG918=$O$12,0.33,"")))),Reservas!AI918)</f>
        <v/>
      </c>
      <c r="CM913" t="str">
        <f>IF(Reservas!AL918="",IF(Reservas!AK918="","",IF(Reservas!AJ918=$O$10,0.85,IF(Reservas!AJ918=$O$11,0.45,IF(Reservas!AJ918=$O$12,0.33,"")))),Reservas!AL918)</f>
        <v/>
      </c>
      <c r="CO913" t="str">
        <f>IFERROR('Prod y alimentación'!E971*IF($AN913=$R$10,VLOOKUP($AO913,Listas!$B$6:$C$106,2,),IF($AN913=$R$11,VLOOKUP($AO913,Listas!$E$6:$F$106,2,),IF($AN913=$R$12,VLOOKUP($AO913,Listas!$H$6:$I$106,2,),""))),"")</f>
        <v/>
      </c>
      <c r="CP913" t="str">
        <f>IFERROR('Prod y alimentación'!H971*IF($AN913=$R$10,VLOOKUP($AO913,Listas!$B$6:$C$106,2,),IF($AN913=$R$11,VLOOKUP($AO913,Listas!$E$6:$F$106,2,),IF($AN913=$R$12,VLOOKUP($AO913,Listas!$H$6:$I$106,2,),""))),"")</f>
        <v/>
      </c>
      <c r="CQ913" t="str">
        <f>IFERROR('Prod y alimentación'!K971*IF($AN913=$R$10,VLOOKUP($AO913,Listas!$B$6:$C$106,2,),IF($AN913=$R$11,VLOOKUP($AO913,Listas!$E$6:$F$106,2,),IF($AN913=$R$12,VLOOKUP($AO913,Listas!$H$6:$I$106,2,),""))),"")</f>
        <v/>
      </c>
      <c r="CR913" t="str">
        <f>IFERROR('Prod y alimentación'!N971*IF($AN913=$R$10,VLOOKUP($AO913,Listas!$B$6:$C$106,2,),IF($AN913=$R$11,VLOOKUP($AO913,Listas!$E$6:$F$106,2,),IF($AN913=$R$12,VLOOKUP($AO913,Listas!$H$6:$I$106,2,),""))),"")</f>
        <v/>
      </c>
      <c r="CS913" t="str">
        <f>IFERROR('Prod y alimentación'!Q971*IF($AN913=$R$10,VLOOKUP($AO913,Listas!$B$6:$C$106,2,),IF($AN913=$R$11,VLOOKUP($AO913,Listas!$E$6:$F$106,2,),IF($AN913=$R$12,VLOOKUP($AO913,Listas!$H$6:$I$106,2,),""))),"")</f>
        <v/>
      </c>
      <c r="CT913" t="str">
        <f>IFERROR('Prod y alimentación'!T971*IF($AN913=$R$10,VLOOKUP($AO913,Listas!$B$6:$C$106,2,),IF($AN913=$R$11,VLOOKUP($AO913,Listas!$E$6:$F$106,2,),IF($AN913=$R$12,VLOOKUP($AO913,Listas!$H$6:$I$106,2,),""))),"")</f>
        <v/>
      </c>
      <c r="CU913" t="str">
        <f>IFERROR('Prod y alimentación'!W971*IF($AN913=$R$10,VLOOKUP($AO913,Listas!$B$6:$C$106,2,),IF($AN913=$R$11,VLOOKUP($AO913,Listas!$E$6:$F$106,2,),IF($AN913=$R$12,VLOOKUP($AO913,Listas!$H$6:$I$106,2,),""))),"")</f>
        <v/>
      </c>
      <c r="CV913" t="str">
        <f>IFERROR('Prod y alimentación'!Z971*IF($AN913=$R$10,VLOOKUP($AO913,Listas!$B$6:$C$106,2,),IF($AN913=$R$11,VLOOKUP($AO913,Listas!$E$6:$F$106,2,),IF($AN913=$R$12,VLOOKUP($AO913,Listas!$H$6:$I$106,2,),""))),"")</f>
        <v/>
      </c>
      <c r="CW913" t="str">
        <f>IFERROR('Prod y alimentación'!AC971*IF($AN913=$R$10,VLOOKUP($AO913,Listas!$B$6:$C$106,2,),IF($AN913=$R$11,VLOOKUP($AO913,Listas!$E$6:$F$106,2,),IF($AN913=$R$12,VLOOKUP($AO913,Listas!$H$6:$I$106,2,),""))),"")</f>
        <v/>
      </c>
      <c r="CX913" t="str">
        <f>IFERROR('Prod y alimentación'!AF971*IF($AN913=$R$10,VLOOKUP($AO913,Listas!$B$6:$C$106,2,),IF($AN913=$R$11,VLOOKUP($AO913,Listas!$E$6:$F$106,2,),IF($AN913=$R$12,VLOOKUP($AO913,Listas!$H$6:$I$106,2,),""))),"")</f>
        <v/>
      </c>
      <c r="CY913" t="str">
        <f>IFERROR('Prod y alimentación'!AI971*IF($AN913=$R$10,VLOOKUP($AO913,Listas!$B$6:$C$106,2,),IF($AN913=$R$11,VLOOKUP($AO913,Listas!$E$6:$F$106,2,),IF($AN913=$R$12,VLOOKUP($AO913,Listas!$H$6:$I$106,2,),""))),"")</f>
        <v/>
      </c>
      <c r="CZ913" t="str">
        <f>IFERROR('Prod y alimentación'!AL971*IF($AN913=$R$10,VLOOKUP($AO913,Listas!$B$6:$C$106,2,),IF($AN913=$R$11,VLOOKUP($AO913,Listas!$E$6:$F$106,2,),IF($AN913=$R$12,VLOOKUP($AO913,Listas!$H$6:$I$106,2,),""))),"")</f>
        <v/>
      </c>
    </row>
    <row r="914" spans="80:104" x14ac:dyDescent="0.35">
      <c r="CB914" t="str">
        <f>IF(Reservas!E919="",IF(Reservas!D919="","",IF(Reservas!C919=$O$10,0.85,IF(Reservas!C919=$O$11,0.45,IF(Reservas!C919=$O$12,0.33,"")))),Reservas!E919)</f>
        <v/>
      </c>
      <c r="CC914" t="str">
        <f>IF(Reservas!H919="",IF(Reservas!G919="","",IF(Reservas!F919=$O$10,0.85,IF(Reservas!F919=$O$11,0.45,IF(Reservas!F919=$O$12,0.33,"")))),Reservas!H919)</f>
        <v/>
      </c>
      <c r="CD914" t="str">
        <f>IF(Reservas!K919="",IF(Reservas!J919="","",IF(Reservas!I919=$O$10,0.85,IF(Reservas!I919=$O$11,0.45,IF(Reservas!I919=$O$12,0.33,"")))),Reservas!K919)</f>
        <v/>
      </c>
      <c r="CE914" t="str">
        <f>IF(Reservas!N919="",IF(Reservas!M919="","",IF(Reservas!L919=$O$10,0.85,IF(Reservas!L919=$O$11,0.45,IF(Reservas!L919=$O$12,0.33,"")))),Reservas!N919)</f>
        <v/>
      </c>
      <c r="CF914" t="str">
        <f>IF(Reservas!Q919="",IF(Reservas!P919="","",IF(Reservas!O919=$O$10,0.85,IF(Reservas!O919=$O$11,0.45,IF(Reservas!O919=$O$12,0.33,"")))),Reservas!Q919)</f>
        <v/>
      </c>
      <c r="CG914" t="str">
        <f>IF(Reservas!T919="",IF(Reservas!S919="","",IF(Reservas!R919=$O$10,0.85,IF(Reservas!R919=$O$11,0.45,IF(Reservas!R919=$O$12,0.33,"")))),Reservas!T919)</f>
        <v/>
      </c>
      <c r="CH914" t="str">
        <f>IF(Reservas!W919="",IF(Reservas!V919="","",IF(Reservas!U919=$O$10,0.85,IF(Reservas!U919=$O$11,0.45,IF(Reservas!U919=$O$12,0.33,"")))),Reservas!W919)</f>
        <v/>
      </c>
      <c r="CI914" t="str">
        <f>IF(Reservas!Z919="",IF(Reservas!Y919="","",IF(Reservas!X919=$O$10,0.85,IF(Reservas!X919=$O$11,0.45,IF(Reservas!X919=$O$12,0.33,"")))),Reservas!Z919)</f>
        <v/>
      </c>
      <c r="CJ914" t="str">
        <f>IF(Reservas!AC919="",IF(Reservas!AB919="","",IF(Reservas!AA919=$O$10,0.85,IF(Reservas!AA919=$O$11,0.45,IF(Reservas!AA919=$O$12,0.33,"")))),Reservas!AC919)</f>
        <v/>
      </c>
      <c r="CK914" t="str">
        <f>IF(Reservas!AF919="",IF(Reservas!AE919="","",IF(Reservas!AD919=$O$10,0.85,IF(Reservas!AD919=$O$11,0.45,IF(Reservas!AD919=$O$12,0.33,"")))),Reservas!AF919)</f>
        <v/>
      </c>
      <c r="CL914" t="str">
        <f>IF(Reservas!AI919="",IF(Reservas!AH919="","",IF(Reservas!AG919=$O$10,0.85,IF(Reservas!AG919=$O$11,0.45,IF(Reservas!AG919=$O$12,0.33,"")))),Reservas!AI919)</f>
        <v/>
      </c>
      <c r="CM914" t="str">
        <f>IF(Reservas!AL919="",IF(Reservas!AK919="","",IF(Reservas!AJ919=$O$10,0.85,IF(Reservas!AJ919=$O$11,0.45,IF(Reservas!AJ919=$O$12,0.33,"")))),Reservas!AL919)</f>
        <v/>
      </c>
      <c r="CO914" t="str">
        <f>IFERROR('Prod y alimentación'!E972*IF($AN914=$R$10,VLOOKUP($AO914,Listas!$B$6:$C$106,2,),IF($AN914=$R$11,VLOOKUP($AO914,Listas!$E$6:$F$106,2,),IF($AN914=$R$12,VLOOKUP($AO914,Listas!$H$6:$I$106,2,),""))),"")</f>
        <v/>
      </c>
      <c r="CP914" t="str">
        <f>IFERROR('Prod y alimentación'!H972*IF($AN914=$R$10,VLOOKUP($AO914,Listas!$B$6:$C$106,2,),IF($AN914=$R$11,VLOOKUP($AO914,Listas!$E$6:$F$106,2,),IF($AN914=$R$12,VLOOKUP($AO914,Listas!$H$6:$I$106,2,),""))),"")</f>
        <v/>
      </c>
      <c r="CQ914" t="str">
        <f>IFERROR('Prod y alimentación'!K972*IF($AN914=$R$10,VLOOKUP($AO914,Listas!$B$6:$C$106,2,),IF($AN914=$R$11,VLOOKUP($AO914,Listas!$E$6:$F$106,2,),IF($AN914=$R$12,VLOOKUP($AO914,Listas!$H$6:$I$106,2,),""))),"")</f>
        <v/>
      </c>
      <c r="CR914" t="str">
        <f>IFERROR('Prod y alimentación'!N972*IF($AN914=$R$10,VLOOKUP($AO914,Listas!$B$6:$C$106,2,),IF($AN914=$R$11,VLOOKUP($AO914,Listas!$E$6:$F$106,2,),IF($AN914=$R$12,VLOOKUP($AO914,Listas!$H$6:$I$106,2,),""))),"")</f>
        <v/>
      </c>
      <c r="CS914" t="str">
        <f>IFERROR('Prod y alimentación'!Q972*IF($AN914=$R$10,VLOOKUP($AO914,Listas!$B$6:$C$106,2,),IF($AN914=$R$11,VLOOKUP($AO914,Listas!$E$6:$F$106,2,),IF($AN914=$R$12,VLOOKUP($AO914,Listas!$H$6:$I$106,2,),""))),"")</f>
        <v/>
      </c>
      <c r="CT914" t="str">
        <f>IFERROR('Prod y alimentación'!T972*IF($AN914=$R$10,VLOOKUP($AO914,Listas!$B$6:$C$106,2,),IF($AN914=$R$11,VLOOKUP($AO914,Listas!$E$6:$F$106,2,),IF($AN914=$R$12,VLOOKUP($AO914,Listas!$H$6:$I$106,2,),""))),"")</f>
        <v/>
      </c>
      <c r="CU914" t="str">
        <f>IFERROR('Prod y alimentación'!W972*IF($AN914=$R$10,VLOOKUP($AO914,Listas!$B$6:$C$106,2,),IF($AN914=$R$11,VLOOKUP($AO914,Listas!$E$6:$F$106,2,),IF($AN914=$R$12,VLOOKUP($AO914,Listas!$H$6:$I$106,2,),""))),"")</f>
        <v/>
      </c>
      <c r="CV914" t="str">
        <f>IFERROR('Prod y alimentación'!Z972*IF($AN914=$R$10,VLOOKUP($AO914,Listas!$B$6:$C$106,2,),IF($AN914=$R$11,VLOOKUP($AO914,Listas!$E$6:$F$106,2,),IF($AN914=$R$12,VLOOKUP($AO914,Listas!$H$6:$I$106,2,),""))),"")</f>
        <v/>
      </c>
      <c r="CW914" t="str">
        <f>IFERROR('Prod y alimentación'!AC972*IF($AN914=$R$10,VLOOKUP($AO914,Listas!$B$6:$C$106,2,),IF($AN914=$R$11,VLOOKUP($AO914,Listas!$E$6:$F$106,2,),IF($AN914=$R$12,VLOOKUP($AO914,Listas!$H$6:$I$106,2,),""))),"")</f>
        <v/>
      </c>
      <c r="CX914" t="str">
        <f>IFERROR('Prod y alimentación'!AF972*IF($AN914=$R$10,VLOOKUP($AO914,Listas!$B$6:$C$106,2,),IF($AN914=$R$11,VLOOKUP($AO914,Listas!$E$6:$F$106,2,),IF($AN914=$R$12,VLOOKUP($AO914,Listas!$H$6:$I$106,2,),""))),"")</f>
        <v/>
      </c>
      <c r="CY914" t="str">
        <f>IFERROR('Prod y alimentación'!AI972*IF($AN914=$R$10,VLOOKUP($AO914,Listas!$B$6:$C$106,2,),IF($AN914=$R$11,VLOOKUP($AO914,Listas!$E$6:$F$106,2,),IF($AN914=$R$12,VLOOKUP($AO914,Listas!$H$6:$I$106,2,),""))),"")</f>
        <v/>
      </c>
      <c r="CZ914" t="str">
        <f>IFERROR('Prod y alimentación'!AL972*IF($AN914=$R$10,VLOOKUP($AO914,Listas!$B$6:$C$106,2,),IF($AN914=$R$11,VLOOKUP($AO914,Listas!$E$6:$F$106,2,),IF($AN914=$R$12,VLOOKUP($AO914,Listas!$H$6:$I$106,2,),""))),"")</f>
        <v/>
      </c>
    </row>
    <row r="915" spans="80:104" x14ac:dyDescent="0.35">
      <c r="CB915" t="str">
        <f>IF(Reservas!E920="",IF(Reservas!D920="","",IF(Reservas!C920=$O$10,0.85,IF(Reservas!C920=$O$11,0.45,IF(Reservas!C920=$O$12,0.33,"")))),Reservas!E920)</f>
        <v/>
      </c>
      <c r="CC915" t="str">
        <f>IF(Reservas!H920="",IF(Reservas!G920="","",IF(Reservas!F920=$O$10,0.85,IF(Reservas!F920=$O$11,0.45,IF(Reservas!F920=$O$12,0.33,"")))),Reservas!H920)</f>
        <v/>
      </c>
      <c r="CD915" t="str">
        <f>IF(Reservas!K920="",IF(Reservas!J920="","",IF(Reservas!I920=$O$10,0.85,IF(Reservas!I920=$O$11,0.45,IF(Reservas!I920=$O$12,0.33,"")))),Reservas!K920)</f>
        <v/>
      </c>
      <c r="CE915" t="str">
        <f>IF(Reservas!N920="",IF(Reservas!M920="","",IF(Reservas!L920=$O$10,0.85,IF(Reservas!L920=$O$11,0.45,IF(Reservas!L920=$O$12,0.33,"")))),Reservas!N920)</f>
        <v/>
      </c>
      <c r="CF915" t="str">
        <f>IF(Reservas!Q920="",IF(Reservas!P920="","",IF(Reservas!O920=$O$10,0.85,IF(Reservas!O920=$O$11,0.45,IF(Reservas!O920=$O$12,0.33,"")))),Reservas!Q920)</f>
        <v/>
      </c>
      <c r="CG915" t="str">
        <f>IF(Reservas!T920="",IF(Reservas!S920="","",IF(Reservas!R920=$O$10,0.85,IF(Reservas!R920=$O$11,0.45,IF(Reservas!R920=$O$12,0.33,"")))),Reservas!T920)</f>
        <v/>
      </c>
      <c r="CH915" t="str">
        <f>IF(Reservas!W920="",IF(Reservas!V920="","",IF(Reservas!U920=$O$10,0.85,IF(Reservas!U920=$O$11,0.45,IF(Reservas!U920=$O$12,0.33,"")))),Reservas!W920)</f>
        <v/>
      </c>
      <c r="CI915" t="str">
        <f>IF(Reservas!Z920="",IF(Reservas!Y920="","",IF(Reservas!X920=$O$10,0.85,IF(Reservas!X920=$O$11,0.45,IF(Reservas!X920=$O$12,0.33,"")))),Reservas!Z920)</f>
        <v/>
      </c>
      <c r="CJ915" t="str">
        <f>IF(Reservas!AC920="",IF(Reservas!AB920="","",IF(Reservas!AA920=$O$10,0.85,IF(Reservas!AA920=$O$11,0.45,IF(Reservas!AA920=$O$12,0.33,"")))),Reservas!AC920)</f>
        <v/>
      </c>
      <c r="CK915" t="str">
        <f>IF(Reservas!AF920="",IF(Reservas!AE920="","",IF(Reservas!AD920=$O$10,0.85,IF(Reservas!AD920=$O$11,0.45,IF(Reservas!AD920=$O$12,0.33,"")))),Reservas!AF920)</f>
        <v/>
      </c>
      <c r="CL915" t="str">
        <f>IF(Reservas!AI920="",IF(Reservas!AH920="","",IF(Reservas!AG920=$O$10,0.85,IF(Reservas!AG920=$O$11,0.45,IF(Reservas!AG920=$O$12,0.33,"")))),Reservas!AI920)</f>
        <v/>
      </c>
      <c r="CM915" t="str">
        <f>IF(Reservas!AL920="",IF(Reservas!AK920="","",IF(Reservas!AJ920=$O$10,0.85,IF(Reservas!AJ920=$O$11,0.45,IF(Reservas!AJ920=$O$12,0.33,"")))),Reservas!AL920)</f>
        <v/>
      </c>
      <c r="CO915" t="str">
        <f>IFERROR('Prod y alimentación'!E973*IF($AN915=$R$10,VLOOKUP($AO915,Listas!$B$6:$C$106,2,),IF($AN915=$R$11,VLOOKUP($AO915,Listas!$E$6:$F$106,2,),IF($AN915=$R$12,VLOOKUP($AO915,Listas!$H$6:$I$106,2,),""))),"")</f>
        <v/>
      </c>
      <c r="CP915" t="str">
        <f>IFERROR('Prod y alimentación'!H973*IF($AN915=$R$10,VLOOKUP($AO915,Listas!$B$6:$C$106,2,),IF($AN915=$R$11,VLOOKUP($AO915,Listas!$E$6:$F$106,2,),IF($AN915=$R$12,VLOOKUP($AO915,Listas!$H$6:$I$106,2,),""))),"")</f>
        <v/>
      </c>
      <c r="CQ915" t="str">
        <f>IFERROR('Prod y alimentación'!K973*IF($AN915=$R$10,VLOOKUP($AO915,Listas!$B$6:$C$106,2,),IF($AN915=$R$11,VLOOKUP($AO915,Listas!$E$6:$F$106,2,),IF($AN915=$R$12,VLOOKUP($AO915,Listas!$H$6:$I$106,2,),""))),"")</f>
        <v/>
      </c>
      <c r="CR915" t="str">
        <f>IFERROR('Prod y alimentación'!N973*IF($AN915=$R$10,VLOOKUP($AO915,Listas!$B$6:$C$106,2,),IF($AN915=$R$11,VLOOKUP($AO915,Listas!$E$6:$F$106,2,),IF($AN915=$R$12,VLOOKUP($AO915,Listas!$H$6:$I$106,2,),""))),"")</f>
        <v/>
      </c>
      <c r="CS915" t="str">
        <f>IFERROR('Prod y alimentación'!Q973*IF($AN915=$R$10,VLOOKUP($AO915,Listas!$B$6:$C$106,2,),IF($AN915=$R$11,VLOOKUP($AO915,Listas!$E$6:$F$106,2,),IF($AN915=$R$12,VLOOKUP($AO915,Listas!$H$6:$I$106,2,),""))),"")</f>
        <v/>
      </c>
      <c r="CT915" t="str">
        <f>IFERROR('Prod y alimentación'!T973*IF($AN915=$R$10,VLOOKUP($AO915,Listas!$B$6:$C$106,2,),IF($AN915=$R$11,VLOOKUP($AO915,Listas!$E$6:$F$106,2,),IF($AN915=$R$12,VLOOKUP($AO915,Listas!$H$6:$I$106,2,),""))),"")</f>
        <v/>
      </c>
      <c r="CU915" t="str">
        <f>IFERROR('Prod y alimentación'!W973*IF($AN915=$R$10,VLOOKUP($AO915,Listas!$B$6:$C$106,2,),IF($AN915=$R$11,VLOOKUP($AO915,Listas!$E$6:$F$106,2,),IF($AN915=$R$12,VLOOKUP($AO915,Listas!$H$6:$I$106,2,),""))),"")</f>
        <v/>
      </c>
      <c r="CV915" t="str">
        <f>IFERROR('Prod y alimentación'!Z973*IF($AN915=$R$10,VLOOKUP($AO915,Listas!$B$6:$C$106,2,),IF($AN915=$R$11,VLOOKUP($AO915,Listas!$E$6:$F$106,2,),IF($AN915=$R$12,VLOOKUP($AO915,Listas!$H$6:$I$106,2,),""))),"")</f>
        <v/>
      </c>
      <c r="CW915" t="str">
        <f>IFERROR('Prod y alimentación'!AC973*IF($AN915=$R$10,VLOOKUP($AO915,Listas!$B$6:$C$106,2,),IF($AN915=$R$11,VLOOKUP($AO915,Listas!$E$6:$F$106,2,),IF($AN915=$R$12,VLOOKUP($AO915,Listas!$H$6:$I$106,2,),""))),"")</f>
        <v/>
      </c>
      <c r="CX915" t="str">
        <f>IFERROR('Prod y alimentación'!AF973*IF($AN915=$R$10,VLOOKUP($AO915,Listas!$B$6:$C$106,2,),IF($AN915=$R$11,VLOOKUP($AO915,Listas!$E$6:$F$106,2,),IF($AN915=$R$12,VLOOKUP($AO915,Listas!$H$6:$I$106,2,),""))),"")</f>
        <v/>
      </c>
      <c r="CY915" t="str">
        <f>IFERROR('Prod y alimentación'!AI973*IF($AN915=$R$10,VLOOKUP($AO915,Listas!$B$6:$C$106,2,),IF($AN915=$R$11,VLOOKUP($AO915,Listas!$E$6:$F$106,2,),IF($AN915=$R$12,VLOOKUP($AO915,Listas!$H$6:$I$106,2,),""))),"")</f>
        <v/>
      </c>
      <c r="CZ915" t="str">
        <f>IFERROR('Prod y alimentación'!AL973*IF($AN915=$R$10,VLOOKUP($AO915,Listas!$B$6:$C$106,2,),IF($AN915=$R$11,VLOOKUP($AO915,Listas!$E$6:$F$106,2,),IF($AN915=$R$12,VLOOKUP($AO915,Listas!$H$6:$I$106,2,),""))),"")</f>
        <v/>
      </c>
    </row>
    <row r="916" spans="80:104" x14ac:dyDescent="0.35">
      <c r="CB916" t="str">
        <f>IF(Reservas!E921="",IF(Reservas!D921="","",IF(Reservas!C921=$O$10,0.85,IF(Reservas!C921=$O$11,0.45,IF(Reservas!C921=$O$12,0.33,"")))),Reservas!E921)</f>
        <v/>
      </c>
      <c r="CC916" t="str">
        <f>IF(Reservas!H921="",IF(Reservas!G921="","",IF(Reservas!F921=$O$10,0.85,IF(Reservas!F921=$O$11,0.45,IF(Reservas!F921=$O$12,0.33,"")))),Reservas!H921)</f>
        <v/>
      </c>
      <c r="CD916" t="str">
        <f>IF(Reservas!K921="",IF(Reservas!J921="","",IF(Reservas!I921=$O$10,0.85,IF(Reservas!I921=$O$11,0.45,IF(Reservas!I921=$O$12,0.33,"")))),Reservas!K921)</f>
        <v/>
      </c>
      <c r="CE916" t="str">
        <f>IF(Reservas!N921="",IF(Reservas!M921="","",IF(Reservas!L921=$O$10,0.85,IF(Reservas!L921=$O$11,0.45,IF(Reservas!L921=$O$12,0.33,"")))),Reservas!N921)</f>
        <v/>
      </c>
      <c r="CF916" t="str">
        <f>IF(Reservas!Q921="",IF(Reservas!P921="","",IF(Reservas!O921=$O$10,0.85,IF(Reservas!O921=$O$11,0.45,IF(Reservas!O921=$O$12,0.33,"")))),Reservas!Q921)</f>
        <v/>
      </c>
      <c r="CG916" t="str">
        <f>IF(Reservas!T921="",IF(Reservas!S921="","",IF(Reservas!R921=$O$10,0.85,IF(Reservas!R921=$O$11,0.45,IF(Reservas!R921=$O$12,0.33,"")))),Reservas!T921)</f>
        <v/>
      </c>
      <c r="CH916" t="str">
        <f>IF(Reservas!W921="",IF(Reservas!V921="","",IF(Reservas!U921=$O$10,0.85,IF(Reservas!U921=$O$11,0.45,IF(Reservas!U921=$O$12,0.33,"")))),Reservas!W921)</f>
        <v/>
      </c>
      <c r="CI916" t="str">
        <f>IF(Reservas!Z921="",IF(Reservas!Y921="","",IF(Reservas!X921=$O$10,0.85,IF(Reservas!X921=$O$11,0.45,IF(Reservas!X921=$O$12,0.33,"")))),Reservas!Z921)</f>
        <v/>
      </c>
      <c r="CJ916" t="str">
        <f>IF(Reservas!AC921="",IF(Reservas!AB921="","",IF(Reservas!AA921=$O$10,0.85,IF(Reservas!AA921=$O$11,0.45,IF(Reservas!AA921=$O$12,0.33,"")))),Reservas!AC921)</f>
        <v/>
      </c>
      <c r="CK916" t="str">
        <f>IF(Reservas!AF921="",IF(Reservas!AE921="","",IF(Reservas!AD921=$O$10,0.85,IF(Reservas!AD921=$O$11,0.45,IF(Reservas!AD921=$O$12,0.33,"")))),Reservas!AF921)</f>
        <v/>
      </c>
      <c r="CL916" t="str">
        <f>IF(Reservas!AI921="",IF(Reservas!AH921="","",IF(Reservas!AG921=$O$10,0.85,IF(Reservas!AG921=$O$11,0.45,IF(Reservas!AG921=$O$12,0.33,"")))),Reservas!AI921)</f>
        <v/>
      </c>
      <c r="CM916" t="str">
        <f>IF(Reservas!AL921="",IF(Reservas!AK921="","",IF(Reservas!AJ921=$O$10,0.85,IF(Reservas!AJ921=$O$11,0.45,IF(Reservas!AJ921=$O$12,0.33,"")))),Reservas!AL921)</f>
        <v/>
      </c>
      <c r="CO916" t="str">
        <f>IFERROR('Prod y alimentación'!E974*IF($AN916=$R$10,VLOOKUP($AO916,Listas!$B$6:$C$106,2,),IF($AN916=$R$11,VLOOKUP($AO916,Listas!$E$6:$F$106,2,),IF($AN916=$R$12,VLOOKUP($AO916,Listas!$H$6:$I$106,2,),""))),"")</f>
        <v/>
      </c>
      <c r="CP916" t="str">
        <f>IFERROR('Prod y alimentación'!H974*IF($AN916=$R$10,VLOOKUP($AO916,Listas!$B$6:$C$106,2,),IF($AN916=$R$11,VLOOKUP($AO916,Listas!$E$6:$F$106,2,),IF($AN916=$R$12,VLOOKUP($AO916,Listas!$H$6:$I$106,2,),""))),"")</f>
        <v/>
      </c>
      <c r="CQ916" t="str">
        <f>IFERROR('Prod y alimentación'!K974*IF($AN916=$R$10,VLOOKUP($AO916,Listas!$B$6:$C$106,2,),IF($AN916=$R$11,VLOOKUP($AO916,Listas!$E$6:$F$106,2,),IF($AN916=$R$12,VLOOKUP($AO916,Listas!$H$6:$I$106,2,),""))),"")</f>
        <v/>
      </c>
      <c r="CR916" t="str">
        <f>IFERROR('Prod y alimentación'!N974*IF($AN916=$R$10,VLOOKUP($AO916,Listas!$B$6:$C$106,2,),IF($AN916=$R$11,VLOOKUP($AO916,Listas!$E$6:$F$106,2,),IF($AN916=$R$12,VLOOKUP($AO916,Listas!$H$6:$I$106,2,),""))),"")</f>
        <v/>
      </c>
      <c r="CS916" t="str">
        <f>IFERROR('Prod y alimentación'!Q974*IF($AN916=$R$10,VLOOKUP($AO916,Listas!$B$6:$C$106,2,),IF($AN916=$R$11,VLOOKUP($AO916,Listas!$E$6:$F$106,2,),IF($AN916=$R$12,VLOOKUP($AO916,Listas!$H$6:$I$106,2,),""))),"")</f>
        <v/>
      </c>
      <c r="CT916" t="str">
        <f>IFERROR('Prod y alimentación'!T974*IF($AN916=$R$10,VLOOKUP($AO916,Listas!$B$6:$C$106,2,),IF($AN916=$R$11,VLOOKUP($AO916,Listas!$E$6:$F$106,2,),IF($AN916=$R$12,VLOOKUP($AO916,Listas!$H$6:$I$106,2,),""))),"")</f>
        <v/>
      </c>
      <c r="CU916" t="str">
        <f>IFERROR('Prod y alimentación'!W974*IF($AN916=$R$10,VLOOKUP($AO916,Listas!$B$6:$C$106,2,),IF($AN916=$R$11,VLOOKUP($AO916,Listas!$E$6:$F$106,2,),IF($AN916=$R$12,VLOOKUP($AO916,Listas!$H$6:$I$106,2,),""))),"")</f>
        <v/>
      </c>
      <c r="CV916" t="str">
        <f>IFERROR('Prod y alimentación'!Z974*IF($AN916=$R$10,VLOOKUP($AO916,Listas!$B$6:$C$106,2,),IF($AN916=$R$11,VLOOKUP($AO916,Listas!$E$6:$F$106,2,),IF($AN916=$R$12,VLOOKUP($AO916,Listas!$H$6:$I$106,2,),""))),"")</f>
        <v/>
      </c>
      <c r="CW916" t="str">
        <f>IFERROR('Prod y alimentación'!AC974*IF($AN916=$R$10,VLOOKUP($AO916,Listas!$B$6:$C$106,2,),IF($AN916=$R$11,VLOOKUP($AO916,Listas!$E$6:$F$106,2,),IF($AN916=$R$12,VLOOKUP($AO916,Listas!$H$6:$I$106,2,),""))),"")</f>
        <v/>
      </c>
      <c r="CX916" t="str">
        <f>IFERROR('Prod y alimentación'!AF974*IF($AN916=$R$10,VLOOKUP($AO916,Listas!$B$6:$C$106,2,),IF($AN916=$R$11,VLOOKUP($AO916,Listas!$E$6:$F$106,2,),IF($AN916=$R$12,VLOOKUP($AO916,Listas!$H$6:$I$106,2,),""))),"")</f>
        <v/>
      </c>
      <c r="CY916" t="str">
        <f>IFERROR('Prod y alimentación'!AI974*IF($AN916=$R$10,VLOOKUP($AO916,Listas!$B$6:$C$106,2,),IF($AN916=$R$11,VLOOKUP($AO916,Listas!$E$6:$F$106,2,),IF($AN916=$R$12,VLOOKUP($AO916,Listas!$H$6:$I$106,2,),""))),"")</f>
        <v/>
      </c>
      <c r="CZ916" t="str">
        <f>IFERROR('Prod y alimentación'!AL974*IF($AN916=$R$10,VLOOKUP($AO916,Listas!$B$6:$C$106,2,),IF($AN916=$R$11,VLOOKUP($AO916,Listas!$E$6:$F$106,2,),IF($AN916=$R$12,VLOOKUP($AO916,Listas!$H$6:$I$106,2,),""))),"")</f>
        <v/>
      </c>
    </row>
    <row r="917" spans="80:104" x14ac:dyDescent="0.35">
      <c r="CB917" t="str">
        <f>IF(Reservas!E922="",IF(Reservas!D922="","",IF(Reservas!C922=$O$10,0.85,IF(Reservas!C922=$O$11,0.45,IF(Reservas!C922=$O$12,0.33,"")))),Reservas!E922)</f>
        <v/>
      </c>
      <c r="CC917" t="str">
        <f>IF(Reservas!H922="",IF(Reservas!G922="","",IF(Reservas!F922=$O$10,0.85,IF(Reservas!F922=$O$11,0.45,IF(Reservas!F922=$O$12,0.33,"")))),Reservas!H922)</f>
        <v/>
      </c>
      <c r="CD917" t="str">
        <f>IF(Reservas!K922="",IF(Reservas!J922="","",IF(Reservas!I922=$O$10,0.85,IF(Reservas!I922=$O$11,0.45,IF(Reservas!I922=$O$12,0.33,"")))),Reservas!K922)</f>
        <v/>
      </c>
      <c r="CE917" t="str">
        <f>IF(Reservas!N922="",IF(Reservas!M922="","",IF(Reservas!L922=$O$10,0.85,IF(Reservas!L922=$O$11,0.45,IF(Reservas!L922=$O$12,0.33,"")))),Reservas!N922)</f>
        <v/>
      </c>
      <c r="CF917" t="str">
        <f>IF(Reservas!Q922="",IF(Reservas!P922="","",IF(Reservas!O922=$O$10,0.85,IF(Reservas!O922=$O$11,0.45,IF(Reservas!O922=$O$12,0.33,"")))),Reservas!Q922)</f>
        <v/>
      </c>
      <c r="CG917" t="str">
        <f>IF(Reservas!T922="",IF(Reservas!S922="","",IF(Reservas!R922=$O$10,0.85,IF(Reservas!R922=$O$11,0.45,IF(Reservas!R922=$O$12,0.33,"")))),Reservas!T922)</f>
        <v/>
      </c>
      <c r="CH917" t="str">
        <f>IF(Reservas!W922="",IF(Reservas!V922="","",IF(Reservas!U922=$O$10,0.85,IF(Reservas!U922=$O$11,0.45,IF(Reservas!U922=$O$12,0.33,"")))),Reservas!W922)</f>
        <v/>
      </c>
      <c r="CI917" t="str">
        <f>IF(Reservas!Z922="",IF(Reservas!Y922="","",IF(Reservas!X922=$O$10,0.85,IF(Reservas!X922=$O$11,0.45,IF(Reservas!X922=$O$12,0.33,"")))),Reservas!Z922)</f>
        <v/>
      </c>
      <c r="CJ917" t="str">
        <f>IF(Reservas!AC922="",IF(Reservas!AB922="","",IF(Reservas!AA922=$O$10,0.85,IF(Reservas!AA922=$O$11,0.45,IF(Reservas!AA922=$O$12,0.33,"")))),Reservas!AC922)</f>
        <v/>
      </c>
      <c r="CK917" t="str">
        <f>IF(Reservas!AF922="",IF(Reservas!AE922="","",IF(Reservas!AD922=$O$10,0.85,IF(Reservas!AD922=$O$11,0.45,IF(Reservas!AD922=$O$12,0.33,"")))),Reservas!AF922)</f>
        <v/>
      </c>
      <c r="CL917" t="str">
        <f>IF(Reservas!AI922="",IF(Reservas!AH922="","",IF(Reservas!AG922=$O$10,0.85,IF(Reservas!AG922=$O$11,0.45,IF(Reservas!AG922=$O$12,0.33,"")))),Reservas!AI922)</f>
        <v/>
      </c>
      <c r="CM917" t="str">
        <f>IF(Reservas!AL922="",IF(Reservas!AK922="","",IF(Reservas!AJ922=$O$10,0.85,IF(Reservas!AJ922=$O$11,0.45,IF(Reservas!AJ922=$O$12,0.33,"")))),Reservas!AL922)</f>
        <v/>
      </c>
      <c r="CO917" t="str">
        <f>IFERROR('Prod y alimentación'!E975*IF($AN917=$R$10,VLOOKUP($AO917,Listas!$B$6:$C$106,2,),IF($AN917=$R$11,VLOOKUP($AO917,Listas!$E$6:$F$106,2,),IF($AN917=$R$12,VLOOKUP($AO917,Listas!$H$6:$I$106,2,),""))),"")</f>
        <v/>
      </c>
      <c r="CP917" t="str">
        <f>IFERROR('Prod y alimentación'!H975*IF($AN917=$R$10,VLOOKUP($AO917,Listas!$B$6:$C$106,2,),IF($AN917=$R$11,VLOOKUP($AO917,Listas!$E$6:$F$106,2,),IF($AN917=$R$12,VLOOKUP($AO917,Listas!$H$6:$I$106,2,),""))),"")</f>
        <v/>
      </c>
      <c r="CQ917" t="str">
        <f>IFERROR('Prod y alimentación'!K975*IF($AN917=$R$10,VLOOKUP($AO917,Listas!$B$6:$C$106,2,),IF($AN917=$R$11,VLOOKUP($AO917,Listas!$E$6:$F$106,2,),IF($AN917=$R$12,VLOOKUP($AO917,Listas!$H$6:$I$106,2,),""))),"")</f>
        <v/>
      </c>
      <c r="CR917" t="str">
        <f>IFERROR('Prod y alimentación'!N975*IF($AN917=$R$10,VLOOKUP($AO917,Listas!$B$6:$C$106,2,),IF($AN917=$R$11,VLOOKUP($AO917,Listas!$E$6:$F$106,2,),IF($AN917=$R$12,VLOOKUP($AO917,Listas!$H$6:$I$106,2,),""))),"")</f>
        <v/>
      </c>
      <c r="CS917" t="str">
        <f>IFERROR('Prod y alimentación'!Q975*IF($AN917=$R$10,VLOOKUP($AO917,Listas!$B$6:$C$106,2,),IF($AN917=$R$11,VLOOKUP($AO917,Listas!$E$6:$F$106,2,),IF($AN917=$R$12,VLOOKUP($AO917,Listas!$H$6:$I$106,2,),""))),"")</f>
        <v/>
      </c>
      <c r="CT917" t="str">
        <f>IFERROR('Prod y alimentación'!T975*IF($AN917=$R$10,VLOOKUP($AO917,Listas!$B$6:$C$106,2,),IF($AN917=$R$11,VLOOKUP($AO917,Listas!$E$6:$F$106,2,),IF($AN917=$R$12,VLOOKUP($AO917,Listas!$H$6:$I$106,2,),""))),"")</f>
        <v/>
      </c>
      <c r="CU917" t="str">
        <f>IFERROR('Prod y alimentación'!W975*IF($AN917=$R$10,VLOOKUP($AO917,Listas!$B$6:$C$106,2,),IF($AN917=$R$11,VLOOKUP($AO917,Listas!$E$6:$F$106,2,),IF($AN917=$R$12,VLOOKUP($AO917,Listas!$H$6:$I$106,2,),""))),"")</f>
        <v/>
      </c>
      <c r="CV917" t="str">
        <f>IFERROR('Prod y alimentación'!Z975*IF($AN917=$R$10,VLOOKUP($AO917,Listas!$B$6:$C$106,2,),IF($AN917=$R$11,VLOOKUP($AO917,Listas!$E$6:$F$106,2,),IF($AN917=$R$12,VLOOKUP($AO917,Listas!$H$6:$I$106,2,),""))),"")</f>
        <v/>
      </c>
      <c r="CW917" t="str">
        <f>IFERROR('Prod y alimentación'!AC975*IF($AN917=$R$10,VLOOKUP($AO917,Listas!$B$6:$C$106,2,),IF($AN917=$R$11,VLOOKUP($AO917,Listas!$E$6:$F$106,2,),IF($AN917=$R$12,VLOOKUP($AO917,Listas!$H$6:$I$106,2,),""))),"")</f>
        <v/>
      </c>
      <c r="CX917" t="str">
        <f>IFERROR('Prod y alimentación'!AF975*IF($AN917=$R$10,VLOOKUP($AO917,Listas!$B$6:$C$106,2,),IF($AN917=$R$11,VLOOKUP($AO917,Listas!$E$6:$F$106,2,),IF($AN917=$R$12,VLOOKUP($AO917,Listas!$H$6:$I$106,2,),""))),"")</f>
        <v/>
      </c>
      <c r="CY917" t="str">
        <f>IFERROR('Prod y alimentación'!AI975*IF($AN917=$R$10,VLOOKUP($AO917,Listas!$B$6:$C$106,2,),IF($AN917=$R$11,VLOOKUP($AO917,Listas!$E$6:$F$106,2,),IF($AN917=$R$12,VLOOKUP($AO917,Listas!$H$6:$I$106,2,),""))),"")</f>
        <v/>
      </c>
      <c r="CZ917" t="str">
        <f>IFERROR('Prod y alimentación'!AL975*IF($AN917=$R$10,VLOOKUP($AO917,Listas!$B$6:$C$106,2,),IF($AN917=$R$11,VLOOKUP($AO917,Listas!$E$6:$F$106,2,),IF($AN917=$R$12,VLOOKUP($AO917,Listas!$H$6:$I$106,2,),""))),"")</f>
        <v/>
      </c>
    </row>
    <row r="918" spans="80:104" x14ac:dyDescent="0.35">
      <c r="CB918" t="str">
        <f>IF(Reservas!E923="",IF(Reservas!D923="","",IF(Reservas!C923=$O$10,0.85,IF(Reservas!C923=$O$11,0.45,IF(Reservas!C923=$O$12,0.33,"")))),Reservas!E923)</f>
        <v/>
      </c>
      <c r="CC918" t="str">
        <f>IF(Reservas!H923="",IF(Reservas!G923="","",IF(Reservas!F923=$O$10,0.85,IF(Reservas!F923=$O$11,0.45,IF(Reservas!F923=$O$12,0.33,"")))),Reservas!H923)</f>
        <v/>
      </c>
      <c r="CD918" t="str">
        <f>IF(Reservas!K923="",IF(Reservas!J923="","",IF(Reservas!I923=$O$10,0.85,IF(Reservas!I923=$O$11,0.45,IF(Reservas!I923=$O$12,0.33,"")))),Reservas!K923)</f>
        <v/>
      </c>
      <c r="CE918" t="str">
        <f>IF(Reservas!N923="",IF(Reservas!M923="","",IF(Reservas!L923=$O$10,0.85,IF(Reservas!L923=$O$11,0.45,IF(Reservas!L923=$O$12,0.33,"")))),Reservas!N923)</f>
        <v/>
      </c>
      <c r="CF918" t="str">
        <f>IF(Reservas!Q923="",IF(Reservas!P923="","",IF(Reservas!O923=$O$10,0.85,IF(Reservas!O923=$O$11,0.45,IF(Reservas!O923=$O$12,0.33,"")))),Reservas!Q923)</f>
        <v/>
      </c>
      <c r="CG918" t="str">
        <f>IF(Reservas!T923="",IF(Reservas!S923="","",IF(Reservas!R923=$O$10,0.85,IF(Reservas!R923=$O$11,0.45,IF(Reservas!R923=$O$12,0.33,"")))),Reservas!T923)</f>
        <v/>
      </c>
      <c r="CH918" t="str">
        <f>IF(Reservas!W923="",IF(Reservas!V923="","",IF(Reservas!U923=$O$10,0.85,IF(Reservas!U923=$O$11,0.45,IF(Reservas!U923=$O$12,0.33,"")))),Reservas!W923)</f>
        <v/>
      </c>
      <c r="CI918" t="str">
        <f>IF(Reservas!Z923="",IF(Reservas!Y923="","",IF(Reservas!X923=$O$10,0.85,IF(Reservas!X923=$O$11,0.45,IF(Reservas!X923=$O$12,0.33,"")))),Reservas!Z923)</f>
        <v/>
      </c>
      <c r="CJ918" t="str">
        <f>IF(Reservas!AC923="",IF(Reservas!AB923="","",IF(Reservas!AA923=$O$10,0.85,IF(Reservas!AA923=$O$11,0.45,IF(Reservas!AA923=$O$12,0.33,"")))),Reservas!AC923)</f>
        <v/>
      </c>
      <c r="CK918" t="str">
        <f>IF(Reservas!AF923="",IF(Reservas!AE923="","",IF(Reservas!AD923=$O$10,0.85,IF(Reservas!AD923=$O$11,0.45,IF(Reservas!AD923=$O$12,0.33,"")))),Reservas!AF923)</f>
        <v/>
      </c>
      <c r="CL918" t="str">
        <f>IF(Reservas!AI923="",IF(Reservas!AH923="","",IF(Reservas!AG923=$O$10,0.85,IF(Reservas!AG923=$O$11,0.45,IF(Reservas!AG923=$O$12,0.33,"")))),Reservas!AI923)</f>
        <v/>
      </c>
      <c r="CM918" t="str">
        <f>IF(Reservas!AL923="",IF(Reservas!AK923="","",IF(Reservas!AJ923=$O$10,0.85,IF(Reservas!AJ923=$O$11,0.45,IF(Reservas!AJ923=$O$12,0.33,"")))),Reservas!AL923)</f>
        <v/>
      </c>
      <c r="CO918" t="str">
        <f>IFERROR('Prod y alimentación'!E976*IF($AN918=$R$10,VLOOKUP($AO918,Listas!$B$6:$C$106,2,),IF($AN918=$R$11,VLOOKUP($AO918,Listas!$E$6:$F$106,2,),IF($AN918=$R$12,VLOOKUP($AO918,Listas!$H$6:$I$106,2,),""))),"")</f>
        <v/>
      </c>
      <c r="CP918" t="str">
        <f>IFERROR('Prod y alimentación'!H976*IF($AN918=$R$10,VLOOKUP($AO918,Listas!$B$6:$C$106,2,),IF($AN918=$R$11,VLOOKUP($AO918,Listas!$E$6:$F$106,2,),IF($AN918=$R$12,VLOOKUP($AO918,Listas!$H$6:$I$106,2,),""))),"")</f>
        <v/>
      </c>
      <c r="CQ918" t="str">
        <f>IFERROR('Prod y alimentación'!K976*IF($AN918=$R$10,VLOOKUP($AO918,Listas!$B$6:$C$106,2,),IF($AN918=$R$11,VLOOKUP($AO918,Listas!$E$6:$F$106,2,),IF($AN918=$R$12,VLOOKUP($AO918,Listas!$H$6:$I$106,2,),""))),"")</f>
        <v/>
      </c>
      <c r="CR918" t="str">
        <f>IFERROR('Prod y alimentación'!N976*IF($AN918=$R$10,VLOOKUP($AO918,Listas!$B$6:$C$106,2,),IF($AN918=$R$11,VLOOKUP($AO918,Listas!$E$6:$F$106,2,),IF($AN918=$R$12,VLOOKUP($AO918,Listas!$H$6:$I$106,2,),""))),"")</f>
        <v/>
      </c>
      <c r="CS918" t="str">
        <f>IFERROR('Prod y alimentación'!Q976*IF($AN918=$R$10,VLOOKUP($AO918,Listas!$B$6:$C$106,2,),IF($AN918=$R$11,VLOOKUP($AO918,Listas!$E$6:$F$106,2,),IF($AN918=$R$12,VLOOKUP($AO918,Listas!$H$6:$I$106,2,),""))),"")</f>
        <v/>
      </c>
      <c r="CT918" t="str">
        <f>IFERROR('Prod y alimentación'!T976*IF($AN918=$R$10,VLOOKUP($AO918,Listas!$B$6:$C$106,2,),IF($AN918=$R$11,VLOOKUP($AO918,Listas!$E$6:$F$106,2,),IF($AN918=$R$12,VLOOKUP($AO918,Listas!$H$6:$I$106,2,),""))),"")</f>
        <v/>
      </c>
      <c r="CU918" t="str">
        <f>IFERROR('Prod y alimentación'!W976*IF($AN918=$R$10,VLOOKUP($AO918,Listas!$B$6:$C$106,2,),IF($AN918=$R$11,VLOOKUP($AO918,Listas!$E$6:$F$106,2,),IF($AN918=$R$12,VLOOKUP($AO918,Listas!$H$6:$I$106,2,),""))),"")</f>
        <v/>
      </c>
      <c r="CV918" t="str">
        <f>IFERROR('Prod y alimentación'!Z976*IF($AN918=$R$10,VLOOKUP($AO918,Listas!$B$6:$C$106,2,),IF($AN918=$R$11,VLOOKUP($AO918,Listas!$E$6:$F$106,2,),IF($AN918=$R$12,VLOOKUP($AO918,Listas!$H$6:$I$106,2,),""))),"")</f>
        <v/>
      </c>
      <c r="CW918" t="str">
        <f>IFERROR('Prod y alimentación'!AC976*IF($AN918=$R$10,VLOOKUP($AO918,Listas!$B$6:$C$106,2,),IF($AN918=$R$11,VLOOKUP($AO918,Listas!$E$6:$F$106,2,),IF($AN918=$R$12,VLOOKUP($AO918,Listas!$H$6:$I$106,2,),""))),"")</f>
        <v/>
      </c>
      <c r="CX918" t="str">
        <f>IFERROR('Prod y alimentación'!AF976*IF($AN918=$R$10,VLOOKUP($AO918,Listas!$B$6:$C$106,2,),IF($AN918=$R$11,VLOOKUP($AO918,Listas!$E$6:$F$106,2,),IF($AN918=$R$12,VLOOKUP($AO918,Listas!$H$6:$I$106,2,),""))),"")</f>
        <v/>
      </c>
      <c r="CY918" t="str">
        <f>IFERROR('Prod y alimentación'!AI976*IF($AN918=$R$10,VLOOKUP($AO918,Listas!$B$6:$C$106,2,),IF($AN918=$R$11,VLOOKUP($AO918,Listas!$E$6:$F$106,2,),IF($AN918=$R$12,VLOOKUP($AO918,Listas!$H$6:$I$106,2,),""))),"")</f>
        <v/>
      </c>
      <c r="CZ918" t="str">
        <f>IFERROR('Prod y alimentación'!AL976*IF($AN918=$R$10,VLOOKUP($AO918,Listas!$B$6:$C$106,2,),IF($AN918=$R$11,VLOOKUP($AO918,Listas!$E$6:$F$106,2,),IF($AN918=$R$12,VLOOKUP($AO918,Listas!$H$6:$I$106,2,),""))),"")</f>
        <v/>
      </c>
    </row>
    <row r="919" spans="80:104" x14ac:dyDescent="0.35">
      <c r="CB919" t="str">
        <f>IF(Reservas!E924="",IF(Reservas!D924="","",IF(Reservas!C924=$O$10,0.85,IF(Reservas!C924=$O$11,0.45,IF(Reservas!C924=$O$12,0.33,"")))),Reservas!E924)</f>
        <v/>
      </c>
      <c r="CC919" t="str">
        <f>IF(Reservas!H924="",IF(Reservas!G924="","",IF(Reservas!F924=$O$10,0.85,IF(Reservas!F924=$O$11,0.45,IF(Reservas!F924=$O$12,0.33,"")))),Reservas!H924)</f>
        <v/>
      </c>
      <c r="CD919" t="str">
        <f>IF(Reservas!K924="",IF(Reservas!J924="","",IF(Reservas!I924=$O$10,0.85,IF(Reservas!I924=$O$11,0.45,IF(Reservas!I924=$O$12,0.33,"")))),Reservas!K924)</f>
        <v/>
      </c>
      <c r="CE919" t="str">
        <f>IF(Reservas!N924="",IF(Reservas!M924="","",IF(Reservas!L924=$O$10,0.85,IF(Reservas!L924=$O$11,0.45,IF(Reservas!L924=$O$12,0.33,"")))),Reservas!N924)</f>
        <v/>
      </c>
      <c r="CF919" t="str">
        <f>IF(Reservas!Q924="",IF(Reservas!P924="","",IF(Reservas!O924=$O$10,0.85,IF(Reservas!O924=$O$11,0.45,IF(Reservas!O924=$O$12,0.33,"")))),Reservas!Q924)</f>
        <v/>
      </c>
      <c r="CG919" t="str">
        <f>IF(Reservas!T924="",IF(Reservas!S924="","",IF(Reservas!R924=$O$10,0.85,IF(Reservas!R924=$O$11,0.45,IF(Reservas!R924=$O$12,0.33,"")))),Reservas!T924)</f>
        <v/>
      </c>
      <c r="CH919" t="str">
        <f>IF(Reservas!W924="",IF(Reservas!V924="","",IF(Reservas!U924=$O$10,0.85,IF(Reservas!U924=$O$11,0.45,IF(Reservas!U924=$O$12,0.33,"")))),Reservas!W924)</f>
        <v/>
      </c>
      <c r="CI919" t="str">
        <f>IF(Reservas!Z924="",IF(Reservas!Y924="","",IF(Reservas!X924=$O$10,0.85,IF(Reservas!X924=$O$11,0.45,IF(Reservas!X924=$O$12,0.33,"")))),Reservas!Z924)</f>
        <v/>
      </c>
      <c r="CJ919" t="str">
        <f>IF(Reservas!AC924="",IF(Reservas!AB924="","",IF(Reservas!AA924=$O$10,0.85,IF(Reservas!AA924=$O$11,0.45,IF(Reservas!AA924=$O$12,0.33,"")))),Reservas!AC924)</f>
        <v/>
      </c>
      <c r="CK919" t="str">
        <f>IF(Reservas!AF924="",IF(Reservas!AE924="","",IF(Reservas!AD924=$O$10,0.85,IF(Reservas!AD924=$O$11,0.45,IF(Reservas!AD924=$O$12,0.33,"")))),Reservas!AF924)</f>
        <v/>
      </c>
      <c r="CL919" t="str">
        <f>IF(Reservas!AI924="",IF(Reservas!AH924="","",IF(Reservas!AG924=$O$10,0.85,IF(Reservas!AG924=$O$11,0.45,IF(Reservas!AG924=$O$12,0.33,"")))),Reservas!AI924)</f>
        <v/>
      </c>
      <c r="CM919" t="str">
        <f>IF(Reservas!AL924="",IF(Reservas!AK924="","",IF(Reservas!AJ924=$O$10,0.85,IF(Reservas!AJ924=$O$11,0.45,IF(Reservas!AJ924=$O$12,0.33,"")))),Reservas!AL924)</f>
        <v/>
      </c>
      <c r="CO919" t="str">
        <f>IFERROR('Prod y alimentación'!E977*IF($AN919=$R$10,VLOOKUP($AO919,Listas!$B$6:$C$106,2,),IF($AN919=$R$11,VLOOKUP($AO919,Listas!$E$6:$F$106,2,),IF($AN919=$R$12,VLOOKUP($AO919,Listas!$H$6:$I$106,2,),""))),"")</f>
        <v/>
      </c>
      <c r="CP919" t="str">
        <f>IFERROR('Prod y alimentación'!H977*IF($AN919=$R$10,VLOOKUP($AO919,Listas!$B$6:$C$106,2,),IF($AN919=$R$11,VLOOKUP($AO919,Listas!$E$6:$F$106,2,),IF($AN919=$R$12,VLOOKUP($AO919,Listas!$H$6:$I$106,2,),""))),"")</f>
        <v/>
      </c>
      <c r="CQ919" t="str">
        <f>IFERROR('Prod y alimentación'!K977*IF($AN919=$R$10,VLOOKUP($AO919,Listas!$B$6:$C$106,2,),IF($AN919=$R$11,VLOOKUP($AO919,Listas!$E$6:$F$106,2,),IF($AN919=$R$12,VLOOKUP($AO919,Listas!$H$6:$I$106,2,),""))),"")</f>
        <v/>
      </c>
      <c r="CR919" t="str">
        <f>IFERROR('Prod y alimentación'!N977*IF($AN919=$R$10,VLOOKUP($AO919,Listas!$B$6:$C$106,2,),IF($AN919=$R$11,VLOOKUP($AO919,Listas!$E$6:$F$106,2,),IF($AN919=$R$12,VLOOKUP($AO919,Listas!$H$6:$I$106,2,),""))),"")</f>
        <v/>
      </c>
      <c r="CS919" t="str">
        <f>IFERROR('Prod y alimentación'!Q977*IF($AN919=$R$10,VLOOKUP($AO919,Listas!$B$6:$C$106,2,),IF($AN919=$R$11,VLOOKUP($AO919,Listas!$E$6:$F$106,2,),IF($AN919=$R$12,VLOOKUP($AO919,Listas!$H$6:$I$106,2,),""))),"")</f>
        <v/>
      </c>
      <c r="CT919" t="str">
        <f>IFERROR('Prod y alimentación'!T977*IF($AN919=$R$10,VLOOKUP($AO919,Listas!$B$6:$C$106,2,),IF($AN919=$R$11,VLOOKUP($AO919,Listas!$E$6:$F$106,2,),IF($AN919=$R$12,VLOOKUP($AO919,Listas!$H$6:$I$106,2,),""))),"")</f>
        <v/>
      </c>
      <c r="CU919" t="str">
        <f>IFERROR('Prod y alimentación'!W977*IF($AN919=$R$10,VLOOKUP($AO919,Listas!$B$6:$C$106,2,),IF($AN919=$R$11,VLOOKUP($AO919,Listas!$E$6:$F$106,2,),IF($AN919=$R$12,VLOOKUP($AO919,Listas!$H$6:$I$106,2,),""))),"")</f>
        <v/>
      </c>
      <c r="CV919" t="str">
        <f>IFERROR('Prod y alimentación'!Z977*IF($AN919=$R$10,VLOOKUP($AO919,Listas!$B$6:$C$106,2,),IF($AN919=$R$11,VLOOKUP($AO919,Listas!$E$6:$F$106,2,),IF($AN919=$R$12,VLOOKUP($AO919,Listas!$H$6:$I$106,2,),""))),"")</f>
        <v/>
      </c>
      <c r="CW919" t="str">
        <f>IFERROR('Prod y alimentación'!AC977*IF($AN919=$R$10,VLOOKUP($AO919,Listas!$B$6:$C$106,2,),IF($AN919=$R$11,VLOOKUP($AO919,Listas!$E$6:$F$106,2,),IF($AN919=$R$12,VLOOKUP($AO919,Listas!$H$6:$I$106,2,),""))),"")</f>
        <v/>
      </c>
      <c r="CX919" t="str">
        <f>IFERROR('Prod y alimentación'!AF977*IF($AN919=$R$10,VLOOKUP($AO919,Listas!$B$6:$C$106,2,),IF($AN919=$R$11,VLOOKUP($AO919,Listas!$E$6:$F$106,2,),IF($AN919=$R$12,VLOOKUP($AO919,Listas!$H$6:$I$106,2,),""))),"")</f>
        <v/>
      </c>
      <c r="CY919" t="str">
        <f>IFERROR('Prod y alimentación'!AI977*IF($AN919=$R$10,VLOOKUP($AO919,Listas!$B$6:$C$106,2,),IF($AN919=$R$11,VLOOKUP($AO919,Listas!$E$6:$F$106,2,),IF($AN919=$R$12,VLOOKUP($AO919,Listas!$H$6:$I$106,2,),""))),"")</f>
        <v/>
      </c>
      <c r="CZ919" t="str">
        <f>IFERROR('Prod y alimentación'!AL977*IF($AN919=$R$10,VLOOKUP($AO919,Listas!$B$6:$C$106,2,),IF($AN919=$R$11,VLOOKUP($AO919,Listas!$E$6:$F$106,2,),IF($AN919=$R$12,VLOOKUP($AO919,Listas!$H$6:$I$106,2,),""))),"")</f>
        <v/>
      </c>
    </row>
    <row r="920" spans="80:104" x14ac:dyDescent="0.35">
      <c r="CB920" t="str">
        <f>IF(Reservas!E925="",IF(Reservas!D925="","",IF(Reservas!C925=$O$10,0.85,IF(Reservas!C925=$O$11,0.45,IF(Reservas!C925=$O$12,0.33,"")))),Reservas!E925)</f>
        <v/>
      </c>
      <c r="CC920" t="str">
        <f>IF(Reservas!H925="",IF(Reservas!G925="","",IF(Reservas!F925=$O$10,0.85,IF(Reservas!F925=$O$11,0.45,IF(Reservas!F925=$O$12,0.33,"")))),Reservas!H925)</f>
        <v/>
      </c>
      <c r="CD920" t="str">
        <f>IF(Reservas!K925="",IF(Reservas!J925="","",IF(Reservas!I925=$O$10,0.85,IF(Reservas!I925=$O$11,0.45,IF(Reservas!I925=$O$12,0.33,"")))),Reservas!K925)</f>
        <v/>
      </c>
      <c r="CE920" t="str">
        <f>IF(Reservas!N925="",IF(Reservas!M925="","",IF(Reservas!L925=$O$10,0.85,IF(Reservas!L925=$O$11,0.45,IF(Reservas!L925=$O$12,0.33,"")))),Reservas!N925)</f>
        <v/>
      </c>
      <c r="CF920" t="str">
        <f>IF(Reservas!Q925="",IF(Reservas!P925="","",IF(Reservas!O925=$O$10,0.85,IF(Reservas!O925=$O$11,0.45,IF(Reservas!O925=$O$12,0.33,"")))),Reservas!Q925)</f>
        <v/>
      </c>
      <c r="CG920" t="str">
        <f>IF(Reservas!T925="",IF(Reservas!S925="","",IF(Reservas!R925=$O$10,0.85,IF(Reservas!R925=$O$11,0.45,IF(Reservas!R925=$O$12,0.33,"")))),Reservas!T925)</f>
        <v/>
      </c>
      <c r="CH920" t="str">
        <f>IF(Reservas!W925="",IF(Reservas!V925="","",IF(Reservas!U925=$O$10,0.85,IF(Reservas!U925=$O$11,0.45,IF(Reservas!U925=$O$12,0.33,"")))),Reservas!W925)</f>
        <v/>
      </c>
      <c r="CI920" t="str">
        <f>IF(Reservas!Z925="",IF(Reservas!Y925="","",IF(Reservas!X925=$O$10,0.85,IF(Reservas!X925=$O$11,0.45,IF(Reservas!X925=$O$12,0.33,"")))),Reservas!Z925)</f>
        <v/>
      </c>
      <c r="CJ920" t="str">
        <f>IF(Reservas!AC925="",IF(Reservas!AB925="","",IF(Reservas!AA925=$O$10,0.85,IF(Reservas!AA925=$O$11,0.45,IF(Reservas!AA925=$O$12,0.33,"")))),Reservas!AC925)</f>
        <v/>
      </c>
      <c r="CK920" t="str">
        <f>IF(Reservas!AF925="",IF(Reservas!AE925="","",IF(Reservas!AD925=$O$10,0.85,IF(Reservas!AD925=$O$11,0.45,IF(Reservas!AD925=$O$12,0.33,"")))),Reservas!AF925)</f>
        <v/>
      </c>
      <c r="CL920" t="str">
        <f>IF(Reservas!AI925="",IF(Reservas!AH925="","",IF(Reservas!AG925=$O$10,0.85,IF(Reservas!AG925=$O$11,0.45,IF(Reservas!AG925=$O$12,0.33,"")))),Reservas!AI925)</f>
        <v/>
      </c>
      <c r="CM920" t="str">
        <f>IF(Reservas!AL925="",IF(Reservas!AK925="","",IF(Reservas!AJ925=$O$10,0.85,IF(Reservas!AJ925=$O$11,0.45,IF(Reservas!AJ925=$O$12,0.33,"")))),Reservas!AL925)</f>
        <v/>
      </c>
      <c r="CO920" t="str">
        <f>IFERROR('Prod y alimentación'!E978*IF($AN920=$R$10,VLOOKUP($AO920,Listas!$B$6:$C$106,2,),IF($AN920=$R$11,VLOOKUP($AO920,Listas!$E$6:$F$106,2,),IF($AN920=$R$12,VLOOKUP($AO920,Listas!$H$6:$I$106,2,),""))),"")</f>
        <v/>
      </c>
      <c r="CP920" t="str">
        <f>IFERROR('Prod y alimentación'!H978*IF($AN920=$R$10,VLOOKUP($AO920,Listas!$B$6:$C$106,2,),IF($AN920=$R$11,VLOOKUP($AO920,Listas!$E$6:$F$106,2,),IF($AN920=$R$12,VLOOKUP($AO920,Listas!$H$6:$I$106,2,),""))),"")</f>
        <v/>
      </c>
      <c r="CQ920" t="str">
        <f>IFERROR('Prod y alimentación'!K978*IF($AN920=$R$10,VLOOKUP($AO920,Listas!$B$6:$C$106,2,),IF($AN920=$R$11,VLOOKUP($AO920,Listas!$E$6:$F$106,2,),IF($AN920=$R$12,VLOOKUP($AO920,Listas!$H$6:$I$106,2,),""))),"")</f>
        <v/>
      </c>
      <c r="CR920" t="str">
        <f>IFERROR('Prod y alimentación'!N978*IF($AN920=$R$10,VLOOKUP($AO920,Listas!$B$6:$C$106,2,),IF($AN920=$R$11,VLOOKUP($AO920,Listas!$E$6:$F$106,2,),IF($AN920=$R$12,VLOOKUP($AO920,Listas!$H$6:$I$106,2,),""))),"")</f>
        <v/>
      </c>
      <c r="CS920" t="str">
        <f>IFERROR('Prod y alimentación'!Q978*IF($AN920=$R$10,VLOOKUP($AO920,Listas!$B$6:$C$106,2,),IF($AN920=$R$11,VLOOKUP($AO920,Listas!$E$6:$F$106,2,),IF($AN920=$R$12,VLOOKUP($AO920,Listas!$H$6:$I$106,2,),""))),"")</f>
        <v/>
      </c>
      <c r="CT920" t="str">
        <f>IFERROR('Prod y alimentación'!T978*IF($AN920=$R$10,VLOOKUP($AO920,Listas!$B$6:$C$106,2,),IF($AN920=$R$11,VLOOKUP($AO920,Listas!$E$6:$F$106,2,),IF($AN920=$R$12,VLOOKUP($AO920,Listas!$H$6:$I$106,2,),""))),"")</f>
        <v/>
      </c>
      <c r="CU920" t="str">
        <f>IFERROR('Prod y alimentación'!W978*IF($AN920=$R$10,VLOOKUP($AO920,Listas!$B$6:$C$106,2,),IF($AN920=$R$11,VLOOKUP($AO920,Listas!$E$6:$F$106,2,),IF($AN920=$R$12,VLOOKUP($AO920,Listas!$H$6:$I$106,2,),""))),"")</f>
        <v/>
      </c>
      <c r="CV920" t="str">
        <f>IFERROR('Prod y alimentación'!Z978*IF($AN920=$R$10,VLOOKUP($AO920,Listas!$B$6:$C$106,2,),IF($AN920=$R$11,VLOOKUP($AO920,Listas!$E$6:$F$106,2,),IF($AN920=$R$12,VLOOKUP($AO920,Listas!$H$6:$I$106,2,),""))),"")</f>
        <v/>
      </c>
      <c r="CW920" t="str">
        <f>IFERROR('Prod y alimentación'!AC978*IF($AN920=$R$10,VLOOKUP($AO920,Listas!$B$6:$C$106,2,),IF($AN920=$R$11,VLOOKUP($AO920,Listas!$E$6:$F$106,2,),IF($AN920=$R$12,VLOOKUP($AO920,Listas!$H$6:$I$106,2,),""))),"")</f>
        <v/>
      </c>
      <c r="CX920" t="str">
        <f>IFERROR('Prod y alimentación'!AF978*IF($AN920=$R$10,VLOOKUP($AO920,Listas!$B$6:$C$106,2,),IF($AN920=$R$11,VLOOKUP($AO920,Listas!$E$6:$F$106,2,),IF($AN920=$R$12,VLOOKUP($AO920,Listas!$H$6:$I$106,2,),""))),"")</f>
        <v/>
      </c>
      <c r="CY920" t="str">
        <f>IFERROR('Prod y alimentación'!AI978*IF($AN920=$R$10,VLOOKUP($AO920,Listas!$B$6:$C$106,2,),IF($AN920=$R$11,VLOOKUP($AO920,Listas!$E$6:$F$106,2,),IF($AN920=$R$12,VLOOKUP($AO920,Listas!$H$6:$I$106,2,),""))),"")</f>
        <v/>
      </c>
      <c r="CZ920" t="str">
        <f>IFERROR('Prod y alimentación'!AL978*IF($AN920=$R$10,VLOOKUP($AO920,Listas!$B$6:$C$106,2,),IF($AN920=$R$11,VLOOKUP($AO920,Listas!$E$6:$F$106,2,),IF($AN920=$R$12,VLOOKUP($AO920,Listas!$H$6:$I$106,2,),""))),"")</f>
        <v/>
      </c>
    </row>
    <row r="921" spans="80:104" x14ac:dyDescent="0.35">
      <c r="CB921" t="str">
        <f>IF(Reservas!E926="",IF(Reservas!D926="","",IF(Reservas!C926=$O$10,0.85,IF(Reservas!C926=$O$11,0.45,IF(Reservas!C926=$O$12,0.33,"")))),Reservas!E926)</f>
        <v/>
      </c>
      <c r="CC921" t="str">
        <f>IF(Reservas!H926="",IF(Reservas!G926="","",IF(Reservas!F926=$O$10,0.85,IF(Reservas!F926=$O$11,0.45,IF(Reservas!F926=$O$12,0.33,"")))),Reservas!H926)</f>
        <v/>
      </c>
      <c r="CD921" t="str">
        <f>IF(Reservas!K926="",IF(Reservas!J926="","",IF(Reservas!I926=$O$10,0.85,IF(Reservas!I926=$O$11,0.45,IF(Reservas!I926=$O$12,0.33,"")))),Reservas!K926)</f>
        <v/>
      </c>
      <c r="CE921" t="str">
        <f>IF(Reservas!N926="",IF(Reservas!M926="","",IF(Reservas!L926=$O$10,0.85,IF(Reservas!L926=$O$11,0.45,IF(Reservas!L926=$O$12,0.33,"")))),Reservas!N926)</f>
        <v/>
      </c>
      <c r="CF921" t="str">
        <f>IF(Reservas!Q926="",IF(Reservas!P926="","",IF(Reservas!O926=$O$10,0.85,IF(Reservas!O926=$O$11,0.45,IF(Reservas!O926=$O$12,0.33,"")))),Reservas!Q926)</f>
        <v/>
      </c>
      <c r="CG921" t="str">
        <f>IF(Reservas!T926="",IF(Reservas!S926="","",IF(Reservas!R926=$O$10,0.85,IF(Reservas!R926=$O$11,0.45,IF(Reservas!R926=$O$12,0.33,"")))),Reservas!T926)</f>
        <v/>
      </c>
      <c r="CH921" t="str">
        <f>IF(Reservas!W926="",IF(Reservas!V926="","",IF(Reservas!U926=$O$10,0.85,IF(Reservas!U926=$O$11,0.45,IF(Reservas!U926=$O$12,0.33,"")))),Reservas!W926)</f>
        <v/>
      </c>
      <c r="CI921" t="str">
        <f>IF(Reservas!Z926="",IF(Reservas!Y926="","",IF(Reservas!X926=$O$10,0.85,IF(Reservas!X926=$O$11,0.45,IF(Reservas!X926=$O$12,0.33,"")))),Reservas!Z926)</f>
        <v/>
      </c>
      <c r="CJ921" t="str">
        <f>IF(Reservas!AC926="",IF(Reservas!AB926="","",IF(Reservas!AA926=$O$10,0.85,IF(Reservas!AA926=$O$11,0.45,IF(Reservas!AA926=$O$12,0.33,"")))),Reservas!AC926)</f>
        <v/>
      </c>
      <c r="CK921" t="str">
        <f>IF(Reservas!AF926="",IF(Reservas!AE926="","",IF(Reservas!AD926=$O$10,0.85,IF(Reservas!AD926=$O$11,0.45,IF(Reservas!AD926=$O$12,0.33,"")))),Reservas!AF926)</f>
        <v/>
      </c>
      <c r="CL921" t="str">
        <f>IF(Reservas!AI926="",IF(Reservas!AH926="","",IF(Reservas!AG926=$O$10,0.85,IF(Reservas!AG926=$O$11,0.45,IF(Reservas!AG926=$O$12,0.33,"")))),Reservas!AI926)</f>
        <v/>
      </c>
      <c r="CM921" t="str">
        <f>IF(Reservas!AL926="",IF(Reservas!AK926="","",IF(Reservas!AJ926=$O$10,0.85,IF(Reservas!AJ926=$O$11,0.45,IF(Reservas!AJ926=$O$12,0.33,"")))),Reservas!AL926)</f>
        <v/>
      </c>
      <c r="CO921" t="str">
        <f>IFERROR('Prod y alimentación'!E979*IF($AN921=$R$10,VLOOKUP($AO921,Listas!$B$6:$C$106,2,),IF($AN921=$R$11,VLOOKUP($AO921,Listas!$E$6:$F$106,2,),IF($AN921=$R$12,VLOOKUP($AO921,Listas!$H$6:$I$106,2,),""))),"")</f>
        <v/>
      </c>
      <c r="CP921" t="str">
        <f>IFERROR('Prod y alimentación'!H979*IF($AN921=$R$10,VLOOKUP($AO921,Listas!$B$6:$C$106,2,),IF($AN921=$R$11,VLOOKUP($AO921,Listas!$E$6:$F$106,2,),IF($AN921=$R$12,VLOOKUP($AO921,Listas!$H$6:$I$106,2,),""))),"")</f>
        <v/>
      </c>
      <c r="CQ921" t="str">
        <f>IFERROR('Prod y alimentación'!K979*IF($AN921=$R$10,VLOOKUP($AO921,Listas!$B$6:$C$106,2,),IF($AN921=$R$11,VLOOKUP($AO921,Listas!$E$6:$F$106,2,),IF($AN921=$R$12,VLOOKUP($AO921,Listas!$H$6:$I$106,2,),""))),"")</f>
        <v/>
      </c>
      <c r="CR921" t="str">
        <f>IFERROR('Prod y alimentación'!N979*IF($AN921=$R$10,VLOOKUP($AO921,Listas!$B$6:$C$106,2,),IF($AN921=$R$11,VLOOKUP($AO921,Listas!$E$6:$F$106,2,),IF($AN921=$R$12,VLOOKUP($AO921,Listas!$H$6:$I$106,2,),""))),"")</f>
        <v/>
      </c>
      <c r="CS921" t="str">
        <f>IFERROR('Prod y alimentación'!Q979*IF($AN921=$R$10,VLOOKUP($AO921,Listas!$B$6:$C$106,2,),IF($AN921=$R$11,VLOOKUP($AO921,Listas!$E$6:$F$106,2,),IF($AN921=$R$12,VLOOKUP($AO921,Listas!$H$6:$I$106,2,),""))),"")</f>
        <v/>
      </c>
      <c r="CT921" t="str">
        <f>IFERROR('Prod y alimentación'!T979*IF($AN921=$R$10,VLOOKUP($AO921,Listas!$B$6:$C$106,2,),IF($AN921=$R$11,VLOOKUP($AO921,Listas!$E$6:$F$106,2,),IF($AN921=$R$12,VLOOKUP($AO921,Listas!$H$6:$I$106,2,),""))),"")</f>
        <v/>
      </c>
      <c r="CU921" t="str">
        <f>IFERROR('Prod y alimentación'!W979*IF($AN921=$R$10,VLOOKUP($AO921,Listas!$B$6:$C$106,2,),IF($AN921=$R$11,VLOOKUP($AO921,Listas!$E$6:$F$106,2,),IF($AN921=$R$12,VLOOKUP($AO921,Listas!$H$6:$I$106,2,),""))),"")</f>
        <v/>
      </c>
      <c r="CV921" t="str">
        <f>IFERROR('Prod y alimentación'!Z979*IF($AN921=$R$10,VLOOKUP($AO921,Listas!$B$6:$C$106,2,),IF($AN921=$R$11,VLOOKUP($AO921,Listas!$E$6:$F$106,2,),IF($AN921=$R$12,VLOOKUP($AO921,Listas!$H$6:$I$106,2,),""))),"")</f>
        <v/>
      </c>
      <c r="CW921" t="str">
        <f>IFERROR('Prod y alimentación'!AC979*IF($AN921=$R$10,VLOOKUP($AO921,Listas!$B$6:$C$106,2,),IF($AN921=$R$11,VLOOKUP($AO921,Listas!$E$6:$F$106,2,),IF($AN921=$R$12,VLOOKUP($AO921,Listas!$H$6:$I$106,2,),""))),"")</f>
        <v/>
      </c>
      <c r="CX921" t="str">
        <f>IFERROR('Prod y alimentación'!AF979*IF($AN921=$R$10,VLOOKUP($AO921,Listas!$B$6:$C$106,2,),IF($AN921=$R$11,VLOOKUP($AO921,Listas!$E$6:$F$106,2,),IF($AN921=$R$12,VLOOKUP($AO921,Listas!$H$6:$I$106,2,),""))),"")</f>
        <v/>
      </c>
      <c r="CY921" t="str">
        <f>IFERROR('Prod y alimentación'!AI979*IF($AN921=$R$10,VLOOKUP($AO921,Listas!$B$6:$C$106,2,),IF($AN921=$R$11,VLOOKUP($AO921,Listas!$E$6:$F$106,2,),IF($AN921=$R$12,VLOOKUP($AO921,Listas!$H$6:$I$106,2,),""))),"")</f>
        <v/>
      </c>
      <c r="CZ921" t="str">
        <f>IFERROR('Prod y alimentación'!AL979*IF($AN921=$R$10,VLOOKUP($AO921,Listas!$B$6:$C$106,2,),IF($AN921=$R$11,VLOOKUP($AO921,Listas!$E$6:$F$106,2,),IF($AN921=$R$12,VLOOKUP($AO921,Listas!$H$6:$I$106,2,),""))),"")</f>
        <v/>
      </c>
    </row>
    <row r="922" spans="80:104" x14ac:dyDescent="0.35">
      <c r="CB922" t="str">
        <f>IF(Reservas!E927="",IF(Reservas!D927="","",IF(Reservas!C927=$O$10,0.85,IF(Reservas!C927=$O$11,0.45,IF(Reservas!C927=$O$12,0.33,"")))),Reservas!E927)</f>
        <v/>
      </c>
      <c r="CC922" t="str">
        <f>IF(Reservas!H927="",IF(Reservas!G927="","",IF(Reservas!F927=$O$10,0.85,IF(Reservas!F927=$O$11,0.45,IF(Reservas!F927=$O$12,0.33,"")))),Reservas!H927)</f>
        <v/>
      </c>
      <c r="CD922" t="str">
        <f>IF(Reservas!K927="",IF(Reservas!J927="","",IF(Reservas!I927=$O$10,0.85,IF(Reservas!I927=$O$11,0.45,IF(Reservas!I927=$O$12,0.33,"")))),Reservas!K927)</f>
        <v/>
      </c>
      <c r="CE922" t="str">
        <f>IF(Reservas!N927="",IF(Reservas!M927="","",IF(Reservas!L927=$O$10,0.85,IF(Reservas!L927=$O$11,0.45,IF(Reservas!L927=$O$12,0.33,"")))),Reservas!N927)</f>
        <v/>
      </c>
      <c r="CF922" t="str">
        <f>IF(Reservas!Q927="",IF(Reservas!P927="","",IF(Reservas!O927=$O$10,0.85,IF(Reservas!O927=$O$11,0.45,IF(Reservas!O927=$O$12,0.33,"")))),Reservas!Q927)</f>
        <v/>
      </c>
      <c r="CG922" t="str">
        <f>IF(Reservas!T927="",IF(Reservas!S927="","",IF(Reservas!R927=$O$10,0.85,IF(Reservas!R927=$O$11,0.45,IF(Reservas!R927=$O$12,0.33,"")))),Reservas!T927)</f>
        <v/>
      </c>
      <c r="CH922" t="str">
        <f>IF(Reservas!W927="",IF(Reservas!V927="","",IF(Reservas!U927=$O$10,0.85,IF(Reservas!U927=$O$11,0.45,IF(Reservas!U927=$O$12,0.33,"")))),Reservas!W927)</f>
        <v/>
      </c>
      <c r="CI922" t="str">
        <f>IF(Reservas!Z927="",IF(Reservas!Y927="","",IF(Reservas!X927=$O$10,0.85,IF(Reservas!X927=$O$11,0.45,IF(Reservas!X927=$O$12,0.33,"")))),Reservas!Z927)</f>
        <v/>
      </c>
      <c r="CJ922" t="str">
        <f>IF(Reservas!AC927="",IF(Reservas!AB927="","",IF(Reservas!AA927=$O$10,0.85,IF(Reservas!AA927=$O$11,0.45,IF(Reservas!AA927=$O$12,0.33,"")))),Reservas!AC927)</f>
        <v/>
      </c>
      <c r="CK922" t="str">
        <f>IF(Reservas!AF927="",IF(Reservas!AE927="","",IF(Reservas!AD927=$O$10,0.85,IF(Reservas!AD927=$O$11,0.45,IF(Reservas!AD927=$O$12,0.33,"")))),Reservas!AF927)</f>
        <v/>
      </c>
      <c r="CL922" t="str">
        <f>IF(Reservas!AI927="",IF(Reservas!AH927="","",IF(Reservas!AG927=$O$10,0.85,IF(Reservas!AG927=$O$11,0.45,IF(Reservas!AG927=$O$12,0.33,"")))),Reservas!AI927)</f>
        <v/>
      </c>
      <c r="CM922" t="str">
        <f>IF(Reservas!AL927="",IF(Reservas!AK927="","",IF(Reservas!AJ927=$O$10,0.85,IF(Reservas!AJ927=$O$11,0.45,IF(Reservas!AJ927=$O$12,0.33,"")))),Reservas!AL927)</f>
        <v/>
      </c>
      <c r="CO922" t="str">
        <f>IFERROR('Prod y alimentación'!E980*IF($AN922=$R$10,VLOOKUP($AO922,Listas!$B$6:$C$106,2,),IF($AN922=$R$11,VLOOKUP($AO922,Listas!$E$6:$F$106,2,),IF($AN922=$R$12,VLOOKUP($AO922,Listas!$H$6:$I$106,2,),""))),"")</f>
        <v/>
      </c>
      <c r="CP922" t="str">
        <f>IFERROR('Prod y alimentación'!H980*IF($AN922=$R$10,VLOOKUP($AO922,Listas!$B$6:$C$106,2,),IF($AN922=$R$11,VLOOKUP($AO922,Listas!$E$6:$F$106,2,),IF($AN922=$R$12,VLOOKUP($AO922,Listas!$H$6:$I$106,2,),""))),"")</f>
        <v/>
      </c>
      <c r="CQ922" t="str">
        <f>IFERROR('Prod y alimentación'!K980*IF($AN922=$R$10,VLOOKUP($AO922,Listas!$B$6:$C$106,2,),IF($AN922=$R$11,VLOOKUP($AO922,Listas!$E$6:$F$106,2,),IF($AN922=$R$12,VLOOKUP($AO922,Listas!$H$6:$I$106,2,),""))),"")</f>
        <v/>
      </c>
      <c r="CR922" t="str">
        <f>IFERROR('Prod y alimentación'!N980*IF($AN922=$R$10,VLOOKUP($AO922,Listas!$B$6:$C$106,2,),IF($AN922=$R$11,VLOOKUP($AO922,Listas!$E$6:$F$106,2,),IF($AN922=$R$12,VLOOKUP($AO922,Listas!$H$6:$I$106,2,),""))),"")</f>
        <v/>
      </c>
      <c r="CS922" t="str">
        <f>IFERROR('Prod y alimentación'!Q980*IF($AN922=$R$10,VLOOKUP($AO922,Listas!$B$6:$C$106,2,),IF($AN922=$R$11,VLOOKUP($AO922,Listas!$E$6:$F$106,2,),IF($AN922=$R$12,VLOOKUP($AO922,Listas!$H$6:$I$106,2,),""))),"")</f>
        <v/>
      </c>
      <c r="CT922" t="str">
        <f>IFERROR('Prod y alimentación'!T980*IF($AN922=$R$10,VLOOKUP($AO922,Listas!$B$6:$C$106,2,),IF($AN922=$R$11,VLOOKUP($AO922,Listas!$E$6:$F$106,2,),IF($AN922=$R$12,VLOOKUP($AO922,Listas!$H$6:$I$106,2,),""))),"")</f>
        <v/>
      </c>
      <c r="CU922" t="str">
        <f>IFERROR('Prod y alimentación'!W980*IF($AN922=$R$10,VLOOKUP($AO922,Listas!$B$6:$C$106,2,),IF($AN922=$R$11,VLOOKUP($AO922,Listas!$E$6:$F$106,2,),IF($AN922=$R$12,VLOOKUP($AO922,Listas!$H$6:$I$106,2,),""))),"")</f>
        <v/>
      </c>
      <c r="CV922" t="str">
        <f>IFERROR('Prod y alimentación'!Z980*IF($AN922=$R$10,VLOOKUP($AO922,Listas!$B$6:$C$106,2,),IF($AN922=$R$11,VLOOKUP($AO922,Listas!$E$6:$F$106,2,),IF($AN922=$R$12,VLOOKUP($AO922,Listas!$H$6:$I$106,2,),""))),"")</f>
        <v/>
      </c>
      <c r="CW922" t="str">
        <f>IFERROR('Prod y alimentación'!AC980*IF($AN922=$R$10,VLOOKUP($AO922,Listas!$B$6:$C$106,2,),IF($AN922=$R$11,VLOOKUP($AO922,Listas!$E$6:$F$106,2,),IF($AN922=$R$12,VLOOKUP($AO922,Listas!$H$6:$I$106,2,),""))),"")</f>
        <v/>
      </c>
      <c r="CX922" t="str">
        <f>IFERROR('Prod y alimentación'!AF980*IF($AN922=$R$10,VLOOKUP($AO922,Listas!$B$6:$C$106,2,),IF($AN922=$R$11,VLOOKUP($AO922,Listas!$E$6:$F$106,2,),IF($AN922=$R$12,VLOOKUP($AO922,Listas!$H$6:$I$106,2,),""))),"")</f>
        <v/>
      </c>
      <c r="CY922" t="str">
        <f>IFERROR('Prod y alimentación'!AI980*IF($AN922=$R$10,VLOOKUP($AO922,Listas!$B$6:$C$106,2,),IF($AN922=$R$11,VLOOKUP($AO922,Listas!$E$6:$F$106,2,),IF($AN922=$R$12,VLOOKUP($AO922,Listas!$H$6:$I$106,2,),""))),"")</f>
        <v/>
      </c>
      <c r="CZ922" t="str">
        <f>IFERROR('Prod y alimentación'!AL980*IF($AN922=$R$10,VLOOKUP($AO922,Listas!$B$6:$C$106,2,),IF($AN922=$R$11,VLOOKUP($AO922,Listas!$E$6:$F$106,2,),IF($AN922=$R$12,VLOOKUP($AO922,Listas!$H$6:$I$106,2,),""))),"")</f>
        <v/>
      </c>
    </row>
    <row r="923" spans="80:104" x14ac:dyDescent="0.35">
      <c r="CB923" t="str">
        <f>IF(Reservas!E928="",IF(Reservas!D928="","",IF(Reservas!C928=$O$10,0.85,IF(Reservas!C928=$O$11,0.45,IF(Reservas!C928=$O$12,0.33,"")))),Reservas!E928)</f>
        <v/>
      </c>
      <c r="CC923" t="str">
        <f>IF(Reservas!H928="",IF(Reservas!G928="","",IF(Reservas!F928=$O$10,0.85,IF(Reservas!F928=$O$11,0.45,IF(Reservas!F928=$O$12,0.33,"")))),Reservas!H928)</f>
        <v/>
      </c>
      <c r="CD923" t="str">
        <f>IF(Reservas!K928="",IF(Reservas!J928="","",IF(Reservas!I928=$O$10,0.85,IF(Reservas!I928=$O$11,0.45,IF(Reservas!I928=$O$12,0.33,"")))),Reservas!K928)</f>
        <v/>
      </c>
      <c r="CE923" t="str">
        <f>IF(Reservas!N928="",IF(Reservas!M928="","",IF(Reservas!L928=$O$10,0.85,IF(Reservas!L928=$O$11,0.45,IF(Reservas!L928=$O$12,0.33,"")))),Reservas!N928)</f>
        <v/>
      </c>
      <c r="CF923" t="str">
        <f>IF(Reservas!Q928="",IF(Reservas!P928="","",IF(Reservas!O928=$O$10,0.85,IF(Reservas!O928=$O$11,0.45,IF(Reservas!O928=$O$12,0.33,"")))),Reservas!Q928)</f>
        <v/>
      </c>
      <c r="CG923" t="str">
        <f>IF(Reservas!T928="",IF(Reservas!S928="","",IF(Reservas!R928=$O$10,0.85,IF(Reservas!R928=$O$11,0.45,IF(Reservas!R928=$O$12,0.33,"")))),Reservas!T928)</f>
        <v/>
      </c>
      <c r="CH923" t="str">
        <f>IF(Reservas!W928="",IF(Reservas!V928="","",IF(Reservas!U928=$O$10,0.85,IF(Reservas!U928=$O$11,0.45,IF(Reservas!U928=$O$12,0.33,"")))),Reservas!W928)</f>
        <v/>
      </c>
      <c r="CI923" t="str">
        <f>IF(Reservas!Z928="",IF(Reservas!Y928="","",IF(Reservas!X928=$O$10,0.85,IF(Reservas!X928=$O$11,0.45,IF(Reservas!X928=$O$12,0.33,"")))),Reservas!Z928)</f>
        <v/>
      </c>
      <c r="CJ923" t="str">
        <f>IF(Reservas!AC928="",IF(Reservas!AB928="","",IF(Reservas!AA928=$O$10,0.85,IF(Reservas!AA928=$O$11,0.45,IF(Reservas!AA928=$O$12,0.33,"")))),Reservas!AC928)</f>
        <v/>
      </c>
      <c r="CK923" t="str">
        <f>IF(Reservas!AF928="",IF(Reservas!AE928="","",IF(Reservas!AD928=$O$10,0.85,IF(Reservas!AD928=$O$11,0.45,IF(Reservas!AD928=$O$12,0.33,"")))),Reservas!AF928)</f>
        <v/>
      </c>
      <c r="CL923" t="str">
        <f>IF(Reservas!AI928="",IF(Reservas!AH928="","",IF(Reservas!AG928=$O$10,0.85,IF(Reservas!AG928=$O$11,0.45,IF(Reservas!AG928=$O$12,0.33,"")))),Reservas!AI928)</f>
        <v/>
      </c>
      <c r="CM923" t="str">
        <f>IF(Reservas!AL928="",IF(Reservas!AK928="","",IF(Reservas!AJ928=$O$10,0.85,IF(Reservas!AJ928=$O$11,0.45,IF(Reservas!AJ928=$O$12,0.33,"")))),Reservas!AL928)</f>
        <v/>
      </c>
      <c r="CO923" t="str">
        <f>IFERROR('Prod y alimentación'!E981*IF($AN923=$R$10,VLOOKUP($AO923,Listas!$B$6:$C$106,2,),IF($AN923=$R$11,VLOOKUP($AO923,Listas!$E$6:$F$106,2,),IF($AN923=$R$12,VLOOKUP($AO923,Listas!$H$6:$I$106,2,),""))),"")</f>
        <v/>
      </c>
      <c r="CP923" t="str">
        <f>IFERROR('Prod y alimentación'!H981*IF($AN923=$R$10,VLOOKUP($AO923,Listas!$B$6:$C$106,2,),IF($AN923=$R$11,VLOOKUP($AO923,Listas!$E$6:$F$106,2,),IF($AN923=$R$12,VLOOKUP($AO923,Listas!$H$6:$I$106,2,),""))),"")</f>
        <v/>
      </c>
      <c r="CQ923" t="str">
        <f>IFERROR('Prod y alimentación'!K981*IF($AN923=$R$10,VLOOKUP($AO923,Listas!$B$6:$C$106,2,),IF($AN923=$R$11,VLOOKUP($AO923,Listas!$E$6:$F$106,2,),IF($AN923=$R$12,VLOOKUP($AO923,Listas!$H$6:$I$106,2,),""))),"")</f>
        <v/>
      </c>
      <c r="CR923" t="str">
        <f>IFERROR('Prod y alimentación'!N981*IF($AN923=$R$10,VLOOKUP($AO923,Listas!$B$6:$C$106,2,),IF($AN923=$R$11,VLOOKUP($AO923,Listas!$E$6:$F$106,2,),IF($AN923=$R$12,VLOOKUP($AO923,Listas!$H$6:$I$106,2,),""))),"")</f>
        <v/>
      </c>
      <c r="CS923" t="str">
        <f>IFERROR('Prod y alimentación'!Q981*IF($AN923=$R$10,VLOOKUP($AO923,Listas!$B$6:$C$106,2,),IF($AN923=$R$11,VLOOKUP($AO923,Listas!$E$6:$F$106,2,),IF($AN923=$R$12,VLOOKUP($AO923,Listas!$H$6:$I$106,2,),""))),"")</f>
        <v/>
      </c>
      <c r="CT923" t="str">
        <f>IFERROR('Prod y alimentación'!T981*IF($AN923=$R$10,VLOOKUP($AO923,Listas!$B$6:$C$106,2,),IF($AN923=$R$11,VLOOKUP($AO923,Listas!$E$6:$F$106,2,),IF($AN923=$R$12,VLOOKUP($AO923,Listas!$H$6:$I$106,2,),""))),"")</f>
        <v/>
      </c>
      <c r="CU923" t="str">
        <f>IFERROR('Prod y alimentación'!W981*IF($AN923=$R$10,VLOOKUP($AO923,Listas!$B$6:$C$106,2,),IF($AN923=$R$11,VLOOKUP($AO923,Listas!$E$6:$F$106,2,),IF($AN923=$R$12,VLOOKUP($AO923,Listas!$H$6:$I$106,2,),""))),"")</f>
        <v/>
      </c>
      <c r="CV923" t="str">
        <f>IFERROR('Prod y alimentación'!Z981*IF($AN923=$R$10,VLOOKUP($AO923,Listas!$B$6:$C$106,2,),IF($AN923=$R$11,VLOOKUP($AO923,Listas!$E$6:$F$106,2,),IF($AN923=$R$12,VLOOKUP($AO923,Listas!$H$6:$I$106,2,),""))),"")</f>
        <v/>
      </c>
      <c r="CW923" t="str">
        <f>IFERROR('Prod y alimentación'!AC981*IF($AN923=$R$10,VLOOKUP($AO923,Listas!$B$6:$C$106,2,),IF($AN923=$R$11,VLOOKUP($AO923,Listas!$E$6:$F$106,2,),IF($AN923=$R$12,VLOOKUP($AO923,Listas!$H$6:$I$106,2,),""))),"")</f>
        <v/>
      </c>
      <c r="CX923" t="str">
        <f>IFERROR('Prod y alimentación'!AF981*IF($AN923=$R$10,VLOOKUP($AO923,Listas!$B$6:$C$106,2,),IF($AN923=$R$11,VLOOKUP($AO923,Listas!$E$6:$F$106,2,),IF($AN923=$R$12,VLOOKUP($AO923,Listas!$H$6:$I$106,2,),""))),"")</f>
        <v/>
      </c>
      <c r="CY923" t="str">
        <f>IFERROR('Prod y alimentación'!AI981*IF($AN923=$R$10,VLOOKUP($AO923,Listas!$B$6:$C$106,2,),IF($AN923=$R$11,VLOOKUP($AO923,Listas!$E$6:$F$106,2,),IF($AN923=$R$12,VLOOKUP($AO923,Listas!$H$6:$I$106,2,),""))),"")</f>
        <v/>
      </c>
      <c r="CZ923" t="str">
        <f>IFERROR('Prod y alimentación'!AL981*IF($AN923=$R$10,VLOOKUP($AO923,Listas!$B$6:$C$106,2,),IF($AN923=$R$11,VLOOKUP($AO923,Listas!$E$6:$F$106,2,),IF($AN923=$R$12,VLOOKUP($AO923,Listas!$H$6:$I$106,2,),""))),"")</f>
        <v/>
      </c>
    </row>
    <row r="924" spans="80:104" x14ac:dyDescent="0.35">
      <c r="CB924" t="str">
        <f>IF(Reservas!E929="",IF(Reservas!D929="","",IF(Reservas!C929=$O$10,0.85,IF(Reservas!C929=$O$11,0.45,IF(Reservas!C929=$O$12,0.33,"")))),Reservas!E929)</f>
        <v/>
      </c>
      <c r="CC924" t="str">
        <f>IF(Reservas!H929="",IF(Reservas!G929="","",IF(Reservas!F929=$O$10,0.85,IF(Reservas!F929=$O$11,0.45,IF(Reservas!F929=$O$12,0.33,"")))),Reservas!H929)</f>
        <v/>
      </c>
      <c r="CD924" t="str">
        <f>IF(Reservas!K929="",IF(Reservas!J929="","",IF(Reservas!I929=$O$10,0.85,IF(Reservas!I929=$O$11,0.45,IF(Reservas!I929=$O$12,0.33,"")))),Reservas!K929)</f>
        <v/>
      </c>
      <c r="CE924" t="str">
        <f>IF(Reservas!N929="",IF(Reservas!M929="","",IF(Reservas!L929=$O$10,0.85,IF(Reservas!L929=$O$11,0.45,IF(Reservas!L929=$O$12,0.33,"")))),Reservas!N929)</f>
        <v/>
      </c>
      <c r="CF924" t="str">
        <f>IF(Reservas!Q929="",IF(Reservas!P929="","",IF(Reservas!O929=$O$10,0.85,IF(Reservas!O929=$O$11,0.45,IF(Reservas!O929=$O$12,0.33,"")))),Reservas!Q929)</f>
        <v/>
      </c>
      <c r="CG924" t="str">
        <f>IF(Reservas!T929="",IF(Reservas!S929="","",IF(Reservas!R929=$O$10,0.85,IF(Reservas!R929=$O$11,0.45,IF(Reservas!R929=$O$12,0.33,"")))),Reservas!T929)</f>
        <v/>
      </c>
      <c r="CH924" t="str">
        <f>IF(Reservas!W929="",IF(Reservas!V929="","",IF(Reservas!U929=$O$10,0.85,IF(Reservas!U929=$O$11,0.45,IF(Reservas!U929=$O$12,0.33,"")))),Reservas!W929)</f>
        <v/>
      </c>
      <c r="CI924" t="str">
        <f>IF(Reservas!Z929="",IF(Reservas!Y929="","",IF(Reservas!X929=$O$10,0.85,IF(Reservas!X929=$O$11,0.45,IF(Reservas!X929=$O$12,0.33,"")))),Reservas!Z929)</f>
        <v/>
      </c>
      <c r="CJ924" t="str">
        <f>IF(Reservas!AC929="",IF(Reservas!AB929="","",IF(Reservas!AA929=$O$10,0.85,IF(Reservas!AA929=$O$11,0.45,IF(Reservas!AA929=$O$12,0.33,"")))),Reservas!AC929)</f>
        <v/>
      </c>
      <c r="CK924" t="str">
        <f>IF(Reservas!AF929="",IF(Reservas!AE929="","",IF(Reservas!AD929=$O$10,0.85,IF(Reservas!AD929=$O$11,0.45,IF(Reservas!AD929=$O$12,0.33,"")))),Reservas!AF929)</f>
        <v/>
      </c>
      <c r="CL924" t="str">
        <f>IF(Reservas!AI929="",IF(Reservas!AH929="","",IF(Reservas!AG929=$O$10,0.85,IF(Reservas!AG929=$O$11,0.45,IF(Reservas!AG929=$O$12,0.33,"")))),Reservas!AI929)</f>
        <v/>
      </c>
      <c r="CM924" t="str">
        <f>IF(Reservas!AL929="",IF(Reservas!AK929="","",IF(Reservas!AJ929=$O$10,0.85,IF(Reservas!AJ929=$O$11,0.45,IF(Reservas!AJ929=$O$12,0.33,"")))),Reservas!AL929)</f>
        <v/>
      </c>
      <c r="CO924" t="str">
        <f>IFERROR('Prod y alimentación'!E982*IF($AN924=$R$10,VLOOKUP($AO924,Listas!$B$6:$C$106,2,),IF($AN924=$R$11,VLOOKUP($AO924,Listas!$E$6:$F$106,2,),IF($AN924=$R$12,VLOOKUP($AO924,Listas!$H$6:$I$106,2,),""))),"")</f>
        <v/>
      </c>
      <c r="CP924" t="str">
        <f>IFERROR('Prod y alimentación'!H982*IF($AN924=$R$10,VLOOKUP($AO924,Listas!$B$6:$C$106,2,),IF($AN924=$R$11,VLOOKUP($AO924,Listas!$E$6:$F$106,2,),IF($AN924=$R$12,VLOOKUP($AO924,Listas!$H$6:$I$106,2,),""))),"")</f>
        <v/>
      </c>
      <c r="CQ924" t="str">
        <f>IFERROR('Prod y alimentación'!K982*IF($AN924=$R$10,VLOOKUP($AO924,Listas!$B$6:$C$106,2,),IF($AN924=$R$11,VLOOKUP($AO924,Listas!$E$6:$F$106,2,),IF($AN924=$R$12,VLOOKUP($AO924,Listas!$H$6:$I$106,2,),""))),"")</f>
        <v/>
      </c>
      <c r="CR924" t="str">
        <f>IFERROR('Prod y alimentación'!N982*IF($AN924=$R$10,VLOOKUP($AO924,Listas!$B$6:$C$106,2,),IF($AN924=$R$11,VLOOKUP($AO924,Listas!$E$6:$F$106,2,),IF($AN924=$R$12,VLOOKUP($AO924,Listas!$H$6:$I$106,2,),""))),"")</f>
        <v/>
      </c>
      <c r="CS924" t="str">
        <f>IFERROR('Prod y alimentación'!Q982*IF($AN924=$R$10,VLOOKUP($AO924,Listas!$B$6:$C$106,2,),IF($AN924=$R$11,VLOOKUP($AO924,Listas!$E$6:$F$106,2,),IF($AN924=$R$12,VLOOKUP($AO924,Listas!$H$6:$I$106,2,),""))),"")</f>
        <v/>
      </c>
      <c r="CT924" t="str">
        <f>IFERROR('Prod y alimentación'!T982*IF($AN924=$R$10,VLOOKUP($AO924,Listas!$B$6:$C$106,2,),IF($AN924=$R$11,VLOOKUP($AO924,Listas!$E$6:$F$106,2,),IF($AN924=$R$12,VLOOKUP($AO924,Listas!$H$6:$I$106,2,),""))),"")</f>
        <v/>
      </c>
      <c r="CU924" t="str">
        <f>IFERROR('Prod y alimentación'!W982*IF($AN924=$R$10,VLOOKUP($AO924,Listas!$B$6:$C$106,2,),IF($AN924=$R$11,VLOOKUP($AO924,Listas!$E$6:$F$106,2,),IF($AN924=$R$12,VLOOKUP($AO924,Listas!$H$6:$I$106,2,),""))),"")</f>
        <v/>
      </c>
      <c r="CV924" t="str">
        <f>IFERROR('Prod y alimentación'!Z982*IF($AN924=$R$10,VLOOKUP($AO924,Listas!$B$6:$C$106,2,),IF($AN924=$R$11,VLOOKUP($AO924,Listas!$E$6:$F$106,2,),IF($AN924=$R$12,VLOOKUP($AO924,Listas!$H$6:$I$106,2,),""))),"")</f>
        <v/>
      </c>
      <c r="CW924" t="str">
        <f>IFERROR('Prod y alimentación'!AC982*IF($AN924=$R$10,VLOOKUP($AO924,Listas!$B$6:$C$106,2,),IF($AN924=$R$11,VLOOKUP($AO924,Listas!$E$6:$F$106,2,),IF($AN924=$R$12,VLOOKUP($AO924,Listas!$H$6:$I$106,2,),""))),"")</f>
        <v/>
      </c>
      <c r="CX924" t="str">
        <f>IFERROR('Prod y alimentación'!AF982*IF($AN924=$R$10,VLOOKUP($AO924,Listas!$B$6:$C$106,2,),IF($AN924=$R$11,VLOOKUP($AO924,Listas!$E$6:$F$106,2,),IF($AN924=$R$12,VLOOKUP($AO924,Listas!$H$6:$I$106,2,),""))),"")</f>
        <v/>
      </c>
      <c r="CY924" t="str">
        <f>IFERROR('Prod y alimentación'!AI982*IF($AN924=$R$10,VLOOKUP($AO924,Listas!$B$6:$C$106,2,),IF($AN924=$R$11,VLOOKUP($AO924,Listas!$E$6:$F$106,2,),IF($AN924=$R$12,VLOOKUP($AO924,Listas!$H$6:$I$106,2,),""))),"")</f>
        <v/>
      </c>
      <c r="CZ924" t="str">
        <f>IFERROR('Prod y alimentación'!AL982*IF($AN924=$R$10,VLOOKUP($AO924,Listas!$B$6:$C$106,2,),IF($AN924=$R$11,VLOOKUP($AO924,Listas!$E$6:$F$106,2,),IF($AN924=$R$12,VLOOKUP($AO924,Listas!$H$6:$I$106,2,),""))),"")</f>
        <v/>
      </c>
    </row>
    <row r="925" spans="80:104" x14ac:dyDescent="0.35">
      <c r="CB925" t="str">
        <f>IF(Reservas!E930="",IF(Reservas!D930="","",IF(Reservas!C930=$O$10,0.85,IF(Reservas!C930=$O$11,0.45,IF(Reservas!C930=$O$12,0.33,"")))),Reservas!E930)</f>
        <v/>
      </c>
      <c r="CC925" t="str">
        <f>IF(Reservas!H930="",IF(Reservas!G930="","",IF(Reservas!F930=$O$10,0.85,IF(Reservas!F930=$O$11,0.45,IF(Reservas!F930=$O$12,0.33,"")))),Reservas!H930)</f>
        <v/>
      </c>
      <c r="CD925" t="str">
        <f>IF(Reservas!K930="",IF(Reservas!J930="","",IF(Reservas!I930=$O$10,0.85,IF(Reservas!I930=$O$11,0.45,IF(Reservas!I930=$O$12,0.33,"")))),Reservas!K930)</f>
        <v/>
      </c>
      <c r="CE925" t="str">
        <f>IF(Reservas!N930="",IF(Reservas!M930="","",IF(Reservas!L930=$O$10,0.85,IF(Reservas!L930=$O$11,0.45,IF(Reservas!L930=$O$12,0.33,"")))),Reservas!N930)</f>
        <v/>
      </c>
      <c r="CF925" t="str">
        <f>IF(Reservas!Q930="",IF(Reservas!P930="","",IF(Reservas!O930=$O$10,0.85,IF(Reservas!O930=$O$11,0.45,IF(Reservas!O930=$O$12,0.33,"")))),Reservas!Q930)</f>
        <v/>
      </c>
      <c r="CG925" t="str">
        <f>IF(Reservas!T930="",IF(Reservas!S930="","",IF(Reservas!R930=$O$10,0.85,IF(Reservas!R930=$O$11,0.45,IF(Reservas!R930=$O$12,0.33,"")))),Reservas!T930)</f>
        <v/>
      </c>
      <c r="CH925" t="str">
        <f>IF(Reservas!W930="",IF(Reservas!V930="","",IF(Reservas!U930=$O$10,0.85,IF(Reservas!U930=$O$11,0.45,IF(Reservas!U930=$O$12,0.33,"")))),Reservas!W930)</f>
        <v/>
      </c>
      <c r="CI925" t="str">
        <f>IF(Reservas!Z930="",IF(Reservas!Y930="","",IF(Reservas!X930=$O$10,0.85,IF(Reservas!X930=$O$11,0.45,IF(Reservas!X930=$O$12,0.33,"")))),Reservas!Z930)</f>
        <v/>
      </c>
      <c r="CJ925" t="str">
        <f>IF(Reservas!AC930="",IF(Reservas!AB930="","",IF(Reservas!AA930=$O$10,0.85,IF(Reservas!AA930=$O$11,0.45,IF(Reservas!AA930=$O$12,0.33,"")))),Reservas!AC930)</f>
        <v/>
      </c>
      <c r="CK925" t="str">
        <f>IF(Reservas!AF930="",IF(Reservas!AE930="","",IF(Reservas!AD930=$O$10,0.85,IF(Reservas!AD930=$O$11,0.45,IF(Reservas!AD930=$O$12,0.33,"")))),Reservas!AF930)</f>
        <v/>
      </c>
      <c r="CL925" t="str">
        <f>IF(Reservas!AI930="",IF(Reservas!AH930="","",IF(Reservas!AG930=$O$10,0.85,IF(Reservas!AG930=$O$11,0.45,IF(Reservas!AG930=$O$12,0.33,"")))),Reservas!AI930)</f>
        <v/>
      </c>
      <c r="CM925" t="str">
        <f>IF(Reservas!AL930="",IF(Reservas!AK930="","",IF(Reservas!AJ930=$O$10,0.85,IF(Reservas!AJ930=$O$11,0.45,IF(Reservas!AJ930=$O$12,0.33,"")))),Reservas!AL930)</f>
        <v/>
      </c>
      <c r="CO925" t="str">
        <f>IFERROR('Prod y alimentación'!E983*IF($AN925=$R$10,VLOOKUP($AO925,Listas!$B$6:$C$106,2,),IF($AN925=$R$11,VLOOKUP($AO925,Listas!$E$6:$F$106,2,),IF($AN925=$R$12,VLOOKUP($AO925,Listas!$H$6:$I$106,2,),""))),"")</f>
        <v/>
      </c>
      <c r="CP925" t="str">
        <f>IFERROR('Prod y alimentación'!H983*IF($AN925=$R$10,VLOOKUP($AO925,Listas!$B$6:$C$106,2,),IF($AN925=$R$11,VLOOKUP($AO925,Listas!$E$6:$F$106,2,),IF($AN925=$R$12,VLOOKUP($AO925,Listas!$H$6:$I$106,2,),""))),"")</f>
        <v/>
      </c>
      <c r="CQ925" t="str">
        <f>IFERROR('Prod y alimentación'!K983*IF($AN925=$R$10,VLOOKUP($AO925,Listas!$B$6:$C$106,2,),IF($AN925=$R$11,VLOOKUP($AO925,Listas!$E$6:$F$106,2,),IF($AN925=$R$12,VLOOKUP($AO925,Listas!$H$6:$I$106,2,),""))),"")</f>
        <v/>
      </c>
      <c r="CR925" t="str">
        <f>IFERROR('Prod y alimentación'!N983*IF($AN925=$R$10,VLOOKUP($AO925,Listas!$B$6:$C$106,2,),IF($AN925=$R$11,VLOOKUP($AO925,Listas!$E$6:$F$106,2,),IF($AN925=$R$12,VLOOKUP($AO925,Listas!$H$6:$I$106,2,),""))),"")</f>
        <v/>
      </c>
      <c r="CS925" t="str">
        <f>IFERROR('Prod y alimentación'!Q983*IF($AN925=$R$10,VLOOKUP($AO925,Listas!$B$6:$C$106,2,),IF($AN925=$R$11,VLOOKUP($AO925,Listas!$E$6:$F$106,2,),IF($AN925=$R$12,VLOOKUP($AO925,Listas!$H$6:$I$106,2,),""))),"")</f>
        <v/>
      </c>
      <c r="CT925" t="str">
        <f>IFERROR('Prod y alimentación'!T983*IF($AN925=$R$10,VLOOKUP($AO925,Listas!$B$6:$C$106,2,),IF($AN925=$R$11,VLOOKUP($AO925,Listas!$E$6:$F$106,2,),IF($AN925=$R$12,VLOOKUP($AO925,Listas!$H$6:$I$106,2,),""))),"")</f>
        <v/>
      </c>
      <c r="CU925" t="str">
        <f>IFERROR('Prod y alimentación'!W983*IF($AN925=$R$10,VLOOKUP($AO925,Listas!$B$6:$C$106,2,),IF($AN925=$R$11,VLOOKUP($AO925,Listas!$E$6:$F$106,2,),IF($AN925=$R$12,VLOOKUP($AO925,Listas!$H$6:$I$106,2,),""))),"")</f>
        <v/>
      </c>
      <c r="CV925" t="str">
        <f>IFERROR('Prod y alimentación'!Z983*IF($AN925=$R$10,VLOOKUP($AO925,Listas!$B$6:$C$106,2,),IF($AN925=$R$11,VLOOKUP($AO925,Listas!$E$6:$F$106,2,),IF($AN925=$R$12,VLOOKUP($AO925,Listas!$H$6:$I$106,2,),""))),"")</f>
        <v/>
      </c>
      <c r="CW925" t="str">
        <f>IFERROR('Prod y alimentación'!AC983*IF($AN925=$R$10,VLOOKUP($AO925,Listas!$B$6:$C$106,2,),IF($AN925=$R$11,VLOOKUP($AO925,Listas!$E$6:$F$106,2,),IF($AN925=$R$12,VLOOKUP($AO925,Listas!$H$6:$I$106,2,),""))),"")</f>
        <v/>
      </c>
      <c r="CX925" t="str">
        <f>IFERROR('Prod y alimentación'!AF983*IF($AN925=$R$10,VLOOKUP($AO925,Listas!$B$6:$C$106,2,),IF($AN925=$R$11,VLOOKUP($AO925,Listas!$E$6:$F$106,2,),IF($AN925=$R$12,VLOOKUP($AO925,Listas!$H$6:$I$106,2,),""))),"")</f>
        <v/>
      </c>
      <c r="CY925" t="str">
        <f>IFERROR('Prod y alimentación'!AI983*IF($AN925=$R$10,VLOOKUP($AO925,Listas!$B$6:$C$106,2,),IF($AN925=$R$11,VLOOKUP($AO925,Listas!$E$6:$F$106,2,),IF($AN925=$R$12,VLOOKUP($AO925,Listas!$H$6:$I$106,2,),""))),"")</f>
        <v/>
      </c>
      <c r="CZ925" t="str">
        <f>IFERROR('Prod y alimentación'!AL983*IF($AN925=$R$10,VLOOKUP($AO925,Listas!$B$6:$C$106,2,),IF($AN925=$R$11,VLOOKUP($AO925,Listas!$E$6:$F$106,2,),IF($AN925=$R$12,VLOOKUP($AO925,Listas!$H$6:$I$106,2,),""))),"")</f>
        <v/>
      </c>
    </row>
    <row r="926" spans="80:104" x14ac:dyDescent="0.35">
      <c r="CB926" t="str">
        <f>IF(Reservas!E931="",IF(Reservas!D931="","",IF(Reservas!C931=$O$10,0.85,IF(Reservas!C931=$O$11,0.45,IF(Reservas!C931=$O$12,0.33,"")))),Reservas!E931)</f>
        <v/>
      </c>
      <c r="CC926" t="str">
        <f>IF(Reservas!H931="",IF(Reservas!G931="","",IF(Reservas!F931=$O$10,0.85,IF(Reservas!F931=$O$11,0.45,IF(Reservas!F931=$O$12,0.33,"")))),Reservas!H931)</f>
        <v/>
      </c>
      <c r="CD926" t="str">
        <f>IF(Reservas!K931="",IF(Reservas!J931="","",IF(Reservas!I931=$O$10,0.85,IF(Reservas!I931=$O$11,0.45,IF(Reservas!I931=$O$12,0.33,"")))),Reservas!K931)</f>
        <v/>
      </c>
      <c r="CE926" t="str">
        <f>IF(Reservas!N931="",IF(Reservas!M931="","",IF(Reservas!L931=$O$10,0.85,IF(Reservas!L931=$O$11,0.45,IF(Reservas!L931=$O$12,0.33,"")))),Reservas!N931)</f>
        <v/>
      </c>
      <c r="CF926" t="str">
        <f>IF(Reservas!Q931="",IF(Reservas!P931="","",IF(Reservas!O931=$O$10,0.85,IF(Reservas!O931=$O$11,0.45,IF(Reservas!O931=$O$12,0.33,"")))),Reservas!Q931)</f>
        <v/>
      </c>
      <c r="CG926" t="str">
        <f>IF(Reservas!T931="",IF(Reservas!S931="","",IF(Reservas!R931=$O$10,0.85,IF(Reservas!R931=$O$11,0.45,IF(Reservas!R931=$O$12,0.33,"")))),Reservas!T931)</f>
        <v/>
      </c>
      <c r="CH926" t="str">
        <f>IF(Reservas!W931="",IF(Reservas!V931="","",IF(Reservas!U931=$O$10,0.85,IF(Reservas!U931=$O$11,0.45,IF(Reservas!U931=$O$12,0.33,"")))),Reservas!W931)</f>
        <v/>
      </c>
      <c r="CI926" t="str">
        <f>IF(Reservas!Z931="",IF(Reservas!Y931="","",IF(Reservas!X931=$O$10,0.85,IF(Reservas!X931=$O$11,0.45,IF(Reservas!X931=$O$12,0.33,"")))),Reservas!Z931)</f>
        <v/>
      </c>
      <c r="CJ926" t="str">
        <f>IF(Reservas!AC931="",IF(Reservas!AB931="","",IF(Reservas!AA931=$O$10,0.85,IF(Reservas!AA931=$O$11,0.45,IF(Reservas!AA931=$O$12,0.33,"")))),Reservas!AC931)</f>
        <v/>
      </c>
      <c r="CK926" t="str">
        <f>IF(Reservas!AF931="",IF(Reservas!AE931="","",IF(Reservas!AD931=$O$10,0.85,IF(Reservas!AD931=$O$11,0.45,IF(Reservas!AD931=$O$12,0.33,"")))),Reservas!AF931)</f>
        <v/>
      </c>
      <c r="CL926" t="str">
        <f>IF(Reservas!AI931="",IF(Reservas!AH931="","",IF(Reservas!AG931=$O$10,0.85,IF(Reservas!AG931=$O$11,0.45,IF(Reservas!AG931=$O$12,0.33,"")))),Reservas!AI931)</f>
        <v/>
      </c>
      <c r="CM926" t="str">
        <f>IF(Reservas!AL931="",IF(Reservas!AK931="","",IF(Reservas!AJ931=$O$10,0.85,IF(Reservas!AJ931=$O$11,0.45,IF(Reservas!AJ931=$O$12,0.33,"")))),Reservas!AL931)</f>
        <v/>
      </c>
      <c r="CO926" t="str">
        <f>IFERROR('Prod y alimentación'!E984*IF($AN926=$R$10,VLOOKUP($AO926,Listas!$B$6:$C$106,2,),IF($AN926=$R$11,VLOOKUP($AO926,Listas!$E$6:$F$106,2,),IF($AN926=$R$12,VLOOKUP($AO926,Listas!$H$6:$I$106,2,),""))),"")</f>
        <v/>
      </c>
      <c r="CP926" t="str">
        <f>IFERROR('Prod y alimentación'!H984*IF($AN926=$R$10,VLOOKUP($AO926,Listas!$B$6:$C$106,2,),IF($AN926=$R$11,VLOOKUP($AO926,Listas!$E$6:$F$106,2,),IF($AN926=$R$12,VLOOKUP($AO926,Listas!$H$6:$I$106,2,),""))),"")</f>
        <v/>
      </c>
      <c r="CQ926" t="str">
        <f>IFERROR('Prod y alimentación'!K984*IF($AN926=$R$10,VLOOKUP($AO926,Listas!$B$6:$C$106,2,),IF($AN926=$R$11,VLOOKUP($AO926,Listas!$E$6:$F$106,2,),IF($AN926=$R$12,VLOOKUP($AO926,Listas!$H$6:$I$106,2,),""))),"")</f>
        <v/>
      </c>
      <c r="CR926" t="str">
        <f>IFERROR('Prod y alimentación'!N984*IF($AN926=$R$10,VLOOKUP($AO926,Listas!$B$6:$C$106,2,),IF($AN926=$R$11,VLOOKUP($AO926,Listas!$E$6:$F$106,2,),IF($AN926=$R$12,VLOOKUP($AO926,Listas!$H$6:$I$106,2,),""))),"")</f>
        <v/>
      </c>
      <c r="CS926" t="str">
        <f>IFERROR('Prod y alimentación'!Q984*IF($AN926=$R$10,VLOOKUP($AO926,Listas!$B$6:$C$106,2,),IF($AN926=$R$11,VLOOKUP($AO926,Listas!$E$6:$F$106,2,),IF($AN926=$R$12,VLOOKUP($AO926,Listas!$H$6:$I$106,2,),""))),"")</f>
        <v/>
      </c>
      <c r="CT926" t="str">
        <f>IFERROR('Prod y alimentación'!T984*IF($AN926=$R$10,VLOOKUP($AO926,Listas!$B$6:$C$106,2,),IF($AN926=$R$11,VLOOKUP($AO926,Listas!$E$6:$F$106,2,),IF($AN926=$R$12,VLOOKUP($AO926,Listas!$H$6:$I$106,2,),""))),"")</f>
        <v/>
      </c>
      <c r="CU926" t="str">
        <f>IFERROR('Prod y alimentación'!W984*IF($AN926=$R$10,VLOOKUP($AO926,Listas!$B$6:$C$106,2,),IF($AN926=$R$11,VLOOKUP($AO926,Listas!$E$6:$F$106,2,),IF($AN926=$R$12,VLOOKUP($AO926,Listas!$H$6:$I$106,2,),""))),"")</f>
        <v/>
      </c>
      <c r="CV926" t="str">
        <f>IFERROR('Prod y alimentación'!Z984*IF($AN926=$R$10,VLOOKUP($AO926,Listas!$B$6:$C$106,2,),IF($AN926=$R$11,VLOOKUP($AO926,Listas!$E$6:$F$106,2,),IF($AN926=$R$12,VLOOKUP($AO926,Listas!$H$6:$I$106,2,),""))),"")</f>
        <v/>
      </c>
      <c r="CW926" t="str">
        <f>IFERROR('Prod y alimentación'!AC984*IF($AN926=$R$10,VLOOKUP($AO926,Listas!$B$6:$C$106,2,),IF($AN926=$R$11,VLOOKUP($AO926,Listas!$E$6:$F$106,2,),IF($AN926=$R$12,VLOOKUP($AO926,Listas!$H$6:$I$106,2,),""))),"")</f>
        <v/>
      </c>
      <c r="CX926" t="str">
        <f>IFERROR('Prod y alimentación'!AF984*IF($AN926=$R$10,VLOOKUP($AO926,Listas!$B$6:$C$106,2,),IF($AN926=$R$11,VLOOKUP($AO926,Listas!$E$6:$F$106,2,),IF($AN926=$R$12,VLOOKUP($AO926,Listas!$H$6:$I$106,2,),""))),"")</f>
        <v/>
      </c>
      <c r="CY926" t="str">
        <f>IFERROR('Prod y alimentación'!AI984*IF($AN926=$R$10,VLOOKUP($AO926,Listas!$B$6:$C$106,2,),IF($AN926=$R$11,VLOOKUP($AO926,Listas!$E$6:$F$106,2,),IF($AN926=$R$12,VLOOKUP($AO926,Listas!$H$6:$I$106,2,),""))),"")</f>
        <v/>
      </c>
      <c r="CZ926" t="str">
        <f>IFERROR('Prod y alimentación'!AL984*IF($AN926=$R$10,VLOOKUP($AO926,Listas!$B$6:$C$106,2,),IF($AN926=$R$11,VLOOKUP($AO926,Listas!$E$6:$F$106,2,),IF($AN926=$R$12,VLOOKUP($AO926,Listas!$H$6:$I$106,2,),""))),"")</f>
        <v/>
      </c>
    </row>
    <row r="927" spans="80:104" x14ac:dyDescent="0.35">
      <c r="CB927" t="str">
        <f>IF(Reservas!E932="",IF(Reservas!D932="","",IF(Reservas!C932=$O$10,0.85,IF(Reservas!C932=$O$11,0.45,IF(Reservas!C932=$O$12,0.33,"")))),Reservas!E932)</f>
        <v/>
      </c>
      <c r="CC927" t="str">
        <f>IF(Reservas!H932="",IF(Reservas!G932="","",IF(Reservas!F932=$O$10,0.85,IF(Reservas!F932=$O$11,0.45,IF(Reservas!F932=$O$12,0.33,"")))),Reservas!H932)</f>
        <v/>
      </c>
      <c r="CD927" t="str">
        <f>IF(Reservas!K932="",IF(Reservas!J932="","",IF(Reservas!I932=$O$10,0.85,IF(Reservas!I932=$O$11,0.45,IF(Reservas!I932=$O$12,0.33,"")))),Reservas!K932)</f>
        <v/>
      </c>
      <c r="CE927" t="str">
        <f>IF(Reservas!N932="",IF(Reservas!M932="","",IF(Reservas!L932=$O$10,0.85,IF(Reservas!L932=$O$11,0.45,IF(Reservas!L932=$O$12,0.33,"")))),Reservas!N932)</f>
        <v/>
      </c>
      <c r="CF927" t="str">
        <f>IF(Reservas!Q932="",IF(Reservas!P932="","",IF(Reservas!O932=$O$10,0.85,IF(Reservas!O932=$O$11,0.45,IF(Reservas!O932=$O$12,0.33,"")))),Reservas!Q932)</f>
        <v/>
      </c>
      <c r="CG927" t="str">
        <f>IF(Reservas!T932="",IF(Reservas!S932="","",IF(Reservas!R932=$O$10,0.85,IF(Reservas!R932=$O$11,0.45,IF(Reservas!R932=$O$12,0.33,"")))),Reservas!T932)</f>
        <v/>
      </c>
      <c r="CH927" t="str">
        <f>IF(Reservas!W932="",IF(Reservas!V932="","",IF(Reservas!U932=$O$10,0.85,IF(Reservas!U932=$O$11,0.45,IF(Reservas!U932=$O$12,0.33,"")))),Reservas!W932)</f>
        <v/>
      </c>
      <c r="CI927" t="str">
        <f>IF(Reservas!Z932="",IF(Reservas!Y932="","",IF(Reservas!X932=$O$10,0.85,IF(Reservas!X932=$O$11,0.45,IF(Reservas!X932=$O$12,0.33,"")))),Reservas!Z932)</f>
        <v/>
      </c>
      <c r="CJ927" t="str">
        <f>IF(Reservas!AC932="",IF(Reservas!AB932="","",IF(Reservas!AA932=$O$10,0.85,IF(Reservas!AA932=$O$11,0.45,IF(Reservas!AA932=$O$12,0.33,"")))),Reservas!AC932)</f>
        <v/>
      </c>
      <c r="CK927" t="str">
        <f>IF(Reservas!AF932="",IF(Reservas!AE932="","",IF(Reservas!AD932=$O$10,0.85,IF(Reservas!AD932=$O$11,0.45,IF(Reservas!AD932=$O$12,0.33,"")))),Reservas!AF932)</f>
        <v/>
      </c>
      <c r="CL927" t="str">
        <f>IF(Reservas!AI932="",IF(Reservas!AH932="","",IF(Reservas!AG932=$O$10,0.85,IF(Reservas!AG932=$O$11,0.45,IF(Reservas!AG932=$O$12,0.33,"")))),Reservas!AI932)</f>
        <v/>
      </c>
      <c r="CM927" t="str">
        <f>IF(Reservas!AL932="",IF(Reservas!AK932="","",IF(Reservas!AJ932=$O$10,0.85,IF(Reservas!AJ932=$O$11,0.45,IF(Reservas!AJ932=$O$12,0.33,"")))),Reservas!AL932)</f>
        <v/>
      </c>
      <c r="CO927" t="str">
        <f>IFERROR('Prod y alimentación'!E985*IF($AN927=$R$10,VLOOKUP($AO927,Listas!$B$6:$C$106,2,),IF($AN927=$R$11,VLOOKUP($AO927,Listas!$E$6:$F$106,2,),IF($AN927=$R$12,VLOOKUP($AO927,Listas!$H$6:$I$106,2,),""))),"")</f>
        <v/>
      </c>
      <c r="CP927" t="str">
        <f>IFERROR('Prod y alimentación'!H985*IF($AN927=$R$10,VLOOKUP($AO927,Listas!$B$6:$C$106,2,),IF($AN927=$R$11,VLOOKUP($AO927,Listas!$E$6:$F$106,2,),IF($AN927=$R$12,VLOOKUP($AO927,Listas!$H$6:$I$106,2,),""))),"")</f>
        <v/>
      </c>
      <c r="CQ927" t="str">
        <f>IFERROR('Prod y alimentación'!K985*IF($AN927=$R$10,VLOOKUP($AO927,Listas!$B$6:$C$106,2,),IF($AN927=$R$11,VLOOKUP($AO927,Listas!$E$6:$F$106,2,),IF($AN927=$R$12,VLOOKUP($AO927,Listas!$H$6:$I$106,2,),""))),"")</f>
        <v/>
      </c>
      <c r="CR927" t="str">
        <f>IFERROR('Prod y alimentación'!N985*IF($AN927=$R$10,VLOOKUP($AO927,Listas!$B$6:$C$106,2,),IF($AN927=$R$11,VLOOKUP($AO927,Listas!$E$6:$F$106,2,),IF($AN927=$R$12,VLOOKUP($AO927,Listas!$H$6:$I$106,2,),""))),"")</f>
        <v/>
      </c>
      <c r="CS927" t="str">
        <f>IFERROR('Prod y alimentación'!Q985*IF($AN927=$R$10,VLOOKUP($AO927,Listas!$B$6:$C$106,2,),IF($AN927=$R$11,VLOOKUP($AO927,Listas!$E$6:$F$106,2,),IF($AN927=$R$12,VLOOKUP($AO927,Listas!$H$6:$I$106,2,),""))),"")</f>
        <v/>
      </c>
      <c r="CT927" t="str">
        <f>IFERROR('Prod y alimentación'!T985*IF($AN927=$R$10,VLOOKUP($AO927,Listas!$B$6:$C$106,2,),IF($AN927=$R$11,VLOOKUP($AO927,Listas!$E$6:$F$106,2,),IF($AN927=$R$12,VLOOKUP($AO927,Listas!$H$6:$I$106,2,),""))),"")</f>
        <v/>
      </c>
      <c r="CU927" t="str">
        <f>IFERROR('Prod y alimentación'!W985*IF($AN927=$R$10,VLOOKUP($AO927,Listas!$B$6:$C$106,2,),IF($AN927=$R$11,VLOOKUP($AO927,Listas!$E$6:$F$106,2,),IF($AN927=$R$12,VLOOKUP($AO927,Listas!$H$6:$I$106,2,),""))),"")</f>
        <v/>
      </c>
      <c r="CV927" t="str">
        <f>IFERROR('Prod y alimentación'!Z985*IF($AN927=$R$10,VLOOKUP($AO927,Listas!$B$6:$C$106,2,),IF($AN927=$R$11,VLOOKUP($AO927,Listas!$E$6:$F$106,2,),IF($AN927=$R$12,VLOOKUP($AO927,Listas!$H$6:$I$106,2,),""))),"")</f>
        <v/>
      </c>
      <c r="CW927" t="str">
        <f>IFERROR('Prod y alimentación'!AC985*IF($AN927=$R$10,VLOOKUP($AO927,Listas!$B$6:$C$106,2,),IF($AN927=$R$11,VLOOKUP($AO927,Listas!$E$6:$F$106,2,),IF($AN927=$R$12,VLOOKUP($AO927,Listas!$H$6:$I$106,2,),""))),"")</f>
        <v/>
      </c>
      <c r="CX927" t="str">
        <f>IFERROR('Prod y alimentación'!AF985*IF($AN927=$R$10,VLOOKUP($AO927,Listas!$B$6:$C$106,2,),IF($AN927=$R$11,VLOOKUP($AO927,Listas!$E$6:$F$106,2,),IF($AN927=$R$12,VLOOKUP($AO927,Listas!$H$6:$I$106,2,),""))),"")</f>
        <v/>
      </c>
      <c r="CY927" t="str">
        <f>IFERROR('Prod y alimentación'!AI985*IF($AN927=$R$10,VLOOKUP($AO927,Listas!$B$6:$C$106,2,),IF($AN927=$R$11,VLOOKUP($AO927,Listas!$E$6:$F$106,2,),IF($AN927=$R$12,VLOOKUP($AO927,Listas!$H$6:$I$106,2,),""))),"")</f>
        <v/>
      </c>
      <c r="CZ927" t="str">
        <f>IFERROR('Prod y alimentación'!AL985*IF($AN927=$R$10,VLOOKUP($AO927,Listas!$B$6:$C$106,2,),IF($AN927=$R$11,VLOOKUP($AO927,Listas!$E$6:$F$106,2,),IF($AN927=$R$12,VLOOKUP($AO927,Listas!$H$6:$I$106,2,),""))),"")</f>
        <v/>
      </c>
    </row>
    <row r="928" spans="80:104" x14ac:dyDescent="0.35">
      <c r="CB928" t="str">
        <f>IF(Reservas!E933="",IF(Reservas!D933="","",IF(Reservas!C933=$O$10,0.85,IF(Reservas!C933=$O$11,0.45,IF(Reservas!C933=$O$12,0.33,"")))),Reservas!E933)</f>
        <v/>
      </c>
      <c r="CC928" t="str">
        <f>IF(Reservas!H933="",IF(Reservas!G933="","",IF(Reservas!F933=$O$10,0.85,IF(Reservas!F933=$O$11,0.45,IF(Reservas!F933=$O$12,0.33,"")))),Reservas!H933)</f>
        <v/>
      </c>
      <c r="CD928" t="str">
        <f>IF(Reservas!K933="",IF(Reservas!J933="","",IF(Reservas!I933=$O$10,0.85,IF(Reservas!I933=$O$11,0.45,IF(Reservas!I933=$O$12,0.33,"")))),Reservas!K933)</f>
        <v/>
      </c>
      <c r="CE928" t="str">
        <f>IF(Reservas!N933="",IF(Reservas!M933="","",IF(Reservas!L933=$O$10,0.85,IF(Reservas!L933=$O$11,0.45,IF(Reservas!L933=$O$12,0.33,"")))),Reservas!N933)</f>
        <v/>
      </c>
      <c r="CF928" t="str">
        <f>IF(Reservas!Q933="",IF(Reservas!P933="","",IF(Reservas!O933=$O$10,0.85,IF(Reservas!O933=$O$11,0.45,IF(Reservas!O933=$O$12,0.33,"")))),Reservas!Q933)</f>
        <v/>
      </c>
      <c r="CG928" t="str">
        <f>IF(Reservas!T933="",IF(Reservas!S933="","",IF(Reservas!R933=$O$10,0.85,IF(Reservas!R933=$O$11,0.45,IF(Reservas!R933=$O$12,0.33,"")))),Reservas!T933)</f>
        <v/>
      </c>
      <c r="CH928" t="str">
        <f>IF(Reservas!W933="",IF(Reservas!V933="","",IF(Reservas!U933=$O$10,0.85,IF(Reservas!U933=$O$11,0.45,IF(Reservas!U933=$O$12,0.33,"")))),Reservas!W933)</f>
        <v/>
      </c>
      <c r="CI928" t="str">
        <f>IF(Reservas!Z933="",IF(Reservas!Y933="","",IF(Reservas!X933=$O$10,0.85,IF(Reservas!X933=$O$11,0.45,IF(Reservas!X933=$O$12,0.33,"")))),Reservas!Z933)</f>
        <v/>
      </c>
      <c r="CJ928" t="str">
        <f>IF(Reservas!AC933="",IF(Reservas!AB933="","",IF(Reservas!AA933=$O$10,0.85,IF(Reservas!AA933=$O$11,0.45,IF(Reservas!AA933=$O$12,0.33,"")))),Reservas!AC933)</f>
        <v/>
      </c>
      <c r="CK928" t="str">
        <f>IF(Reservas!AF933="",IF(Reservas!AE933="","",IF(Reservas!AD933=$O$10,0.85,IF(Reservas!AD933=$O$11,0.45,IF(Reservas!AD933=$O$12,0.33,"")))),Reservas!AF933)</f>
        <v/>
      </c>
      <c r="CL928" t="str">
        <f>IF(Reservas!AI933="",IF(Reservas!AH933="","",IF(Reservas!AG933=$O$10,0.85,IF(Reservas!AG933=$O$11,0.45,IF(Reservas!AG933=$O$12,0.33,"")))),Reservas!AI933)</f>
        <v/>
      </c>
      <c r="CM928" t="str">
        <f>IF(Reservas!AL933="",IF(Reservas!AK933="","",IF(Reservas!AJ933=$O$10,0.85,IF(Reservas!AJ933=$O$11,0.45,IF(Reservas!AJ933=$O$12,0.33,"")))),Reservas!AL933)</f>
        <v/>
      </c>
      <c r="CO928" t="str">
        <f>IFERROR('Prod y alimentación'!E986*IF($AN928=$R$10,VLOOKUP($AO928,Listas!$B$6:$C$106,2,),IF($AN928=$R$11,VLOOKUP($AO928,Listas!$E$6:$F$106,2,),IF($AN928=$R$12,VLOOKUP($AO928,Listas!$H$6:$I$106,2,),""))),"")</f>
        <v/>
      </c>
      <c r="CP928" t="str">
        <f>IFERROR('Prod y alimentación'!H986*IF($AN928=$R$10,VLOOKUP($AO928,Listas!$B$6:$C$106,2,),IF($AN928=$R$11,VLOOKUP($AO928,Listas!$E$6:$F$106,2,),IF($AN928=$R$12,VLOOKUP($AO928,Listas!$H$6:$I$106,2,),""))),"")</f>
        <v/>
      </c>
      <c r="CQ928" t="str">
        <f>IFERROR('Prod y alimentación'!K986*IF($AN928=$R$10,VLOOKUP($AO928,Listas!$B$6:$C$106,2,),IF($AN928=$R$11,VLOOKUP($AO928,Listas!$E$6:$F$106,2,),IF($AN928=$R$12,VLOOKUP($AO928,Listas!$H$6:$I$106,2,),""))),"")</f>
        <v/>
      </c>
      <c r="CR928" t="str">
        <f>IFERROR('Prod y alimentación'!N986*IF($AN928=$R$10,VLOOKUP($AO928,Listas!$B$6:$C$106,2,),IF($AN928=$R$11,VLOOKUP($AO928,Listas!$E$6:$F$106,2,),IF($AN928=$R$12,VLOOKUP($AO928,Listas!$H$6:$I$106,2,),""))),"")</f>
        <v/>
      </c>
      <c r="CS928" t="str">
        <f>IFERROR('Prod y alimentación'!Q986*IF($AN928=$R$10,VLOOKUP($AO928,Listas!$B$6:$C$106,2,),IF($AN928=$R$11,VLOOKUP($AO928,Listas!$E$6:$F$106,2,),IF($AN928=$R$12,VLOOKUP($AO928,Listas!$H$6:$I$106,2,),""))),"")</f>
        <v/>
      </c>
      <c r="CT928" t="str">
        <f>IFERROR('Prod y alimentación'!T986*IF($AN928=$R$10,VLOOKUP($AO928,Listas!$B$6:$C$106,2,),IF($AN928=$R$11,VLOOKUP($AO928,Listas!$E$6:$F$106,2,),IF($AN928=$R$12,VLOOKUP($AO928,Listas!$H$6:$I$106,2,),""))),"")</f>
        <v/>
      </c>
      <c r="CU928" t="str">
        <f>IFERROR('Prod y alimentación'!W986*IF($AN928=$R$10,VLOOKUP($AO928,Listas!$B$6:$C$106,2,),IF($AN928=$R$11,VLOOKUP($AO928,Listas!$E$6:$F$106,2,),IF($AN928=$R$12,VLOOKUP($AO928,Listas!$H$6:$I$106,2,),""))),"")</f>
        <v/>
      </c>
      <c r="CV928" t="str">
        <f>IFERROR('Prod y alimentación'!Z986*IF($AN928=$R$10,VLOOKUP($AO928,Listas!$B$6:$C$106,2,),IF($AN928=$R$11,VLOOKUP($AO928,Listas!$E$6:$F$106,2,),IF($AN928=$R$12,VLOOKUP($AO928,Listas!$H$6:$I$106,2,),""))),"")</f>
        <v/>
      </c>
      <c r="CW928" t="str">
        <f>IFERROR('Prod y alimentación'!AC986*IF($AN928=$R$10,VLOOKUP($AO928,Listas!$B$6:$C$106,2,),IF($AN928=$R$11,VLOOKUP($AO928,Listas!$E$6:$F$106,2,),IF($AN928=$R$12,VLOOKUP($AO928,Listas!$H$6:$I$106,2,),""))),"")</f>
        <v/>
      </c>
      <c r="CX928" t="str">
        <f>IFERROR('Prod y alimentación'!AF986*IF($AN928=$R$10,VLOOKUP($AO928,Listas!$B$6:$C$106,2,),IF($AN928=$R$11,VLOOKUP($AO928,Listas!$E$6:$F$106,2,),IF($AN928=$R$12,VLOOKUP($AO928,Listas!$H$6:$I$106,2,),""))),"")</f>
        <v/>
      </c>
      <c r="CY928" t="str">
        <f>IFERROR('Prod y alimentación'!AI986*IF($AN928=$R$10,VLOOKUP($AO928,Listas!$B$6:$C$106,2,),IF($AN928=$R$11,VLOOKUP($AO928,Listas!$E$6:$F$106,2,),IF($AN928=$R$12,VLOOKUP($AO928,Listas!$H$6:$I$106,2,),""))),"")</f>
        <v/>
      </c>
      <c r="CZ928" t="str">
        <f>IFERROR('Prod y alimentación'!AL986*IF($AN928=$R$10,VLOOKUP($AO928,Listas!$B$6:$C$106,2,),IF($AN928=$R$11,VLOOKUP($AO928,Listas!$E$6:$F$106,2,),IF($AN928=$R$12,VLOOKUP($AO928,Listas!$H$6:$I$106,2,),""))),"")</f>
        <v/>
      </c>
    </row>
    <row r="929" spans="80:104" x14ac:dyDescent="0.35">
      <c r="CB929" t="str">
        <f>IF(Reservas!E934="",IF(Reservas!D934="","",IF(Reservas!C934=$O$10,0.85,IF(Reservas!C934=$O$11,0.45,IF(Reservas!C934=$O$12,0.33,"")))),Reservas!E934)</f>
        <v/>
      </c>
      <c r="CC929" t="str">
        <f>IF(Reservas!H934="",IF(Reservas!G934="","",IF(Reservas!F934=$O$10,0.85,IF(Reservas!F934=$O$11,0.45,IF(Reservas!F934=$O$12,0.33,"")))),Reservas!H934)</f>
        <v/>
      </c>
      <c r="CD929" t="str">
        <f>IF(Reservas!K934="",IF(Reservas!J934="","",IF(Reservas!I934=$O$10,0.85,IF(Reservas!I934=$O$11,0.45,IF(Reservas!I934=$O$12,0.33,"")))),Reservas!K934)</f>
        <v/>
      </c>
      <c r="CE929" t="str">
        <f>IF(Reservas!N934="",IF(Reservas!M934="","",IF(Reservas!L934=$O$10,0.85,IF(Reservas!L934=$O$11,0.45,IF(Reservas!L934=$O$12,0.33,"")))),Reservas!N934)</f>
        <v/>
      </c>
      <c r="CF929" t="str">
        <f>IF(Reservas!Q934="",IF(Reservas!P934="","",IF(Reservas!O934=$O$10,0.85,IF(Reservas!O934=$O$11,0.45,IF(Reservas!O934=$O$12,0.33,"")))),Reservas!Q934)</f>
        <v/>
      </c>
      <c r="CG929" t="str">
        <f>IF(Reservas!T934="",IF(Reservas!S934="","",IF(Reservas!R934=$O$10,0.85,IF(Reservas!R934=$O$11,0.45,IF(Reservas!R934=$O$12,0.33,"")))),Reservas!T934)</f>
        <v/>
      </c>
      <c r="CH929" t="str">
        <f>IF(Reservas!W934="",IF(Reservas!V934="","",IF(Reservas!U934=$O$10,0.85,IF(Reservas!U934=$O$11,0.45,IF(Reservas!U934=$O$12,0.33,"")))),Reservas!W934)</f>
        <v/>
      </c>
      <c r="CI929" t="str">
        <f>IF(Reservas!Z934="",IF(Reservas!Y934="","",IF(Reservas!X934=$O$10,0.85,IF(Reservas!X934=$O$11,0.45,IF(Reservas!X934=$O$12,0.33,"")))),Reservas!Z934)</f>
        <v/>
      </c>
      <c r="CJ929" t="str">
        <f>IF(Reservas!AC934="",IF(Reservas!AB934="","",IF(Reservas!AA934=$O$10,0.85,IF(Reservas!AA934=$O$11,0.45,IF(Reservas!AA934=$O$12,0.33,"")))),Reservas!AC934)</f>
        <v/>
      </c>
      <c r="CK929" t="str">
        <f>IF(Reservas!AF934="",IF(Reservas!AE934="","",IF(Reservas!AD934=$O$10,0.85,IF(Reservas!AD934=$O$11,0.45,IF(Reservas!AD934=$O$12,0.33,"")))),Reservas!AF934)</f>
        <v/>
      </c>
      <c r="CL929" t="str">
        <f>IF(Reservas!AI934="",IF(Reservas!AH934="","",IF(Reservas!AG934=$O$10,0.85,IF(Reservas!AG934=$O$11,0.45,IF(Reservas!AG934=$O$12,0.33,"")))),Reservas!AI934)</f>
        <v/>
      </c>
      <c r="CM929" t="str">
        <f>IF(Reservas!AL934="",IF(Reservas!AK934="","",IF(Reservas!AJ934=$O$10,0.85,IF(Reservas!AJ934=$O$11,0.45,IF(Reservas!AJ934=$O$12,0.33,"")))),Reservas!AL934)</f>
        <v/>
      </c>
      <c r="CO929" t="str">
        <f>IFERROR('Prod y alimentación'!E987*IF($AN929=$R$10,VLOOKUP($AO929,Listas!$B$6:$C$106,2,),IF($AN929=$R$11,VLOOKUP($AO929,Listas!$E$6:$F$106,2,),IF($AN929=$R$12,VLOOKUP($AO929,Listas!$H$6:$I$106,2,),""))),"")</f>
        <v/>
      </c>
      <c r="CP929" t="str">
        <f>IFERROR('Prod y alimentación'!H987*IF($AN929=$R$10,VLOOKUP($AO929,Listas!$B$6:$C$106,2,),IF($AN929=$R$11,VLOOKUP($AO929,Listas!$E$6:$F$106,2,),IF($AN929=$R$12,VLOOKUP($AO929,Listas!$H$6:$I$106,2,),""))),"")</f>
        <v/>
      </c>
      <c r="CQ929" t="str">
        <f>IFERROR('Prod y alimentación'!K987*IF($AN929=$R$10,VLOOKUP($AO929,Listas!$B$6:$C$106,2,),IF($AN929=$R$11,VLOOKUP($AO929,Listas!$E$6:$F$106,2,),IF($AN929=$R$12,VLOOKUP($AO929,Listas!$H$6:$I$106,2,),""))),"")</f>
        <v/>
      </c>
      <c r="CR929" t="str">
        <f>IFERROR('Prod y alimentación'!N987*IF($AN929=$R$10,VLOOKUP($AO929,Listas!$B$6:$C$106,2,),IF($AN929=$R$11,VLOOKUP($AO929,Listas!$E$6:$F$106,2,),IF($AN929=$R$12,VLOOKUP($AO929,Listas!$H$6:$I$106,2,),""))),"")</f>
        <v/>
      </c>
      <c r="CS929" t="str">
        <f>IFERROR('Prod y alimentación'!Q987*IF($AN929=$R$10,VLOOKUP($AO929,Listas!$B$6:$C$106,2,),IF($AN929=$R$11,VLOOKUP($AO929,Listas!$E$6:$F$106,2,),IF($AN929=$R$12,VLOOKUP($AO929,Listas!$H$6:$I$106,2,),""))),"")</f>
        <v/>
      </c>
      <c r="CT929" t="str">
        <f>IFERROR('Prod y alimentación'!T987*IF($AN929=$R$10,VLOOKUP($AO929,Listas!$B$6:$C$106,2,),IF($AN929=$R$11,VLOOKUP($AO929,Listas!$E$6:$F$106,2,),IF($AN929=$R$12,VLOOKUP($AO929,Listas!$H$6:$I$106,2,),""))),"")</f>
        <v/>
      </c>
      <c r="CU929" t="str">
        <f>IFERROR('Prod y alimentación'!W987*IF($AN929=$R$10,VLOOKUP($AO929,Listas!$B$6:$C$106,2,),IF($AN929=$R$11,VLOOKUP($AO929,Listas!$E$6:$F$106,2,),IF($AN929=$R$12,VLOOKUP($AO929,Listas!$H$6:$I$106,2,),""))),"")</f>
        <v/>
      </c>
      <c r="CV929" t="str">
        <f>IFERROR('Prod y alimentación'!Z987*IF($AN929=$R$10,VLOOKUP($AO929,Listas!$B$6:$C$106,2,),IF($AN929=$R$11,VLOOKUP($AO929,Listas!$E$6:$F$106,2,),IF($AN929=$R$12,VLOOKUP($AO929,Listas!$H$6:$I$106,2,),""))),"")</f>
        <v/>
      </c>
      <c r="CW929" t="str">
        <f>IFERROR('Prod y alimentación'!AC987*IF($AN929=$R$10,VLOOKUP($AO929,Listas!$B$6:$C$106,2,),IF($AN929=$R$11,VLOOKUP($AO929,Listas!$E$6:$F$106,2,),IF($AN929=$R$12,VLOOKUP($AO929,Listas!$H$6:$I$106,2,),""))),"")</f>
        <v/>
      </c>
      <c r="CX929" t="str">
        <f>IFERROR('Prod y alimentación'!AF987*IF($AN929=$R$10,VLOOKUP($AO929,Listas!$B$6:$C$106,2,),IF($AN929=$R$11,VLOOKUP($AO929,Listas!$E$6:$F$106,2,),IF($AN929=$R$12,VLOOKUP($AO929,Listas!$H$6:$I$106,2,),""))),"")</f>
        <v/>
      </c>
      <c r="CY929" t="str">
        <f>IFERROR('Prod y alimentación'!AI987*IF($AN929=$R$10,VLOOKUP($AO929,Listas!$B$6:$C$106,2,),IF($AN929=$R$11,VLOOKUP($AO929,Listas!$E$6:$F$106,2,),IF($AN929=$R$12,VLOOKUP($AO929,Listas!$H$6:$I$106,2,),""))),"")</f>
        <v/>
      </c>
      <c r="CZ929" t="str">
        <f>IFERROR('Prod y alimentación'!AL987*IF($AN929=$R$10,VLOOKUP($AO929,Listas!$B$6:$C$106,2,),IF($AN929=$R$11,VLOOKUP($AO929,Listas!$E$6:$F$106,2,),IF($AN929=$R$12,VLOOKUP($AO929,Listas!$H$6:$I$106,2,),""))),"")</f>
        <v/>
      </c>
    </row>
    <row r="930" spans="80:104" x14ac:dyDescent="0.35">
      <c r="CB930" t="str">
        <f>IF(Reservas!E935="",IF(Reservas!D935="","",IF(Reservas!C935=$O$10,0.85,IF(Reservas!C935=$O$11,0.45,IF(Reservas!C935=$O$12,0.33,"")))),Reservas!E935)</f>
        <v/>
      </c>
      <c r="CC930" t="str">
        <f>IF(Reservas!H935="",IF(Reservas!G935="","",IF(Reservas!F935=$O$10,0.85,IF(Reservas!F935=$O$11,0.45,IF(Reservas!F935=$O$12,0.33,"")))),Reservas!H935)</f>
        <v/>
      </c>
      <c r="CD930" t="str">
        <f>IF(Reservas!K935="",IF(Reservas!J935="","",IF(Reservas!I935=$O$10,0.85,IF(Reservas!I935=$O$11,0.45,IF(Reservas!I935=$O$12,0.33,"")))),Reservas!K935)</f>
        <v/>
      </c>
      <c r="CE930" t="str">
        <f>IF(Reservas!N935="",IF(Reservas!M935="","",IF(Reservas!L935=$O$10,0.85,IF(Reservas!L935=$O$11,0.45,IF(Reservas!L935=$O$12,0.33,"")))),Reservas!N935)</f>
        <v/>
      </c>
      <c r="CF930" t="str">
        <f>IF(Reservas!Q935="",IF(Reservas!P935="","",IF(Reservas!O935=$O$10,0.85,IF(Reservas!O935=$O$11,0.45,IF(Reservas!O935=$O$12,0.33,"")))),Reservas!Q935)</f>
        <v/>
      </c>
      <c r="CG930" t="str">
        <f>IF(Reservas!T935="",IF(Reservas!S935="","",IF(Reservas!R935=$O$10,0.85,IF(Reservas!R935=$O$11,0.45,IF(Reservas!R935=$O$12,0.33,"")))),Reservas!T935)</f>
        <v/>
      </c>
      <c r="CH930" t="str">
        <f>IF(Reservas!W935="",IF(Reservas!V935="","",IF(Reservas!U935=$O$10,0.85,IF(Reservas!U935=$O$11,0.45,IF(Reservas!U935=$O$12,0.33,"")))),Reservas!W935)</f>
        <v/>
      </c>
      <c r="CI930" t="str">
        <f>IF(Reservas!Z935="",IF(Reservas!Y935="","",IF(Reservas!X935=$O$10,0.85,IF(Reservas!X935=$O$11,0.45,IF(Reservas!X935=$O$12,0.33,"")))),Reservas!Z935)</f>
        <v/>
      </c>
      <c r="CJ930" t="str">
        <f>IF(Reservas!AC935="",IF(Reservas!AB935="","",IF(Reservas!AA935=$O$10,0.85,IF(Reservas!AA935=$O$11,0.45,IF(Reservas!AA935=$O$12,0.33,"")))),Reservas!AC935)</f>
        <v/>
      </c>
      <c r="CK930" t="str">
        <f>IF(Reservas!AF935="",IF(Reservas!AE935="","",IF(Reservas!AD935=$O$10,0.85,IF(Reservas!AD935=$O$11,0.45,IF(Reservas!AD935=$O$12,0.33,"")))),Reservas!AF935)</f>
        <v/>
      </c>
      <c r="CL930" t="str">
        <f>IF(Reservas!AI935="",IF(Reservas!AH935="","",IF(Reservas!AG935=$O$10,0.85,IF(Reservas!AG935=$O$11,0.45,IF(Reservas!AG935=$O$12,0.33,"")))),Reservas!AI935)</f>
        <v/>
      </c>
      <c r="CM930" t="str">
        <f>IF(Reservas!AL935="",IF(Reservas!AK935="","",IF(Reservas!AJ935=$O$10,0.85,IF(Reservas!AJ935=$O$11,0.45,IF(Reservas!AJ935=$O$12,0.33,"")))),Reservas!AL935)</f>
        <v/>
      </c>
      <c r="CO930" t="str">
        <f>IFERROR('Prod y alimentación'!E988*IF($AN930=$R$10,VLOOKUP($AO930,Listas!$B$6:$C$106,2,),IF($AN930=$R$11,VLOOKUP($AO930,Listas!$E$6:$F$106,2,),IF($AN930=$R$12,VLOOKUP($AO930,Listas!$H$6:$I$106,2,),""))),"")</f>
        <v/>
      </c>
      <c r="CP930" t="str">
        <f>IFERROR('Prod y alimentación'!H988*IF($AN930=$R$10,VLOOKUP($AO930,Listas!$B$6:$C$106,2,),IF($AN930=$R$11,VLOOKUP($AO930,Listas!$E$6:$F$106,2,),IF($AN930=$R$12,VLOOKUP($AO930,Listas!$H$6:$I$106,2,),""))),"")</f>
        <v/>
      </c>
      <c r="CQ930" t="str">
        <f>IFERROR('Prod y alimentación'!K988*IF($AN930=$R$10,VLOOKUP($AO930,Listas!$B$6:$C$106,2,),IF($AN930=$R$11,VLOOKUP($AO930,Listas!$E$6:$F$106,2,),IF($AN930=$R$12,VLOOKUP($AO930,Listas!$H$6:$I$106,2,),""))),"")</f>
        <v/>
      </c>
      <c r="CR930" t="str">
        <f>IFERROR('Prod y alimentación'!N988*IF($AN930=$R$10,VLOOKUP($AO930,Listas!$B$6:$C$106,2,),IF($AN930=$R$11,VLOOKUP($AO930,Listas!$E$6:$F$106,2,),IF($AN930=$R$12,VLOOKUP($AO930,Listas!$H$6:$I$106,2,),""))),"")</f>
        <v/>
      </c>
      <c r="CS930" t="str">
        <f>IFERROR('Prod y alimentación'!Q988*IF($AN930=$R$10,VLOOKUP($AO930,Listas!$B$6:$C$106,2,),IF($AN930=$R$11,VLOOKUP($AO930,Listas!$E$6:$F$106,2,),IF($AN930=$R$12,VLOOKUP($AO930,Listas!$H$6:$I$106,2,),""))),"")</f>
        <v/>
      </c>
      <c r="CT930" t="str">
        <f>IFERROR('Prod y alimentación'!T988*IF($AN930=$R$10,VLOOKUP($AO930,Listas!$B$6:$C$106,2,),IF($AN930=$R$11,VLOOKUP($AO930,Listas!$E$6:$F$106,2,),IF($AN930=$R$12,VLOOKUP($AO930,Listas!$H$6:$I$106,2,),""))),"")</f>
        <v/>
      </c>
      <c r="CU930" t="str">
        <f>IFERROR('Prod y alimentación'!W988*IF($AN930=$R$10,VLOOKUP($AO930,Listas!$B$6:$C$106,2,),IF($AN930=$R$11,VLOOKUP($AO930,Listas!$E$6:$F$106,2,),IF($AN930=$R$12,VLOOKUP($AO930,Listas!$H$6:$I$106,2,),""))),"")</f>
        <v/>
      </c>
      <c r="CV930" t="str">
        <f>IFERROR('Prod y alimentación'!Z988*IF($AN930=$R$10,VLOOKUP($AO930,Listas!$B$6:$C$106,2,),IF($AN930=$R$11,VLOOKUP($AO930,Listas!$E$6:$F$106,2,),IF($AN930=$R$12,VLOOKUP($AO930,Listas!$H$6:$I$106,2,),""))),"")</f>
        <v/>
      </c>
      <c r="CW930" t="str">
        <f>IFERROR('Prod y alimentación'!AC988*IF($AN930=$R$10,VLOOKUP($AO930,Listas!$B$6:$C$106,2,),IF($AN930=$R$11,VLOOKUP($AO930,Listas!$E$6:$F$106,2,),IF($AN930=$R$12,VLOOKUP($AO930,Listas!$H$6:$I$106,2,),""))),"")</f>
        <v/>
      </c>
      <c r="CX930" t="str">
        <f>IFERROR('Prod y alimentación'!AF988*IF($AN930=$R$10,VLOOKUP($AO930,Listas!$B$6:$C$106,2,),IF($AN930=$R$11,VLOOKUP($AO930,Listas!$E$6:$F$106,2,),IF($AN930=$R$12,VLOOKUP($AO930,Listas!$H$6:$I$106,2,),""))),"")</f>
        <v/>
      </c>
      <c r="CY930" t="str">
        <f>IFERROR('Prod y alimentación'!AI988*IF($AN930=$R$10,VLOOKUP($AO930,Listas!$B$6:$C$106,2,),IF($AN930=$R$11,VLOOKUP($AO930,Listas!$E$6:$F$106,2,),IF($AN930=$R$12,VLOOKUP($AO930,Listas!$H$6:$I$106,2,),""))),"")</f>
        <v/>
      </c>
      <c r="CZ930" t="str">
        <f>IFERROR('Prod y alimentación'!AL988*IF($AN930=$R$10,VLOOKUP($AO930,Listas!$B$6:$C$106,2,),IF($AN930=$R$11,VLOOKUP($AO930,Listas!$E$6:$F$106,2,),IF($AN930=$R$12,VLOOKUP($AO930,Listas!$H$6:$I$106,2,),""))),"")</f>
        <v/>
      </c>
    </row>
    <row r="931" spans="80:104" x14ac:dyDescent="0.35">
      <c r="CB931" t="str">
        <f>IF(Reservas!E936="",IF(Reservas!D936="","",IF(Reservas!C936=$O$10,0.85,IF(Reservas!C936=$O$11,0.45,IF(Reservas!C936=$O$12,0.33,"")))),Reservas!E936)</f>
        <v/>
      </c>
      <c r="CC931" t="str">
        <f>IF(Reservas!H936="",IF(Reservas!G936="","",IF(Reservas!F936=$O$10,0.85,IF(Reservas!F936=$O$11,0.45,IF(Reservas!F936=$O$12,0.33,"")))),Reservas!H936)</f>
        <v/>
      </c>
      <c r="CD931" t="str">
        <f>IF(Reservas!K936="",IF(Reservas!J936="","",IF(Reservas!I936=$O$10,0.85,IF(Reservas!I936=$O$11,0.45,IF(Reservas!I936=$O$12,0.33,"")))),Reservas!K936)</f>
        <v/>
      </c>
      <c r="CE931" t="str">
        <f>IF(Reservas!N936="",IF(Reservas!M936="","",IF(Reservas!L936=$O$10,0.85,IF(Reservas!L936=$O$11,0.45,IF(Reservas!L936=$O$12,0.33,"")))),Reservas!N936)</f>
        <v/>
      </c>
      <c r="CF931" t="str">
        <f>IF(Reservas!Q936="",IF(Reservas!P936="","",IF(Reservas!O936=$O$10,0.85,IF(Reservas!O936=$O$11,0.45,IF(Reservas!O936=$O$12,0.33,"")))),Reservas!Q936)</f>
        <v/>
      </c>
      <c r="CG931" t="str">
        <f>IF(Reservas!T936="",IF(Reservas!S936="","",IF(Reservas!R936=$O$10,0.85,IF(Reservas!R936=$O$11,0.45,IF(Reservas!R936=$O$12,0.33,"")))),Reservas!T936)</f>
        <v/>
      </c>
      <c r="CH931" t="str">
        <f>IF(Reservas!W936="",IF(Reservas!V936="","",IF(Reservas!U936=$O$10,0.85,IF(Reservas!U936=$O$11,0.45,IF(Reservas!U936=$O$12,0.33,"")))),Reservas!W936)</f>
        <v/>
      </c>
      <c r="CI931" t="str">
        <f>IF(Reservas!Z936="",IF(Reservas!Y936="","",IF(Reservas!X936=$O$10,0.85,IF(Reservas!X936=$O$11,0.45,IF(Reservas!X936=$O$12,0.33,"")))),Reservas!Z936)</f>
        <v/>
      </c>
      <c r="CJ931" t="str">
        <f>IF(Reservas!AC936="",IF(Reservas!AB936="","",IF(Reservas!AA936=$O$10,0.85,IF(Reservas!AA936=$O$11,0.45,IF(Reservas!AA936=$O$12,0.33,"")))),Reservas!AC936)</f>
        <v/>
      </c>
      <c r="CK931" t="str">
        <f>IF(Reservas!AF936="",IF(Reservas!AE936="","",IF(Reservas!AD936=$O$10,0.85,IF(Reservas!AD936=$O$11,0.45,IF(Reservas!AD936=$O$12,0.33,"")))),Reservas!AF936)</f>
        <v/>
      </c>
      <c r="CL931" t="str">
        <f>IF(Reservas!AI936="",IF(Reservas!AH936="","",IF(Reservas!AG936=$O$10,0.85,IF(Reservas!AG936=$O$11,0.45,IF(Reservas!AG936=$O$12,0.33,"")))),Reservas!AI936)</f>
        <v/>
      </c>
      <c r="CM931" t="str">
        <f>IF(Reservas!AL936="",IF(Reservas!AK936="","",IF(Reservas!AJ936=$O$10,0.85,IF(Reservas!AJ936=$O$11,0.45,IF(Reservas!AJ936=$O$12,0.33,"")))),Reservas!AL936)</f>
        <v/>
      </c>
      <c r="CO931" t="str">
        <f>IFERROR('Prod y alimentación'!E989*IF($AN931=$R$10,VLOOKUP($AO931,Listas!$B$6:$C$106,2,),IF($AN931=$R$11,VLOOKUP($AO931,Listas!$E$6:$F$106,2,),IF($AN931=$R$12,VLOOKUP($AO931,Listas!$H$6:$I$106,2,),""))),"")</f>
        <v/>
      </c>
      <c r="CP931" t="str">
        <f>IFERROR('Prod y alimentación'!H989*IF($AN931=$R$10,VLOOKUP($AO931,Listas!$B$6:$C$106,2,),IF($AN931=$R$11,VLOOKUP($AO931,Listas!$E$6:$F$106,2,),IF($AN931=$R$12,VLOOKUP($AO931,Listas!$H$6:$I$106,2,),""))),"")</f>
        <v/>
      </c>
      <c r="CQ931" t="str">
        <f>IFERROR('Prod y alimentación'!K989*IF($AN931=$R$10,VLOOKUP($AO931,Listas!$B$6:$C$106,2,),IF($AN931=$R$11,VLOOKUP($AO931,Listas!$E$6:$F$106,2,),IF($AN931=$R$12,VLOOKUP($AO931,Listas!$H$6:$I$106,2,),""))),"")</f>
        <v/>
      </c>
      <c r="CR931" t="str">
        <f>IFERROR('Prod y alimentación'!N989*IF($AN931=$R$10,VLOOKUP($AO931,Listas!$B$6:$C$106,2,),IF($AN931=$R$11,VLOOKUP($AO931,Listas!$E$6:$F$106,2,),IF($AN931=$R$12,VLOOKUP($AO931,Listas!$H$6:$I$106,2,),""))),"")</f>
        <v/>
      </c>
      <c r="CS931" t="str">
        <f>IFERROR('Prod y alimentación'!Q989*IF($AN931=$R$10,VLOOKUP($AO931,Listas!$B$6:$C$106,2,),IF($AN931=$R$11,VLOOKUP($AO931,Listas!$E$6:$F$106,2,),IF($AN931=$R$12,VLOOKUP($AO931,Listas!$H$6:$I$106,2,),""))),"")</f>
        <v/>
      </c>
      <c r="CT931" t="str">
        <f>IFERROR('Prod y alimentación'!T989*IF($AN931=$R$10,VLOOKUP($AO931,Listas!$B$6:$C$106,2,),IF($AN931=$R$11,VLOOKUP($AO931,Listas!$E$6:$F$106,2,),IF($AN931=$R$12,VLOOKUP($AO931,Listas!$H$6:$I$106,2,),""))),"")</f>
        <v/>
      </c>
      <c r="CU931" t="str">
        <f>IFERROR('Prod y alimentación'!W989*IF($AN931=$R$10,VLOOKUP($AO931,Listas!$B$6:$C$106,2,),IF($AN931=$R$11,VLOOKUP($AO931,Listas!$E$6:$F$106,2,),IF($AN931=$R$12,VLOOKUP($AO931,Listas!$H$6:$I$106,2,),""))),"")</f>
        <v/>
      </c>
      <c r="CV931" t="str">
        <f>IFERROR('Prod y alimentación'!Z989*IF($AN931=$R$10,VLOOKUP($AO931,Listas!$B$6:$C$106,2,),IF($AN931=$R$11,VLOOKUP($AO931,Listas!$E$6:$F$106,2,),IF($AN931=$R$12,VLOOKUP($AO931,Listas!$H$6:$I$106,2,),""))),"")</f>
        <v/>
      </c>
      <c r="CW931" t="str">
        <f>IFERROR('Prod y alimentación'!AC989*IF($AN931=$R$10,VLOOKUP($AO931,Listas!$B$6:$C$106,2,),IF($AN931=$R$11,VLOOKUP($AO931,Listas!$E$6:$F$106,2,),IF($AN931=$R$12,VLOOKUP($AO931,Listas!$H$6:$I$106,2,),""))),"")</f>
        <v/>
      </c>
      <c r="CX931" t="str">
        <f>IFERROR('Prod y alimentación'!AF989*IF($AN931=$R$10,VLOOKUP($AO931,Listas!$B$6:$C$106,2,),IF($AN931=$R$11,VLOOKUP($AO931,Listas!$E$6:$F$106,2,),IF($AN931=$R$12,VLOOKUP($AO931,Listas!$H$6:$I$106,2,),""))),"")</f>
        <v/>
      </c>
      <c r="CY931" t="str">
        <f>IFERROR('Prod y alimentación'!AI989*IF($AN931=$R$10,VLOOKUP($AO931,Listas!$B$6:$C$106,2,),IF($AN931=$R$11,VLOOKUP($AO931,Listas!$E$6:$F$106,2,),IF($AN931=$R$12,VLOOKUP($AO931,Listas!$H$6:$I$106,2,),""))),"")</f>
        <v/>
      </c>
      <c r="CZ931" t="str">
        <f>IFERROR('Prod y alimentación'!AL989*IF($AN931=$R$10,VLOOKUP($AO931,Listas!$B$6:$C$106,2,),IF($AN931=$R$11,VLOOKUP($AO931,Listas!$E$6:$F$106,2,),IF($AN931=$R$12,VLOOKUP($AO931,Listas!$H$6:$I$106,2,),""))),"")</f>
        <v/>
      </c>
    </row>
    <row r="932" spans="80:104" x14ac:dyDescent="0.35">
      <c r="CB932" t="str">
        <f>IF(Reservas!E937="",IF(Reservas!D937="","",IF(Reservas!C937=$O$10,0.85,IF(Reservas!C937=$O$11,0.45,IF(Reservas!C937=$O$12,0.33,"")))),Reservas!E937)</f>
        <v/>
      </c>
      <c r="CC932" t="str">
        <f>IF(Reservas!H937="",IF(Reservas!G937="","",IF(Reservas!F937=$O$10,0.85,IF(Reservas!F937=$O$11,0.45,IF(Reservas!F937=$O$12,0.33,"")))),Reservas!H937)</f>
        <v/>
      </c>
      <c r="CD932" t="str">
        <f>IF(Reservas!K937="",IF(Reservas!J937="","",IF(Reservas!I937=$O$10,0.85,IF(Reservas!I937=$O$11,0.45,IF(Reservas!I937=$O$12,0.33,"")))),Reservas!K937)</f>
        <v/>
      </c>
      <c r="CE932" t="str">
        <f>IF(Reservas!N937="",IF(Reservas!M937="","",IF(Reservas!L937=$O$10,0.85,IF(Reservas!L937=$O$11,0.45,IF(Reservas!L937=$O$12,0.33,"")))),Reservas!N937)</f>
        <v/>
      </c>
      <c r="CF932" t="str">
        <f>IF(Reservas!Q937="",IF(Reservas!P937="","",IF(Reservas!O937=$O$10,0.85,IF(Reservas!O937=$O$11,0.45,IF(Reservas!O937=$O$12,0.33,"")))),Reservas!Q937)</f>
        <v/>
      </c>
      <c r="CG932" t="str">
        <f>IF(Reservas!T937="",IF(Reservas!S937="","",IF(Reservas!R937=$O$10,0.85,IF(Reservas!R937=$O$11,0.45,IF(Reservas!R937=$O$12,0.33,"")))),Reservas!T937)</f>
        <v/>
      </c>
      <c r="CH932" t="str">
        <f>IF(Reservas!W937="",IF(Reservas!V937="","",IF(Reservas!U937=$O$10,0.85,IF(Reservas!U937=$O$11,0.45,IF(Reservas!U937=$O$12,0.33,"")))),Reservas!W937)</f>
        <v/>
      </c>
      <c r="CI932" t="str">
        <f>IF(Reservas!Z937="",IF(Reservas!Y937="","",IF(Reservas!X937=$O$10,0.85,IF(Reservas!X937=$O$11,0.45,IF(Reservas!X937=$O$12,0.33,"")))),Reservas!Z937)</f>
        <v/>
      </c>
      <c r="CJ932" t="str">
        <f>IF(Reservas!AC937="",IF(Reservas!AB937="","",IF(Reservas!AA937=$O$10,0.85,IF(Reservas!AA937=$O$11,0.45,IF(Reservas!AA937=$O$12,0.33,"")))),Reservas!AC937)</f>
        <v/>
      </c>
      <c r="CK932" t="str">
        <f>IF(Reservas!AF937="",IF(Reservas!AE937="","",IF(Reservas!AD937=$O$10,0.85,IF(Reservas!AD937=$O$11,0.45,IF(Reservas!AD937=$O$12,0.33,"")))),Reservas!AF937)</f>
        <v/>
      </c>
      <c r="CL932" t="str">
        <f>IF(Reservas!AI937="",IF(Reservas!AH937="","",IF(Reservas!AG937=$O$10,0.85,IF(Reservas!AG937=$O$11,0.45,IF(Reservas!AG937=$O$12,0.33,"")))),Reservas!AI937)</f>
        <v/>
      </c>
      <c r="CM932" t="str">
        <f>IF(Reservas!AL937="",IF(Reservas!AK937="","",IF(Reservas!AJ937=$O$10,0.85,IF(Reservas!AJ937=$O$11,0.45,IF(Reservas!AJ937=$O$12,0.33,"")))),Reservas!AL937)</f>
        <v/>
      </c>
      <c r="CO932" t="str">
        <f>IFERROR('Prod y alimentación'!E990*IF($AN932=$R$10,VLOOKUP($AO932,Listas!$B$6:$C$106,2,),IF($AN932=$R$11,VLOOKUP($AO932,Listas!$E$6:$F$106,2,),IF($AN932=$R$12,VLOOKUP($AO932,Listas!$H$6:$I$106,2,),""))),"")</f>
        <v/>
      </c>
      <c r="CP932" t="str">
        <f>IFERROR('Prod y alimentación'!H990*IF($AN932=$R$10,VLOOKUP($AO932,Listas!$B$6:$C$106,2,),IF($AN932=$R$11,VLOOKUP($AO932,Listas!$E$6:$F$106,2,),IF($AN932=$R$12,VLOOKUP($AO932,Listas!$H$6:$I$106,2,),""))),"")</f>
        <v/>
      </c>
      <c r="CQ932" t="str">
        <f>IFERROR('Prod y alimentación'!K990*IF($AN932=$R$10,VLOOKUP($AO932,Listas!$B$6:$C$106,2,),IF($AN932=$R$11,VLOOKUP($AO932,Listas!$E$6:$F$106,2,),IF($AN932=$R$12,VLOOKUP($AO932,Listas!$H$6:$I$106,2,),""))),"")</f>
        <v/>
      </c>
      <c r="CR932" t="str">
        <f>IFERROR('Prod y alimentación'!N990*IF($AN932=$R$10,VLOOKUP($AO932,Listas!$B$6:$C$106,2,),IF($AN932=$R$11,VLOOKUP($AO932,Listas!$E$6:$F$106,2,),IF($AN932=$R$12,VLOOKUP($AO932,Listas!$H$6:$I$106,2,),""))),"")</f>
        <v/>
      </c>
      <c r="CS932" t="str">
        <f>IFERROR('Prod y alimentación'!Q990*IF($AN932=$R$10,VLOOKUP($AO932,Listas!$B$6:$C$106,2,),IF($AN932=$R$11,VLOOKUP($AO932,Listas!$E$6:$F$106,2,),IF($AN932=$R$12,VLOOKUP($AO932,Listas!$H$6:$I$106,2,),""))),"")</f>
        <v/>
      </c>
      <c r="CT932" t="str">
        <f>IFERROR('Prod y alimentación'!T990*IF($AN932=$R$10,VLOOKUP($AO932,Listas!$B$6:$C$106,2,),IF($AN932=$R$11,VLOOKUP($AO932,Listas!$E$6:$F$106,2,),IF($AN932=$R$12,VLOOKUP($AO932,Listas!$H$6:$I$106,2,),""))),"")</f>
        <v/>
      </c>
      <c r="CU932" t="str">
        <f>IFERROR('Prod y alimentación'!W990*IF($AN932=$R$10,VLOOKUP($AO932,Listas!$B$6:$C$106,2,),IF($AN932=$R$11,VLOOKUP($AO932,Listas!$E$6:$F$106,2,),IF($AN932=$R$12,VLOOKUP($AO932,Listas!$H$6:$I$106,2,),""))),"")</f>
        <v/>
      </c>
      <c r="CV932" t="str">
        <f>IFERROR('Prod y alimentación'!Z990*IF($AN932=$R$10,VLOOKUP($AO932,Listas!$B$6:$C$106,2,),IF($AN932=$R$11,VLOOKUP($AO932,Listas!$E$6:$F$106,2,),IF($AN932=$R$12,VLOOKUP($AO932,Listas!$H$6:$I$106,2,),""))),"")</f>
        <v/>
      </c>
      <c r="CW932" t="str">
        <f>IFERROR('Prod y alimentación'!AC990*IF($AN932=$R$10,VLOOKUP($AO932,Listas!$B$6:$C$106,2,),IF($AN932=$R$11,VLOOKUP($AO932,Listas!$E$6:$F$106,2,),IF($AN932=$R$12,VLOOKUP($AO932,Listas!$H$6:$I$106,2,),""))),"")</f>
        <v/>
      </c>
      <c r="CX932" t="str">
        <f>IFERROR('Prod y alimentación'!AF990*IF($AN932=$R$10,VLOOKUP($AO932,Listas!$B$6:$C$106,2,),IF($AN932=$R$11,VLOOKUP($AO932,Listas!$E$6:$F$106,2,),IF($AN932=$R$12,VLOOKUP($AO932,Listas!$H$6:$I$106,2,),""))),"")</f>
        <v/>
      </c>
      <c r="CY932" t="str">
        <f>IFERROR('Prod y alimentación'!AI990*IF($AN932=$R$10,VLOOKUP($AO932,Listas!$B$6:$C$106,2,),IF($AN932=$R$11,VLOOKUP($AO932,Listas!$E$6:$F$106,2,),IF($AN932=$R$12,VLOOKUP($AO932,Listas!$H$6:$I$106,2,),""))),"")</f>
        <v/>
      </c>
      <c r="CZ932" t="str">
        <f>IFERROR('Prod y alimentación'!AL990*IF($AN932=$R$10,VLOOKUP($AO932,Listas!$B$6:$C$106,2,),IF($AN932=$R$11,VLOOKUP($AO932,Listas!$E$6:$F$106,2,),IF($AN932=$R$12,VLOOKUP($AO932,Listas!$H$6:$I$106,2,),""))),"")</f>
        <v/>
      </c>
    </row>
    <row r="933" spans="80:104" x14ac:dyDescent="0.35">
      <c r="CB933" t="str">
        <f>IF(Reservas!E938="",IF(Reservas!D938="","",IF(Reservas!C938=$O$10,0.85,IF(Reservas!C938=$O$11,0.45,IF(Reservas!C938=$O$12,0.33,"")))),Reservas!E938)</f>
        <v/>
      </c>
      <c r="CC933" t="str">
        <f>IF(Reservas!H938="",IF(Reservas!G938="","",IF(Reservas!F938=$O$10,0.85,IF(Reservas!F938=$O$11,0.45,IF(Reservas!F938=$O$12,0.33,"")))),Reservas!H938)</f>
        <v/>
      </c>
      <c r="CD933" t="str">
        <f>IF(Reservas!K938="",IF(Reservas!J938="","",IF(Reservas!I938=$O$10,0.85,IF(Reservas!I938=$O$11,0.45,IF(Reservas!I938=$O$12,0.33,"")))),Reservas!K938)</f>
        <v/>
      </c>
      <c r="CE933" t="str">
        <f>IF(Reservas!N938="",IF(Reservas!M938="","",IF(Reservas!L938=$O$10,0.85,IF(Reservas!L938=$O$11,0.45,IF(Reservas!L938=$O$12,0.33,"")))),Reservas!N938)</f>
        <v/>
      </c>
      <c r="CF933" t="str">
        <f>IF(Reservas!Q938="",IF(Reservas!P938="","",IF(Reservas!O938=$O$10,0.85,IF(Reservas!O938=$O$11,0.45,IF(Reservas!O938=$O$12,0.33,"")))),Reservas!Q938)</f>
        <v/>
      </c>
      <c r="CG933" t="str">
        <f>IF(Reservas!T938="",IF(Reservas!S938="","",IF(Reservas!R938=$O$10,0.85,IF(Reservas!R938=$O$11,0.45,IF(Reservas!R938=$O$12,0.33,"")))),Reservas!T938)</f>
        <v/>
      </c>
      <c r="CH933" t="str">
        <f>IF(Reservas!W938="",IF(Reservas!V938="","",IF(Reservas!U938=$O$10,0.85,IF(Reservas!U938=$O$11,0.45,IF(Reservas!U938=$O$12,0.33,"")))),Reservas!W938)</f>
        <v/>
      </c>
      <c r="CI933" t="str">
        <f>IF(Reservas!Z938="",IF(Reservas!Y938="","",IF(Reservas!X938=$O$10,0.85,IF(Reservas!X938=$O$11,0.45,IF(Reservas!X938=$O$12,0.33,"")))),Reservas!Z938)</f>
        <v/>
      </c>
      <c r="CJ933" t="str">
        <f>IF(Reservas!AC938="",IF(Reservas!AB938="","",IF(Reservas!AA938=$O$10,0.85,IF(Reservas!AA938=$O$11,0.45,IF(Reservas!AA938=$O$12,0.33,"")))),Reservas!AC938)</f>
        <v/>
      </c>
      <c r="CK933" t="str">
        <f>IF(Reservas!AF938="",IF(Reservas!AE938="","",IF(Reservas!AD938=$O$10,0.85,IF(Reservas!AD938=$O$11,0.45,IF(Reservas!AD938=$O$12,0.33,"")))),Reservas!AF938)</f>
        <v/>
      </c>
      <c r="CL933" t="str">
        <f>IF(Reservas!AI938="",IF(Reservas!AH938="","",IF(Reservas!AG938=$O$10,0.85,IF(Reservas!AG938=$O$11,0.45,IF(Reservas!AG938=$O$12,0.33,"")))),Reservas!AI938)</f>
        <v/>
      </c>
      <c r="CM933" t="str">
        <f>IF(Reservas!AL938="",IF(Reservas!AK938="","",IF(Reservas!AJ938=$O$10,0.85,IF(Reservas!AJ938=$O$11,0.45,IF(Reservas!AJ938=$O$12,0.33,"")))),Reservas!AL938)</f>
        <v/>
      </c>
      <c r="CO933" t="str">
        <f>IFERROR('Prod y alimentación'!E991*IF($AN933=$R$10,VLOOKUP($AO933,Listas!$B$6:$C$106,2,),IF($AN933=$R$11,VLOOKUP($AO933,Listas!$E$6:$F$106,2,),IF($AN933=$R$12,VLOOKUP($AO933,Listas!$H$6:$I$106,2,),""))),"")</f>
        <v/>
      </c>
      <c r="CP933" t="str">
        <f>IFERROR('Prod y alimentación'!H991*IF($AN933=$R$10,VLOOKUP($AO933,Listas!$B$6:$C$106,2,),IF($AN933=$R$11,VLOOKUP($AO933,Listas!$E$6:$F$106,2,),IF($AN933=$R$12,VLOOKUP($AO933,Listas!$H$6:$I$106,2,),""))),"")</f>
        <v/>
      </c>
      <c r="CQ933" t="str">
        <f>IFERROR('Prod y alimentación'!K991*IF($AN933=$R$10,VLOOKUP($AO933,Listas!$B$6:$C$106,2,),IF($AN933=$R$11,VLOOKUP($AO933,Listas!$E$6:$F$106,2,),IF($AN933=$R$12,VLOOKUP($AO933,Listas!$H$6:$I$106,2,),""))),"")</f>
        <v/>
      </c>
      <c r="CR933" t="str">
        <f>IFERROR('Prod y alimentación'!N991*IF($AN933=$R$10,VLOOKUP($AO933,Listas!$B$6:$C$106,2,),IF($AN933=$R$11,VLOOKUP($AO933,Listas!$E$6:$F$106,2,),IF($AN933=$R$12,VLOOKUP($AO933,Listas!$H$6:$I$106,2,),""))),"")</f>
        <v/>
      </c>
      <c r="CS933" t="str">
        <f>IFERROR('Prod y alimentación'!Q991*IF($AN933=$R$10,VLOOKUP($AO933,Listas!$B$6:$C$106,2,),IF($AN933=$R$11,VLOOKUP($AO933,Listas!$E$6:$F$106,2,),IF($AN933=$R$12,VLOOKUP($AO933,Listas!$H$6:$I$106,2,),""))),"")</f>
        <v/>
      </c>
      <c r="CT933" t="str">
        <f>IFERROR('Prod y alimentación'!T991*IF($AN933=$R$10,VLOOKUP($AO933,Listas!$B$6:$C$106,2,),IF($AN933=$R$11,VLOOKUP($AO933,Listas!$E$6:$F$106,2,),IF($AN933=$R$12,VLOOKUP($AO933,Listas!$H$6:$I$106,2,),""))),"")</f>
        <v/>
      </c>
      <c r="CU933" t="str">
        <f>IFERROR('Prod y alimentación'!W991*IF($AN933=$R$10,VLOOKUP($AO933,Listas!$B$6:$C$106,2,),IF($AN933=$R$11,VLOOKUP($AO933,Listas!$E$6:$F$106,2,),IF($AN933=$R$12,VLOOKUP($AO933,Listas!$H$6:$I$106,2,),""))),"")</f>
        <v/>
      </c>
      <c r="CV933" t="str">
        <f>IFERROR('Prod y alimentación'!Z991*IF($AN933=$R$10,VLOOKUP($AO933,Listas!$B$6:$C$106,2,),IF($AN933=$R$11,VLOOKUP($AO933,Listas!$E$6:$F$106,2,),IF($AN933=$R$12,VLOOKUP($AO933,Listas!$H$6:$I$106,2,),""))),"")</f>
        <v/>
      </c>
      <c r="CW933" t="str">
        <f>IFERROR('Prod y alimentación'!AC991*IF($AN933=$R$10,VLOOKUP($AO933,Listas!$B$6:$C$106,2,),IF($AN933=$R$11,VLOOKUP($AO933,Listas!$E$6:$F$106,2,),IF($AN933=$R$12,VLOOKUP($AO933,Listas!$H$6:$I$106,2,),""))),"")</f>
        <v/>
      </c>
      <c r="CX933" t="str">
        <f>IFERROR('Prod y alimentación'!AF991*IF($AN933=$R$10,VLOOKUP($AO933,Listas!$B$6:$C$106,2,),IF($AN933=$R$11,VLOOKUP($AO933,Listas!$E$6:$F$106,2,),IF($AN933=$R$12,VLOOKUP($AO933,Listas!$H$6:$I$106,2,),""))),"")</f>
        <v/>
      </c>
      <c r="CY933" t="str">
        <f>IFERROR('Prod y alimentación'!AI991*IF($AN933=$R$10,VLOOKUP($AO933,Listas!$B$6:$C$106,2,),IF($AN933=$R$11,VLOOKUP($AO933,Listas!$E$6:$F$106,2,),IF($AN933=$R$12,VLOOKUP($AO933,Listas!$H$6:$I$106,2,),""))),"")</f>
        <v/>
      </c>
      <c r="CZ933" t="str">
        <f>IFERROR('Prod y alimentación'!AL991*IF($AN933=$R$10,VLOOKUP($AO933,Listas!$B$6:$C$106,2,),IF($AN933=$R$11,VLOOKUP($AO933,Listas!$E$6:$F$106,2,),IF($AN933=$R$12,VLOOKUP($AO933,Listas!$H$6:$I$106,2,),""))),"")</f>
        <v/>
      </c>
    </row>
    <row r="934" spans="80:104" x14ac:dyDescent="0.35">
      <c r="CB934" t="str">
        <f>IF(Reservas!E939="",IF(Reservas!D939="","",IF(Reservas!C939=$O$10,0.85,IF(Reservas!C939=$O$11,0.45,IF(Reservas!C939=$O$12,0.33,"")))),Reservas!E939)</f>
        <v/>
      </c>
      <c r="CC934" t="str">
        <f>IF(Reservas!H939="",IF(Reservas!G939="","",IF(Reservas!F939=$O$10,0.85,IF(Reservas!F939=$O$11,0.45,IF(Reservas!F939=$O$12,0.33,"")))),Reservas!H939)</f>
        <v/>
      </c>
      <c r="CD934" t="str">
        <f>IF(Reservas!K939="",IF(Reservas!J939="","",IF(Reservas!I939=$O$10,0.85,IF(Reservas!I939=$O$11,0.45,IF(Reservas!I939=$O$12,0.33,"")))),Reservas!K939)</f>
        <v/>
      </c>
      <c r="CE934" t="str">
        <f>IF(Reservas!N939="",IF(Reservas!M939="","",IF(Reservas!L939=$O$10,0.85,IF(Reservas!L939=$O$11,0.45,IF(Reservas!L939=$O$12,0.33,"")))),Reservas!N939)</f>
        <v/>
      </c>
      <c r="CF934" t="str">
        <f>IF(Reservas!Q939="",IF(Reservas!P939="","",IF(Reservas!O939=$O$10,0.85,IF(Reservas!O939=$O$11,0.45,IF(Reservas!O939=$O$12,0.33,"")))),Reservas!Q939)</f>
        <v/>
      </c>
      <c r="CG934" t="str">
        <f>IF(Reservas!T939="",IF(Reservas!S939="","",IF(Reservas!R939=$O$10,0.85,IF(Reservas!R939=$O$11,0.45,IF(Reservas!R939=$O$12,0.33,"")))),Reservas!T939)</f>
        <v/>
      </c>
      <c r="CH934" t="str">
        <f>IF(Reservas!W939="",IF(Reservas!V939="","",IF(Reservas!U939=$O$10,0.85,IF(Reservas!U939=$O$11,0.45,IF(Reservas!U939=$O$12,0.33,"")))),Reservas!W939)</f>
        <v/>
      </c>
      <c r="CI934" t="str">
        <f>IF(Reservas!Z939="",IF(Reservas!Y939="","",IF(Reservas!X939=$O$10,0.85,IF(Reservas!X939=$O$11,0.45,IF(Reservas!X939=$O$12,0.33,"")))),Reservas!Z939)</f>
        <v/>
      </c>
      <c r="CJ934" t="str">
        <f>IF(Reservas!AC939="",IF(Reservas!AB939="","",IF(Reservas!AA939=$O$10,0.85,IF(Reservas!AA939=$O$11,0.45,IF(Reservas!AA939=$O$12,0.33,"")))),Reservas!AC939)</f>
        <v/>
      </c>
      <c r="CK934" t="str">
        <f>IF(Reservas!AF939="",IF(Reservas!AE939="","",IF(Reservas!AD939=$O$10,0.85,IF(Reservas!AD939=$O$11,0.45,IF(Reservas!AD939=$O$12,0.33,"")))),Reservas!AF939)</f>
        <v/>
      </c>
      <c r="CL934" t="str">
        <f>IF(Reservas!AI939="",IF(Reservas!AH939="","",IF(Reservas!AG939=$O$10,0.85,IF(Reservas!AG939=$O$11,0.45,IF(Reservas!AG939=$O$12,0.33,"")))),Reservas!AI939)</f>
        <v/>
      </c>
      <c r="CM934" t="str">
        <f>IF(Reservas!AL939="",IF(Reservas!AK939="","",IF(Reservas!AJ939=$O$10,0.85,IF(Reservas!AJ939=$O$11,0.45,IF(Reservas!AJ939=$O$12,0.33,"")))),Reservas!AL939)</f>
        <v/>
      </c>
      <c r="CO934" t="str">
        <f>IFERROR('Prod y alimentación'!E992*IF($AN934=$R$10,VLOOKUP($AO934,Listas!$B$6:$C$106,2,),IF($AN934=$R$11,VLOOKUP($AO934,Listas!$E$6:$F$106,2,),IF($AN934=$R$12,VLOOKUP($AO934,Listas!$H$6:$I$106,2,),""))),"")</f>
        <v/>
      </c>
      <c r="CP934" t="str">
        <f>IFERROR('Prod y alimentación'!H992*IF($AN934=$R$10,VLOOKUP($AO934,Listas!$B$6:$C$106,2,),IF($AN934=$R$11,VLOOKUP($AO934,Listas!$E$6:$F$106,2,),IF($AN934=$R$12,VLOOKUP($AO934,Listas!$H$6:$I$106,2,),""))),"")</f>
        <v/>
      </c>
      <c r="CQ934" t="str">
        <f>IFERROR('Prod y alimentación'!K992*IF($AN934=$R$10,VLOOKUP($AO934,Listas!$B$6:$C$106,2,),IF($AN934=$R$11,VLOOKUP($AO934,Listas!$E$6:$F$106,2,),IF($AN934=$R$12,VLOOKUP($AO934,Listas!$H$6:$I$106,2,),""))),"")</f>
        <v/>
      </c>
      <c r="CR934" t="str">
        <f>IFERROR('Prod y alimentación'!N992*IF($AN934=$R$10,VLOOKUP($AO934,Listas!$B$6:$C$106,2,),IF($AN934=$R$11,VLOOKUP($AO934,Listas!$E$6:$F$106,2,),IF($AN934=$R$12,VLOOKUP($AO934,Listas!$H$6:$I$106,2,),""))),"")</f>
        <v/>
      </c>
      <c r="CS934" t="str">
        <f>IFERROR('Prod y alimentación'!Q992*IF($AN934=$R$10,VLOOKUP($AO934,Listas!$B$6:$C$106,2,),IF($AN934=$R$11,VLOOKUP($AO934,Listas!$E$6:$F$106,2,),IF($AN934=$R$12,VLOOKUP($AO934,Listas!$H$6:$I$106,2,),""))),"")</f>
        <v/>
      </c>
      <c r="CT934" t="str">
        <f>IFERROR('Prod y alimentación'!T992*IF($AN934=$R$10,VLOOKUP($AO934,Listas!$B$6:$C$106,2,),IF($AN934=$R$11,VLOOKUP($AO934,Listas!$E$6:$F$106,2,),IF($AN934=$R$12,VLOOKUP($AO934,Listas!$H$6:$I$106,2,),""))),"")</f>
        <v/>
      </c>
      <c r="CU934" t="str">
        <f>IFERROR('Prod y alimentación'!W992*IF($AN934=$R$10,VLOOKUP($AO934,Listas!$B$6:$C$106,2,),IF($AN934=$R$11,VLOOKUP($AO934,Listas!$E$6:$F$106,2,),IF($AN934=$R$12,VLOOKUP($AO934,Listas!$H$6:$I$106,2,),""))),"")</f>
        <v/>
      </c>
      <c r="CV934" t="str">
        <f>IFERROR('Prod y alimentación'!Z992*IF($AN934=$R$10,VLOOKUP($AO934,Listas!$B$6:$C$106,2,),IF($AN934=$R$11,VLOOKUP($AO934,Listas!$E$6:$F$106,2,),IF($AN934=$R$12,VLOOKUP($AO934,Listas!$H$6:$I$106,2,),""))),"")</f>
        <v/>
      </c>
      <c r="CW934" t="str">
        <f>IFERROR('Prod y alimentación'!AC992*IF($AN934=$R$10,VLOOKUP($AO934,Listas!$B$6:$C$106,2,),IF($AN934=$R$11,VLOOKUP($AO934,Listas!$E$6:$F$106,2,),IF($AN934=$R$12,VLOOKUP($AO934,Listas!$H$6:$I$106,2,),""))),"")</f>
        <v/>
      </c>
      <c r="CX934" t="str">
        <f>IFERROR('Prod y alimentación'!AF992*IF($AN934=$R$10,VLOOKUP($AO934,Listas!$B$6:$C$106,2,),IF($AN934=$R$11,VLOOKUP($AO934,Listas!$E$6:$F$106,2,),IF($AN934=$R$12,VLOOKUP($AO934,Listas!$H$6:$I$106,2,),""))),"")</f>
        <v/>
      </c>
      <c r="CY934" t="str">
        <f>IFERROR('Prod y alimentación'!AI992*IF($AN934=$R$10,VLOOKUP($AO934,Listas!$B$6:$C$106,2,),IF($AN934=$R$11,VLOOKUP($AO934,Listas!$E$6:$F$106,2,),IF($AN934=$R$12,VLOOKUP($AO934,Listas!$H$6:$I$106,2,),""))),"")</f>
        <v/>
      </c>
      <c r="CZ934" t="str">
        <f>IFERROR('Prod y alimentación'!AL992*IF($AN934=$R$10,VLOOKUP($AO934,Listas!$B$6:$C$106,2,),IF($AN934=$R$11,VLOOKUP($AO934,Listas!$E$6:$F$106,2,),IF($AN934=$R$12,VLOOKUP($AO934,Listas!$H$6:$I$106,2,),""))),"")</f>
        <v/>
      </c>
    </row>
    <row r="935" spans="80:104" x14ac:dyDescent="0.35">
      <c r="CB935" t="str">
        <f>IF(Reservas!E940="",IF(Reservas!D940="","",IF(Reservas!C940=$O$10,0.85,IF(Reservas!C940=$O$11,0.45,IF(Reservas!C940=$O$12,0.33,"")))),Reservas!E940)</f>
        <v/>
      </c>
      <c r="CC935" t="str">
        <f>IF(Reservas!H940="",IF(Reservas!G940="","",IF(Reservas!F940=$O$10,0.85,IF(Reservas!F940=$O$11,0.45,IF(Reservas!F940=$O$12,0.33,"")))),Reservas!H940)</f>
        <v/>
      </c>
      <c r="CD935" t="str">
        <f>IF(Reservas!K940="",IF(Reservas!J940="","",IF(Reservas!I940=$O$10,0.85,IF(Reservas!I940=$O$11,0.45,IF(Reservas!I940=$O$12,0.33,"")))),Reservas!K940)</f>
        <v/>
      </c>
      <c r="CE935" t="str">
        <f>IF(Reservas!N940="",IF(Reservas!M940="","",IF(Reservas!L940=$O$10,0.85,IF(Reservas!L940=$O$11,0.45,IF(Reservas!L940=$O$12,0.33,"")))),Reservas!N940)</f>
        <v/>
      </c>
      <c r="CF935" t="str">
        <f>IF(Reservas!Q940="",IF(Reservas!P940="","",IF(Reservas!O940=$O$10,0.85,IF(Reservas!O940=$O$11,0.45,IF(Reservas!O940=$O$12,0.33,"")))),Reservas!Q940)</f>
        <v/>
      </c>
      <c r="CG935" t="str">
        <f>IF(Reservas!T940="",IF(Reservas!S940="","",IF(Reservas!R940=$O$10,0.85,IF(Reservas!R940=$O$11,0.45,IF(Reservas!R940=$O$12,0.33,"")))),Reservas!T940)</f>
        <v/>
      </c>
      <c r="CH935" t="str">
        <f>IF(Reservas!W940="",IF(Reservas!V940="","",IF(Reservas!U940=$O$10,0.85,IF(Reservas!U940=$O$11,0.45,IF(Reservas!U940=$O$12,0.33,"")))),Reservas!W940)</f>
        <v/>
      </c>
      <c r="CI935" t="str">
        <f>IF(Reservas!Z940="",IF(Reservas!Y940="","",IF(Reservas!X940=$O$10,0.85,IF(Reservas!X940=$O$11,0.45,IF(Reservas!X940=$O$12,0.33,"")))),Reservas!Z940)</f>
        <v/>
      </c>
      <c r="CJ935" t="str">
        <f>IF(Reservas!AC940="",IF(Reservas!AB940="","",IF(Reservas!AA940=$O$10,0.85,IF(Reservas!AA940=$O$11,0.45,IF(Reservas!AA940=$O$12,0.33,"")))),Reservas!AC940)</f>
        <v/>
      </c>
      <c r="CK935" t="str">
        <f>IF(Reservas!AF940="",IF(Reservas!AE940="","",IF(Reservas!AD940=$O$10,0.85,IF(Reservas!AD940=$O$11,0.45,IF(Reservas!AD940=$O$12,0.33,"")))),Reservas!AF940)</f>
        <v/>
      </c>
      <c r="CL935" t="str">
        <f>IF(Reservas!AI940="",IF(Reservas!AH940="","",IF(Reservas!AG940=$O$10,0.85,IF(Reservas!AG940=$O$11,0.45,IF(Reservas!AG940=$O$12,0.33,"")))),Reservas!AI940)</f>
        <v/>
      </c>
      <c r="CM935" t="str">
        <f>IF(Reservas!AL940="",IF(Reservas!AK940="","",IF(Reservas!AJ940=$O$10,0.85,IF(Reservas!AJ940=$O$11,0.45,IF(Reservas!AJ940=$O$12,0.33,"")))),Reservas!AL940)</f>
        <v/>
      </c>
      <c r="CO935" t="str">
        <f>IFERROR('Prod y alimentación'!E993*IF($AN935=$R$10,VLOOKUP($AO935,Listas!$B$6:$C$106,2,),IF($AN935=$R$11,VLOOKUP($AO935,Listas!$E$6:$F$106,2,),IF($AN935=$R$12,VLOOKUP($AO935,Listas!$H$6:$I$106,2,),""))),"")</f>
        <v/>
      </c>
      <c r="CP935" t="str">
        <f>IFERROR('Prod y alimentación'!H993*IF($AN935=$R$10,VLOOKUP($AO935,Listas!$B$6:$C$106,2,),IF($AN935=$R$11,VLOOKUP($AO935,Listas!$E$6:$F$106,2,),IF($AN935=$R$12,VLOOKUP($AO935,Listas!$H$6:$I$106,2,),""))),"")</f>
        <v/>
      </c>
      <c r="CQ935" t="str">
        <f>IFERROR('Prod y alimentación'!K993*IF($AN935=$R$10,VLOOKUP($AO935,Listas!$B$6:$C$106,2,),IF($AN935=$R$11,VLOOKUP($AO935,Listas!$E$6:$F$106,2,),IF($AN935=$R$12,VLOOKUP($AO935,Listas!$H$6:$I$106,2,),""))),"")</f>
        <v/>
      </c>
      <c r="CR935" t="str">
        <f>IFERROR('Prod y alimentación'!N993*IF($AN935=$R$10,VLOOKUP($AO935,Listas!$B$6:$C$106,2,),IF($AN935=$R$11,VLOOKUP($AO935,Listas!$E$6:$F$106,2,),IF($AN935=$R$12,VLOOKUP($AO935,Listas!$H$6:$I$106,2,),""))),"")</f>
        <v/>
      </c>
      <c r="CS935" t="str">
        <f>IFERROR('Prod y alimentación'!Q993*IF($AN935=$R$10,VLOOKUP($AO935,Listas!$B$6:$C$106,2,),IF($AN935=$R$11,VLOOKUP($AO935,Listas!$E$6:$F$106,2,),IF($AN935=$R$12,VLOOKUP($AO935,Listas!$H$6:$I$106,2,),""))),"")</f>
        <v/>
      </c>
      <c r="CT935" t="str">
        <f>IFERROR('Prod y alimentación'!T993*IF($AN935=$R$10,VLOOKUP($AO935,Listas!$B$6:$C$106,2,),IF($AN935=$R$11,VLOOKUP($AO935,Listas!$E$6:$F$106,2,),IF($AN935=$R$12,VLOOKUP($AO935,Listas!$H$6:$I$106,2,),""))),"")</f>
        <v/>
      </c>
      <c r="CU935" t="str">
        <f>IFERROR('Prod y alimentación'!W993*IF($AN935=$R$10,VLOOKUP($AO935,Listas!$B$6:$C$106,2,),IF($AN935=$R$11,VLOOKUP($AO935,Listas!$E$6:$F$106,2,),IF($AN935=$R$12,VLOOKUP($AO935,Listas!$H$6:$I$106,2,),""))),"")</f>
        <v/>
      </c>
      <c r="CV935" t="str">
        <f>IFERROR('Prod y alimentación'!Z993*IF($AN935=$R$10,VLOOKUP($AO935,Listas!$B$6:$C$106,2,),IF($AN935=$R$11,VLOOKUP($AO935,Listas!$E$6:$F$106,2,),IF($AN935=$R$12,VLOOKUP($AO935,Listas!$H$6:$I$106,2,),""))),"")</f>
        <v/>
      </c>
      <c r="CW935" t="str">
        <f>IFERROR('Prod y alimentación'!AC993*IF($AN935=$R$10,VLOOKUP($AO935,Listas!$B$6:$C$106,2,),IF($AN935=$R$11,VLOOKUP($AO935,Listas!$E$6:$F$106,2,),IF($AN935=$R$12,VLOOKUP($AO935,Listas!$H$6:$I$106,2,),""))),"")</f>
        <v/>
      </c>
      <c r="CX935" t="str">
        <f>IFERROR('Prod y alimentación'!AF993*IF($AN935=$R$10,VLOOKUP($AO935,Listas!$B$6:$C$106,2,),IF($AN935=$R$11,VLOOKUP($AO935,Listas!$E$6:$F$106,2,),IF($AN935=$R$12,VLOOKUP($AO935,Listas!$H$6:$I$106,2,),""))),"")</f>
        <v/>
      </c>
      <c r="CY935" t="str">
        <f>IFERROR('Prod y alimentación'!AI993*IF($AN935=$R$10,VLOOKUP($AO935,Listas!$B$6:$C$106,2,),IF($AN935=$R$11,VLOOKUP($AO935,Listas!$E$6:$F$106,2,),IF($AN935=$R$12,VLOOKUP($AO935,Listas!$H$6:$I$106,2,),""))),"")</f>
        <v/>
      </c>
      <c r="CZ935" t="str">
        <f>IFERROR('Prod y alimentación'!AL993*IF($AN935=$R$10,VLOOKUP($AO935,Listas!$B$6:$C$106,2,),IF($AN935=$R$11,VLOOKUP($AO935,Listas!$E$6:$F$106,2,),IF($AN935=$R$12,VLOOKUP($AO935,Listas!$H$6:$I$106,2,),""))),"")</f>
        <v/>
      </c>
    </row>
    <row r="936" spans="80:104" x14ac:dyDescent="0.35">
      <c r="CB936" t="str">
        <f>IF(Reservas!E941="",IF(Reservas!D941="","",IF(Reservas!C941=$O$10,0.85,IF(Reservas!C941=$O$11,0.45,IF(Reservas!C941=$O$12,0.33,"")))),Reservas!E941)</f>
        <v/>
      </c>
      <c r="CC936" t="str">
        <f>IF(Reservas!H941="",IF(Reservas!G941="","",IF(Reservas!F941=$O$10,0.85,IF(Reservas!F941=$O$11,0.45,IF(Reservas!F941=$O$12,0.33,"")))),Reservas!H941)</f>
        <v/>
      </c>
      <c r="CD936" t="str">
        <f>IF(Reservas!K941="",IF(Reservas!J941="","",IF(Reservas!I941=$O$10,0.85,IF(Reservas!I941=$O$11,0.45,IF(Reservas!I941=$O$12,0.33,"")))),Reservas!K941)</f>
        <v/>
      </c>
      <c r="CE936" t="str">
        <f>IF(Reservas!N941="",IF(Reservas!M941="","",IF(Reservas!L941=$O$10,0.85,IF(Reservas!L941=$O$11,0.45,IF(Reservas!L941=$O$12,0.33,"")))),Reservas!N941)</f>
        <v/>
      </c>
      <c r="CF936" t="str">
        <f>IF(Reservas!Q941="",IF(Reservas!P941="","",IF(Reservas!O941=$O$10,0.85,IF(Reservas!O941=$O$11,0.45,IF(Reservas!O941=$O$12,0.33,"")))),Reservas!Q941)</f>
        <v/>
      </c>
      <c r="CG936" t="str">
        <f>IF(Reservas!T941="",IF(Reservas!S941="","",IF(Reservas!R941=$O$10,0.85,IF(Reservas!R941=$O$11,0.45,IF(Reservas!R941=$O$12,0.33,"")))),Reservas!T941)</f>
        <v/>
      </c>
      <c r="CH936" t="str">
        <f>IF(Reservas!W941="",IF(Reservas!V941="","",IF(Reservas!U941=$O$10,0.85,IF(Reservas!U941=$O$11,0.45,IF(Reservas!U941=$O$12,0.33,"")))),Reservas!W941)</f>
        <v/>
      </c>
      <c r="CI936" t="str">
        <f>IF(Reservas!Z941="",IF(Reservas!Y941="","",IF(Reservas!X941=$O$10,0.85,IF(Reservas!X941=$O$11,0.45,IF(Reservas!X941=$O$12,0.33,"")))),Reservas!Z941)</f>
        <v/>
      </c>
      <c r="CJ936" t="str">
        <f>IF(Reservas!AC941="",IF(Reservas!AB941="","",IF(Reservas!AA941=$O$10,0.85,IF(Reservas!AA941=$O$11,0.45,IF(Reservas!AA941=$O$12,0.33,"")))),Reservas!AC941)</f>
        <v/>
      </c>
      <c r="CK936" t="str">
        <f>IF(Reservas!AF941="",IF(Reservas!AE941="","",IF(Reservas!AD941=$O$10,0.85,IF(Reservas!AD941=$O$11,0.45,IF(Reservas!AD941=$O$12,0.33,"")))),Reservas!AF941)</f>
        <v/>
      </c>
      <c r="CL936" t="str">
        <f>IF(Reservas!AI941="",IF(Reservas!AH941="","",IF(Reservas!AG941=$O$10,0.85,IF(Reservas!AG941=$O$11,0.45,IF(Reservas!AG941=$O$12,0.33,"")))),Reservas!AI941)</f>
        <v/>
      </c>
      <c r="CM936" t="str">
        <f>IF(Reservas!AL941="",IF(Reservas!AK941="","",IF(Reservas!AJ941=$O$10,0.85,IF(Reservas!AJ941=$O$11,0.45,IF(Reservas!AJ941=$O$12,0.33,"")))),Reservas!AL941)</f>
        <v/>
      </c>
      <c r="CO936" t="str">
        <f>IFERROR('Prod y alimentación'!E994*IF($AN936=$R$10,VLOOKUP($AO936,Listas!$B$6:$C$106,2,),IF($AN936=$R$11,VLOOKUP($AO936,Listas!$E$6:$F$106,2,),IF($AN936=$R$12,VLOOKUP($AO936,Listas!$H$6:$I$106,2,),""))),"")</f>
        <v/>
      </c>
      <c r="CP936" t="str">
        <f>IFERROR('Prod y alimentación'!H994*IF($AN936=$R$10,VLOOKUP($AO936,Listas!$B$6:$C$106,2,),IF($AN936=$R$11,VLOOKUP($AO936,Listas!$E$6:$F$106,2,),IF($AN936=$R$12,VLOOKUP($AO936,Listas!$H$6:$I$106,2,),""))),"")</f>
        <v/>
      </c>
      <c r="CQ936" t="str">
        <f>IFERROR('Prod y alimentación'!K994*IF($AN936=$R$10,VLOOKUP($AO936,Listas!$B$6:$C$106,2,),IF($AN936=$R$11,VLOOKUP($AO936,Listas!$E$6:$F$106,2,),IF($AN936=$R$12,VLOOKUP($AO936,Listas!$H$6:$I$106,2,),""))),"")</f>
        <v/>
      </c>
      <c r="CR936" t="str">
        <f>IFERROR('Prod y alimentación'!N994*IF($AN936=$R$10,VLOOKUP($AO936,Listas!$B$6:$C$106,2,),IF($AN936=$R$11,VLOOKUP($AO936,Listas!$E$6:$F$106,2,),IF($AN936=$R$12,VLOOKUP($AO936,Listas!$H$6:$I$106,2,),""))),"")</f>
        <v/>
      </c>
      <c r="CS936" t="str">
        <f>IFERROR('Prod y alimentación'!Q994*IF($AN936=$R$10,VLOOKUP($AO936,Listas!$B$6:$C$106,2,),IF($AN936=$R$11,VLOOKUP($AO936,Listas!$E$6:$F$106,2,),IF($AN936=$R$12,VLOOKUP($AO936,Listas!$H$6:$I$106,2,),""))),"")</f>
        <v/>
      </c>
      <c r="CT936" t="str">
        <f>IFERROR('Prod y alimentación'!T994*IF($AN936=$R$10,VLOOKUP($AO936,Listas!$B$6:$C$106,2,),IF($AN936=$R$11,VLOOKUP($AO936,Listas!$E$6:$F$106,2,),IF($AN936=$R$12,VLOOKUP($AO936,Listas!$H$6:$I$106,2,),""))),"")</f>
        <v/>
      </c>
      <c r="CU936" t="str">
        <f>IFERROR('Prod y alimentación'!W994*IF($AN936=$R$10,VLOOKUP($AO936,Listas!$B$6:$C$106,2,),IF($AN936=$R$11,VLOOKUP($AO936,Listas!$E$6:$F$106,2,),IF($AN936=$R$12,VLOOKUP($AO936,Listas!$H$6:$I$106,2,),""))),"")</f>
        <v/>
      </c>
      <c r="CV936" t="str">
        <f>IFERROR('Prod y alimentación'!Z994*IF($AN936=$R$10,VLOOKUP($AO936,Listas!$B$6:$C$106,2,),IF($AN936=$R$11,VLOOKUP($AO936,Listas!$E$6:$F$106,2,),IF($AN936=$R$12,VLOOKUP($AO936,Listas!$H$6:$I$106,2,),""))),"")</f>
        <v/>
      </c>
      <c r="CW936" t="str">
        <f>IFERROR('Prod y alimentación'!AC994*IF($AN936=$R$10,VLOOKUP($AO936,Listas!$B$6:$C$106,2,),IF($AN936=$R$11,VLOOKUP($AO936,Listas!$E$6:$F$106,2,),IF($AN936=$R$12,VLOOKUP($AO936,Listas!$H$6:$I$106,2,),""))),"")</f>
        <v/>
      </c>
      <c r="CX936" t="str">
        <f>IFERROR('Prod y alimentación'!AF994*IF($AN936=$R$10,VLOOKUP($AO936,Listas!$B$6:$C$106,2,),IF($AN936=$R$11,VLOOKUP($AO936,Listas!$E$6:$F$106,2,),IF($AN936=$R$12,VLOOKUP($AO936,Listas!$H$6:$I$106,2,),""))),"")</f>
        <v/>
      </c>
      <c r="CY936" t="str">
        <f>IFERROR('Prod y alimentación'!AI994*IF($AN936=$R$10,VLOOKUP($AO936,Listas!$B$6:$C$106,2,),IF($AN936=$R$11,VLOOKUP($AO936,Listas!$E$6:$F$106,2,),IF($AN936=$R$12,VLOOKUP($AO936,Listas!$H$6:$I$106,2,),""))),"")</f>
        <v/>
      </c>
      <c r="CZ936" t="str">
        <f>IFERROR('Prod y alimentación'!AL994*IF($AN936=$R$10,VLOOKUP($AO936,Listas!$B$6:$C$106,2,),IF($AN936=$R$11,VLOOKUP($AO936,Listas!$E$6:$F$106,2,),IF($AN936=$R$12,VLOOKUP($AO936,Listas!$H$6:$I$106,2,),""))),"")</f>
        <v/>
      </c>
    </row>
    <row r="937" spans="80:104" x14ac:dyDescent="0.35">
      <c r="CB937" t="str">
        <f>IF(Reservas!E942="",IF(Reservas!D942="","",IF(Reservas!C942=$O$10,0.85,IF(Reservas!C942=$O$11,0.45,IF(Reservas!C942=$O$12,0.33,"")))),Reservas!E942)</f>
        <v/>
      </c>
      <c r="CC937" t="str">
        <f>IF(Reservas!H942="",IF(Reservas!G942="","",IF(Reservas!F942=$O$10,0.85,IF(Reservas!F942=$O$11,0.45,IF(Reservas!F942=$O$12,0.33,"")))),Reservas!H942)</f>
        <v/>
      </c>
      <c r="CD937" t="str">
        <f>IF(Reservas!K942="",IF(Reservas!J942="","",IF(Reservas!I942=$O$10,0.85,IF(Reservas!I942=$O$11,0.45,IF(Reservas!I942=$O$12,0.33,"")))),Reservas!K942)</f>
        <v/>
      </c>
      <c r="CE937" t="str">
        <f>IF(Reservas!N942="",IF(Reservas!M942="","",IF(Reservas!L942=$O$10,0.85,IF(Reservas!L942=$O$11,0.45,IF(Reservas!L942=$O$12,0.33,"")))),Reservas!N942)</f>
        <v/>
      </c>
      <c r="CF937" t="str">
        <f>IF(Reservas!Q942="",IF(Reservas!P942="","",IF(Reservas!O942=$O$10,0.85,IF(Reservas!O942=$O$11,0.45,IF(Reservas!O942=$O$12,0.33,"")))),Reservas!Q942)</f>
        <v/>
      </c>
      <c r="CG937" t="str">
        <f>IF(Reservas!T942="",IF(Reservas!S942="","",IF(Reservas!R942=$O$10,0.85,IF(Reservas!R942=$O$11,0.45,IF(Reservas!R942=$O$12,0.33,"")))),Reservas!T942)</f>
        <v/>
      </c>
      <c r="CH937" t="str">
        <f>IF(Reservas!W942="",IF(Reservas!V942="","",IF(Reservas!U942=$O$10,0.85,IF(Reservas!U942=$O$11,0.45,IF(Reservas!U942=$O$12,0.33,"")))),Reservas!W942)</f>
        <v/>
      </c>
      <c r="CI937" t="str">
        <f>IF(Reservas!Z942="",IF(Reservas!Y942="","",IF(Reservas!X942=$O$10,0.85,IF(Reservas!X942=$O$11,0.45,IF(Reservas!X942=$O$12,0.33,"")))),Reservas!Z942)</f>
        <v/>
      </c>
      <c r="CJ937" t="str">
        <f>IF(Reservas!AC942="",IF(Reservas!AB942="","",IF(Reservas!AA942=$O$10,0.85,IF(Reservas!AA942=$O$11,0.45,IF(Reservas!AA942=$O$12,0.33,"")))),Reservas!AC942)</f>
        <v/>
      </c>
      <c r="CK937" t="str">
        <f>IF(Reservas!AF942="",IF(Reservas!AE942="","",IF(Reservas!AD942=$O$10,0.85,IF(Reservas!AD942=$O$11,0.45,IF(Reservas!AD942=$O$12,0.33,"")))),Reservas!AF942)</f>
        <v/>
      </c>
      <c r="CL937" t="str">
        <f>IF(Reservas!AI942="",IF(Reservas!AH942="","",IF(Reservas!AG942=$O$10,0.85,IF(Reservas!AG942=$O$11,0.45,IF(Reservas!AG942=$O$12,0.33,"")))),Reservas!AI942)</f>
        <v/>
      </c>
      <c r="CM937" t="str">
        <f>IF(Reservas!AL942="",IF(Reservas!AK942="","",IF(Reservas!AJ942=$O$10,0.85,IF(Reservas!AJ942=$O$11,0.45,IF(Reservas!AJ942=$O$12,0.33,"")))),Reservas!AL942)</f>
        <v/>
      </c>
      <c r="CO937" t="str">
        <f>IFERROR('Prod y alimentación'!E995*IF($AN937=$R$10,VLOOKUP($AO937,Listas!$B$6:$C$106,2,),IF($AN937=$R$11,VLOOKUP($AO937,Listas!$E$6:$F$106,2,),IF($AN937=$R$12,VLOOKUP($AO937,Listas!$H$6:$I$106,2,),""))),"")</f>
        <v/>
      </c>
      <c r="CP937" t="str">
        <f>IFERROR('Prod y alimentación'!H995*IF($AN937=$R$10,VLOOKUP($AO937,Listas!$B$6:$C$106,2,),IF($AN937=$R$11,VLOOKUP($AO937,Listas!$E$6:$F$106,2,),IF($AN937=$R$12,VLOOKUP($AO937,Listas!$H$6:$I$106,2,),""))),"")</f>
        <v/>
      </c>
      <c r="CQ937" t="str">
        <f>IFERROR('Prod y alimentación'!K995*IF($AN937=$R$10,VLOOKUP($AO937,Listas!$B$6:$C$106,2,),IF($AN937=$R$11,VLOOKUP($AO937,Listas!$E$6:$F$106,2,),IF($AN937=$R$12,VLOOKUP($AO937,Listas!$H$6:$I$106,2,),""))),"")</f>
        <v/>
      </c>
      <c r="CR937" t="str">
        <f>IFERROR('Prod y alimentación'!N995*IF($AN937=$R$10,VLOOKUP($AO937,Listas!$B$6:$C$106,2,),IF($AN937=$R$11,VLOOKUP($AO937,Listas!$E$6:$F$106,2,),IF($AN937=$R$12,VLOOKUP($AO937,Listas!$H$6:$I$106,2,),""))),"")</f>
        <v/>
      </c>
      <c r="CS937" t="str">
        <f>IFERROR('Prod y alimentación'!Q995*IF($AN937=$R$10,VLOOKUP($AO937,Listas!$B$6:$C$106,2,),IF($AN937=$R$11,VLOOKUP($AO937,Listas!$E$6:$F$106,2,),IF($AN937=$R$12,VLOOKUP($AO937,Listas!$H$6:$I$106,2,),""))),"")</f>
        <v/>
      </c>
      <c r="CT937" t="str">
        <f>IFERROR('Prod y alimentación'!T995*IF($AN937=$R$10,VLOOKUP($AO937,Listas!$B$6:$C$106,2,),IF($AN937=$R$11,VLOOKUP($AO937,Listas!$E$6:$F$106,2,),IF($AN937=$R$12,VLOOKUP($AO937,Listas!$H$6:$I$106,2,),""))),"")</f>
        <v/>
      </c>
      <c r="CU937" t="str">
        <f>IFERROR('Prod y alimentación'!W995*IF($AN937=$R$10,VLOOKUP($AO937,Listas!$B$6:$C$106,2,),IF($AN937=$R$11,VLOOKUP($AO937,Listas!$E$6:$F$106,2,),IF($AN937=$R$12,VLOOKUP($AO937,Listas!$H$6:$I$106,2,),""))),"")</f>
        <v/>
      </c>
      <c r="CV937" t="str">
        <f>IFERROR('Prod y alimentación'!Z995*IF($AN937=$R$10,VLOOKUP($AO937,Listas!$B$6:$C$106,2,),IF($AN937=$R$11,VLOOKUP($AO937,Listas!$E$6:$F$106,2,),IF($AN937=$R$12,VLOOKUP($AO937,Listas!$H$6:$I$106,2,),""))),"")</f>
        <v/>
      </c>
      <c r="CW937" t="str">
        <f>IFERROR('Prod y alimentación'!AC995*IF($AN937=$R$10,VLOOKUP($AO937,Listas!$B$6:$C$106,2,),IF($AN937=$R$11,VLOOKUP($AO937,Listas!$E$6:$F$106,2,),IF($AN937=$R$12,VLOOKUP($AO937,Listas!$H$6:$I$106,2,),""))),"")</f>
        <v/>
      </c>
      <c r="CX937" t="str">
        <f>IFERROR('Prod y alimentación'!AF995*IF($AN937=$R$10,VLOOKUP($AO937,Listas!$B$6:$C$106,2,),IF($AN937=$R$11,VLOOKUP($AO937,Listas!$E$6:$F$106,2,),IF($AN937=$R$12,VLOOKUP($AO937,Listas!$H$6:$I$106,2,),""))),"")</f>
        <v/>
      </c>
      <c r="CY937" t="str">
        <f>IFERROR('Prod y alimentación'!AI995*IF($AN937=$R$10,VLOOKUP($AO937,Listas!$B$6:$C$106,2,),IF($AN937=$R$11,VLOOKUP($AO937,Listas!$E$6:$F$106,2,),IF($AN937=$R$12,VLOOKUP($AO937,Listas!$H$6:$I$106,2,),""))),"")</f>
        <v/>
      </c>
      <c r="CZ937" t="str">
        <f>IFERROR('Prod y alimentación'!AL995*IF($AN937=$R$10,VLOOKUP($AO937,Listas!$B$6:$C$106,2,),IF($AN937=$R$11,VLOOKUP($AO937,Listas!$E$6:$F$106,2,),IF($AN937=$R$12,VLOOKUP($AO937,Listas!$H$6:$I$106,2,),""))),"")</f>
        <v/>
      </c>
    </row>
    <row r="938" spans="80:104" x14ac:dyDescent="0.35">
      <c r="CB938" t="str">
        <f>IF(Reservas!E943="",IF(Reservas!D943="","",IF(Reservas!C943=$O$10,0.85,IF(Reservas!C943=$O$11,0.45,IF(Reservas!C943=$O$12,0.33,"")))),Reservas!E943)</f>
        <v/>
      </c>
      <c r="CC938" t="str">
        <f>IF(Reservas!H943="",IF(Reservas!G943="","",IF(Reservas!F943=$O$10,0.85,IF(Reservas!F943=$O$11,0.45,IF(Reservas!F943=$O$12,0.33,"")))),Reservas!H943)</f>
        <v/>
      </c>
      <c r="CD938" t="str">
        <f>IF(Reservas!K943="",IF(Reservas!J943="","",IF(Reservas!I943=$O$10,0.85,IF(Reservas!I943=$O$11,0.45,IF(Reservas!I943=$O$12,0.33,"")))),Reservas!K943)</f>
        <v/>
      </c>
      <c r="CE938" t="str">
        <f>IF(Reservas!N943="",IF(Reservas!M943="","",IF(Reservas!L943=$O$10,0.85,IF(Reservas!L943=$O$11,0.45,IF(Reservas!L943=$O$12,0.33,"")))),Reservas!N943)</f>
        <v/>
      </c>
      <c r="CF938" t="str">
        <f>IF(Reservas!Q943="",IF(Reservas!P943="","",IF(Reservas!O943=$O$10,0.85,IF(Reservas!O943=$O$11,0.45,IF(Reservas!O943=$O$12,0.33,"")))),Reservas!Q943)</f>
        <v/>
      </c>
      <c r="CG938" t="str">
        <f>IF(Reservas!T943="",IF(Reservas!S943="","",IF(Reservas!R943=$O$10,0.85,IF(Reservas!R943=$O$11,0.45,IF(Reservas!R943=$O$12,0.33,"")))),Reservas!T943)</f>
        <v/>
      </c>
      <c r="CH938" t="str">
        <f>IF(Reservas!W943="",IF(Reservas!V943="","",IF(Reservas!U943=$O$10,0.85,IF(Reservas!U943=$O$11,0.45,IF(Reservas!U943=$O$12,0.33,"")))),Reservas!W943)</f>
        <v/>
      </c>
      <c r="CI938" t="str">
        <f>IF(Reservas!Z943="",IF(Reservas!Y943="","",IF(Reservas!X943=$O$10,0.85,IF(Reservas!X943=$O$11,0.45,IF(Reservas!X943=$O$12,0.33,"")))),Reservas!Z943)</f>
        <v/>
      </c>
      <c r="CJ938" t="str">
        <f>IF(Reservas!AC943="",IF(Reservas!AB943="","",IF(Reservas!AA943=$O$10,0.85,IF(Reservas!AA943=$O$11,0.45,IF(Reservas!AA943=$O$12,0.33,"")))),Reservas!AC943)</f>
        <v/>
      </c>
      <c r="CK938" t="str">
        <f>IF(Reservas!AF943="",IF(Reservas!AE943="","",IF(Reservas!AD943=$O$10,0.85,IF(Reservas!AD943=$O$11,0.45,IF(Reservas!AD943=$O$12,0.33,"")))),Reservas!AF943)</f>
        <v/>
      </c>
      <c r="CL938" t="str">
        <f>IF(Reservas!AI943="",IF(Reservas!AH943="","",IF(Reservas!AG943=$O$10,0.85,IF(Reservas!AG943=$O$11,0.45,IF(Reservas!AG943=$O$12,0.33,"")))),Reservas!AI943)</f>
        <v/>
      </c>
      <c r="CM938" t="str">
        <f>IF(Reservas!AL943="",IF(Reservas!AK943="","",IF(Reservas!AJ943=$O$10,0.85,IF(Reservas!AJ943=$O$11,0.45,IF(Reservas!AJ943=$O$12,0.33,"")))),Reservas!AL943)</f>
        <v/>
      </c>
      <c r="CO938" t="str">
        <f>IFERROR('Prod y alimentación'!E996*IF($AN938=$R$10,VLOOKUP($AO938,Listas!$B$6:$C$106,2,),IF($AN938=$R$11,VLOOKUP($AO938,Listas!$E$6:$F$106,2,),IF($AN938=$R$12,VLOOKUP($AO938,Listas!$H$6:$I$106,2,),""))),"")</f>
        <v/>
      </c>
      <c r="CP938" t="str">
        <f>IFERROR('Prod y alimentación'!H996*IF($AN938=$R$10,VLOOKUP($AO938,Listas!$B$6:$C$106,2,),IF($AN938=$R$11,VLOOKUP($AO938,Listas!$E$6:$F$106,2,),IF($AN938=$R$12,VLOOKUP($AO938,Listas!$H$6:$I$106,2,),""))),"")</f>
        <v/>
      </c>
      <c r="CQ938" t="str">
        <f>IFERROR('Prod y alimentación'!K996*IF($AN938=$R$10,VLOOKUP($AO938,Listas!$B$6:$C$106,2,),IF($AN938=$R$11,VLOOKUP($AO938,Listas!$E$6:$F$106,2,),IF($AN938=$R$12,VLOOKUP($AO938,Listas!$H$6:$I$106,2,),""))),"")</f>
        <v/>
      </c>
      <c r="CR938" t="str">
        <f>IFERROR('Prod y alimentación'!N996*IF($AN938=$R$10,VLOOKUP($AO938,Listas!$B$6:$C$106,2,),IF($AN938=$R$11,VLOOKUP($AO938,Listas!$E$6:$F$106,2,),IF($AN938=$R$12,VLOOKUP($AO938,Listas!$H$6:$I$106,2,),""))),"")</f>
        <v/>
      </c>
      <c r="CS938" t="str">
        <f>IFERROR('Prod y alimentación'!Q996*IF($AN938=$R$10,VLOOKUP($AO938,Listas!$B$6:$C$106,2,),IF($AN938=$R$11,VLOOKUP($AO938,Listas!$E$6:$F$106,2,),IF($AN938=$R$12,VLOOKUP($AO938,Listas!$H$6:$I$106,2,),""))),"")</f>
        <v/>
      </c>
      <c r="CT938" t="str">
        <f>IFERROR('Prod y alimentación'!T996*IF($AN938=$R$10,VLOOKUP($AO938,Listas!$B$6:$C$106,2,),IF($AN938=$R$11,VLOOKUP($AO938,Listas!$E$6:$F$106,2,),IF($AN938=$R$12,VLOOKUP($AO938,Listas!$H$6:$I$106,2,),""))),"")</f>
        <v/>
      </c>
      <c r="CU938" t="str">
        <f>IFERROR('Prod y alimentación'!W996*IF($AN938=$R$10,VLOOKUP($AO938,Listas!$B$6:$C$106,2,),IF($AN938=$R$11,VLOOKUP($AO938,Listas!$E$6:$F$106,2,),IF($AN938=$R$12,VLOOKUP($AO938,Listas!$H$6:$I$106,2,),""))),"")</f>
        <v/>
      </c>
      <c r="CV938" t="str">
        <f>IFERROR('Prod y alimentación'!Z996*IF($AN938=$R$10,VLOOKUP($AO938,Listas!$B$6:$C$106,2,),IF($AN938=$R$11,VLOOKUP($AO938,Listas!$E$6:$F$106,2,),IF($AN938=$R$12,VLOOKUP($AO938,Listas!$H$6:$I$106,2,),""))),"")</f>
        <v/>
      </c>
      <c r="CW938" t="str">
        <f>IFERROR('Prod y alimentación'!AC996*IF($AN938=$R$10,VLOOKUP($AO938,Listas!$B$6:$C$106,2,),IF($AN938=$R$11,VLOOKUP($AO938,Listas!$E$6:$F$106,2,),IF($AN938=$R$12,VLOOKUP($AO938,Listas!$H$6:$I$106,2,),""))),"")</f>
        <v/>
      </c>
      <c r="CX938" t="str">
        <f>IFERROR('Prod y alimentación'!AF996*IF($AN938=$R$10,VLOOKUP($AO938,Listas!$B$6:$C$106,2,),IF($AN938=$R$11,VLOOKUP($AO938,Listas!$E$6:$F$106,2,),IF($AN938=$R$12,VLOOKUP($AO938,Listas!$H$6:$I$106,2,),""))),"")</f>
        <v/>
      </c>
      <c r="CY938" t="str">
        <f>IFERROR('Prod y alimentación'!AI996*IF($AN938=$R$10,VLOOKUP($AO938,Listas!$B$6:$C$106,2,),IF($AN938=$R$11,VLOOKUP($AO938,Listas!$E$6:$F$106,2,),IF($AN938=$R$12,VLOOKUP($AO938,Listas!$H$6:$I$106,2,),""))),"")</f>
        <v/>
      </c>
      <c r="CZ938" t="str">
        <f>IFERROR('Prod y alimentación'!AL996*IF($AN938=$R$10,VLOOKUP($AO938,Listas!$B$6:$C$106,2,),IF($AN938=$R$11,VLOOKUP($AO938,Listas!$E$6:$F$106,2,),IF($AN938=$R$12,VLOOKUP($AO938,Listas!$H$6:$I$106,2,),""))),"")</f>
        <v/>
      </c>
    </row>
    <row r="939" spans="80:104" x14ac:dyDescent="0.35">
      <c r="CB939" t="str">
        <f>IF(Reservas!E944="",IF(Reservas!D944="","",IF(Reservas!C944=$O$10,0.85,IF(Reservas!C944=$O$11,0.45,IF(Reservas!C944=$O$12,0.33,"")))),Reservas!E944)</f>
        <v/>
      </c>
      <c r="CC939" t="str">
        <f>IF(Reservas!H944="",IF(Reservas!G944="","",IF(Reservas!F944=$O$10,0.85,IF(Reservas!F944=$O$11,0.45,IF(Reservas!F944=$O$12,0.33,"")))),Reservas!H944)</f>
        <v/>
      </c>
      <c r="CD939" t="str">
        <f>IF(Reservas!K944="",IF(Reservas!J944="","",IF(Reservas!I944=$O$10,0.85,IF(Reservas!I944=$O$11,0.45,IF(Reservas!I944=$O$12,0.33,"")))),Reservas!K944)</f>
        <v/>
      </c>
      <c r="CE939" t="str">
        <f>IF(Reservas!N944="",IF(Reservas!M944="","",IF(Reservas!L944=$O$10,0.85,IF(Reservas!L944=$O$11,0.45,IF(Reservas!L944=$O$12,0.33,"")))),Reservas!N944)</f>
        <v/>
      </c>
      <c r="CF939" t="str">
        <f>IF(Reservas!Q944="",IF(Reservas!P944="","",IF(Reservas!O944=$O$10,0.85,IF(Reservas!O944=$O$11,0.45,IF(Reservas!O944=$O$12,0.33,"")))),Reservas!Q944)</f>
        <v/>
      </c>
      <c r="CG939" t="str">
        <f>IF(Reservas!T944="",IF(Reservas!S944="","",IF(Reservas!R944=$O$10,0.85,IF(Reservas!R944=$O$11,0.45,IF(Reservas!R944=$O$12,0.33,"")))),Reservas!T944)</f>
        <v/>
      </c>
      <c r="CH939" t="str">
        <f>IF(Reservas!W944="",IF(Reservas!V944="","",IF(Reservas!U944=$O$10,0.85,IF(Reservas!U944=$O$11,0.45,IF(Reservas!U944=$O$12,0.33,"")))),Reservas!W944)</f>
        <v/>
      </c>
      <c r="CI939" t="str">
        <f>IF(Reservas!Z944="",IF(Reservas!Y944="","",IF(Reservas!X944=$O$10,0.85,IF(Reservas!X944=$O$11,0.45,IF(Reservas!X944=$O$12,0.33,"")))),Reservas!Z944)</f>
        <v/>
      </c>
      <c r="CJ939" t="str">
        <f>IF(Reservas!AC944="",IF(Reservas!AB944="","",IF(Reservas!AA944=$O$10,0.85,IF(Reservas!AA944=$O$11,0.45,IF(Reservas!AA944=$O$12,0.33,"")))),Reservas!AC944)</f>
        <v/>
      </c>
      <c r="CK939" t="str">
        <f>IF(Reservas!AF944="",IF(Reservas!AE944="","",IF(Reservas!AD944=$O$10,0.85,IF(Reservas!AD944=$O$11,0.45,IF(Reservas!AD944=$O$12,0.33,"")))),Reservas!AF944)</f>
        <v/>
      </c>
      <c r="CL939" t="str">
        <f>IF(Reservas!AI944="",IF(Reservas!AH944="","",IF(Reservas!AG944=$O$10,0.85,IF(Reservas!AG944=$O$11,0.45,IF(Reservas!AG944=$O$12,0.33,"")))),Reservas!AI944)</f>
        <v/>
      </c>
      <c r="CM939" t="str">
        <f>IF(Reservas!AL944="",IF(Reservas!AK944="","",IF(Reservas!AJ944=$O$10,0.85,IF(Reservas!AJ944=$O$11,0.45,IF(Reservas!AJ944=$O$12,0.33,"")))),Reservas!AL944)</f>
        <v/>
      </c>
      <c r="CO939" t="str">
        <f>IFERROR('Prod y alimentación'!E997*IF($AN939=$R$10,VLOOKUP($AO939,Listas!$B$6:$C$106,2,),IF($AN939=$R$11,VLOOKUP($AO939,Listas!$E$6:$F$106,2,),IF($AN939=$R$12,VLOOKUP($AO939,Listas!$H$6:$I$106,2,),""))),"")</f>
        <v/>
      </c>
      <c r="CP939" t="str">
        <f>IFERROR('Prod y alimentación'!H997*IF($AN939=$R$10,VLOOKUP($AO939,Listas!$B$6:$C$106,2,),IF($AN939=$R$11,VLOOKUP($AO939,Listas!$E$6:$F$106,2,),IF($AN939=$R$12,VLOOKUP($AO939,Listas!$H$6:$I$106,2,),""))),"")</f>
        <v/>
      </c>
      <c r="CQ939" t="str">
        <f>IFERROR('Prod y alimentación'!K997*IF($AN939=$R$10,VLOOKUP($AO939,Listas!$B$6:$C$106,2,),IF($AN939=$R$11,VLOOKUP($AO939,Listas!$E$6:$F$106,2,),IF($AN939=$R$12,VLOOKUP($AO939,Listas!$H$6:$I$106,2,),""))),"")</f>
        <v/>
      </c>
      <c r="CR939" t="str">
        <f>IFERROR('Prod y alimentación'!N997*IF($AN939=$R$10,VLOOKUP($AO939,Listas!$B$6:$C$106,2,),IF($AN939=$R$11,VLOOKUP($AO939,Listas!$E$6:$F$106,2,),IF($AN939=$R$12,VLOOKUP($AO939,Listas!$H$6:$I$106,2,),""))),"")</f>
        <v/>
      </c>
      <c r="CS939" t="str">
        <f>IFERROR('Prod y alimentación'!Q997*IF($AN939=$R$10,VLOOKUP($AO939,Listas!$B$6:$C$106,2,),IF($AN939=$R$11,VLOOKUP($AO939,Listas!$E$6:$F$106,2,),IF($AN939=$R$12,VLOOKUP($AO939,Listas!$H$6:$I$106,2,),""))),"")</f>
        <v/>
      </c>
      <c r="CT939" t="str">
        <f>IFERROR('Prod y alimentación'!T997*IF($AN939=$R$10,VLOOKUP($AO939,Listas!$B$6:$C$106,2,),IF($AN939=$R$11,VLOOKUP($AO939,Listas!$E$6:$F$106,2,),IF($AN939=$R$12,VLOOKUP($AO939,Listas!$H$6:$I$106,2,),""))),"")</f>
        <v/>
      </c>
      <c r="CU939" t="str">
        <f>IFERROR('Prod y alimentación'!W997*IF($AN939=$R$10,VLOOKUP($AO939,Listas!$B$6:$C$106,2,),IF($AN939=$R$11,VLOOKUP($AO939,Listas!$E$6:$F$106,2,),IF($AN939=$R$12,VLOOKUP($AO939,Listas!$H$6:$I$106,2,),""))),"")</f>
        <v/>
      </c>
      <c r="CV939" t="str">
        <f>IFERROR('Prod y alimentación'!Z997*IF($AN939=$R$10,VLOOKUP($AO939,Listas!$B$6:$C$106,2,),IF($AN939=$R$11,VLOOKUP($AO939,Listas!$E$6:$F$106,2,),IF($AN939=$R$12,VLOOKUP($AO939,Listas!$H$6:$I$106,2,),""))),"")</f>
        <v/>
      </c>
      <c r="CW939" t="str">
        <f>IFERROR('Prod y alimentación'!AC997*IF($AN939=$R$10,VLOOKUP($AO939,Listas!$B$6:$C$106,2,),IF($AN939=$R$11,VLOOKUP($AO939,Listas!$E$6:$F$106,2,),IF($AN939=$R$12,VLOOKUP($AO939,Listas!$H$6:$I$106,2,),""))),"")</f>
        <v/>
      </c>
      <c r="CX939" t="str">
        <f>IFERROR('Prod y alimentación'!AF997*IF($AN939=$R$10,VLOOKUP($AO939,Listas!$B$6:$C$106,2,),IF($AN939=$R$11,VLOOKUP($AO939,Listas!$E$6:$F$106,2,),IF($AN939=$R$12,VLOOKUP($AO939,Listas!$H$6:$I$106,2,),""))),"")</f>
        <v/>
      </c>
      <c r="CY939" t="str">
        <f>IFERROR('Prod y alimentación'!AI997*IF($AN939=$R$10,VLOOKUP($AO939,Listas!$B$6:$C$106,2,),IF($AN939=$R$11,VLOOKUP($AO939,Listas!$E$6:$F$106,2,),IF($AN939=$R$12,VLOOKUP($AO939,Listas!$H$6:$I$106,2,),""))),"")</f>
        <v/>
      </c>
      <c r="CZ939" t="str">
        <f>IFERROR('Prod y alimentación'!AL997*IF($AN939=$R$10,VLOOKUP($AO939,Listas!$B$6:$C$106,2,),IF($AN939=$R$11,VLOOKUP($AO939,Listas!$E$6:$F$106,2,),IF($AN939=$R$12,VLOOKUP($AO939,Listas!$H$6:$I$106,2,),""))),"")</f>
        <v/>
      </c>
    </row>
    <row r="940" spans="80:104" x14ac:dyDescent="0.35">
      <c r="CB940" t="str">
        <f>IF(Reservas!E945="",IF(Reservas!D945="","",IF(Reservas!C945=$O$10,0.85,IF(Reservas!C945=$O$11,0.45,IF(Reservas!C945=$O$12,0.33,"")))),Reservas!E945)</f>
        <v/>
      </c>
      <c r="CC940" t="str">
        <f>IF(Reservas!H945="",IF(Reservas!G945="","",IF(Reservas!F945=$O$10,0.85,IF(Reservas!F945=$O$11,0.45,IF(Reservas!F945=$O$12,0.33,"")))),Reservas!H945)</f>
        <v/>
      </c>
      <c r="CD940" t="str">
        <f>IF(Reservas!K945="",IF(Reservas!J945="","",IF(Reservas!I945=$O$10,0.85,IF(Reservas!I945=$O$11,0.45,IF(Reservas!I945=$O$12,0.33,"")))),Reservas!K945)</f>
        <v/>
      </c>
      <c r="CE940" t="str">
        <f>IF(Reservas!N945="",IF(Reservas!M945="","",IF(Reservas!L945=$O$10,0.85,IF(Reservas!L945=$O$11,0.45,IF(Reservas!L945=$O$12,0.33,"")))),Reservas!N945)</f>
        <v/>
      </c>
      <c r="CF940" t="str">
        <f>IF(Reservas!Q945="",IF(Reservas!P945="","",IF(Reservas!O945=$O$10,0.85,IF(Reservas!O945=$O$11,0.45,IF(Reservas!O945=$O$12,0.33,"")))),Reservas!Q945)</f>
        <v/>
      </c>
      <c r="CG940" t="str">
        <f>IF(Reservas!T945="",IF(Reservas!S945="","",IF(Reservas!R945=$O$10,0.85,IF(Reservas!R945=$O$11,0.45,IF(Reservas!R945=$O$12,0.33,"")))),Reservas!T945)</f>
        <v/>
      </c>
      <c r="CH940" t="str">
        <f>IF(Reservas!W945="",IF(Reservas!V945="","",IF(Reservas!U945=$O$10,0.85,IF(Reservas!U945=$O$11,0.45,IF(Reservas!U945=$O$12,0.33,"")))),Reservas!W945)</f>
        <v/>
      </c>
      <c r="CI940" t="str">
        <f>IF(Reservas!Z945="",IF(Reservas!Y945="","",IF(Reservas!X945=$O$10,0.85,IF(Reservas!X945=$O$11,0.45,IF(Reservas!X945=$O$12,0.33,"")))),Reservas!Z945)</f>
        <v/>
      </c>
      <c r="CJ940" t="str">
        <f>IF(Reservas!AC945="",IF(Reservas!AB945="","",IF(Reservas!AA945=$O$10,0.85,IF(Reservas!AA945=$O$11,0.45,IF(Reservas!AA945=$O$12,0.33,"")))),Reservas!AC945)</f>
        <v/>
      </c>
      <c r="CK940" t="str">
        <f>IF(Reservas!AF945="",IF(Reservas!AE945="","",IF(Reservas!AD945=$O$10,0.85,IF(Reservas!AD945=$O$11,0.45,IF(Reservas!AD945=$O$12,0.33,"")))),Reservas!AF945)</f>
        <v/>
      </c>
      <c r="CL940" t="str">
        <f>IF(Reservas!AI945="",IF(Reservas!AH945="","",IF(Reservas!AG945=$O$10,0.85,IF(Reservas!AG945=$O$11,0.45,IF(Reservas!AG945=$O$12,0.33,"")))),Reservas!AI945)</f>
        <v/>
      </c>
      <c r="CM940" t="str">
        <f>IF(Reservas!AL945="",IF(Reservas!AK945="","",IF(Reservas!AJ945=$O$10,0.85,IF(Reservas!AJ945=$O$11,0.45,IF(Reservas!AJ945=$O$12,0.33,"")))),Reservas!AL945)</f>
        <v/>
      </c>
      <c r="CO940" t="str">
        <f>IFERROR('Prod y alimentación'!E998*IF($AN940=$R$10,VLOOKUP($AO940,Listas!$B$6:$C$106,2,),IF($AN940=$R$11,VLOOKUP($AO940,Listas!$E$6:$F$106,2,),IF($AN940=$R$12,VLOOKUP($AO940,Listas!$H$6:$I$106,2,),""))),"")</f>
        <v/>
      </c>
      <c r="CP940" t="str">
        <f>IFERROR('Prod y alimentación'!H998*IF($AN940=$R$10,VLOOKUP($AO940,Listas!$B$6:$C$106,2,),IF($AN940=$R$11,VLOOKUP($AO940,Listas!$E$6:$F$106,2,),IF($AN940=$R$12,VLOOKUP($AO940,Listas!$H$6:$I$106,2,),""))),"")</f>
        <v/>
      </c>
      <c r="CQ940" t="str">
        <f>IFERROR('Prod y alimentación'!K998*IF($AN940=$R$10,VLOOKUP($AO940,Listas!$B$6:$C$106,2,),IF($AN940=$R$11,VLOOKUP($AO940,Listas!$E$6:$F$106,2,),IF($AN940=$R$12,VLOOKUP($AO940,Listas!$H$6:$I$106,2,),""))),"")</f>
        <v/>
      </c>
      <c r="CR940" t="str">
        <f>IFERROR('Prod y alimentación'!N998*IF($AN940=$R$10,VLOOKUP($AO940,Listas!$B$6:$C$106,2,),IF($AN940=$R$11,VLOOKUP($AO940,Listas!$E$6:$F$106,2,),IF($AN940=$R$12,VLOOKUP($AO940,Listas!$H$6:$I$106,2,),""))),"")</f>
        <v/>
      </c>
      <c r="CS940" t="str">
        <f>IFERROR('Prod y alimentación'!Q998*IF($AN940=$R$10,VLOOKUP($AO940,Listas!$B$6:$C$106,2,),IF($AN940=$R$11,VLOOKUP($AO940,Listas!$E$6:$F$106,2,),IF($AN940=$R$12,VLOOKUP($AO940,Listas!$H$6:$I$106,2,),""))),"")</f>
        <v/>
      </c>
      <c r="CT940" t="str">
        <f>IFERROR('Prod y alimentación'!T998*IF($AN940=$R$10,VLOOKUP($AO940,Listas!$B$6:$C$106,2,),IF($AN940=$R$11,VLOOKUP($AO940,Listas!$E$6:$F$106,2,),IF($AN940=$R$12,VLOOKUP($AO940,Listas!$H$6:$I$106,2,),""))),"")</f>
        <v/>
      </c>
      <c r="CU940" t="str">
        <f>IFERROR('Prod y alimentación'!W998*IF($AN940=$R$10,VLOOKUP($AO940,Listas!$B$6:$C$106,2,),IF($AN940=$R$11,VLOOKUP($AO940,Listas!$E$6:$F$106,2,),IF($AN940=$R$12,VLOOKUP($AO940,Listas!$H$6:$I$106,2,),""))),"")</f>
        <v/>
      </c>
      <c r="CV940" t="str">
        <f>IFERROR('Prod y alimentación'!Z998*IF($AN940=$R$10,VLOOKUP($AO940,Listas!$B$6:$C$106,2,),IF($AN940=$R$11,VLOOKUP($AO940,Listas!$E$6:$F$106,2,),IF($AN940=$R$12,VLOOKUP($AO940,Listas!$H$6:$I$106,2,),""))),"")</f>
        <v/>
      </c>
      <c r="CW940" t="str">
        <f>IFERROR('Prod y alimentación'!AC998*IF($AN940=$R$10,VLOOKUP($AO940,Listas!$B$6:$C$106,2,),IF($AN940=$R$11,VLOOKUP($AO940,Listas!$E$6:$F$106,2,),IF($AN940=$R$12,VLOOKUP($AO940,Listas!$H$6:$I$106,2,),""))),"")</f>
        <v/>
      </c>
      <c r="CX940" t="str">
        <f>IFERROR('Prod y alimentación'!AF998*IF($AN940=$R$10,VLOOKUP($AO940,Listas!$B$6:$C$106,2,),IF($AN940=$R$11,VLOOKUP($AO940,Listas!$E$6:$F$106,2,),IF($AN940=$R$12,VLOOKUP($AO940,Listas!$H$6:$I$106,2,),""))),"")</f>
        <v/>
      </c>
      <c r="CY940" t="str">
        <f>IFERROR('Prod y alimentación'!AI998*IF($AN940=$R$10,VLOOKUP($AO940,Listas!$B$6:$C$106,2,),IF($AN940=$R$11,VLOOKUP($AO940,Listas!$E$6:$F$106,2,),IF($AN940=$R$12,VLOOKUP($AO940,Listas!$H$6:$I$106,2,),""))),"")</f>
        <v/>
      </c>
      <c r="CZ940" t="str">
        <f>IFERROR('Prod y alimentación'!AL998*IF($AN940=$R$10,VLOOKUP($AO940,Listas!$B$6:$C$106,2,),IF($AN940=$R$11,VLOOKUP($AO940,Listas!$E$6:$F$106,2,),IF($AN940=$R$12,VLOOKUP($AO940,Listas!$H$6:$I$106,2,),""))),"")</f>
        <v/>
      </c>
    </row>
    <row r="941" spans="80:104" x14ac:dyDescent="0.35">
      <c r="CB941" t="str">
        <f>IF(Reservas!E946="",IF(Reservas!D946="","",IF(Reservas!C946=$O$10,0.85,IF(Reservas!C946=$O$11,0.45,IF(Reservas!C946=$O$12,0.33,"")))),Reservas!E946)</f>
        <v/>
      </c>
      <c r="CC941" t="str">
        <f>IF(Reservas!H946="",IF(Reservas!G946="","",IF(Reservas!F946=$O$10,0.85,IF(Reservas!F946=$O$11,0.45,IF(Reservas!F946=$O$12,0.33,"")))),Reservas!H946)</f>
        <v/>
      </c>
      <c r="CD941" t="str">
        <f>IF(Reservas!K946="",IF(Reservas!J946="","",IF(Reservas!I946=$O$10,0.85,IF(Reservas!I946=$O$11,0.45,IF(Reservas!I946=$O$12,0.33,"")))),Reservas!K946)</f>
        <v/>
      </c>
      <c r="CE941" t="str">
        <f>IF(Reservas!N946="",IF(Reservas!M946="","",IF(Reservas!L946=$O$10,0.85,IF(Reservas!L946=$O$11,0.45,IF(Reservas!L946=$O$12,0.33,"")))),Reservas!N946)</f>
        <v/>
      </c>
      <c r="CF941" t="str">
        <f>IF(Reservas!Q946="",IF(Reservas!P946="","",IF(Reservas!O946=$O$10,0.85,IF(Reservas!O946=$O$11,0.45,IF(Reservas!O946=$O$12,0.33,"")))),Reservas!Q946)</f>
        <v/>
      </c>
      <c r="CG941" t="str">
        <f>IF(Reservas!T946="",IF(Reservas!S946="","",IF(Reservas!R946=$O$10,0.85,IF(Reservas!R946=$O$11,0.45,IF(Reservas!R946=$O$12,0.33,"")))),Reservas!T946)</f>
        <v/>
      </c>
      <c r="CH941" t="str">
        <f>IF(Reservas!W946="",IF(Reservas!V946="","",IF(Reservas!U946=$O$10,0.85,IF(Reservas!U946=$O$11,0.45,IF(Reservas!U946=$O$12,0.33,"")))),Reservas!W946)</f>
        <v/>
      </c>
      <c r="CI941" t="str">
        <f>IF(Reservas!Z946="",IF(Reservas!Y946="","",IF(Reservas!X946=$O$10,0.85,IF(Reservas!X946=$O$11,0.45,IF(Reservas!X946=$O$12,0.33,"")))),Reservas!Z946)</f>
        <v/>
      </c>
      <c r="CJ941" t="str">
        <f>IF(Reservas!AC946="",IF(Reservas!AB946="","",IF(Reservas!AA946=$O$10,0.85,IF(Reservas!AA946=$O$11,0.45,IF(Reservas!AA946=$O$12,0.33,"")))),Reservas!AC946)</f>
        <v/>
      </c>
      <c r="CK941" t="str">
        <f>IF(Reservas!AF946="",IF(Reservas!AE946="","",IF(Reservas!AD946=$O$10,0.85,IF(Reservas!AD946=$O$11,0.45,IF(Reservas!AD946=$O$12,0.33,"")))),Reservas!AF946)</f>
        <v/>
      </c>
      <c r="CL941" t="str">
        <f>IF(Reservas!AI946="",IF(Reservas!AH946="","",IF(Reservas!AG946=$O$10,0.85,IF(Reservas!AG946=$O$11,0.45,IF(Reservas!AG946=$O$12,0.33,"")))),Reservas!AI946)</f>
        <v/>
      </c>
      <c r="CM941" t="str">
        <f>IF(Reservas!AL946="",IF(Reservas!AK946="","",IF(Reservas!AJ946=$O$10,0.85,IF(Reservas!AJ946=$O$11,0.45,IF(Reservas!AJ946=$O$12,0.33,"")))),Reservas!AL946)</f>
        <v/>
      </c>
      <c r="CO941" t="str">
        <f>IFERROR('Prod y alimentación'!E999*IF($AN941=$R$10,VLOOKUP($AO941,Listas!$B$6:$C$106,2,),IF($AN941=$R$11,VLOOKUP($AO941,Listas!$E$6:$F$106,2,),IF($AN941=$R$12,VLOOKUP($AO941,Listas!$H$6:$I$106,2,),""))),"")</f>
        <v/>
      </c>
      <c r="CP941" t="str">
        <f>IFERROR('Prod y alimentación'!H999*IF($AN941=$R$10,VLOOKUP($AO941,Listas!$B$6:$C$106,2,),IF($AN941=$R$11,VLOOKUP($AO941,Listas!$E$6:$F$106,2,),IF($AN941=$R$12,VLOOKUP($AO941,Listas!$H$6:$I$106,2,),""))),"")</f>
        <v/>
      </c>
      <c r="CQ941" t="str">
        <f>IFERROR('Prod y alimentación'!K999*IF($AN941=$R$10,VLOOKUP($AO941,Listas!$B$6:$C$106,2,),IF($AN941=$R$11,VLOOKUP($AO941,Listas!$E$6:$F$106,2,),IF($AN941=$R$12,VLOOKUP($AO941,Listas!$H$6:$I$106,2,),""))),"")</f>
        <v/>
      </c>
      <c r="CR941" t="str">
        <f>IFERROR('Prod y alimentación'!N999*IF($AN941=$R$10,VLOOKUP($AO941,Listas!$B$6:$C$106,2,),IF($AN941=$R$11,VLOOKUP($AO941,Listas!$E$6:$F$106,2,),IF($AN941=$R$12,VLOOKUP($AO941,Listas!$H$6:$I$106,2,),""))),"")</f>
        <v/>
      </c>
      <c r="CS941" t="str">
        <f>IFERROR('Prod y alimentación'!Q999*IF($AN941=$R$10,VLOOKUP($AO941,Listas!$B$6:$C$106,2,),IF($AN941=$R$11,VLOOKUP($AO941,Listas!$E$6:$F$106,2,),IF($AN941=$R$12,VLOOKUP($AO941,Listas!$H$6:$I$106,2,),""))),"")</f>
        <v/>
      </c>
      <c r="CT941" t="str">
        <f>IFERROR('Prod y alimentación'!T999*IF($AN941=$R$10,VLOOKUP($AO941,Listas!$B$6:$C$106,2,),IF($AN941=$R$11,VLOOKUP($AO941,Listas!$E$6:$F$106,2,),IF($AN941=$R$12,VLOOKUP($AO941,Listas!$H$6:$I$106,2,),""))),"")</f>
        <v/>
      </c>
      <c r="CU941" t="str">
        <f>IFERROR('Prod y alimentación'!W999*IF($AN941=$R$10,VLOOKUP($AO941,Listas!$B$6:$C$106,2,),IF($AN941=$R$11,VLOOKUP($AO941,Listas!$E$6:$F$106,2,),IF($AN941=$R$12,VLOOKUP($AO941,Listas!$H$6:$I$106,2,),""))),"")</f>
        <v/>
      </c>
      <c r="CV941" t="str">
        <f>IFERROR('Prod y alimentación'!Z999*IF($AN941=$R$10,VLOOKUP($AO941,Listas!$B$6:$C$106,2,),IF($AN941=$R$11,VLOOKUP($AO941,Listas!$E$6:$F$106,2,),IF($AN941=$R$12,VLOOKUP($AO941,Listas!$H$6:$I$106,2,),""))),"")</f>
        <v/>
      </c>
      <c r="CW941" t="str">
        <f>IFERROR('Prod y alimentación'!AC999*IF($AN941=$R$10,VLOOKUP($AO941,Listas!$B$6:$C$106,2,),IF($AN941=$R$11,VLOOKUP($AO941,Listas!$E$6:$F$106,2,),IF($AN941=$R$12,VLOOKUP($AO941,Listas!$H$6:$I$106,2,),""))),"")</f>
        <v/>
      </c>
      <c r="CX941" t="str">
        <f>IFERROR('Prod y alimentación'!AF999*IF($AN941=$R$10,VLOOKUP($AO941,Listas!$B$6:$C$106,2,),IF($AN941=$R$11,VLOOKUP($AO941,Listas!$E$6:$F$106,2,),IF($AN941=$R$12,VLOOKUP($AO941,Listas!$H$6:$I$106,2,),""))),"")</f>
        <v/>
      </c>
      <c r="CY941" t="str">
        <f>IFERROR('Prod y alimentación'!AI999*IF($AN941=$R$10,VLOOKUP($AO941,Listas!$B$6:$C$106,2,),IF($AN941=$R$11,VLOOKUP($AO941,Listas!$E$6:$F$106,2,),IF($AN941=$R$12,VLOOKUP($AO941,Listas!$H$6:$I$106,2,),""))),"")</f>
        <v/>
      </c>
      <c r="CZ941" t="str">
        <f>IFERROR('Prod y alimentación'!AL999*IF($AN941=$R$10,VLOOKUP($AO941,Listas!$B$6:$C$106,2,),IF($AN941=$R$11,VLOOKUP($AO941,Listas!$E$6:$F$106,2,),IF($AN941=$R$12,VLOOKUP($AO941,Listas!$H$6:$I$106,2,),""))),"")</f>
        <v/>
      </c>
    </row>
    <row r="942" spans="80:104" x14ac:dyDescent="0.35">
      <c r="CB942" t="str">
        <f>IF(Reservas!E947="",IF(Reservas!D947="","",IF(Reservas!C947=$O$10,0.85,IF(Reservas!C947=$O$11,0.45,IF(Reservas!C947=$O$12,0.33,"")))),Reservas!E947)</f>
        <v/>
      </c>
      <c r="CC942" t="str">
        <f>IF(Reservas!H947="",IF(Reservas!G947="","",IF(Reservas!F947=$O$10,0.85,IF(Reservas!F947=$O$11,0.45,IF(Reservas!F947=$O$12,0.33,"")))),Reservas!H947)</f>
        <v/>
      </c>
      <c r="CD942" t="str">
        <f>IF(Reservas!K947="",IF(Reservas!J947="","",IF(Reservas!I947=$O$10,0.85,IF(Reservas!I947=$O$11,0.45,IF(Reservas!I947=$O$12,0.33,"")))),Reservas!K947)</f>
        <v/>
      </c>
      <c r="CE942" t="str">
        <f>IF(Reservas!N947="",IF(Reservas!M947="","",IF(Reservas!L947=$O$10,0.85,IF(Reservas!L947=$O$11,0.45,IF(Reservas!L947=$O$12,0.33,"")))),Reservas!N947)</f>
        <v/>
      </c>
      <c r="CF942" t="str">
        <f>IF(Reservas!Q947="",IF(Reservas!P947="","",IF(Reservas!O947=$O$10,0.85,IF(Reservas!O947=$O$11,0.45,IF(Reservas!O947=$O$12,0.33,"")))),Reservas!Q947)</f>
        <v/>
      </c>
      <c r="CG942" t="str">
        <f>IF(Reservas!T947="",IF(Reservas!S947="","",IF(Reservas!R947=$O$10,0.85,IF(Reservas!R947=$O$11,0.45,IF(Reservas!R947=$O$12,0.33,"")))),Reservas!T947)</f>
        <v/>
      </c>
      <c r="CH942" t="str">
        <f>IF(Reservas!W947="",IF(Reservas!V947="","",IF(Reservas!U947=$O$10,0.85,IF(Reservas!U947=$O$11,0.45,IF(Reservas!U947=$O$12,0.33,"")))),Reservas!W947)</f>
        <v/>
      </c>
      <c r="CI942" t="str">
        <f>IF(Reservas!Z947="",IF(Reservas!Y947="","",IF(Reservas!X947=$O$10,0.85,IF(Reservas!X947=$O$11,0.45,IF(Reservas!X947=$O$12,0.33,"")))),Reservas!Z947)</f>
        <v/>
      </c>
      <c r="CJ942" t="str">
        <f>IF(Reservas!AC947="",IF(Reservas!AB947="","",IF(Reservas!AA947=$O$10,0.85,IF(Reservas!AA947=$O$11,0.45,IF(Reservas!AA947=$O$12,0.33,"")))),Reservas!AC947)</f>
        <v/>
      </c>
      <c r="CK942" t="str">
        <f>IF(Reservas!AF947="",IF(Reservas!AE947="","",IF(Reservas!AD947=$O$10,0.85,IF(Reservas!AD947=$O$11,0.45,IF(Reservas!AD947=$O$12,0.33,"")))),Reservas!AF947)</f>
        <v/>
      </c>
      <c r="CL942" t="str">
        <f>IF(Reservas!AI947="",IF(Reservas!AH947="","",IF(Reservas!AG947=$O$10,0.85,IF(Reservas!AG947=$O$11,0.45,IF(Reservas!AG947=$O$12,0.33,"")))),Reservas!AI947)</f>
        <v/>
      </c>
      <c r="CM942" t="str">
        <f>IF(Reservas!AL947="",IF(Reservas!AK947="","",IF(Reservas!AJ947=$O$10,0.85,IF(Reservas!AJ947=$O$11,0.45,IF(Reservas!AJ947=$O$12,0.33,"")))),Reservas!AL947)</f>
        <v/>
      </c>
      <c r="CO942" t="str">
        <f>IFERROR('Prod y alimentación'!E1000*IF($AN942=$R$10,VLOOKUP($AO942,Listas!$B$6:$C$106,2,),IF($AN942=$R$11,VLOOKUP($AO942,Listas!$E$6:$F$106,2,),IF($AN942=$R$12,VLOOKUP($AO942,Listas!$H$6:$I$106,2,),""))),"")</f>
        <v/>
      </c>
      <c r="CP942" t="str">
        <f>IFERROR('Prod y alimentación'!H1000*IF($AN942=$R$10,VLOOKUP($AO942,Listas!$B$6:$C$106,2,),IF($AN942=$R$11,VLOOKUP($AO942,Listas!$E$6:$F$106,2,),IF($AN942=$R$12,VLOOKUP($AO942,Listas!$H$6:$I$106,2,),""))),"")</f>
        <v/>
      </c>
      <c r="CQ942" t="str">
        <f>IFERROR('Prod y alimentación'!K1000*IF($AN942=$R$10,VLOOKUP($AO942,Listas!$B$6:$C$106,2,),IF($AN942=$R$11,VLOOKUP($AO942,Listas!$E$6:$F$106,2,),IF($AN942=$R$12,VLOOKUP($AO942,Listas!$H$6:$I$106,2,),""))),"")</f>
        <v/>
      </c>
      <c r="CR942" t="str">
        <f>IFERROR('Prod y alimentación'!N1000*IF($AN942=$R$10,VLOOKUP($AO942,Listas!$B$6:$C$106,2,),IF($AN942=$R$11,VLOOKUP($AO942,Listas!$E$6:$F$106,2,),IF($AN942=$R$12,VLOOKUP($AO942,Listas!$H$6:$I$106,2,),""))),"")</f>
        <v/>
      </c>
      <c r="CS942" t="str">
        <f>IFERROR('Prod y alimentación'!Q1000*IF($AN942=$R$10,VLOOKUP($AO942,Listas!$B$6:$C$106,2,),IF($AN942=$R$11,VLOOKUP($AO942,Listas!$E$6:$F$106,2,),IF($AN942=$R$12,VLOOKUP($AO942,Listas!$H$6:$I$106,2,),""))),"")</f>
        <v/>
      </c>
      <c r="CT942" t="str">
        <f>IFERROR('Prod y alimentación'!T1000*IF($AN942=$R$10,VLOOKUP($AO942,Listas!$B$6:$C$106,2,),IF($AN942=$R$11,VLOOKUP($AO942,Listas!$E$6:$F$106,2,),IF($AN942=$R$12,VLOOKUP($AO942,Listas!$H$6:$I$106,2,),""))),"")</f>
        <v/>
      </c>
      <c r="CU942" t="str">
        <f>IFERROR('Prod y alimentación'!W1000*IF($AN942=$R$10,VLOOKUP($AO942,Listas!$B$6:$C$106,2,),IF($AN942=$R$11,VLOOKUP($AO942,Listas!$E$6:$F$106,2,),IF($AN942=$R$12,VLOOKUP($AO942,Listas!$H$6:$I$106,2,),""))),"")</f>
        <v/>
      </c>
      <c r="CV942" t="str">
        <f>IFERROR('Prod y alimentación'!Z1000*IF($AN942=$R$10,VLOOKUP($AO942,Listas!$B$6:$C$106,2,),IF($AN942=$R$11,VLOOKUP($AO942,Listas!$E$6:$F$106,2,),IF($AN942=$R$12,VLOOKUP($AO942,Listas!$H$6:$I$106,2,),""))),"")</f>
        <v/>
      </c>
      <c r="CW942" t="str">
        <f>IFERROR('Prod y alimentación'!AC1000*IF($AN942=$R$10,VLOOKUP($AO942,Listas!$B$6:$C$106,2,),IF($AN942=$R$11,VLOOKUP($AO942,Listas!$E$6:$F$106,2,),IF($AN942=$R$12,VLOOKUP($AO942,Listas!$H$6:$I$106,2,),""))),"")</f>
        <v/>
      </c>
      <c r="CX942" t="str">
        <f>IFERROR('Prod y alimentación'!AF1000*IF($AN942=$R$10,VLOOKUP($AO942,Listas!$B$6:$C$106,2,),IF($AN942=$R$11,VLOOKUP($AO942,Listas!$E$6:$F$106,2,),IF($AN942=$R$12,VLOOKUP($AO942,Listas!$H$6:$I$106,2,),""))),"")</f>
        <v/>
      </c>
      <c r="CY942" t="str">
        <f>IFERROR('Prod y alimentación'!AI1000*IF($AN942=$R$10,VLOOKUP($AO942,Listas!$B$6:$C$106,2,),IF($AN942=$R$11,VLOOKUP($AO942,Listas!$E$6:$F$106,2,),IF($AN942=$R$12,VLOOKUP($AO942,Listas!$H$6:$I$106,2,),""))),"")</f>
        <v/>
      </c>
      <c r="CZ942" t="str">
        <f>IFERROR('Prod y alimentación'!AL1000*IF($AN942=$R$10,VLOOKUP($AO942,Listas!$B$6:$C$106,2,),IF($AN942=$R$11,VLOOKUP($AO942,Listas!$E$6:$F$106,2,),IF($AN942=$R$12,VLOOKUP($AO942,Listas!$H$6:$I$106,2,),""))),"")</f>
        <v/>
      </c>
    </row>
    <row r="943" spans="80:104" x14ac:dyDescent="0.35">
      <c r="CB943" t="str">
        <f>IF(Reservas!E948="",IF(Reservas!D948="","",IF(Reservas!C948=$O$10,0.85,IF(Reservas!C948=$O$11,0.45,IF(Reservas!C948=$O$12,0.33,"")))),Reservas!E948)</f>
        <v/>
      </c>
      <c r="CC943" t="str">
        <f>IF(Reservas!H948="",IF(Reservas!G948="","",IF(Reservas!F948=$O$10,0.85,IF(Reservas!F948=$O$11,0.45,IF(Reservas!F948=$O$12,0.33,"")))),Reservas!H948)</f>
        <v/>
      </c>
      <c r="CD943" t="str">
        <f>IF(Reservas!K948="",IF(Reservas!J948="","",IF(Reservas!I948=$O$10,0.85,IF(Reservas!I948=$O$11,0.45,IF(Reservas!I948=$O$12,0.33,"")))),Reservas!K948)</f>
        <v/>
      </c>
      <c r="CE943" t="str">
        <f>IF(Reservas!N948="",IF(Reservas!M948="","",IF(Reservas!L948=$O$10,0.85,IF(Reservas!L948=$O$11,0.45,IF(Reservas!L948=$O$12,0.33,"")))),Reservas!N948)</f>
        <v/>
      </c>
      <c r="CF943" t="str">
        <f>IF(Reservas!Q948="",IF(Reservas!P948="","",IF(Reservas!O948=$O$10,0.85,IF(Reservas!O948=$O$11,0.45,IF(Reservas!O948=$O$12,0.33,"")))),Reservas!Q948)</f>
        <v/>
      </c>
      <c r="CG943" t="str">
        <f>IF(Reservas!T948="",IF(Reservas!S948="","",IF(Reservas!R948=$O$10,0.85,IF(Reservas!R948=$O$11,0.45,IF(Reservas!R948=$O$12,0.33,"")))),Reservas!T948)</f>
        <v/>
      </c>
      <c r="CH943" t="str">
        <f>IF(Reservas!W948="",IF(Reservas!V948="","",IF(Reservas!U948=$O$10,0.85,IF(Reservas!U948=$O$11,0.45,IF(Reservas!U948=$O$12,0.33,"")))),Reservas!W948)</f>
        <v/>
      </c>
      <c r="CI943" t="str">
        <f>IF(Reservas!Z948="",IF(Reservas!Y948="","",IF(Reservas!X948=$O$10,0.85,IF(Reservas!X948=$O$11,0.45,IF(Reservas!X948=$O$12,0.33,"")))),Reservas!Z948)</f>
        <v/>
      </c>
      <c r="CJ943" t="str">
        <f>IF(Reservas!AC948="",IF(Reservas!AB948="","",IF(Reservas!AA948=$O$10,0.85,IF(Reservas!AA948=$O$11,0.45,IF(Reservas!AA948=$O$12,0.33,"")))),Reservas!AC948)</f>
        <v/>
      </c>
      <c r="CK943" t="str">
        <f>IF(Reservas!AF948="",IF(Reservas!AE948="","",IF(Reservas!AD948=$O$10,0.85,IF(Reservas!AD948=$O$11,0.45,IF(Reservas!AD948=$O$12,0.33,"")))),Reservas!AF948)</f>
        <v/>
      </c>
      <c r="CL943" t="str">
        <f>IF(Reservas!AI948="",IF(Reservas!AH948="","",IF(Reservas!AG948=$O$10,0.85,IF(Reservas!AG948=$O$11,0.45,IF(Reservas!AG948=$O$12,0.33,"")))),Reservas!AI948)</f>
        <v/>
      </c>
      <c r="CM943" t="str">
        <f>IF(Reservas!AL948="",IF(Reservas!AK948="","",IF(Reservas!AJ948=$O$10,0.85,IF(Reservas!AJ948=$O$11,0.45,IF(Reservas!AJ948=$O$12,0.33,"")))),Reservas!AL948)</f>
        <v/>
      </c>
      <c r="CO943" t="str">
        <f>IFERROR('Prod y alimentación'!E1001*IF($AN943=$R$10,VLOOKUP($AO943,Listas!$B$6:$C$106,2,),IF($AN943=$R$11,VLOOKUP($AO943,Listas!$E$6:$F$106,2,),IF($AN943=$R$12,VLOOKUP($AO943,Listas!$H$6:$I$106,2,),""))),"")</f>
        <v/>
      </c>
      <c r="CP943" t="str">
        <f>IFERROR('Prod y alimentación'!H1001*IF($AN943=$R$10,VLOOKUP($AO943,Listas!$B$6:$C$106,2,),IF($AN943=$R$11,VLOOKUP($AO943,Listas!$E$6:$F$106,2,),IF($AN943=$R$12,VLOOKUP($AO943,Listas!$H$6:$I$106,2,),""))),"")</f>
        <v/>
      </c>
      <c r="CQ943" t="str">
        <f>IFERROR('Prod y alimentación'!K1001*IF($AN943=$R$10,VLOOKUP($AO943,Listas!$B$6:$C$106,2,),IF($AN943=$R$11,VLOOKUP($AO943,Listas!$E$6:$F$106,2,),IF($AN943=$R$12,VLOOKUP($AO943,Listas!$H$6:$I$106,2,),""))),"")</f>
        <v/>
      </c>
      <c r="CR943" t="str">
        <f>IFERROR('Prod y alimentación'!N1001*IF($AN943=$R$10,VLOOKUP($AO943,Listas!$B$6:$C$106,2,),IF($AN943=$R$11,VLOOKUP($AO943,Listas!$E$6:$F$106,2,),IF($AN943=$R$12,VLOOKUP($AO943,Listas!$H$6:$I$106,2,),""))),"")</f>
        <v/>
      </c>
      <c r="CS943" t="str">
        <f>IFERROR('Prod y alimentación'!Q1001*IF($AN943=$R$10,VLOOKUP($AO943,Listas!$B$6:$C$106,2,),IF($AN943=$R$11,VLOOKUP($AO943,Listas!$E$6:$F$106,2,),IF($AN943=$R$12,VLOOKUP($AO943,Listas!$H$6:$I$106,2,),""))),"")</f>
        <v/>
      </c>
      <c r="CT943" t="str">
        <f>IFERROR('Prod y alimentación'!T1001*IF($AN943=$R$10,VLOOKUP($AO943,Listas!$B$6:$C$106,2,),IF($AN943=$R$11,VLOOKUP($AO943,Listas!$E$6:$F$106,2,),IF($AN943=$R$12,VLOOKUP($AO943,Listas!$H$6:$I$106,2,),""))),"")</f>
        <v/>
      </c>
      <c r="CU943" t="str">
        <f>IFERROR('Prod y alimentación'!W1001*IF($AN943=$R$10,VLOOKUP($AO943,Listas!$B$6:$C$106,2,),IF($AN943=$R$11,VLOOKUP($AO943,Listas!$E$6:$F$106,2,),IF($AN943=$R$12,VLOOKUP($AO943,Listas!$H$6:$I$106,2,),""))),"")</f>
        <v/>
      </c>
      <c r="CV943" t="str">
        <f>IFERROR('Prod y alimentación'!Z1001*IF($AN943=$R$10,VLOOKUP($AO943,Listas!$B$6:$C$106,2,),IF($AN943=$R$11,VLOOKUP($AO943,Listas!$E$6:$F$106,2,),IF($AN943=$R$12,VLOOKUP($AO943,Listas!$H$6:$I$106,2,),""))),"")</f>
        <v/>
      </c>
      <c r="CW943" t="str">
        <f>IFERROR('Prod y alimentación'!AC1001*IF($AN943=$R$10,VLOOKUP($AO943,Listas!$B$6:$C$106,2,),IF($AN943=$R$11,VLOOKUP($AO943,Listas!$E$6:$F$106,2,),IF($AN943=$R$12,VLOOKUP($AO943,Listas!$H$6:$I$106,2,),""))),"")</f>
        <v/>
      </c>
      <c r="CX943" t="str">
        <f>IFERROR('Prod y alimentación'!AF1001*IF($AN943=$R$10,VLOOKUP($AO943,Listas!$B$6:$C$106,2,),IF($AN943=$R$11,VLOOKUP($AO943,Listas!$E$6:$F$106,2,),IF($AN943=$R$12,VLOOKUP($AO943,Listas!$H$6:$I$106,2,),""))),"")</f>
        <v/>
      </c>
      <c r="CY943" t="str">
        <f>IFERROR('Prod y alimentación'!AI1001*IF($AN943=$R$10,VLOOKUP($AO943,Listas!$B$6:$C$106,2,),IF($AN943=$R$11,VLOOKUP($AO943,Listas!$E$6:$F$106,2,),IF($AN943=$R$12,VLOOKUP($AO943,Listas!$H$6:$I$106,2,),""))),"")</f>
        <v/>
      </c>
      <c r="CZ943" t="str">
        <f>IFERROR('Prod y alimentación'!AL1001*IF($AN943=$R$10,VLOOKUP($AO943,Listas!$B$6:$C$106,2,),IF($AN943=$R$11,VLOOKUP($AO943,Listas!$E$6:$F$106,2,),IF($AN943=$R$12,VLOOKUP($AO943,Listas!$H$6:$I$106,2,),""))),"")</f>
        <v/>
      </c>
    </row>
    <row r="944" spans="80:104" x14ac:dyDescent="0.35">
      <c r="CB944" t="str">
        <f>IF(Reservas!E949="",IF(Reservas!D949="","",IF(Reservas!C949=$O$10,0.85,IF(Reservas!C949=$O$11,0.45,IF(Reservas!C949=$O$12,0.33,"")))),Reservas!E949)</f>
        <v/>
      </c>
      <c r="CC944" t="str">
        <f>IF(Reservas!H949="",IF(Reservas!G949="","",IF(Reservas!F949=$O$10,0.85,IF(Reservas!F949=$O$11,0.45,IF(Reservas!F949=$O$12,0.33,"")))),Reservas!H949)</f>
        <v/>
      </c>
      <c r="CD944" t="str">
        <f>IF(Reservas!K949="",IF(Reservas!J949="","",IF(Reservas!I949=$O$10,0.85,IF(Reservas!I949=$O$11,0.45,IF(Reservas!I949=$O$12,0.33,"")))),Reservas!K949)</f>
        <v/>
      </c>
      <c r="CE944" t="str">
        <f>IF(Reservas!N949="",IF(Reservas!M949="","",IF(Reservas!L949=$O$10,0.85,IF(Reservas!L949=$O$11,0.45,IF(Reservas!L949=$O$12,0.33,"")))),Reservas!N949)</f>
        <v/>
      </c>
      <c r="CF944" t="str">
        <f>IF(Reservas!Q949="",IF(Reservas!P949="","",IF(Reservas!O949=$O$10,0.85,IF(Reservas!O949=$O$11,0.45,IF(Reservas!O949=$O$12,0.33,"")))),Reservas!Q949)</f>
        <v/>
      </c>
      <c r="CG944" t="str">
        <f>IF(Reservas!T949="",IF(Reservas!S949="","",IF(Reservas!R949=$O$10,0.85,IF(Reservas!R949=$O$11,0.45,IF(Reservas!R949=$O$12,0.33,"")))),Reservas!T949)</f>
        <v/>
      </c>
      <c r="CH944" t="str">
        <f>IF(Reservas!W949="",IF(Reservas!V949="","",IF(Reservas!U949=$O$10,0.85,IF(Reservas!U949=$O$11,0.45,IF(Reservas!U949=$O$12,0.33,"")))),Reservas!W949)</f>
        <v/>
      </c>
      <c r="CI944" t="str">
        <f>IF(Reservas!Z949="",IF(Reservas!Y949="","",IF(Reservas!X949=$O$10,0.85,IF(Reservas!X949=$O$11,0.45,IF(Reservas!X949=$O$12,0.33,"")))),Reservas!Z949)</f>
        <v/>
      </c>
      <c r="CJ944" t="str">
        <f>IF(Reservas!AC949="",IF(Reservas!AB949="","",IF(Reservas!AA949=$O$10,0.85,IF(Reservas!AA949=$O$11,0.45,IF(Reservas!AA949=$O$12,0.33,"")))),Reservas!AC949)</f>
        <v/>
      </c>
      <c r="CK944" t="str">
        <f>IF(Reservas!AF949="",IF(Reservas!AE949="","",IF(Reservas!AD949=$O$10,0.85,IF(Reservas!AD949=$O$11,0.45,IF(Reservas!AD949=$O$12,0.33,"")))),Reservas!AF949)</f>
        <v/>
      </c>
      <c r="CL944" t="str">
        <f>IF(Reservas!AI949="",IF(Reservas!AH949="","",IF(Reservas!AG949=$O$10,0.85,IF(Reservas!AG949=$O$11,0.45,IF(Reservas!AG949=$O$12,0.33,"")))),Reservas!AI949)</f>
        <v/>
      </c>
      <c r="CM944" t="str">
        <f>IF(Reservas!AL949="",IF(Reservas!AK949="","",IF(Reservas!AJ949=$O$10,0.85,IF(Reservas!AJ949=$O$11,0.45,IF(Reservas!AJ949=$O$12,0.33,"")))),Reservas!AL949)</f>
        <v/>
      </c>
      <c r="CO944" t="str">
        <f>IFERROR('Prod y alimentación'!E1002*IF($AN944=$R$10,VLOOKUP($AO944,Listas!$B$6:$C$106,2,),IF($AN944=$R$11,VLOOKUP($AO944,Listas!$E$6:$F$106,2,),IF($AN944=$R$12,VLOOKUP($AO944,Listas!$H$6:$I$106,2,),""))),"")</f>
        <v/>
      </c>
      <c r="CP944" t="str">
        <f>IFERROR('Prod y alimentación'!H1002*IF($AN944=$R$10,VLOOKUP($AO944,Listas!$B$6:$C$106,2,),IF($AN944=$R$11,VLOOKUP($AO944,Listas!$E$6:$F$106,2,),IF($AN944=$R$12,VLOOKUP($AO944,Listas!$H$6:$I$106,2,),""))),"")</f>
        <v/>
      </c>
      <c r="CQ944" t="str">
        <f>IFERROR('Prod y alimentación'!K1002*IF($AN944=$R$10,VLOOKUP($AO944,Listas!$B$6:$C$106,2,),IF($AN944=$R$11,VLOOKUP($AO944,Listas!$E$6:$F$106,2,),IF($AN944=$R$12,VLOOKUP($AO944,Listas!$H$6:$I$106,2,),""))),"")</f>
        <v/>
      </c>
      <c r="CR944" t="str">
        <f>IFERROR('Prod y alimentación'!N1002*IF($AN944=$R$10,VLOOKUP($AO944,Listas!$B$6:$C$106,2,),IF($AN944=$R$11,VLOOKUP($AO944,Listas!$E$6:$F$106,2,),IF($AN944=$R$12,VLOOKUP($AO944,Listas!$H$6:$I$106,2,),""))),"")</f>
        <v/>
      </c>
      <c r="CS944" t="str">
        <f>IFERROR('Prod y alimentación'!Q1002*IF($AN944=$R$10,VLOOKUP($AO944,Listas!$B$6:$C$106,2,),IF($AN944=$R$11,VLOOKUP($AO944,Listas!$E$6:$F$106,2,),IF($AN944=$R$12,VLOOKUP($AO944,Listas!$H$6:$I$106,2,),""))),"")</f>
        <v/>
      </c>
      <c r="CT944" t="str">
        <f>IFERROR('Prod y alimentación'!T1002*IF($AN944=$R$10,VLOOKUP($AO944,Listas!$B$6:$C$106,2,),IF($AN944=$R$11,VLOOKUP($AO944,Listas!$E$6:$F$106,2,),IF($AN944=$R$12,VLOOKUP($AO944,Listas!$H$6:$I$106,2,),""))),"")</f>
        <v/>
      </c>
      <c r="CU944" t="str">
        <f>IFERROR('Prod y alimentación'!W1002*IF($AN944=$R$10,VLOOKUP($AO944,Listas!$B$6:$C$106,2,),IF($AN944=$R$11,VLOOKUP($AO944,Listas!$E$6:$F$106,2,),IF($AN944=$R$12,VLOOKUP($AO944,Listas!$H$6:$I$106,2,),""))),"")</f>
        <v/>
      </c>
      <c r="CV944" t="str">
        <f>IFERROR('Prod y alimentación'!Z1002*IF($AN944=$R$10,VLOOKUP($AO944,Listas!$B$6:$C$106,2,),IF($AN944=$R$11,VLOOKUP($AO944,Listas!$E$6:$F$106,2,),IF($AN944=$R$12,VLOOKUP($AO944,Listas!$H$6:$I$106,2,),""))),"")</f>
        <v/>
      </c>
      <c r="CW944" t="str">
        <f>IFERROR('Prod y alimentación'!AC1002*IF($AN944=$R$10,VLOOKUP($AO944,Listas!$B$6:$C$106,2,),IF($AN944=$R$11,VLOOKUP($AO944,Listas!$E$6:$F$106,2,),IF($AN944=$R$12,VLOOKUP($AO944,Listas!$H$6:$I$106,2,),""))),"")</f>
        <v/>
      </c>
      <c r="CX944" t="str">
        <f>IFERROR('Prod y alimentación'!AF1002*IF($AN944=$R$10,VLOOKUP($AO944,Listas!$B$6:$C$106,2,),IF($AN944=$R$11,VLOOKUP($AO944,Listas!$E$6:$F$106,2,),IF($AN944=$R$12,VLOOKUP($AO944,Listas!$H$6:$I$106,2,),""))),"")</f>
        <v/>
      </c>
      <c r="CY944" t="str">
        <f>IFERROR('Prod y alimentación'!AI1002*IF($AN944=$R$10,VLOOKUP($AO944,Listas!$B$6:$C$106,2,),IF($AN944=$R$11,VLOOKUP($AO944,Listas!$E$6:$F$106,2,),IF($AN944=$R$12,VLOOKUP($AO944,Listas!$H$6:$I$106,2,),""))),"")</f>
        <v/>
      </c>
      <c r="CZ944" t="str">
        <f>IFERROR('Prod y alimentación'!AL1002*IF($AN944=$R$10,VLOOKUP($AO944,Listas!$B$6:$C$106,2,),IF($AN944=$R$11,VLOOKUP($AO944,Listas!$E$6:$F$106,2,),IF($AN944=$R$12,VLOOKUP($AO944,Listas!$H$6:$I$106,2,),""))),"")</f>
        <v/>
      </c>
    </row>
    <row r="945" spans="80:104" x14ac:dyDescent="0.35">
      <c r="CB945" t="str">
        <f>IF(Reservas!E950="",IF(Reservas!D950="","",IF(Reservas!C950=$O$10,0.85,IF(Reservas!C950=$O$11,0.45,IF(Reservas!C950=$O$12,0.33,"")))),Reservas!E950)</f>
        <v/>
      </c>
      <c r="CC945" t="str">
        <f>IF(Reservas!H950="",IF(Reservas!G950="","",IF(Reservas!F950=$O$10,0.85,IF(Reservas!F950=$O$11,0.45,IF(Reservas!F950=$O$12,0.33,"")))),Reservas!H950)</f>
        <v/>
      </c>
      <c r="CD945" t="str">
        <f>IF(Reservas!K950="",IF(Reservas!J950="","",IF(Reservas!I950=$O$10,0.85,IF(Reservas!I950=$O$11,0.45,IF(Reservas!I950=$O$12,0.33,"")))),Reservas!K950)</f>
        <v/>
      </c>
      <c r="CE945" t="str">
        <f>IF(Reservas!N950="",IF(Reservas!M950="","",IF(Reservas!L950=$O$10,0.85,IF(Reservas!L950=$O$11,0.45,IF(Reservas!L950=$O$12,0.33,"")))),Reservas!N950)</f>
        <v/>
      </c>
      <c r="CF945" t="str">
        <f>IF(Reservas!Q950="",IF(Reservas!P950="","",IF(Reservas!O950=$O$10,0.85,IF(Reservas!O950=$O$11,0.45,IF(Reservas!O950=$O$12,0.33,"")))),Reservas!Q950)</f>
        <v/>
      </c>
      <c r="CG945" t="str">
        <f>IF(Reservas!T950="",IF(Reservas!S950="","",IF(Reservas!R950=$O$10,0.85,IF(Reservas!R950=$O$11,0.45,IF(Reservas!R950=$O$12,0.33,"")))),Reservas!T950)</f>
        <v/>
      </c>
      <c r="CH945" t="str">
        <f>IF(Reservas!W950="",IF(Reservas!V950="","",IF(Reservas!U950=$O$10,0.85,IF(Reservas!U950=$O$11,0.45,IF(Reservas!U950=$O$12,0.33,"")))),Reservas!W950)</f>
        <v/>
      </c>
      <c r="CI945" t="str">
        <f>IF(Reservas!Z950="",IF(Reservas!Y950="","",IF(Reservas!X950=$O$10,0.85,IF(Reservas!X950=$O$11,0.45,IF(Reservas!X950=$O$12,0.33,"")))),Reservas!Z950)</f>
        <v/>
      </c>
      <c r="CJ945" t="str">
        <f>IF(Reservas!AC950="",IF(Reservas!AB950="","",IF(Reservas!AA950=$O$10,0.85,IF(Reservas!AA950=$O$11,0.45,IF(Reservas!AA950=$O$12,0.33,"")))),Reservas!AC950)</f>
        <v/>
      </c>
      <c r="CK945" t="str">
        <f>IF(Reservas!AF950="",IF(Reservas!AE950="","",IF(Reservas!AD950=$O$10,0.85,IF(Reservas!AD950=$O$11,0.45,IF(Reservas!AD950=$O$12,0.33,"")))),Reservas!AF950)</f>
        <v/>
      </c>
      <c r="CL945" t="str">
        <f>IF(Reservas!AI950="",IF(Reservas!AH950="","",IF(Reservas!AG950=$O$10,0.85,IF(Reservas!AG950=$O$11,0.45,IF(Reservas!AG950=$O$12,0.33,"")))),Reservas!AI950)</f>
        <v/>
      </c>
      <c r="CM945" t="str">
        <f>IF(Reservas!AL950="",IF(Reservas!AK950="","",IF(Reservas!AJ950=$O$10,0.85,IF(Reservas!AJ950=$O$11,0.45,IF(Reservas!AJ950=$O$12,0.33,"")))),Reservas!AL950)</f>
        <v/>
      </c>
      <c r="CO945" t="str">
        <f>IFERROR('Prod y alimentación'!E1003*IF($AN945=$R$10,VLOOKUP($AO945,Listas!$B$6:$C$106,2,),IF($AN945=$R$11,VLOOKUP($AO945,Listas!$E$6:$F$106,2,),IF($AN945=$R$12,VLOOKUP($AO945,Listas!$H$6:$I$106,2,),""))),"")</f>
        <v/>
      </c>
      <c r="CP945" t="str">
        <f>IFERROR('Prod y alimentación'!H1003*IF($AN945=$R$10,VLOOKUP($AO945,Listas!$B$6:$C$106,2,),IF($AN945=$R$11,VLOOKUP($AO945,Listas!$E$6:$F$106,2,),IF($AN945=$R$12,VLOOKUP($AO945,Listas!$H$6:$I$106,2,),""))),"")</f>
        <v/>
      </c>
      <c r="CQ945" t="str">
        <f>IFERROR('Prod y alimentación'!K1003*IF($AN945=$R$10,VLOOKUP($AO945,Listas!$B$6:$C$106,2,),IF($AN945=$R$11,VLOOKUP($AO945,Listas!$E$6:$F$106,2,),IF($AN945=$R$12,VLOOKUP($AO945,Listas!$H$6:$I$106,2,),""))),"")</f>
        <v/>
      </c>
      <c r="CR945" t="str">
        <f>IFERROR('Prod y alimentación'!N1003*IF($AN945=$R$10,VLOOKUP($AO945,Listas!$B$6:$C$106,2,),IF($AN945=$R$11,VLOOKUP($AO945,Listas!$E$6:$F$106,2,),IF($AN945=$R$12,VLOOKUP($AO945,Listas!$H$6:$I$106,2,),""))),"")</f>
        <v/>
      </c>
      <c r="CS945" t="str">
        <f>IFERROR('Prod y alimentación'!Q1003*IF($AN945=$R$10,VLOOKUP($AO945,Listas!$B$6:$C$106,2,),IF($AN945=$R$11,VLOOKUP($AO945,Listas!$E$6:$F$106,2,),IF($AN945=$R$12,VLOOKUP($AO945,Listas!$H$6:$I$106,2,),""))),"")</f>
        <v/>
      </c>
      <c r="CT945" t="str">
        <f>IFERROR('Prod y alimentación'!T1003*IF($AN945=$R$10,VLOOKUP($AO945,Listas!$B$6:$C$106,2,),IF($AN945=$R$11,VLOOKUP($AO945,Listas!$E$6:$F$106,2,),IF($AN945=$R$12,VLOOKUP($AO945,Listas!$H$6:$I$106,2,),""))),"")</f>
        <v/>
      </c>
      <c r="CU945" t="str">
        <f>IFERROR('Prod y alimentación'!W1003*IF($AN945=$R$10,VLOOKUP($AO945,Listas!$B$6:$C$106,2,),IF($AN945=$R$11,VLOOKUP($AO945,Listas!$E$6:$F$106,2,),IF($AN945=$R$12,VLOOKUP($AO945,Listas!$H$6:$I$106,2,),""))),"")</f>
        <v/>
      </c>
      <c r="CV945" t="str">
        <f>IFERROR('Prod y alimentación'!Z1003*IF($AN945=$R$10,VLOOKUP($AO945,Listas!$B$6:$C$106,2,),IF($AN945=$R$11,VLOOKUP($AO945,Listas!$E$6:$F$106,2,),IF($AN945=$R$12,VLOOKUP($AO945,Listas!$H$6:$I$106,2,),""))),"")</f>
        <v/>
      </c>
      <c r="CW945" t="str">
        <f>IFERROR('Prod y alimentación'!AC1003*IF($AN945=$R$10,VLOOKUP($AO945,Listas!$B$6:$C$106,2,),IF($AN945=$R$11,VLOOKUP($AO945,Listas!$E$6:$F$106,2,),IF($AN945=$R$12,VLOOKUP($AO945,Listas!$H$6:$I$106,2,),""))),"")</f>
        <v/>
      </c>
      <c r="CX945" t="str">
        <f>IFERROR('Prod y alimentación'!AF1003*IF($AN945=$R$10,VLOOKUP($AO945,Listas!$B$6:$C$106,2,),IF($AN945=$R$11,VLOOKUP($AO945,Listas!$E$6:$F$106,2,),IF($AN945=$R$12,VLOOKUP($AO945,Listas!$H$6:$I$106,2,),""))),"")</f>
        <v/>
      </c>
      <c r="CY945" t="str">
        <f>IFERROR('Prod y alimentación'!AI1003*IF($AN945=$R$10,VLOOKUP($AO945,Listas!$B$6:$C$106,2,),IF($AN945=$R$11,VLOOKUP($AO945,Listas!$E$6:$F$106,2,),IF($AN945=$R$12,VLOOKUP($AO945,Listas!$H$6:$I$106,2,),""))),"")</f>
        <v/>
      </c>
      <c r="CZ945" t="str">
        <f>IFERROR('Prod y alimentación'!AL1003*IF($AN945=$R$10,VLOOKUP($AO945,Listas!$B$6:$C$106,2,),IF($AN945=$R$11,VLOOKUP($AO945,Listas!$E$6:$F$106,2,),IF($AN945=$R$12,VLOOKUP($AO945,Listas!$H$6:$I$106,2,),""))),"")</f>
        <v/>
      </c>
    </row>
    <row r="946" spans="80:104" x14ac:dyDescent="0.35">
      <c r="CB946" t="str">
        <f>IF(Reservas!E951="",IF(Reservas!D951="","",IF(Reservas!C951=$O$10,0.85,IF(Reservas!C951=$O$11,0.45,IF(Reservas!C951=$O$12,0.33,"")))),Reservas!E951)</f>
        <v/>
      </c>
      <c r="CC946" t="str">
        <f>IF(Reservas!H951="",IF(Reservas!G951="","",IF(Reservas!F951=$O$10,0.85,IF(Reservas!F951=$O$11,0.45,IF(Reservas!F951=$O$12,0.33,"")))),Reservas!H951)</f>
        <v/>
      </c>
      <c r="CD946" t="str">
        <f>IF(Reservas!K951="",IF(Reservas!J951="","",IF(Reservas!I951=$O$10,0.85,IF(Reservas!I951=$O$11,0.45,IF(Reservas!I951=$O$12,0.33,"")))),Reservas!K951)</f>
        <v/>
      </c>
      <c r="CE946" t="str">
        <f>IF(Reservas!N951="",IF(Reservas!M951="","",IF(Reservas!L951=$O$10,0.85,IF(Reservas!L951=$O$11,0.45,IF(Reservas!L951=$O$12,0.33,"")))),Reservas!N951)</f>
        <v/>
      </c>
      <c r="CF946" t="str">
        <f>IF(Reservas!Q951="",IF(Reservas!P951="","",IF(Reservas!O951=$O$10,0.85,IF(Reservas!O951=$O$11,0.45,IF(Reservas!O951=$O$12,0.33,"")))),Reservas!Q951)</f>
        <v/>
      </c>
      <c r="CG946" t="str">
        <f>IF(Reservas!T951="",IF(Reservas!S951="","",IF(Reservas!R951=$O$10,0.85,IF(Reservas!R951=$O$11,0.45,IF(Reservas!R951=$O$12,0.33,"")))),Reservas!T951)</f>
        <v/>
      </c>
      <c r="CH946" t="str">
        <f>IF(Reservas!W951="",IF(Reservas!V951="","",IF(Reservas!U951=$O$10,0.85,IF(Reservas!U951=$O$11,0.45,IF(Reservas!U951=$O$12,0.33,"")))),Reservas!W951)</f>
        <v/>
      </c>
      <c r="CI946" t="str">
        <f>IF(Reservas!Z951="",IF(Reservas!Y951="","",IF(Reservas!X951=$O$10,0.85,IF(Reservas!X951=$O$11,0.45,IF(Reservas!X951=$O$12,0.33,"")))),Reservas!Z951)</f>
        <v/>
      </c>
      <c r="CJ946" t="str">
        <f>IF(Reservas!AC951="",IF(Reservas!AB951="","",IF(Reservas!AA951=$O$10,0.85,IF(Reservas!AA951=$O$11,0.45,IF(Reservas!AA951=$O$12,0.33,"")))),Reservas!AC951)</f>
        <v/>
      </c>
      <c r="CK946" t="str">
        <f>IF(Reservas!AF951="",IF(Reservas!AE951="","",IF(Reservas!AD951=$O$10,0.85,IF(Reservas!AD951=$O$11,0.45,IF(Reservas!AD951=$O$12,0.33,"")))),Reservas!AF951)</f>
        <v/>
      </c>
      <c r="CL946" t="str">
        <f>IF(Reservas!AI951="",IF(Reservas!AH951="","",IF(Reservas!AG951=$O$10,0.85,IF(Reservas!AG951=$O$11,0.45,IF(Reservas!AG951=$O$12,0.33,"")))),Reservas!AI951)</f>
        <v/>
      </c>
      <c r="CM946" t="str">
        <f>IF(Reservas!AL951="",IF(Reservas!AK951="","",IF(Reservas!AJ951=$O$10,0.85,IF(Reservas!AJ951=$O$11,0.45,IF(Reservas!AJ951=$O$12,0.33,"")))),Reservas!AL951)</f>
        <v/>
      </c>
      <c r="CO946" t="str">
        <f>IFERROR('Prod y alimentación'!E1004*IF($AN946=$R$10,VLOOKUP($AO946,Listas!$B$6:$C$106,2,),IF($AN946=$R$11,VLOOKUP($AO946,Listas!$E$6:$F$106,2,),IF($AN946=$R$12,VLOOKUP($AO946,Listas!$H$6:$I$106,2,),""))),"")</f>
        <v/>
      </c>
      <c r="CP946" t="str">
        <f>IFERROR('Prod y alimentación'!H1004*IF($AN946=$R$10,VLOOKUP($AO946,Listas!$B$6:$C$106,2,),IF($AN946=$R$11,VLOOKUP($AO946,Listas!$E$6:$F$106,2,),IF($AN946=$R$12,VLOOKUP($AO946,Listas!$H$6:$I$106,2,),""))),"")</f>
        <v/>
      </c>
      <c r="CQ946" t="str">
        <f>IFERROR('Prod y alimentación'!K1004*IF($AN946=$R$10,VLOOKUP($AO946,Listas!$B$6:$C$106,2,),IF($AN946=$R$11,VLOOKUP($AO946,Listas!$E$6:$F$106,2,),IF($AN946=$R$12,VLOOKUP($AO946,Listas!$H$6:$I$106,2,),""))),"")</f>
        <v/>
      </c>
      <c r="CR946" t="str">
        <f>IFERROR('Prod y alimentación'!N1004*IF($AN946=$R$10,VLOOKUP($AO946,Listas!$B$6:$C$106,2,),IF($AN946=$R$11,VLOOKUP($AO946,Listas!$E$6:$F$106,2,),IF($AN946=$R$12,VLOOKUP($AO946,Listas!$H$6:$I$106,2,),""))),"")</f>
        <v/>
      </c>
      <c r="CS946" t="str">
        <f>IFERROR('Prod y alimentación'!Q1004*IF($AN946=$R$10,VLOOKUP($AO946,Listas!$B$6:$C$106,2,),IF($AN946=$R$11,VLOOKUP($AO946,Listas!$E$6:$F$106,2,),IF($AN946=$R$12,VLOOKUP($AO946,Listas!$H$6:$I$106,2,),""))),"")</f>
        <v/>
      </c>
      <c r="CT946" t="str">
        <f>IFERROR('Prod y alimentación'!T1004*IF($AN946=$R$10,VLOOKUP($AO946,Listas!$B$6:$C$106,2,),IF($AN946=$R$11,VLOOKUP($AO946,Listas!$E$6:$F$106,2,),IF($AN946=$R$12,VLOOKUP($AO946,Listas!$H$6:$I$106,2,),""))),"")</f>
        <v/>
      </c>
      <c r="CU946" t="str">
        <f>IFERROR('Prod y alimentación'!W1004*IF($AN946=$R$10,VLOOKUP($AO946,Listas!$B$6:$C$106,2,),IF($AN946=$R$11,VLOOKUP($AO946,Listas!$E$6:$F$106,2,),IF($AN946=$R$12,VLOOKUP($AO946,Listas!$H$6:$I$106,2,),""))),"")</f>
        <v/>
      </c>
      <c r="CV946" t="str">
        <f>IFERROR('Prod y alimentación'!Z1004*IF($AN946=$R$10,VLOOKUP($AO946,Listas!$B$6:$C$106,2,),IF($AN946=$R$11,VLOOKUP($AO946,Listas!$E$6:$F$106,2,),IF($AN946=$R$12,VLOOKUP($AO946,Listas!$H$6:$I$106,2,),""))),"")</f>
        <v/>
      </c>
      <c r="CW946" t="str">
        <f>IFERROR('Prod y alimentación'!AC1004*IF($AN946=$R$10,VLOOKUP($AO946,Listas!$B$6:$C$106,2,),IF($AN946=$R$11,VLOOKUP($AO946,Listas!$E$6:$F$106,2,),IF($AN946=$R$12,VLOOKUP($AO946,Listas!$H$6:$I$106,2,),""))),"")</f>
        <v/>
      </c>
      <c r="CX946" t="str">
        <f>IFERROR('Prod y alimentación'!AF1004*IF($AN946=$R$10,VLOOKUP($AO946,Listas!$B$6:$C$106,2,),IF($AN946=$R$11,VLOOKUP($AO946,Listas!$E$6:$F$106,2,),IF($AN946=$R$12,VLOOKUP($AO946,Listas!$H$6:$I$106,2,),""))),"")</f>
        <v/>
      </c>
      <c r="CY946" t="str">
        <f>IFERROR('Prod y alimentación'!AI1004*IF($AN946=$R$10,VLOOKUP($AO946,Listas!$B$6:$C$106,2,),IF($AN946=$R$11,VLOOKUP($AO946,Listas!$E$6:$F$106,2,),IF($AN946=$R$12,VLOOKUP($AO946,Listas!$H$6:$I$106,2,),""))),"")</f>
        <v/>
      </c>
      <c r="CZ946" t="str">
        <f>IFERROR('Prod y alimentación'!AL1004*IF($AN946=$R$10,VLOOKUP($AO946,Listas!$B$6:$C$106,2,),IF($AN946=$R$11,VLOOKUP($AO946,Listas!$E$6:$F$106,2,),IF($AN946=$R$12,VLOOKUP($AO946,Listas!$H$6:$I$106,2,),""))),"")</f>
        <v/>
      </c>
    </row>
    <row r="947" spans="80:104" x14ac:dyDescent="0.35">
      <c r="CB947" t="str">
        <f>IF(Reservas!E952="",IF(Reservas!D952="","",IF(Reservas!C952=$O$10,0.85,IF(Reservas!C952=$O$11,0.45,IF(Reservas!C952=$O$12,0.33,"")))),Reservas!E952)</f>
        <v/>
      </c>
      <c r="CC947" t="str">
        <f>IF(Reservas!H952="",IF(Reservas!G952="","",IF(Reservas!F952=$O$10,0.85,IF(Reservas!F952=$O$11,0.45,IF(Reservas!F952=$O$12,0.33,"")))),Reservas!H952)</f>
        <v/>
      </c>
      <c r="CD947" t="str">
        <f>IF(Reservas!K952="",IF(Reservas!J952="","",IF(Reservas!I952=$O$10,0.85,IF(Reservas!I952=$O$11,0.45,IF(Reservas!I952=$O$12,0.33,"")))),Reservas!K952)</f>
        <v/>
      </c>
      <c r="CE947" t="str">
        <f>IF(Reservas!N952="",IF(Reservas!M952="","",IF(Reservas!L952=$O$10,0.85,IF(Reservas!L952=$O$11,0.45,IF(Reservas!L952=$O$12,0.33,"")))),Reservas!N952)</f>
        <v/>
      </c>
      <c r="CF947" t="str">
        <f>IF(Reservas!Q952="",IF(Reservas!P952="","",IF(Reservas!O952=$O$10,0.85,IF(Reservas!O952=$O$11,0.45,IF(Reservas!O952=$O$12,0.33,"")))),Reservas!Q952)</f>
        <v/>
      </c>
      <c r="CG947" t="str">
        <f>IF(Reservas!T952="",IF(Reservas!S952="","",IF(Reservas!R952=$O$10,0.85,IF(Reservas!R952=$O$11,0.45,IF(Reservas!R952=$O$12,0.33,"")))),Reservas!T952)</f>
        <v/>
      </c>
      <c r="CH947" t="str">
        <f>IF(Reservas!W952="",IF(Reservas!V952="","",IF(Reservas!U952=$O$10,0.85,IF(Reservas!U952=$O$11,0.45,IF(Reservas!U952=$O$12,0.33,"")))),Reservas!W952)</f>
        <v/>
      </c>
      <c r="CI947" t="str">
        <f>IF(Reservas!Z952="",IF(Reservas!Y952="","",IF(Reservas!X952=$O$10,0.85,IF(Reservas!X952=$O$11,0.45,IF(Reservas!X952=$O$12,0.33,"")))),Reservas!Z952)</f>
        <v/>
      </c>
      <c r="CJ947" t="str">
        <f>IF(Reservas!AC952="",IF(Reservas!AB952="","",IF(Reservas!AA952=$O$10,0.85,IF(Reservas!AA952=$O$11,0.45,IF(Reservas!AA952=$O$12,0.33,"")))),Reservas!AC952)</f>
        <v/>
      </c>
      <c r="CK947" t="str">
        <f>IF(Reservas!AF952="",IF(Reservas!AE952="","",IF(Reservas!AD952=$O$10,0.85,IF(Reservas!AD952=$O$11,0.45,IF(Reservas!AD952=$O$12,0.33,"")))),Reservas!AF952)</f>
        <v/>
      </c>
      <c r="CL947" t="str">
        <f>IF(Reservas!AI952="",IF(Reservas!AH952="","",IF(Reservas!AG952=$O$10,0.85,IF(Reservas!AG952=$O$11,0.45,IF(Reservas!AG952=$O$12,0.33,"")))),Reservas!AI952)</f>
        <v/>
      </c>
      <c r="CM947" t="str">
        <f>IF(Reservas!AL952="",IF(Reservas!AK952="","",IF(Reservas!AJ952=$O$10,0.85,IF(Reservas!AJ952=$O$11,0.45,IF(Reservas!AJ952=$O$12,0.33,"")))),Reservas!AL952)</f>
        <v/>
      </c>
      <c r="CO947" t="str">
        <f>IFERROR('Prod y alimentación'!E1005*IF($AN947=$R$10,VLOOKUP($AO947,Listas!$B$6:$C$106,2,),IF($AN947=$R$11,VLOOKUP($AO947,Listas!$E$6:$F$106,2,),IF($AN947=$R$12,VLOOKUP($AO947,Listas!$H$6:$I$106,2,),""))),"")</f>
        <v/>
      </c>
      <c r="CP947" t="str">
        <f>IFERROR('Prod y alimentación'!H1005*IF($AN947=$R$10,VLOOKUP($AO947,Listas!$B$6:$C$106,2,),IF($AN947=$R$11,VLOOKUP($AO947,Listas!$E$6:$F$106,2,),IF($AN947=$R$12,VLOOKUP($AO947,Listas!$H$6:$I$106,2,),""))),"")</f>
        <v/>
      </c>
      <c r="CQ947" t="str">
        <f>IFERROR('Prod y alimentación'!K1005*IF($AN947=$R$10,VLOOKUP($AO947,Listas!$B$6:$C$106,2,),IF($AN947=$R$11,VLOOKUP($AO947,Listas!$E$6:$F$106,2,),IF($AN947=$R$12,VLOOKUP($AO947,Listas!$H$6:$I$106,2,),""))),"")</f>
        <v/>
      </c>
      <c r="CR947" t="str">
        <f>IFERROR('Prod y alimentación'!N1005*IF($AN947=$R$10,VLOOKUP($AO947,Listas!$B$6:$C$106,2,),IF($AN947=$R$11,VLOOKUP($AO947,Listas!$E$6:$F$106,2,),IF($AN947=$R$12,VLOOKUP($AO947,Listas!$H$6:$I$106,2,),""))),"")</f>
        <v/>
      </c>
      <c r="CS947" t="str">
        <f>IFERROR('Prod y alimentación'!Q1005*IF($AN947=$R$10,VLOOKUP($AO947,Listas!$B$6:$C$106,2,),IF($AN947=$R$11,VLOOKUP($AO947,Listas!$E$6:$F$106,2,),IF($AN947=$R$12,VLOOKUP($AO947,Listas!$H$6:$I$106,2,),""))),"")</f>
        <v/>
      </c>
      <c r="CT947" t="str">
        <f>IFERROR('Prod y alimentación'!T1005*IF($AN947=$R$10,VLOOKUP($AO947,Listas!$B$6:$C$106,2,),IF($AN947=$R$11,VLOOKUP($AO947,Listas!$E$6:$F$106,2,),IF($AN947=$R$12,VLOOKUP($AO947,Listas!$H$6:$I$106,2,),""))),"")</f>
        <v/>
      </c>
      <c r="CU947" t="str">
        <f>IFERROR('Prod y alimentación'!W1005*IF($AN947=$R$10,VLOOKUP($AO947,Listas!$B$6:$C$106,2,),IF($AN947=$R$11,VLOOKUP($AO947,Listas!$E$6:$F$106,2,),IF($AN947=$R$12,VLOOKUP($AO947,Listas!$H$6:$I$106,2,),""))),"")</f>
        <v/>
      </c>
      <c r="CV947" t="str">
        <f>IFERROR('Prod y alimentación'!Z1005*IF($AN947=$R$10,VLOOKUP($AO947,Listas!$B$6:$C$106,2,),IF($AN947=$R$11,VLOOKUP($AO947,Listas!$E$6:$F$106,2,),IF($AN947=$R$12,VLOOKUP($AO947,Listas!$H$6:$I$106,2,),""))),"")</f>
        <v/>
      </c>
      <c r="CW947" t="str">
        <f>IFERROR('Prod y alimentación'!AC1005*IF($AN947=$R$10,VLOOKUP($AO947,Listas!$B$6:$C$106,2,),IF($AN947=$R$11,VLOOKUP($AO947,Listas!$E$6:$F$106,2,),IF($AN947=$R$12,VLOOKUP($AO947,Listas!$H$6:$I$106,2,),""))),"")</f>
        <v/>
      </c>
      <c r="CX947" t="str">
        <f>IFERROR('Prod y alimentación'!AF1005*IF($AN947=$R$10,VLOOKUP($AO947,Listas!$B$6:$C$106,2,),IF($AN947=$R$11,VLOOKUP($AO947,Listas!$E$6:$F$106,2,),IF($AN947=$R$12,VLOOKUP($AO947,Listas!$H$6:$I$106,2,),""))),"")</f>
        <v/>
      </c>
      <c r="CY947" t="str">
        <f>IFERROR('Prod y alimentación'!AI1005*IF($AN947=$R$10,VLOOKUP($AO947,Listas!$B$6:$C$106,2,),IF($AN947=$R$11,VLOOKUP($AO947,Listas!$E$6:$F$106,2,),IF($AN947=$R$12,VLOOKUP($AO947,Listas!$H$6:$I$106,2,),""))),"")</f>
        <v/>
      </c>
      <c r="CZ947" t="str">
        <f>IFERROR('Prod y alimentación'!AL1005*IF($AN947=$R$10,VLOOKUP($AO947,Listas!$B$6:$C$106,2,),IF($AN947=$R$11,VLOOKUP($AO947,Listas!$E$6:$F$106,2,),IF($AN947=$R$12,VLOOKUP($AO947,Listas!$H$6:$I$106,2,),""))),"")</f>
        <v/>
      </c>
    </row>
    <row r="948" spans="80:104" x14ac:dyDescent="0.35">
      <c r="CB948" t="str">
        <f>IF(Reservas!E953="",IF(Reservas!D953="","",IF(Reservas!C953=$O$10,0.85,IF(Reservas!C953=$O$11,0.45,IF(Reservas!C953=$O$12,0.33,"")))),Reservas!E953)</f>
        <v/>
      </c>
      <c r="CC948" t="str">
        <f>IF(Reservas!H953="",IF(Reservas!G953="","",IF(Reservas!F953=$O$10,0.85,IF(Reservas!F953=$O$11,0.45,IF(Reservas!F953=$O$12,0.33,"")))),Reservas!H953)</f>
        <v/>
      </c>
      <c r="CD948" t="str">
        <f>IF(Reservas!K953="",IF(Reservas!J953="","",IF(Reservas!I953=$O$10,0.85,IF(Reservas!I953=$O$11,0.45,IF(Reservas!I953=$O$12,0.33,"")))),Reservas!K953)</f>
        <v/>
      </c>
      <c r="CE948" t="str">
        <f>IF(Reservas!N953="",IF(Reservas!M953="","",IF(Reservas!L953=$O$10,0.85,IF(Reservas!L953=$O$11,0.45,IF(Reservas!L953=$O$12,0.33,"")))),Reservas!N953)</f>
        <v/>
      </c>
      <c r="CF948" t="str">
        <f>IF(Reservas!Q953="",IF(Reservas!P953="","",IF(Reservas!O953=$O$10,0.85,IF(Reservas!O953=$O$11,0.45,IF(Reservas!O953=$O$12,0.33,"")))),Reservas!Q953)</f>
        <v/>
      </c>
      <c r="CG948" t="str">
        <f>IF(Reservas!T953="",IF(Reservas!S953="","",IF(Reservas!R953=$O$10,0.85,IF(Reservas!R953=$O$11,0.45,IF(Reservas!R953=$O$12,0.33,"")))),Reservas!T953)</f>
        <v/>
      </c>
      <c r="CH948" t="str">
        <f>IF(Reservas!W953="",IF(Reservas!V953="","",IF(Reservas!U953=$O$10,0.85,IF(Reservas!U953=$O$11,0.45,IF(Reservas!U953=$O$12,0.33,"")))),Reservas!W953)</f>
        <v/>
      </c>
      <c r="CI948" t="str">
        <f>IF(Reservas!Z953="",IF(Reservas!Y953="","",IF(Reservas!X953=$O$10,0.85,IF(Reservas!X953=$O$11,0.45,IF(Reservas!X953=$O$12,0.33,"")))),Reservas!Z953)</f>
        <v/>
      </c>
      <c r="CJ948" t="str">
        <f>IF(Reservas!AC953="",IF(Reservas!AB953="","",IF(Reservas!AA953=$O$10,0.85,IF(Reservas!AA953=$O$11,0.45,IF(Reservas!AA953=$O$12,0.33,"")))),Reservas!AC953)</f>
        <v/>
      </c>
      <c r="CK948" t="str">
        <f>IF(Reservas!AF953="",IF(Reservas!AE953="","",IF(Reservas!AD953=$O$10,0.85,IF(Reservas!AD953=$O$11,0.45,IF(Reservas!AD953=$O$12,0.33,"")))),Reservas!AF953)</f>
        <v/>
      </c>
      <c r="CL948" t="str">
        <f>IF(Reservas!AI953="",IF(Reservas!AH953="","",IF(Reservas!AG953=$O$10,0.85,IF(Reservas!AG953=$O$11,0.45,IF(Reservas!AG953=$O$12,0.33,"")))),Reservas!AI953)</f>
        <v/>
      </c>
      <c r="CM948" t="str">
        <f>IF(Reservas!AL953="",IF(Reservas!AK953="","",IF(Reservas!AJ953=$O$10,0.85,IF(Reservas!AJ953=$O$11,0.45,IF(Reservas!AJ953=$O$12,0.33,"")))),Reservas!AL953)</f>
        <v/>
      </c>
      <c r="CO948" t="str">
        <f>IFERROR('Prod y alimentación'!E1006*IF($AN948=$R$10,VLOOKUP($AO948,Listas!$B$6:$C$106,2,),IF($AN948=$R$11,VLOOKUP($AO948,Listas!$E$6:$F$106,2,),IF($AN948=$R$12,VLOOKUP($AO948,Listas!$H$6:$I$106,2,),""))),"")</f>
        <v/>
      </c>
      <c r="CP948" t="str">
        <f>IFERROR('Prod y alimentación'!H1006*IF($AN948=$R$10,VLOOKUP($AO948,Listas!$B$6:$C$106,2,),IF($AN948=$R$11,VLOOKUP($AO948,Listas!$E$6:$F$106,2,),IF($AN948=$R$12,VLOOKUP($AO948,Listas!$H$6:$I$106,2,),""))),"")</f>
        <v/>
      </c>
      <c r="CQ948" t="str">
        <f>IFERROR('Prod y alimentación'!K1006*IF($AN948=$R$10,VLOOKUP($AO948,Listas!$B$6:$C$106,2,),IF($AN948=$R$11,VLOOKUP($AO948,Listas!$E$6:$F$106,2,),IF($AN948=$R$12,VLOOKUP($AO948,Listas!$H$6:$I$106,2,),""))),"")</f>
        <v/>
      </c>
      <c r="CR948" t="str">
        <f>IFERROR('Prod y alimentación'!N1006*IF($AN948=$R$10,VLOOKUP($AO948,Listas!$B$6:$C$106,2,),IF($AN948=$R$11,VLOOKUP($AO948,Listas!$E$6:$F$106,2,),IF($AN948=$R$12,VLOOKUP($AO948,Listas!$H$6:$I$106,2,),""))),"")</f>
        <v/>
      </c>
      <c r="CS948" t="str">
        <f>IFERROR('Prod y alimentación'!Q1006*IF($AN948=$R$10,VLOOKUP($AO948,Listas!$B$6:$C$106,2,),IF($AN948=$R$11,VLOOKUP($AO948,Listas!$E$6:$F$106,2,),IF($AN948=$R$12,VLOOKUP($AO948,Listas!$H$6:$I$106,2,),""))),"")</f>
        <v/>
      </c>
      <c r="CT948" t="str">
        <f>IFERROR('Prod y alimentación'!T1006*IF($AN948=$R$10,VLOOKUP($AO948,Listas!$B$6:$C$106,2,),IF($AN948=$R$11,VLOOKUP($AO948,Listas!$E$6:$F$106,2,),IF($AN948=$R$12,VLOOKUP($AO948,Listas!$H$6:$I$106,2,),""))),"")</f>
        <v/>
      </c>
      <c r="CU948" t="str">
        <f>IFERROR('Prod y alimentación'!W1006*IF($AN948=$R$10,VLOOKUP($AO948,Listas!$B$6:$C$106,2,),IF($AN948=$R$11,VLOOKUP($AO948,Listas!$E$6:$F$106,2,),IF($AN948=$R$12,VLOOKUP($AO948,Listas!$H$6:$I$106,2,),""))),"")</f>
        <v/>
      </c>
      <c r="CV948" t="str">
        <f>IFERROR('Prod y alimentación'!Z1006*IF($AN948=$R$10,VLOOKUP($AO948,Listas!$B$6:$C$106,2,),IF($AN948=$R$11,VLOOKUP($AO948,Listas!$E$6:$F$106,2,),IF($AN948=$R$12,VLOOKUP($AO948,Listas!$H$6:$I$106,2,),""))),"")</f>
        <v/>
      </c>
      <c r="CW948" t="str">
        <f>IFERROR('Prod y alimentación'!AC1006*IF($AN948=$R$10,VLOOKUP($AO948,Listas!$B$6:$C$106,2,),IF($AN948=$R$11,VLOOKUP($AO948,Listas!$E$6:$F$106,2,),IF($AN948=$R$12,VLOOKUP($AO948,Listas!$H$6:$I$106,2,),""))),"")</f>
        <v/>
      </c>
      <c r="CX948" t="str">
        <f>IFERROR('Prod y alimentación'!AF1006*IF($AN948=$R$10,VLOOKUP($AO948,Listas!$B$6:$C$106,2,),IF($AN948=$R$11,VLOOKUP($AO948,Listas!$E$6:$F$106,2,),IF($AN948=$R$12,VLOOKUP($AO948,Listas!$H$6:$I$106,2,),""))),"")</f>
        <v/>
      </c>
      <c r="CY948" t="str">
        <f>IFERROR('Prod y alimentación'!AI1006*IF($AN948=$R$10,VLOOKUP($AO948,Listas!$B$6:$C$106,2,),IF($AN948=$R$11,VLOOKUP($AO948,Listas!$E$6:$F$106,2,),IF($AN948=$R$12,VLOOKUP($AO948,Listas!$H$6:$I$106,2,),""))),"")</f>
        <v/>
      </c>
      <c r="CZ948" t="str">
        <f>IFERROR('Prod y alimentación'!AL1006*IF($AN948=$R$10,VLOOKUP($AO948,Listas!$B$6:$C$106,2,),IF($AN948=$R$11,VLOOKUP($AO948,Listas!$E$6:$F$106,2,),IF($AN948=$R$12,VLOOKUP($AO948,Listas!$H$6:$I$106,2,),""))),"")</f>
        <v/>
      </c>
    </row>
    <row r="949" spans="80:104" x14ac:dyDescent="0.35">
      <c r="CB949" t="str">
        <f>IF(Reservas!E954="",IF(Reservas!D954="","",IF(Reservas!C954=$O$10,0.85,IF(Reservas!C954=$O$11,0.45,IF(Reservas!C954=$O$12,0.33,"")))),Reservas!E954)</f>
        <v/>
      </c>
      <c r="CC949" t="str">
        <f>IF(Reservas!H954="",IF(Reservas!G954="","",IF(Reservas!F954=$O$10,0.85,IF(Reservas!F954=$O$11,0.45,IF(Reservas!F954=$O$12,0.33,"")))),Reservas!H954)</f>
        <v/>
      </c>
      <c r="CD949" t="str">
        <f>IF(Reservas!K954="",IF(Reservas!J954="","",IF(Reservas!I954=$O$10,0.85,IF(Reservas!I954=$O$11,0.45,IF(Reservas!I954=$O$12,0.33,"")))),Reservas!K954)</f>
        <v/>
      </c>
      <c r="CE949" t="str">
        <f>IF(Reservas!N954="",IF(Reservas!M954="","",IF(Reservas!L954=$O$10,0.85,IF(Reservas!L954=$O$11,0.45,IF(Reservas!L954=$O$12,0.33,"")))),Reservas!N954)</f>
        <v/>
      </c>
      <c r="CF949" t="str">
        <f>IF(Reservas!Q954="",IF(Reservas!P954="","",IF(Reservas!O954=$O$10,0.85,IF(Reservas!O954=$O$11,0.45,IF(Reservas!O954=$O$12,0.33,"")))),Reservas!Q954)</f>
        <v/>
      </c>
      <c r="CG949" t="str">
        <f>IF(Reservas!T954="",IF(Reservas!S954="","",IF(Reservas!R954=$O$10,0.85,IF(Reservas!R954=$O$11,0.45,IF(Reservas!R954=$O$12,0.33,"")))),Reservas!T954)</f>
        <v/>
      </c>
      <c r="CH949" t="str">
        <f>IF(Reservas!W954="",IF(Reservas!V954="","",IF(Reservas!U954=$O$10,0.85,IF(Reservas!U954=$O$11,0.45,IF(Reservas!U954=$O$12,0.33,"")))),Reservas!W954)</f>
        <v/>
      </c>
      <c r="CI949" t="str">
        <f>IF(Reservas!Z954="",IF(Reservas!Y954="","",IF(Reservas!X954=$O$10,0.85,IF(Reservas!X954=$O$11,0.45,IF(Reservas!X954=$O$12,0.33,"")))),Reservas!Z954)</f>
        <v/>
      </c>
      <c r="CJ949" t="str">
        <f>IF(Reservas!AC954="",IF(Reservas!AB954="","",IF(Reservas!AA954=$O$10,0.85,IF(Reservas!AA954=$O$11,0.45,IF(Reservas!AA954=$O$12,0.33,"")))),Reservas!AC954)</f>
        <v/>
      </c>
      <c r="CK949" t="str">
        <f>IF(Reservas!AF954="",IF(Reservas!AE954="","",IF(Reservas!AD954=$O$10,0.85,IF(Reservas!AD954=$O$11,0.45,IF(Reservas!AD954=$O$12,0.33,"")))),Reservas!AF954)</f>
        <v/>
      </c>
      <c r="CL949" t="str">
        <f>IF(Reservas!AI954="",IF(Reservas!AH954="","",IF(Reservas!AG954=$O$10,0.85,IF(Reservas!AG954=$O$11,0.45,IF(Reservas!AG954=$O$12,0.33,"")))),Reservas!AI954)</f>
        <v/>
      </c>
      <c r="CM949" t="str">
        <f>IF(Reservas!AL954="",IF(Reservas!AK954="","",IF(Reservas!AJ954=$O$10,0.85,IF(Reservas!AJ954=$O$11,0.45,IF(Reservas!AJ954=$O$12,0.33,"")))),Reservas!AL954)</f>
        <v/>
      </c>
      <c r="CO949" t="str">
        <f>IFERROR('Prod y alimentación'!E1007*IF($AN949=$R$10,VLOOKUP($AO949,Listas!$B$6:$C$106,2,),IF($AN949=$R$11,VLOOKUP($AO949,Listas!$E$6:$F$106,2,),IF($AN949=$R$12,VLOOKUP($AO949,Listas!$H$6:$I$106,2,),""))),"")</f>
        <v/>
      </c>
      <c r="CP949" t="str">
        <f>IFERROR('Prod y alimentación'!H1007*IF($AN949=$R$10,VLOOKUP($AO949,Listas!$B$6:$C$106,2,),IF($AN949=$R$11,VLOOKUP($AO949,Listas!$E$6:$F$106,2,),IF($AN949=$R$12,VLOOKUP($AO949,Listas!$H$6:$I$106,2,),""))),"")</f>
        <v/>
      </c>
      <c r="CQ949" t="str">
        <f>IFERROR('Prod y alimentación'!K1007*IF($AN949=$R$10,VLOOKUP($AO949,Listas!$B$6:$C$106,2,),IF($AN949=$R$11,VLOOKUP($AO949,Listas!$E$6:$F$106,2,),IF($AN949=$R$12,VLOOKUP($AO949,Listas!$H$6:$I$106,2,),""))),"")</f>
        <v/>
      </c>
      <c r="CR949" t="str">
        <f>IFERROR('Prod y alimentación'!N1007*IF($AN949=$R$10,VLOOKUP($AO949,Listas!$B$6:$C$106,2,),IF($AN949=$R$11,VLOOKUP($AO949,Listas!$E$6:$F$106,2,),IF($AN949=$R$12,VLOOKUP($AO949,Listas!$H$6:$I$106,2,),""))),"")</f>
        <v/>
      </c>
      <c r="CS949" t="str">
        <f>IFERROR('Prod y alimentación'!Q1007*IF($AN949=$R$10,VLOOKUP($AO949,Listas!$B$6:$C$106,2,),IF($AN949=$R$11,VLOOKUP($AO949,Listas!$E$6:$F$106,2,),IF($AN949=$R$12,VLOOKUP($AO949,Listas!$H$6:$I$106,2,),""))),"")</f>
        <v/>
      </c>
      <c r="CT949" t="str">
        <f>IFERROR('Prod y alimentación'!T1007*IF($AN949=$R$10,VLOOKUP($AO949,Listas!$B$6:$C$106,2,),IF($AN949=$R$11,VLOOKUP($AO949,Listas!$E$6:$F$106,2,),IF($AN949=$R$12,VLOOKUP($AO949,Listas!$H$6:$I$106,2,),""))),"")</f>
        <v/>
      </c>
      <c r="CU949" t="str">
        <f>IFERROR('Prod y alimentación'!W1007*IF($AN949=$R$10,VLOOKUP($AO949,Listas!$B$6:$C$106,2,),IF($AN949=$R$11,VLOOKUP($AO949,Listas!$E$6:$F$106,2,),IF($AN949=$R$12,VLOOKUP($AO949,Listas!$H$6:$I$106,2,),""))),"")</f>
        <v/>
      </c>
      <c r="CV949" t="str">
        <f>IFERROR('Prod y alimentación'!Z1007*IF($AN949=$R$10,VLOOKUP($AO949,Listas!$B$6:$C$106,2,),IF($AN949=$R$11,VLOOKUP($AO949,Listas!$E$6:$F$106,2,),IF($AN949=$R$12,VLOOKUP($AO949,Listas!$H$6:$I$106,2,),""))),"")</f>
        <v/>
      </c>
      <c r="CW949" t="str">
        <f>IFERROR('Prod y alimentación'!AC1007*IF($AN949=$R$10,VLOOKUP($AO949,Listas!$B$6:$C$106,2,),IF($AN949=$R$11,VLOOKUP($AO949,Listas!$E$6:$F$106,2,),IF($AN949=$R$12,VLOOKUP($AO949,Listas!$H$6:$I$106,2,),""))),"")</f>
        <v/>
      </c>
      <c r="CX949" t="str">
        <f>IFERROR('Prod y alimentación'!AF1007*IF($AN949=$R$10,VLOOKUP($AO949,Listas!$B$6:$C$106,2,),IF($AN949=$R$11,VLOOKUP($AO949,Listas!$E$6:$F$106,2,),IF($AN949=$R$12,VLOOKUP($AO949,Listas!$H$6:$I$106,2,),""))),"")</f>
        <v/>
      </c>
      <c r="CY949" t="str">
        <f>IFERROR('Prod y alimentación'!AI1007*IF($AN949=$R$10,VLOOKUP($AO949,Listas!$B$6:$C$106,2,),IF($AN949=$R$11,VLOOKUP($AO949,Listas!$E$6:$F$106,2,),IF($AN949=$R$12,VLOOKUP($AO949,Listas!$H$6:$I$106,2,),""))),"")</f>
        <v/>
      </c>
      <c r="CZ949" t="str">
        <f>IFERROR('Prod y alimentación'!AL1007*IF($AN949=$R$10,VLOOKUP($AO949,Listas!$B$6:$C$106,2,),IF($AN949=$R$11,VLOOKUP($AO949,Listas!$E$6:$F$106,2,),IF($AN949=$R$12,VLOOKUP($AO949,Listas!$H$6:$I$106,2,),""))),"")</f>
        <v/>
      </c>
    </row>
    <row r="950" spans="80:104" x14ac:dyDescent="0.35">
      <c r="CB950" t="str">
        <f>IF(Reservas!E955="",IF(Reservas!D955="","",IF(Reservas!C955=$O$10,0.85,IF(Reservas!C955=$O$11,0.45,IF(Reservas!C955=$O$12,0.33,"")))),Reservas!E955)</f>
        <v/>
      </c>
      <c r="CC950" t="str">
        <f>IF(Reservas!H955="",IF(Reservas!G955="","",IF(Reservas!F955=$O$10,0.85,IF(Reservas!F955=$O$11,0.45,IF(Reservas!F955=$O$12,0.33,"")))),Reservas!H955)</f>
        <v/>
      </c>
      <c r="CD950" t="str">
        <f>IF(Reservas!K955="",IF(Reservas!J955="","",IF(Reservas!I955=$O$10,0.85,IF(Reservas!I955=$O$11,0.45,IF(Reservas!I955=$O$12,0.33,"")))),Reservas!K955)</f>
        <v/>
      </c>
      <c r="CE950" t="str">
        <f>IF(Reservas!N955="",IF(Reservas!M955="","",IF(Reservas!L955=$O$10,0.85,IF(Reservas!L955=$O$11,0.45,IF(Reservas!L955=$O$12,0.33,"")))),Reservas!N955)</f>
        <v/>
      </c>
      <c r="CF950" t="str">
        <f>IF(Reservas!Q955="",IF(Reservas!P955="","",IF(Reservas!O955=$O$10,0.85,IF(Reservas!O955=$O$11,0.45,IF(Reservas!O955=$O$12,0.33,"")))),Reservas!Q955)</f>
        <v/>
      </c>
      <c r="CG950" t="str">
        <f>IF(Reservas!T955="",IF(Reservas!S955="","",IF(Reservas!R955=$O$10,0.85,IF(Reservas!R955=$O$11,0.45,IF(Reservas!R955=$O$12,0.33,"")))),Reservas!T955)</f>
        <v/>
      </c>
      <c r="CH950" t="str">
        <f>IF(Reservas!W955="",IF(Reservas!V955="","",IF(Reservas!U955=$O$10,0.85,IF(Reservas!U955=$O$11,0.45,IF(Reservas!U955=$O$12,0.33,"")))),Reservas!W955)</f>
        <v/>
      </c>
      <c r="CI950" t="str">
        <f>IF(Reservas!Z955="",IF(Reservas!Y955="","",IF(Reservas!X955=$O$10,0.85,IF(Reservas!X955=$O$11,0.45,IF(Reservas!X955=$O$12,0.33,"")))),Reservas!Z955)</f>
        <v/>
      </c>
      <c r="CJ950" t="str">
        <f>IF(Reservas!AC955="",IF(Reservas!AB955="","",IF(Reservas!AA955=$O$10,0.85,IF(Reservas!AA955=$O$11,0.45,IF(Reservas!AA955=$O$12,0.33,"")))),Reservas!AC955)</f>
        <v/>
      </c>
      <c r="CK950" t="str">
        <f>IF(Reservas!AF955="",IF(Reservas!AE955="","",IF(Reservas!AD955=$O$10,0.85,IF(Reservas!AD955=$O$11,0.45,IF(Reservas!AD955=$O$12,0.33,"")))),Reservas!AF955)</f>
        <v/>
      </c>
      <c r="CL950" t="str">
        <f>IF(Reservas!AI955="",IF(Reservas!AH955="","",IF(Reservas!AG955=$O$10,0.85,IF(Reservas!AG955=$O$11,0.45,IF(Reservas!AG955=$O$12,0.33,"")))),Reservas!AI955)</f>
        <v/>
      </c>
      <c r="CM950" t="str">
        <f>IF(Reservas!AL955="",IF(Reservas!AK955="","",IF(Reservas!AJ955=$O$10,0.85,IF(Reservas!AJ955=$O$11,0.45,IF(Reservas!AJ955=$O$12,0.33,"")))),Reservas!AL955)</f>
        <v/>
      </c>
      <c r="CO950" t="str">
        <f>IFERROR('Prod y alimentación'!E1008*IF($AN950=$R$10,VLOOKUP($AO950,Listas!$B$6:$C$106,2,),IF($AN950=$R$11,VLOOKUP($AO950,Listas!$E$6:$F$106,2,),IF($AN950=$R$12,VLOOKUP($AO950,Listas!$H$6:$I$106,2,),""))),"")</f>
        <v/>
      </c>
      <c r="CP950" t="str">
        <f>IFERROR('Prod y alimentación'!H1008*IF($AN950=$R$10,VLOOKUP($AO950,Listas!$B$6:$C$106,2,),IF($AN950=$R$11,VLOOKUP($AO950,Listas!$E$6:$F$106,2,),IF($AN950=$R$12,VLOOKUP($AO950,Listas!$H$6:$I$106,2,),""))),"")</f>
        <v/>
      </c>
      <c r="CQ950" t="str">
        <f>IFERROR('Prod y alimentación'!K1008*IF($AN950=$R$10,VLOOKUP($AO950,Listas!$B$6:$C$106,2,),IF($AN950=$R$11,VLOOKUP($AO950,Listas!$E$6:$F$106,2,),IF($AN950=$R$12,VLOOKUP($AO950,Listas!$H$6:$I$106,2,),""))),"")</f>
        <v/>
      </c>
      <c r="CR950" t="str">
        <f>IFERROR('Prod y alimentación'!N1008*IF($AN950=$R$10,VLOOKUP($AO950,Listas!$B$6:$C$106,2,),IF($AN950=$R$11,VLOOKUP($AO950,Listas!$E$6:$F$106,2,),IF($AN950=$R$12,VLOOKUP($AO950,Listas!$H$6:$I$106,2,),""))),"")</f>
        <v/>
      </c>
      <c r="CS950" t="str">
        <f>IFERROR('Prod y alimentación'!Q1008*IF($AN950=$R$10,VLOOKUP($AO950,Listas!$B$6:$C$106,2,),IF($AN950=$R$11,VLOOKUP($AO950,Listas!$E$6:$F$106,2,),IF($AN950=$R$12,VLOOKUP($AO950,Listas!$H$6:$I$106,2,),""))),"")</f>
        <v/>
      </c>
      <c r="CT950" t="str">
        <f>IFERROR('Prod y alimentación'!T1008*IF($AN950=$R$10,VLOOKUP($AO950,Listas!$B$6:$C$106,2,),IF($AN950=$R$11,VLOOKUP($AO950,Listas!$E$6:$F$106,2,),IF($AN950=$R$12,VLOOKUP($AO950,Listas!$H$6:$I$106,2,),""))),"")</f>
        <v/>
      </c>
      <c r="CU950" t="str">
        <f>IFERROR('Prod y alimentación'!W1008*IF($AN950=$R$10,VLOOKUP($AO950,Listas!$B$6:$C$106,2,),IF($AN950=$R$11,VLOOKUP($AO950,Listas!$E$6:$F$106,2,),IF($AN950=$R$12,VLOOKUP($AO950,Listas!$H$6:$I$106,2,),""))),"")</f>
        <v/>
      </c>
      <c r="CV950" t="str">
        <f>IFERROR('Prod y alimentación'!Z1008*IF($AN950=$R$10,VLOOKUP($AO950,Listas!$B$6:$C$106,2,),IF($AN950=$R$11,VLOOKUP($AO950,Listas!$E$6:$F$106,2,),IF($AN950=$R$12,VLOOKUP($AO950,Listas!$H$6:$I$106,2,),""))),"")</f>
        <v/>
      </c>
      <c r="CW950" t="str">
        <f>IFERROR('Prod y alimentación'!AC1008*IF($AN950=$R$10,VLOOKUP($AO950,Listas!$B$6:$C$106,2,),IF($AN950=$R$11,VLOOKUP($AO950,Listas!$E$6:$F$106,2,),IF($AN950=$R$12,VLOOKUP($AO950,Listas!$H$6:$I$106,2,),""))),"")</f>
        <v/>
      </c>
      <c r="CX950" t="str">
        <f>IFERROR('Prod y alimentación'!AF1008*IF($AN950=$R$10,VLOOKUP($AO950,Listas!$B$6:$C$106,2,),IF($AN950=$R$11,VLOOKUP($AO950,Listas!$E$6:$F$106,2,),IF($AN950=$R$12,VLOOKUP($AO950,Listas!$H$6:$I$106,2,),""))),"")</f>
        <v/>
      </c>
      <c r="CY950" t="str">
        <f>IFERROR('Prod y alimentación'!AI1008*IF($AN950=$R$10,VLOOKUP($AO950,Listas!$B$6:$C$106,2,),IF($AN950=$R$11,VLOOKUP($AO950,Listas!$E$6:$F$106,2,),IF($AN950=$R$12,VLOOKUP($AO950,Listas!$H$6:$I$106,2,),""))),"")</f>
        <v/>
      </c>
      <c r="CZ950" t="str">
        <f>IFERROR('Prod y alimentación'!AL1008*IF($AN950=$R$10,VLOOKUP($AO950,Listas!$B$6:$C$106,2,),IF($AN950=$R$11,VLOOKUP($AO950,Listas!$E$6:$F$106,2,),IF($AN950=$R$12,VLOOKUP($AO950,Listas!$H$6:$I$106,2,),""))),"")</f>
        <v/>
      </c>
    </row>
    <row r="951" spans="80:104" x14ac:dyDescent="0.35">
      <c r="CB951" t="str">
        <f>IF(Reservas!E956="",IF(Reservas!D956="","",IF(Reservas!C956=$O$10,0.85,IF(Reservas!C956=$O$11,0.45,IF(Reservas!C956=$O$12,0.33,"")))),Reservas!E956)</f>
        <v/>
      </c>
      <c r="CC951" t="str">
        <f>IF(Reservas!H956="",IF(Reservas!G956="","",IF(Reservas!F956=$O$10,0.85,IF(Reservas!F956=$O$11,0.45,IF(Reservas!F956=$O$12,0.33,"")))),Reservas!H956)</f>
        <v/>
      </c>
      <c r="CD951" t="str">
        <f>IF(Reservas!K956="",IF(Reservas!J956="","",IF(Reservas!I956=$O$10,0.85,IF(Reservas!I956=$O$11,0.45,IF(Reservas!I956=$O$12,0.33,"")))),Reservas!K956)</f>
        <v/>
      </c>
      <c r="CE951" t="str">
        <f>IF(Reservas!N956="",IF(Reservas!M956="","",IF(Reservas!L956=$O$10,0.85,IF(Reservas!L956=$O$11,0.45,IF(Reservas!L956=$O$12,0.33,"")))),Reservas!N956)</f>
        <v/>
      </c>
      <c r="CF951" t="str">
        <f>IF(Reservas!Q956="",IF(Reservas!P956="","",IF(Reservas!O956=$O$10,0.85,IF(Reservas!O956=$O$11,0.45,IF(Reservas!O956=$O$12,0.33,"")))),Reservas!Q956)</f>
        <v/>
      </c>
      <c r="CG951" t="str">
        <f>IF(Reservas!T956="",IF(Reservas!S956="","",IF(Reservas!R956=$O$10,0.85,IF(Reservas!R956=$O$11,0.45,IF(Reservas!R956=$O$12,0.33,"")))),Reservas!T956)</f>
        <v/>
      </c>
      <c r="CH951" t="str">
        <f>IF(Reservas!W956="",IF(Reservas!V956="","",IF(Reservas!U956=$O$10,0.85,IF(Reservas!U956=$O$11,0.45,IF(Reservas!U956=$O$12,0.33,"")))),Reservas!W956)</f>
        <v/>
      </c>
      <c r="CI951" t="str">
        <f>IF(Reservas!Z956="",IF(Reservas!Y956="","",IF(Reservas!X956=$O$10,0.85,IF(Reservas!X956=$O$11,0.45,IF(Reservas!X956=$O$12,0.33,"")))),Reservas!Z956)</f>
        <v/>
      </c>
      <c r="CJ951" t="str">
        <f>IF(Reservas!AC956="",IF(Reservas!AB956="","",IF(Reservas!AA956=$O$10,0.85,IF(Reservas!AA956=$O$11,0.45,IF(Reservas!AA956=$O$12,0.33,"")))),Reservas!AC956)</f>
        <v/>
      </c>
      <c r="CK951" t="str">
        <f>IF(Reservas!AF956="",IF(Reservas!AE956="","",IF(Reservas!AD956=$O$10,0.85,IF(Reservas!AD956=$O$11,0.45,IF(Reservas!AD956=$O$12,0.33,"")))),Reservas!AF956)</f>
        <v/>
      </c>
      <c r="CL951" t="str">
        <f>IF(Reservas!AI956="",IF(Reservas!AH956="","",IF(Reservas!AG956=$O$10,0.85,IF(Reservas!AG956=$O$11,0.45,IF(Reservas!AG956=$O$12,0.33,"")))),Reservas!AI956)</f>
        <v/>
      </c>
      <c r="CM951" t="str">
        <f>IF(Reservas!AL956="",IF(Reservas!AK956="","",IF(Reservas!AJ956=$O$10,0.85,IF(Reservas!AJ956=$O$11,0.45,IF(Reservas!AJ956=$O$12,0.33,"")))),Reservas!AL956)</f>
        <v/>
      </c>
      <c r="CO951" t="str">
        <f>IFERROR('Prod y alimentación'!E1009*IF($AN951=$R$10,VLOOKUP($AO951,Listas!$B$6:$C$106,2,),IF($AN951=$R$11,VLOOKUP($AO951,Listas!$E$6:$F$106,2,),IF($AN951=$R$12,VLOOKUP($AO951,Listas!$H$6:$I$106,2,),""))),"")</f>
        <v/>
      </c>
      <c r="CP951" t="str">
        <f>IFERROR('Prod y alimentación'!H1009*IF($AN951=$R$10,VLOOKUP($AO951,Listas!$B$6:$C$106,2,),IF($AN951=$R$11,VLOOKUP($AO951,Listas!$E$6:$F$106,2,),IF($AN951=$R$12,VLOOKUP($AO951,Listas!$H$6:$I$106,2,),""))),"")</f>
        <v/>
      </c>
      <c r="CQ951" t="str">
        <f>IFERROR('Prod y alimentación'!K1009*IF($AN951=$R$10,VLOOKUP($AO951,Listas!$B$6:$C$106,2,),IF($AN951=$R$11,VLOOKUP($AO951,Listas!$E$6:$F$106,2,),IF($AN951=$R$12,VLOOKUP($AO951,Listas!$H$6:$I$106,2,),""))),"")</f>
        <v/>
      </c>
      <c r="CR951" t="str">
        <f>IFERROR('Prod y alimentación'!N1009*IF($AN951=$R$10,VLOOKUP($AO951,Listas!$B$6:$C$106,2,),IF($AN951=$R$11,VLOOKUP($AO951,Listas!$E$6:$F$106,2,),IF($AN951=$R$12,VLOOKUP($AO951,Listas!$H$6:$I$106,2,),""))),"")</f>
        <v/>
      </c>
      <c r="CS951" t="str">
        <f>IFERROR('Prod y alimentación'!Q1009*IF($AN951=$R$10,VLOOKUP($AO951,Listas!$B$6:$C$106,2,),IF($AN951=$R$11,VLOOKUP($AO951,Listas!$E$6:$F$106,2,),IF($AN951=$R$12,VLOOKUP($AO951,Listas!$H$6:$I$106,2,),""))),"")</f>
        <v/>
      </c>
      <c r="CT951" t="str">
        <f>IFERROR('Prod y alimentación'!T1009*IF($AN951=$R$10,VLOOKUP($AO951,Listas!$B$6:$C$106,2,),IF($AN951=$R$11,VLOOKUP($AO951,Listas!$E$6:$F$106,2,),IF($AN951=$R$12,VLOOKUP($AO951,Listas!$H$6:$I$106,2,),""))),"")</f>
        <v/>
      </c>
      <c r="CU951" t="str">
        <f>IFERROR('Prod y alimentación'!W1009*IF($AN951=$R$10,VLOOKUP($AO951,Listas!$B$6:$C$106,2,),IF($AN951=$R$11,VLOOKUP($AO951,Listas!$E$6:$F$106,2,),IF($AN951=$R$12,VLOOKUP($AO951,Listas!$H$6:$I$106,2,),""))),"")</f>
        <v/>
      </c>
      <c r="CV951" t="str">
        <f>IFERROR('Prod y alimentación'!Z1009*IF($AN951=$R$10,VLOOKUP($AO951,Listas!$B$6:$C$106,2,),IF($AN951=$R$11,VLOOKUP($AO951,Listas!$E$6:$F$106,2,),IF($AN951=$R$12,VLOOKUP($AO951,Listas!$H$6:$I$106,2,),""))),"")</f>
        <v/>
      </c>
      <c r="CW951" t="str">
        <f>IFERROR('Prod y alimentación'!AC1009*IF($AN951=$R$10,VLOOKUP($AO951,Listas!$B$6:$C$106,2,),IF($AN951=$R$11,VLOOKUP($AO951,Listas!$E$6:$F$106,2,),IF($AN951=$R$12,VLOOKUP($AO951,Listas!$H$6:$I$106,2,),""))),"")</f>
        <v/>
      </c>
      <c r="CX951" t="str">
        <f>IFERROR('Prod y alimentación'!AF1009*IF($AN951=$R$10,VLOOKUP($AO951,Listas!$B$6:$C$106,2,),IF($AN951=$R$11,VLOOKUP($AO951,Listas!$E$6:$F$106,2,),IF($AN951=$R$12,VLOOKUP($AO951,Listas!$H$6:$I$106,2,),""))),"")</f>
        <v/>
      </c>
      <c r="CY951" t="str">
        <f>IFERROR('Prod y alimentación'!AI1009*IF($AN951=$R$10,VLOOKUP($AO951,Listas!$B$6:$C$106,2,),IF($AN951=$R$11,VLOOKUP($AO951,Listas!$E$6:$F$106,2,),IF($AN951=$R$12,VLOOKUP($AO951,Listas!$H$6:$I$106,2,),""))),"")</f>
        <v/>
      </c>
      <c r="CZ951" t="str">
        <f>IFERROR('Prod y alimentación'!AL1009*IF($AN951=$R$10,VLOOKUP($AO951,Listas!$B$6:$C$106,2,),IF($AN951=$R$11,VLOOKUP($AO951,Listas!$E$6:$F$106,2,),IF($AN951=$R$12,VLOOKUP($AO951,Listas!$H$6:$I$106,2,),""))),"")</f>
        <v/>
      </c>
    </row>
    <row r="952" spans="80:104" x14ac:dyDescent="0.35">
      <c r="CB952" t="str">
        <f>IF(Reservas!E957="",IF(Reservas!D957="","",IF(Reservas!C957=$O$10,0.85,IF(Reservas!C957=$O$11,0.45,IF(Reservas!C957=$O$12,0.33,"")))),Reservas!E957)</f>
        <v/>
      </c>
      <c r="CC952" t="str">
        <f>IF(Reservas!H957="",IF(Reservas!G957="","",IF(Reservas!F957=$O$10,0.85,IF(Reservas!F957=$O$11,0.45,IF(Reservas!F957=$O$12,0.33,"")))),Reservas!H957)</f>
        <v/>
      </c>
      <c r="CD952" t="str">
        <f>IF(Reservas!K957="",IF(Reservas!J957="","",IF(Reservas!I957=$O$10,0.85,IF(Reservas!I957=$O$11,0.45,IF(Reservas!I957=$O$12,0.33,"")))),Reservas!K957)</f>
        <v/>
      </c>
      <c r="CE952" t="str">
        <f>IF(Reservas!N957="",IF(Reservas!M957="","",IF(Reservas!L957=$O$10,0.85,IF(Reservas!L957=$O$11,0.45,IF(Reservas!L957=$O$12,0.33,"")))),Reservas!N957)</f>
        <v/>
      </c>
      <c r="CF952" t="str">
        <f>IF(Reservas!Q957="",IF(Reservas!P957="","",IF(Reservas!O957=$O$10,0.85,IF(Reservas!O957=$O$11,0.45,IF(Reservas!O957=$O$12,0.33,"")))),Reservas!Q957)</f>
        <v/>
      </c>
      <c r="CG952" t="str">
        <f>IF(Reservas!T957="",IF(Reservas!S957="","",IF(Reservas!R957=$O$10,0.85,IF(Reservas!R957=$O$11,0.45,IF(Reservas!R957=$O$12,0.33,"")))),Reservas!T957)</f>
        <v/>
      </c>
      <c r="CH952" t="str">
        <f>IF(Reservas!W957="",IF(Reservas!V957="","",IF(Reservas!U957=$O$10,0.85,IF(Reservas!U957=$O$11,0.45,IF(Reservas!U957=$O$12,0.33,"")))),Reservas!W957)</f>
        <v/>
      </c>
      <c r="CI952" t="str">
        <f>IF(Reservas!Z957="",IF(Reservas!Y957="","",IF(Reservas!X957=$O$10,0.85,IF(Reservas!X957=$O$11,0.45,IF(Reservas!X957=$O$12,0.33,"")))),Reservas!Z957)</f>
        <v/>
      </c>
      <c r="CJ952" t="str">
        <f>IF(Reservas!AC957="",IF(Reservas!AB957="","",IF(Reservas!AA957=$O$10,0.85,IF(Reservas!AA957=$O$11,0.45,IF(Reservas!AA957=$O$12,0.33,"")))),Reservas!AC957)</f>
        <v/>
      </c>
      <c r="CK952" t="str">
        <f>IF(Reservas!AF957="",IF(Reservas!AE957="","",IF(Reservas!AD957=$O$10,0.85,IF(Reservas!AD957=$O$11,0.45,IF(Reservas!AD957=$O$12,0.33,"")))),Reservas!AF957)</f>
        <v/>
      </c>
      <c r="CL952" t="str">
        <f>IF(Reservas!AI957="",IF(Reservas!AH957="","",IF(Reservas!AG957=$O$10,0.85,IF(Reservas!AG957=$O$11,0.45,IF(Reservas!AG957=$O$12,0.33,"")))),Reservas!AI957)</f>
        <v/>
      </c>
      <c r="CM952" t="str">
        <f>IF(Reservas!AL957="",IF(Reservas!AK957="","",IF(Reservas!AJ957=$O$10,0.85,IF(Reservas!AJ957=$O$11,0.45,IF(Reservas!AJ957=$O$12,0.33,"")))),Reservas!AL957)</f>
        <v/>
      </c>
      <c r="CO952" t="str">
        <f>IFERROR('Prod y alimentación'!E1010*IF($AN952=$R$10,VLOOKUP($AO952,Listas!$B$6:$C$106,2,),IF($AN952=$R$11,VLOOKUP($AO952,Listas!$E$6:$F$106,2,),IF($AN952=$R$12,VLOOKUP($AO952,Listas!$H$6:$I$106,2,),""))),"")</f>
        <v/>
      </c>
      <c r="CP952" t="str">
        <f>IFERROR('Prod y alimentación'!H1010*IF($AN952=$R$10,VLOOKUP($AO952,Listas!$B$6:$C$106,2,),IF($AN952=$R$11,VLOOKUP($AO952,Listas!$E$6:$F$106,2,),IF($AN952=$R$12,VLOOKUP($AO952,Listas!$H$6:$I$106,2,),""))),"")</f>
        <v/>
      </c>
      <c r="CQ952" t="str">
        <f>IFERROR('Prod y alimentación'!K1010*IF($AN952=$R$10,VLOOKUP($AO952,Listas!$B$6:$C$106,2,),IF($AN952=$R$11,VLOOKUP($AO952,Listas!$E$6:$F$106,2,),IF($AN952=$R$12,VLOOKUP($AO952,Listas!$H$6:$I$106,2,),""))),"")</f>
        <v/>
      </c>
      <c r="CR952" t="str">
        <f>IFERROR('Prod y alimentación'!N1010*IF($AN952=$R$10,VLOOKUP($AO952,Listas!$B$6:$C$106,2,),IF($AN952=$R$11,VLOOKUP($AO952,Listas!$E$6:$F$106,2,),IF($AN952=$R$12,VLOOKUP($AO952,Listas!$H$6:$I$106,2,),""))),"")</f>
        <v/>
      </c>
      <c r="CS952" t="str">
        <f>IFERROR('Prod y alimentación'!Q1010*IF($AN952=$R$10,VLOOKUP($AO952,Listas!$B$6:$C$106,2,),IF($AN952=$R$11,VLOOKUP($AO952,Listas!$E$6:$F$106,2,),IF($AN952=$R$12,VLOOKUP($AO952,Listas!$H$6:$I$106,2,),""))),"")</f>
        <v/>
      </c>
      <c r="CT952" t="str">
        <f>IFERROR('Prod y alimentación'!T1010*IF($AN952=$R$10,VLOOKUP($AO952,Listas!$B$6:$C$106,2,),IF($AN952=$R$11,VLOOKUP($AO952,Listas!$E$6:$F$106,2,),IF($AN952=$R$12,VLOOKUP($AO952,Listas!$H$6:$I$106,2,),""))),"")</f>
        <v/>
      </c>
      <c r="CU952" t="str">
        <f>IFERROR('Prod y alimentación'!W1010*IF($AN952=$R$10,VLOOKUP($AO952,Listas!$B$6:$C$106,2,),IF($AN952=$R$11,VLOOKUP($AO952,Listas!$E$6:$F$106,2,),IF($AN952=$R$12,VLOOKUP($AO952,Listas!$H$6:$I$106,2,),""))),"")</f>
        <v/>
      </c>
      <c r="CV952" t="str">
        <f>IFERROR('Prod y alimentación'!Z1010*IF($AN952=$R$10,VLOOKUP($AO952,Listas!$B$6:$C$106,2,),IF($AN952=$R$11,VLOOKUP($AO952,Listas!$E$6:$F$106,2,),IF($AN952=$R$12,VLOOKUP($AO952,Listas!$H$6:$I$106,2,),""))),"")</f>
        <v/>
      </c>
      <c r="CW952" t="str">
        <f>IFERROR('Prod y alimentación'!AC1010*IF($AN952=$R$10,VLOOKUP($AO952,Listas!$B$6:$C$106,2,),IF($AN952=$R$11,VLOOKUP($AO952,Listas!$E$6:$F$106,2,),IF($AN952=$R$12,VLOOKUP($AO952,Listas!$H$6:$I$106,2,),""))),"")</f>
        <v/>
      </c>
      <c r="CX952" t="str">
        <f>IFERROR('Prod y alimentación'!AF1010*IF($AN952=$R$10,VLOOKUP($AO952,Listas!$B$6:$C$106,2,),IF($AN952=$R$11,VLOOKUP($AO952,Listas!$E$6:$F$106,2,),IF($AN952=$R$12,VLOOKUP($AO952,Listas!$H$6:$I$106,2,),""))),"")</f>
        <v/>
      </c>
      <c r="CY952" t="str">
        <f>IFERROR('Prod y alimentación'!AI1010*IF($AN952=$R$10,VLOOKUP($AO952,Listas!$B$6:$C$106,2,),IF($AN952=$R$11,VLOOKUP($AO952,Listas!$E$6:$F$106,2,),IF($AN952=$R$12,VLOOKUP($AO952,Listas!$H$6:$I$106,2,),""))),"")</f>
        <v/>
      </c>
      <c r="CZ952" t="str">
        <f>IFERROR('Prod y alimentación'!AL1010*IF($AN952=$R$10,VLOOKUP($AO952,Listas!$B$6:$C$106,2,),IF($AN952=$R$11,VLOOKUP($AO952,Listas!$E$6:$F$106,2,),IF($AN952=$R$12,VLOOKUP($AO952,Listas!$H$6:$I$106,2,),""))),"")</f>
        <v/>
      </c>
    </row>
    <row r="953" spans="80:104" x14ac:dyDescent="0.35">
      <c r="CB953" t="str">
        <f>IF(Reservas!E958="",IF(Reservas!D958="","",IF(Reservas!C958=$O$10,0.85,IF(Reservas!C958=$O$11,0.45,IF(Reservas!C958=$O$12,0.33,"")))),Reservas!E958)</f>
        <v/>
      </c>
      <c r="CC953" t="str">
        <f>IF(Reservas!H958="",IF(Reservas!G958="","",IF(Reservas!F958=$O$10,0.85,IF(Reservas!F958=$O$11,0.45,IF(Reservas!F958=$O$12,0.33,"")))),Reservas!H958)</f>
        <v/>
      </c>
      <c r="CD953" t="str">
        <f>IF(Reservas!K958="",IF(Reservas!J958="","",IF(Reservas!I958=$O$10,0.85,IF(Reservas!I958=$O$11,0.45,IF(Reservas!I958=$O$12,0.33,"")))),Reservas!K958)</f>
        <v/>
      </c>
      <c r="CE953" t="str">
        <f>IF(Reservas!N958="",IF(Reservas!M958="","",IF(Reservas!L958=$O$10,0.85,IF(Reservas!L958=$O$11,0.45,IF(Reservas!L958=$O$12,0.33,"")))),Reservas!N958)</f>
        <v/>
      </c>
      <c r="CF953" t="str">
        <f>IF(Reservas!Q958="",IF(Reservas!P958="","",IF(Reservas!O958=$O$10,0.85,IF(Reservas!O958=$O$11,0.45,IF(Reservas!O958=$O$12,0.33,"")))),Reservas!Q958)</f>
        <v/>
      </c>
      <c r="CG953" t="str">
        <f>IF(Reservas!T958="",IF(Reservas!S958="","",IF(Reservas!R958=$O$10,0.85,IF(Reservas!R958=$O$11,0.45,IF(Reservas!R958=$O$12,0.33,"")))),Reservas!T958)</f>
        <v/>
      </c>
      <c r="CH953" t="str">
        <f>IF(Reservas!W958="",IF(Reservas!V958="","",IF(Reservas!U958=$O$10,0.85,IF(Reservas!U958=$O$11,0.45,IF(Reservas!U958=$O$12,0.33,"")))),Reservas!W958)</f>
        <v/>
      </c>
      <c r="CI953" t="str">
        <f>IF(Reservas!Z958="",IF(Reservas!Y958="","",IF(Reservas!X958=$O$10,0.85,IF(Reservas!X958=$O$11,0.45,IF(Reservas!X958=$O$12,0.33,"")))),Reservas!Z958)</f>
        <v/>
      </c>
      <c r="CJ953" t="str">
        <f>IF(Reservas!AC958="",IF(Reservas!AB958="","",IF(Reservas!AA958=$O$10,0.85,IF(Reservas!AA958=$O$11,0.45,IF(Reservas!AA958=$O$12,0.33,"")))),Reservas!AC958)</f>
        <v/>
      </c>
      <c r="CK953" t="str">
        <f>IF(Reservas!AF958="",IF(Reservas!AE958="","",IF(Reservas!AD958=$O$10,0.85,IF(Reservas!AD958=$O$11,0.45,IF(Reservas!AD958=$O$12,0.33,"")))),Reservas!AF958)</f>
        <v/>
      </c>
      <c r="CL953" t="str">
        <f>IF(Reservas!AI958="",IF(Reservas!AH958="","",IF(Reservas!AG958=$O$10,0.85,IF(Reservas!AG958=$O$11,0.45,IF(Reservas!AG958=$O$12,0.33,"")))),Reservas!AI958)</f>
        <v/>
      </c>
      <c r="CM953" t="str">
        <f>IF(Reservas!AL958="",IF(Reservas!AK958="","",IF(Reservas!AJ958=$O$10,0.85,IF(Reservas!AJ958=$O$11,0.45,IF(Reservas!AJ958=$O$12,0.33,"")))),Reservas!AL958)</f>
        <v/>
      </c>
      <c r="CO953" t="str">
        <f>IFERROR('Prod y alimentación'!E1011*IF($AN953=$R$10,VLOOKUP($AO953,Listas!$B$6:$C$106,2,),IF($AN953=$R$11,VLOOKUP($AO953,Listas!$E$6:$F$106,2,),IF($AN953=$R$12,VLOOKUP($AO953,Listas!$H$6:$I$106,2,),""))),"")</f>
        <v/>
      </c>
      <c r="CP953" t="str">
        <f>IFERROR('Prod y alimentación'!H1011*IF($AN953=$R$10,VLOOKUP($AO953,Listas!$B$6:$C$106,2,),IF($AN953=$R$11,VLOOKUP($AO953,Listas!$E$6:$F$106,2,),IF($AN953=$R$12,VLOOKUP($AO953,Listas!$H$6:$I$106,2,),""))),"")</f>
        <v/>
      </c>
      <c r="CQ953" t="str">
        <f>IFERROR('Prod y alimentación'!K1011*IF($AN953=$R$10,VLOOKUP($AO953,Listas!$B$6:$C$106,2,),IF($AN953=$R$11,VLOOKUP($AO953,Listas!$E$6:$F$106,2,),IF($AN953=$R$12,VLOOKUP($AO953,Listas!$H$6:$I$106,2,),""))),"")</f>
        <v/>
      </c>
      <c r="CR953" t="str">
        <f>IFERROR('Prod y alimentación'!N1011*IF($AN953=$R$10,VLOOKUP($AO953,Listas!$B$6:$C$106,2,),IF($AN953=$R$11,VLOOKUP($AO953,Listas!$E$6:$F$106,2,),IF($AN953=$R$12,VLOOKUP($AO953,Listas!$H$6:$I$106,2,),""))),"")</f>
        <v/>
      </c>
      <c r="CS953" t="str">
        <f>IFERROR('Prod y alimentación'!Q1011*IF($AN953=$R$10,VLOOKUP($AO953,Listas!$B$6:$C$106,2,),IF($AN953=$R$11,VLOOKUP($AO953,Listas!$E$6:$F$106,2,),IF($AN953=$R$12,VLOOKUP($AO953,Listas!$H$6:$I$106,2,),""))),"")</f>
        <v/>
      </c>
      <c r="CT953" t="str">
        <f>IFERROR('Prod y alimentación'!T1011*IF($AN953=$R$10,VLOOKUP($AO953,Listas!$B$6:$C$106,2,),IF($AN953=$R$11,VLOOKUP($AO953,Listas!$E$6:$F$106,2,),IF($AN953=$R$12,VLOOKUP($AO953,Listas!$H$6:$I$106,2,),""))),"")</f>
        <v/>
      </c>
      <c r="CU953" t="str">
        <f>IFERROR('Prod y alimentación'!W1011*IF($AN953=$R$10,VLOOKUP($AO953,Listas!$B$6:$C$106,2,),IF($AN953=$R$11,VLOOKUP($AO953,Listas!$E$6:$F$106,2,),IF($AN953=$R$12,VLOOKUP($AO953,Listas!$H$6:$I$106,2,),""))),"")</f>
        <v/>
      </c>
      <c r="CV953" t="str">
        <f>IFERROR('Prod y alimentación'!Z1011*IF($AN953=$R$10,VLOOKUP($AO953,Listas!$B$6:$C$106,2,),IF($AN953=$R$11,VLOOKUP($AO953,Listas!$E$6:$F$106,2,),IF($AN953=$R$12,VLOOKUP($AO953,Listas!$H$6:$I$106,2,),""))),"")</f>
        <v/>
      </c>
      <c r="CW953" t="str">
        <f>IFERROR('Prod y alimentación'!AC1011*IF($AN953=$R$10,VLOOKUP($AO953,Listas!$B$6:$C$106,2,),IF($AN953=$R$11,VLOOKUP($AO953,Listas!$E$6:$F$106,2,),IF($AN953=$R$12,VLOOKUP($AO953,Listas!$H$6:$I$106,2,),""))),"")</f>
        <v/>
      </c>
      <c r="CX953" t="str">
        <f>IFERROR('Prod y alimentación'!AF1011*IF($AN953=$R$10,VLOOKUP($AO953,Listas!$B$6:$C$106,2,),IF($AN953=$R$11,VLOOKUP($AO953,Listas!$E$6:$F$106,2,),IF($AN953=$R$12,VLOOKUP($AO953,Listas!$H$6:$I$106,2,),""))),"")</f>
        <v/>
      </c>
      <c r="CY953" t="str">
        <f>IFERROR('Prod y alimentación'!AI1011*IF($AN953=$R$10,VLOOKUP($AO953,Listas!$B$6:$C$106,2,),IF($AN953=$R$11,VLOOKUP($AO953,Listas!$E$6:$F$106,2,),IF($AN953=$R$12,VLOOKUP($AO953,Listas!$H$6:$I$106,2,),""))),"")</f>
        <v/>
      </c>
      <c r="CZ953" t="str">
        <f>IFERROR('Prod y alimentación'!AL1011*IF($AN953=$R$10,VLOOKUP($AO953,Listas!$B$6:$C$106,2,),IF($AN953=$R$11,VLOOKUP($AO953,Listas!$E$6:$F$106,2,),IF($AN953=$R$12,VLOOKUP($AO953,Listas!$H$6:$I$106,2,),""))),"")</f>
        <v/>
      </c>
    </row>
    <row r="954" spans="80:104" x14ac:dyDescent="0.35">
      <c r="CB954" t="str">
        <f>IF(Reservas!E959="",IF(Reservas!D959="","",IF(Reservas!C959=$O$10,0.85,IF(Reservas!C959=$O$11,0.45,IF(Reservas!C959=$O$12,0.33,"")))),Reservas!E959)</f>
        <v/>
      </c>
      <c r="CC954" t="str">
        <f>IF(Reservas!H959="",IF(Reservas!G959="","",IF(Reservas!F959=$O$10,0.85,IF(Reservas!F959=$O$11,0.45,IF(Reservas!F959=$O$12,0.33,"")))),Reservas!H959)</f>
        <v/>
      </c>
      <c r="CD954" t="str">
        <f>IF(Reservas!K959="",IF(Reservas!J959="","",IF(Reservas!I959=$O$10,0.85,IF(Reservas!I959=$O$11,0.45,IF(Reservas!I959=$O$12,0.33,"")))),Reservas!K959)</f>
        <v/>
      </c>
      <c r="CE954" t="str">
        <f>IF(Reservas!N959="",IF(Reservas!M959="","",IF(Reservas!L959=$O$10,0.85,IF(Reservas!L959=$O$11,0.45,IF(Reservas!L959=$O$12,0.33,"")))),Reservas!N959)</f>
        <v/>
      </c>
      <c r="CF954" t="str">
        <f>IF(Reservas!Q959="",IF(Reservas!P959="","",IF(Reservas!O959=$O$10,0.85,IF(Reservas!O959=$O$11,0.45,IF(Reservas!O959=$O$12,0.33,"")))),Reservas!Q959)</f>
        <v/>
      </c>
      <c r="CG954" t="str">
        <f>IF(Reservas!T959="",IF(Reservas!S959="","",IF(Reservas!R959=$O$10,0.85,IF(Reservas!R959=$O$11,0.45,IF(Reservas!R959=$O$12,0.33,"")))),Reservas!T959)</f>
        <v/>
      </c>
      <c r="CH954" t="str">
        <f>IF(Reservas!W959="",IF(Reservas!V959="","",IF(Reservas!U959=$O$10,0.85,IF(Reservas!U959=$O$11,0.45,IF(Reservas!U959=$O$12,0.33,"")))),Reservas!W959)</f>
        <v/>
      </c>
      <c r="CI954" t="str">
        <f>IF(Reservas!Z959="",IF(Reservas!Y959="","",IF(Reservas!X959=$O$10,0.85,IF(Reservas!X959=$O$11,0.45,IF(Reservas!X959=$O$12,0.33,"")))),Reservas!Z959)</f>
        <v/>
      </c>
      <c r="CJ954" t="str">
        <f>IF(Reservas!AC959="",IF(Reservas!AB959="","",IF(Reservas!AA959=$O$10,0.85,IF(Reservas!AA959=$O$11,0.45,IF(Reservas!AA959=$O$12,0.33,"")))),Reservas!AC959)</f>
        <v/>
      </c>
      <c r="CK954" t="str">
        <f>IF(Reservas!AF959="",IF(Reservas!AE959="","",IF(Reservas!AD959=$O$10,0.85,IF(Reservas!AD959=$O$11,0.45,IF(Reservas!AD959=$O$12,0.33,"")))),Reservas!AF959)</f>
        <v/>
      </c>
      <c r="CL954" t="str">
        <f>IF(Reservas!AI959="",IF(Reservas!AH959="","",IF(Reservas!AG959=$O$10,0.85,IF(Reservas!AG959=$O$11,0.45,IF(Reservas!AG959=$O$12,0.33,"")))),Reservas!AI959)</f>
        <v/>
      </c>
      <c r="CM954" t="str">
        <f>IF(Reservas!AL959="",IF(Reservas!AK959="","",IF(Reservas!AJ959=$O$10,0.85,IF(Reservas!AJ959=$O$11,0.45,IF(Reservas!AJ959=$O$12,0.33,"")))),Reservas!AL959)</f>
        <v/>
      </c>
      <c r="CO954" t="str">
        <f>IFERROR('Prod y alimentación'!E1012*IF($AN954=$R$10,VLOOKUP($AO954,Listas!$B$6:$C$106,2,),IF($AN954=$R$11,VLOOKUP($AO954,Listas!$E$6:$F$106,2,),IF($AN954=$R$12,VLOOKUP($AO954,Listas!$H$6:$I$106,2,),""))),"")</f>
        <v/>
      </c>
      <c r="CP954" t="str">
        <f>IFERROR('Prod y alimentación'!H1012*IF($AN954=$R$10,VLOOKUP($AO954,Listas!$B$6:$C$106,2,),IF($AN954=$R$11,VLOOKUP($AO954,Listas!$E$6:$F$106,2,),IF($AN954=$R$12,VLOOKUP($AO954,Listas!$H$6:$I$106,2,),""))),"")</f>
        <v/>
      </c>
      <c r="CQ954" t="str">
        <f>IFERROR('Prod y alimentación'!K1012*IF($AN954=$R$10,VLOOKUP($AO954,Listas!$B$6:$C$106,2,),IF($AN954=$R$11,VLOOKUP($AO954,Listas!$E$6:$F$106,2,),IF($AN954=$R$12,VLOOKUP($AO954,Listas!$H$6:$I$106,2,),""))),"")</f>
        <v/>
      </c>
      <c r="CR954" t="str">
        <f>IFERROR('Prod y alimentación'!N1012*IF($AN954=$R$10,VLOOKUP($AO954,Listas!$B$6:$C$106,2,),IF($AN954=$R$11,VLOOKUP($AO954,Listas!$E$6:$F$106,2,),IF($AN954=$R$12,VLOOKUP($AO954,Listas!$H$6:$I$106,2,),""))),"")</f>
        <v/>
      </c>
      <c r="CS954" t="str">
        <f>IFERROR('Prod y alimentación'!Q1012*IF($AN954=$R$10,VLOOKUP($AO954,Listas!$B$6:$C$106,2,),IF($AN954=$R$11,VLOOKUP($AO954,Listas!$E$6:$F$106,2,),IF($AN954=$R$12,VLOOKUP($AO954,Listas!$H$6:$I$106,2,),""))),"")</f>
        <v/>
      </c>
      <c r="CT954" t="str">
        <f>IFERROR('Prod y alimentación'!T1012*IF($AN954=$R$10,VLOOKUP($AO954,Listas!$B$6:$C$106,2,),IF($AN954=$R$11,VLOOKUP($AO954,Listas!$E$6:$F$106,2,),IF($AN954=$R$12,VLOOKUP($AO954,Listas!$H$6:$I$106,2,),""))),"")</f>
        <v/>
      </c>
      <c r="CU954" t="str">
        <f>IFERROR('Prod y alimentación'!W1012*IF($AN954=$R$10,VLOOKUP($AO954,Listas!$B$6:$C$106,2,),IF($AN954=$R$11,VLOOKUP($AO954,Listas!$E$6:$F$106,2,),IF($AN954=$R$12,VLOOKUP($AO954,Listas!$H$6:$I$106,2,),""))),"")</f>
        <v/>
      </c>
      <c r="CV954" t="str">
        <f>IFERROR('Prod y alimentación'!Z1012*IF($AN954=$R$10,VLOOKUP($AO954,Listas!$B$6:$C$106,2,),IF($AN954=$R$11,VLOOKUP($AO954,Listas!$E$6:$F$106,2,),IF($AN954=$R$12,VLOOKUP($AO954,Listas!$H$6:$I$106,2,),""))),"")</f>
        <v/>
      </c>
      <c r="CW954" t="str">
        <f>IFERROR('Prod y alimentación'!AC1012*IF($AN954=$R$10,VLOOKUP($AO954,Listas!$B$6:$C$106,2,),IF($AN954=$R$11,VLOOKUP($AO954,Listas!$E$6:$F$106,2,),IF($AN954=$R$12,VLOOKUP($AO954,Listas!$H$6:$I$106,2,),""))),"")</f>
        <v/>
      </c>
      <c r="CX954" t="str">
        <f>IFERROR('Prod y alimentación'!AF1012*IF($AN954=$R$10,VLOOKUP($AO954,Listas!$B$6:$C$106,2,),IF($AN954=$R$11,VLOOKUP($AO954,Listas!$E$6:$F$106,2,),IF($AN954=$R$12,VLOOKUP($AO954,Listas!$H$6:$I$106,2,),""))),"")</f>
        <v/>
      </c>
      <c r="CY954" t="str">
        <f>IFERROR('Prod y alimentación'!AI1012*IF($AN954=$R$10,VLOOKUP($AO954,Listas!$B$6:$C$106,2,),IF($AN954=$R$11,VLOOKUP($AO954,Listas!$E$6:$F$106,2,),IF($AN954=$R$12,VLOOKUP($AO954,Listas!$H$6:$I$106,2,),""))),"")</f>
        <v/>
      </c>
      <c r="CZ954" t="str">
        <f>IFERROR('Prod y alimentación'!AL1012*IF($AN954=$R$10,VLOOKUP($AO954,Listas!$B$6:$C$106,2,),IF($AN954=$R$11,VLOOKUP($AO954,Listas!$E$6:$F$106,2,),IF($AN954=$R$12,VLOOKUP($AO954,Listas!$H$6:$I$106,2,),""))),"")</f>
        <v/>
      </c>
    </row>
    <row r="955" spans="80:104" x14ac:dyDescent="0.35">
      <c r="CB955" t="str">
        <f>IF(Reservas!E960="",IF(Reservas!D960="","",IF(Reservas!C960=$O$10,0.85,IF(Reservas!C960=$O$11,0.45,IF(Reservas!C960=$O$12,0.33,"")))),Reservas!E960)</f>
        <v/>
      </c>
      <c r="CC955" t="str">
        <f>IF(Reservas!H960="",IF(Reservas!G960="","",IF(Reservas!F960=$O$10,0.85,IF(Reservas!F960=$O$11,0.45,IF(Reservas!F960=$O$12,0.33,"")))),Reservas!H960)</f>
        <v/>
      </c>
      <c r="CD955" t="str">
        <f>IF(Reservas!K960="",IF(Reservas!J960="","",IF(Reservas!I960=$O$10,0.85,IF(Reservas!I960=$O$11,0.45,IF(Reservas!I960=$O$12,0.33,"")))),Reservas!K960)</f>
        <v/>
      </c>
      <c r="CE955" t="str">
        <f>IF(Reservas!N960="",IF(Reservas!M960="","",IF(Reservas!L960=$O$10,0.85,IF(Reservas!L960=$O$11,0.45,IF(Reservas!L960=$O$12,0.33,"")))),Reservas!N960)</f>
        <v/>
      </c>
      <c r="CF955" t="str">
        <f>IF(Reservas!Q960="",IF(Reservas!P960="","",IF(Reservas!O960=$O$10,0.85,IF(Reservas!O960=$O$11,0.45,IF(Reservas!O960=$O$12,0.33,"")))),Reservas!Q960)</f>
        <v/>
      </c>
      <c r="CG955" t="str">
        <f>IF(Reservas!T960="",IF(Reservas!S960="","",IF(Reservas!R960=$O$10,0.85,IF(Reservas!R960=$O$11,0.45,IF(Reservas!R960=$O$12,0.33,"")))),Reservas!T960)</f>
        <v/>
      </c>
      <c r="CH955" t="str">
        <f>IF(Reservas!W960="",IF(Reservas!V960="","",IF(Reservas!U960=$O$10,0.85,IF(Reservas!U960=$O$11,0.45,IF(Reservas!U960=$O$12,0.33,"")))),Reservas!W960)</f>
        <v/>
      </c>
      <c r="CI955" t="str">
        <f>IF(Reservas!Z960="",IF(Reservas!Y960="","",IF(Reservas!X960=$O$10,0.85,IF(Reservas!X960=$O$11,0.45,IF(Reservas!X960=$O$12,0.33,"")))),Reservas!Z960)</f>
        <v/>
      </c>
      <c r="CJ955" t="str">
        <f>IF(Reservas!AC960="",IF(Reservas!AB960="","",IF(Reservas!AA960=$O$10,0.85,IF(Reservas!AA960=$O$11,0.45,IF(Reservas!AA960=$O$12,0.33,"")))),Reservas!AC960)</f>
        <v/>
      </c>
      <c r="CK955" t="str">
        <f>IF(Reservas!AF960="",IF(Reservas!AE960="","",IF(Reservas!AD960=$O$10,0.85,IF(Reservas!AD960=$O$11,0.45,IF(Reservas!AD960=$O$12,0.33,"")))),Reservas!AF960)</f>
        <v/>
      </c>
      <c r="CL955" t="str">
        <f>IF(Reservas!AI960="",IF(Reservas!AH960="","",IF(Reservas!AG960=$O$10,0.85,IF(Reservas!AG960=$O$11,0.45,IF(Reservas!AG960=$O$12,0.33,"")))),Reservas!AI960)</f>
        <v/>
      </c>
      <c r="CM955" t="str">
        <f>IF(Reservas!AL960="",IF(Reservas!AK960="","",IF(Reservas!AJ960=$O$10,0.85,IF(Reservas!AJ960=$O$11,0.45,IF(Reservas!AJ960=$O$12,0.33,"")))),Reservas!AL960)</f>
        <v/>
      </c>
      <c r="CO955" t="str">
        <f>IFERROR('Prod y alimentación'!E1013*IF($AN955=$R$10,VLOOKUP($AO955,Listas!$B$6:$C$106,2,),IF($AN955=$R$11,VLOOKUP($AO955,Listas!$E$6:$F$106,2,),IF($AN955=$R$12,VLOOKUP($AO955,Listas!$H$6:$I$106,2,),""))),"")</f>
        <v/>
      </c>
      <c r="CP955" t="str">
        <f>IFERROR('Prod y alimentación'!H1013*IF($AN955=$R$10,VLOOKUP($AO955,Listas!$B$6:$C$106,2,),IF($AN955=$R$11,VLOOKUP($AO955,Listas!$E$6:$F$106,2,),IF($AN955=$R$12,VLOOKUP($AO955,Listas!$H$6:$I$106,2,),""))),"")</f>
        <v/>
      </c>
      <c r="CQ955" t="str">
        <f>IFERROR('Prod y alimentación'!K1013*IF($AN955=$R$10,VLOOKUP($AO955,Listas!$B$6:$C$106,2,),IF($AN955=$R$11,VLOOKUP($AO955,Listas!$E$6:$F$106,2,),IF($AN955=$R$12,VLOOKUP($AO955,Listas!$H$6:$I$106,2,),""))),"")</f>
        <v/>
      </c>
      <c r="CR955" t="str">
        <f>IFERROR('Prod y alimentación'!N1013*IF($AN955=$R$10,VLOOKUP($AO955,Listas!$B$6:$C$106,2,),IF($AN955=$R$11,VLOOKUP($AO955,Listas!$E$6:$F$106,2,),IF($AN955=$R$12,VLOOKUP($AO955,Listas!$H$6:$I$106,2,),""))),"")</f>
        <v/>
      </c>
      <c r="CS955" t="str">
        <f>IFERROR('Prod y alimentación'!Q1013*IF($AN955=$R$10,VLOOKUP($AO955,Listas!$B$6:$C$106,2,),IF($AN955=$R$11,VLOOKUP($AO955,Listas!$E$6:$F$106,2,),IF($AN955=$R$12,VLOOKUP($AO955,Listas!$H$6:$I$106,2,),""))),"")</f>
        <v/>
      </c>
      <c r="CT955" t="str">
        <f>IFERROR('Prod y alimentación'!T1013*IF($AN955=$R$10,VLOOKUP($AO955,Listas!$B$6:$C$106,2,),IF($AN955=$R$11,VLOOKUP($AO955,Listas!$E$6:$F$106,2,),IF($AN955=$R$12,VLOOKUP($AO955,Listas!$H$6:$I$106,2,),""))),"")</f>
        <v/>
      </c>
      <c r="CU955" t="str">
        <f>IFERROR('Prod y alimentación'!W1013*IF($AN955=$R$10,VLOOKUP($AO955,Listas!$B$6:$C$106,2,),IF($AN955=$R$11,VLOOKUP($AO955,Listas!$E$6:$F$106,2,),IF($AN955=$R$12,VLOOKUP($AO955,Listas!$H$6:$I$106,2,),""))),"")</f>
        <v/>
      </c>
      <c r="CV955" t="str">
        <f>IFERROR('Prod y alimentación'!Z1013*IF($AN955=$R$10,VLOOKUP($AO955,Listas!$B$6:$C$106,2,),IF($AN955=$R$11,VLOOKUP($AO955,Listas!$E$6:$F$106,2,),IF($AN955=$R$12,VLOOKUP($AO955,Listas!$H$6:$I$106,2,),""))),"")</f>
        <v/>
      </c>
      <c r="CW955" t="str">
        <f>IFERROR('Prod y alimentación'!AC1013*IF($AN955=$R$10,VLOOKUP($AO955,Listas!$B$6:$C$106,2,),IF($AN955=$R$11,VLOOKUP($AO955,Listas!$E$6:$F$106,2,),IF($AN955=$R$12,VLOOKUP($AO955,Listas!$H$6:$I$106,2,),""))),"")</f>
        <v/>
      </c>
      <c r="CX955" t="str">
        <f>IFERROR('Prod y alimentación'!AF1013*IF($AN955=$R$10,VLOOKUP($AO955,Listas!$B$6:$C$106,2,),IF($AN955=$R$11,VLOOKUP($AO955,Listas!$E$6:$F$106,2,),IF($AN955=$R$12,VLOOKUP($AO955,Listas!$H$6:$I$106,2,),""))),"")</f>
        <v/>
      </c>
      <c r="CY955" t="str">
        <f>IFERROR('Prod y alimentación'!AI1013*IF($AN955=$R$10,VLOOKUP($AO955,Listas!$B$6:$C$106,2,),IF($AN955=$R$11,VLOOKUP($AO955,Listas!$E$6:$F$106,2,),IF($AN955=$R$12,VLOOKUP($AO955,Listas!$H$6:$I$106,2,),""))),"")</f>
        <v/>
      </c>
      <c r="CZ955" t="str">
        <f>IFERROR('Prod y alimentación'!AL1013*IF($AN955=$R$10,VLOOKUP($AO955,Listas!$B$6:$C$106,2,),IF($AN955=$R$11,VLOOKUP($AO955,Listas!$E$6:$F$106,2,),IF($AN955=$R$12,VLOOKUP($AO955,Listas!$H$6:$I$106,2,),""))),"")</f>
        <v/>
      </c>
    </row>
    <row r="956" spans="80:104" x14ac:dyDescent="0.35">
      <c r="CB956" t="str">
        <f>IF(Reservas!E961="",IF(Reservas!D961="","",IF(Reservas!C961=$O$10,0.85,IF(Reservas!C961=$O$11,0.45,IF(Reservas!C961=$O$12,0.33,"")))),Reservas!E961)</f>
        <v/>
      </c>
      <c r="CC956" t="str">
        <f>IF(Reservas!H961="",IF(Reservas!G961="","",IF(Reservas!F961=$O$10,0.85,IF(Reservas!F961=$O$11,0.45,IF(Reservas!F961=$O$12,0.33,"")))),Reservas!H961)</f>
        <v/>
      </c>
      <c r="CD956" t="str">
        <f>IF(Reservas!K961="",IF(Reservas!J961="","",IF(Reservas!I961=$O$10,0.85,IF(Reservas!I961=$O$11,0.45,IF(Reservas!I961=$O$12,0.33,"")))),Reservas!K961)</f>
        <v/>
      </c>
      <c r="CE956" t="str">
        <f>IF(Reservas!N961="",IF(Reservas!M961="","",IF(Reservas!L961=$O$10,0.85,IF(Reservas!L961=$O$11,0.45,IF(Reservas!L961=$O$12,0.33,"")))),Reservas!N961)</f>
        <v/>
      </c>
      <c r="CF956" t="str">
        <f>IF(Reservas!Q961="",IF(Reservas!P961="","",IF(Reservas!O961=$O$10,0.85,IF(Reservas!O961=$O$11,0.45,IF(Reservas!O961=$O$12,0.33,"")))),Reservas!Q961)</f>
        <v/>
      </c>
      <c r="CG956" t="str">
        <f>IF(Reservas!T961="",IF(Reservas!S961="","",IF(Reservas!R961=$O$10,0.85,IF(Reservas!R961=$O$11,0.45,IF(Reservas!R961=$O$12,0.33,"")))),Reservas!T961)</f>
        <v/>
      </c>
      <c r="CH956" t="str">
        <f>IF(Reservas!W961="",IF(Reservas!V961="","",IF(Reservas!U961=$O$10,0.85,IF(Reservas!U961=$O$11,0.45,IF(Reservas!U961=$O$12,0.33,"")))),Reservas!W961)</f>
        <v/>
      </c>
      <c r="CI956" t="str">
        <f>IF(Reservas!Z961="",IF(Reservas!Y961="","",IF(Reservas!X961=$O$10,0.85,IF(Reservas!X961=$O$11,0.45,IF(Reservas!X961=$O$12,0.33,"")))),Reservas!Z961)</f>
        <v/>
      </c>
      <c r="CJ956" t="str">
        <f>IF(Reservas!AC961="",IF(Reservas!AB961="","",IF(Reservas!AA961=$O$10,0.85,IF(Reservas!AA961=$O$11,0.45,IF(Reservas!AA961=$O$12,0.33,"")))),Reservas!AC961)</f>
        <v/>
      </c>
      <c r="CK956" t="str">
        <f>IF(Reservas!AF961="",IF(Reservas!AE961="","",IF(Reservas!AD961=$O$10,0.85,IF(Reservas!AD961=$O$11,0.45,IF(Reservas!AD961=$O$12,0.33,"")))),Reservas!AF961)</f>
        <v/>
      </c>
      <c r="CL956" t="str">
        <f>IF(Reservas!AI961="",IF(Reservas!AH961="","",IF(Reservas!AG961=$O$10,0.85,IF(Reservas!AG961=$O$11,0.45,IF(Reservas!AG961=$O$12,0.33,"")))),Reservas!AI961)</f>
        <v/>
      </c>
      <c r="CM956" t="str">
        <f>IF(Reservas!AL961="",IF(Reservas!AK961="","",IF(Reservas!AJ961=$O$10,0.85,IF(Reservas!AJ961=$O$11,0.45,IF(Reservas!AJ961=$O$12,0.33,"")))),Reservas!AL961)</f>
        <v/>
      </c>
      <c r="CO956" t="str">
        <f>IFERROR('Prod y alimentación'!E1014*IF($AN956=$R$10,VLOOKUP($AO956,Listas!$B$6:$C$106,2,),IF($AN956=$R$11,VLOOKUP($AO956,Listas!$E$6:$F$106,2,),IF($AN956=$R$12,VLOOKUP($AO956,Listas!$H$6:$I$106,2,),""))),"")</f>
        <v/>
      </c>
      <c r="CP956" t="str">
        <f>IFERROR('Prod y alimentación'!H1014*IF($AN956=$R$10,VLOOKUP($AO956,Listas!$B$6:$C$106,2,),IF($AN956=$R$11,VLOOKUP($AO956,Listas!$E$6:$F$106,2,),IF($AN956=$R$12,VLOOKUP($AO956,Listas!$H$6:$I$106,2,),""))),"")</f>
        <v/>
      </c>
      <c r="CQ956" t="str">
        <f>IFERROR('Prod y alimentación'!K1014*IF($AN956=$R$10,VLOOKUP($AO956,Listas!$B$6:$C$106,2,),IF($AN956=$R$11,VLOOKUP($AO956,Listas!$E$6:$F$106,2,),IF($AN956=$R$12,VLOOKUP($AO956,Listas!$H$6:$I$106,2,),""))),"")</f>
        <v/>
      </c>
      <c r="CR956" t="str">
        <f>IFERROR('Prod y alimentación'!N1014*IF($AN956=$R$10,VLOOKUP($AO956,Listas!$B$6:$C$106,2,),IF($AN956=$R$11,VLOOKUP($AO956,Listas!$E$6:$F$106,2,),IF($AN956=$R$12,VLOOKUP($AO956,Listas!$H$6:$I$106,2,),""))),"")</f>
        <v/>
      </c>
      <c r="CS956" t="str">
        <f>IFERROR('Prod y alimentación'!Q1014*IF($AN956=$R$10,VLOOKUP($AO956,Listas!$B$6:$C$106,2,),IF($AN956=$R$11,VLOOKUP($AO956,Listas!$E$6:$F$106,2,),IF($AN956=$R$12,VLOOKUP($AO956,Listas!$H$6:$I$106,2,),""))),"")</f>
        <v/>
      </c>
      <c r="CT956" t="str">
        <f>IFERROR('Prod y alimentación'!T1014*IF($AN956=$R$10,VLOOKUP($AO956,Listas!$B$6:$C$106,2,),IF($AN956=$R$11,VLOOKUP($AO956,Listas!$E$6:$F$106,2,),IF($AN956=$R$12,VLOOKUP($AO956,Listas!$H$6:$I$106,2,),""))),"")</f>
        <v/>
      </c>
      <c r="CU956" t="str">
        <f>IFERROR('Prod y alimentación'!W1014*IF($AN956=$R$10,VLOOKUP($AO956,Listas!$B$6:$C$106,2,),IF($AN956=$R$11,VLOOKUP($AO956,Listas!$E$6:$F$106,2,),IF($AN956=$R$12,VLOOKUP($AO956,Listas!$H$6:$I$106,2,),""))),"")</f>
        <v/>
      </c>
      <c r="CV956" t="str">
        <f>IFERROR('Prod y alimentación'!Z1014*IF($AN956=$R$10,VLOOKUP($AO956,Listas!$B$6:$C$106,2,),IF($AN956=$R$11,VLOOKUP($AO956,Listas!$E$6:$F$106,2,),IF($AN956=$R$12,VLOOKUP($AO956,Listas!$H$6:$I$106,2,),""))),"")</f>
        <v/>
      </c>
      <c r="CW956" t="str">
        <f>IFERROR('Prod y alimentación'!AC1014*IF($AN956=$R$10,VLOOKUP($AO956,Listas!$B$6:$C$106,2,),IF($AN956=$R$11,VLOOKUP($AO956,Listas!$E$6:$F$106,2,),IF($AN956=$R$12,VLOOKUP($AO956,Listas!$H$6:$I$106,2,),""))),"")</f>
        <v/>
      </c>
      <c r="CX956" t="str">
        <f>IFERROR('Prod y alimentación'!AF1014*IF($AN956=$R$10,VLOOKUP($AO956,Listas!$B$6:$C$106,2,),IF($AN956=$R$11,VLOOKUP($AO956,Listas!$E$6:$F$106,2,),IF($AN956=$R$12,VLOOKUP($AO956,Listas!$H$6:$I$106,2,),""))),"")</f>
        <v/>
      </c>
      <c r="CY956" t="str">
        <f>IFERROR('Prod y alimentación'!AI1014*IF($AN956=$R$10,VLOOKUP($AO956,Listas!$B$6:$C$106,2,),IF($AN956=$R$11,VLOOKUP($AO956,Listas!$E$6:$F$106,2,),IF($AN956=$R$12,VLOOKUP($AO956,Listas!$H$6:$I$106,2,),""))),"")</f>
        <v/>
      </c>
      <c r="CZ956" t="str">
        <f>IFERROR('Prod y alimentación'!AL1014*IF($AN956=$R$10,VLOOKUP($AO956,Listas!$B$6:$C$106,2,),IF($AN956=$R$11,VLOOKUP($AO956,Listas!$E$6:$F$106,2,),IF($AN956=$R$12,VLOOKUP($AO956,Listas!$H$6:$I$106,2,),""))),"")</f>
        <v/>
      </c>
    </row>
    <row r="957" spans="80:104" x14ac:dyDescent="0.35">
      <c r="CB957" t="str">
        <f>IF(Reservas!E962="",IF(Reservas!D962="","",IF(Reservas!C962=$O$10,0.85,IF(Reservas!C962=$O$11,0.45,IF(Reservas!C962=$O$12,0.33,"")))),Reservas!E962)</f>
        <v/>
      </c>
      <c r="CC957" t="str">
        <f>IF(Reservas!H962="",IF(Reservas!G962="","",IF(Reservas!F962=$O$10,0.85,IF(Reservas!F962=$O$11,0.45,IF(Reservas!F962=$O$12,0.33,"")))),Reservas!H962)</f>
        <v/>
      </c>
      <c r="CD957" t="str">
        <f>IF(Reservas!K962="",IF(Reservas!J962="","",IF(Reservas!I962=$O$10,0.85,IF(Reservas!I962=$O$11,0.45,IF(Reservas!I962=$O$12,0.33,"")))),Reservas!K962)</f>
        <v/>
      </c>
      <c r="CE957" t="str">
        <f>IF(Reservas!N962="",IF(Reservas!M962="","",IF(Reservas!L962=$O$10,0.85,IF(Reservas!L962=$O$11,0.45,IF(Reservas!L962=$O$12,0.33,"")))),Reservas!N962)</f>
        <v/>
      </c>
      <c r="CF957" t="str">
        <f>IF(Reservas!Q962="",IF(Reservas!P962="","",IF(Reservas!O962=$O$10,0.85,IF(Reservas!O962=$O$11,0.45,IF(Reservas!O962=$O$12,0.33,"")))),Reservas!Q962)</f>
        <v/>
      </c>
      <c r="CG957" t="str">
        <f>IF(Reservas!T962="",IF(Reservas!S962="","",IF(Reservas!R962=$O$10,0.85,IF(Reservas!R962=$O$11,0.45,IF(Reservas!R962=$O$12,0.33,"")))),Reservas!T962)</f>
        <v/>
      </c>
      <c r="CH957" t="str">
        <f>IF(Reservas!W962="",IF(Reservas!V962="","",IF(Reservas!U962=$O$10,0.85,IF(Reservas!U962=$O$11,0.45,IF(Reservas!U962=$O$12,0.33,"")))),Reservas!W962)</f>
        <v/>
      </c>
      <c r="CI957" t="str">
        <f>IF(Reservas!Z962="",IF(Reservas!Y962="","",IF(Reservas!X962=$O$10,0.85,IF(Reservas!X962=$O$11,0.45,IF(Reservas!X962=$O$12,0.33,"")))),Reservas!Z962)</f>
        <v/>
      </c>
      <c r="CJ957" t="str">
        <f>IF(Reservas!AC962="",IF(Reservas!AB962="","",IF(Reservas!AA962=$O$10,0.85,IF(Reservas!AA962=$O$11,0.45,IF(Reservas!AA962=$O$12,0.33,"")))),Reservas!AC962)</f>
        <v/>
      </c>
      <c r="CK957" t="str">
        <f>IF(Reservas!AF962="",IF(Reservas!AE962="","",IF(Reservas!AD962=$O$10,0.85,IF(Reservas!AD962=$O$11,0.45,IF(Reservas!AD962=$O$12,0.33,"")))),Reservas!AF962)</f>
        <v/>
      </c>
      <c r="CL957" t="str">
        <f>IF(Reservas!AI962="",IF(Reservas!AH962="","",IF(Reservas!AG962=$O$10,0.85,IF(Reservas!AG962=$O$11,0.45,IF(Reservas!AG962=$O$12,0.33,"")))),Reservas!AI962)</f>
        <v/>
      </c>
      <c r="CM957" t="str">
        <f>IF(Reservas!AL962="",IF(Reservas!AK962="","",IF(Reservas!AJ962=$O$10,0.85,IF(Reservas!AJ962=$O$11,0.45,IF(Reservas!AJ962=$O$12,0.33,"")))),Reservas!AL962)</f>
        <v/>
      </c>
      <c r="CO957" t="str">
        <f>IFERROR('Prod y alimentación'!E1015*IF($AN957=$R$10,VLOOKUP($AO957,Listas!$B$6:$C$106,2,),IF($AN957=$R$11,VLOOKUP($AO957,Listas!$E$6:$F$106,2,),IF($AN957=$R$12,VLOOKUP($AO957,Listas!$H$6:$I$106,2,),""))),"")</f>
        <v/>
      </c>
      <c r="CP957" t="str">
        <f>IFERROR('Prod y alimentación'!H1015*IF($AN957=$R$10,VLOOKUP($AO957,Listas!$B$6:$C$106,2,),IF($AN957=$R$11,VLOOKUP($AO957,Listas!$E$6:$F$106,2,),IF($AN957=$R$12,VLOOKUP($AO957,Listas!$H$6:$I$106,2,),""))),"")</f>
        <v/>
      </c>
      <c r="CQ957" t="str">
        <f>IFERROR('Prod y alimentación'!K1015*IF($AN957=$R$10,VLOOKUP($AO957,Listas!$B$6:$C$106,2,),IF($AN957=$R$11,VLOOKUP($AO957,Listas!$E$6:$F$106,2,),IF($AN957=$R$12,VLOOKUP($AO957,Listas!$H$6:$I$106,2,),""))),"")</f>
        <v/>
      </c>
      <c r="CR957" t="str">
        <f>IFERROR('Prod y alimentación'!N1015*IF($AN957=$R$10,VLOOKUP($AO957,Listas!$B$6:$C$106,2,),IF($AN957=$R$11,VLOOKUP($AO957,Listas!$E$6:$F$106,2,),IF($AN957=$R$12,VLOOKUP($AO957,Listas!$H$6:$I$106,2,),""))),"")</f>
        <v/>
      </c>
      <c r="CS957" t="str">
        <f>IFERROR('Prod y alimentación'!Q1015*IF($AN957=$R$10,VLOOKUP($AO957,Listas!$B$6:$C$106,2,),IF($AN957=$R$11,VLOOKUP($AO957,Listas!$E$6:$F$106,2,),IF($AN957=$R$12,VLOOKUP($AO957,Listas!$H$6:$I$106,2,),""))),"")</f>
        <v/>
      </c>
      <c r="CT957" t="str">
        <f>IFERROR('Prod y alimentación'!T1015*IF($AN957=$R$10,VLOOKUP($AO957,Listas!$B$6:$C$106,2,),IF($AN957=$R$11,VLOOKUP($AO957,Listas!$E$6:$F$106,2,),IF($AN957=$R$12,VLOOKUP($AO957,Listas!$H$6:$I$106,2,),""))),"")</f>
        <v/>
      </c>
      <c r="CU957" t="str">
        <f>IFERROR('Prod y alimentación'!W1015*IF($AN957=$R$10,VLOOKUP($AO957,Listas!$B$6:$C$106,2,),IF($AN957=$R$11,VLOOKUP($AO957,Listas!$E$6:$F$106,2,),IF($AN957=$R$12,VLOOKUP($AO957,Listas!$H$6:$I$106,2,),""))),"")</f>
        <v/>
      </c>
      <c r="CV957" t="str">
        <f>IFERROR('Prod y alimentación'!Z1015*IF($AN957=$R$10,VLOOKUP($AO957,Listas!$B$6:$C$106,2,),IF($AN957=$R$11,VLOOKUP($AO957,Listas!$E$6:$F$106,2,),IF($AN957=$R$12,VLOOKUP($AO957,Listas!$H$6:$I$106,2,),""))),"")</f>
        <v/>
      </c>
      <c r="CW957" t="str">
        <f>IFERROR('Prod y alimentación'!AC1015*IF($AN957=$R$10,VLOOKUP($AO957,Listas!$B$6:$C$106,2,),IF($AN957=$R$11,VLOOKUP($AO957,Listas!$E$6:$F$106,2,),IF($AN957=$R$12,VLOOKUP($AO957,Listas!$H$6:$I$106,2,),""))),"")</f>
        <v/>
      </c>
      <c r="CX957" t="str">
        <f>IFERROR('Prod y alimentación'!AF1015*IF($AN957=$R$10,VLOOKUP($AO957,Listas!$B$6:$C$106,2,),IF($AN957=$R$11,VLOOKUP($AO957,Listas!$E$6:$F$106,2,),IF($AN957=$R$12,VLOOKUP($AO957,Listas!$H$6:$I$106,2,),""))),"")</f>
        <v/>
      </c>
      <c r="CY957" t="str">
        <f>IFERROR('Prod y alimentación'!AI1015*IF($AN957=$R$10,VLOOKUP($AO957,Listas!$B$6:$C$106,2,),IF($AN957=$R$11,VLOOKUP($AO957,Listas!$E$6:$F$106,2,),IF($AN957=$R$12,VLOOKUP($AO957,Listas!$H$6:$I$106,2,),""))),"")</f>
        <v/>
      </c>
      <c r="CZ957" t="str">
        <f>IFERROR('Prod y alimentación'!AL1015*IF($AN957=$R$10,VLOOKUP($AO957,Listas!$B$6:$C$106,2,),IF($AN957=$R$11,VLOOKUP($AO957,Listas!$E$6:$F$106,2,),IF($AN957=$R$12,VLOOKUP($AO957,Listas!$H$6:$I$106,2,),""))),"")</f>
        <v/>
      </c>
    </row>
    <row r="958" spans="80:104" x14ac:dyDescent="0.35">
      <c r="CB958" t="str">
        <f>IF(Reservas!E963="",IF(Reservas!D963="","",IF(Reservas!C963=$O$10,0.85,IF(Reservas!C963=$O$11,0.45,IF(Reservas!C963=$O$12,0.33,"")))),Reservas!E963)</f>
        <v/>
      </c>
      <c r="CC958" t="str">
        <f>IF(Reservas!H963="",IF(Reservas!G963="","",IF(Reservas!F963=$O$10,0.85,IF(Reservas!F963=$O$11,0.45,IF(Reservas!F963=$O$12,0.33,"")))),Reservas!H963)</f>
        <v/>
      </c>
      <c r="CD958" t="str">
        <f>IF(Reservas!K963="",IF(Reservas!J963="","",IF(Reservas!I963=$O$10,0.85,IF(Reservas!I963=$O$11,0.45,IF(Reservas!I963=$O$12,0.33,"")))),Reservas!K963)</f>
        <v/>
      </c>
      <c r="CE958" t="str">
        <f>IF(Reservas!N963="",IF(Reservas!M963="","",IF(Reservas!L963=$O$10,0.85,IF(Reservas!L963=$O$11,0.45,IF(Reservas!L963=$O$12,0.33,"")))),Reservas!N963)</f>
        <v/>
      </c>
      <c r="CF958" t="str">
        <f>IF(Reservas!Q963="",IF(Reservas!P963="","",IF(Reservas!O963=$O$10,0.85,IF(Reservas!O963=$O$11,0.45,IF(Reservas!O963=$O$12,0.33,"")))),Reservas!Q963)</f>
        <v/>
      </c>
      <c r="CG958" t="str">
        <f>IF(Reservas!T963="",IF(Reservas!S963="","",IF(Reservas!R963=$O$10,0.85,IF(Reservas!R963=$O$11,0.45,IF(Reservas!R963=$O$12,0.33,"")))),Reservas!T963)</f>
        <v/>
      </c>
      <c r="CH958" t="str">
        <f>IF(Reservas!W963="",IF(Reservas!V963="","",IF(Reservas!U963=$O$10,0.85,IF(Reservas!U963=$O$11,0.45,IF(Reservas!U963=$O$12,0.33,"")))),Reservas!W963)</f>
        <v/>
      </c>
      <c r="CI958" t="str">
        <f>IF(Reservas!Z963="",IF(Reservas!Y963="","",IF(Reservas!X963=$O$10,0.85,IF(Reservas!X963=$O$11,0.45,IF(Reservas!X963=$O$12,0.33,"")))),Reservas!Z963)</f>
        <v/>
      </c>
      <c r="CJ958" t="str">
        <f>IF(Reservas!AC963="",IF(Reservas!AB963="","",IF(Reservas!AA963=$O$10,0.85,IF(Reservas!AA963=$O$11,0.45,IF(Reservas!AA963=$O$12,0.33,"")))),Reservas!AC963)</f>
        <v/>
      </c>
      <c r="CK958" t="str">
        <f>IF(Reservas!AF963="",IF(Reservas!AE963="","",IF(Reservas!AD963=$O$10,0.85,IF(Reservas!AD963=$O$11,0.45,IF(Reservas!AD963=$O$12,0.33,"")))),Reservas!AF963)</f>
        <v/>
      </c>
      <c r="CL958" t="str">
        <f>IF(Reservas!AI963="",IF(Reservas!AH963="","",IF(Reservas!AG963=$O$10,0.85,IF(Reservas!AG963=$O$11,0.45,IF(Reservas!AG963=$O$12,0.33,"")))),Reservas!AI963)</f>
        <v/>
      </c>
      <c r="CM958" t="str">
        <f>IF(Reservas!AL963="",IF(Reservas!AK963="","",IF(Reservas!AJ963=$O$10,0.85,IF(Reservas!AJ963=$O$11,0.45,IF(Reservas!AJ963=$O$12,0.33,"")))),Reservas!AL963)</f>
        <v/>
      </c>
      <c r="CO958" t="str">
        <f>IFERROR('Prod y alimentación'!E1016*IF($AN958=$R$10,VLOOKUP($AO958,Listas!$B$6:$C$106,2,),IF($AN958=$R$11,VLOOKUP($AO958,Listas!$E$6:$F$106,2,),IF($AN958=$R$12,VLOOKUP($AO958,Listas!$H$6:$I$106,2,),""))),"")</f>
        <v/>
      </c>
      <c r="CP958" t="str">
        <f>IFERROR('Prod y alimentación'!H1016*IF($AN958=$R$10,VLOOKUP($AO958,Listas!$B$6:$C$106,2,),IF($AN958=$R$11,VLOOKUP($AO958,Listas!$E$6:$F$106,2,),IF($AN958=$R$12,VLOOKUP($AO958,Listas!$H$6:$I$106,2,),""))),"")</f>
        <v/>
      </c>
      <c r="CQ958" t="str">
        <f>IFERROR('Prod y alimentación'!K1016*IF($AN958=$R$10,VLOOKUP($AO958,Listas!$B$6:$C$106,2,),IF($AN958=$R$11,VLOOKUP($AO958,Listas!$E$6:$F$106,2,),IF($AN958=$R$12,VLOOKUP($AO958,Listas!$H$6:$I$106,2,),""))),"")</f>
        <v/>
      </c>
      <c r="CR958" t="str">
        <f>IFERROR('Prod y alimentación'!N1016*IF($AN958=$R$10,VLOOKUP($AO958,Listas!$B$6:$C$106,2,),IF($AN958=$R$11,VLOOKUP($AO958,Listas!$E$6:$F$106,2,),IF($AN958=$R$12,VLOOKUP($AO958,Listas!$H$6:$I$106,2,),""))),"")</f>
        <v/>
      </c>
      <c r="CS958" t="str">
        <f>IFERROR('Prod y alimentación'!Q1016*IF($AN958=$R$10,VLOOKUP($AO958,Listas!$B$6:$C$106,2,),IF($AN958=$R$11,VLOOKUP($AO958,Listas!$E$6:$F$106,2,),IF($AN958=$R$12,VLOOKUP($AO958,Listas!$H$6:$I$106,2,),""))),"")</f>
        <v/>
      </c>
      <c r="CT958" t="str">
        <f>IFERROR('Prod y alimentación'!T1016*IF($AN958=$R$10,VLOOKUP($AO958,Listas!$B$6:$C$106,2,),IF($AN958=$R$11,VLOOKUP($AO958,Listas!$E$6:$F$106,2,),IF($AN958=$R$12,VLOOKUP($AO958,Listas!$H$6:$I$106,2,),""))),"")</f>
        <v/>
      </c>
      <c r="CU958" t="str">
        <f>IFERROR('Prod y alimentación'!W1016*IF($AN958=$R$10,VLOOKUP($AO958,Listas!$B$6:$C$106,2,),IF($AN958=$R$11,VLOOKUP($AO958,Listas!$E$6:$F$106,2,),IF($AN958=$R$12,VLOOKUP($AO958,Listas!$H$6:$I$106,2,),""))),"")</f>
        <v/>
      </c>
      <c r="CV958" t="str">
        <f>IFERROR('Prod y alimentación'!Z1016*IF($AN958=$R$10,VLOOKUP($AO958,Listas!$B$6:$C$106,2,),IF($AN958=$R$11,VLOOKUP($AO958,Listas!$E$6:$F$106,2,),IF($AN958=$R$12,VLOOKUP($AO958,Listas!$H$6:$I$106,2,),""))),"")</f>
        <v/>
      </c>
      <c r="CW958" t="str">
        <f>IFERROR('Prod y alimentación'!AC1016*IF($AN958=$R$10,VLOOKUP($AO958,Listas!$B$6:$C$106,2,),IF($AN958=$R$11,VLOOKUP($AO958,Listas!$E$6:$F$106,2,),IF($AN958=$R$12,VLOOKUP($AO958,Listas!$H$6:$I$106,2,),""))),"")</f>
        <v/>
      </c>
      <c r="CX958" t="str">
        <f>IFERROR('Prod y alimentación'!AF1016*IF($AN958=$R$10,VLOOKUP($AO958,Listas!$B$6:$C$106,2,),IF($AN958=$R$11,VLOOKUP($AO958,Listas!$E$6:$F$106,2,),IF($AN958=$R$12,VLOOKUP($AO958,Listas!$H$6:$I$106,2,),""))),"")</f>
        <v/>
      </c>
      <c r="CY958" t="str">
        <f>IFERROR('Prod y alimentación'!AI1016*IF($AN958=$R$10,VLOOKUP($AO958,Listas!$B$6:$C$106,2,),IF($AN958=$R$11,VLOOKUP($AO958,Listas!$E$6:$F$106,2,),IF($AN958=$R$12,VLOOKUP($AO958,Listas!$H$6:$I$106,2,),""))),"")</f>
        <v/>
      </c>
      <c r="CZ958" t="str">
        <f>IFERROR('Prod y alimentación'!AL1016*IF($AN958=$R$10,VLOOKUP($AO958,Listas!$B$6:$C$106,2,),IF($AN958=$R$11,VLOOKUP($AO958,Listas!$E$6:$F$106,2,),IF($AN958=$R$12,VLOOKUP($AO958,Listas!$H$6:$I$106,2,),""))),"")</f>
        <v/>
      </c>
    </row>
    <row r="959" spans="80:104" x14ac:dyDescent="0.35">
      <c r="CB959" t="str">
        <f>IF(Reservas!E964="",IF(Reservas!D964="","",IF(Reservas!C964=$O$10,0.85,IF(Reservas!C964=$O$11,0.45,IF(Reservas!C964=$O$12,0.33,"")))),Reservas!E964)</f>
        <v/>
      </c>
      <c r="CC959" t="str">
        <f>IF(Reservas!H964="",IF(Reservas!G964="","",IF(Reservas!F964=$O$10,0.85,IF(Reservas!F964=$O$11,0.45,IF(Reservas!F964=$O$12,0.33,"")))),Reservas!H964)</f>
        <v/>
      </c>
      <c r="CD959" t="str">
        <f>IF(Reservas!K964="",IF(Reservas!J964="","",IF(Reservas!I964=$O$10,0.85,IF(Reservas!I964=$O$11,0.45,IF(Reservas!I964=$O$12,0.33,"")))),Reservas!K964)</f>
        <v/>
      </c>
      <c r="CE959" t="str">
        <f>IF(Reservas!N964="",IF(Reservas!M964="","",IF(Reservas!L964=$O$10,0.85,IF(Reservas!L964=$O$11,0.45,IF(Reservas!L964=$O$12,0.33,"")))),Reservas!N964)</f>
        <v/>
      </c>
      <c r="CF959" t="str">
        <f>IF(Reservas!Q964="",IF(Reservas!P964="","",IF(Reservas!O964=$O$10,0.85,IF(Reservas!O964=$O$11,0.45,IF(Reservas!O964=$O$12,0.33,"")))),Reservas!Q964)</f>
        <v/>
      </c>
      <c r="CG959" t="str">
        <f>IF(Reservas!T964="",IF(Reservas!S964="","",IF(Reservas!R964=$O$10,0.85,IF(Reservas!R964=$O$11,0.45,IF(Reservas!R964=$O$12,0.33,"")))),Reservas!T964)</f>
        <v/>
      </c>
      <c r="CH959" t="str">
        <f>IF(Reservas!W964="",IF(Reservas!V964="","",IF(Reservas!U964=$O$10,0.85,IF(Reservas!U964=$O$11,0.45,IF(Reservas!U964=$O$12,0.33,"")))),Reservas!W964)</f>
        <v/>
      </c>
      <c r="CI959" t="str">
        <f>IF(Reservas!Z964="",IF(Reservas!Y964="","",IF(Reservas!X964=$O$10,0.85,IF(Reservas!X964=$O$11,0.45,IF(Reservas!X964=$O$12,0.33,"")))),Reservas!Z964)</f>
        <v/>
      </c>
      <c r="CJ959" t="str">
        <f>IF(Reservas!AC964="",IF(Reservas!AB964="","",IF(Reservas!AA964=$O$10,0.85,IF(Reservas!AA964=$O$11,0.45,IF(Reservas!AA964=$O$12,0.33,"")))),Reservas!AC964)</f>
        <v/>
      </c>
      <c r="CK959" t="str">
        <f>IF(Reservas!AF964="",IF(Reservas!AE964="","",IF(Reservas!AD964=$O$10,0.85,IF(Reservas!AD964=$O$11,0.45,IF(Reservas!AD964=$O$12,0.33,"")))),Reservas!AF964)</f>
        <v/>
      </c>
      <c r="CL959" t="str">
        <f>IF(Reservas!AI964="",IF(Reservas!AH964="","",IF(Reservas!AG964=$O$10,0.85,IF(Reservas!AG964=$O$11,0.45,IF(Reservas!AG964=$O$12,0.33,"")))),Reservas!AI964)</f>
        <v/>
      </c>
      <c r="CM959" t="str">
        <f>IF(Reservas!AL964="",IF(Reservas!AK964="","",IF(Reservas!AJ964=$O$10,0.85,IF(Reservas!AJ964=$O$11,0.45,IF(Reservas!AJ964=$O$12,0.33,"")))),Reservas!AL964)</f>
        <v/>
      </c>
      <c r="CO959" t="str">
        <f>IFERROR('Prod y alimentación'!E1017*IF($AN959=$R$10,VLOOKUP($AO959,Listas!$B$6:$C$106,2,),IF($AN959=$R$11,VLOOKUP($AO959,Listas!$E$6:$F$106,2,),IF($AN959=$R$12,VLOOKUP($AO959,Listas!$H$6:$I$106,2,),""))),"")</f>
        <v/>
      </c>
      <c r="CP959" t="str">
        <f>IFERROR('Prod y alimentación'!H1017*IF($AN959=$R$10,VLOOKUP($AO959,Listas!$B$6:$C$106,2,),IF($AN959=$R$11,VLOOKUP($AO959,Listas!$E$6:$F$106,2,),IF($AN959=$R$12,VLOOKUP($AO959,Listas!$H$6:$I$106,2,),""))),"")</f>
        <v/>
      </c>
      <c r="CQ959" t="str">
        <f>IFERROR('Prod y alimentación'!K1017*IF($AN959=$R$10,VLOOKUP($AO959,Listas!$B$6:$C$106,2,),IF($AN959=$R$11,VLOOKUP($AO959,Listas!$E$6:$F$106,2,),IF($AN959=$R$12,VLOOKUP($AO959,Listas!$H$6:$I$106,2,),""))),"")</f>
        <v/>
      </c>
      <c r="CR959" t="str">
        <f>IFERROR('Prod y alimentación'!N1017*IF($AN959=$R$10,VLOOKUP($AO959,Listas!$B$6:$C$106,2,),IF($AN959=$R$11,VLOOKUP($AO959,Listas!$E$6:$F$106,2,),IF($AN959=$R$12,VLOOKUP($AO959,Listas!$H$6:$I$106,2,),""))),"")</f>
        <v/>
      </c>
      <c r="CS959" t="str">
        <f>IFERROR('Prod y alimentación'!Q1017*IF($AN959=$R$10,VLOOKUP($AO959,Listas!$B$6:$C$106,2,),IF($AN959=$R$11,VLOOKUP($AO959,Listas!$E$6:$F$106,2,),IF($AN959=$R$12,VLOOKUP($AO959,Listas!$H$6:$I$106,2,),""))),"")</f>
        <v/>
      </c>
      <c r="CT959" t="str">
        <f>IFERROR('Prod y alimentación'!T1017*IF($AN959=$R$10,VLOOKUP($AO959,Listas!$B$6:$C$106,2,),IF($AN959=$R$11,VLOOKUP($AO959,Listas!$E$6:$F$106,2,),IF($AN959=$R$12,VLOOKUP($AO959,Listas!$H$6:$I$106,2,),""))),"")</f>
        <v/>
      </c>
      <c r="CU959" t="str">
        <f>IFERROR('Prod y alimentación'!W1017*IF($AN959=$R$10,VLOOKUP($AO959,Listas!$B$6:$C$106,2,),IF($AN959=$R$11,VLOOKUP($AO959,Listas!$E$6:$F$106,2,),IF($AN959=$R$12,VLOOKUP($AO959,Listas!$H$6:$I$106,2,),""))),"")</f>
        <v/>
      </c>
      <c r="CV959" t="str">
        <f>IFERROR('Prod y alimentación'!Z1017*IF($AN959=$R$10,VLOOKUP($AO959,Listas!$B$6:$C$106,2,),IF($AN959=$R$11,VLOOKUP($AO959,Listas!$E$6:$F$106,2,),IF($AN959=$R$12,VLOOKUP($AO959,Listas!$H$6:$I$106,2,),""))),"")</f>
        <v/>
      </c>
      <c r="CW959" t="str">
        <f>IFERROR('Prod y alimentación'!AC1017*IF($AN959=$R$10,VLOOKUP($AO959,Listas!$B$6:$C$106,2,),IF($AN959=$R$11,VLOOKUP($AO959,Listas!$E$6:$F$106,2,),IF($AN959=$R$12,VLOOKUP($AO959,Listas!$H$6:$I$106,2,),""))),"")</f>
        <v/>
      </c>
      <c r="CX959" t="str">
        <f>IFERROR('Prod y alimentación'!AF1017*IF($AN959=$R$10,VLOOKUP($AO959,Listas!$B$6:$C$106,2,),IF($AN959=$R$11,VLOOKUP($AO959,Listas!$E$6:$F$106,2,),IF($AN959=$R$12,VLOOKUP($AO959,Listas!$H$6:$I$106,2,),""))),"")</f>
        <v/>
      </c>
      <c r="CY959" t="str">
        <f>IFERROR('Prod y alimentación'!AI1017*IF($AN959=$R$10,VLOOKUP($AO959,Listas!$B$6:$C$106,2,),IF($AN959=$R$11,VLOOKUP($AO959,Listas!$E$6:$F$106,2,),IF($AN959=$R$12,VLOOKUP($AO959,Listas!$H$6:$I$106,2,),""))),"")</f>
        <v/>
      </c>
      <c r="CZ959" t="str">
        <f>IFERROR('Prod y alimentación'!AL1017*IF($AN959=$R$10,VLOOKUP($AO959,Listas!$B$6:$C$106,2,),IF($AN959=$R$11,VLOOKUP($AO959,Listas!$E$6:$F$106,2,),IF($AN959=$R$12,VLOOKUP($AO959,Listas!$H$6:$I$106,2,),""))),"")</f>
        <v/>
      </c>
    </row>
    <row r="960" spans="80:104" x14ac:dyDescent="0.35">
      <c r="CB960" t="str">
        <f>IF(Reservas!E965="",IF(Reservas!D965="","",IF(Reservas!C965=$O$10,0.85,IF(Reservas!C965=$O$11,0.45,IF(Reservas!C965=$O$12,0.33,"")))),Reservas!E965)</f>
        <v/>
      </c>
      <c r="CC960" t="str">
        <f>IF(Reservas!H965="",IF(Reservas!G965="","",IF(Reservas!F965=$O$10,0.85,IF(Reservas!F965=$O$11,0.45,IF(Reservas!F965=$O$12,0.33,"")))),Reservas!H965)</f>
        <v/>
      </c>
      <c r="CD960" t="str">
        <f>IF(Reservas!K965="",IF(Reservas!J965="","",IF(Reservas!I965=$O$10,0.85,IF(Reservas!I965=$O$11,0.45,IF(Reservas!I965=$O$12,0.33,"")))),Reservas!K965)</f>
        <v/>
      </c>
      <c r="CE960" t="str">
        <f>IF(Reservas!N965="",IF(Reservas!M965="","",IF(Reservas!L965=$O$10,0.85,IF(Reservas!L965=$O$11,0.45,IF(Reservas!L965=$O$12,0.33,"")))),Reservas!N965)</f>
        <v/>
      </c>
      <c r="CF960" t="str">
        <f>IF(Reservas!Q965="",IF(Reservas!P965="","",IF(Reservas!O965=$O$10,0.85,IF(Reservas!O965=$O$11,0.45,IF(Reservas!O965=$O$12,0.33,"")))),Reservas!Q965)</f>
        <v/>
      </c>
      <c r="CG960" t="str">
        <f>IF(Reservas!T965="",IF(Reservas!S965="","",IF(Reservas!R965=$O$10,0.85,IF(Reservas!R965=$O$11,0.45,IF(Reservas!R965=$O$12,0.33,"")))),Reservas!T965)</f>
        <v/>
      </c>
      <c r="CH960" t="str">
        <f>IF(Reservas!W965="",IF(Reservas!V965="","",IF(Reservas!U965=$O$10,0.85,IF(Reservas!U965=$O$11,0.45,IF(Reservas!U965=$O$12,0.33,"")))),Reservas!W965)</f>
        <v/>
      </c>
      <c r="CI960" t="str">
        <f>IF(Reservas!Z965="",IF(Reservas!Y965="","",IF(Reservas!X965=$O$10,0.85,IF(Reservas!X965=$O$11,0.45,IF(Reservas!X965=$O$12,0.33,"")))),Reservas!Z965)</f>
        <v/>
      </c>
      <c r="CJ960" t="str">
        <f>IF(Reservas!AC965="",IF(Reservas!AB965="","",IF(Reservas!AA965=$O$10,0.85,IF(Reservas!AA965=$O$11,0.45,IF(Reservas!AA965=$O$12,0.33,"")))),Reservas!AC965)</f>
        <v/>
      </c>
      <c r="CK960" t="str">
        <f>IF(Reservas!AF965="",IF(Reservas!AE965="","",IF(Reservas!AD965=$O$10,0.85,IF(Reservas!AD965=$O$11,0.45,IF(Reservas!AD965=$O$12,0.33,"")))),Reservas!AF965)</f>
        <v/>
      </c>
      <c r="CL960" t="str">
        <f>IF(Reservas!AI965="",IF(Reservas!AH965="","",IF(Reservas!AG965=$O$10,0.85,IF(Reservas!AG965=$O$11,0.45,IF(Reservas!AG965=$O$12,0.33,"")))),Reservas!AI965)</f>
        <v/>
      </c>
      <c r="CM960" t="str">
        <f>IF(Reservas!AL965="",IF(Reservas!AK965="","",IF(Reservas!AJ965=$O$10,0.85,IF(Reservas!AJ965=$O$11,0.45,IF(Reservas!AJ965=$O$12,0.33,"")))),Reservas!AL965)</f>
        <v/>
      </c>
      <c r="CO960" t="str">
        <f>IFERROR('Prod y alimentación'!E1018*IF($AN960=$R$10,VLOOKUP($AO960,Listas!$B$6:$C$106,2,),IF($AN960=$R$11,VLOOKUP($AO960,Listas!$E$6:$F$106,2,),IF($AN960=$R$12,VLOOKUP($AO960,Listas!$H$6:$I$106,2,),""))),"")</f>
        <v/>
      </c>
      <c r="CP960" t="str">
        <f>IFERROR('Prod y alimentación'!H1018*IF($AN960=$R$10,VLOOKUP($AO960,Listas!$B$6:$C$106,2,),IF($AN960=$R$11,VLOOKUP($AO960,Listas!$E$6:$F$106,2,),IF($AN960=$R$12,VLOOKUP($AO960,Listas!$H$6:$I$106,2,),""))),"")</f>
        <v/>
      </c>
      <c r="CQ960" t="str">
        <f>IFERROR('Prod y alimentación'!K1018*IF($AN960=$R$10,VLOOKUP($AO960,Listas!$B$6:$C$106,2,),IF($AN960=$R$11,VLOOKUP($AO960,Listas!$E$6:$F$106,2,),IF($AN960=$R$12,VLOOKUP($AO960,Listas!$H$6:$I$106,2,),""))),"")</f>
        <v/>
      </c>
      <c r="CR960" t="str">
        <f>IFERROR('Prod y alimentación'!N1018*IF($AN960=$R$10,VLOOKUP($AO960,Listas!$B$6:$C$106,2,),IF($AN960=$R$11,VLOOKUP($AO960,Listas!$E$6:$F$106,2,),IF($AN960=$R$12,VLOOKUP($AO960,Listas!$H$6:$I$106,2,),""))),"")</f>
        <v/>
      </c>
      <c r="CS960" t="str">
        <f>IFERROR('Prod y alimentación'!Q1018*IF($AN960=$R$10,VLOOKUP($AO960,Listas!$B$6:$C$106,2,),IF($AN960=$R$11,VLOOKUP($AO960,Listas!$E$6:$F$106,2,),IF($AN960=$R$12,VLOOKUP($AO960,Listas!$H$6:$I$106,2,),""))),"")</f>
        <v/>
      </c>
      <c r="CT960" t="str">
        <f>IFERROR('Prod y alimentación'!T1018*IF($AN960=$R$10,VLOOKUP($AO960,Listas!$B$6:$C$106,2,),IF($AN960=$R$11,VLOOKUP($AO960,Listas!$E$6:$F$106,2,),IF($AN960=$R$12,VLOOKUP($AO960,Listas!$H$6:$I$106,2,),""))),"")</f>
        <v/>
      </c>
      <c r="CU960" t="str">
        <f>IFERROR('Prod y alimentación'!W1018*IF($AN960=$R$10,VLOOKUP($AO960,Listas!$B$6:$C$106,2,),IF($AN960=$R$11,VLOOKUP($AO960,Listas!$E$6:$F$106,2,),IF($AN960=$R$12,VLOOKUP($AO960,Listas!$H$6:$I$106,2,),""))),"")</f>
        <v/>
      </c>
      <c r="CV960" t="str">
        <f>IFERROR('Prod y alimentación'!Z1018*IF($AN960=$R$10,VLOOKUP($AO960,Listas!$B$6:$C$106,2,),IF($AN960=$R$11,VLOOKUP($AO960,Listas!$E$6:$F$106,2,),IF($AN960=$R$12,VLOOKUP($AO960,Listas!$H$6:$I$106,2,),""))),"")</f>
        <v/>
      </c>
      <c r="CW960" t="str">
        <f>IFERROR('Prod y alimentación'!AC1018*IF($AN960=$R$10,VLOOKUP($AO960,Listas!$B$6:$C$106,2,),IF($AN960=$R$11,VLOOKUP($AO960,Listas!$E$6:$F$106,2,),IF($AN960=$R$12,VLOOKUP($AO960,Listas!$H$6:$I$106,2,),""))),"")</f>
        <v/>
      </c>
      <c r="CX960" t="str">
        <f>IFERROR('Prod y alimentación'!AF1018*IF($AN960=$R$10,VLOOKUP($AO960,Listas!$B$6:$C$106,2,),IF($AN960=$R$11,VLOOKUP($AO960,Listas!$E$6:$F$106,2,),IF($AN960=$R$12,VLOOKUP($AO960,Listas!$H$6:$I$106,2,),""))),"")</f>
        <v/>
      </c>
      <c r="CY960" t="str">
        <f>IFERROR('Prod y alimentación'!AI1018*IF($AN960=$R$10,VLOOKUP($AO960,Listas!$B$6:$C$106,2,),IF($AN960=$R$11,VLOOKUP($AO960,Listas!$E$6:$F$106,2,),IF($AN960=$R$12,VLOOKUP($AO960,Listas!$H$6:$I$106,2,),""))),"")</f>
        <v/>
      </c>
      <c r="CZ960" t="str">
        <f>IFERROR('Prod y alimentación'!AL1018*IF($AN960=$R$10,VLOOKUP($AO960,Listas!$B$6:$C$106,2,),IF($AN960=$R$11,VLOOKUP($AO960,Listas!$E$6:$F$106,2,),IF($AN960=$R$12,VLOOKUP($AO960,Listas!$H$6:$I$106,2,),""))),"")</f>
        <v/>
      </c>
    </row>
    <row r="961" spans="80:104" x14ac:dyDescent="0.35">
      <c r="CB961" t="str">
        <f>IF(Reservas!E966="",IF(Reservas!D966="","",IF(Reservas!C966=$O$10,0.85,IF(Reservas!C966=$O$11,0.45,IF(Reservas!C966=$O$12,0.33,"")))),Reservas!E966)</f>
        <v/>
      </c>
      <c r="CC961" t="str">
        <f>IF(Reservas!H966="",IF(Reservas!G966="","",IF(Reservas!F966=$O$10,0.85,IF(Reservas!F966=$O$11,0.45,IF(Reservas!F966=$O$12,0.33,"")))),Reservas!H966)</f>
        <v/>
      </c>
      <c r="CD961" t="str">
        <f>IF(Reservas!K966="",IF(Reservas!J966="","",IF(Reservas!I966=$O$10,0.85,IF(Reservas!I966=$O$11,0.45,IF(Reservas!I966=$O$12,0.33,"")))),Reservas!K966)</f>
        <v/>
      </c>
      <c r="CE961" t="str">
        <f>IF(Reservas!N966="",IF(Reservas!M966="","",IF(Reservas!L966=$O$10,0.85,IF(Reservas!L966=$O$11,0.45,IF(Reservas!L966=$O$12,0.33,"")))),Reservas!N966)</f>
        <v/>
      </c>
      <c r="CF961" t="str">
        <f>IF(Reservas!Q966="",IF(Reservas!P966="","",IF(Reservas!O966=$O$10,0.85,IF(Reservas!O966=$O$11,0.45,IF(Reservas!O966=$O$12,0.33,"")))),Reservas!Q966)</f>
        <v/>
      </c>
      <c r="CG961" t="str">
        <f>IF(Reservas!T966="",IF(Reservas!S966="","",IF(Reservas!R966=$O$10,0.85,IF(Reservas!R966=$O$11,0.45,IF(Reservas!R966=$O$12,0.33,"")))),Reservas!T966)</f>
        <v/>
      </c>
      <c r="CH961" t="str">
        <f>IF(Reservas!W966="",IF(Reservas!V966="","",IF(Reservas!U966=$O$10,0.85,IF(Reservas!U966=$O$11,0.45,IF(Reservas!U966=$O$12,0.33,"")))),Reservas!W966)</f>
        <v/>
      </c>
      <c r="CI961" t="str">
        <f>IF(Reservas!Z966="",IF(Reservas!Y966="","",IF(Reservas!X966=$O$10,0.85,IF(Reservas!X966=$O$11,0.45,IF(Reservas!X966=$O$12,0.33,"")))),Reservas!Z966)</f>
        <v/>
      </c>
      <c r="CJ961" t="str">
        <f>IF(Reservas!AC966="",IF(Reservas!AB966="","",IF(Reservas!AA966=$O$10,0.85,IF(Reservas!AA966=$O$11,0.45,IF(Reservas!AA966=$O$12,0.33,"")))),Reservas!AC966)</f>
        <v/>
      </c>
      <c r="CK961" t="str">
        <f>IF(Reservas!AF966="",IF(Reservas!AE966="","",IF(Reservas!AD966=$O$10,0.85,IF(Reservas!AD966=$O$11,0.45,IF(Reservas!AD966=$O$12,0.33,"")))),Reservas!AF966)</f>
        <v/>
      </c>
      <c r="CL961" t="str">
        <f>IF(Reservas!AI966="",IF(Reservas!AH966="","",IF(Reservas!AG966=$O$10,0.85,IF(Reservas!AG966=$O$11,0.45,IF(Reservas!AG966=$O$12,0.33,"")))),Reservas!AI966)</f>
        <v/>
      </c>
      <c r="CM961" t="str">
        <f>IF(Reservas!AL966="",IF(Reservas!AK966="","",IF(Reservas!AJ966=$O$10,0.85,IF(Reservas!AJ966=$O$11,0.45,IF(Reservas!AJ966=$O$12,0.33,"")))),Reservas!AL966)</f>
        <v/>
      </c>
      <c r="CO961" t="str">
        <f>IFERROR('Prod y alimentación'!E1019*IF($AN961=$R$10,VLOOKUP($AO961,Listas!$B$6:$C$106,2,),IF($AN961=$R$11,VLOOKUP($AO961,Listas!$E$6:$F$106,2,),IF($AN961=$R$12,VLOOKUP($AO961,Listas!$H$6:$I$106,2,),""))),"")</f>
        <v/>
      </c>
      <c r="CP961" t="str">
        <f>IFERROR('Prod y alimentación'!H1019*IF($AN961=$R$10,VLOOKUP($AO961,Listas!$B$6:$C$106,2,),IF($AN961=$R$11,VLOOKUP($AO961,Listas!$E$6:$F$106,2,),IF($AN961=$R$12,VLOOKUP($AO961,Listas!$H$6:$I$106,2,),""))),"")</f>
        <v/>
      </c>
      <c r="CQ961" t="str">
        <f>IFERROR('Prod y alimentación'!K1019*IF($AN961=$R$10,VLOOKUP($AO961,Listas!$B$6:$C$106,2,),IF($AN961=$R$11,VLOOKUP($AO961,Listas!$E$6:$F$106,2,),IF($AN961=$R$12,VLOOKUP($AO961,Listas!$H$6:$I$106,2,),""))),"")</f>
        <v/>
      </c>
      <c r="CR961" t="str">
        <f>IFERROR('Prod y alimentación'!N1019*IF($AN961=$R$10,VLOOKUP($AO961,Listas!$B$6:$C$106,2,),IF($AN961=$R$11,VLOOKUP($AO961,Listas!$E$6:$F$106,2,),IF($AN961=$R$12,VLOOKUP($AO961,Listas!$H$6:$I$106,2,),""))),"")</f>
        <v/>
      </c>
      <c r="CS961" t="str">
        <f>IFERROR('Prod y alimentación'!Q1019*IF($AN961=$R$10,VLOOKUP($AO961,Listas!$B$6:$C$106,2,),IF($AN961=$R$11,VLOOKUP($AO961,Listas!$E$6:$F$106,2,),IF($AN961=$R$12,VLOOKUP($AO961,Listas!$H$6:$I$106,2,),""))),"")</f>
        <v/>
      </c>
      <c r="CT961" t="str">
        <f>IFERROR('Prod y alimentación'!T1019*IF($AN961=$R$10,VLOOKUP($AO961,Listas!$B$6:$C$106,2,),IF($AN961=$R$11,VLOOKUP($AO961,Listas!$E$6:$F$106,2,),IF($AN961=$R$12,VLOOKUP($AO961,Listas!$H$6:$I$106,2,),""))),"")</f>
        <v/>
      </c>
      <c r="CU961" t="str">
        <f>IFERROR('Prod y alimentación'!W1019*IF($AN961=$R$10,VLOOKUP($AO961,Listas!$B$6:$C$106,2,),IF($AN961=$R$11,VLOOKUP($AO961,Listas!$E$6:$F$106,2,),IF($AN961=$R$12,VLOOKUP($AO961,Listas!$H$6:$I$106,2,),""))),"")</f>
        <v/>
      </c>
      <c r="CV961" t="str">
        <f>IFERROR('Prod y alimentación'!Z1019*IF($AN961=$R$10,VLOOKUP($AO961,Listas!$B$6:$C$106,2,),IF($AN961=$R$11,VLOOKUP($AO961,Listas!$E$6:$F$106,2,),IF($AN961=$R$12,VLOOKUP($AO961,Listas!$H$6:$I$106,2,),""))),"")</f>
        <v/>
      </c>
      <c r="CW961" t="str">
        <f>IFERROR('Prod y alimentación'!AC1019*IF($AN961=$R$10,VLOOKUP($AO961,Listas!$B$6:$C$106,2,),IF($AN961=$R$11,VLOOKUP($AO961,Listas!$E$6:$F$106,2,),IF($AN961=$R$12,VLOOKUP($AO961,Listas!$H$6:$I$106,2,),""))),"")</f>
        <v/>
      </c>
      <c r="CX961" t="str">
        <f>IFERROR('Prod y alimentación'!AF1019*IF($AN961=$R$10,VLOOKUP($AO961,Listas!$B$6:$C$106,2,),IF($AN961=$R$11,VLOOKUP($AO961,Listas!$E$6:$F$106,2,),IF($AN961=$R$12,VLOOKUP($AO961,Listas!$H$6:$I$106,2,),""))),"")</f>
        <v/>
      </c>
      <c r="CY961" t="str">
        <f>IFERROR('Prod y alimentación'!AI1019*IF($AN961=$R$10,VLOOKUP($AO961,Listas!$B$6:$C$106,2,),IF($AN961=$R$11,VLOOKUP($AO961,Listas!$E$6:$F$106,2,),IF($AN961=$R$12,VLOOKUP($AO961,Listas!$H$6:$I$106,2,),""))),"")</f>
        <v/>
      </c>
      <c r="CZ961" t="str">
        <f>IFERROR('Prod y alimentación'!AL1019*IF($AN961=$R$10,VLOOKUP($AO961,Listas!$B$6:$C$106,2,),IF($AN961=$R$11,VLOOKUP($AO961,Listas!$E$6:$F$106,2,),IF($AN961=$R$12,VLOOKUP($AO961,Listas!$H$6:$I$106,2,),""))),"")</f>
        <v/>
      </c>
    </row>
    <row r="962" spans="80:104" x14ac:dyDescent="0.35">
      <c r="CB962" t="str">
        <f>IF(Reservas!E967="",IF(Reservas!D967="","",IF(Reservas!C967=$O$10,0.85,IF(Reservas!C967=$O$11,0.45,IF(Reservas!C967=$O$12,0.33,"")))),Reservas!E967)</f>
        <v/>
      </c>
      <c r="CC962" t="str">
        <f>IF(Reservas!H967="",IF(Reservas!G967="","",IF(Reservas!F967=$O$10,0.85,IF(Reservas!F967=$O$11,0.45,IF(Reservas!F967=$O$12,0.33,"")))),Reservas!H967)</f>
        <v/>
      </c>
      <c r="CD962" t="str">
        <f>IF(Reservas!K967="",IF(Reservas!J967="","",IF(Reservas!I967=$O$10,0.85,IF(Reservas!I967=$O$11,0.45,IF(Reservas!I967=$O$12,0.33,"")))),Reservas!K967)</f>
        <v/>
      </c>
      <c r="CE962" t="str">
        <f>IF(Reservas!N967="",IF(Reservas!M967="","",IF(Reservas!L967=$O$10,0.85,IF(Reservas!L967=$O$11,0.45,IF(Reservas!L967=$O$12,0.33,"")))),Reservas!N967)</f>
        <v/>
      </c>
      <c r="CF962" t="str">
        <f>IF(Reservas!Q967="",IF(Reservas!P967="","",IF(Reservas!O967=$O$10,0.85,IF(Reservas!O967=$O$11,0.45,IF(Reservas!O967=$O$12,0.33,"")))),Reservas!Q967)</f>
        <v/>
      </c>
      <c r="CG962" t="str">
        <f>IF(Reservas!T967="",IF(Reservas!S967="","",IF(Reservas!R967=$O$10,0.85,IF(Reservas!R967=$O$11,0.45,IF(Reservas!R967=$O$12,0.33,"")))),Reservas!T967)</f>
        <v/>
      </c>
      <c r="CH962" t="str">
        <f>IF(Reservas!W967="",IF(Reservas!V967="","",IF(Reservas!U967=$O$10,0.85,IF(Reservas!U967=$O$11,0.45,IF(Reservas!U967=$O$12,0.33,"")))),Reservas!W967)</f>
        <v/>
      </c>
      <c r="CI962" t="str">
        <f>IF(Reservas!Z967="",IF(Reservas!Y967="","",IF(Reservas!X967=$O$10,0.85,IF(Reservas!X967=$O$11,0.45,IF(Reservas!X967=$O$12,0.33,"")))),Reservas!Z967)</f>
        <v/>
      </c>
      <c r="CJ962" t="str">
        <f>IF(Reservas!AC967="",IF(Reservas!AB967="","",IF(Reservas!AA967=$O$10,0.85,IF(Reservas!AA967=$O$11,0.45,IF(Reservas!AA967=$O$12,0.33,"")))),Reservas!AC967)</f>
        <v/>
      </c>
      <c r="CK962" t="str">
        <f>IF(Reservas!AF967="",IF(Reservas!AE967="","",IF(Reservas!AD967=$O$10,0.85,IF(Reservas!AD967=$O$11,0.45,IF(Reservas!AD967=$O$12,0.33,"")))),Reservas!AF967)</f>
        <v/>
      </c>
      <c r="CL962" t="str">
        <f>IF(Reservas!AI967="",IF(Reservas!AH967="","",IF(Reservas!AG967=$O$10,0.85,IF(Reservas!AG967=$O$11,0.45,IF(Reservas!AG967=$O$12,0.33,"")))),Reservas!AI967)</f>
        <v/>
      </c>
      <c r="CM962" t="str">
        <f>IF(Reservas!AL967="",IF(Reservas!AK967="","",IF(Reservas!AJ967=$O$10,0.85,IF(Reservas!AJ967=$O$11,0.45,IF(Reservas!AJ967=$O$12,0.33,"")))),Reservas!AL967)</f>
        <v/>
      </c>
      <c r="CO962" t="str">
        <f>IFERROR('Prod y alimentación'!E1020*IF($AN962=$R$10,VLOOKUP($AO962,Listas!$B$6:$C$106,2,),IF($AN962=$R$11,VLOOKUP($AO962,Listas!$E$6:$F$106,2,),IF($AN962=$R$12,VLOOKUP($AO962,Listas!$H$6:$I$106,2,),""))),"")</f>
        <v/>
      </c>
      <c r="CP962" t="str">
        <f>IFERROR('Prod y alimentación'!H1020*IF($AN962=$R$10,VLOOKUP($AO962,Listas!$B$6:$C$106,2,),IF($AN962=$R$11,VLOOKUP($AO962,Listas!$E$6:$F$106,2,),IF($AN962=$R$12,VLOOKUP($AO962,Listas!$H$6:$I$106,2,),""))),"")</f>
        <v/>
      </c>
      <c r="CQ962" t="str">
        <f>IFERROR('Prod y alimentación'!K1020*IF($AN962=$R$10,VLOOKUP($AO962,Listas!$B$6:$C$106,2,),IF($AN962=$R$11,VLOOKUP($AO962,Listas!$E$6:$F$106,2,),IF($AN962=$R$12,VLOOKUP($AO962,Listas!$H$6:$I$106,2,),""))),"")</f>
        <v/>
      </c>
      <c r="CR962" t="str">
        <f>IFERROR('Prod y alimentación'!N1020*IF($AN962=$R$10,VLOOKUP($AO962,Listas!$B$6:$C$106,2,),IF($AN962=$R$11,VLOOKUP($AO962,Listas!$E$6:$F$106,2,),IF($AN962=$R$12,VLOOKUP($AO962,Listas!$H$6:$I$106,2,),""))),"")</f>
        <v/>
      </c>
      <c r="CS962" t="str">
        <f>IFERROR('Prod y alimentación'!Q1020*IF($AN962=$R$10,VLOOKUP($AO962,Listas!$B$6:$C$106,2,),IF($AN962=$R$11,VLOOKUP($AO962,Listas!$E$6:$F$106,2,),IF($AN962=$R$12,VLOOKUP($AO962,Listas!$H$6:$I$106,2,),""))),"")</f>
        <v/>
      </c>
      <c r="CT962" t="str">
        <f>IFERROR('Prod y alimentación'!T1020*IF($AN962=$R$10,VLOOKUP($AO962,Listas!$B$6:$C$106,2,),IF($AN962=$R$11,VLOOKUP($AO962,Listas!$E$6:$F$106,2,),IF($AN962=$R$12,VLOOKUP($AO962,Listas!$H$6:$I$106,2,),""))),"")</f>
        <v/>
      </c>
      <c r="CU962" t="str">
        <f>IFERROR('Prod y alimentación'!W1020*IF($AN962=$R$10,VLOOKUP($AO962,Listas!$B$6:$C$106,2,),IF($AN962=$R$11,VLOOKUP($AO962,Listas!$E$6:$F$106,2,),IF($AN962=$R$12,VLOOKUP($AO962,Listas!$H$6:$I$106,2,),""))),"")</f>
        <v/>
      </c>
      <c r="CV962" t="str">
        <f>IFERROR('Prod y alimentación'!Z1020*IF($AN962=$R$10,VLOOKUP($AO962,Listas!$B$6:$C$106,2,),IF($AN962=$R$11,VLOOKUP($AO962,Listas!$E$6:$F$106,2,),IF($AN962=$R$12,VLOOKUP($AO962,Listas!$H$6:$I$106,2,),""))),"")</f>
        <v/>
      </c>
      <c r="CW962" t="str">
        <f>IFERROR('Prod y alimentación'!AC1020*IF($AN962=$R$10,VLOOKUP($AO962,Listas!$B$6:$C$106,2,),IF($AN962=$R$11,VLOOKUP($AO962,Listas!$E$6:$F$106,2,),IF($AN962=$R$12,VLOOKUP($AO962,Listas!$H$6:$I$106,2,),""))),"")</f>
        <v/>
      </c>
      <c r="CX962" t="str">
        <f>IFERROR('Prod y alimentación'!AF1020*IF($AN962=$R$10,VLOOKUP($AO962,Listas!$B$6:$C$106,2,),IF($AN962=$R$11,VLOOKUP($AO962,Listas!$E$6:$F$106,2,),IF($AN962=$R$12,VLOOKUP($AO962,Listas!$H$6:$I$106,2,),""))),"")</f>
        <v/>
      </c>
      <c r="CY962" t="str">
        <f>IFERROR('Prod y alimentación'!AI1020*IF($AN962=$R$10,VLOOKUP($AO962,Listas!$B$6:$C$106,2,),IF($AN962=$R$11,VLOOKUP($AO962,Listas!$E$6:$F$106,2,),IF($AN962=$R$12,VLOOKUP($AO962,Listas!$H$6:$I$106,2,),""))),"")</f>
        <v/>
      </c>
      <c r="CZ962" t="str">
        <f>IFERROR('Prod y alimentación'!AL1020*IF($AN962=$R$10,VLOOKUP($AO962,Listas!$B$6:$C$106,2,),IF($AN962=$R$11,VLOOKUP($AO962,Listas!$E$6:$F$106,2,),IF($AN962=$R$12,VLOOKUP($AO962,Listas!$H$6:$I$106,2,),""))),"")</f>
        <v/>
      </c>
    </row>
    <row r="963" spans="80:104" x14ac:dyDescent="0.35">
      <c r="CB963" t="str">
        <f>IF(Reservas!E968="",IF(Reservas!D968="","",IF(Reservas!C968=$O$10,0.85,IF(Reservas!C968=$O$11,0.45,IF(Reservas!C968=$O$12,0.33,"")))),Reservas!E968)</f>
        <v/>
      </c>
      <c r="CC963" t="str">
        <f>IF(Reservas!H968="",IF(Reservas!G968="","",IF(Reservas!F968=$O$10,0.85,IF(Reservas!F968=$O$11,0.45,IF(Reservas!F968=$O$12,0.33,"")))),Reservas!H968)</f>
        <v/>
      </c>
      <c r="CD963" t="str">
        <f>IF(Reservas!K968="",IF(Reservas!J968="","",IF(Reservas!I968=$O$10,0.85,IF(Reservas!I968=$O$11,0.45,IF(Reservas!I968=$O$12,0.33,"")))),Reservas!K968)</f>
        <v/>
      </c>
      <c r="CE963" t="str">
        <f>IF(Reservas!N968="",IF(Reservas!M968="","",IF(Reservas!L968=$O$10,0.85,IF(Reservas!L968=$O$11,0.45,IF(Reservas!L968=$O$12,0.33,"")))),Reservas!N968)</f>
        <v/>
      </c>
      <c r="CF963" t="str">
        <f>IF(Reservas!Q968="",IF(Reservas!P968="","",IF(Reservas!O968=$O$10,0.85,IF(Reservas!O968=$O$11,0.45,IF(Reservas!O968=$O$12,0.33,"")))),Reservas!Q968)</f>
        <v/>
      </c>
      <c r="CG963" t="str">
        <f>IF(Reservas!T968="",IF(Reservas!S968="","",IF(Reservas!R968=$O$10,0.85,IF(Reservas!R968=$O$11,0.45,IF(Reservas!R968=$O$12,0.33,"")))),Reservas!T968)</f>
        <v/>
      </c>
      <c r="CH963" t="str">
        <f>IF(Reservas!W968="",IF(Reservas!V968="","",IF(Reservas!U968=$O$10,0.85,IF(Reservas!U968=$O$11,0.45,IF(Reservas!U968=$O$12,0.33,"")))),Reservas!W968)</f>
        <v/>
      </c>
      <c r="CI963" t="str">
        <f>IF(Reservas!Z968="",IF(Reservas!Y968="","",IF(Reservas!X968=$O$10,0.85,IF(Reservas!X968=$O$11,0.45,IF(Reservas!X968=$O$12,0.33,"")))),Reservas!Z968)</f>
        <v/>
      </c>
      <c r="CJ963" t="str">
        <f>IF(Reservas!AC968="",IF(Reservas!AB968="","",IF(Reservas!AA968=$O$10,0.85,IF(Reservas!AA968=$O$11,0.45,IF(Reservas!AA968=$O$12,0.33,"")))),Reservas!AC968)</f>
        <v/>
      </c>
      <c r="CK963" t="str">
        <f>IF(Reservas!AF968="",IF(Reservas!AE968="","",IF(Reservas!AD968=$O$10,0.85,IF(Reservas!AD968=$O$11,0.45,IF(Reservas!AD968=$O$12,0.33,"")))),Reservas!AF968)</f>
        <v/>
      </c>
      <c r="CL963" t="str">
        <f>IF(Reservas!AI968="",IF(Reservas!AH968="","",IF(Reservas!AG968=$O$10,0.85,IF(Reservas!AG968=$O$11,0.45,IF(Reservas!AG968=$O$12,0.33,"")))),Reservas!AI968)</f>
        <v/>
      </c>
      <c r="CM963" t="str">
        <f>IF(Reservas!AL968="",IF(Reservas!AK968="","",IF(Reservas!AJ968=$O$10,0.85,IF(Reservas!AJ968=$O$11,0.45,IF(Reservas!AJ968=$O$12,0.33,"")))),Reservas!AL968)</f>
        <v/>
      </c>
      <c r="CO963" t="str">
        <f>IFERROR('Prod y alimentación'!E1021*IF($AN963=$R$10,VLOOKUP($AO963,Listas!$B$6:$C$106,2,),IF($AN963=$R$11,VLOOKUP($AO963,Listas!$E$6:$F$106,2,),IF($AN963=$R$12,VLOOKUP($AO963,Listas!$H$6:$I$106,2,),""))),"")</f>
        <v/>
      </c>
      <c r="CP963" t="str">
        <f>IFERROR('Prod y alimentación'!H1021*IF($AN963=$R$10,VLOOKUP($AO963,Listas!$B$6:$C$106,2,),IF($AN963=$R$11,VLOOKUP($AO963,Listas!$E$6:$F$106,2,),IF($AN963=$R$12,VLOOKUP($AO963,Listas!$H$6:$I$106,2,),""))),"")</f>
        <v/>
      </c>
      <c r="CQ963" t="str">
        <f>IFERROR('Prod y alimentación'!K1021*IF($AN963=$R$10,VLOOKUP($AO963,Listas!$B$6:$C$106,2,),IF($AN963=$R$11,VLOOKUP($AO963,Listas!$E$6:$F$106,2,),IF($AN963=$R$12,VLOOKUP($AO963,Listas!$H$6:$I$106,2,),""))),"")</f>
        <v/>
      </c>
      <c r="CR963" t="str">
        <f>IFERROR('Prod y alimentación'!N1021*IF($AN963=$R$10,VLOOKUP($AO963,Listas!$B$6:$C$106,2,),IF($AN963=$R$11,VLOOKUP($AO963,Listas!$E$6:$F$106,2,),IF($AN963=$R$12,VLOOKUP($AO963,Listas!$H$6:$I$106,2,),""))),"")</f>
        <v/>
      </c>
      <c r="CS963" t="str">
        <f>IFERROR('Prod y alimentación'!Q1021*IF($AN963=$R$10,VLOOKUP($AO963,Listas!$B$6:$C$106,2,),IF($AN963=$R$11,VLOOKUP($AO963,Listas!$E$6:$F$106,2,),IF($AN963=$R$12,VLOOKUP($AO963,Listas!$H$6:$I$106,2,),""))),"")</f>
        <v/>
      </c>
      <c r="CT963" t="str">
        <f>IFERROR('Prod y alimentación'!T1021*IF($AN963=$R$10,VLOOKUP($AO963,Listas!$B$6:$C$106,2,),IF($AN963=$R$11,VLOOKUP($AO963,Listas!$E$6:$F$106,2,),IF($AN963=$R$12,VLOOKUP($AO963,Listas!$H$6:$I$106,2,),""))),"")</f>
        <v/>
      </c>
      <c r="CU963" t="str">
        <f>IFERROR('Prod y alimentación'!W1021*IF($AN963=$R$10,VLOOKUP($AO963,Listas!$B$6:$C$106,2,),IF($AN963=$R$11,VLOOKUP($AO963,Listas!$E$6:$F$106,2,),IF($AN963=$R$12,VLOOKUP($AO963,Listas!$H$6:$I$106,2,),""))),"")</f>
        <v/>
      </c>
      <c r="CV963" t="str">
        <f>IFERROR('Prod y alimentación'!Z1021*IF($AN963=$R$10,VLOOKUP($AO963,Listas!$B$6:$C$106,2,),IF($AN963=$R$11,VLOOKUP($AO963,Listas!$E$6:$F$106,2,),IF($AN963=$R$12,VLOOKUP($AO963,Listas!$H$6:$I$106,2,),""))),"")</f>
        <v/>
      </c>
      <c r="CW963" t="str">
        <f>IFERROR('Prod y alimentación'!AC1021*IF($AN963=$R$10,VLOOKUP($AO963,Listas!$B$6:$C$106,2,),IF($AN963=$R$11,VLOOKUP($AO963,Listas!$E$6:$F$106,2,),IF($AN963=$R$12,VLOOKUP($AO963,Listas!$H$6:$I$106,2,),""))),"")</f>
        <v/>
      </c>
      <c r="CX963" t="str">
        <f>IFERROR('Prod y alimentación'!AF1021*IF($AN963=$R$10,VLOOKUP($AO963,Listas!$B$6:$C$106,2,),IF($AN963=$R$11,VLOOKUP($AO963,Listas!$E$6:$F$106,2,),IF($AN963=$R$12,VLOOKUP($AO963,Listas!$H$6:$I$106,2,),""))),"")</f>
        <v/>
      </c>
      <c r="CY963" t="str">
        <f>IFERROR('Prod y alimentación'!AI1021*IF($AN963=$R$10,VLOOKUP($AO963,Listas!$B$6:$C$106,2,),IF($AN963=$R$11,VLOOKUP($AO963,Listas!$E$6:$F$106,2,),IF($AN963=$R$12,VLOOKUP($AO963,Listas!$H$6:$I$106,2,),""))),"")</f>
        <v/>
      </c>
      <c r="CZ963" t="str">
        <f>IFERROR('Prod y alimentación'!AL1021*IF($AN963=$R$10,VLOOKUP($AO963,Listas!$B$6:$C$106,2,),IF($AN963=$R$11,VLOOKUP($AO963,Listas!$E$6:$F$106,2,),IF($AN963=$R$12,VLOOKUP($AO963,Listas!$H$6:$I$106,2,),""))),"")</f>
        <v/>
      </c>
    </row>
    <row r="964" spans="80:104" x14ac:dyDescent="0.35">
      <c r="CB964" t="str">
        <f>IF(Reservas!E969="",IF(Reservas!D969="","",IF(Reservas!C969=$O$10,0.85,IF(Reservas!C969=$O$11,0.45,IF(Reservas!C969=$O$12,0.33,"")))),Reservas!E969)</f>
        <v/>
      </c>
      <c r="CC964" t="str">
        <f>IF(Reservas!H969="",IF(Reservas!G969="","",IF(Reservas!F969=$O$10,0.85,IF(Reservas!F969=$O$11,0.45,IF(Reservas!F969=$O$12,0.33,"")))),Reservas!H969)</f>
        <v/>
      </c>
      <c r="CD964" t="str">
        <f>IF(Reservas!K969="",IF(Reservas!J969="","",IF(Reservas!I969=$O$10,0.85,IF(Reservas!I969=$O$11,0.45,IF(Reservas!I969=$O$12,0.33,"")))),Reservas!K969)</f>
        <v/>
      </c>
      <c r="CE964" t="str">
        <f>IF(Reservas!N969="",IF(Reservas!M969="","",IF(Reservas!L969=$O$10,0.85,IF(Reservas!L969=$O$11,0.45,IF(Reservas!L969=$O$12,0.33,"")))),Reservas!N969)</f>
        <v/>
      </c>
      <c r="CF964" t="str">
        <f>IF(Reservas!Q969="",IF(Reservas!P969="","",IF(Reservas!O969=$O$10,0.85,IF(Reservas!O969=$O$11,0.45,IF(Reservas!O969=$O$12,0.33,"")))),Reservas!Q969)</f>
        <v/>
      </c>
      <c r="CG964" t="str">
        <f>IF(Reservas!T969="",IF(Reservas!S969="","",IF(Reservas!R969=$O$10,0.85,IF(Reservas!R969=$O$11,0.45,IF(Reservas!R969=$O$12,0.33,"")))),Reservas!T969)</f>
        <v/>
      </c>
      <c r="CH964" t="str">
        <f>IF(Reservas!W969="",IF(Reservas!V969="","",IF(Reservas!U969=$O$10,0.85,IF(Reservas!U969=$O$11,0.45,IF(Reservas!U969=$O$12,0.33,"")))),Reservas!W969)</f>
        <v/>
      </c>
      <c r="CI964" t="str">
        <f>IF(Reservas!Z969="",IF(Reservas!Y969="","",IF(Reservas!X969=$O$10,0.85,IF(Reservas!X969=$O$11,0.45,IF(Reservas!X969=$O$12,0.33,"")))),Reservas!Z969)</f>
        <v/>
      </c>
      <c r="CJ964" t="str">
        <f>IF(Reservas!AC969="",IF(Reservas!AB969="","",IF(Reservas!AA969=$O$10,0.85,IF(Reservas!AA969=$O$11,0.45,IF(Reservas!AA969=$O$12,0.33,"")))),Reservas!AC969)</f>
        <v/>
      </c>
      <c r="CK964" t="str">
        <f>IF(Reservas!AF969="",IF(Reservas!AE969="","",IF(Reservas!AD969=$O$10,0.85,IF(Reservas!AD969=$O$11,0.45,IF(Reservas!AD969=$O$12,0.33,"")))),Reservas!AF969)</f>
        <v/>
      </c>
      <c r="CL964" t="str">
        <f>IF(Reservas!AI969="",IF(Reservas!AH969="","",IF(Reservas!AG969=$O$10,0.85,IF(Reservas!AG969=$O$11,0.45,IF(Reservas!AG969=$O$12,0.33,"")))),Reservas!AI969)</f>
        <v/>
      </c>
      <c r="CM964" t="str">
        <f>IF(Reservas!AL969="",IF(Reservas!AK969="","",IF(Reservas!AJ969=$O$10,0.85,IF(Reservas!AJ969=$O$11,0.45,IF(Reservas!AJ969=$O$12,0.33,"")))),Reservas!AL969)</f>
        <v/>
      </c>
      <c r="CO964" t="str">
        <f>IFERROR('Prod y alimentación'!E1022*IF($AN964=$R$10,VLOOKUP($AO964,Listas!$B$6:$C$106,2,),IF($AN964=$R$11,VLOOKUP($AO964,Listas!$E$6:$F$106,2,),IF($AN964=$R$12,VLOOKUP($AO964,Listas!$H$6:$I$106,2,),""))),"")</f>
        <v/>
      </c>
      <c r="CP964" t="str">
        <f>IFERROR('Prod y alimentación'!H1022*IF($AN964=$R$10,VLOOKUP($AO964,Listas!$B$6:$C$106,2,),IF($AN964=$R$11,VLOOKUP($AO964,Listas!$E$6:$F$106,2,),IF($AN964=$R$12,VLOOKUP($AO964,Listas!$H$6:$I$106,2,),""))),"")</f>
        <v/>
      </c>
      <c r="CQ964" t="str">
        <f>IFERROR('Prod y alimentación'!K1022*IF($AN964=$R$10,VLOOKUP($AO964,Listas!$B$6:$C$106,2,),IF($AN964=$R$11,VLOOKUP($AO964,Listas!$E$6:$F$106,2,),IF($AN964=$R$12,VLOOKUP($AO964,Listas!$H$6:$I$106,2,),""))),"")</f>
        <v/>
      </c>
      <c r="CR964" t="str">
        <f>IFERROR('Prod y alimentación'!N1022*IF($AN964=$R$10,VLOOKUP($AO964,Listas!$B$6:$C$106,2,),IF($AN964=$R$11,VLOOKUP($AO964,Listas!$E$6:$F$106,2,),IF($AN964=$R$12,VLOOKUP($AO964,Listas!$H$6:$I$106,2,),""))),"")</f>
        <v/>
      </c>
      <c r="CS964" t="str">
        <f>IFERROR('Prod y alimentación'!Q1022*IF($AN964=$R$10,VLOOKUP($AO964,Listas!$B$6:$C$106,2,),IF($AN964=$R$11,VLOOKUP($AO964,Listas!$E$6:$F$106,2,),IF($AN964=$R$12,VLOOKUP($AO964,Listas!$H$6:$I$106,2,),""))),"")</f>
        <v/>
      </c>
      <c r="CT964" t="str">
        <f>IFERROR('Prod y alimentación'!T1022*IF($AN964=$R$10,VLOOKUP($AO964,Listas!$B$6:$C$106,2,),IF($AN964=$R$11,VLOOKUP($AO964,Listas!$E$6:$F$106,2,),IF($AN964=$R$12,VLOOKUP($AO964,Listas!$H$6:$I$106,2,),""))),"")</f>
        <v/>
      </c>
      <c r="CU964" t="str">
        <f>IFERROR('Prod y alimentación'!W1022*IF($AN964=$R$10,VLOOKUP($AO964,Listas!$B$6:$C$106,2,),IF($AN964=$R$11,VLOOKUP($AO964,Listas!$E$6:$F$106,2,),IF($AN964=$R$12,VLOOKUP($AO964,Listas!$H$6:$I$106,2,),""))),"")</f>
        <v/>
      </c>
      <c r="CV964" t="str">
        <f>IFERROR('Prod y alimentación'!Z1022*IF($AN964=$R$10,VLOOKUP($AO964,Listas!$B$6:$C$106,2,),IF($AN964=$R$11,VLOOKUP($AO964,Listas!$E$6:$F$106,2,),IF($AN964=$R$12,VLOOKUP($AO964,Listas!$H$6:$I$106,2,),""))),"")</f>
        <v/>
      </c>
      <c r="CW964" t="str">
        <f>IFERROR('Prod y alimentación'!AC1022*IF($AN964=$R$10,VLOOKUP($AO964,Listas!$B$6:$C$106,2,),IF($AN964=$R$11,VLOOKUP($AO964,Listas!$E$6:$F$106,2,),IF($AN964=$R$12,VLOOKUP($AO964,Listas!$H$6:$I$106,2,),""))),"")</f>
        <v/>
      </c>
      <c r="CX964" t="str">
        <f>IFERROR('Prod y alimentación'!AF1022*IF($AN964=$R$10,VLOOKUP($AO964,Listas!$B$6:$C$106,2,),IF($AN964=$R$11,VLOOKUP($AO964,Listas!$E$6:$F$106,2,),IF($AN964=$R$12,VLOOKUP($AO964,Listas!$H$6:$I$106,2,),""))),"")</f>
        <v/>
      </c>
      <c r="CY964" t="str">
        <f>IFERROR('Prod y alimentación'!AI1022*IF($AN964=$R$10,VLOOKUP($AO964,Listas!$B$6:$C$106,2,),IF($AN964=$R$11,VLOOKUP($AO964,Listas!$E$6:$F$106,2,),IF($AN964=$R$12,VLOOKUP($AO964,Listas!$H$6:$I$106,2,),""))),"")</f>
        <v/>
      </c>
      <c r="CZ964" t="str">
        <f>IFERROR('Prod y alimentación'!AL1022*IF($AN964=$R$10,VLOOKUP($AO964,Listas!$B$6:$C$106,2,),IF($AN964=$R$11,VLOOKUP($AO964,Listas!$E$6:$F$106,2,),IF($AN964=$R$12,VLOOKUP($AO964,Listas!$H$6:$I$106,2,),""))),"")</f>
        <v/>
      </c>
    </row>
    <row r="965" spans="80:104" x14ac:dyDescent="0.35">
      <c r="CB965" t="str">
        <f>IF(Reservas!E970="",IF(Reservas!D970="","",IF(Reservas!C970=$O$10,0.85,IF(Reservas!C970=$O$11,0.45,IF(Reservas!C970=$O$12,0.33,"")))),Reservas!E970)</f>
        <v/>
      </c>
      <c r="CC965" t="str">
        <f>IF(Reservas!H970="",IF(Reservas!G970="","",IF(Reservas!F970=$O$10,0.85,IF(Reservas!F970=$O$11,0.45,IF(Reservas!F970=$O$12,0.33,"")))),Reservas!H970)</f>
        <v/>
      </c>
      <c r="CD965" t="str">
        <f>IF(Reservas!K970="",IF(Reservas!J970="","",IF(Reservas!I970=$O$10,0.85,IF(Reservas!I970=$O$11,0.45,IF(Reservas!I970=$O$12,0.33,"")))),Reservas!K970)</f>
        <v/>
      </c>
      <c r="CE965" t="str">
        <f>IF(Reservas!N970="",IF(Reservas!M970="","",IF(Reservas!L970=$O$10,0.85,IF(Reservas!L970=$O$11,0.45,IF(Reservas!L970=$O$12,0.33,"")))),Reservas!N970)</f>
        <v/>
      </c>
      <c r="CF965" t="str">
        <f>IF(Reservas!Q970="",IF(Reservas!P970="","",IF(Reservas!O970=$O$10,0.85,IF(Reservas!O970=$O$11,0.45,IF(Reservas!O970=$O$12,0.33,"")))),Reservas!Q970)</f>
        <v/>
      </c>
      <c r="CG965" t="str">
        <f>IF(Reservas!T970="",IF(Reservas!S970="","",IF(Reservas!R970=$O$10,0.85,IF(Reservas!R970=$O$11,0.45,IF(Reservas!R970=$O$12,0.33,"")))),Reservas!T970)</f>
        <v/>
      </c>
      <c r="CH965" t="str">
        <f>IF(Reservas!W970="",IF(Reservas!V970="","",IF(Reservas!U970=$O$10,0.85,IF(Reservas!U970=$O$11,0.45,IF(Reservas!U970=$O$12,0.33,"")))),Reservas!W970)</f>
        <v/>
      </c>
      <c r="CI965" t="str">
        <f>IF(Reservas!Z970="",IF(Reservas!Y970="","",IF(Reservas!X970=$O$10,0.85,IF(Reservas!X970=$O$11,0.45,IF(Reservas!X970=$O$12,0.33,"")))),Reservas!Z970)</f>
        <v/>
      </c>
      <c r="CJ965" t="str">
        <f>IF(Reservas!AC970="",IF(Reservas!AB970="","",IF(Reservas!AA970=$O$10,0.85,IF(Reservas!AA970=$O$11,0.45,IF(Reservas!AA970=$O$12,0.33,"")))),Reservas!AC970)</f>
        <v/>
      </c>
      <c r="CK965" t="str">
        <f>IF(Reservas!AF970="",IF(Reservas!AE970="","",IF(Reservas!AD970=$O$10,0.85,IF(Reservas!AD970=$O$11,0.45,IF(Reservas!AD970=$O$12,0.33,"")))),Reservas!AF970)</f>
        <v/>
      </c>
      <c r="CL965" t="str">
        <f>IF(Reservas!AI970="",IF(Reservas!AH970="","",IF(Reservas!AG970=$O$10,0.85,IF(Reservas!AG970=$O$11,0.45,IF(Reservas!AG970=$O$12,0.33,"")))),Reservas!AI970)</f>
        <v/>
      </c>
      <c r="CM965" t="str">
        <f>IF(Reservas!AL970="",IF(Reservas!AK970="","",IF(Reservas!AJ970=$O$10,0.85,IF(Reservas!AJ970=$O$11,0.45,IF(Reservas!AJ970=$O$12,0.33,"")))),Reservas!AL970)</f>
        <v/>
      </c>
      <c r="CO965" t="str">
        <f>IFERROR('Prod y alimentación'!E1023*IF($AN965=$R$10,VLOOKUP($AO965,Listas!$B$6:$C$106,2,),IF($AN965=$R$11,VLOOKUP($AO965,Listas!$E$6:$F$106,2,),IF($AN965=$R$12,VLOOKUP($AO965,Listas!$H$6:$I$106,2,),""))),"")</f>
        <v/>
      </c>
      <c r="CP965" t="str">
        <f>IFERROR('Prod y alimentación'!H1023*IF($AN965=$R$10,VLOOKUP($AO965,Listas!$B$6:$C$106,2,),IF($AN965=$R$11,VLOOKUP($AO965,Listas!$E$6:$F$106,2,),IF($AN965=$R$12,VLOOKUP($AO965,Listas!$H$6:$I$106,2,),""))),"")</f>
        <v/>
      </c>
      <c r="CQ965" t="str">
        <f>IFERROR('Prod y alimentación'!K1023*IF($AN965=$R$10,VLOOKUP($AO965,Listas!$B$6:$C$106,2,),IF($AN965=$R$11,VLOOKUP($AO965,Listas!$E$6:$F$106,2,),IF($AN965=$R$12,VLOOKUP($AO965,Listas!$H$6:$I$106,2,),""))),"")</f>
        <v/>
      </c>
      <c r="CR965" t="str">
        <f>IFERROR('Prod y alimentación'!N1023*IF($AN965=$R$10,VLOOKUP($AO965,Listas!$B$6:$C$106,2,),IF($AN965=$R$11,VLOOKUP($AO965,Listas!$E$6:$F$106,2,),IF($AN965=$R$12,VLOOKUP($AO965,Listas!$H$6:$I$106,2,),""))),"")</f>
        <v/>
      </c>
      <c r="CS965" t="str">
        <f>IFERROR('Prod y alimentación'!Q1023*IF($AN965=$R$10,VLOOKUP($AO965,Listas!$B$6:$C$106,2,),IF($AN965=$R$11,VLOOKUP($AO965,Listas!$E$6:$F$106,2,),IF($AN965=$R$12,VLOOKUP($AO965,Listas!$H$6:$I$106,2,),""))),"")</f>
        <v/>
      </c>
      <c r="CT965" t="str">
        <f>IFERROR('Prod y alimentación'!T1023*IF($AN965=$R$10,VLOOKUP($AO965,Listas!$B$6:$C$106,2,),IF($AN965=$R$11,VLOOKUP($AO965,Listas!$E$6:$F$106,2,),IF($AN965=$R$12,VLOOKUP($AO965,Listas!$H$6:$I$106,2,),""))),"")</f>
        <v/>
      </c>
      <c r="CU965" t="str">
        <f>IFERROR('Prod y alimentación'!W1023*IF($AN965=$R$10,VLOOKUP($AO965,Listas!$B$6:$C$106,2,),IF($AN965=$R$11,VLOOKUP($AO965,Listas!$E$6:$F$106,2,),IF($AN965=$R$12,VLOOKUP($AO965,Listas!$H$6:$I$106,2,),""))),"")</f>
        <v/>
      </c>
      <c r="CV965" t="str">
        <f>IFERROR('Prod y alimentación'!Z1023*IF($AN965=$R$10,VLOOKUP($AO965,Listas!$B$6:$C$106,2,),IF($AN965=$R$11,VLOOKUP($AO965,Listas!$E$6:$F$106,2,),IF($AN965=$R$12,VLOOKUP($AO965,Listas!$H$6:$I$106,2,),""))),"")</f>
        <v/>
      </c>
      <c r="CW965" t="str">
        <f>IFERROR('Prod y alimentación'!AC1023*IF($AN965=$R$10,VLOOKUP($AO965,Listas!$B$6:$C$106,2,),IF($AN965=$R$11,VLOOKUP($AO965,Listas!$E$6:$F$106,2,),IF($AN965=$R$12,VLOOKUP($AO965,Listas!$H$6:$I$106,2,),""))),"")</f>
        <v/>
      </c>
      <c r="CX965" t="str">
        <f>IFERROR('Prod y alimentación'!AF1023*IF($AN965=$R$10,VLOOKUP($AO965,Listas!$B$6:$C$106,2,),IF($AN965=$R$11,VLOOKUP($AO965,Listas!$E$6:$F$106,2,),IF($AN965=$R$12,VLOOKUP($AO965,Listas!$H$6:$I$106,2,),""))),"")</f>
        <v/>
      </c>
      <c r="CY965" t="str">
        <f>IFERROR('Prod y alimentación'!AI1023*IF($AN965=$R$10,VLOOKUP($AO965,Listas!$B$6:$C$106,2,),IF($AN965=$R$11,VLOOKUP($AO965,Listas!$E$6:$F$106,2,),IF($AN965=$R$12,VLOOKUP($AO965,Listas!$H$6:$I$106,2,),""))),"")</f>
        <v/>
      </c>
      <c r="CZ965" t="str">
        <f>IFERROR('Prod y alimentación'!AL1023*IF($AN965=$R$10,VLOOKUP($AO965,Listas!$B$6:$C$106,2,),IF($AN965=$R$11,VLOOKUP($AO965,Listas!$E$6:$F$106,2,),IF($AN965=$R$12,VLOOKUP($AO965,Listas!$H$6:$I$106,2,),""))),"")</f>
        <v/>
      </c>
    </row>
    <row r="966" spans="80:104" x14ac:dyDescent="0.35">
      <c r="CB966" t="str">
        <f>IF(Reservas!E971="",IF(Reservas!D971="","",IF(Reservas!C971=$O$10,0.85,IF(Reservas!C971=$O$11,0.45,IF(Reservas!C971=$O$12,0.33,"")))),Reservas!E971)</f>
        <v/>
      </c>
      <c r="CC966" t="str">
        <f>IF(Reservas!H971="",IF(Reservas!G971="","",IF(Reservas!F971=$O$10,0.85,IF(Reservas!F971=$O$11,0.45,IF(Reservas!F971=$O$12,0.33,"")))),Reservas!H971)</f>
        <v/>
      </c>
      <c r="CD966" t="str">
        <f>IF(Reservas!K971="",IF(Reservas!J971="","",IF(Reservas!I971=$O$10,0.85,IF(Reservas!I971=$O$11,0.45,IF(Reservas!I971=$O$12,0.33,"")))),Reservas!K971)</f>
        <v/>
      </c>
      <c r="CE966" t="str">
        <f>IF(Reservas!N971="",IF(Reservas!M971="","",IF(Reservas!L971=$O$10,0.85,IF(Reservas!L971=$O$11,0.45,IF(Reservas!L971=$O$12,0.33,"")))),Reservas!N971)</f>
        <v/>
      </c>
      <c r="CF966" t="str">
        <f>IF(Reservas!Q971="",IF(Reservas!P971="","",IF(Reservas!O971=$O$10,0.85,IF(Reservas!O971=$O$11,0.45,IF(Reservas!O971=$O$12,0.33,"")))),Reservas!Q971)</f>
        <v/>
      </c>
      <c r="CG966" t="str">
        <f>IF(Reservas!T971="",IF(Reservas!S971="","",IF(Reservas!R971=$O$10,0.85,IF(Reservas!R971=$O$11,0.45,IF(Reservas!R971=$O$12,0.33,"")))),Reservas!T971)</f>
        <v/>
      </c>
      <c r="CH966" t="str">
        <f>IF(Reservas!W971="",IF(Reservas!V971="","",IF(Reservas!U971=$O$10,0.85,IF(Reservas!U971=$O$11,0.45,IF(Reservas!U971=$O$12,0.33,"")))),Reservas!W971)</f>
        <v/>
      </c>
      <c r="CI966" t="str">
        <f>IF(Reservas!Z971="",IF(Reservas!Y971="","",IF(Reservas!X971=$O$10,0.85,IF(Reservas!X971=$O$11,0.45,IF(Reservas!X971=$O$12,0.33,"")))),Reservas!Z971)</f>
        <v/>
      </c>
      <c r="CJ966" t="str">
        <f>IF(Reservas!AC971="",IF(Reservas!AB971="","",IF(Reservas!AA971=$O$10,0.85,IF(Reservas!AA971=$O$11,0.45,IF(Reservas!AA971=$O$12,0.33,"")))),Reservas!AC971)</f>
        <v/>
      </c>
      <c r="CK966" t="str">
        <f>IF(Reservas!AF971="",IF(Reservas!AE971="","",IF(Reservas!AD971=$O$10,0.85,IF(Reservas!AD971=$O$11,0.45,IF(Reservas!AD971=$O$12,0.33,"")))),Reservas!AF971)</f>
        <v/>
      </c>
      <c r="CL966" t="str">
        <f>IF(Reservas!AI971="",IF(Reservas!AH971="","",IF(Reservas!AG971=$O$10,0.85,IF(Reservas!AG971=$O$11,0.45,IF(Reservas!AG971=$O$12,0.33,"")))),Reservas!AI971)</f>
        <v/>
      </c>
      <c r="CM966" t="str">
        <f>IF(Reservas!AL971="",IF(Reservas!AK971="","",IF(Reservas!AJ971=$O$10,0.85,IF(Reservas!AJ971=$O$11,0.45,IF(Reservas!AJ971=$O$12,0.33,"")))),Reservas!AL971)</f>
        <v/>
      </c>
      <c r="CO966" t="str">
        <f>IFERROR('Prod y alimentación'!E1024*IF($AN966=$R$10,VLOOKUP($AO966,Listas!$B$6:$C$106,2,),IF($AN966=$R$11,VLOOKUP($AO966,Listas!$E$6:$F$106,2,),IF($AN966=$R$12,VLOOKUP($AO966,Listas!$H$6:$I$106,2,),""))),"")</f>
        <v/>
      </c>
      <c r="CP966" t="str">
        <f>IFERROR('Prod y alimentación'!H1024*IF($AN966=$R$10,VLOOKUP($AO966,Listas!$B$6:$C$106,2,),IF($AN966=$R$11,VLOOKUP($AO966,Listas!$E$6:$F$106,2,),IF($AN966=$R$12,VLOOKUP($AO966,Listas!$H$6:$I$106,2,),""))),"")</f>
        <v/>
      </c>
      <c r="CQ966" t="str">
        <f>IFERROR('Prod y alimentación'!K1024*IF($AN966=$R$10,VLOOKUP($AO966,Listas!$B$6:$C$106,2,),IF($AN966=$R$11,VLOOKUP($AO966,Listas!$E$6:$F$106,2,),IF($AN966=$R$12,VLOOKUP($AO966,Listas!$H$6:$I$106,2,),""))),"")</f>
        <v/>
      </c>
      <c r="CR966" t="str">
        <f>IFERROR('Prod y alimentación'!N1024*IF($AN966=$R$10,VLOOKUP($AO966,Listas!$B$6:$C$106,2,),IF($AN966=$R$11,VLOOKUP($AO966,Listas!$E$6:$F$106,2,),IF($AN966=$R$12,VLOOKUP($AO966,Listas!$H$6:$I$106,2,),""))),"")</f>
        <v/>
      </c>
      <c r="CS966" t="str">
        <f>IFERROR('Prod y alimentación'!Q1024*IF($AN966=$R$10,VLOOKUP($AO966,Listas!$B$6:$C$106,2,),IF($AN966=$R$11,VLOOKUP($AO966,Listas!$E$6:$F$106,2,),IF($AN966=$R$12,VLOOKUP($AO966,Listas!$H$6:$I$106,2,),""))),"")</f>
        <v/>
      </c>
      <c r="CT966" t="str">
        <f>IFERROR('Prod y alimentación'!T1024*IF($AN966=$R$10,VLOOKUP($AO966,Listas!$B$6:$C$106,2,),IF($AN966=$R$11,VLOOKUP($AO966,Listas!$E$6:$F$106,2,),IF($AN966=$R$12,VLOOKUP($AO966,Listas!$H$6:$I$106,2,),""))),"")</f>
        <v/>
      </c>
      <c r="CU966" t="str">
        <f>IFERROR('Prod y alimentación'!W1024*IF($AN966=$R$10,VLOOKUP($AO966,Listas!$B$6:$C$106,2,),IF($AN966=$R$11,VLOOKUP($AO966,Listas!$E$6:$F$106,2,),IF($AN966=$R$12,VLOOKUP($AO966,Listas!$H$6:$I$106,2,),""))),"")</f>
        <v/>
      </c>
      <c r="CV966" t="str">
        <f>IFERROR('Prod y alimentación'!Z1024*IF($AN966=$R$10,VLOOKUP($AO966,Listas!$B$6:$C$106,2,),IF($AN966=$R$11,VLOOKUP($AO966,Listas!$E$6:$F$106,2,),IF($AN966=$R$12,VLOOKUP($AO966,Listas!$H$6:$I$106,2,),""))),"")</f>
        <v/>
      </c>
      <c r="CW966" t="str">
        <f>IFERROR('Prod y alimentación'!AC1024*IF($AN966=$R$10,VLOOKUP($AO966,Listas!$B$6:$C$106,2,),IF($AN966=$R$11,VLOOKUP($AO966,Listas!$E$6:$F$106,2,),IF($AN966=$R$12,VLOOKUP($AO966,Listas!$H$6:$I$106,2,),""))),"")</f>
        <v/>
      </c>
      <c r="CX966" t="str">
        <f>IFERROR('Prod y alimentación'!AF1024*IF($AN966=$R$10,VLOOKUP($AO966,Listas!$B$6:$C$106,2,),IF($AN966=$R$11,VLOOKUP($AO966,Listas!$E$6:$F$106,2,),IF($AN966=$R$12,VLOOKUP($AO966,Listas!$H$6:$I$106,2,),""))),"")</f>
        <v/>
      </c>
      <c r="CY966" t="str">
        <f>IFERROR('Prod y alimentación'!AI1024*IF($AN966=$R$10,VLOOKUP($AO966,Listas!$B$6:$C$106,2,),IF($AN966=$R$11,VLOOKUP($AO966,Listas!$E$6:$F$106,2,),IF($AN966=$R$12,VLOOKUP($AO966,Listas!$H$6:$I$106,2,),""))),"")</f>
        <v/>
      </c>
      <c r="CZ966" t="str">
        <f>IFERROR('Prod y alimentación'!AL1024*IF($AN966=$R$10,VLOOKUP($AO966,Listas!$B$6:$C$106,2,),IF($AN966=$R$11,VLOOKUP($AO966,Listas!$E$6:$F$106,2,),IF($AN966=$R$12,VLOOKUP($AO966,Listas!$H$6:$I$106,2,),""))),"")</f>
        <v/>
      </c>
    </row>
    <row r="967" spans="80:104" x14ac:dyDescent="0.35">
      <c r="CB967" t="str">
        <f>IF(Reservas!E972="",IF(Reservas!D972="","",IF(Reservas!C972=$O$10,0.85,IF(Reservas!C972=$O$11,0.45,IF(Reservas!C972=$O$12,0.33,"")))),Reservas!E972)</f>
        <v/>
      </c>
      <c r="CC967" t="str">
        <f>IF(Reservas!H972="",IF(Reservas!G972="","",IF(Reservas!F972=$O$10,0.85,IF(Reservas!F972=$O$11,0.45,IF(Reservas!F972=$O$12,0.33,"")))),Reservas!H972)</f>
        <v/>
      </c>
      <c r="CD967" t="str">
        <f>IF(Reservas!K972="",IF(Reservas!J972="","",IF(Reservas!I972=$O$10,0.85,IF(Reservas!I972=$O$11,0.45,IF(Reservas!I972=$O$12,0.33,"")))),Reservas!K972)</f>
        <v/>
      </c>
      <c r="CE967" t="str">
        <f>IF(Reservas!N972="",IF(Reservas!M972="","",IF(Reservas!L972=$O$10,0.85,IF(Reservas!L972=$O$11,0.45,IF(Reservas!L972=$O$12,0.33,"")))),Reservas!N972)</f>
        <v/>
      </c>
      <c r="CF967" t="str">
        <f>IF(Reservas!Q972="",IF(Reservas!P972="","",IF(Reservas!O972=$O$10,0.85,IF(Reservas!O972=$O$11,0.45,IF(Reservas!O972=$O$12,0.33,"")))),Reservas!Q972)</f>
        <v/>
      </c>
      <c r="CG967" t="str">
        <f>IF(Reservas!T972="",IF(Reservas!S972="","",IF(Reservas!R972=$O$10,0.85,IF(Reservas!R972=$O$11,0.45,IF(Reservas!R972=$O$12,0.33,"")))),Reservas!T972)</f>
        <v/>
      </c>
      <c r="CH967" t="str">
        <f>IF(Reservas!W972="",IF(Reservas!V972="","",IF(Reservas!U972=$O$10,0.85,IF(Reservas!U972=$O$11,0.45,IF(Reservas!U972=$O$12,0.33,"")))),Reservas!W972)</f>
        <v/>
      </c>
      <c r="CI967" t="str">
        <f>IF(Reservas!Z972="",IF(Reservas!Y972="","",IF(Reservas!X972=$O$10,0.85,IF(Reservas!X972=$O$11,0.45,IF(Reservas!X972=$O$12,0.33,"")))),Reservas!Z972)</f>
        <v/>
      </c>
      <c r="CJ967" t="str">
        <f>IF(Reservas!AC972="",IF(Reservas!AB972="","",IF(Reservas!AA972=$O$10,0.85,IF(Reservas!AA972=$O$11,0.45,IF(Reservas!AA972=$O$12,0.33,"")))),Reservas!AC972)</f>
        <v/>
      </c>
      <c r="CK967" t="str">
        <f>IF(Reservas!AF972="",IF(Reservas!AE972="","",IF(Reservas!AD972=$O$10,0.85,IF(Reservas!AD972=$O$11,0.45,IF(Reservas!AD972=$O$12,0.33,"")))),Reservas!AF972)</f>
        <v/>
      </c>
      <c r="CL967" t="str">
        <f>IF(Reservas!AI972="",IF(Reservas!AH972="","",IF(Reservas!AG972=$O$10,0.85,IF(Reservas!AG972=$O$11,0.45,IF(Reservas!AG972=$O$12,0.33,"")))),Reservas!AI972)</f>
        <v/>
      </c>
      <c r="CM967" t="str">
        <f>IF(Reservas!AL972="",IF(Reservas!AK972="","",IF(Reservas!AJ972=$O$10,0.85,IF(Reservas!AJ972=$O$11,0.45,IF(Reservas!AJ972=$O$12,0.33,"")))),Reservas!AL972)</f>
        <v/>
      </c>
      <c r="CO967" t="str">
        <f>IFERROR('Prod y alimentación'!E1025*IF($AN967=$R$10,VLOOKUP($AO967,Listas!$B$6:$C$106,2,),IF($AN967=$R$11,VLOOKUP($AO967,Listas!$E$6:$F$106,2,),IF($AN967=$R$12,VLOOKUP($AO967,Listas!$H$6:$I$106,2,),""))),"")</f>
        <v/>
      </c>
      <c r="CP967" t="str">
        <f>IFERROR('Prod y alimentación'!H1025*IF($AN967=$R$10,VLOOKUP($AO967,Listas!$B$6:$C$106,2,),IF($AN967=$R$11,VLOOKUP($AO967,Listas!$E$6:$F$106,2,),IF($AN967=$R$12,VLOOKUP($AO967,Listas!$H$6:$I$106,2,),""))),"")</f>
        <v/>
      </c>
      <c r="CQ967" t="str">
        <f>IFERROR('Prod y alimentación'!K1025*IF($AN967=$R$10,VLOOKUP($AO967,Listas!$B$6:$C$106,2,),IF($AN967=$R$11,VLOOKUP($AO967,Listas!$E$6:$F$106,2,),IF($AN967=$R$12,VLOOKUP($AO967,Listas!$H$6:$I$106,2,),""))),"")</f>
        <v/>
      </c>
      <c r="CR967" t="str">
        <f>IFERROR('Prod y alimentación'!N1025*IF($AN967=$R$10,VLOOKUP($AO967,Listas!$B$6:$C$106,2,),IF($AN967=$R$11,VLOOKUP($AO967,Listas!$E$6:$F$106,2,),IF($AN967=$R$12,VLOOKUP($AO967,Listas!$H$6:$I$106,2,),""))),"")</f>
        <v/>
      </c>
      <c r="CS967" t="str">
        <f>IFERROR('Prod y alimentación'!Q1025*IF($AN967=$R$10,VLOOKUP($AO967,Listas!$B$6:$C$106,2,),IF($AN967=$R$11,VLOOKUP($AO967,Listas!$E$6:$F$106,2,),IF($AN967=$R$12,VLOOKUP($AO967,Listas!$H$6:$I$106,2,),""))),"")</f>
        <v/>
      </c>
      <c r="CT967" t="str">
        <f>IFERROR('Prod y alimentación'!T1025*IF($AN967=$R$10,VLOOKUP($AO967,Listas!$B$6:$C$106,2,),IF($AN967=$R$11,VLOOKUP($AO967,Listas!$E$6:$F$106,2,),IF($AN967=$R$12,VLOOKUP($AO967,Listas!$H$6:$I$106,2,),""))),"")</f>
        <v/>
      </c>
      <c r="CU967" t="str">
        <f>IFERROR('Prod y alimentación'!W1025*IF($AN967=$R$10,VLOOKUP($AO967,Listas!$B$6:$C$106,2,),IF($AN967=$R$11,VLOOKUP($AO967,Listas!$E$6:$F$106,2,),IF($AN967=$R$12,VLOOKUP($AO967,Listas!$H$6:$I$106,2,),""))),"")</f>
        <v/>
      </c>
      <c r="CV967" t="str">
        <f>IFERROR('Prod y alimentación'!Z1025*IF($AN967=$R$10,VLOOKUP($AO967,Listas!$B$6:$C$106,2,),IF($AN967=$R$11,VLOOKUP($AO967,Listas!$E$6:$F$106,2,),IF($AN967=$R$12,VLOOKUP($AO967,Listas!$H$6:$I$106,2,),""))),"")</f>
        <v/>
      </c>
      <c r="CW967" t="str">
        <f>IFERROR('Prod y alimentación'!AC1025*IF($AN967=$R$10,VLOOKUP($AO967,Listas!$B$6:$C$106,2,),IF($AN967=$R$11,VLOOKUP($AO967,Listas!$E$6:$F$106,2,),IF($AN967=$R$12,VLOOKUP($AO967,Listas!$H$6:$I$106,2,),""))),"")</f>
        <v/>
      </c>
      <c r="CX967" t="str">
        <f>IFERROR('Prod y alimentación'!AF1025*IF($AN967=$R$10,VLOOKUP($AO967,Listas!$B$6:$C$106,2,),IF($AN967=$R$11,VLOOKUP($AO967,Listas!$E$6:$F$106,2,),IF($AN967=$R$12,VLOOKUP($AO967,Listas!$H$6:$I$106,2,),""))),"")</f>
        <v/>
      </c>
      <c r="CY967" t="str">
        <f>IFERROR('Prod y alimentación'!AI1025*IF($AN967=$R$10,VLOOKUP($AO967,Listas!$B$6:$C$106,2,),IF($AN967=$R$11,VLOOKUP($AO967,Listas!$E$6:$F$106,2,),IF($AN967=$R$12,VLOOKUP($AO967,Listas!$H$6:$I$106,2,),""))),"")</f>
        <v/>
      </c>
      <c r="CZ967" t="str">
        <f>IFERROR('Prod y alimentación'!AL1025*IF($AN967=$R$10,VLOOKUP($AO967,Listas!$B$6:$C$106,2,),IF($AN967=$R$11,VLOOKUP($AO967,Listas!$E$6:$F$106,2,),IF($AN967=$R$12,VLOOKUP($AO967,Listas!$H$6:$I$106,2,),""))),"")</f>
        <v/>
      </c>
    </row>
    <row r="968" spans="80:104" x14ac:dyDescent="0.35">
      <c r="CB968" t="str">
        <f>IF(Reservas!E973="",IF(Reservas!D973="","",IF(Reservas!C973=$O$10,0.85,IF(Reservas!C973=$O$11,0.45,IF(Reservas!C973=$O$12,0.33,"")))),Reservas!E973)</f>
        <v/>
      </c>
      <c r="CC968" t="str">
        <f>IF(Reservas!H973="",IF(Reservas!G973="","",IF(Reservas!F973=$O$10,0.85,IF(Reservas!F973=$O$11,0.45,IF(Reservas!F973=$O$12,0.33,"")))),Reservas!H973)</f>
        <v/>
      </c>
      <c r="CD968" t="str">
        <f>IF(Reservas!K973="",IF(Reservas!J973="","",IF(Reservas!I973=$O$10,0.85,IF(Reservas!I973=$O$11,0.45,IF(Reservas!I973=$O$12,0.33,"")))),Reservas!K973)</f>
        <v/>
      </c>
      <c r="CE968" t="str">
        <f>IF(Reservas!N973="",IF(Reservas!M973="","",IF(Reservas!L973=$O$10,0.85,IF(Reservas!L973=$O$11,0.45,IF(Reservas!L973=$O$12,0.33,"")))),Reservas!N973)</f>
        <v/>
      </c>
      <c r="CF968" t="str">
        <f>IF(Reservas!Q973="",IF(Reservas!P973="","",IF(Reservas!O973=$O$10,0.85,IF(Reservas!O973=$O$11,0.45,IF(Reservas!O973=$O$12,0.33,"")))),Reservas!Q973)</f>
        <v/>
      </c>
      <c r="CG968" t="str">
        <f>IF(Reservas!T973="",IF(Reservas!S973="","",IF(Reservas!R973=$O$10,0.85,IF(Reservas!R973=$O$11,0.45,IF(Reservas!R973=$O$12,0.33,"")))),Reservas!T973)</f>
        <v/>
      </c>
      <c r="CH968" t="str">
        <f>IF(Reservas!W973="",IF(Reservas!V973="","",IF(Reservas!U973=$O$10,0.85,IF(Reservas!U973=$O$11,0.45,IF(Reservas!U973=$O$12,0.33,"")))),Reservas!W973)</f>
        <v/>
      </c>
      <c r="CI968" t="str">
        <f>IF(Reservas!Z973="",IF(Reservas!Y973="","",IF(Reservas!X973=$O$10,0.85,IF(Reservas!X973=$O$11,0.45,IF(Reservas!X973=$O$12,0.33,"")))),Reservas!Z973)</f>
        <v/>
      </c>
      <c r="CJ968" t="str">
        <f>IF(Reservas!AC973="",IF(Reservas!AB973="","",IF(Reservas!AA973=$O$10,0.85,IF(Reservas!AA973=$O$11,0.45,IF(Reservas!AA973=$O$12,0.33,"")))),Reservas!AC973)</f>
        <v/>
      </c>
      <c r="CK968" t="str">
        <f>IF(Reservas!AF973="",IF(Reservas!AE973="","",IF(Reservas!AD973=$O$10,0.85,IF(Reservas!AD973=$O$11,0.45,IF(Reservas!AD973=$O$12,0.33,"")))),Reservas!AF973)</f>
        <v/>
      </c>
      <c r="CL968" t="str">
        <f>IF(Reservas!AI973="",IF(Reservas!AH973="","",IF(Reservas!AG973=$O$10,0.85,IF(Reservas!AG973=$O$11,0.45,IF(Reservas!AG973=$O$12,0.33,"")))),Reservas!AI973)</f>
        <v/>
      </c>
      <c r="CM968" t="str">
        <f>IF(Reservas!AL973="",IF(Reservas!AK973="","",IF(Reservas!AJ973=$O$10,0.85,IF(Reservas!AJ973=$O$11,0.45,IF(Reservas!AJ973=$O$12,0.33,"")))),Reservas!AL973)</f>
        <v/>
      </c>
      <c r="CO968" t="str">
        <f>IFERROR('Prod y alimentación'!E1026*IF($AN968=$R$10,VLOOKUP($AO968,Listas!$B$6:$C$106,2,),IF($AN968=$R$11,VLOOKUP($AO968,Listas!$E$6:$F$106,2,),IF($AN968=$R$12,VLOOKUP($AO968,Listas!$H$6:$I$106,2,),""))),"")</f>
        <v/>
      </c>
      <c r="CP968" t="str">
        <f>IFERROR('Prod y alimentación'!H1026*IF($AN968=$R$10,VLOOKUP($AO968,Listas!$B$6:$C$106,2,),IF($AN968=$R$11,VLOOKUP($AO968,Listas!$E$6:$F$106,2,),IF($AN968=$R$12,VLOOKUP($AO968,Listas!$H$6:$I$106,2,),""))),"")</f>
        <v/>
      </c>
      <c r="CQ968" t="str">
        <f>IFERROR('Prod y alimentación'!K1026*IF($AN968=$R$10,VLOOKUP($AO968,Listas!$B$6:$C$106,2,),IF($AN968=$R$11,VLOOKUP($AO968,Listas!$E$6:$F$106,2,),IF($AN968=$R$12,VLOOKUP($AO968,Listas!$H$6:$I$106,2,),""))),"")</f>
        <v/>
      </c>
      <c r="CR968" t="str">
        <f>IFERROR('Prod y alimentación'!N1026*IF($AN968=$R$10,VLOOKUP($AO968,Listas!$B$6:$C$106,2,),IF($AN968=$R$11,VLOOKUP($AO968,Listas!$E$6:$F$106,2,),IF($AN968=$R$12,VLOOKUP($AO968,Listas!$H$6:$I$106,2,),""))),"")</f>
        <v/>
      </c>
      <c r="CS968" t="str">
        <f>IFERROR('Prod y alimentación'!Q1026*IF($AN968=$R$10,VLOOKUP($AO968,Listas!$B$6:$C$106,2,),IF($AN968=$R$11,VLOOKUP($AO968,Listas!$E$6:$F$106,2,),IF($AN968=$R$12,VLOOKUP($AO968,Listas!$H$6:$I$106,2,),""))),"")</f>
        <v/>
      </c>
      <c r="CT968" t="str">
        <f>IFERROR('Prod y alimentación'!T1026*IF($AN968=$R$10,VLOOKUP($AO968,Listas!$B$6:$C$106,2,),IF($AN968=$R$11,VLOOKUP($AO968,Listas!$E$6:$F$106,2,),IF($AN968=$R$12,VLOOKUP($AO968,Listas!$H$6:$I$106,2,),""))),"")</f>
        <v/>
      </c>
      <c r="CU968" t="str">
        <f>IFERROR('Prod y alimentación'!W1026*IF($AN968=$R$10,VLOOKUP($AO968,Listas!$B$6:$C$106,2,),IF($AN968=$R$11,VLOOKUP($AO968,Listas!$E$6:$F$106,2,),IF($AN968=$R$12,VLOOKUP($AO968,Listas!$H$6:$I$106,2,),""))),"")</f>
        <v/>
      </c>
      <c r="CV968" t="str">
        <f>IFERROR('Prod y alimentación'!Z1026*IF($AN968=$R$10,VLOOKUP($AO968,Listas!$B$6:$C$106,2,),IF($AN968=$R$11,VLOOKUP($AO968,Listas!$E$6:$F$106,2,),IF($AN968=$R$12,VLOOKUP($AO968,Listas!$H$6:$I$106,2,),""))),"")</f>
        <v/>
      </c>
      <c r="CW968" t="str">
        <f>IFERROR('Prod y alimentación'!AC1026*IF($AN968=$R$10,VLOOKUP($AO968,Listas!$B$6:$C$106,2,),IF($AN968=$R$11,VLOOKUP($AO968,Listas!$E$6:$F$106,2,),IF($AN968=$R$12,VLOOKUP($AO968,Listas!$H$6:$I$106,2,),""))),"")</f>
        <v/>
      </c>
      <c r="CX968" t="str">
        <f>IFERROR('Prod y alimentación'!AF1026*IF($AN968=$R$10,VLOOKUP($AO968,Listas!$B$6:$C$106,2,),IF($AN968=$R$11,VLOOKUP($AO968,Listas!$E$6:$F$106,2,),IF($AN968=$R$12,VLOOKUP($AO968,Listas!$H$6:$I$106,2,),""))),"")</f>
        <v/>
      </c>
      <c r="CY968" t="str">
        <f>IFERROR('Prod y alimentación'!AI1026*IF($AN968=$R$10,VLOOKUP($AO968,Listas!$B$6:$C$106,2,),IF($AN968=$R$11,VLOOKUP($AO968,Listas!$E$6:$F$106,2,),IF($AN968=$R$12,VLOOKUP($AO968,Listas!$H$6:$I$106,2,),""))),"")</f>
        <v/>
      </c>
      <c r="CZ968" t="str">
        <f>IFERROR('Prod y alimentación'!AL1026*IF($AN968=$R$10,VLOOKUP($AO968,Listas!$B$6:$C$106,2,),IF($AN968=$R$11,VLOOKUP($AO968,Listas!$E$6:$F$106,2,),IF($AN968=$R$12,VLOOKUP($AO968,Listas!$H$6:$I$106,2,),""))),"")</f>
        <v/>
      </c>
    </row>
    <row r="969" spans="80:104" x14ac:dyDescent="0.35">
      <c r="CB969" t="str">
        <f>IF(Reservas!E974="",IF(Reservas!D974="","",IF(Reservas!C974=$O$10,0.85,IF(Reservas!C974=$O$11,0.45,IF(Reservas!C974=$O$12,0.33,"")))),Reservas!E974)</f>
        <v/>
      </c>
      <c r="CC969" t="str">
        <f>IF(Reservas!H974="",IF(Reservas!G974="","",IF(Reservas!F974=$O$10,0.85,IF(Reservas!F974=$O$11,0.45,IF(Reservas!F974=$O$12,0.33,"")))),Reservas!H974)</f>
        <v/>
      </c>
      <c r="CD969" t="str">
        <f>IF(Reservas!K974="",IF(Reservas!J974="","",IF(Reservas!I974=$O$10,0.85,IF(Reservas!I974=$O$11,0.45,IF(Reservas!I974=$O$12,0.33,"")))),Reservas!K974)</f>
        <v/>
      </c>
      <c r="CE969" t="str">
        <f>IF(Reservas!N974="",IF(Reservas!M974="","",IF(Reservas!L974=$O$10,0.85,IF(Reservas!L974=$O$11,0.45,IF(Reservas!L974=$O$12,0.33,"")))),Reservas!N974)</f>
        <v/>
      </c>
      <c r="CF969" t="str">
        <f>IF(Reservas!Q974="",IF(Reservas!P974="","",IF(Reservas!O974=$O$10,0.85,IF(Reservas!O974=$O$11,0.45,IF(Reservas!O974=$O$12,0.33,"")))),Reservas!Q974)</f>
        <v/>
      </c>
      <c r="CG969" t="str">
        <f>IF(Reservas!T974="",IF(Reservas!S974="","",IF(Reservas!R974=$O$10,0.85,IF(Reservas!R974=$O$11,0.45,IF(Reservas!R974=$O$12,0.33,"")))),Reservas!T974)</f>
        <v/>
      </c>
      <c r="CH969" t="str">
        <f>IF(Reservas!W974="",IF(Reservas!V974="","",IF(Reservas!U974=$O$10,0.85,IF(Reservas!U974=$O$11,0.45,IF(Reservas!U974=$O$12,0.33,"")))),Reservas!W974)</f>
        <v/>
      </c>
      <c r="CI969" t="str">
        <f>IF(Reservas!Z974="",IF(Reservas!Y974="","",IF(Reservas!X974=$O$10,0.85,IF(Reservas!X974=$O$11,0.45,IF(Reservas!X974=$O$12,0.33,"")))),Reservas!Z974)</f>
        <v/>
      </c>
      <c r="CJ969" t="str">
        <f>IF(Reservas!AC974="",IF(Reservas!AB974="","",IF(Reservas!AA974=$O$10,0.85,IF(Reservas!AA974=$O$11,0.45,IF(Reservas!AA974=$O$12,0.33,"")))),Reservas!AC974)</f>
        <v/>
      </c>
      <c r="CK969" t="str">
        <f>IF(Reservas!AF974="",IF(Reservas!AE974="","",IF(Reservas!AD974=$O$10,0.85,IF(Reservas!AD974=$O$11,0.45,IF(Reservas!AD974=$O$12,0.33,"")))),Reservas!AF974)</f>
        <v/>
      </c>
      <c r="CL969" t="str">
        <f>IF(Reservas!AI974="",IF(Reservas!AH974="","",IF(Reservas!AG974=$O$10,0.85,IF(Reservas!AG974=$O$11,0.45,IF(Reservas!AG974=$O$12,0.33,"")))),Reservas!AI974)</f>
        <v/>
      </c>
      <c r="CM969" t="str">
        <f>IF(Reservas!AL974="",IF(Reservas!AK974="","",IF(Reservas!AJ974=$O$10,0.85,IF(Reservas!AJ974=$O$11,0.45,IF(Reservas!AJ974=$O$12,0.33,"")))),Reservas!AL974)</f>
        <v/>
      </c>
      <c r="CO969" t="str">
        <f>IFERROR('Prod y alimentación'!E1027*IF($AN969=$R$10,VLOOKUP($AO969,Listas!$B$6:$C$106,2,),IF($AN969=$R$11,VLOOKUP($AO969,Listas!$E$6:$F$106,2,),IF($AN969=$R$12,VLOOKUP($AO969,Listas!$H$6:$I$106,2,),""))),"")</f>
        <v/>
      </c>
      <c r="CP969" t="str">
        <f>IFERROR('Prod y alimentación'!H1027*IF($AN969=$R$10,VLOOKUP($AO969,Listas!$B$6:$C$106,2,),IF($AN969=$R$11,VLOOKUP($AO969,Listas!$E$6:$F$106,2,),IF($AN969=$R$12,VLOOKUP($AO969,Listas!$H$6:$I$106,2,),""))),"")</f>
        <v/>
      </c>
      <c r="CQ969" t="str">
        <f>IFERROR('Prod y alimentación'!K1027*IF($AN969=$R$10,VLOOKUP($AO969,Listas!$B$6:$C$106,2,),IF($AN969=$R$11,VLOOKUP($AO969,Listas!$E$6:$F$106,2,),IF($AN969=$R$12,VLOOKUP($AO969,Listas!$H$6:$I$106,2,),""))),"")</f>
        <v/>
      </c>
      <c r="CR969" t="str">
        <f>IFERROR('Prod y alimentación'!N1027*IF($AN969=$R$10,VLOOKUP($AO969,Listas!$B$6:$C$106,2,),IF($AN969=$R$11,VLOOKUP($AO969,Listas!$E$6:$F$106,2,),IF($AN969=$R$12,VLOOKUP($AO969,Listas!$H$6:$I$106,2,),""))),"")</f>
        <v/>
      </c>
      <c r="CS969" t="str">
        <f>IFERROR('Prod y alimentación'!Q1027*IF($AN969=$R$10,VLOOKUP($AO969,Listas!$B$6:$C$106,2,),IF($AN969=$R$11,VLOOKUP($AO969,Listas!$E$6:$F$106,2,),IF($AN969=$R$12,VLOOKUP($AO969,Listas!$H$6:$I$106,2,),""))),"")</f>
        <v/>
      </c>
      <c r="CT969" t="str">
        <f>IFERROR('Prod y alimentación'!T1027*IF($AN969=$R$10,VLOOKUP($AO969,Listas!$B$6:$C$106,2,),IF($AN969=$R$11,VLOOKUP($AO969,Listas!$E$6:$F$106,2,),IF($AN969=$R$12,VLOOKUP($AO969,Listas!$H$6:$I$106,2,),""))),"")</f>
        <v/>
      </c>
      <c r="CU969" t="str">
        <f>IFERROR('Prod y alimentación'!W1027*IF($AN969=$R$10,VLOOKUP($AO969,Listas!$B$6:$C$106,2,),IF($AN969=$R$11,VLOOKUP($AO969,Listas!$E$6:$F$106,2,),IF($AN969=$R$12,VLOOKUP($AO969,Listas!$H$6:$I$106,2,),""))),"")</f>
        <v/>
      </c>
      <c r="CV969" t="str">
        <f>IFERROR('Prod y alimentación'!Z1027*IF($AN969=$R$10,VLOOKUP($AO969,Listas!$B$6:$C$106,2,),IF($AN969=$R$11,VLOOKUP($AO969,Listas!$E$6:$F$106,2,),IF($AN969=$R$12,VLOOKUP($AO969,Listas!$H$6:$I$106,2,),""))),"")</f>
        <v/>
      </c>
      <c r="CW969" t="str">
        <f>IFERROR('Prod y alimentación'!AC1027*IF($AN969=$R$10,VLOOKUP($AO969,Listas!$B$6:$C$106,2,),IF($AN969=$R$11,VLOOKUP($AO969,Listas!$E$6:$F$106,2,),IF($AN969=$R$12,VLOOKUP($AO969,Listas!$H$6:$I$106,2,),""))),"")</f>
        <v/>
      </c>
      <c r="CX969" t="str">
        <f>IFERROR('Prod y alimentación'!AF1027*IF($AN969=$R$10,VLOOKUP($AO969,Listas!$B$6:$C$106,2,),IF($AN969=$R$11,VLOOKUP($AO969,Listas!$E$6:$F$106,2,),IF($AN969=$R$12,VLOOKUP($AO969,Listas!$H$6:$I$106,2,),""))),"")</f>
        <v/>
      </c>
      <c r="CY969" t="str">
        <f>IFERROR('Prod y alimentación'!AI1027*IF($AN969=$R$10,VLOOKUP($AO969,Listas!$B$6:$C$106,2,),IF($AN969=$R$11,VLOOKUP($AO969,Listas!$E$6:$F$106,2,),IF($AN969=$R$12,VLOOKUP($AO969,Listas!$H$6:$I$106,2,),""))),"")</f>
        <v/>
      </c>
      <c r="CZ969" t="str">
        <f>IFERROR('Prod y alimentación'!AL1027*IF($AN969=$R$10,VLOOKUP($AO969,Listas!$B$6:$C$106,2,),IF($AN969=$R$11,VLOOKUP($AO969,Listas!$E$6:$F$106,2,),IF($AN969=$R$12,VLOOKUP($AO969,Listas!$H$6:$I$106,2,),""))),"")</f>
        <v/>
      </c>
    </row>
    <row r="970" spans="80:104" x14ac:dyDescent="0.35">
      <c r="CB970" t="str">
        <f>IF(Reservas!E975="",IF(Reservas!D975="","",IF(Reservas!C975=$O$10,0.85,IF(Reservas!C975=$O$11,0.45,IF(Reservas!C975=$O$12,0.33,"")))),Reservas!E975)</f>
        <v/>
      </c>
      <c r="CC970" t="str">
        <f>IF(Reservas!H975="",IF(Reservas!G975="","",IF(Reservas!F975=$O$10,0.85,IF(Reservas!F975=$O$11,0.45,IF(Reservas!F975=$O$12,0.33,"")))),Reservas!H975)</f>
        <v/>
      </c>
      <c r="CD970" t="str">
        <f>IF(Reservas!K975="",IF(Reservas!J975="","",IF(Reservas!I975=$O$10,0.85,IF(Reservas!I975=$O$11,0.45,IF(Reservas!I975=$O$12,0.33,"")))),Reservas!K975)</f>
        <v/>
      </c>
      <c r="CE970" t="str">
        <f>IF(Reservas!N975="",IF(Reservas!M975="","",IF(Reservas!L975=$O$10,0.85,IF(Reservas!L975=$O$11,0.45,IF(Reservas!L975=$O$12,0.33,"")))),Reservas!N975)</f>
        <v/>
      </c>
      <c r="CF970" t="str">
        <f>IF(Reservas!Q975="",IF(Reservas!P975="","",IF(Reservas!O975=$O$10,0.85,IF(Reservas!O975=$O$11,0.45,IF(Reservas!O975=$O$12,0.33,"")))),Reservas!Q975)</f>
        <v/>
      </c>
      <c r="CG970" t="str">
        <f>IF(Reservas!T975="",IF(Reservas!S975="","",IF(Reservas!R975=$O$10,0.85,IF(Reservas!R975=$O$11,0.45,IF(Reservas!R975=$O$12,0.33,"")))),Reservas!T975)</f>
        <v/>
      </c>
      <c r="CH970" t="str">
        <f>IF(Reservas!W975="",IF(Reservas!V975="","",IF(Reservas!U975=$O$10,0.85,IF(Reservas!U975=$O$11,0.45,IF(Reservas!U975=$O$12,0.33,"")))),Reservas!W975)</f>
        <v/>
      </c>
      <c r="CI970" t="str">
        <f>IF(Reservas!Z975="",IF(Reservas!Y975="","",IF(Reservas!X975=$O$10,0.85,IF(Reservas!X975=$O$11,0.45,IF(Reservas!X975=$O$12,0.33,"")))),Reservas!Z975)</f>
        <v/>
      </c>
      <c r="CJ970" t="str">
        <f>IF(Reservas!AC975="",IF(Reservas!AB975="","",IF(Reservas!AA975=$O$10,0.85,IF(Reservas!AA975=$O$11,0.45,IF(Reservas!AA975=$O$12,0.33,"")))),Reservas!AC975)</f>
        <v/>
      </c>
      <c r="CK970" t="str">
        <f>IF(Reservas!AF975="",IF(Reservas!AE975="","",IF(Reservas!AD975=$O$10,0.85,IF(Reservas!AD975=$O$11,0.45,IF(Reservas!AD975=$O$12,0.33,"")))),Reservas!AF975)</f>
        <v/>
      </c>
      <c r="CL970" t="str">
        <f>IF(Reservas!AI975="",IF(Reservas!AH975="","",IF(Reservas!AG975=$O$10,0.85,IF(Reservas!AG975=$O$11,0.45,IF(Reservas!AG975=$O$12,0.33,"")))),Reservas!AI975)</f>
        <v/>
      </c>
      <c r="CM970" t="str">
        <f>IF(Reservas!AL975="",IF(Reservas!AK975="","",IF(Reservas!AJ975=$O$10,0.85,IF(Reservas!AJ975=$O$11,0.45,IF(Reservas!AJ975=$O$12,0.33,"")))),Reservas!AL975)</f>
        <v/>
      </c>
      <c r="CO970" t="str">
        <f>IFERROR('Prod y alimentación'!E1028*IF($AN970=$R$10,VLOOKUP($AO970,Listas!$B$6:$C$106,2,),IF($AN970=$R$11,VLOOKUP($AO970,Listas!$E$6:$F$106,2,),IF($AN970=$R$12,VLOOKUP($AO970,Listas!$H$6:$I$106,2,),""))),"")</f>
        <v/>
      </c>
      <c r="CP970" t="str">
        <f>IFERROR('Prod y alimentación'!H1028*IF($AN970=$R$10,VLOOKUP($AO970,Listas!$B$6:$C$106,2,),IF($AN970=$R$11,VLOOKUP($AO970,Listas!$E$6:$F$106,2,),IF($AN970=$R$12,VLOOKUP($AO970,Listas!$H$6:$I$106,2,),""))),"")</f>
        <v/>
      </c>
      <c r="CQ970" t="str">
        <f>IFERROR('Prod y alimentación'!K1028*IF($AN970=$R$10,VLOOKUP($AO970,Listas!$B$6:$C$106,2,),IF($AN970=$R$11,VLOOKUP($AO970,Listas!$E$6:$F$106,2,),IF($AN970=$R$12,VLOOKUP($AO970,Listas!$H$6:$I$106,2,),""))),"")</f>
        <v/>
      </c>
      <c r="CR970" t="str">
        <f>IFERROR('Prod y alimentación'!N1028*IF($AN970=$R$10,VLOOKUP($AO970,Listas!$B$6:$C$106,2,),IF($AN970=$R$11,VLOOKUP($AO970,Listas!$E$6:$F$106,2,),IF($AN970=$R$12,VLOOKUP($AO970,Listas!$H$6:$I$106,2,),""))),"")</f>
        <v/>
      </c>
      <c r="CS970" t="str">
        <f>IFERROR('Prod y alimentación'!Q1028*IF($AN970=$R$10,VLOOKUP($AO970,Listas!$B$6:$C$106,2,),IF($AN970=$R$11,VLOOKUP($AO970,Listas!$E$6:$F$106,2,),IF($AN970=$R$12,VLOOKUP($AO970,Listas!$H$6:$I$106,2,),""))),"")</f>
        <v/>
      </c>
      <c r="CT970" t="str">
        <f>IFERROR('Prod y alimentación'!T1028*IF($AN970=$R$10,VLOOKUP($AO970,Listas!$B$6:$C$106,2,),IF($AN970=$R$11,VLOOKUP($AO970,Listas!$E$6:$F$106,2,),IF($AN970=$R$12,VLOOKUP($AO970,Listas!$H$6:$I$106,2,),""))),"")</f>
        <v/>
      </c>
      <c r="CU970" t="str">
        <f>IFERROR('Prod y alimentación'!W1028*IF($AN970=$R$10,VLOOKUP($AO970,Listas!$B$6:$C$106,2,),IF($AN970=$R$11,VLOOKUP($AO970,Listas!$E$6:$F$106,2,),IF($AN970=$R$12,VLOOKUP($AO970,Listas!$H$6:$I$106,2,),""))),"")</f>
        <v/>
      </c>
      <c r="CV970" t="str">
        <f>IFERROR('Prod y alimentación'!Z1028*IF($AN970=$R$10,VLOOKUP($AO970,Listas!$B$6:$C$106,2,),IF($AN970=$R$11,VLOOKUP($AO970,Listas!$E$6:$F$106,2,),IF($AN970=$R$12,VLOOKUP($AO970,Listas!$H$6:$I$106,2,),""))),"")</f>
        <v/>
      </c>
      <c r="CW970" t="str">
        <f>IFERROR('Prod y alimentación'!AC1028*IF($AN970=$R$10,VLOOKUP($AO970,Listas!$B$6:$C$106,2,),IF($AN970=$R$11,VLOOKUP($AO970,Listas!$E$6:$F$106,2,),IF($AN970=$R$12,VLOOKUP($AO970,Listas!$H$6:$I$106,2,),""))),"")</f>
        <v/>
      </c>
      <c r="CX970" t="str">
        <f>IFERROR('Prod y alimentación'!AF1028*IF($AN970=$R$10,VLOOKUP($AO970,Listas!$B$6:$C$106,2,),IF($AN970=$R$11,VLOOKUP($AO970,Listas!$E$6:$F$106,2,),IF($AN970=$R$12,VLOOKUP($AO970,Listas!$H$6:$I$106,2,),""))),"")</f>
        <v/>
      </c>
      <c r="CY970" t="str">
        <f>IFERROR('Prod y alimentación'!AI1028*IF($AN970=$R$10,VLOOKUP($AO970,Listas!$B$6:$C$106,2,),IF($AN970=$R$11,VLOOKUP($AO970,Listas!$E$6:$F$106,2,),IF($AN970=$R$12,VLOOKUP($AO970,Listas!$H$6:$I$106,2,),""))),"")</f>
        <v/>
      </c>
      <c r="CZ970" t="str">
        <f>IFERROR('Prod y alimentación'!AL1028*IF($AN970=$R$10,VLOOKUP($AO970,Listas!$B$6:$C$106,2,),IF($AN970=$R$11,VLOOKUP($AO970,Listas!$E$6:$F$106,2,),IF($AN970=$R$12,VLOOKUP($AO970,Listas!$H$6:$I$106,2,),""))),"")</f>
        <v/>
      </c>
    </row>
    <row r="971" spans="80:104" x14ac:dyDescent="0.35">
      <c r="CB971" t="str">
        <f>IF(Reservas!E976="",IF(Reservas!D976="","",IF(Reservas!C976=$O$10,0.85,IF(Reservas!C976=$O$11,0.45,IF(Reservas!C976=$O$12,0.33,"")))),Reservas!E976)</f>
        <v/>
      </c>
      <c r="CC971" t="str">
        <f>IF(Reservas!H976="",IF(Reservas!G976="","",IF(Reservas!F976=$O$10,0.85,IF(Reservas!F976=$O$11,0.45,IF(Reservas!F976=$O$12,0.33,"")))),Reservas!H976)</f>
        <v/>
      </c>
      <c r="CD971" t="str">
        <f>IF(Reservas!K976="",IF(Reservas!J976="","",IF(Reservas!I976=$O$10,0.85,IF(Reservas!I976=$O$11,0.45,IF(Reservas!I976=$O$12,0.33,"")))),Reservas!K976)</f>
        <v/>
      </c>
      <c r="CE971" t="str">
        <f>IF(Reservas!N976="",IF(Reservas!M976="","",IF(Reservas!L976=$O$10,0.85,IF(Reservas!L976=$O$11,0.45,IF(Reservas!L976=$O$12,0.33,"")))),Reservas!N976)</f>
        <v/>
      </c>
      <c r="CF971" t="str">
        <f>IF(Reservas!Q976="",IF(Reservas!P976="","",IF(Reservas!O976=$O$10,0.85,IF(Reservas!O976=$O$11,0.45,IF(Reservas!O976=$O$12,0.33,"")))),Reservas!Q976)</f>
        <v/>
      </c>
      <c r="CG971" t="str">
        <f>IF(Reservas!T976="",IF(Reservas!S976="","",IF(Reservas!R976=$O$10,0.85,IF(Reservas!R976=$O$11,0.45,IF(Reservas!R976=$O$12,0.33,"")))),Reservas!T976)</f>
        <v/>
      </c>
      <c r="CH971" t="str">
        <f>IF(Reservas!W976="",IF(Reservas!V976="","",IF(Reservas!U976=$O$10,0.85,IF(Reservas!U976=$O$11,0.45,IF(Reservas!U976=$O$12,0.33,"")))),Reservas!W976)</f>
        <v/>
      </c>
      <c r="CI971" t="str">
        <f>IF(Reservas!Z976="",IF(Reservas!Y976="","",IF(Reservas!X976=$O$10,0.85,IF(Reservas!X976=$O$11,0.45,IF(Reservas!X976=$O$12,0.33,"")))),Reservas!Z976)</f>
        <v/>
      </c>
      <c r="CJ971" t="str">
        <f>IF(Reservas!AC976="",IF(Reservas!AB976="","",IF(Reservas!AA976=$O$10,0.85,IF(Reservas!AA976=$O$11,0.45,IF(Reservas!AA976=$O$12,0.33,"")))),Reservas!AC976)</f>
        <v/>
      </c>
      <c r="CK971" t="str">
        <f>IF(Reservas!AF976="",IF(Reservas!AE976="","",IF(Reservas!AD976=$O$10,0.85,IF(Reservas!AD976=$O$11,0.45,IF(Reservas!AD976=$O$12,0.33,"")))),Reservas!AF976)</f>
        <v/>
      </c>
      <c r="CL971" t="str">
        <f>IF(Reservas!AI976="",IF(Reservas!AH976="","",IF(Reservas!AG976=$O$10,0.85,IF(Reservas!AG976=$O$11,0.45,IF(Reservas!AG976=$O$12,0.33,"")))),Reservas!AI976)</f>
        <v/>
      </c>
      <c r="CM971" t="str">
        <f>IF(Reservas!AL976="",IF(Reservas!AK976="","",IF(Reservas!AJ976=$O$10,0.85,IF(Reservas!AJ976=$O$11,0.45,IF(Reservas!AJ976=$O$12,0.33,"")))),Reservas!AL976)</f>
        <v/>
      </c>
      <c r="CO971" t="str">
        <f>IFERROR('Prod y alimentación'!E1029*IF($AN971=$R$10,VLOOKUP($AO971,Listas!$B$6:$C$106,2,),IF($AN971=$R$11,VLOOKUP($AO971,Listas!$E$6:$F$106,2,),IF($AN971=$R$12,VLOOKUP($AO971,Listas!$H$6:$I$106,2,),""))),"")</f>
        <v/>
      </c>
      <c r="CP971" t="str">
        <f>IFERROR('Prod y alimentación'!H1029*IF($AN971=$R$10,VLOOKUP($AO971,Listas!$B$6:$C$106,2,),IF($AN971=$R$11,VLOOKUP($AO971,Listas!$E$6:$F$106,2,),IF($AN971=$R$12,VLOOKUP($AO971,Listas!$H$6:$I$106,2,),""))),"")</f>
        <v/>
      </c>
      <c r="CQ971" t="str">
        <f>IFERROR('Prod y alimentación'!K1029*IF($AN971=$R$10,VLOOKUP($AO971,Listas!$B$6:$C$106,2,),IF($AN971=$R$11,VLOOKUP($AO971,Listas!$E$6:$F$106,2,),IF($AN971=$R$12,VLOOKUP($AO971,Listas!$H$6:$I$106,2,),""))),"")</f>
        <v/>
      </c>
      <c r="CR971" t="str">
        <f>IFERROR('Prod y alimentación'!N1029*IF($AN971=$R$10,VLOOKUP($AO971,Listas!$B$6:$C$106,2,),IF($AN971=$R$11,VLOOKUP($AO971,Listas!$E$6:$F$106,2,),IF($AN971=$R$12,VLOOKUP($AO971,Listas!$H$6:$I$106,2,),""))),"")</f>
        <v/>
      </c>
      <c r="CS971" t="str">
        <f>IFERROR('Prod y alimentación'!Q1029*IF($AN971=$R$10,VLOOKUP($AO971,Listas!$B$6:$C$106,2,),IF($AN971=$R$11,VLOOKUP($AO971,Listas!$E$6:$F$106,2,),IF($AN971=$R$12,VLOOKUP($AO971,Listas!$H$6:$I$106,2,),""))),"")</f>
        <v/>
      </c>
      <c r="CT971" t="str">
        <f>IFERROR('Prod y alimentación'!T1029*IF($AN971=$R$10,VLOOKUP($AO971,Listas!$B$6:$C$106,2,),IF($AN971=$R$11,VLOOKUP($AO971,Listas!$E$6:$F$106,2,),IF($AN971=$R$12,VLOOKUP($AO971,Listas!$H$6:$I$106,2,),""))),"")</f>
        <v/>
      </c>
      <c r="CU971" t="str">
        <f>IFERROR('Prod y alimentación'!W1029*IF($AN971=$R$10,VLOOKUP($AO971,Listas!$B$6:$C$106,2,),IF($AN971=$R$11,VLOOKUP($AO971,Listas!$E$6:$F$106,2,),IF($AN971=$R$12,VLOOKUP($AO971,Listas!$H$6:$I$106,2,),""))),"")</f>
        <v/>
      </c>
      <c r="CV971" t="str">
        <f>IFERROR('Prod y alimentación'!Z1029*IF($AN971=$R$10,VLOOKUP($AO971,Listas!$B$6:$C$106,2,),IF($AN971=$R$11,VLOOKUP($AO971,Listas!$E$6:$F$106,2,),IF($AN971=$R$12,VLOOKUP($AO971,Listas!$H$6:$I$106,2,),""))),"")</f>
        <v/>
      </c>
      <c r="CW971" t="str">
        <f>IFERROR('Prod y alimentación'!AC1029*IF($AN971=$R$10,VLOOKUP($AO971,Listas!$B$6:$C$106,2,),IF($AN971=$R$11,VLOOKUP($AO971,Listas!$E$6:$F$106,2,),IF($AN971=$R$12,VLOOKUP($AO971,Listas!$H$6:$I$106,2,),""))),"")</f>
        <v/>
      </c>
      <c r="CX971" t="str">
        <f>IFERROR('Prod y alimentación'!AF1029*IF($AN971=$R$10,VLOOKUP($AO971,Listas!$B$6:$C$106,2,),IF($AN971=$R$11,VLOOKUP($AO971,Listas!$E$6:$F$106,2,),IF($AN971=$R$12,VLOOKUP($AO971,Listas!$H$6:$I$106,2,),""))),"")</f>
        <v/>
      </c>
      <c r="CY971" t="str">
        <f>IFERROR('Prod y alimentación'!AI1029*IF($AN971=$R$10,VLOOKUP($AO971,Listas!$B$6:$C$106,2,),IF($AN971=$R$11,VLOOKUP($AO971,Listas!$E$6:$F$106,2,),IF($AN971=$R$12,VLOOKUP($AO971,Listas!$H$6:$I$106,2,),""))),"")</f>
        <v/>
      </c>
      <c r="CZ971" t="str">
        <f>IFERROR('Prod y alimentación'!AL1029*IF($AN971=$R$10,VLOOKUP($AO971,Listas!$B$6:$C$106,2,),IF($AN971=$R$11,VLOOKUP($AO971,Listas!$E$6:$F$106,2,),IF($AN971=$R$12,VLOOKUP($AO971,Listas!$H$6:$I$106,2,),""))),"")</f>
        <v/>
      </c>
    </row>
    <row r="972" spans="80:104" x14ac:dyDescent="0.35">
      <c r="CB972" t="str">
        <f>IF(Reservas!E977="",IF(Reservas!D977="","",IF(Reservas!C977=$O$10,0.85,IF(Reservas!C977=$O$11,0.45,IF(Reservas!C977=$O$12,0.33,"")))),Reservas!E977)</f>
        <v/>
      </c>
      <c r="CC972" t="str">
        <f>IF(Reservas!H977="",IF(Reservas!G977="","",IF(Reservas!F977=$O$10,0.85,IF(Reservas!F977=$O$11,0.45,IF(Reservas!F977=$O$12,0.33,"")))),Reservas!H977)</f>
        <v/>
      </c>
      <c r="CD972" t="str">
        <f>IF(Reservas!K977="",IF(Reservas!J977="","",IF(Reservas!I977=$O$10,0.85,IF(Reservas!I977=$O$11,0.45,IF(Reservas!I977=$O$12,0.33,"")))),Reservas!K977)</f>
        <v/>
      </c>
      <c r="CE972" t="str">
        <f>IF(Reservas!N977="",IF(Reservas!M977="","",IF(Reservas!L977=$O$10,0.85,IF(Reservas!L977=$O$11,0.45,IF(Reservas!L977=$O$12,0.33,"")))),Reservas!N977)</f>
        <v/>
      </c>
      <c r="CF972" t="str">
        <f>IF(Reservas!Q977="",IF(Reservas!P977="","",IF(Reservas!O977=$O$10,0.85,IF(Reservas!O977=$O$11,0.45,IF(Reservas!O977=$O$12,0.33,"")))),Reservas!Q977)</f>
        <v/>
      </c>
      <c r="CG972" t="str">
        <f>IF(Reservas!T977="",IF(Reservas!S977="","",IF(Reservas!R977=$O$10,0.85,IF(Reservas!R977=$O$11,0.45,IF(Reservas!R977=$O$12,0.33,"")))),Reservas!T977)</f>
        <v/>
      </c>
      <c r="CH972" t="str">
        <f>IF(Reservas!W977="",IF(Reservas!V977="","",IF(Reservas!U977=$O$10,0.85,IF(Reservas!U977=$O$11,0.45,IF(Reservas!U977=$O$12,0.33,"")))),Reservas!W977)</f>
        <v/>
      </c>
      <c r="CI972" t="str">
        <f>IF(Reservas!Z977="",IF(Reservas!Y977="","",IF(Reservas!X977=$O$10,0.85,IF(Reservas!X977=$O$11,0.45,IF(Reservas!X977=$O$12,0.33,"")))),Reservas!Z977)</f>
        <v/>
      </c>
      <c r="CJ972" t="str">
        <f>IF(Reservas!AC977="",IF(Reservas!AB977="","",IF(Reservas!AA977=$O$10,0.85,IF(Reservas!AA977=$O$11,0.45,IF(Reservas!AA977=$O$12,0.33,"")))),Reservas!AC977)</f>
        <v/>
      </c>
      <c r="CK972" t="str">
        <f>IF(Reservas!AF977="",IF(Reservas!AE977="","",IF(Reservas!AD977=$O$10,0.85,IF(Reservas!AD977=$O$11,0.45,IF(Reservas!AD977=$O$12,0.33,"")))),Reservas!AF977)</f>
        <v/>
      </c>
      <c r="CL972" t="str">
        <f>IF(Reservas!AI977="",IF(Reservas!AH977="","",IF(Reservas!AG977=$O$10,0.85,IF(Reservas!AG977=$O$11,0.45,IF(Reservas!AG977=$O$12,0.33,"")))),Reservas!AI977)</f>
        <v/>
      </c>
      <c r="CM972" t="str">
        <f>IF(Reservas!AL977="",IF(Reservas!AK977="","",IF(Reservas!AJ977=$O$10,0.85,IF(Reservas!AJ977=$O$11,0.45,IF(Reservas!AJ977=$O$12,0.33,"")))),Reservas!AL977)</f>
        <v/>
      </c>
      <c r="CO972" t="str">
        <f>IFERROR('Prod y alimentación'!E1030*IF($AN972=$R$10,VLOOKUP($AO972,Listas!$B$6:$C$106,2,),IF($AN972=$R$11,VLOOKUP($AO972,Listas!$E$6:$F$106,2,),IF($AN972=$R$12,VLOOKUP($AO972,Listas!$H$6:$I$106,2,),""))),"")</f>
        <v/>
      </c>
      <c r="CP972" t="str">
        <f>IFERROR('Prod y alimentación'!H1030*IF($AN972=$R$10,VLOOKUP($AO972,Listas!$B$6:$C$106,2,),IF($AN972=$R$11,VLOOKUP($AO972,Listas!$E$6:$F$106,2,),IF($AN972=$R$12,VLOOKUP($AO972,Listas!$H$6:$I$106,2,),""))),"")</f>
        <v/>
      </c>
      <c r="CQ972" t="str">
        <f>IFERROR('Prod y alimentación'!K1030*IF($AN972=$R$10,VLOOKUP($AO972,Listas!$B$6:$C$106,2,),IF($AN972=$R$11,VLOOKUP($AO972,Listas!$E$6:$F$106,2,),IF($AN972=$R$12,VLOOKUP($AO972,Listas!$H$6:$I$106,2,),""))),"")</f>
        <v/>
      </c>
      <c r="CR972" t="str">
        <f>IFERROR('Prod y alimentación'!N1030*IF($AN972=$R$10,VLOOKUP($AO972,Listas!$B$6:$C$106,2,),IF($AN972=$R$11,VLOOKUP($AO972,Listas!$E$6:$F$106,2,),IF($AN972=$R$12,VLOOKUP($AO972,Listas!$H$6:$I$106,2,),""))),"")</f>
        <v/>
      </c>
      <c r="CS972" t="str">
        <f>IFERROR('Prod y alimentación'!Q1030*IF($AN972=$R$10,VLOOKUP($AO972,Listas!$B$6:$C$106,2,),IF($AN972=$R$11,VLOOKUP($AO972,Listas!$E$6:$F$106,2,),IF($AN972=$R$12,VLOOKUP($AO972,Listas!$H$6:$I$106,2,),""))),"")</f>
        <v/>
      </c>
      <c r="CT972" t="str">
        <f>IFERROR('Prod y alimentación'!T1030*IF($AN972=$R$10,VLOOKUP($AO972,Listas!$B$6:$C$106,2,),IF($AN972=$R$11,VLOOKUP($AO972,Listas!$E$6:$F$106,2,),IF($AN972=$R$12,VLOOKUP($AO972,Listas!$H$6:$I$106,2,),""))),"")</f>
        <v/>
      </c>
      <c r="CU972" t="str">
        <f>IFERROR('Prod y alimentación'!W1030*IF($AN972=$R$10,VLOOKUP($AO972,Listas!$B$6:$C$106,2,),IF($AN972=$R$11,VLOOKUP($AO972,Listas!$E$6:$F$106,2,),IF($AN972=$R$12,VLOOKUP($AO972,Listas!$H$6:$I$106,2,),""))),"")</f>
        <v/>
      </c>
      <c r="CV972" t="str">
        <f>IFERROR('Prod y alimentación'!Z1030*IF($AN972=$R$10,VLOOKUP($AO972,Listas!$B$6:$C$106,2,),IF($AN972=$R$11,VLOOKUP($AO972,Listas!$E$6:$F$106,2,),IF($AN972=$R$12,VLOOKUP($AO972,Listas!$H$6:$I$106,2,),""))),"")</f>
        <v/>
      </c>
      <c r="CW972" t="str">
        <f>IFERROR('Prod y alimentación'!AC1030*IF($AN972=$R$10,VLOOKUP($AO972,Listas!$B$6:$C$106,2,),IF($AN972=$R$11,VLOOKUP($AO972,Listas!$E$6:$F$106,2,),IF($AN972=$R$12,VLOOKUP($AO972,Listas!$H$6:$I$106,2,),""))),"")</f>
        <v/>
      </c>
      <c r="CX972" t="str">
        <f>IFERROR('Prod y alimentación'!AF1030*IF($AN972=$R$10,VLOOKUP($AO972,Listas!$B$6:$C$106,2,),IF($AN972=$R$11,VLOOKUP($AO972,Listas!$E$6:$F$106,2,),IF($AN972=$R$12,VLOOKUP($AO972,Listas!$H$6:$I$106,2,),""))),"")</f>
        <v/>
      </c>
      <c r="CY972" t="str">
        <f>IFERROR('Prod y alimentación'!AI1030*IF($AN972=$R$10,VLOOKUP($AO972,Listas!$B$6:$C$106,2,),IF($AN972=$R$11,VLOOKUP($AO972,Listas!$E$6:$F$106,2,),IF($AN972=$R$12,VLOOKUP($AO972,Listas!$H$6:$I$106,2,),""))),"")</f>
        <v/>
      </c>
      <c r="CZ972" t="str">
        <f>IFERROR('Prod y alimentación'!AL1030*IF($AN972=$R$10,VLOOKUP($AO972,Listas!$B$6:$C$106,2,),IF($AN972=$R$11,VLOOKUP($AO972,Listas!$E$6:$F$106,2,),IF($AN972=$R$12,VLOOKUP($AO972,Listas!$H$6:$I$106,2,),""))),"")</f>
        <v/>
      </c>
    </row>
    <row r="973" spans="80:104" x14ac:dyDescent="0.35">
      <c r="CB973" t="str">
        <f>IF(Reservas!E978="",IF(Reservas!D978="","",IF(Reservas!C978=$O$10,0.85,IF(Reservas!C978=$O$11,0.45,IF(Reservas!C978=$O$12,0.33,"")))),Reservas!E978)</f>
        <v/>
      </c>
      <c r="CC973" t="str">
        <f>IF(Reservas!H978="",IF(Reservas!G978="","",IF(Reservas!F978=$O$10,0.85,IF(Reservas!F978=$O$11,0.45,IF(Reservas!F978=$O$12,0.33,"")))),Reservas!H978)</f>
        <v/>
      </c>
      <c r="CD973" t="str">
        <f>IF(Reservas!K978="",IF(Reservas!J978="","",IF(Reservas!I978=$O$10,0.85,IF(Reservas!I978=$O$11,0.45,IF(Reservas!I978=$O$12,0.33,"")))),Reservas!K978)</f>
        <v/>
      </c>
      <c r="CE973" t="str">
        <f>IF(Reservas!N978="",IF(Reservas!M978="","",IF(Reservas!L978=$O$10,0.85,IF(Reservas!L978=$O$11,0.45,IF(Reservas!L978=$O$12,0.33,"")))),Reservas!N978)</f>
        <v/>
      </c>
      <c r="CF973" t="str">
        <f>IF(Reservas!Q978="",IF(Reservas!P978="","",IF(Reservas!O978=$O$10,0.85,IF(Reservas!O978=$O$11,0.45,IF(Reservas!O978=$O$12,0.33,"")))),Reservas!Q978)</f>
        <v/>
      </c>
      <c r="CG973" t="str">
        <f>IF(Reservas!T978="",IF(Reservas!S978="","",IF(Reservas!R978=$O$10,0.85,IF(Reservas!R978=$O$11,0.45,IF(Reservas!R978=$O$12,0.33,"")))),Reservas!T978)</f>
        <v/>
      </c>
      <c r="CH973" t="str">
        <f>IF(Reservas!W978="",IF(Reservas!V978="","",IF(Reservas!U978=$O$10,0.85,IF(Reservas!U978=$O$11,0.45,IF(Reservas!U978=$O$12,0.33,"")))),Reservas!W978)</f>
        <v/>
      </c>
      <c r="CI973" t="str">
        <f>IF(Reservas!Z978="",IF(Reservas!Y978="","",IF(Reservas!X978=$O$10,0.85,IF(Reservas!X978=$O$11,0.45,IF(Reservas!X978=$O$12,0.33,"")))),Reservas!Z978)</f>
        <v/>
      </c>
      <c r="CJ973" t="str">
        <f>IF(Reservas!AC978="",IF(Reservas!AB978="","",IF(Reservas!AA978=$O$10,0.85,IF(Reservas!AA978=$O$11,0.45,IF(Reservas!AA978=$O$12,0.33,"")))),Reservas!AC978)</f>
        <v/>
      </c>
      <c r="CK973" t="str">
        <f>IF(Reservas!AF978="",IF(Reservas!AE978="","",IF(Reservas!AD978=$O$10,0.85,IF(Reservas!AD978=$O$11,0.45,IF(Reservas!AD978=$O$12,0.33,"")))),Reservas!AF978)</f>
        <v/>
      </c>
      <c r="CL973" t="str">
        <f>IF(Reservas!AI978="",IF(Reservas!AH978="","",IF(Reservas!AG978=$O$10,0.85,IF(Reservas!AG978=$O$11,0.45,IF(Reservas!AG978=$O$12,0.33,"")))),Reservas!AI978)</f>
        <v/>
      </c>
      <c r="CM973" t="str">
        <f>IF(Reservas!AL978="",IF(Reservas!AK978="","",IF(Reservas!AJ978=$O$10,0.85,IF(Reservas!AJ978=$O$11,0.45,IF(Reservas!AJ978=$O$12,0.33,"")))),Reservas!AL978)</f>
        <v/>
      </c>
      <c r="CO973" t="str">
        <f>IFERROR('Prod y alimentación'!E1031*IF($AN973=$R$10,VLOOKUP($AO973,Listas!$B$6:$C$106,2,),IF($AN973=$R$11,VLOOKUP($AO973,Listas!$E$6:$F$106,2,),IF($AN973=$R$12,VLOOKUP($AO973,Listas!$H$6:$I$106,2,),""))),"")</f>
        <v/>
      </c>
      <c r="CP973" t="str">
        <f>IFERROR('Prod y alimentación'!H1031*IF($AN973=$R$10,VLOOKUP($AO973,Listas!$B$6:$C$106,2,),IF($AN973=$R$11,VLOOKUP($AO973,Listas!$E$6:$F$106,2,),IF($AN973=$R$12,VLOOKUP($AO973,Listas!$H$6:$I$106,2,),""))),"")</f>
        <v/>
      </c>
      <c r="CQ973" t="str">
        <f>IFERROR('Prod y alimentación'!K1031*IF($AN973=$R$10,VLOOKUP($AO973,Listas!$B$6:$C$106,2,),IF($AN973=$R$11,VLOOKUP($AO973,Listas!$E$6:$F$106,2,),IF($AN973=$R$12,VLOOKUP($AO973,Listas!$H$6:$I$106,2,),""))),"")</f>
        <v/>
      </c>
      <c r="CR973" t="str">
        <f>IFERROR('Prod y alimentación'!N1031*IF($AN973=$R$10,VLOOKUP($AO973,Listas!$B$6:$C$106,2,),IF($AN973=$R$11,VLOOKUP($AO973,Listas!$E$6:$F$106,2,),IF($AN973=$R$12,VLOOKUP($AO973,Listas!$H$6:$I$106,2,),""))),"")</f>
        <v/>
      </c>
      <c r="CS973" t="str">
        <f>IFERROR('Prod y alimentación'!Q1031*IF($AN973=$R$10,VLOOKUP($AO973,Listas!$B$6:$C$106,2,),IF($AN973=$R$11,VLOOKUP($AO973,Listas!$E$6:$F$106,2,),IF($AN973=$R$12,VLOOKUP($AO973,Listas!$H$6:$I$106,2,),""))),"")</f>
        <v/>
      </c>
      <c r="CT973" t="str">
        <f>IFERROR('Prod y alimentación'!T1031*IF($AN973=$R$10,VLOOKUP($AO973,Listas!$B$6:$C$106,2,),IF($AN973=$R$11,VLOOKUP($AO973,Listas!$E$6:$F$106,2,),IF($AN973=$R$12,VLOOKUP($AO973,Listas!$H$6:$I$106,2,),""))),"")</f>
        <v/>
      </c>
      <c r="CU973" t="str">
        <f>IFERROR('Prod y alimentación'!W1031*IF($AN973=$R$10,VLOOKUP($AO973,Listas!$B$6:$C$106,2,),IF($AN973=$R$11,VLOOKUP($AO973,Listas!$E$6:$F$106,2,),IF($AN973=$R$12,VLOOKUP($AO973,Listas!$H$6:$I$106,2,),""))),"")</f>
        <v/>
      </c>
      <c r="CV973" t="str">
        <f>IFERROR('Prod y alimentación'!Z1031*IF($AN973=$R$10,VLOOKUP($AO973,Listas!$B$6:$C$106,2,),IF($AN973=$R$11,VLOOKUP($AO973,Listas!$E$6:$F$106,2,),IF($AN973=$R$12,VLOOKUP($AO973,Listas!$H$6:$I$106,2,),""))),"")</f>
        <v/>
      </c>
      <c r="CW973" t="str">
        <f>IFERROR('Prod y alimentación'!AC1031*IF($AN973=$R$10,VLOOKUP($AO973,Listas!$B$6:$C$106,2,),IF($AN973=$R$11,VLOOKUP($AO973,Listas!$E$6:$F$106,2,),IF($AN973=$R$12,VLOOKUP($AO973,Listas!$H$6:$I$106,2,),""))),"")</f>
        <v/>
      </c>
      <c r="CX973" t="str">
        <f>IFERROR('Prod y alimentación'!AF1031*IF($AN973=$R$10,VLOOKUP($AO973,Listas!$B$6:$C$106,2,),IF($AN973=$R$11,VLOOKUP($AO973,Listas!$E$6:$F$106,2,),IF($AN973=$R$12,VLOOKUP($AO973,Listas!$H$6:$I$106,2,),""))),"")</f>
        <v/>
      </c>
      <c r="CY973" t="str">
        <f>IFERROR('Prod y alimentación'!AI1031*IF($AN973=$R$10,VLOOKUP($AO973,Listas!$B$6:$C$106,2,),IF($AN973=$R$11,VLOOKUP($AO973,Listas!$E$6:$F$106,2,),IF($AN973=$R$12,VLOOKUP($AO973,Listas!$H$6:$I$106,2,),""))),"")</f>
        <v/>
      </c>
      <c r="CZ973" t="str">
        <f>IFERROR('Prod y alimentación'!AL1031*IF($AN973=$R$10,VLOOKUP($AO973,Listas!$B$6:$C$106,2,),IF($AN973=$R$11,VLOOKUP($AO973,Listas!$E$6:$F$106,2,),IF($AN973=$R$12,VLOOKUP($AO973,Listas!$H$6:$I$106,2,),""))),"")</f>
        <v/>
      </c>
    </row>
    <row r="974" spans="80:104" x14ac:dyDescent="0.35">
      <c r="CB974" t="str">
        <f>IF(Reservas!E979="",IF(Reservas!D979="","",IF(Reservas!C979=$O$10,0.85,IF(Reservas!C979=$O$11,0.45,IF(Reservas!C979=$O$12,0.33,"")))),Reservas!E979)</f>
        <v/>
      </c>
      <c r="CC974" t="str">
        <f>IF(Reservas!H979="",IF(Reservas!G979="","",IF(Reservas!F979=$O$10,0.85,IF(Reservas!F979=$O$11,0.45,IF(Reservas!F979=$O$12,0.33,"")))),Reservas!H979)</f>
        <v/>
      </c>
      <c r="CD974" t="str">
        <f>IF(Reservas!K979="",IF(Reservas!J979="","",IF(Reservas!I979=$O$10,0.85,IF(Reservas!I979=$O$11,0.45,IF(Reservas!I979=$O$12,0.33,"")))),Reservas!K979)</f>
        <v/>
      </c>
      <c r="CE974" t="str">
        <f>IF(Reservas!N979="",IF(Reservas!M979="","",IF(Reservas!L979=$O$10,0.85,IF(Reservas!L979=$O$11,0.45,IF(Reservas!L979=$O$12,0.33,"")))),Reservas!N979)</f>
        <v/>
      </c>
      <c r="CF974" t="str">
        <f>IF(Reservas!Q979="",IF(Reservas!P979="","",IF(Reservas!O979=$O$10,0.85,IF(Reservas!O979=$O$11,0.45,IF(Reservas!O979=$O$12,0.33,"")))),Reservas!Q979)</f>
        <v/>
      </c>
      <c r="CG974" t="str">
        <f>IF(Reservas!T979="",IF(Reservas!S979="","",IF(Reservas!R979=$O$10,0.85,IF(Reservas!R979=$O$11,0.45,IF(Reservas!R979=$O$12,0.33,"")))),Reservas!T979)</f>
        <v/>
      </c>
      <c r="CH974" t="str">
        <f>IF(Reservas!W979="",IF(Reservas!V979="","",IF(Reservas!U979=$O$10,0.85,IF(Reservas!U979=$O$11,0.45,IF(Reservas!U979=$O$12,0.33,"")))),Reservas!W979)</f>
        <v/>
      </c>
      <c r="CI974" t="str">
        <f>IF(Reservas!Z979="",IF(Reservas!Y979="","",IF(Reservas!X979=$O$10,0.85,IF(Reservas!X979=$O$11,0.45,IF(Reservas!X979=$O$12,0.33,"")))),Reservas!Z979)</f>
        <v/>
      </c>
      <c r="CJ974" t="str">
        <f>IF(Reservas!AC979="",IF(Reservas!AB979="","",IF(Reservas!AA979=$O$10,0.85,IF(Reservas!AA979=$O$11,0.45,IF(Reservas!AA979=$O$12,0.33,"")))),Reservas!AC979)</f>
        <v/>
      </c>
      <c r="CK974" t="str">
        <f>IF(Reservas!AF979="",IF(Reservas!AE979="","",IF(Reservas!AD979=$O$10,0.85,IF(Reservas!AD979=$O$11,0.45,IF(Reservas!AD979=$O$12,0.33,"")))),Reservas!AF979)</f>
        <v/>
      </c>
      <c r="CL974" t="str">
        <f>IF(Reservas!AI979="",IF(Reservas!AH979="","",IF(Reservas!AG979=$O$10,0.85,IF(Reservas!AG979=$O$11,0.45,IF(Reservas!AG979=$O$12,0.33,"")))),Reservas!AI979)</f>
        <v/>
      </c>
      <c r="CM974" t="str">
        <f>IF(Reservas!AL979="",IF(Reservas!AK979="","",IF(Reservas!AJ979=$O$10,0.85,IF(Reservas!AJ979=$O$11,0.45,IF(Reservas!AJ979=$O$12,0.33,"")))),Reservas!AL979)</f>
        <v/>
      </c>
      <c r="CO974" t="str">
        <f>IFERROR('Prod y alimentación'!E1032*IF($AN974=$R$10,VLOOKUP($AO974,Listas!$B$6:$C$106,2,),IF($AN974=$R$11,VLOOKUP($AO974,Listas!$E$6:$F$106,2,),IF($AN974=$R$12,VLOOKUP($AO974,Listas!$H$6:$I$106,2,),""))),"")</f>
        <v/>
      </c>
      <c r="CP974" t="str">
        <f>IFERROR('Prod y alimentación'!H1032*IF($AN974=$R$10,VLOOKUP($AO974,Listas!$B$6:$C$106,2,),IF($AN974=$R$11,VLOOKUP($AO974,Listas!$E$6:$F$106,2,),IF($AN974=$R$12,VLOOKUP($AO974,Listas!$H$6:$I$106,2,),""))),"")</f>
        <v/>
      </c>
      <c r="CQ974" t="str">
        <f>IFERROR('Prod y alimentación'!K1032*IF($AN974=$R$10,VLOOKUP($AO974,Listas!$B$6:$C$106,2,),IF($AN974=$R$11,VLOOKUP($AO974,Listas!$E$6:$F$106,2,),IF($AN974=$R$12,VLOOKUP($AO974,Listas!$H$6:$I$106,2,),""))),"")</f>
        <v/>
      </c>
      <c r="CR974" t="str">
        <f>IFERROR('Prod y alimentación'!N1032*IF($AN974=$R$10,VLOOKUP($AO974,Listas!$B$6:$C$106,2,),IF($AN974=$R$11,VLOOKUP($AO974,Listas!$E$6:$F$106,2,),IF($AN974=$R$12,VLOOKUP($AO974,Listas!$H$6:$I$106,2,),""))),"")</f>
        <v/>
      </c>
      <c r="CS974" t="str">
        <f>IFERROR('Prod y alimentación'!Q1032*IF($AN974=$R$10,VLOOKUP($AO974,Listas!$B$6:$C$106,2,),IF($AN974=$R$11,VLOOKUP($AO974,Listas!$E$6:$F$106,2,),IF($AN974=$R$12,VLOOKUP($AO974,Listas!$H$6:$I$106,2,),""))),"")</f>
        <v/>
      </c>
      <c r="CT974" t="str">
        <f>IFERROR('Prod y alimentación'!T1032*IF($AN974=$R$10,VLOOKUP($AO974,Listas!$B$6:$C$106,2,),IF($AN974=$R$11,VLOOKUP($AO974,Listas!$E$6:$F$106,2,),IF($AN974=$R$12,VLOOKUP($AO974,Listas!$H$6:$I$106,2,),""))),"")</f>
        <v/>
      </c>
      <c r="CU974" t="str">
        <f>IFERROR('Prod y alimentación'!W1032*IF($AN974=$R$10,VLOOKUP($AO974,Listas!$B$6:$C$106,2,),IF($AN974=$R$11,VLOOKUP($AO974,Listas!$E$6:$F$106,2,),IF($AN974=$R$12,VLOOKUP($AO974,Listas!$H$6:$I$106,2,),""))),"")</f>
        <v/>
      </c>
      <c r="CV974" t="str">
        <f>IFERROR('Prod y alimentación'!Z1032*IF($AN974=$R$10,VLOOKUP($AO974,Listas!$B$6:$C$106,2,),IF($AN974=$R$11,VLOOKUP($AO974,Listas!$E$6:$F$106,2,),IF($AN974=$R$12,VLOOKUP($AO974,Listas!$H$6:$I$106,2,),""))),"")</f>
        <v/>
      </c>
      <c r="CW974" t="str">
        <f>IFERROR('Prod y alimentación'!AC1032*IF($AN974=$R$10,VLOOKUP($AO974,Listas!$B$6:$C$106,2,),IF($AN974=$R$11,VLOOKUP($AO974,Listas!$E$6:$F$106,2,),IF($AN974=$R$12,VLOOKUP($AO974,Listas!$H$6:$I$106,2,),""))),"")</f>
        <v/>
      </c>
      <c r="CX974" t="str">
        <f>IFERROR('Prod y alimentación'!AF1032*IF($AN974=$R$10,VLOOKUP($AO974,Listas!$B$6:$C$106,2,),IF($AN974=$R$11,VLOOKUP($AO974,Listas!$E$6:$F$106,2,),IF($AN974=$R$12,VLOOKUP($AO974,Listas!$H$6:$I$106,2,),""))),"")</f>
        <v/>
      </c>
      <c r="CY974" t="str">
        <f>IFERROR('Prod y alimentación'!AI1032*IF($AN974=$R$10,VLOOKUP($AO974,Listas!$B$6:$C$106,2,),IF($AN974=$R$11,VLOOKUP($AO974,Listas!$E$6:$F$106,2,),IF($AN974=$R$12,VLOOKUP($AO974,Listas!$H$6:$I$106,2,),""))),"")</f>
        <v/>
      </c>
      <c r="CZ974" t="str">
        <f>IFERROR('Prod y alimentación'!AL1032*IF($AN974=$R$10,VLOOKUP($AO974,Listas!$B$6:$C$106,2,),IF($AN974=$R$11,VLOOKUP($AO974,Listas!$E$6:$F$106,2,),IF($AN974=$R$12,VLOOKUP($AO974,Listas!$H$6:$I$106,2,),""))),"")</f>
        <v/>
      </c>
    </row>
    <row r="975" spans="80:104" x14ac:dyDescent="0.35">
      <c r="CB975" t="str">
        <f>IF(Reservas!E980="",IF(Reservas!D980="","",IF(Reservas!C980=$O$10,0.85,IF(Reservas!C980=$O$11,0.45,IF(Reservas!C980=$O$12,0.33,"")))),Reservas!E980)</f>
        <v/>
      </c>
      <c r="CC975" t="str">
        <f>IF(Reservas!H980="",IF(Reservas!G980="","",IF(Reservas!F980=$O$10,0.85,IF(Reservas!F980=$O$11,0.45,IF(Reservas!F980=$O$12,0.33,"")))),Reservas!H980)</f>
        <v/>
      </c>
      <c r="CD975" t="str">
        <f>IF(Reservas!K980="",IF(Reservas!J980="","",IF(Reservas!I980=$O$10,0.85,IF(Reservas!I980=$O$11,0.45,IF(Reservas!I980=$O$12,0.33,"")))),Reservas!K980)</f>
        <v/>
      </c>
      <c r="CE975" t="str">
        <f>IF(Reservas!N980="",IF(Reservas!M980="","",IF(Reservas!L980=$O$10,0.85,IF(Reservas!L980=$O$11,0.45,IF(Reservas!L980=$O$12,0.33,"")))),Reservas!N980)</f>
        <v/>
      </c>
      <c r="CF975" t="str">
        <f>IF(Reservas!Q980="",IF(Reservas!P980="","",IF(Reservas!O980=$O$10,0.85,IF(Reservas!O980=$O$11,0.45,IF(Reservas!O980=$O$12,0.33,"")))),Reservas!Q980)</f>
        <v/>
      </c>
      <c r="CG975" t="str">
        <f>IF(Reservas!T980="",IF(Reservas!S980="","",IF(Reservas!R980=$O$10,0.85,IF(Reservas!R980=$O$11,0.45,IF(Reservas!R980=$O$12,0.33,"")))),Reservas!T980)</f>
        <v/>
      </c>
      <c r="CH975" t="str">
        <f>IF(Reservas!W980="",IF(Reservas!V980="","",IF(Reservas!U980=$O$10,0.85,IF(Reservas!U980=$O$11,0.45,IF(Reservas!U980=$O$12,0.33,"")))),Reservas!W980)</f>
        <v/>
      </c>
      <c r="CI975" t="str">
        <f>IF(Reservas!Z980="",IF(Reservas!Y980="","",IF(Reservas!X980=$O$10,0.85,IF(Reservas!X980=$O$11,0.45,IF(Reservas!X980=$O$12,0.33,"")))),Reservas!Z980)</f>
        <v/>
      </c>
      <c r="CJ975" t="str">
        <f>IF(Reservas!AC980="",IF(Reservas!AB980="","",IF(Reservas!AA980=$O$10,0.85,IF(Reservas!AA980=$O$11,0.45,IF(Reservas!AA980=$O$12,0.33,"")))),Reservas!AC980)</f>
        <v/>
      </c>
      <c r="CK975" t="str">
        <f>IF(Reservas!AF980="",IF(Reservas!AE980="","",IF(Reservas!AD980=$O$10,0.85,IF(Reservas!AD980=$O$11,0.45,IF(Reservas!AD980=$O$12,0.33,"")))),Reservas!AF980)</f>
        <v/>
      </c>
      <c r="CL975" t="str">
        <f>IF(Reservas!AI980="",IF(Reservas!AH980="","",IF(Reservas!AG980=$O$10,0.85,IF(Reservas!AG980=$O$11,0.45,IF(Reservas!AG980=$O$12,0.33,"")))),Reservas!AI980)</f>
        <v/>
      </c>
      <c r="CM975" t="str">
        <f>IF(Reservas!AL980="",IF(Reservas!AK980="","",IF(Reservas!AJ980=$O$10,0.85,IF(Reservas!AJ980=$O$11,0.45,IF(Reservas!AJ980=$O$12,0.33,"")))),Reservas!AL980)</f>
        <v/>
      </c>
      <c r="CO975" t="str">
        <f>IFERROR('Prod y alimentación'!E1033*IF($AN975=$R$10,VLOOKUP($AO975,Listas!$B$6:$C$106,2,),IF($AN975=$R$11,VLOOKUP($AO975,Listas!$E$6:$F$106,2,),IF($AN975=$R$12,VLOOKUP($AO975,Listas!$H$6:$I$106,2,),""))),"")</f>
        <v/>
      </c>
      <c r="CP975" t="str">
        <f>IFERROR('Prod y alimentación'!H1033*IF($AN975=$R$10,VLOOKUP($AO975,Listas!$B$6:$C$106,2,),IF($AN975=$R$11,VLOOKUP($AO975,Listas!$E$6:$F$106,2,),IF($AN975=$R$12,VLOOKUP($AO975,Listas!$H$6:$I$106,2,),""))),"")</f>
        <v/>
      </c>
      <c r="CQ975" t="str">
        <f>IFERROR('Prod y alimentación'!K1033*IF($AN975=$R$10,VLOOKUP($AO975,Listas!$B$6:$C$106,2,),IF($AN975=$R$11,VLOOKUP($AO975,Listas!$E$6:$F$106,2,),IF($AN975=$R$12,VLOOKUP($AO975,Listas!$H$6:$I$106,2,),""))),"")</f>
        <v/>
      </c>
      <c r="CR975" t="str">
        <f>IFERROR('Prod y alimentación'!N1033*IF($AN975=$R$10,VLOOKUP($AO975,Listas!$B$6:$C$106,2,),IF($AN975=$R$11,VLOOKUP($AO975,Listas!$E$6:$F$106,2,),IF($AN975=$R$12,VLOOKUP($AO975,Listas!$H$6:$I$106,2,),""))),"")</f>
        <v/>
      </c>
      <c r="CS975" t="str">
        <f>IFERROR('Prod y alimentación'!Q1033*IF($AN975=$R$10,VLOOKUP($AO975,Listas!$B$6:$C$106,2,),IF($AN975=$R$11,VLOOKUP($AO975,Listas!$E$6:$F$106,2,),IF($AN975=$R$12,VLOOKUP($AO975,Listas!$H$6:$I$106,2,),""))),"")</f>
        <v/>
      </c>
      <c r="CT975" t="str">
        <f>IFERROR('Prod y alimentación'!T1033*IF($AN975=$R$10,VLOOKUP($AO975,Listas!$B$6:$C$106,2,),IF($AN975=$R$11,VLOOKUP($AO975,Listas!$E$6:$F$106,2,),IF($AN975=$R$12,VLOOKUP($AO975,Listas!$H$6:$I$106,2,),""))),"")</f>
        <v/>
      </c>
      <c r="CU975" t="str">
        <f>IFERROR('Prod y alimentación'!W1033*IF($AN975=$R$10,VLOOKUP($AO975,Listas!$B$6:$C$106,2,),IF($AN975=$R$11,VLOOKUP($AO975,Listas!$E$6:$F$106,2,),IF($AN975=$R$12,VLOOKUP($AO975,Listas!$H$6:$I$106,2,),""))),"")</f>
        <v/>
      </c>
      <c r="CV975" t="str">
        <f>IFERROR('Prod y alimentación'!Z1033*IF($AN975=$R$10,VLOOKUP($AO975,Listas!$B$6:$C$106,2,),IF($AN975=$R$11,VLOOKUP($AO975,Listas!$E$6:$F$106,2,),IF($AN975=$R$12,VLOOKUP($AO975,Listas!$H$6:$I$106,2,),""))),"")</f>
        <v/>
      </c>
      <c r="CW975" t="str">
        <f>IFERROR('Prod y alimentación'!AC1033*IF($AN975=$R$10,VLOOKUP($AO975,Listas!$B$6:$C$106,2,),IF($AN975=$R$11,VLOOKUP($AO975,Listas!$E$6:$F$106,2,),IF($AN975=$R$12,VLOOKUP($AO975,Listas!$H$6:$I$106,2,),""))),"")</f>
        <v/>
      </c>
      <c r="CX975" t="str">
        <f>IFERROR('Prod y alimentación'!AF1033*IF($AN975=$R$10,VLOOKUP($AO975,Listas!$B$6:$C$106,2,),IF($AN975=$R$11,VLOOKUP($AO975,Listas!$E$6:$F$106,2,),IF($AN975=$R$12,VLOOKUP($AO975,Listas!$H$6:$I$106,2,),""))),"")</f>
        <v/>
      </c>
      <c r="CY975" t="str">
        <f>IFERROR('Prod y alimentación'!AI1033*IF($AN975=$R$10,VLOOKUP($AO975,Listas!$B$6:$C$106,2,),IF($AN975=$R$11,VLOOKUP($AO975,Listas!$E$6:$F$106,2,),IF($AN975=$R$12,VLOOKUP($AO975,Listas!$H$6:$I$106,2,),""))),"")</f>
        <v/>
      </c>
      <c r="CZ975" t="str">
        <f>IFERROR('Prod y alimentación'!AL1033*IF($AN975=$R$10,VLOOKUP($AO975,Listas!$B$6:$C$106,2,),IF($AN975=$R$11,VLOOKUP($AO975,Listas!$E$6:$F$106,2,),IF($AN975=$R$12,VLOOKUP($AO975,Listas!$H$6:$I$106,2,),""))),"")</f>
        <v/>
      </c>
    </row>
    <row r="976" spans="80:104" x14ac:dyDescent="0.35">
      <c r="CB976" t="str">
        <f>IF(Reservas!E981="",IF(Reservas!D981="","",IF(Reservas!C981=$O$10,0.85,IF(Reservas!C981=$O$11,0.45,IF(Reservas!C981=$O$12,0.33,"")))),Reservas!E981)</f>
        <v/>
      </c>
      <c r="CC976" t="str">
        <f>IF(Reservas!H981="",IF(Reservas!G981="","",IF(Reservas!F981=$O$10,0.85,IF(Reservas!F981=$O$11,0.45,IF(Reservas!F981=$O$12,0.33,"")))),Reservas!H981)</f>
        <v/>
      </c>
      <c r="CD976" t="str">
        <f>IF(Reservas!K981="",IF(Reservas!J981="","",IF(Reservas!I981=$O$10,0.85,IF(Reservas!I981=$O$11,0.45,IF(Reservas!I981=$O$12,0.33,"")))),Reservas!K981)</f>
        <v/>
      </c>
      <c r="CE976" t="str">
        <f>IF(Reservas!N981="",IF(Reservas!M981="","",IF(Reservas!L981=$O$10,0.85,IF(Reservas!L981=$O$11,0.45,IF(Reservas!L981=$O$12,0.33,"")))),Reservas!N981)</f>
        <v/>
      </c>
      <c r="CF976" t="str">
        <f>IF(Reservas!Q981="",IF(Reservas!P981="","",IF(Reservas!O981=$O$10,0.85,IF(Reservas!O981=$O$11,0.45,IF(Reservas!O981=$O$12,0.33,"")))),Reservas!Q981)</f>
        <v/>
      </c>
      <c r="CG976" t="str">
        <f>IF(Reservas!T981="",IF(Reservas!S981="","",IF(Reservas!R981=$O$10,0.85,IF(Reservas!R981=$O$11,0.45,IF(Reservas!R981=$O$12,0.33,"")))),Reservas!T981)</f>
        <v/>
      </c>
      <c r="CH976" t="str">
        <f>IF(Reservas!W981="",IF(Reservas!V981="","",IF(Reservas!U981=$O$10,0.85,IF(Reservas!U981=$O$11,0.45,IF(Reservas!U981=$O$12,0.33,"")))),Reservas!W981)</f>
        <v/>
      </c>
      <c r="CI976" t="str">
        <f>IF(Reservas!Z981="",IF(Reservas!Y981="","",IF(Reservas!X981=$O$10,0.85,IF(Reservas!X981=$O$11,0.45,IF(Reservas!X981=$O$12,0.33,"")))),Reservas!Z981)</f>
        <v/>
      </c>
      <c r="CJ976" t="str">
        <f>IF(Reservas!AC981="",IF(Reservas!AB981="","",IF(Reservas!AA981=$O$10,0.85,IF(Reservas!AA981=$O$11,0.45,IF(Reservas!AA981=$O$12,0.33,"")))),Reservas!AC981)</f>
        <v/>
      </c>
      <c r="CK976" t="str">
        <f>IF(Reservas!AF981="",IF(Reservas!AE981="","",IF(Reservas!AD981=$O$10,0.85,IF(Reservas!AD981=$O$11,0.45,IF(Reservas!AD981=$O$12,0.33,"")))),Reservas!AF981)</f>
        <v/>
      </c>
      <c r="CL976" t="str">
        <f>IF(Reservas!AI981="",IF(Reservas!AH981="","",IF(Reservas!AG981=$O$10,0.85,IF(Reservas!AG981=$O$11,0.45,IF(Reservas!AG981=$O$12,0.33,"")))),Reservas!AI981)</f>
        <v/>
      </c>
      <c r="CM976" t="str">
        <f>IF(Reservas!AL981="",IF(Reservas!AK981="","",IF(Reservas!AJ981=$O$10,0.85,IF(Reservas!AJ981=$O$11,0.45,IF(Reservas!AJ981=$O$12,0.33,"")))),Reservas!AL981)</f>
        <v/>
      </c>
      <c r="CO976" t="str">
        <f>IFERROR('Prod y alimentación'!E1034*IF($AN976=$R$10,VLOOKUP($AO976,Listas!$B$6:$C$106,2,),IF($AN976=$R$11,VLOOKUP($AO976,Listas!$E$6:$F$106,2,),IF($AN976=$R$12,VLOOKUP($AO976,Listas!$H$6:$I$106,2,),""))),"")</f>
        <v/>
      </c>
      <c r="CP976" t="str">
        <f>IFERROR('Prod y alimentación'!H1034*IF($AN976=$R$10,VLOOKUP($AO976,Listas!$B$6:$C$106,2,),IF($AN976=$R$11,VLOOKUP($AO976,Listas!$E$6:$F$106,2,),IF($AN976=$R$12,VLOOKUP($AO976,Listas!$H$6:$I$106,2,),""))),"")</f>
        <v/>
      </c>
      <c r="CQ976" t="str">
        <f>IFERROR('Prod y alimentación'!K1034*IF($AN976=$R$10,VLOOKUP($AO976,Listas!$B$6:$C$106,2,),IF($AN976=$R$11,VLOOKUP($AO976,Listas!$E$6:$F$106,2,),IF($AN976=$R$12,VLOOKUP($AO976,Listas!$H$6:$I$106,2,),""))),"")</f>
        <v/>
      </c>
      <c r="CR976" t="str">
        <f>IFERROR('Prod y alimentación'!N1034*IF($AN976=$R$10,VLOOKUP($AO976,Listas!$B$6:$C$106,2,),IF($AN976=$R$11,VLOOKUP($AO976,Listas!$E$6:$F$106,2,),IF($AN976=$R$12,VLOOKUP($AO976,Listas!$H$6:$I$106,2,),""))),"")</f>
        <v/>
      </c>
      <c r="CS976" t="str">
        <f>IFERROR('Prod y alimentación'!Q1034*IF($AN976=$R$10,VLOOKUP($AO976,Listas!$B$6:$C$106,2,),IF($AN976=$R$11,VLOOKUP($AO976,Listas!$E$6:$F$106,2,),IF($AN976=$R$12,VLOOKUP($AO976,Listas!$H$6:$I$106,2,),""))),"")</f>
        <v/>
      </c>
      <c r="CT976" t="str">
        <f>IFERROR('Prod y alimentación'!T1034*IF($AN976=$R$10,VLOOKUP($AO976,Listas!$B$6:$C$106,2,),IF($AN976=$R$11,VLOOKUP($AO976,Listas!$E$6:$F$106,2,),IF($AN976=$R$12,VLOOKUP($AO976,Listas!$H$6:$I$106,2,),""))),"")</f>
        <v/>
      </c>
      <c r="CU976" t="str">
        <f>IFERROR('Prod y alimentación'!W1034*IF($AN976=$R$10,VLOOKUP($AO976,Listas!$B$6:$C$106,2,),IF($AN976=$R$11,VLOOKUP($AO976,Listas!$E$6:$F$106,2,),IF($AN976=$R$12,VLOOKUP($AO976,Listas!$H$6:$I$106,2,),""))),"")</f>
        <v/>
      </c>
      <c r="CV976" t="str">
        <f>IFERROR('Prod y alimentación'!Z1034*IF($AN976=$R$10,VLOOKUP($AO976,Listas!$B$6:$C$106,2,),IF($AN976=$R$11,VLOOKUP($AO976,Listas!$E$6:$F$106,2,),IF($AN976=$R$12,VLOOKUP($AO976,Listas!$H$6:$I$106,2,),""))),"")</f>
        <v/>
      </c>
      <c r="CW976" t="str">
        <f>IFERROR('Prod y alimentación'!AC1034*IF($AN976=$R$10,VLOOKUP($AO976,Listas!$B$6:$C$106,2,),IF($AN976=$R$11,VLOOKUP($AO976,Listas!$E$6:$F$106,2,),IF($AN976=$R$12,VLOOKUP($AO976,Listas!$H$6:$I$106,2,),""))),"")</f>
        <v/>
      </c>
      <c r="CX976" t="str">
        <f>IFERROR('Prod y alimentación'!AF1034*IF($AN976=$R$10,VLOOKUP($AO976,Listas!$B$6:$C$106,2,),IF($AN976=$R$11,VLOOKUP($AO976,Listas!$E$6:$F$106,2,),IF($AN976=$R$12,VLOOKUP($AO976,Listas!$H$6:$I$106,2,),""))),"")</f>
        <v/>
      </c>
      <c r="CY976" t="str">
        <f>IFERROR('Prod y alimentación'!AI1034*IF($AN976=$R$10,VLOOKUP($AO976,Listas!$B$6:$C$106,2,),IF($AN976=$R$11,VLOOKUP($AO976,Listas!$E$6:$F$106,2,),IF($AN976=$R$12,VLOOKUP($AO976,Listas!$H$6:$I$106,2,),""))),"")</f>
        <v/>
      </c>
      <c r="CZ976" t="str">
        <f>IFERROR('Prod y alimentación'!AL1034*IF($AN976=$R$10,VLOOKUP($AO976,Listas!$B$6:$C$106,2,),IF($AN976=$R$11,VLOOKUP($AO976,Listas!$E$6:$F$106,2,),IF($AN976=$R$12,VLOOKUP($AO976,Listas!$H$6:$I$106,2,),""))),"")</f>
        <v/>
      </c>
    </row>
    <row r="977" spans="80:104" x14ac:dyDescent="0.35">
      <c r="CB977" t="str">
        <f>IF(Reservas!E982="",IF(Reservas!D982="","",IF(Reservas!C982=$O$10,0.85,IF(Reservas!C982=$O$11,0.45,IF(Reservas!C982=$O$12,0.33,"")))),Reservas!E982)</f>
        <v/>
      </c>
      <c r="CC977" t="str">
        <f>IF(Reservas!H982="",IF(Reservas!G982="","",IF(Reservas!F982=$O$10,0.85,IF(Reservas!F982=$O$11,0.45,IF(Reservas!F982=$O$12,0.33,"")))),Reservas!H982)</f>
        <v/>
      </c>
      <c r="CD977" t="str">
        <f>IF(Reservas!K982="",IF(Reservas!J982="","",IF(Reservas!I982=$O$10,0.85,IF(Reservas!I982=$O$11,0.45,IF(Reservas!I982=$O$12,0.33,"")))),Reservas!K982)</f>
        <v/>
      </c>
      <c r="CE977" t="str">
        <f>IF(Reservas!N982="",IF(Reservas!M982="","",IF(Reservas!L982=$O$10,0.85,IF(Reservas!L982=$O$11,0.45,IF(Reservas!L982=$O$12,0.33,"")))),Reservas!N982)</f>
        <v/>
      </c>
      <c r="CF977" t="str">
        <f>IF(Reservas!Q982="",IF(Reservas!P982="","",IF(Reservas!O982=$O$10,0.85,IF(Reservas!O982=$O$11,0.45,IF(Reservas!O982=$O$12,0.33,"")))),Reservas!Q982)</f>
        <v/>
      </c>
      <c r="CG977" t="str">
        <f>IF(Reservas!T982="",IF(Reservas!S982="","",IF(Reservas!R982=$O$10,0.85,IF(Reservas!R982=$O$11,0.45,IF(Reservas!R982=$O$12,0.33,"")))),Reservas!T982)</f>
        <v/>
      </c>
      <c r="CH977" t="str">
        <f>IF(Reservas!W982="",IF(Reservas!V982="","",IF(Reservas!U982=$O$10,0.85,IF(Reservas!U982=$O$11,0.45,IF(Reservas!U982=$O$12,0.33,"")))),Reservas!W982)</f>
        <v/>
      </c>
      <c r="CI977" t="str">
        <f>IF(Reservas!Z982="",IF(Reservas!Y982="","",IF(Reservas!X982=$O$10,0.85,IF(Reservas!X982=$O$11,0.45,IF(Reservas!X982=$O$12,0.33,"")))),Reservas!Z982)</f>
        <v/>
      </c>
      <c r="CJ977" t="str">
        <f>IF(Reservas!AC982="",IF(Reservas!AB982="","",IF(Reservas!AA982=$O$10,0.85,IF(Reservas!AA982=$O$11,0.45,IF(Reservas!AA982=$O$12,0.33,"")))),Reservas!AC982)</f>
        <v/>
      </c>
      <c r="CK977" t="str">
        <f>IF(Reservas!AF982="",IF(Reservas!AE982="","",IF(Reservas!AD982=$O$10,0.85,IF(Reservas!AD982=$O$11,0.45,IF(Reservas!AD982=$O$12,0.33,"")))),Reservas!AF982)</f>
        <v/>
      </c>
      <c r="CL977" t="str">
        <f>IF(Reservas!AI982="",IF(Reservas!AH982="","",IF(Reservas!AG982=$O$10,0.85,IF(Reservas!AG982=$O$11,0.45,IF(Reservas!AG982=$O$12,0.33,"")))),Reservas!AI982)</f>
        <v/>
      </c>
      <c r="CM977" t="str">
        <f>IF(Reservas!AL982="",IF(Reservas!AK982="","",IF(Reservas!AJ982=$O$10,0.85,IF(Reservas!AJ982=$O$11,0.45,IF(Reservas!AJ982=$O$12,0.33,"")))),Reservas!AL982)</f>
        <v/>
      </c>
      <c r="CO977" t="str">
        <f>IFERROR('Prod y alimentación'!E1035*IF($AN977=$R$10,VLOOKUP($AO977,Listas!$B$6:$C$106,2,),IF($AN977=$R$11,VLOOKUP($AO977,Listas!$E$6:$F$106,2,),IF($AN977=$R$12,VLOOKUP($AO977,Listas!$H$6:$I$106,2,),""))),"")</f>
        <v/>
      </c>
      <c r="CP977" t="str">
        <f>IFERROR('Prod y alimentación'!H1035*IF($AN977=$R$10,VLOOKUP($AO977,Listas!$B$6:$C$106,2,),IF($AN977=$R$11,VLOOKUP($AO977,Listas!$E$6:$F$106,2,),IF($AN977=$R$12,VLOOKUP($AO977,Listas!$H$6:$I$106,2,),""))),"")</f>
        <v/>
      </c>
      <c r="CQ977" t="str">
        <f>IFERROR('Prod y alimentación'!K1035*IF($AN977=$R$10,VLOOKUP($AO977,Listas!$B$6:$C$106,2,),IF($AN977=$R$11,VLOOKUP($AO977,Listas!$E$6:$F$106,2,),IF($AN977=$R$12,VLOOKUP($AO977,Listas!$H$6:$I$106,2,),""))),"")</f>
        <v/>
      </c>
      <c r="CR977" t="str">
        <f>IFERROR('Prod y alimentación'!N1035*IF($AN977=$R$10,VLOOKUP($AO977,Listas!$B$6:$C$106,2,),IF($AN977=$R$11,VLOOKUP($AO977,Listas!$E$6:$F$106,2,),IF($AN977=$R$12,VLOOKUP($AO977,Listas!$H$6:$I$106,2,),""))),"")</f>
        <v/>
      </c>
      <c r="CS977" t="str">
        <f>IFERROR('Prod y alimentación'!Q1035*IF($AN977=$R$10,VLOOKUP($AO977,Listas!$B$6:$C$106,2,),IF($AN977=$R$11,VLOOKUP($AO977,Listas!$E$6:$F$106,2,),IF($AN977=$R$12,VLOOKUP($AO977,Listas!$H$6:$I$106,2,),""))),"")</f>
        <v/>
      </c>
      <c r="CT977" t="str">
        <f>IFERROR('Prod y alimentación'!T1035*IF($AN977=$R$10,VLOOKUP($AO977,Listas!$B$6:$C$106,2,),IF($AN977=$R$11,VLOOKUP($AO977,Listas!$E$6:$F$106,2,),IF($AN977=$R$12,VLOOKUP($AO977,Listas!$H$6:$I$106,2,),""))),"")</f>
        <v/>
      </c>
      <c r="CU977" t="str">
        <f>IFERROR('Prod y alimentación'!W1035*IF($AN977=$R$10,VLOOKUP($AO977,Listas!$B$6:$C$106,2,),IF($AN977=$R$11,VLOOKUP($AO977,Listas!$E$6:$F$106,2,),IF($AN977=$R$12,VLOOKUP($AO977,Listas!$H$6:$I$106,2,),""))),"")</f>
        <v/>
      </c>
      <c r="CV977" t="str">
        <f>IFERROR('Prod y alimentación'!Z1035*IF($AN977=$R$10,VLOOKUP($AO977,Listas!$B$6:$C$106,2,),IF($AN977=$R$11,VLOOKUP($AO977,Listas!$E$6:$F$106,2,),IF($AN977=$R$12,VLOOKUP($AO977,Listas!$H$6:$I$106,2,),""))),"")</f>
        <v/>
      </c>
      <c r="CW977" t="str">
        <f>IFERROR('Prod y alimentación'!AC1035*IF($AN977=$R$10,VLOOKUP($AO977,Listas!$B$6:$C$106,2,),IF($AN977=$R$11,VLOOKUP($AO977,Listas!$E$6:$F$106,2,),IF($AN977=$R$12,VLOOKUP($AO977,Listas!$H$6:$I$106,2,),""))),"")</f>
        <v/>
      </c>
      <c r="CX977" t="str">
        <f>IFERROR('Prod y alimentación'!AF1035*IF($AN977=$R$10,VLOOKUP($AO977,Listas!$B$6:$C$106,2,),IF($AN977=$R$11,VLOOKUP($AO977,Listas!$E$6:$F$106,2,),IF($AN977=$R$12,VLOOKUP($AO977,Listas!$H$6:$I$106,2,),""))),"")</f>
        <v/>
      </c>
      <c r="CY977" t="str">
        <f>IFERROR('Prod y alimentación'!AI1035*IF($AN977=$R$10,VLOOKUP($AO977,Listas!$B$6:$C$106,2,),IF($AN977=$R$11,VLOOKUP($AO977,Listas!$E$6:$F$106,2,),IF($AN977=$R$12,VLOOKUP($AO977,Listas!$H$6:$I$106,2,),""))),"")</f>
        <v/>
      </c>
      <c r="CZ977" t="str">
        <f>IFERROR('Prod y alimentación'!AL1035*IF($AN977=$R$10,VLOOKUP($AO977,Listas!$B$6:$C$106,2,),IF($AN977=$R$11,VLOOKUP($AO977,Listas!$E$6:$F$106,2,),IF($AN977=$R$12,VLOOKUP($AO977,Listas!$H$6:$I$106,2,),""))),"")</f>
        <v/>
      </c>
    </row>
    <row r="978" spans="80:104" x14ac:dyDescent="0.35">
      <c r="CB978" t="str">
        <f>IF(Reservas!E983="",IF(Reservas!D983="","",IF(Reservas!C983=$O$10,0.85,IF(Reservas!C983=$O$11,0.45,IF(Reservas!C983=$O$12,0.33,"")))),Reservas!E983)</f>
        <v/>
      </c>
      <c r="CC978" t="str">
        <f>IF(Reservas!H983="",IF(Reservas!G983="","",IF(Reservas!F983=$O$10,0.85,IF(Reservas!F983=$O$11,0.45,IF(Reservas!F983=$O$12,0.33,"")))),Reservas!H983)</f>
        <v/>
      </c>
      <c r="CD978" t="str">
        <f>IF(Reservas!K983="",IF(Reservas!J983="","",IF(Reservas!I983=$O$10,0.85,IF(Reservas!I983=$O$11,0.45,IF(Reservas!I983=$O$12,0.33,"")))),Reservas!K983)</f>
        <v/>
      </c>
      <c r="CE978" t="str">
        <f>IF(Reservas!N983="",IF(Reservas!M983="","",IF(Reservas!L983=$O$10,0.85,IF(Reservas!L983=$O$11,0.45,IF(Reservas!L983=$O$12,0.33,"")))),Reservas!N983)</f>
        <v/>
      </c>
      <c r="CF978" t="str">
        <f>IF(Reservas!Q983="",IF(Reservas!P983="","",IF(Reservas!O983=$O$10,0.85,IF(Reservas!O983=$O$11,0.45,IF(Reservas!O983=$O$12,0.33,"")))),Reservas!Q983)</f>
        <v/>
      </c>
      <c r="CG978" t="str">
        <f>IF(Reservas!T983="",IF(Reservas!S983="","",IF(Reservas!R983=$O$10,0.85,IF(Reservas!R983=$O$11,0.45,IF(Reservas!R983=$O$12,0.33,"")))),Reservas!T983)</f>
        <v/>
      </c>
      <c r="CH978" t="str">
        <f>IF(Reservas!W983="",IF(Reservas!V983="","",IF(Reservas!U983=$O$10,0.85,IF(Reservas!U983=$O$11,0.45,IF(Reservas!U983=$O$12,0.33,"")))),Reservas!W983)</f>
        <v/>
      </c>
      <c r="CI978" t="str">
        <f>IF(Reservas!Z983="",IF(Reservas!Y983="","",IF(Reservas!X983=$O$10,0.85,IF(Reservas!X983=$O$11,0.45,IF(Reservas!X983=$O$12,0.33,"")))),Reservas!Z983)</f>
        <v/>
      </c>
      <c r="CJ978" t="str">
        <f>IF(Reservas!AC983="",IF(Reservas!AB983="","",IF(Reservas!AA983=$O$10,0.85,IF(Reservas!AA983=$O$11,0.45,IF(Reservas!AA983=$O$12,0.33,"")))),Reservas!AC983)</f>
        <v/>
      </c>
      <c r="CK978" t="str">
        <f>IF(Reservas!AF983="",IF(Reservas!AE983="","",IF(Reservas!AD983=$O$10,0.85,IF(Reservas!AD983=$O$11,0.45,IF(Reservas!AD983=$O$12,0.33,"")))),Reservas!AF983)</f>
        <v/>
      </c>
      <c r="CL978" t="str">
        <f>IF(Reservas!AI983="",IF(Reservas!AH983="","",IF(Reservas!AG983=$O$10,0.85,IF(Reservas!AG983=$O$11,0.45,IF(Reservas!AG983=$O$12,0.33,"")))),Reservas!AI983)</f>
        <v/>
      </c>
      <c r="CM978" t="str">
        <f>IF(Reservas!AL983="",IF(Reservas!AK983="","",IF(Reservas!AJ983=$O$10,0.85,IF(Reservas!AJ983=$O$11,0.45,IF(Reservas!AJ983=$O$12,0.33,"")))),Reservas!AL983)</f>
        <v/>
      </c>
      <c r="CO978" t="str">
        <f>IFERROR('Prod y alimentación'!E1036*IF($AN978=$R$10,VLOOKUP($AO978,Listas!$B$6:$C$106,2,),IF($AN978=$R$11,VLOOKUP($AO978,Listas!$E$6:$F$106,2,),IF($AN978=$R$12,VLOOKUP($AO978,Listas!$H$6:$I$106,2,),""))),"")</f>
        <v/>
      </c>
      <c r="CP978" t="str">
        <f>IFERROR('Prod y alimentación'!H1036*IF($AN978=$R$10,VLOOKUP($AO978,Listas!$B$6:$C$106,2,),IF($AN978=$R$11,VLOOKUP($AO978,Listas!$E$6:$F$106,2,),IF($AN978=$R$12,VLOOKUP($AO978,Listas!$H$6:$I$106,2,),""))),"")</f>
        <v/>
      </c>
      <c r="CQ978" t="str">
        <f>IFERROR('Prod y alimentación'!K1036*IF($AN978=$R$10,VLOOKUP($AO978,Listas!$B$6:$C$106,2,),IF($AN978=$R$11,VLOOKUP($AO978,Listas!$E$6:$F$106,2,),IF($AN978=$R$12,VLOOKUP($AO978,Listas!$H$6:$I$106,2,),""))),"")</f>
        <v/>
      </c>
      <c r="CR978" t="str">
        <f>IFERROR('Prod y alimentación'!N1036*IF($AN978=$R$10,VLOOKUP($AO978,Listas!$B$6:$C$106,2,),IF($AN978=$R$11,VLOOKUP($AO978,Listas!$E$6:$F$106,2,),IF($AN978=$R$12,VLOOKUP($AO978,Listas!$H$6:$I$106,2,),""))),"")</f>
        <v/>
      </c>
      <c r="CS978" t="str">
        <f>IFERROR('Prod y alimentación'!Q1036*IF($AN978=$R$10,VLOOKUP($AO978,Listas!$B$6:$C$106,2,),IF($AN978=$R$11,VLOOKUP($AO978,Listas!$E$6:$F$106,2,),IF($AN978=$R$12,VLOOKUP($AO978,Listas!$H$6:$I$106,2,),""))),"")</f>
        <v/>
      </c>
      <c r="CT978" t="str">
        <f>IFERROR('Prod y alimentación'!T1036*IF($AN978=$R$10,VLOOKUP($AO978,Listas!$B$6:$C$106,2,),IF($AN978=$R$11,VLOOKUP($AO978,Listas!$E$6:$F$106,2,),IF($AN978=$R$12,VLOOKUP($AO978,Listas!$H$6:$I$106,2,),""))),"")</f>
        <v/>
      </c>
      <c r="CU978" t="str">
        <f>IFERROR('Prod y alimentación'!W1036*IF($AN978=$R$10,VLOOKUP($AO978,Listas!$B$6:$C$106,2,),IF($AN978=$R$11,VLOOKUP($AO978,Listas!$E$6:$F$106,2,),IF($AN978=$R$12,VLOOKUP($AO978,Listas!$H$6:$I$106,2,),""))),"")</f>
        <v/>
      </c>
      <c r="CV978" t="str">
        <f>IFERROR('Prod y alimentación'!Z1036*IF($AN978=$R$10,VLOOKUP($AO978,Listas!$B$6:$C$106,2,),IF($AN978=$R$11,VLOOKUP($AO978,Listas!$E$6:$F$106,2,),IF($AN978=$R$12,VLOOKUP($AO978,Listas!$H$6:$I$106,2,),""))),"")</f>
        <v/>
      </c>
      <c r="CW978" t="str">
        <f>IFERROR('Prod y alimentación'!AC1036*IF($AN978=$R$10,VLOOKUP($AO978,Listas!$B$6:$C$106,2,),IF($AN978=$R$11,VLOOKUP($AO978,Listas!$E$6:$F$106,2,),IF($AN978=$R$12,VLOOKUP($AO978,Listas!$H$6:$I$106,2,),""))),"")</f>
        <v/>
      </c>
      <c r="CX978" t="str">
        <f>IFERROR('Prod y alimentación'!AF1036*IF($AN978=$R$10,VLOOKUP($AO978,Listas!$B$6:$C$106,2,),IF($AN978=$R$11,VLOOKUP($AO978,Listas!$E$6:$F$106,2,),IF($AN978=$R$12,VLOOKUP($AO978,Listas!$H$6:$I$106,2,),""))),"")</f>
        <v/>
      </c>
      <c r="CY978" t="str">
        <f>IFERROR('Prod y alimentación'!AI1036*IF($AN978=$R$10,VLOOKUP($AO978,Listas!$B$6:$C$106,2,),IF($AN978=$R$11,VLOOKUP($AO978,Listas!$E$6:$F$106,2,),IF($AN978=$R$12,VLOOKUP($AO978,Listas!$H$6:$I$106,2,),""))),"")</f>
        <v/>
      </c>
      <c r="CZ978" t="str">
        <f>IFERROR('Prod y alimentación'!AL1036*IF($AN978=$R$10,VLOOKUP($AO978,Listas!$B$6:$C$106,2,),IF($AN978=$R$11,VLOOKUP($AO978,Listas!$E$6:$F$106,2,),IF($AN978=$R$12,VLOOKUP($AO978,Listas!$H$6:$I$106,2,),""))),"")</f>
        <v/>
      </c>
    </row>
    <row r="979" spans="80:104" x14ac:dyDescent="0.35">
      <c r="CB979" t="str">
        <f>IF(Reservas!E984="",IF(Reservas!D984="","",IF(Reservas!C984=$O$10,0.85,IF(Reservas!C984=$O$11,0.45,IF(Reservas!C984=$O$12,0.33,"")))),Reservas!E984)</f>
        <v/>
      </c>
      <c r="CC979" t="str">
        <f>IF(Reservas!H984="",IF(Reservas!G984="","",IF(Reservas!F984=$O$10,0.85,IF(Reservas!F984=$O$11,0.45,IF(Reservas!F984=$O$12,0.33,"")))),Reservas!H984)</f>
        <v/>
      </c>
      <c r="CD979" t="str">
        <f>IF(Reservas!K984="",IF(Reservas!J984="","",IF(Reservas!I984=$O$10,0.85,IF(Reservas!I984=$O$11,0.45,IF(Reservas!I984=$O$12,0.33,"")))),Reservas!K984)</f>
        <v/>
      </c>
      <c r="CE979" t="str">
        <f>IF(Reservas!N984="",IF(Reservas!M984="","",IF(Reservas!L984=$O$10,0.85,IF(Reservas!L984=$O$11,0.45,IF(Reservas!L984=$O$12,0.33,"")))),Reservas!N984)</f>
        <v/>
      </c>
      <c r="CF979" t="str">
        <f>IF(Reservas!Q984="",IF(Reservas!P984="","",IF(Reservas!O984=$O$10,0.85,IF(Reservas!O984=$O$11,0.45,IF(Reservas!O984=$O$12,0.33,"")))),Reservas!Q984)</f>
        <v/>
      </c>
      <c r="CG979" t="str">
        <f>IF(Reservas!T984="",IF(Reservas!S984="","",IF(Reservas!R984=$O$10,0.85,IF(Reservas!R984=$O$11,0.45,IF(Reservas!R984=$O$12,0.33,"")))),Reservas!T984)</f>
        <v/>
      </c>
      <c r="CH979" t="str">
        <f>IF(Reservas!W984="",IF(Reservas!V984="","",IF(Reservas!U984=$O$10,0.85,IF(Reservas!U984=$O$11,0.45,IF(Reservas!U984=$O$12,0.33,"")))),Reservas!W984)</f>
        <v/>
      </c>
      <c r="CI979" t="str">
        <f>IF(Reservas!Z984="",IF(Reservas!Y984="","",IF(Reservas!X984=$O$10,0.85,IF(Reservas!X984=$O$11,0.45,IF(Reservas!X984=$O$12,0.33,"")))),Reservas!Z984)</f>
        <v/>
      </c>
      <c r="CJ979" t="str">
        <f>IF(Reservas!AC984="",IF(Reservas!AB984="","",IF(Reservas!AA984=$O$10,0.85,IF(Reservas!AA984=$O$11,0.45,IF(Reservas!AA984=$O$12,0.33,"")))),Reservas!AC984)</f>
        <v/>
      </c>
      <c r="CK979" t="str">
        <f>IF(Reservas!AF984="",IF(Reservas!AE984="","",IF(Reservas!AD984=$O$10,0.85,IF(Reservas!AD984=$O$11,0.45,IF(Reservas!AD984=$O$12,0.33,"")))),Reservas!AF984)</f>
        <v/>
      </c>
      <c r="CL979" t="str">
        <f>IF(Reservas!AI984="",IF(Reservas!AH984="","",IF(Reservas!AG984=$O$10,0.85,IF(Reservas!AG984=$O$11,0.45,IF(Reservas!AG984=$O$12,0.33,"")))),Reservas!AI984)</f>
        <v/>
      </c>
      <c r="CM979" t="str">
        <f>IF(Reservas!AL984="",IF(Reservas!AK984="","",IF(Reservas!AJ984=$O$10,0.85,IF(Reservas!AJ984=$O$11,0.45,IF(Reservas!AJ984=$O$12,0.33,"")))),Reservas!AL984)</f>
        <v/>
      </c>
      <c r="CO979" t="str">
        <f>IFERROR('Prod y alimentación'!E1037*IF($AN979=$R$10,VLOOKUP($AO979,Listas!$B$6:$C$106,2,),IF($AN979=$R$11,VLOOKUP($AO979,Listas!$E$6:$F$106,2,),IF($AN979=$R$12,VLOOKUP($AO979,Listas!$H$6:$I$106,2,),""))),"")</f>
        <v/>
      </c>
      <c r="CP979" t="str">
        <f>IFERROR('Prod y alimentación'!H1037*IF($AN979=$R$10,VLOOKUP($AO979,Listas!$B$6:$C$106,2,),IF($AN979=$R$11,VLOOKUP($AO979,Listas!$E$6:$F$106,2,),IF($AN979=$R$12,VLOOKUP($AO979,Listas!$H$6:$I$106,2,),""))),"")</f>
        <v/>
      </c>
      <c r="CQ979" t="str">
        <f>IFERROR('Prod y alimentación'!K1037*IF($AN979=$R$10,VLOOKUP($AO979,Listas!$B$6:$C$106,2,),IF($AN979=$R$11,VLOOKUP($AO979,Listas!$E$6:$F$106,2,),IF($AN979=$R$12,VLOOKUP($AO979,Listas!$H$6:$I$106,2,),""))),"")</f>
        <v/>
      </c>
      <c r="CR979" t="str">
        <f>IFERROR('Prod y alimentación'!N1037*IF($AN979=$R$10,VLOOKUP($AO979,Listas!$B$6:$C$106,2,),IF($AN979=$R$11,VLOOKUP($AO979,Listas!$E$6:$F$106,2,),IF($AN979=$R$12,VLOOKUP($AO979,Listas!$H$6:$I$106,2,),""))),"")</f>
        <v/>
      </c>
      <c r="CS979" t="str">
        <f>IFERROR('Prod y alimentación'!Q1037*IF($AN979=$R$10,VLOOKUP($AO979,Listas!$B$6:$C$106,2,),IF($AN979=$R$11,VLOOKUP($AO979,Listas!$E$6:$F$106,2,),IF($AN979=$R$12,VLOOKUP($AO979,Listas!$H$6:$I$106,2,),""))),"")</f>
        <v/>
      </c>
      <c r="CT979" t="str">
        <f>IFERROR('Prod y alimentación'!T1037*IF($AN979=$R$10,VLOOKUP($AO979,Listas!$B$6:$C$106,2,),IF($AN979=$R$11,VLOOKUP($AO979,Listas!$E$6:$F$106,2,),IF($AN979=$R$12,VLOOKUP($AO979,Listas!$H$6:$I$106,2,),""))),"")</f>
        <v/>
      </c>
      <c r="CU979" t="str">
        <f>IFERROR('Prod y alimentación'!W1037*IF($AN979=$R$10,VLOOKUP($AO979,Listas!$B$6:$C$106,2,),IF($AN979=$R$11,VLOOKUP($AO979,Listas!$E$6:$F$106,2,),IF($AN979=$R$12,VLOOKUP($AO979,Listas!$H$6:$I$106,2,),""))),"")</f>
        <v/>
      </c>
      <c r="CV979" t="str">
        <f>IFERROR('Prod y alimentación'!Z1037*IF($AN979=$R$10,VLOOKUP($AO979,Listas!$B$6:$C$106,2,),IF($AN979=$R$11,VLOOKUP($AO979,Listas!$E$6:$F$106,2,),IF($AN979=$R$12,VLOOKUP($AO979,Listas!$H$6:$I$106,2,),""))),"")</f>
        <v/>
      </c>
      <c r="CW979" t="str">
        <f>IFERROR('Prod y alimentación'!AC1037*IF($AN979=$R$10,VLOOKUP($AO979,Listas!$B$6:$C$106,2,),IF($AN979=$R$11,VLOOKUP($AO979,Listas!$E$6:$F$106,2,),IF($AN979=$R$12,VLOOKUP($AO979,Listas!$H$6:$I$106,2,),""))),"")</f>
        <v/>
      </c>
      <c r="CX979" t="str">
        <f>IFERROR('Prod y alimentación'!AF1037*IF($AN979=$R$10,VLOOKUP($AO979,Listas!$B$6:$C$106,2,),IF($AN979=$R$11,VLOOKUP($AO979,Listas!$E$6:$F$106,2,),IF($AN979=$R$12,VLOOKUP($AO979,Listas!$H$6:$I$106,2,),""))),"")</f>
        <v/>
      </c>
      <c r="CY979" t="str">
        <f>IFERROR('Prod y alimentación'!AI1037*IF($AN979=$R$10,VLOOKUP($AO979,Listas!$B$6:$C$106,2,),IF($AN979=$R$11,VLOOKUP($AO979,Listas!$E$6:$F$106,2,),IF($AN979=$R$12,VLOOKUP($AO979,Listas!$H$6:$I$106,2,),""))),"")</f>
        <v/>
      </c>
      <c r="CZ979" t="str">
        <f>IFERROR('Prod y alimentación'!AL1037*IF($AN979=$R$10,VLOOKUP($AO979,Listas!$B$6:$C$106,2,),IF($AN979=$R$11,VLOOKUP($AO979,Listas!$E$6:$F$106,2,),IF($AN979=$R$12,VLOOKUP($AO979,Listas!$H$6:$I$106,2,),""))),"")</f>
        <v/>
      </c>
    </row>
    <row r="980" spans="80:104" x14ac:dyDescent="0.35">
      <c r="CB980" t="str">
        <f>IF(Reservas!E985="",IF(Reservas!D985="","",IF(Reservas!C985=$O$10,0.85,IF(Reservas!C985=$O$11,0.45,IF(Reservas!C985=$O$12,0.33,"")))),Reservas!E985)</f>
        <v/>
      </c>
      <c r="CC980" t="str">
        <f>IF(Reservas!H985="",IF(Reservas!G985="","",IF(Reservas!F985=$O$10,0.85,IF(Reservas!F985=$O$11,0.45,IF(Reservas!F985=$O$12,0.33,"")))),Reservas!H985)</f>
        <v/>
      </c>
      <c r="CD980" t="str">
        <f>IF(Reservas!K985="",IF(Reservas!J985="","",IF(Reservas!I985=$O$10,0.85,IF(Reservas!I985=$O$11,0.45,IF(Reservas!I985=$O$12,0.33,"")))),Reservas!K985)</f>
        <v/>
      </c>
      <c r="CE980" t="str">
        <f>IF(Reservas!N985="",IF(Reservas!M985="","",IF(Reservas!L985=$O$10,0.85,IF(Reservas!L985=$O$11,0.45,IF(Reservas!L985=$O$12,0.33,"")))),Reservas!N985)</f>
        <v/>
      </c>
      <c r="CF980" t="str">
        <f>IF(Reservas!Q985="",IF(Reservas!P985="","",IF(Reservas!O985=$O$10,0.85,IF(Reservas!O985=$O$11,0.45,IF(Reservas!O985=$O$12,0.33,"")))),Reservas!Q985)</f>
        <v/>
      </c>
      <c r="CG980" t="str">
        <f>IF(Reservas!T985="",IF(Reservas!S985="","",IF(Reservas!R985=$O$10,0.85,IF(Reservas!R985=$O$11,0.45,IF(Reservas!R985=$O$12,0.33,"")))),Reservas!T985)</f>
        <v/>
      </c>
      <c r="CH980" t="str">
        <f>IF(Reservas!W985="",IF(Reservas!V985="","",IF(Reservas!U985=$O$10,0.85,IF(Reservas!U985=$O$11,0.45,IF(Reservas!U985=$O$12,0.33,"")))),Reservas!W985)</f>
        <v/>
      </c>
      <c r="CI980" t="str">
        <f>IF(Reservas!Z985="",IF(Reservas!Y985="","",IF(Reservas!X985=$O$10,0.85,IF(Reservas!X985=$O$11,0.45,IF(Reservas!X985=$O$12,0.33,"")))),Reservas!Z985)</f>
        <v/>
      </c>
      <c r="CJ980" t="str">
        <f>IF(Reservas!AC985="",IF(Reservas!AB985="","",IF(Reservas!AA985=$O$10,0.85,IF(Reservas!AA985=$O$11,0.45,IF(Reservas!AA985=$O$12,0.33,"")))),Reservas!AC985)</f>
        <v/>
      </c>
      <c r="CK980" t="str">
        <f>IF(Reservas!AF985="",IF(Reservas!AE985="","",IF(Reservas!AD985=$O$10,0.85,IF(Reservas!AD985=$O$11,0.45,IF(Reservas!AD985=$O$12,0.33,"")))),Reservas!AF985)</f>
        <v/>
      </c>
      <c r="CL980" t="str">
        <f>IF(Reservas!AI985="",IF(Reservas!AH985="","",IF(Reservas!AG985=$O$10,0.85,IF(Reservas!AG985=$O$11,0.45,IF(Reservas!AG985=$O$12,0.33,"")))),Reservas!AI985)</f>
        <v/>
      </c>
      <c r="CM980" t="str">
        <f>IF(Reservas!AL985="",IF(Reservas!AK985="","",IF(Reservas!AJ985=$O$10,0.85,IF(Reservas!AJ985=$O$11,0.45,IF(Reservas!AJ985=$O$12,0.33,"")))),Reservas!AL985)</f>
        <v/>
      </c>
      <c r="CO980" t="str">
        <f>IFERROR('Prod y alimentación'!E1038*IF($AN980=$R$10,VLOOKUP($AO980,Listas!$B$6:$C$106,2,),IF($AN980=$R$11,VLOOKUP($AO980,Listas!$E$6:$F$106,2,),IF($AN980=$R$12,VLOOKUP($AO980,Listas!$H$6:$I$106,2,),""))),"")</f>
        <v/>
      </c>
      <c r="CP980" t="str">
        <f>IFERROR('Prod y alimentación'!H1038*IF($AN980=$R$10,VLOOKUP($AO980,Listas!$B$6:$C$106,2,),IF($AN980=$R$11,VLOOKUP($AO980,Listas!$E$6:$F$106,2,),IF($AN980=$R$12,VLOOKUP($AO980,Listas!$H$6:$I$106,2,),""))),"")</f>
        <v/>
      </c>
      <c r="CQ980" t="str">
        <f>IFERROR('Prod y alimentación'!K1038*IF($AN980=$R$10,VLOOKUP($AO980,Listas!$B$6:$C$106,2,),IF($AN980=$R$11,VLOOKUP($AO980,Listas!$E$6:$F$106,2,),IF($AN980=$R$12,VLOOKUP($AO980,Listas!$H$6:$I$106,2,),""))),"")</f>
        <v/>
      </c>
      <c r="CR980" t="str">
        <f>IFERROR('Prod y alimentación'!N1038*IF($AN980=$R$10,VLOOKUP($AO980,Listas!$B$6:$C$106,2,),IF($AN980=$R$11,VLOOKUP($AO980,Listas!$E$6:$F$106,2,),IF($AN980=$R$12,VLOOKUP($AO980,Listas!$H$6:$I$106,2,),""))),"")</f>
        <v/>
      </c>
      <c r="CS980" t="str">
        <f>IFERROR('Prod y alimentación'!Q1038*IF($AN980=$R$10,VLOOKUP($AO980,Listas!$B$6:$C$106,2,),IF($AN980=$R$11,VLOOKUP($AO980,Listas!$E$6:$F$106,2,),IF($AN980=$R$12,VLOOKUP($AO980,Listas!$H$6:$I$106,2,),""))),"")</f>
        <v/>
      </c>
      <c r="CT980" t="str">
        <f>IFERROR('Prod y alimentación'!T1038*IF($AN980=$R$10,VLOOKUP($AO980,Listas!$B$6:$C$106,2,),IF($AN980=$R$11,VLOOKUP($AO980,Listas!$E$6:$F$106,2,),IF($AN980=$R$12,VLOOKUP($AO980,Listas!$H$6:$I$106,2,),""))),"")</f>
        <v/>
      </c>
      <c r="CU980" t="str">
        <f>IFERROR('Prod y alimentación'!W1038*IF($AN980=$R$10,VLOOKUP($AO980,Listas!$B$6:$C$106,2,),IF($AN980=$R$11,VLOOKUP($AO980,Listas!$E$6:$F$106,2,),IF($AN980=$R$12,VLOOKUP($AO980,Listas!$H$6:$I$106,2,),""))),"")</f>
        <v/>
      </c>
      <c r="CV980" t="str">
        <f>IFERROR('Prod y alimentación'!Z1038*IF($AN980=$R$10,VLOOKUP($AO980,Listas!$B$6:$C$106,2,),IF($AN980=$R$11,VLOOKUP($AO980,Listas!$E$6:$F$106,2,),IF($AN980=$R$12,VLOOKUP($AO980,Listas!$H$6:$I$106,2,),""))),"")</f>
        <v/>
      </c>
      <c r="CW980" t="str">
        <f>IFERROR('Prod y alimentación'!AC1038*IF($AN980=$R$10,VLOOKUP($AO980,Listas!$B$6:$C$106,2,),IF($AN980=$R$11,VLOOKUP($AO980,Listas!$E$6:$F$106,2,),IF($AN980=$R$12,VLOOKUP($AO980,Listas!$H$6:$I$106,2,),""))),"")</f>
        <v/>
      </c>
      <c r="CX980" t="str">
        <f>IFERROR('Prod y alimentación'!AF1038*IF($AN980=$R$10,VLOOKUP($AO980,Listas!$B$6:$C$106,2,),IF($AN980=$R$11,VLOOKUP($AO980,Listas!$E$6:$F$106,2,),IF($AN980=$R$12,VLOOKUP($AO980,Listas!$H$6:$I$106,2,),""))),"")</f>
        <v/>
      </c>
      <c r="CY980" t="str">
        <f>IFERROR('Prod y alimentación'!AI1038*IF($AN980=$R$10,VLOOKUP($AO980,Listas!$B$6:$C$106,2,),IF($AN980=$R$11,VLOOKUP($AO980,Listas!$E$6:$F$106,2,),IF($AN980=$R$12,VLOOKUP($AO980,Listas!$H$6:$I$106,2,),""))),"")</f>
        <v/>
      </c>
      <c r="CZ980" t="str">
        <f>IFERROR('Prod y alimentación'!AL1038*IF($AN980=$R$10,VLOOKUP($AO980,Listas!$B$6:$C$106,2,),IF($AN980=$R$11,VLOOKUP($AO980,Listas!$E$6:$F$106,2,),IF($AN980=$R$12,VLOOKUP($AO980,Listas!$H$6:$I$106,2,),""))),"")</f>
        <v/>
      </c>
    </row>
    <row r="981" spans="80:104" x14ac:dyDescent="0.35">
      <c r="CB981" t="str">
        <f>IF(Reservas!E986="",IF(Reservas!D986="","",IF(Reservas!C986=$O$10,0.85,IF(Reservas!C986=$O$11,0.45,IF(Reservas!C986=$O$12,0.33,"")))),Reservas!E986)</f>
        <v/>
      </c>
      <c r="CC981" t="str">
        <f>IF(Reservas!H986="",IF(Reservas!G986="","",IF(Reservas!F986=$O$10,0.85,IF(Reservas!F986=$O$11,0.45,IF(Reservas!F986=$O$12,0.33,"")))),Reservas!H986)</f>
        <v/>
      </c>
      <c r="CD981" t="str">
        <f>IF(Reservas!K986="",IF(Reservas!J986="","",IF(Reservas!I986=$O$10,0.85,IF(Reservas!I986=$O$11,0.45,IF(Reservas!I986=$O$12,0.33,"")))),Reservas!K986)</f>
        <v/>
      </c>
      <c r="CE981" t="str">
        <f>IF(Reservas!N986="",IF(Reservas!M986="","",IF(Reservas!L986=$O$10,0.85,IF(Reservas!L986=$O$11,0.45,IF(Reservas!L986=$O$12,0.33,"")))),Reservas!N986)</f>
        <v/>
      </c>
      <c r="CF981" t="str">
        <f>IF(Reservas!Q986="",IF(Reservas!P986="","",IF(Reservas!O986=$O$10,0.85,IF(Reservas!O986=$O$11,0.45,IF(Reservas!O986=$O$12,0.33,"")))),Reservas!Q986)</f>
        <v/>
      </c>
      <c r="CG981" t="str">
        <f>IF(Reservas!T986="",IF(Reservas!S986="","",IF(Reservas!R986=$O$10,0.85,IF(Reservas!R986=$O$11,0.45,IF(Reservas!R986=$O$12,0.33,"")))),Reservas!T986)</f>
        <v/>
      </c>
      <c r="CH981" t="str">
        <f>IF(Reservas!W986="",IF(Reservas!V986="","",IF(Reservas!U986=$O$10,0.85,IF(Reservas!U986=$O$11,0.45,IF(Reservas!U986=$O$12,0.33,"")))),Reservas!W986)</f>
        <v/>
      </c>
      <c r="CI981" t="str">
        <f>IF(Reservas!Z986="",IF(Reservas!Y986="","",IF(Reservas!X986=$O$10,0.85,IF(Reservas!X986=$O$11,0.45,IF(Reservas!X986=$O$12,0.33,"")))),Reservas!Z986)</f>
        <v/>
      </c>
      <c r="CJ981" t="str">
        <f>IF(Reservas!AC986="",IF(Reservas!AB986="","",IF(Reservas!AA986=$O$10,0.85,IF(Reservas!AA986=$O$11,0.45,IF(Reservas!AA986=$O$12,0.33,"")))),Reservas!AC986)</f>
        <v/>
      </c>
      <c r="CK981" t="str">
        <f>IF(Reservas!AF986="",IF(Reservas!AE986="","",IF(Reservas!AD986=$O$10,0.85,IF(Reservas!AD986=$O$11,0.45,IF(Reservas!AD986=$O$12,0.33,"")))),Reservas!AF986)</f>
        <v/>
      </c>
      <c r="CL981" t="str">
        <f>IF(Reservas!AI986="",IF(Reservas!AH986="","",IF(Reservas!AG986=$O$10,0.85,IF(Reservas!AG986=$O$11,0.45,IF(Reservas!AG986=$O$12,0.33,"")))),Reservas!AI986)</f>
        <v/>
      </c>
      <c r="CM981" t="str">
        <f>IF(Reservas!AL986="",IF(Reservas!AK986="","",IF(Reservas!AJ986=$O$10,0.85,IF(Reservas!AJ986=$O$11,0.45,IF(Reservas!AJ986=$O$12,0.33,"")))),Reservas!AL986)</f>
        <v/>
      </c>
      <c r="CO981" t="str">
        <f>IFERROR('Prod y alimentación'!E1039*IF($AN981=$R$10,VLOOKUP($AO981,Listas!$B$6:$C$106,2,),IF($AN981=$R$11,VLOOKUP($AO981,Listas!$E$6:$F$106,2,),IF($AN981=$R$12,VLOOKUP($AO981,Listas!$H$6:$I$106,2,),""))),"")</f>
        <v/>
      </c>
      <c r="CP981" t="str">
        <f>IFERROR('Prod y alimentación'!H1039*IF($AN981=$R$10,VLOOKUP($AO981,Listas!$B$6:$C$106,2,),IF($AN981=$R$11,VLOOKUP($AO981,Listas!$E$6:$F$106,2,),IF($AN981=$R$12,VLOOKUP($AO981,Listas!$H$6:$I$106,2,),""))),"")</f>
        <v/>
      </c>
      <c r="CQ981" t="str">
        <f>IFERROR('Prod y alimentación'!K1039*IF($AN981=$R$10,VLOOKUP($AO981,Listas!$B$6:$C$106,2,),IF($AN981=$R$11,VLOOKUP($AO981,Listas!$E$6:$F$106,2,),IF($AN981=$R$12,VLOOKUP($AO981,Listas!$H$6:$I$106,2,),""))),"")</f>
        <v/>
      </c>
      <c r="CR981" t="str">
        <f>IFERROR('Prod y alimentación'!N1039*IF($AN981=$R$10,VLOOKUP($AO981,Listas!$B$6:$C$106,2,),IF($AN981=$R$11,VLOOKUP($AO981,Listas!$E$6:$F$106,2,),IF($AN981=$R$12,VLOOKUP($AO981,Listas!$H$6:$I$106,2,),""))),"")</f>
        <v/>
      </c>
      <c r="CS981" t="str">
        <f>IFERROR('Prod y alimentación'!Q1039*IF($AN981=$R$10,VLOOKUP($AO981,Listas!$B$6:$C$106,2,),IF($AN981=$R$11,VLOOKUP($AO981,Listas!$E$6:$F$106,2,),IF($AN981=$R$12,VLOOKUP($AO981,Listas!$H$6:$I$106,2,),""))),"")</f>
        <v/>
      </c>
      <c r="CT981" t="str">
        <f>IFERROR('Prod y alimentación'!T1039*IF($AN981=$R$10,VLOOKUP($AO981,Listas!$B$6:$C$106,2,),IF($AN981=$R$11,VLOOKUP($AO981,Listas!$E$6:$F$106,2,),IF($AN981=$R$12,VLOOKUP($AO981,Listas!$H$6:$I$106,2,),""))),"")</f>
        <v/>
      </c>
      <c r="CU981" t="str">
        <f>IFERROR('Prod y alimentación'!W1039*IF($AN981=$R$10,VLOOKUP($AO981,Listas!$B$6:$C$106,2,),IF($AN981=$R$11,VLOOKUP($AO981,Listas!$E$6:$F$106,2,),IF($AN981=$R$12,VLOOKUP($AO981,Listas!$H$6:$I$106,2,),""))),"")</f>
        <v/>
      </c>
      <c r="CV981" t="str">
        <f>IFERROR('Prod y alimentación'!Z1039*IF($AN981=$R$10,VLOOKUP($AO981,Listas!$B$6:$C$106,2,),IF($AN981=$R$11,VLOOKUP($AO981,Listas!$E$6:$F$106,2,),IF($AN981=$R$12,VLOOKUP($AO981,Listas!$H$6:$I$106,2,),""))),"")</f>
        <v/>
      </c>
      <c r="CW981" t="str">
        <f>IFERROR('Prod y alimentación'!AC1039*IF($AN981=$R$10,VLOOKUP($AO981,Listas!$B$6:$C$106,2,),IF($AN981=$R$11,VLOOKUP($AO981,Listas!$E$6:$F$106,2,),IF($AN981=$R$12,VLOOKUP($AO981,Listas!$H$6:$I$106,2,),""))),"")</f>
        <v/>
      </c>
      <c r="CX981" t="str">
        <f>IFERROR('Prod y alimentación'!AF1039*IF($AN981=$R$10,VLOOKUP($AO981,Listas!$B$6:$C$106,2,),IF($AN981=$R$11,VLOOKUP($AO981,Listas!$E$6:$F$106,2,),IF($AN981=$R$12,VLOOKUP($AO981,Listas!$H$6:$I$106,2,),""))),"")</f>
        <v/>
      </c>
      <c r="CY981" t="str">
        <f>IFERROR('Prod y alimentación'!AI1039*IF($AN981=$R$10,VLOOKUP($AO981,Listas!$B$6:$C$106,2,),IF($AN981=$R$11,VLOOKUP($AO981,Listas!$E$6:$F$106,2,),IF($AN981=$R$12,VLOOKUP($AO981,Listas!$H$6:$I$106,2,),""))),"")</f>
        <v/>
      </c>
      <c r="CZ981" t="str">
        <f>IFERROR('Prod y alimentación'!AL1039*IF($AN981=$R$10,VLOOKUP($AO981,Listas!$B$6:$C$106,2,),IF($AN981=$R$11,VLOOKUP($AO981,Listas!$E$6:$F$106,2,),IF($AN981=$R$12,VLOOKUP($AO981,Listas!$H$6:$I$106,2,),""))),"")</f>
        <v/>
      </c>
    </row>
    <row r="982" spans="80:104" x14ac:dyDescent="0.35">
      <c r="CB982" t="str">
        <f>IF(Reservas!E987="",IF(Reservas!D987="","",IF(Reservas!C987=$O$10,0.85,IF(Reservas!C987=$O$11,0.45,IF(Reservas!C987=$O$12,0.33,"")))),Reservas!E987)</f>
        <v/>
      </c>
      <c r="CC982" t="str">
        <f>IF(Reservas!H987="",IF(Reservas!G987="","",IF(Reservas!F987=$O$10,0.85,IF(Reservas!F987=$O$11,0.45,IF(Reservas!F987=$O$12,0.33,"")))),Reservas!H987)</f>
        <v/>
      </c>
      <c r="CD982" t="str">
        <f>IF(Reservas!K987="",IF(Reservas!J987="","",IF(Reservas!I987=$O$10,0.85,IF(Reservas!I987=$O$11,0.45,IF(Reservas!I987=$O$12,0.33,"")))),Reservas!K987)</f>
        <v/>
      </c>
      <c r="CE982" t="str">
        <f>IF(Reservas!N987="",IF(Reservas!M987="","",IF(Reservas!L987=$O$10,0.85,IF(Reservas!L987=$O$11,0.45,IF(Reservas!L987=$O$12,0.33,"")))),Reservas!N987)</f>
        <v/>
      </c>
      <c r="CF982" t="str">
        <f>IF(Reservas!Q987="",IF(Reservas!P987="","",IF(Reservas!O987=$O$10,0.85,IF(Reservas!O987=$O$11,0.45,IF(Reservas!O987=$O$12,0.33,"")))),Reservas!Q987)</f>
        <v/>
      </c>
      <c r="CG982" t="str">
        <f>IF(Reservas!T987="",IF(Reservas!S987="","",IF(Reservas!R987=$O$10,0.85,IF(Reservas!R987=$O$11,0.45,IF(Reservas!R987=$O$12,0.33,"")))),Reservas!T987)</f>
        <v/>
      </c>
      <c r="CH982" t="str">
        <f>IF(Reservas!W987="",IF(Reservas!V987="","",IF(Reservas!U987=$O$10,0.85,IF(Reservas!U987=$O$11,0.45,IF(Reservas!U987=$O$12,0.33,"")))),Reservas!W987)</f>
        <v/>
      </c>
      <c r="CI982" t="str">
        <f>IF(Reservas!Z987="",IF(Reservas!Y987="","",IF(Reservas!X987=$O$10,0.85,IF(Reservas!X987=$O$11,0.45,IF(Reservas!X987=$O$12,0.33,"")))),Reservas!Z987)</f>
        <v/>
      </c>
      <c r="CJ982" t="str">
        <f>IF(Reservas!AC987="",IF(Reservas!AB987="","",IF(Reservas!AA987=$O$10,0.85,IF(Reservas!AA987=$O$11,0.45,IF(Reservas!AA987=$O$12,0.33,"")))),Reservas!AC987)</f>
        <v/>
      </c>
      <c r="CK982" t="str">
        <f>IF(Reservas!AF987="",IF(Reservas!AE987="","",IF(Reservas!AD987=$O$10,0.85,IF(Reservas!AD987=$O$11,0.45,IF(Reservas!AD987=$O$12,0.33,"")))),Reservas!AF987)</f>
        <v/>
      </c>
      <c r="CL982" t="str">
        <f>IF(Reservas!AI987="",IF(Reservas!AH987="","",IF(Reservas!AG987=$O$10,0.85,IF(Reservas!AG987=$O$11,0.45,IF(Reservas!AG987=$O$12,0.33,"")))),Reservas!AI987)</f>
        <v/>
      </c>
      <c r="CM982" t="str">
        <f>IF(Reservas!AL987="",IF(Reservas!AK987="","",IF(Reservas!AJ987=$O$10,0.85,IF(Reservas!AJ987=$O$11,0.45,IF(Reservas!AJ987=$O$12,0.33,"")))),Reservas!AL987)</f>
        <v/>
      </c>
      <c r="CO982" t="str">
        <f>IFERROR('Prod y alimentación'!E1040*IF($AN982=$R$10,VLOOKUP($AO982,Listas!$B$6:$C$106,2,),IF($AN982=$R$11,VLOOKUP($AO982,Listas!$E$6:$F$106,2,),IF($AN982=$R$12,VLOOKUP($AO982,Listas!$H$6:$I$106,2,),""))),"")</f>
        <v/>
      </c>
      <c r="CP982" t="str">
        <f>IFERROR('Prod y alimentación'!H1040*IF($AN982=$R$10,VLOOKUP($AO982,Listas!$B$6:$C$106,2,),IF($AN982=$R$11,VLOOKUP($AO982,Listas!$E$6:$F$106,2,),IF($AN982=$R$12,VLOOKUP($AO982,Listas!$H$6:$I$106,2,),""))),"")</f>
        <v/>
      </c>
      <c r="CQ982" t="str">
        <f>IFERROR('Prod y alimentación'!K1040*IF($AN982=$R$10,VLOOKUP($AO982,Listas!$B$6:$C$106,2,),IF($AN982=$R$11,VLOOKUP($AO982,Listas!$E$6:$F$106,2,),IF($AN982=$R$12,VLOOKUP($AO982,Listas!$H$6:$I$106,2,),""))),"")</f>
        <v/>
      </c>
      <c r="CR982" t="str">
        <f>IFERROR('Prod y alimentación'!N1040*IF($AN982=$R$10,VLOOKUP($AO982,Listas!$B$6:$C$106,2,),IF($AN982=$R$11,VLOOKUP($AO982,Listas!$E$6:$F$106,2,),IF($AN982=$R$12,VLOOKUP($AO982,Listas!$H$6:$I$106,2,),""))),"")</f>
        <v/>
      </c>
      <c r="CS982" t="str">
        <f>IFERROR('Prod y alimentación'!Q1040*IF($AN982=$R$10,VLOOKUP($AO982,Listas!$B$6:$C$106,2,),IF($AN982=$R$11,VLOOKUP($AO982,Listas!$E$6:$F$106,2,),IF($AN982=$R$12,VLOOKUP($AO982,Listas!$H$6:$I$106,2,),""))),"")</f>
        <v/>
      </c>
      <c r="CT982" t="str">
        <f>IFERROR('Prod y alimentación'!T1040*IF($AN982=$R$10,VLOOKUP($AO982,Listas!$B$6:$C$106,2,),IF($AN982=$R$11,VLOOKUP($AO982,Listas!$E$6:$F$106,2,),IF($AN982=$R$12,VLOOKUP($AO982,Listas!$H$6:$I$106,2,),""))),"")</f>
        <v/>
      </c>
      <c r="CU982" t="str">
        <f>IFERROR('Prod y alimentación'!W1040*IF($AN982=$R$10,VLOOKUP($AO982,Listas!$B$6:$C$106,2,),IF($AN982=$R$11,VLOOKUP($AO982,Listas!$E$6:$F$106,2,),IF($AN982=$R$12,VLOOKUP($AO982,Listas!$H$6:$I$106,2,),""))),"")</f>
        <v/>
      </c>
      <c r="CV982" t="str">
        <f>IFERROR('Prod y alimentación'!Z1040*IF($AN982=$R$10,VLOOKUP($AO982,Listas!$B$6:$C$106,2,),IF($AN982=$R$11,VLOOKUP($AO982,Listas!$E$6:$F$106,2,),IF($AN982=$R$12,VLOOKUP($AO982,Listas!$H$6:$I$106,2,),""))),"")</f>
        <v/>
      </c>
      <c r="CW982" t="str">
        <f>IFERROR('Prod y alimentación'!AC1040*IF($AN982=$R$10,VLOOKUP($AO982,Listas!$B$6:$C$106,2,),IF($AN982=$R$11,VLOOKUP($AO982,Listas!$E$6:$F$106,2,),IF($AN982=$R$12,VLOOKUP($AO982,Listas!$H$6:$I$106,2,),""))),"")</f>
        <v/>
      </c>
      <c r="CX982" t="str">
        <f>IFERROR('Prod y alimentación'!AF1040*IF($AN982=$R$10,VLOOKUP($AO982,Listas!$B$6:$C$106,2,),IF($AN982=$R$11,VLOOKUP($AO982,Listas!$E$6:$F$106,2,),IF($AN982=$R$12,VLOOKUP($AO982,Listas!$H$6:$I$106,2,),""))),"")</f>
        <v/>
      </c>
      <c r="CY982" t="str">
        <f>IFERROR('Prod y alimentación'!AI1040*IF($AN982=$R$10,VLOOKUP($AO982,Listas!$B$6:$C$106,2,),IF($AN982=$R$11,VLOOKUP($AO982,Listas!$E$6:$F$106,2,),IF($AN982=$R$12,VLOOKUP($AO982,Listas!$H$6:$I$106,2,),""))),"")</f>
        <v/>
      </c>
      <c r="CZ982" t="str">
        <f>IFERROR('Prod y alimentación'!AL1040*IF($AN982=$R$10,VLOOKUP($AO982,Listas!$B$6:$C$106,2,),IF($AN982=$R$11,VLOOKUP($AO982,Listas!$E$6:$F$106,2,),IF($AN982=$R$12,VLOOKUP($AO982,Listas!$H$6:$I$106,2,),""))),"")</f>
        <v/>
      </c>
    </row>
    <row r="983" spans="80:104" x14ac:dyDescent="0.35">
      <c r="CB983" t="str">
        <f>IF(Reservas!E988="",IF(Reservas!D988="","",IF(Reservas!C988=$O$10,0.85,IF(Reservas!C988=$O$11,0.45,IF(Reservas!C988=$O$12,0.33,"")))),Reservas!E988)</f>
        <v/>
      </c>
      <c r="CC983" t="str">
        <f>IF(Reservas!H988="",IF(Reservas!G988="","",IF(Reservas!F988=$O$10,0.85,IF(Reservas!F988=$O$11,0.45,IF(Reservas!F988=$O$12,0.33,"")))),Reservas!H988)</f>
        <v/>
      </c>
      <c r="CD983" t="str">
        <f>IF(Reservas!K988="",IF(Reservas!J988="","",IF(Reservas!I988=$O$10,0.85,IF(Reservas!I988=$O$11,0.45,IF(Reservas!I988=$O$12,0.33,"")))),Reservas!K988)</f>
        <v/>
      </c>
      <c r="CE983" t="str">
        <f>IF(Reservas!N988="",IF(Reservas!M988="","",IF(Reservas!L988=$O$10,0.85,IF(Reservas!L988=$O$11,0.45,IF(Reservas!L988=$O$12,0.33,"")))),Reservas!N988)</f>
        <v/>
      </c>
      <c r="CF983" t="str">
        <f>IF(Reservas!Q988="",IF(Reservas!P988="","",IF(Reservas!O988=$O$10,0.85,IF(Reservas!O988=$O$11,0.45,IF(Reservas!O988=$O$12,0.33,"")))),Reservas!Q988)</f>
        <v/>
      </c>
      <c r="CG983" t="str">
        <f>IF(Reservas!T988="",IF(Reservas!S988="","",IF(Reservas!R988=$O$10,0.85,IF(Reservas!R988=$O$11,0.45,IF(Reservas!R988=$O$12,0.33,"")))),Reservas!T988)</f>
        <v/>
      </c>
      <c r="CH983" t="str">
        <f>IF(Reservas!W988="",IF(Reservas!V988="","",IF(Reservas!U988=$O$10,0.85,IF(Reservas!U988=$O$11,0.45,IF(Reservas!U988=$O$12,0.33,"")))),Reservas!W988)</f>
        <v/>
      </c>
      <c r="CI983" t="str">
        <f>IF(Reservas!Z988="",IF(Reservas!Y988="","",IF(Reservas!X988=$O$10,0.85,IF(Reservas!X988=$O$11,0.45,IF(Reservas!X988=$O$12,0.33,"")))),Reservas!Z988)</f>
        <v/>
      </c>
      <c r="CJ983" t="str">
        <f>IF(Reservas!AC988="",IF(Reservas!AB988="","",IF(Reservas!AA988=$O$10,0.85,IF(Reservas!AA988=$O$11,0.45,IF(Reservas!AA988=$O$12,0.33,"")))),Reservas!AC988)</f>
        <v/>
      </c>
      <c r="CK983" t="str">
        <f>IF(Reservas!AF988="",IF(Reservas!AE988="","",IF(Reservas!AD988=$O$10,0.85,IF(Reservas!AD988=$O$11,0.45,IF(Reservas!AD988=$O$12,0.33,"")))),Reservas!AF988)</f>
        <v/>
      </c>
      <c r="CL983" t="str">
        <f>IF(Reservas!AI988="",IF(Reservas!AH988="","",IF(Reservas!AG988=$O$10,0.85,IF(Reservas!AG988=$O$11,0.45,IF(Reservas!AG988=$O$12,0.33,"")))),Reservas!AI988)</f>
        <v/>
      </c>
      <c r="CM983" t="str">
        <f>IF(Reservas!AL988="",IF(Reservas!AK988="","",IF(Reservas!AJ988=$O$10,0.85,IF(Reservas!AJ988=$O$11,0.45,IF(Reservas!AJ988=$O$12,0.33,"")))),Reservas!AL988)</f>
        <v/>
      </c>
      <c r="CO983" t="str">
        <f>IFERROR('Prod y alimentación'!E1041*IF($AN983=$R$10,VLOOKUP($AO983,Listas!$B$6:$C$106,2,),IF($AN983=$R$11,VLOOKUP($AO983,Listas!$E$6:$F$106,2,),IF($AN983=$R$12,VLOOKUP($AO983,Listas!$H$6:$I$106,2,),""))),"")</f>
        <v/>
      </c>
      <c r="CP983" t="str">
        <f>IFERROR('Prod y alimentación'!H1041*IF($AN983=$R$10,VLOOKUP($AO983,Listas!$B$6:$C$106,2,),IF($AN983=$R$11,VLOOKUP($AO983,Listas!$E$6:$F$106,2,),IF($AN983=$R$12,VLOOKUP($AO983,Listas!$H$6:$I$106,2,),""))),"")</f>
        <v/>
      </c>
      <c r="CQ983" t="str">
        <f>IFERROR('Prod y alimentación'!K1041*IF($AN983=$R$10,VLOOKUP($AO983,Listas!$B$6:$C$106,2,),IF($AN983=$R$11,VLOOKUP($AO983,Listas!$E$6:$F$106,2,),IF($AN983=$R$12,VLOOKUP($AO983,Listas!$H$6:$I$106,2,),""))),"")</f>
        <v/>
      </c>
      <c r="CR983" t="str">
        <f>IFERROR('Prod y alimentación'!N1041*IF($AN983=$R$10,VLOOKUP($AO983,Listas!$B$6:$C$106,2,),IF($AN983=$R$11,VLOOKUP($AO983,Listas!$E$6:$F$106,2,),IF($AN983=$R$12,VLOOKUP($AO983,Listas!$H$6:$I$106,2,),""))),"")</f>
        <v/>
      </c>
      <c r="CS983" t="str">
        <f>IFERROR('Prod y alimentación'!Q1041*IF($AN983=$R$10,VLOOKUP($AO983,Listas!$B$6:$C$106,2,),IF($AN983=$R$11,VLOOKUP($AO983,Listas!$E$6:$F$106,2,),IF($AN983=$R$12,VLOOKUP($AO983,Listas!$H$6:$I$106,2,),""))),"")</f>
        <v/>
      </c>
      <c r="CT983" t="str">
        <f>IFERROR('Prod y alimentación'!T1041*IF($AN983=$R$10,VLOOKUP($AO983,Listas!$B$6:$C$106,2,),IF($AN983=$R$11,VLOOKUP($AO983,Listas!$E$6:$F$106,2,),IF($AN983=$R$12,VLOOKUP($AO983,Listas!$H$6:$I$106,2,),""))),"")</f>
        <v/>
      </c>
      <c r="CU983" t="str">
        <f>IFERROR('Prod y alimentación'!W1041*IF($AN983=$R$10,VLOOKUP($AO983,Listas!$B$6:$C$106,2,),IF($AN983=$R$11,VLOOKUP($AO983,Listas!$E$6:$F$106,2,),IF($AN983=$R$12,VLOOKUP($AO983,Listas!$H$6:$I$106,2,),""))),"")</f>
        <v/>
      </c>
      <c r="CV983" t="str">
        <f>IFERROR('Prod y alimentación'!Z1041*IF($AN983=$R$10,VLOOKUP($AO983,Listas!$B$6:$C$106,2,),IF($AN983=$R$11,VLOOKUP($AO983,Listas!$E$6:$F$106,2,),IF($AN983=$R$12,VLOOKUP($AO983,Listas!$H$6:$I$106,2,),""))),"")</f>
        <v/>
      </c>
      <c r="CW983" t="str">
        <f>IFERROR('Prod y alimentación'!AC1041*IF($AN983=$R$10,VLOOKUP($AO983,Listas!$B$6:$C$106,2,),IF($AN983=$R$11,VLOOKUP($AO983,Listas!$E$6:$F$106,2,),IF($AN983=$R$12,VLOOKUP($AO983,Listas!$H$6:$I$106,2,),""))),"")</f>
        <v/>
      </c>
      <c r="CX983" t="str">
        <f>IFERROR('Prod y alimentación'!AF1041*IF($AN983=$R$10,VLOOKUP($AO983,Listas!$B$6:$C$106,2,),IF($AN983=$R$11,VLOOKUP($AO983,Listas!$E$6:$F$106,2,),IF($AN983=$R$12,VLOOKUP($AO983,Listas!$H$6:$I$106,2,),""))),"")</f>
        <v/>
      </c>
      <c r="CY983" t="str">
        <f>IFERROR('Prod y alimentación'!AI1041*IF($AN983=$R$10,VLOOKUP($AO983,Listas!$B$6:$C$106,2,),IF($AN983=$R$11,VLOOKUP($AO983,Listas!$E$6:$F$106,2,),IF($AN983=$R$12,VLOOKUP($AO983,Listas!$H$6:$I$106,2,),""))),"")</f>
        <v/>
      </c>
      <c r="CZ983" t="str">
        <f>IFERROR('Prod y alimentación'!AL1041*IF($AN983=$R$10,VLOOKUP($AO983,Listas!$B$6:$C$106,2,),IF($AN983=$R$11,VLOOKUP($AO983,Listas!$E$6:$F$106,2,),IF($AN983=$R$12,VLOOKUP($AO983,Listas!$H$6:$I$106,2,),""))),"")</f>
        <v/>
      </c>
    </row>
    <row r="984" spans="80:104" x14ac:dyDescent="0.35">
      <c r="CB984" t="str">
        <f>IF(Reservas!E989="",IF(Reservas!D989="","",IF(Reservas!C989=$O$10,0.85,IF(Reservas!C989=$O$11,0.45,IF(Reservas!C989=$O$12,0.33,"")))),Reservas!E989)</f>
        <v/>
      </c>
      <c r="CC984" t="str">
        <f>IF(Reservas!H989="",IF(Reservas!G989="","",IF(Reservas!F989=$O$10,0.85,IF(Reservas!F989=$O$11,0.45,IF(Reservas!F989=$O$12,0.33,"")))),Reservas!H989)</f>
        <v/>
      </c>
      <c r="CD984" t="str">
        <f>IF(Reservas!K989="",IF(Reservas!J989="","",IF(Reservas!I989=$O$10,0.85,IF(Reservas!I989=$O$11,0.45,IF(Reservas!I989=$O$12,0.33,"")))),Reservas!K989)</f>
        <v/>
      </c>
      <c r="CE984" t="str">
        <f>IF(Reservas!N989="",IF(Reservas!M989="","",IF(Reservas!L989=$O$10,0.85,IF(Reservas!L989=$O$11,0.45,IF(Reservas!L989=$O$12,0.33,"")))),Reservas!N989)</f>
        <v/>
      </c>
      <c r="CF984" t="str">
        <f>IF(Reservas!Q989="",IF(Reservas!P989="","",IF(Reservas!O989=$O$10,0.85,IF(Reservas!O989=$O$11,0.45,IF(Reservas!O989=$O$12,0.33,"")))),Reservas!Q989)</f>
        <v/>
      </c>
      <c r="CG984" t="str">
        <f>IF(Reservas!T989="",IF(Reservas!S989="","",IF(Reservas!R989=$O$10,0.85,IF(Reservas!R989=$O$11,0.45,IF(Reservas!R989=$O$12,0.33,"")))),Reservas!T989)</f>
        <v/>
      </c>
      <c r="CH984" t="str">
        <f>IF(Reservas!W989="",IF(Reservas!V989="","",IF(Reservas!U989=$O$10,0.85,IF(Reservas!U989=$O$11,0.45,IF(Reservas!U989=$O$12,0.33,"")))),Reservas!W989)</f>
        <v/>
      </c>
      <c r="CI984" t="str">
        <f>IF(Reservas!Z989="",IF(Reservas!Y989="","",IF(Reservas!X989=$O$10,0.85,IF(Reservas!X989=$O$11,0.45,IF(Reservas!X989=$O$12,0.33,"")))),Reservas!Z989)</f>
        <v/>
      </c>
      <c r="CJ984" t="str">
        <f>IF(Reservas!AC989="",IF(Reservas!AB989="","",IF(Reservas!AA989=$O$10,0.85,IF(Reservas!AA989=$O$11,0.45,IF(Reservas!AA989=$O$12,0.33,"")))),Reservas!AC989)</f>
        <v/>
      </c>
      <c r="CK984" t="str">
        <f>IF(Reservas!AF989="",IF(Reservas!AE989="","",IF(Reservas!AD989=$O$10,0.85,IF(Reservas!AD989=$O$11,0.45,IF(Reservas!AD989=$O$12,0.33,"")))),Reservas!AF989)</f>
        <v/>
      </c>
      <c r="CL984" t="str">
        <f>IF(Reservas!AI989="",IF(Reservas!AH989="","",IF(Reservas!AG989=$O$10,0.85,IF(Reservas!AG989=$O$11,0.45,IF(Reservas!AG989=$O$12,0.33,"")))),Reservas!AI989)</f>
        <v/>
      </c>
      <c r="CM984" t="str">
        <f>IF(Reservas!AL989="",IF(Reservas!AK989="","",IF(Reservas!AJ989=$O$10,0.85,IF(Reservas!AJ989=$O$11,0.45,IF(Reservas!AJ989=$O$12,0.33,"")))),Reservas!AL989)</f>
        <v/>
      </c>
      <c r="CO984" t="str">
        <f>IFERROR('Prod y alimentación'!E1042*IF($AN984=$R$10,VLOOKUP($AO984,Listas!$B$6:$C$106,2,),IF($AN984=$R$11,VLOOKUP($AO984,Listas!$E$6:$F$106,2,),IF($AN984=$R$12,VLOOKUP($AO984,Listas!$H$6:$I$106,2,),""))),"")</f>
        <v/>
      </c>
      <c r="CP984" t="str">
        <f>IFERROR('Prod y alimentación'!H1042*IF($AN984=$R$10,VLOOKUP($AO984,Listas!$B$6:$C$106,2,),IF($AN984=$R$11,VLOOKUP($AO984,Listas!$E$6:$F$106,2,),IF($AN984=$R$12,VLOOKUP($AO984,Listas!$H$6:$I$106,2,),""))),"")</f>
        <v/>
      </c>
      <c r="CQ984" t="str">
        <f>IFERROR('Prod y alimentación'!K1042*IF($AN984=$R$10,VLOOKUP($AO984,Listas!$B$6:$C$106,2,),IF($AN984=$R$11,VLOOKUP($AO984,Listas!$E$6:$F$106,2,),IF($AN984=$R$12,VLOOKUP($AO984,Listas!$H$6:$I$106,2,),""))),"")</f>
        <v/>
      </c>
      <c r="CR984" t="str">
        <f>IFERROR('Prod y alimentación'!N1042*IF($AN984=$R$10,VLOOKUP($AO984,Listas!$B$6:$C$106,2,),IF($AN984=$R$11,VLOOKUP($AO984,Listas!$E$6:$F$106,2,),IF($AN984=$R$12,VLOOKUP($AO984,Listas!$H$6:$I$106,2,),""))),"")</f>
        <v/>
      </c>
      <c r="CS984" t="str">
        <f>IFERROR('Prod y alimentación'!Q1042*IF($AN984=$R$10,VLOOKUP($AO984,Listas!$B$6:$C$106,2,),IF($AN984=$R$11,VLOOKUP($AO984,Listas!$E$6:$F$106,2,),IF($AN984=$R$12,VLOOKUP($AO984,Listas!$H$6:$I$106,2,),""))),"")</f>
        <v/>
      </c>
      <c r="CT984" t="str">
        <f>IFERROR('Prod y alimentación'!T1042*IF($AN984=$R$10,VLOOKUP($AO984,Listas!$B$6:$C$106,2,),IF($AN984=$R$11,VLOOKUP($AO984,Listas!$E$6:$F$106,2,),IF($AN984=$R$12,VLOOKUP($AO984,Listas!$H$6:$I$106,2,),""))),"")</f>
        <v/>
      </c>
      <c r="CU984" t="str">
        <f>IFERROR('Prod y alimentación'!W1042*IF($AN984=$R$10,VLOOKUP($AO984,Listas!$B$6:$C$106,2,),IF($AN984=$R$11,VLOOKUP($AO984,Listas!$E$6:$F$106,2,),IF($AN984=$R$12,VLOOKUP($AO984,Listas!$H$6:$I$106,2,),""))),"")</f>
        <v/>
      </c>
      <c r="CV984" t="str">
        <f>IFERROR('Prod y alimentación'!Z1042*IF($AN984=$R$10,VLOOKUP($AO984,Listas!$B$6:$C$106,2,),IF($AN984=$R$11,VLOOKUP($AO984,Listas!$E$6:$F$106,2,),IF($AN984=$R$12,VLOOKUP($AO984,Listas!$H$6:$I$106,2,),""))),"")</f>
        <v/>
      </c>
      <c r="CW984" t="str">
        <f>IFERROR('Prod y alimentación'!AC1042*IF($AN984=$R$10,VLOOKUP($AO984,Listas!$B$6:$C$106,2,),IF($AN984=$R$11,VLOOKUP($AO984,Listas!$E$6:$F$106,2,),IF($AN984=$R$12,VLOOKUP($AO984,Listas!$H$6:$I$106,2,),""))),"")</f>
        <v/>
      </c>
      <c r="CX984" t="str">
        <f>IFERROR('Prod y alimentación'!AF1042*IF($AN984=$R$10,VLOOKUP($AO984,Listas!$B$6:$C$106,2,),IF($AN984=$R$11,VLOOKUP($AO984,Listas!$E$6:$F$106,2,),IF($AN984=$R$12,VLOOKUP($AO984,Listas!$H$6:$I$106,2,),""))),"")</f>
        <v/>
      </c>
      <c r="CY984" t="str">
        <f>IFERROR('Prod y alimentación'!AI1042*IF($AN984=$R$10,VLOOKUP($AO984,Listas!$B$6:$C$106,2,),IF($AN984=$R$11,VLOOKUP($AO984,Listas!$E$6:$F$106,2,),IF($AN984=$R$12,VLOOKUP($AO984,Listas!$H$6:$I$106,2,),""))),"")</f>
        <v/>
      </c>
      <c r="CZ984" t="str">
        <f>IFERROR('Prod y alimentación'!AL1042*IF($AN984=$R$10,VLOOKUP($AO984,Listas!$B$6:$C$106,2,),IF($AN984=$R$11,VLOOKUP($AO984,Listas!$E$6:$F$106,2,),IF($AN984=$R$12,VLOOKUP($AO984,Listas!$H$6:$I$106,2,),""))),"")</f>
        <v/>
      </c>
    </row>
    <row r="985" spans="80:104" x14ac:dyDescent="0.35">
      <c r="CB985" t="str">
        <f>IF(Reservas!E990="",IF(Reservas!D990="","",IF(Reservas!C990=$O$10,0.85,IF(Reservas!C990=$O$11,0.45,IF(Reservas!C990=$O$12,0.33,"")))),Reservas!E990)</f>
        <v/>
      </c>
      <c r="CC985" t="str">
        <f>IF(Reservas!H990="",IF(Reservas!G990="","",IF(Reservas!F990=$O$10,0.85,IF(Reservas!F990=$O$11,0.45,IF(Reservas!F990=$O$12,0.33,"")))),Reservas!H990)</f>
        <v/>
      </c>
      <c r="CD985" t="str">
        <f>IF(Reservas!K990="",IF(Reservas!J990="","",IF(Reservas!I990=$O$10,0.85,IF(Reservas!I990=$O$11,0.45,IF(Reservas!I990=$O$12,0.33,"")))),Reservas!K990)</f>
        <v/>
      </c>
      <c r="CE985" t="str">
        <f>IF(Reservas!N990="",IF(Reservas!M990="","",IF(Reservas!L990=$O$10,0.85,IF(Reservas!L990=$O$11,0.45,IF(Reservas!L990=$O$12,0.33,"")))),Reservas!N990)</f>
        <v/>
      </c>
      <c r="CF985" t="str">
        <f>IF(Reservas!Q990="",IF(Reservas!P990="","",IF(Reservas!O990=$O$10,0.85,IF(Reservas!O990=$O$11,0.45,IF(Reservas!O990=$O$12,0.33,"")))),Reservas!Q990)</f>
        <v/>
      </c>
      <c r="CG985" t="str">
        <f>IF(Reservas!T990="",IF(Reservas!S990="","",IF(Reservas!R990=$O$10,0.85,IF(Reservas!R990=$O$11,0.45,IF(Reservas!R990=$O$12,0.33,"")))),Reservas!T990)</f>
        <v/>
      </c>
      <c r="CH985" t="str">
        <f>IF(Reservas!W990="",IF(Reservas!V990="","",IF(Reservas!U990=$O$10,0.85,IF(Reservas!U990=$O$11,0.45,IF(Reservas!U990=$O$12,0.33,"")))),Reservas!W990)</f>
        <v/>
      </c>
      <c r="CI985" t="str">
        <f>IF(Reservas!Z990="",IF(Reservas!Y990="","",IF(Reservas!X990=$O$10,0.85,IF(Reservas!X990=$O$11,0.45,IF(Reservas!X990=$O$12,0.33,"")))),Reservas!Z990)</f>
        <v/>
      </c>
      <c r="CJ985" t="str">
        <f>IF(Reservas!AC990="",IF(Reservas!AB990="","",IF(Reservas!AA990=$O$10,0.85,IF(Reservas!AA990=$O$11,0.45,IF(Reservas!AA990=$O$12,0.33,"")))),Reservas!AC990)</f>
        <v/>
      </c>
      <c r="CK985" t="str">
        <f>IF(Reservas!AF990="",IF(Reservas!AE990="","",IF(Reservas!AD990=$O$10,0.85,IF(Reservas!AD990=$O$11,0.45,IF(Reservas!AD990=$O$12,0.33,"")))),Reservas!AF990)</f>
        <v/>
      </c>
      <c r="CL985" t="str">
        <f>IF(Reservas!AI990="",IF(Reservas!AH990="","",IF(Reservas!AG990=$O$10,0.85,IF(Reservas!AG990=$O$11,0.45,IF(Reservas!AG990=$O$12,0.33,"")))),Reservas!AI990)</f>
        <v/>
      </c>
      <c r="CM985" t="str">
        <f>IF(Reservas!AL990="",IF(Reservas!AK990="","",IF(Reservas!AJ990=$O$10,0.85,IF(Reservas!AJ990=$O$11,0.45,IF(Reservas!AJ990=$O$12,0.33,"")))),Reservas!AL990)</f>
        <v/>
      </c>
      <c r="CO985" t="str">
        <f>IFERROR('Prod y alimentación'!E1043*IF($AN985=$R$10,VLOOKUP($AO985,Listas!$B$6:$C$106,2,),IF($AN985=$R$11,VLOOKUP($AO985,Listas!$E$6:$F$106,2,),IF($AN985=$R$12,VLOOKUP($AO985,Listas!$H$6:$I$106,2,),""))),"")</f>
        <v/>
      </c>
      <c r="CP985" t="str">
        <f>IFERROR('Prod y alimentación'!H1043*IF($AN985=$R$10,VLOOKUP($AO985,Listas!$B$6:$C$106,2,),IF($AN985=$R$11,VLOOKUP($AO985,Listas!$E$6:$F$106,2,),IF($AN985=$R$12,VLOOKUP($AO985,Listas!$H$6:$I$106,2,),""))),"")</f>
        <v/>
      </c>
      <c r="CQ985" t="str">
        <f>IFERROR('Prod y alimentación'!K1043*IF($AN985=$R$10,VLOOKUP($AO985,Listas!$B$6:$C$106,2,),IF($AN985=$R$11,VLOOKUP($AO985,Listas!$E$6:$F$106,2,),IF($AN985=$R$12,VLOOKUP($AO985,Listas!$H$6:$I$106,2,),""))),"")</f>
        <v/>
      </c>
      <c r="CR985" t="str">
        <f>IFERROR('Prod y alimentación'!N1043*IF($AN985=$R$10,VLOOKUP($AO985,Listas!$B$6:$C$106,2,),IF($AN985=$R$11,VLOOKUP($AO985,Listas!$E$6:$F$106,2,),IF($AN985=$R$12,VLOOKUP($AO985,Listas!$H$6:$I$106,2,),""))),"")</f>
        <v/>
      </c>
      <c r="CS985" t="str">
        <f>IFERROR('Prod y alimentación'!Q1043*IF($AN985=$R$10,VLOOKUP($AO985,Listas!$B$6:$C$106,2,),IF($AN985=$R$11,VLOOKUP($AO985,Listas!$E$6:$F$106,2,),IF($AN985=$R$12,VLOOKUP($AO985,Listas!$H$6:$I$106,2,),""))),"")</f>
        <v/>
      </c>
      <c r="CT985" t="str">
        <f>IFERROR('Prod y alimentación'!T1043*IF($AN985=$R$10,VLOOKUP($AO985,Listas!$B$6:$C$106,2,),IF($AN985=$R$11,VLOOKUP($AO985,Listas!$E$6:$F$106,2,),IF($AN985=$R$12,VLOOKUP($AO985,Listas!$H$6:$I$106,2,),""))),"")</f>
        <v/>
      </c>
      <c r="CU985" t="str">
        <f>IFERROR('Prod y alimentación'!W1043*IF($AN985=$R$10,VLOOKUP($AO985,Listas!$B$6:$C$106,2,),IF($AN985=$R$11,VLOOKUP($AO985,Listas!$E$6:$F$106,2,),IF($AN985=$R$12,VLOOKUP($AO985,Listas!$H$6:$I$106,2,),""))),"")</f>
        <v/>
      </c>
      <c r="CV985" t="str">
        <f>IFERROR('Prod y alimentación'!Z1043*IF($AN985=$R$10,VLOOKUP($AO985,Listas!$B$6:$C$106,2,),IF($AN985=$R$11,VLOOKUP($AO985,Listas!$E$6:$F$106,2,),IF($AN985=$R$12,VLOOKUP($AO985,Listas!$H$6:$I$106,2,),""))),"")</f>
        <v/>
      </c>
      <c r="CW985" t="str">
        <f>IFERROR('Prod y alimentación'!AC1043*IF($AN985=$R$10,VLOOKUP($AO985,Listas!$B$6:$C$106,2,),IF($AN985=$R$11,VLOOKUP($AO985,Listas!$E$6:$F$106,2,),IF($AN985=$R$12,VLOOKUP($AO985,Listas!$H$6:$I$106,2,),""))),"")</f>
        <v/>
      </c>
      <c r="CX985" t="str">
        <f>IFERROR('Prod y alimentación'!AF1043*IF($AN985=$R$10,VLOOKUP($AO985,Listas!$B$6:$C$106,2,),IF($AN985=$R$11,VLOOKUP($AO985,Listas!$E$6:$F$106,2,),IF($AN985=$R$12,VLOOKUP($AO985,Listas!$H$6:$I$106,2,),""))),"")</f>
        <v/>
      </c>
      <c r="CY985" t="str">
        <f>IFERROR('Prod y alimentación'!AI1043*IF($AN985=$R$10,VLOOKUP($AO985,Listas!$B$6:$C$106,2,),IF($AN985=$R$11,VLOOKUP($AO985,Listas!$E$6:$F$106,2,),IF($AN985=$R$12,VLOOKUP($AO985,Listas!$H$6:$I$106,2,),""))),"")</f>
        <v/>
      </c>
      <c r="CZ985" t="str">
        <f>IFERROR('Prod y alimentación'!AL1043*IF($AN985=$R$10,VLOOKUP($AO985,Listas!$B$6:$C$106,2,),IF($AN985=$R$11,VLOOKUP($AO985,Listas!$E$6:$F$106,2,),IF($AN985=$R$12,VLOOKUP($AO985,Listas!$H$6:$I$106,2,),""))),"")</f>
        <v/>
      </c>
    </row>
    <row r="986" spans="80:104" x14ac:dyDescent="0.35">
      <c r="CB986" t="str">
        <f>IF(Reservas!E991="",IF(Reservas!D991="","",IF(Reservas!C991=$O$10,0.85,IF(Reservas!C991=$O$11,0.45,IF(Reservas!C991=$O$12,0.33,"")))),Reservas!E991)</f>
        <v/>
      </c>
      <c r="CC986" t="str">
        <f>IF(Reservas!H991="",IF(Reservas!G991="","",IF(Reservas!F991=$O$10,0.85,IF(Reservas!F991=$O$11,0.45,IF(Reservas!F991=$O$12,0.33,"")))),Reservas!H991)</f>
        <v/>
      </c>
      <c r="CD986" t="str">
        <f>IF(Reservas!K991="",IF(Reservas!J991="","",IF(Reservas!I991=$O$10,0.85,IF(Reservas!I991=$O$11,0.45,IF(Reservas!I991=$O$12,0.33,"")))),Reservas!K991)</f>
        <v/>
      </c>
      <c r="CE986" t="str">
        <f>IF(Reservas!N991="",IF(Reservas!M991="","",IF(Reservas!L991=$O$10,0.85,IF(Reservas!L991=$O$11,0.45,IF(Reservas!L991=$O$12,0.33,"")))),Reservas!N991)</f>
        <v/>
      </c>
      <c r="CF986" t="str">
        <f>IF(Reservas!Q991="",IF(Reservas!P991="","",IF(Reservas!O991=$O$10,0.85,IF(Reservas!O991=$O$11,0.45,IF(Reservas!O991=$O$12,0.33,"")))),Reservas!Q991)</f>
        <v/>
      </c>
      <c r="CG986" t="str">
        <f>IF(Reservas!T991="",IF(Reservas!S991="","",IF(Reservas!R991=$O$10,0.85,IF(Reservas!R991=$O$11,0.45,IF(Reservas!R991=$O$12,0.33,"")))),Reservas!T991)</f>
        <v/>
      </c>
      <c r="CH986" t="str">
        <f>IF(Reservas!W991="",IF(Reservas!V991="","",IF(Reservas!U991=$O$10,0.85,IF(Reservas!U991=$O$11,0.45,IF(Reservas!U991=$O$12,0.33,"")))),Reservas!W991)</f>
        <v/>
      </c>
      <c r="CI986" t="str">
        <f>IF(Reservas!Z991="",IF(Reservas!Y991="","",IF(Reservas!X991=$O$10,0.85,IF(Reservas!X991=$O$11,0.45,IF(Reservas!X991=$O$12,0.33,"")))),Reservas!Z991)</f>
        <v/>
      </c>
      <c r="CJ986" t="str">
        <f>IF(Reservas!AC991="",IF(Reservas!AB991="","",IF(Reservas!AA991=$O$10,0.85,IF(Reservas!AA991=$O$11,0.45,IF(Reservas!AA991=$O$12,0.33,"")))),Reservas!AC991)</f>
        <v/>
      </c>
      <c r="CK986" t="str">
        <f>IF(Reservas!AF991="",IF(Reservas!AE991="","",IF(Reservas!AD991=$O$10,0.85,IF(Reservas!AD991=$O$11,0.45,IF(Reservas!AD991=$O$12,0.33,"")))),Reservas!AF991)</f>
        <v/>
      </c>
      <c r="CL986" t="str">
        <f>IF(Reservas!AI991="",IF(Reservas!AH991="","",IF(Reservas!AG991=$O$10,0.85,IF(Reservas!AG991=$O$11,0.45,IF(Reservas!AG991=$O$12,0.33,"")))),Reservas!AI991)</f>
        <v/>
      </c>
      <c r="CM986" t="str">
        <f>IF(Reservas!AL991="",IF(Reservas!AK991="","",IF(Reservas!AJ991=$O$10,0.85,IF(Reservas!AJ991=$O$11,0.45,IF(Reservas!AJ991=$O$12,0.33,"")))),Reservas!AL991)</f>
        <v/>
      </c>
      <c r="CO986" t="str">
        <f>IFERROR('Prod y alimentación'!E1044*IF($AN986=$R$10,VLOOKUP($AO986,Listas!$B$6:$C$106,2,),IF($AN986=$R$11,VLOOKUP($AO986,Listas!$E$6:$F$106,2,),IF($AN986=$R$12,VLOOKUP($AO986,Listas!$H$6:$I$106,2,),""))),"")</f>
        <v/>
      </c>
      <c r="CP986" t="str">
        <f>IFERROR('Prod y alimentación'!H1044*IF($AN986=$R$10,VLOOKUP($AO986,Listas!$B$6:$C$106,2,),IF($AN986=$R$11,VLOOKUP($AO986,Listas!$E$6:$F$106,2,),IF($AN986=$R$12,VLOOKUP($AO986,Listas!$H$6:$I$106,2,),""))),"")</f>
        <v/>
      </c>
      <c r="CQ986" t="str">
        <f>IFERROR('Prod y alimentación'!K1044*IF($AN986=$R$10,VLOOKUP($AO986,Listas!$B$6:$C$106,2,),IF($AN986=$R$11,VLOOKUP($AO986,Listas!$E$6:$F$106,2,),IF($AN986=$R$12,VLOOKUP($AO986,Listas!$H$6:$I$106,2,),""))),"")</f>
        <v/>
      </c>
      <c r="CR986" t="str">
        <f>IFERROR('Prod y alimentación'!N1044*IF($AN986=$R$10,VLOOKUP($AO986,Listas!$B$6:$C$106,2,),IF($AN986=$R$11,VLOOKUP($AO986,Listas!$E$6:$F$106,2,),IF($AN986=$R$12,VLOOKUP($AO986,Listas!$H$6:$I$106,2,),""))),"")</f>
        <v/>
      </c>
      <c r="CS986" t="str">
        <f>IFERROR('Prod y alimentación'!Q1044*IF($AN986=$R$10,VLOOKUP($AO986,Listas!$B$6:$C$106,2,),IF($AN986=$R$11,VLOOKUP($AO986,Listas!$E$6:$F$106,2,),IF($AN986=$R$12,VLOOKUP($AO986,Listas!$H$6:$I$106,2,),""))),"")</f>
        <v/>
      </c>
      <c r="CT986" t="str">
        <f>IFERROR('Prod y alimentación'!T1044*IF($AN986=$R$10,VLOOKUP($AO986,Listas!$B$6:$C$106,2,),IF($AN986=$R$11,VLOOKUP($AO986,Listas!$E$6:$F$106,2,),IF($AN986=$R$12,VLOOKUP($AO986,Listas!$H$6:$I$106,2,),""))),"")</f>
        <v/>
      </c>
      <c r="CU986" t="str">
        <f>IFERROR('Prod y alimentación'!W1044*IF($AN986=$R$10,VLOOKUP($AO986,Listas!$B$6:$C$106,2,),IF($AN986=$R$11,VLOOKUP($AO986,Listas!$E$6:$F$106,2,),IF($AN986=$R$12,VLOOKUP($AO986,Listas!$H$6:$I$106,2,),""))),"")</f>
        <v/>
      </c>
      <c r="CV986" t="str">
        <f>IFERROR('Prod y alimentación'!Z1044*IF($AN986=$R$10,VLOOKUP($AO986,Listas!$B$6:$C$106,2,),IF($AN986=$R$11,VLOOKUP($AO986,Listas!$E$6:$F$106,2,),IF($AN986=$R$12,VLOOKUP($AO986,Listas!$H$6:$I$106,2,),""))),"")</f>
        <v/>
      </c>
      <c r="CW986" t="str">
        <f>IFERROR('Prod y alimentación'!AC1044*IF($AN986=$R$10,VLOOKUP($AO986,Listas!$B$6:$C$106,2,),IF($AN986=$R$11,VLOOKUP($AO986,Listas!$E$6:$F$106,2,),IF($AN986=$R$12,VLOOKUP($AO986,Listas!$H$6:$I$106,2,),""))),"")</f>
        <v/>
      </c>
      <c r="CX986" t="str">
        <f>IFERROR('Prod y alimentación'!AF1044*IF($AN986=$R$10,VLOOKUP($AO986,Listas!$B$6:$C$106,2,),IF($AN986=$R$11,VLOOKUP($AO986,Listas!$E$6:$F$106,2,),IF($AN986=$R$12,VLOOKUP($AO986,Listas!$H$6:$I$106,2,),""))),"")</f>
        <v/>
      </c>
      <c r="CY986" t="str">
        <f>IFERROR('Prod y alimentación'!AI1044*IF($AN986=$R$10,VLOOKUP($AO986,Listas!$B$6:$C$106,2,),IF($AN986=$R$11,VLOOKUP($AO986,Listas!$E$6:$F$106,2,),IF($AN986=$R$12,VLOOKUP($AO986,Listas!$H$6:$I$106,2,),""))),"")</f>
        <v/>
      </c>
      <c r="CZ986" t="str">
        <f>IFERROR('Prod y alimentación'!AL1044*IF($AN986=$R$10,VLOOKUP($AO986,Listas!$B$6:$C$106,2,),IF($AN986=$R$11,VLOOKUP($AO986,Listas!$E$6:$F$106,2,),IF($AN986=$R$12,VLOOKUP($AO986,Listas!$H$6:$I$106,2,),""))),"")</f>
        <v/>
      </c>
    </row>
    <row r="987" spans="80:104" x14ac:dyDescent="0.35">
      <c r="CB987" t="str">
        <f>IF(Reservas!E992="",IF(Reservas!D992="","",IF(Reservas!C992=$O$10,0.85,IF(Reservas!C992=$O$11,0.45,IF(Reservas!C992=$O$12,0.33,"")))),Reservas!E992)</f>
        <v/>
      </c>
      <c r="CC987" t="str">
        <f>IF(Reservas!H992="",IF(Reservas!G992="","",IF(Reservas!F992=$O$10,0.85,IF(Reservas!F992=$O$11,0.45,IF(Reservas!F992=$O$12,0.33,"")))),Reservas!H992)</f>
        <v/>
      </c>
      <c r="CD987" t="str">
        <f>IF(Reservas!K992="",IF(Reservas!J992="","",IF(Reservas!I992=$O$10,0.85,IF(Reservas!I992=$O$11,0.45,IF(Reservas!I992=$O$12,0.33,"")))),Reservas!K992)</f>
        <v/>
      </c>
      <c r="CE987" t="str">
        <f>IF(Reservas!N992="",IF(Reservas!M992="","",IF(Reservas!L992=$O$10,0.85,IF(Reservas!L992=$O$11,0.45,IF(Reservas!L992=$O$12,0.33,"")))),Reservas!N992)</f>
        <v/>
      </c>
      <c r="CF987" t="str">
        <f>IF(Reservas!Q992="",IF(Reservas!P992="","",IF(Reservas!O992=$O$10,0.85,IF(Reservas!O992=$O$11,0.45,IF(Reservas!O992=$O$12,0.33,"")))),Reservas!Q992)</f>
        <v/>
      </c>
      <c r="CG987" t="str">
        <f>IF(Reservas!T992="",IF(Reservas!S992="","",IF(Reservas!R992=$O$10,0.85,IF(Reservas!R992=$O$11,0.45,IF(Reservas!R992=$O$12,0.33,"")))),Reservas!T992)</f>
        <v/>
      </c>
      <c r="CH987" t="str">
        <f>IF(Reservas!W992="",IF(Reservas!V992="","",IF(Reservas!U992=$O$10,0.85,IF(Reservas!U992=$O$11,0.45,IF(Reservas!U992=$O$12,0.33,"")))),Reservas!W992)</f>
        <v/>
      </c>
      <c r="CI987" t="str">
        <f>IF(Reservas!Z992="",IF(Reservas!Y992="","",IF(Reservas!X992=$O$10,0.85,IF(Reservas!X992=$O$11,0.45,IF(Reservas!X992=$O$12,0.33,"")))),Reservas!Z992)</f>
        <v/>
      </c>
      <c r="CJ987" t="str">
        <f>IF(Reservas!AC992="",IF(Reservas!AB992="","",IF(Reservas!AA992=$O$10,0.85,IF(Reservas!AA992=$O$11,0.45,IF(Reservas!AA992=$O$12,0.33,"")))),Reservas!AC992)</f>
        <v/>
      </c>
      <c r="CK987" t="str">
        <f>IF(Reservas!AF992="",IF(Reservas!AE992="","",IF(Reservas!AD992=$O$10,0.85,IF(Reservas!AD992=$O$11,0.45,IF(Reservas!AD992=$O$12,0.33,"")))),Reservas!AF992)</f>
        <v/>
      </c>
      <c r="CL987" t="str">
        <f>IF(Reservas!AI992="",IF(Reservas!AH992="","",IF(Reservas!AG992=$O$10,0.85,IF(Reservas!AG992=$O$11,0.45,IF(Reservas!AG992=$O$12,0.33,"")))),Reservas!AI992)</f>
        <v/>
      </c>
      <c r="CM987" t="str">
        <f>IF(Reservas!AL992="",IF(Reservas!AK992="","",IF(Reservas!AJ992=$O$10,0.85,IF(Reservas!AJ992=$O$11,0.45,IF(Reservas!AJ992=$O$12,0.33,"")))),Reservas!AL992)</f>
        <v/>
      </c>
      <c r="CO987" t="str">
        <f>IFERROR('Prod y alimentación'!E1045*IF($AN987=$R$10,VLOOKUP($AO987,Listas!$B$6:$C$106,2,),IF($AN987=$R$11,VLOOKUP($AO987,Listas!$E$6:$F$106,2,),IF($AN987=$R$12,VLOOKUP($AO987,Listas!$H$6:$I$106,2,),""))),"")</f>
        <v/>
      </c>
      <c r="CP987" t="str">
        <f>IFERROR('Prod y alimentación'!H1045*IF($AN987=$R$10,VLOOKUP($AO987,Listas!$B$6:$C$106,2,),IF($AN987=$R$11,VLOOKUP($AO987,Listas!$E$6:$F$106,2,),IF($AN987=$R$12,VLOOKUP($AO987,Listas!$H$6:$I$106,2,),""))),"")</f>
        <v/>
      </c>
      <c r="CQ987" t="str">
        <f>IFERROR('Prod y alimentación'!K1045*IF($AN987=$R$10,VLOOKUP($AO987,Listas!$B$6:$C$106,2,),IF($AN987=$R$11,VLOOKUP($AO987,Listas!$E$6:$F$106,2,),IF($AN987=$R$12,VLOOKUP($AO987,Listas!$H$6:$I$106,2,),""))),"")</f>
        <v/>
      </c>
      <c r="CR987" t="str">
        <f>IFERROR('Prod y alimentación'!N1045*IF($AN987=$R$10,VLOOKUP($AO987,Listas!$B$6:$C$106,2,),IF($AN987=$R$11,VLOOKUP($AO987,Listas!$E$6:$F$106,2,),IF($AN987=$R$12,VLOOKUP($AO987,Listas!$H$6:$I$106,2,),""))),"")</f>
        <v/>
      </c>
      <c r="CS987" t="str">
        <f>IFERROR('Prod y alimentación'!Q1045*IF($AN987=$R$10,VLOOKUP($AO987,Listas!$B$6:$C$106,2,),IF($AN987=$R$11,VLOOKUP($AO987,Listas!$E$6:$F$106,2,),IF($AN987=$R$12,VLOOKUP($AO987,Listas!$H$6:$I$106,2,),""))),"")</f>
        <v/>
      </c>
      <c r="CT987" t="str">
        <f>IFERROR('Prod y alimentación'!T1045*IF($AN987=$R$10,VLOOKUP($AO987,Listas!$B$6:$C$106,2,),IF($AN987=$R$11,VLOOKUP($AO987,Listas!$E$6:$F$106,2,),IF($AN987=$R$12,VLOOKUP($AO987,Listas!$H$6:$I$106,2,),""))),"")</f>
        <v/>
      </c>
      <c r="CU987" t="str">
        <f>IFERROR('Prod y alimentación'!W1045*IF($AN987=$R$10,VLOOKUP($AO987,Listas!$B$6:$C$106,2,),IF($AN987=$R$11,VLOOKUP($AO987,Listas!$E$6:$F$106,2,),IF($AN987=$R$12,VLOOKUP($AO987,Listas!$H$6:$I$106,2,),""))),"")</f>
        <v/>
      </c>
      <c r="CV987" t="str">
        <f>IFERROR('Prod y alimentación'!Z1045*IF($AN987=$R$10,VLOOKUP($AO987,Listas!$B$6:$C$106,2,),IF($AN987=$R$11,VLOOKUP($AO987,Listas!$E$6:$F$106,2,),IF($AN987=$R$12,VLOOKUP($AO987,Listas!$H$6:$I$106,2,),""))),"")</f>
        <v/>
      </c>
      <c r="CW987" t="str">
        <f>IFERROR('Prod y alimentación'!AC1045*IF($AN987=$R$10,VLOOKUP($AO987,Listas!$B$6:$C$106,2,),IF($AN987=$R$11,VLOOKUP($AO987,Listas!$E$6:$F$106,2,),IF($AN987=$R$12,VLOOKUP($AO987,Listas!$H$6:$I$106,2,),""))),"")</f>
        <v/>
      </c>
      <c r="CX987" t="str">
        <f>IFERROR('Prod y alimentación'!AF1045*IF($AN987=$R$10,VLOOKUP($AO987,Listas!$B$6:$C$106,2,),IF($AN987=$R$11,VLOOKUP($AO987,Listas!$E$6:$F$106,2,),IF($AN987=$R$12,VLOOKUP($AO987,Listas!$H$6:$I$106,2,),""))),"")</f>
        <v/>
      </c>
      <c r="CY987" t="str">
        <f>IFERROR('Prod y alimentación'!AI1045*IF($AN987=$R$10,VLOOKUP($AO987,Listas!$B$6:$C$106,2,),IF($AN987=$R$11,VLOOKUP($AO987,Listas!$E$6:$F$106,2,),IF($AN987=$R$12,VLOOKUP($AO987,Listas!$H$6:$I$106,2,),""))),"")</f>
        <v/>
      </c>
      <c r="CZ987" t="str">
        <f>IFERROR('Prod y alimentación'!AL1045*IF($AN987=$R$10,VLOOKUP($AO987,Listas!$B$6:$C$106,2,),IF($AN987=$R$11,VLOOKUP($AO987,Listas!$E$6:$F$106,2,),IF($AN987=$R$12,VLOOKUP($AO987,Listas!$H$6:$I$106,2,),""))),"")</f>
        <v/>
      </c>
    </row>
    <row r="988" spans="80:104" x14ac:dyDescent="0.35">
      <c r="CB988" t="str">
        <f>IF(Reservas!E993="",IF(Reservas!D993="","",IF(Reservas!C993=$O$10,0.85,IF(Reservas!C993=$O$11,0.45,IF(Reservas!C993=$O$12,0.33,"")))),Reservas!E993)</f>
        <v/>
      </c>
      <c r="CC988" t="str">
        <f>IF(Reservas!H993="",IF(Reservas!G993="","",IF(Reservas!F993=$O$10,0.85,IF(Reservas!F993=$O$11,0.45,IF(Reservas!F993=$O$12,0.33,"")))),Reservas!H993)</f>
        <v/>
      </c>
      <c r="CD988" t="str">
        <f>IF(Reservas!K993="",IF(Reservas!J993="","",IF(Reservas!I993=$O$10,0.85,IF(Reservas!I993=$O$11,0.45,IF(Reservas!I993=$O$12,0.33,"")))),Reservas!K993)</f>
        <v/>
      </c>
      <c r="CE988" t="str">
        <f>IF(Reservas!N993="",IF(Reservas!M993="","",IF(Reservas!L993=$O$10,0.85,IF(Reservas!L993=$O$11,0.45,IF(Reservas!L993=$O$12,0.33,"")))),Reservas!N993)</f>
        <v/>
      </c>
      <c r="CF988" t="str">
        <f>IF(Reservas!Q993="",IF(Reservas!P993="","",IF(Reservas!O993=$O$10,0.85,IF(Reservas!O993=$O$11,0.45,IF(Reservas!O993=$O$12,0.33,"")))),Reservas!Q993)</f>
        <v/>
      </c>
      <c r="CG988" t="str">
        <f>IF(Reservas!T993="",IF(Reservas!S993="","",IF(Reservas!R993=$O$10,0.85,IF(Reservas!R993=$O$11,0.45,IF(Reservas!R993=$O$12,0.33,"")))),Reservas!T993)</f>
        <v/>
      </c>
      <c r="CH988" t="str">
        <f>IF(Reservas!W993="",IF(Reservas!V993="","",IF(Reservas!U993=$O$10,0.85,IF(Reservas!U993=$O$11,0.45,IF(Reservas!U993=$O$12,0.33,"")))),Reservas!W993)</f>
        <v/>
      </c>
      <c r="CI988" t="str">
        <f>IF(Reservas!Z993="",IF(Reservas!Y993="","",IF(Reservas!X993=$O$10,0.85,IF(Reservas!X993=$O$11,0.45,IF(Reservas!X993=$O$12,0.33,"")))),Reservas!Z993)</f>
        <v/>
      </c>
      <c r="CJ988" t="str">
        <f>IF(Reservas!AC993="",IF(Reservas!AB993="","",IF(Reservas!AA993=$O$10,0.85,IF(Reservas!AA993=$O$11,0.45,IF(Reservas!AA993=$O$12,0.33,"")))),Reservas!AC993)</f>
        <v/>
      </c>
      <c r="CK988" t="str">
        <f>IF(Reservas!AF993="",IF(Reservas!AE993="","",IF(Reservas!AD993=$O$10,0.85,IF(Reservas!AD993=$O$11,0.45,IF(Reservas!AD993=$O$12,0.33,"")))),Reservas!AF993)</f>
        <v/>
      </c>
      <c r="CL988" t="str">
        <f>IF(Reservas!AI993="",IF(Reservas!AH993="","",IF(Reservas!AG993=$O$10,0.85,IF(Reservas!AG993=$O$11,0.45,IF(Reservas!AG993=$O$12,0.33,"")))),Reservas!AI993)</f>
        <v/>
      </c>
      <c r="CM988" t="str">
        <f>IF(Reservas!AL993="",IF(Reservas!AK993="","",IF(Reservas!AJ993=$O$10,0.85,IF(Reservas!AJ993=$O$11,0.45,IF(Reservas!AJ993=$O$12,0.33,"")))),Reservas!AL993)</f>
        <v/>
      </c>
      <c r="CO988" t="str">
        <f>IFERROR('Prod y alimentación'!E1046*IF($AN988=$R$10,VLOOKUP($AO988,Listas!$B$6:$C$106,2,),IF($AN988=$R$11,VLOOKUP($AO988,Listas!$E$6:$F$106,2,),IF($AN988=$R$12,VLOOKUP($AO988,Listas!$H$6:$I$106,2,),""))),"")</f>
        <v/>
      </c>
      <c r="CP988" t="str">
        <f>IFERROR('Prod y alimentación'!H1046*IF($AN988=$R$10,VLOOKUP($AO988,Listas!$B$6:$C$106,2,),IF($AN988=$R$11,VLOOKUP($AO988,Listas!$E$6:$F$106,2,),IF($AN988=$R$12,VLOOKUP($AO988,Listas!$H$6:$I$106,2,),""))),"")</f>
        <v/>
      </c>
      <c r="CQ988" t="str">
        <f>IFERROR('Prod y alimentación'!K1046*IF($AN988=$R$10,VLOOKUP($AO988,Listas!$B$6:$C$106,2,),IF($AN988=$R$11,VLOOKUP($AO988,Listas!$E$6:$F$106,2,),IF($AN988=$R$12,VLOOKUP($AO988,Listas!$H$6:$I$106,2,),""))),"")</f>
        <v/>
      </c>
      <c r="CR988" t="str">
        <f>IFERROR('Prod y alimentación'!N1046*IF($AN988=$R$10,VLOOKUP($AO988,Listas!$B$6:$C$106,2,),IF($AN988=$R$11,VLOOKUP($AO988,Listas!$E$6:$F$106,2,),IF($AN988=$R$12,VLOOKUP($AO988,Listas!$H$6:$I$106,2,),""))),"")</f>
        <v/>
      </c>
      <c r="CS988" t="str">
        <f>IFERROR('Prod y alimentación'!Q1046*IF($AN988=$R$10,VLOOKUP($AO988,Listas!$B$6:$C$106,2,),IF($AN988=$R$11,VLOOKUP($AO988,Listas!$E$6:$F$106,2,),IF($AN988=$R$12,VLOOKUP($AO988,Listas!$H$6:$I$106,2,),""))),"")</f>
        <v/>
      </c>
      <c r="CT988" t="str">
        <f>IFERROR('Prod y alimentación'!T1046*IF($AN988=$R$10,VLOOKUP($AO988,Listas!$B$6:$C$106,2,),IF($AN988=$R$11,VLOOKUP($AO988,Listas!$E$6:$F$106,2,),IF($AN988=$R$12,VLOOKUP($AO988,Listas!$H$6:$I$106,2,),""))),"")</f>
        <v/>
      </c>
      <c r="CU988" t="str">
        <f>IFERROR('Prod y alimentación'!W1046*IF($AN988=$R$10,VLOOKUP($AO988,Listas!$B$6:$C$106,2,),IF($AN988=$R$11,VLOOKUP($AO988,Listas!$E$6:$F$106,2,),IF($AN988=$R$12,VLOOKUP($AO988,Listas!$H$6:$I$106,2,),""))),"")</f>
        <v/>
      </c>
      <c r="CV988" t="str">
        <f>IFERROR('Prod y alimentación'!Z1046*IF($AN988=$R$10,VLOOKUP($AO988,Listas!$B$6:$C$106,2,),IF($AN988=$R$11,VLOOKUP($AO988,Listas!$E$6:$F$106,2,),IF($AN988=$R$12,VLOOKUP($AO988,Listas!$H$6:$I$106,2,),""))),"")</f>
        <v/>
      </c>
      <c r="CW988" t="str">
        <f>IFERROR('Prod y alimentación'!AC1046*IF($AN988=$R$10,VLOOKUP($AO988,Listas!$B$6:$C$106,2,),IF($AN988=$R$11,VLOOKUP($AO988,Listas!$E$6:$F$106,2,),IF($AN988=$R$12,VLOOKUP($AO988,Listas!$H$6:$I$106,2,),""))),"")</f>
        <v/>
      </c>
      <c r="CX988" t="str">
        <f>IFERROR('Prod y alimentación'!AF1046*IF($AN988=$R$10,VLOOKUP($AO988,Listas!$B$6:$C$106,2,),IF($AN988=$R$11,VLOOKUP($AO988,Listas!$E$6:$F$106,2,),IF($AN988=$R$12,VLOOKUP($AO988,Listas!$H$6:$I$106,2,),""))),"")</f>
        <v/>
      </c>
      <c r="CY988" t="str">
        <f>IFERROR('Prod y alimentación'!AI1046*IF($AN988=$R$10,VLOOKUP($AO988,Listas!$B$6:$C$106,2,),IF($AN988=$R$11,VLOOKUP($AO988,Listas!$E$6:$F$106,2,),IF($AN988=$R$12,VLOOKUP($AO988,Listas!$H$6:$I$106,2,),""))),"")</f>
        <v/>
      </c>
      <c r="CZ988" t="str">
        <f>IFERROR('Prod y alimentación'!AL1046*IF($AN988=$R$10,VLOOKUP($AO988,Listas!$B$6:$C$106,2,),IF($AN988=$R$11,VLOOKUP($AO988,Listas!$E$6:$F$106,2,),IF($AN988=$R$12,VLOOKUP($AO988,Listas!$H$6:$I$106,2,),""))),"")</f>
        <v/>
      </c>
    </row>
    <row r="989" spans="80:104" x14ac:dyDescent="0.35">
      <c r="CB989" t="str">
        <f>IF(Reservas!E994="",IF(Reservas!D994="","",IF(Reservas!C994=$O$10,0.85,IF(Reservas!C994=$O$11,0.45,IF(Reservas!C994=$O$12,0.33,"")))),Reservas!E994)</f>
        <v/>
      </c>
      <c r="CC989" t="str">
        <f>IF(Reservas!H994="",IF(Reservas!G994="","",IF(Reservas!F994=$O$10,0.85,IF(Reservas!F994=$O$11,0.45,IF(Reservas!F994=$O$12,0.33,"")))),Reservas!H994)</f>
        <v/>
      </c>
      <c r="CD989" t="str">
        <f>IF(Reservas!K994="",IF(Reservas!J994="","",IF(Reservas!I994=$O$10,0.85,IF(Reservas!I994=$O$11,0.45,IF(Reservas!I994=$O$12,0.33,"")))),Reservas!K994)</f>
        <v/>
      </c>
      <c r="CE989" t="str">
        <f>IF(Reservas!N994="",IF(Reservas!M994="","",IF(Reservas!L994=$O$10,0.85,IF(Reservas!L994=$O$11,0.45,IF(Reservas!L994=$O$12,0.33,"")))),Reservas!N994)</f>
        <v/>
      </c>
      <c r="CF989" t="str">
        <f>IF(Reservas!Q994="",IF(Reservas!P994="","",IF(Reservas!O994=$O$10,0.85,IF(Reservas!O994=$O$11,0.45,IF(Reservas!O994=$O$12,0.33,"")))),Reservas!Q994)</f>
        <v/>
      </c>
      <c r="CG989" t="str">
        <f>IF(Reservas!T994="",IF(Reservas!S994="","",IF(Reservas!R994=$O$10,0.85,IF(Reservas!R994=$O$11,0.45,IF(Reservas!R994=$O$12,0.33,"")))),Reservas!T994)</f>
        <v/>
      </c>
      <c r="CH989" t="str">
        <f>IF(Reservas!W994="",IF(Reservas!V994="","",IF(Reservas!U994=$O$10,0.85,IF(Reservas!U994=$O$11,0.45,IF(Reservas!U994=$O$12,0.33,"")))),Reservas!W994)</f>
        <v/>
      </c>
      <c r="CI989" t="str">
        <f>IF(Reservas!Z994="",IF(Reservas!Y994="","",IF(Reservas!X994=$O$10,0.85,IF(Reservas!X994=$O$11,0.45,IF(Reservas!X994=$O$12,0.33,"")))),Reservas!Z994)</f>
        <v/>
      </c>
      <c r="CJ989" t="str">
        <f>IF(Reservas!AC994="",IF(Reservas!AB994="","",IF(Reservas!AA994=$O$10,0.85,IF(Reservas!AA994=$O$11,0.45,IF(Reservas!AA994=$O$12,0.33,"")))),Reservas!AC994)</f>
        <v/>
      </c>
      <c r="CK989" t="str">
        <f>IF(Reservas!AF994="",IF(Reservas!AE994="","",IF(Reservas!AD994=$O$10,0.85,IF(Reservas!AD994=$O$11,0.45,IF(Reservas!AD994=$O$12,0.33,"")))),Reservas!AF994)</f>
        <v/>
      </c>
      <c r="CL989" t="str">
        <f>IF(Reservas!AI994="",IF(Reservas!AH994="","",IF(Reservas!AG994=$O$10,0.85,IF(Reservas!AG994=$O$11,0.45,IF(Reservas!AG994=$O$12,0.33,"")))),Reservas!AI994)</f>
        <v/>
      </c>
      <c r="CM989" t="str">
        <f>IF(Reservas!AL994="",IF(Reservas!AK994="","",IF(Reservas!AJ994=$O$10,0.85,IF(Reservas!AJ994=$O$11,0.45,IF(Reservas!AJ994=$O$12,0.33,"")))),Reservas!AL994)</f>
        <v/>
      </c>
      <c r="CO989" t="str">
        <f>IFERROR('Prod y alimentación'!E1047*IF($AN989=$R$10,VLOOKUP($AO989,Listas!$B$6:$C$106,2,),IF($AN989=$R$11,VLOOKUP($AO989,Listas!$E$6:$F$106,2,),IF($AN989=$R$12,VLOOKUP($AO989,Listas!$H$6:$I$106,2,),""))),"")</f>
        <v/>
      </c>
      <c r="CP989" t="str">
        <f>IFERROR('Prod y alimentación'!H1047*IF($AN989=$R$10,VLOOKUP($AO989,Listas!$B$6:$C$106,2,),IF($AN989=$R$11,VLOOKUP($AO989,Listas!$E$6:$F$106,2,),IF($AN989=$R$12,VLOOKUP($AO989,Listas!$H$6:$I$106,2,),""))),"")</f>
        <v/>
      </c>
      <c r="CQ989" t="str">
        <f>IFERROR('Prod y alimentación'!K1047*IF($AN989=$R$10,VLOOKUP($AO989,Listas!$B$6:$C$106,2,),IF($AN989=$R$11,VLOOKUP($AO989,Listas!$E$6:$F$106,2,),IF($AN989=$R$12,VLOOKUP($AO989,Listas!$H$6:$I$106,2,),""))),"")</f>
        <v/>
      </c>
      <c r="CR989" t="str">
        <f>IFERROR('Prod y alimentación'!N1047*IF($AN989=$R$10,VLOOKUP($AO989,Listas!$B$6:$C$106,2,),IF($AN989=$R$11,VLOOKUP($AO989,Listas!$E$6:$F$106,2,),IF($AN989=$R$12,VLOOKUP($AO989,Listas!$H$6:$I$106,2,),""))),"")</f>
        <v/>
      </c>
      <c r="CS989" t="str">
        <f>IFERROR('Prod y alimentación'!Q1047*IF($AN989=$R$10,VLOOKUP($AO989,Listas!$B$6:$C$106,2,),IF($AN989=$R$11,VLOOKUP($AO989,Listas!$E$6:$F$106,2,),IF($AN989=$R$12,VLOOKUP($AO989,Listas!$H$6:$I$106,2,),""))),"")</f>
        <v/>
      </c>
      <c r="CT989" t="str">
        <f>IFERROR('Prod y alimentación'!T1047*IF($AN989=$R$10,VLOOKUP($AO989,Listas!$B$6:$C$106,2,),IF($AN989=$R$11,VLOOKUP($AO989,Listas!$E$6:$F$106,2,),IF($AN989=$R$12,VLOOKUP($AO989,Listas!$H$6:$I$106,2,),""))),"")</f>
        <v/>
      </c>
      <c r="CU989" t="str">
        <f>IFERROR('Prod y alimentación'!W1047*IF($AN989=$R$10,VLOOKUP($AO989,Listas!$B$6:$C$106,2,),IF($AN989=$R$11,VLOOKUP($AO989,Listas!$E$6:$F$106,2,),IF($AN989=$R$12,VLOOKUP($AO989,Listas!$H$6:$I$106,2,),""))),"")</f>
        <v/>
      </c>
      <c r="CV989" t="str">
        <f>IFERROR('Prod y alimentación'!Z1047*IF($AN989=$R$10,VLOOKUP($AO989,Listas!$B$6:$C$106,2,),IF($AN989=$R$11,VLOOKUP($AO989,Listas!$E$6:$F$106,2,),IF($AN989=$R$12,VLOOKUP($AO989,Listas!$H$6:$I$106,2,),""))),"")</f>
        <v/>
      </c>
      <c r="CW989" t="str">
        <f>IFERROR('Prod y alimentación'!AC1047*IF($AN989=$R$10,VLOOKUP($AO989,Listas!$B$6:$C$106,2,),IF($AN989=$R$11,VLOOKUP($AO989,Listas!$E$6:$F$106,2,),IF($AN989=$R$12,VLOOKUP($AO989,Listas!$H$6:$I$106,2,),""))),"")</f>
        <v/>
      </c>
      <c r="CX989" t="str">
        <f>IFERROR('Prod y alimentación'!AF1047*IF($AN989=$R$10,VLOOKUP($AO989,Listas!$B$6:$C$106,2,),IF($AN989=$R$11,VLOOKUP($AO989,Listas!$E$6:$F$106,2,),IF($AN989=$R$12,VLOOKUP($AO989,Listas!$H$6:$I$106,2,),""))),"")</f>
        <v/>
      </c>
      <c r="CY989" t="str">
        <f>IFERROR('Prod y alimentación'!AI1047*IF($AN989=$R$10,VLOOKUP($AO989,Listas!$B$6:$C$106,2,),IF($AN989=$R$11,VLOOKUP($AO989,Listas!$E$6:$F$106,2,),IF($AN989=$R$12,VLOOKUP($AO989,Listas!$H$6:$I$106,2,),""))),"")</f>
        <v/>
      </c>
      <c r="CZ989" t="str">
        <f>IFERROR('Prod y alimentación'!AL1047*IF($AN989=$R$10,VLOOKUP($AO989,Listas!$B$6:$C$106,2,),IF($AN989=$R$11,VLOOKUP($AO989,Listas!$E$6:$F$106,2,),IF($AN989=$R$12,VLOOKUP($AO989,Listas!$H$6:$I$106,2,),""))),"")</f>
        <v/>
      </c>
    </row>
    <row r="990" spans="80:104" x14ac:dyDescent="0.35">
      <c r="CB990" t="str">
        <f>IF(Reservas!E995="",IF(Reservas!D995="","",IF(Reservas!C995=$O$10,0.85,IF(Reservas!C995=$O$11,0.45,IF(Reservas!C995=$O$12,0.33,"")))),Reservas!E995)</f>
        <v/>
      </c>
      <c r="CC990" t="str">
        <f>IF(Reservas!H995="",IF(Reservas!G995="","",IF(Reservas!F995=$O$10,0.85,IF(Reservas!F995=$O$11,0.45,IF(Reservas!F995=$O$12,0.33,"")))),Reservas!H995)</f>
        <v/>
      </c>
      <c r="CD990" t="str">
        <f>IF(Reservas!K995="",IF(Reservas!J995="","",IF(Reservas!I995=$O$10,0.85,IF(Reservas!I995=$O$11,0.45,IF(Reservas!I995=$O$12,0.33,"")))),Reservas!K995)</f>
        <v/>
      </c>
      <c r="CE990" t="str">
        <f>IF(Reservas!N995="",IF(Reservas!M995="","",IF(Reservas!L995=$O$10,0.85,IF(Reservas!L995=$O$11,0.45,IF(Reservas!L995=$O$12,0.33,"")))),Reservas!N995)</f>
        <v/>
      </c>
      <c r="CF990" t="str">
        <f>IF(Reservas!Q995="",IF(Reservas!P995="","",IF(Reservas!O995=$O$10,0.85,IF(Reservas!O995=$O$11,0.45,IF(Reservas!O995=$O$12,0.33,"")))),Reservas!Q995)</f>
        <v/>
      </c>
      <c r="CG990" t="str">
        <f>IF(Reservas!T995="",IF(Reservas!S995="","",IF(Reservas!R995=$O$10,0.85,IF(Reservas!R995=$O$11,0.45,IF(Reservas!R995=$O$12,0.33,"")))),Reservas!T995)</f>
        <v/>
      </c>
      <c r="CH990" t="str">
        <f>IF(Reservas!W995="",IF(Reservas!V995="","",IF(Reservas!U995=$O$10,0.85,IF(Reservas!U995=$O$11,0.45,IF(Reservas!U995=$O$12,0.33,"")))),Reservas!W995)</f>
        <v/>
      </c>
      <c r="CI990" t="str">
        <f>IF(Reservas!Z995="",IF(Reservas!Y995="","",IF(Reservas!X995=$O$10,0.85,IF(Reservas!X995=$O$11,0.45,IF(Reservas!X995=$O$12,0.33,"")))),Reservas!Z995)</f>
        <v/>
      </c>
      <c r="CJ990" t="str">
        <f>IF(Reservas!AC995="",IF(Reservas!AB995="","",IF(Reservas!AA995=$O$10,0.85,IF(Reservas!AA995=$O$11,0.45,IF(Reservas!AA995=$O$12,0.33,"")))),Reservas!AC995)</f>
        <v/>
      </c>
      <c r="CK990" t="str">
        <f>IF(Reservas!AF995="",IF(Reservas!AE995="","",IF(Reservas!AD995=$O$10,0.85,IF(Reservas!AD995=$O$11,0.45,IF(Reservas!AD995=$O$12,0.33,"")))),Reservas!AF995)</f>
        <v/>
      </c>
      <c r="CL990" t="str">
        <f>IF(Reservas!AI995="",IF(Reservas!AH995="","",IF(Reservas!AG995=$O$10,0.85,IF(Reservas!AG995=$O$11,0.45,IF(Reservas!AG995=$O$12,0.33,"")))),Reservas!AI995)</f>
        <v/>
      </c>
      <c r="CM990" t="str">
        <f>IF(Reservas!AL995="",IF(Reservas!AK995="","",IF(Reservas!AJ995=$O$10,0.85,IF(Reservas!AJ995=$O$11,0.45,IF(Reservas!AJ995=$O$12,0.33,"")))),Reservas!AL995)</f>
        <v/>
      </c>
      <c r="CO990" t="str">
        <f>IFERROR('Prod y alimentación'!E1048*IF($AN990=$R$10,VLOOKUP($AO990,Listas!$B$6:$C$106,2,),IF($AN990=$R$11,VLOOKUP($AO990,Listas!$E$6:$F$106,2,),IF($AN990=$R$12,VLOOKUP($AO990,Listas!$H$6:$I$106,2,),""))),"")</f>
        <v/>
      </c>
      <c r="CP990" t="str">
        <f>IFERROR('Prod y alimentación'!H1048*IF($AN990=$R$10,VLOOKUP($AO990,Listas!$B$6:$C$106,2,),IF($AN990=$R$11,VLOOKUP($AO990,Listas!$E$6:$F$106,2,),IF($AN990=$R$12,VLOOKUP($AO990,Listas!$H$6:$I$106,2,),""))),"")</f>
        <v/>
      </c>
      <c r="CQ990" t="str">
        <f>IFERROR('Prod y alimentación'!K1048*IF($AN990=$R$10,VLOOKUP($AO990,Listas!$B$6:$C$106,2,),IF($AN990=$R$11,VLOOKUP($AO990,Listas!$E$6:$F$106,2,),IF($AN990=$R$12,VLOOKUP($AO990,Listas!$H$6:$I$106,2,),""))),"")</f>
        <v/>
      </c>
      <c r="CR990" t="str">
        <f>IFERROR('Prod y alimentación'!N1048*IF($AN990=$R$10,VLOOKUP($AO990,Listas!$B$6:$C$106,2,),IF($AN990=$R$11,VLOOKUP($AO990,Listas!$E$6:$F$106,2,),IF($AN990=$R$12,VLOOKUP($AO990,Listas!$H$6:$I$106,2,),""))),"")</f>
        <v/>
      </c>
      <c r="CS990" t="str">
        <f>IFERROR('Prod y alimentación'!Q1048*IF($AN990=$R$10,VLOOKUP($AO990,Listas!$B$6:$C$106,2,),IF($AN990=$R$11,VLOOKUP($AO990,Listas!$E$6:$F$106,2,),IF($AN990=$R$12,VLOOKUP($AO990,Listas!$H$6:$I$106,2,),""))),"")</f>
        <v/>
      </c>
      <c r="CT990" t="str">
        <f>IFERROR('Prod y alimentación'!T1048*IF($AN990=$R$10,VLOOKUP($AO990,Listas!$B$6:$C$106,2,),IF($AN990=$R$11,VLOOKUP($AO990,Listas!$E$6:$F$106,2,),IF($AN990=$R$12,VLOOKUP($AO990,Listas!$H$6:$I$106,2,),""))),"")</f>
        <v/>
      </c>
      <c r="CU990" t="str">
        <f>IFERROR('Prod y alimentación'!W1048*IF($AN990=$R$10,VLOOKUP($AO990,Listas!$B$6:$C$106,2,),IF($AN990=$R$11,VLOOKUP($AO990,Listas!$E$6:$F$106,2,),IF($AN990=$R$12,VLOOKUP($AO990,Listas!$H$6:$I$106,2,),""))),"")</f>
        <v/>
      </c>
      <c r="CV990" t="str">
        <f>IFERROR('Prod y alimentación'!Z1048*IF($AN990=$R$10,VLOOKUP($AO990,Listas!$B$6:$C$106,2,),IF($AN990=$R$11,VLOOKUP($AO990,Listas!$E$6:$F$106,2,),IF($AN990=$R$12,VLOOKUP($AO990,Listas!$H$6:$I$106,2,),""))),"")</f>
        <v/>
      </c>
      <c r="CW990" t="str">
        <f>IFERROR('Prod y alimentación'!AC1048*IF($AN990=$R$10,VLOOKUP($AO990,Listas!$B$6:$C$106,2,),IF($AN990=$R$11,VLOOKUP($AO990,Listas!$E$6:$F$106,2,),IF($AN990=$R$12,VLOOKUP($AO990,Listas!$H$6:$I$106,2,),""))),"")</f>
        <v/>
      </c>
      <c r="CX990" t="str">
        <f>IFERROR('Prod y alimentación'!AF1048*IF($AN990=$R$10,VLOOKUP($AO990,Listas!$B$6:$C$106,2,),IF($AN990=$R$11,VLOOKUP($AO990,Listas!$E$6:$F$106,2,),IF($AN990=$R$12,VLOOKUP($AO990,Listas!$H$6:$I$106,2,),""))),"")</f>
        <v/>
      </c>
      <c r="CY990" t="str">
        <f>IFERROR('Prod y alimentación'!AI1048*IF($AN990=$R$10,VLOOKUP($AO990,Listas!$B$6:$C$106,2,),IF($AN990=$R$11,VLOOKUP($AO990,Listas!$E$6:$F$106,2,),IF($AN990=$R$12,VLOOKUP($AO990,Listas!$H$6:$I$106,2,),""))),"")</f>
        <v/>
      </c>
      <c r="CZ990" t="str">
        <f>IFERROR('Prod y alimentación'!AL1048*IF($AN990=$R$10,VLOOKUP($AO990,Listas!$B$6:$C$106,2,),IF($AN990=$R$11,VLOOKUP($AO990,Listas!$E$6:$F$106,2,),IF($AN990=$R$12,VLOOKUP($AO990,Listas!$H$6:$I$106,2,),""))),"")</f>
        <v/>
      </c>
    </row>
    <row r="991" spans="80:104" x14ac:dyDescent="0.35">
      <c r="CB991" t="str">
        <f>IF(Reservas!E996="",IF(Reservas!D996="","",IF(Reservas!C996=$O$10,0.85,IF(Reservas!C996=$O$11,0.45,IF(Reservas!C996=$O$12,0.33,"")))),Reservas!E996)</f>
        <v/>
      </c>
      <c r="CC991" t="str">
        <f>IF(Reservas!H996="",IF(Reservas!G996="","",IF(Reservas!F996=$O$10,0.85,IF(Reservas!F996=$O$11,0.45,IF(Reservas!F996=$O$12,0.33,"")))),Reservas!H996)</f>
        <v/>
      </c>
      <c r="CD991" t="str">
        <f>IF(Reservas!K996="",IF(Reservas!J996="","",IF(Reservas!I996=$O$10,0.85,IF(Reservas!I996=$O$11,0.45,IF(Reservas!I996=$O$12,0.33,"")))),Reservas!K996)</f>
        <v/>
      </c>
      <c r="CE991" t="str">
        <f>IF(Reservas!N996="",IF(Reservas!M996="","",IF(Reservas!L996=$O$10,0.85,IF(Reservas!L996=$O$11,0.45,IF(Reservas!L996=$O$12,0.33,"")))),Reservas!N996)</f>
        <v/>
      </c>
      <c r="CF991" t="str">
        <f>IF(Reservas!Q996="",IF(Reservas!P996="","",IF(Reservas!O996=$O$10,0.85,IF(Reservas!O996=$O$11,0.45,IF(Reservas!O996=$O$12,0.33,"")))),Reservas!Q996)</f>
        <v/>
      </c>
      <c r="CG991" t="str">
        <f>IF(Reservas!T996="",IF(Reservas!S996="","",IF(Reservas!R996=$O$10,0.85,IF(Reservas!R996=$O$11,0.45,IF(Reservas!R996=$O$12,0.33,"")))),Reservas!T996)</f>
        <v/>
      </c>
      <c r="CH991" t="str">
        <f>IF(Reservas!W996="",IF(Reservas!V996="","",IF(Reservas!U996=$O$10,0.85,IF(Reservas!U996=$O$11,0.45,IF(Reservas!U996=$O$12,0.33,"")))),Reservas!W996)</f>
        <v/>
      </c>
      <c r="CI991" t="str">
        <f>IF(Reservas!Z996="",IF(Reservas!Y996="","",IF(Reservas!X996=$O$10,0.85,IF(Reservas!X996=$O$11,0.45,IF(Reservas!X996=$O$12,0.33,"")))),Reservas!Z996)</f>
        <v/>
      </c>
      <c r="CJ991" t="str">
        <f>IF(Reservas!AC996="",IF(Reservas!AB996="","",IF(Reservas!AA996=$O$10,0.85,IF(Reservas!AA996=$O$11,0.45,IF(Reservas!AA996=$O$12,0.33,"")))),Reservas!AC996)</f>
        <v/>
      </c>
      <c r="CK991" t="str">
        <f>IF(Reservas!AF996="",IF(Reservas!AE996="","",IF(Reservas!AD996=$O$10,0.85,IF(Reservas!AD996=$O$11,0.45,IF(Reservas!AD996=$O$12,0.33,"")))),Reservas!AF996)</f>
        <v/>
      </c>
      <c r="CL991" t="str">
        <f>IF(Reservas!AI996="",IF(Reservas!AH996="","",IF(Reservas!AG996=$O$10,0.85,IF(Reservas!AG996=$O$11,0.45,IF(Reservas!AG996=$O$12,0.33,"")))),Reservas!AI996)</f>
        <v/>
      </c>
      <c r="CM991" t="str">
        <f>IF(Reservas!AL996="",IF(Reservas!AK996="","",IF(Reservas!AJ996=$O$10,0.85,IF(Reservas!AJ996=$O$11,0.45,IF(Reservas!AJ996=$O$12,0.33,"")))),Reservas!AL996)</f>
        <v/>
      </c>
      <c r="CO991" t="str">
        <f>IFERROR('Prod y alimentación'!E1049*IF($AN991=$R$10,VLOOKUP($AO991,Listas!$B$6:$C$106,2,),IF($AN991=$R$11,VLOOKUP($AO991,Listas!$E$6:$F$106,2,),IF($AN991=$R$12,VLOOKUP($AO991,Listas!$H$6:$I$106,2,),""))),"")</f>
        <v/>
      </c>
      <c r="CP991" t="str">
        <f>IFERROR('Prod y alimentación'!H1049*IF($AN991=$R$10,VLOOKUP($AO991,Listas!$B$6:$C$106,2,),IF($AN991=$R$11,VLOOKUP($AO991,Listas!$E$6:$F$106,2,),IF($AN991=$R$12,VLOOKUP($AO991,Listas!$H$6:$I$106,2,),""))),"")</f>
        <v/>
      </c>
      <c r="CQ991" t="str">
        <f>IFERROR('Prod y alimentación'!K1049*IF($AN991=$R$10,VLOOKUP($AO991,Listas!$B$6:$C$106,2,),IF($AN991=$R$11,VLOOKUP($AO991,Listas!$E$6:$F$106,2,),IF($AN991=$R$12,VLOOKUP($AO991,Listas!$H$6:$I$106,2,),""))),"")</f>
        <v/>
      </c>
      <c r="CR991" t="str">
        <f>IFERROR('Prod y alimentación'!N1049*IF($AN991=$R$10,VLOOKUP($AO991,Listas!$B$6:$C$106,2,),IF($AN991=$R$11,VLOOKUP($AO991,Listas!$E$6:$F$106,2,),IF($AN991=$R$12,VLOOKUP($AO991,Listas!$H$6:$I$106,2,),""))),"")</f>
        <v/>
      </c>
      <c r="CS991" t="str">
        <f>IFERROR('Prod y alimentación'!Q1049*IF($AN991=$R$10,VLOOKUP($AO991,Listas!$B$6:$C$106,2,),IF($AN991=$R$11,VLOOKUP($AO991,Listas!$E$6:$F$106,2,),IF($AN991=$R$12,VLOOKUP($AO991,Listas!$H$6:$I$106,2,),""))),"")</f>
        <v/>
      </c>
      <c r="CT991" t="str">
        <f>IFERROR('Prod y alimentación'!T1049*IF($AN991=$R$10,VLOOKUP($AO991,Listas!$B$6:$C$106,2,),IF($AN991=$R$11,VLOOKUP($AO991,Listas!$E$6:$F$106,2,),IF($AN991=$R$12,VLOOKUP($AO991,Listas!$H$6:$I$106,2,),""))),"")</f>
        <v/>
      </c>
      <c r="CU991" t="str">
        <f>IFERROR('Prod y alimentación'!W1049*IF($AN991=$R$10,VLOOKUP($AO991,Listas!$B$6:$C$106,2,),IF($AN991=$R$11,VLOOKUP($AO991,Listas!$E$6:$F$106,2,),IF($AN991=$R$12,VLOOKUP($AO991,Listas!$H$6:$I$106,2,),""))),"")</f>
        <v/>
      </c>
      <c r="CV991" t="str">
        <f>IFERROR('Prod y alimentación'!Z1049*IF($AN991=$R$10,VLOOKUP($AO991,Listas!$B$6:$C$106,2,),IF($AN991=$R$11,VLOOKUP($AO991,Listas!$E$6:$F$106,2,),IF($AN991=$R$12,VLOOKUP($AO991,Listas!$H$6:$I$106,2,),""))),"")</f>
        <v/>
      </c>
      <c r="CW991" t="str">
        <f>IFERROR('Prod y alimentación'!AC1049*IF($AN991=$R$10,VLOOKUP($AO991,Listas!$B$6:$C$106,2,),IF($AN991=$R$11,VLOOKUP($AO991,Listas!$E$6:$F$106,2,),IF($AN991=$R$12,VLOOKUP($AO991,Listas!$H$6:$I$106,2,),""))),"")</f>
        <v/>
      </c>
      <c r="CX991" t="str">
        <f>IFERROR('Prod y alimentación'!AF1049*IF($AN991=$R$10,VLOOKUP($AO991,Listas!$B$6:$C$106,2,),IF($AN991=$R$11,VLOOKUP($AO991,Listas!$E$6:$F$106,2,),IF($AN991=$R$12,VLOOKUP($AO991,Listas!$H$6:$I$106,2,),""))),"")</f>
        <v/>
      </c>
      <c r="CY991" t="str">
        <f>IFERROR('Prod y alimentación'!AI1049*IF($AN991=$R$10,VLOOKUP($AO991,Listas!$B$6:$C$106,2,),IF($AN991=$R$11,VLOOKUP($AO991,Listas!$E$6:$F$106,2,),IF($AN991=$R$12,VLOOKUP($AO991,Listas!$H$6:$I$106,2,),""))),"")</f>
        <v/>
      </c>
      <c r="CZ991" t="str">
        <f>IFERROR('Prod y alimentación'!AL1049*IF($AN991=$R$10,VLOOKUP($AO991,Listas!$B$6:$C$106,2,),IF($AN991=$R$11,VLOOKUP($AO991,Listas!$E$6:$F$106,2,),IF($AN991=$R$12,VLOOKUP($AO991,Listas!$H$6:$I$106,2,),""))),"")</f>
        <v/>
      </c>
    </row>
    <row r="992" spans="80:104" x14ac:dyDescent="0.35">
      <c r="CB992" t="str">
        <f>IF(Reservas!E997="",IF(Reservas!D997="","",IF(Reservas!C997=$O$10,0.85,IF(Reservas!C997=$O$11,0.45,IF(Reservas!C997=$O$12,0.33,"")))),Reservas!E997)</f>
        <v/>
      </c>
      <c r="CC992" t="str">
        <f>IF(Reservas!H997="",IF(Reservas!G997="","",IF(Reservas!F997=$O$10,0.85,IF(Reservas!F997=$O$11,0.45,IF(Reservas!F997=$O$12,0.33,"")))),Reservas!H997)</f>
        <v/>
      </c>
      <c r="CD992" t="str">
        <f>IF(Reservas!K997="",IF(Reservas!J997="","",IF(Reservas!I997=$O$10,0.85,IF(Reservas!I997=$O$11,0.45,IF(Reservas!I997=$O$12,0.33,"")))),Reservas!K997)</f>
        <v/>
      </c>
      <c r="CE992" t="str">
        <f>IF(Reservas!N997="",IF(Reservas!M997="","",IF(Reservas!L997=$O$10,0.85,IF(Reservas!L997=$O$11,0.45,IF(Reservas!L997=$O$12,0.33,"")))),Reservas!N997)</f>
        <v/>
      </c>
      <c r="CF992" t="str">
        <f>IF(Reservas!Q997="",IF(Reservas!P997="","",IF(Reservas!O997=$O$10,0.85,IF(Reservas!O997=$O$11,0.45,IF(Reservas!O997=$O$12,0.33,"")))),Reservas!Q997)</f>
        <v/>
      </c>
      <c r="CG992" t="str">
        <f>IF(Reservas!T997="",IF(Reservas!S997="","",IF(Reservas!R997=$O$10,0.85,IF(Reservas!R997=$O$11,0.45,IF(Reservas!R997=$O$12,0.33,"")))),Reservas!T997)</f>
        <v/>
      </c>
      <c r="CH992" t="str">
        <f>IF(Reservas!W997="",IF(Reservas!V997="","",IF(Reservas!U997=$O$10,0.85,IF(Reservas!U997=$O$11,0.45,IF(Reservas!U997=$O$12,0.33,"")))),Reservas!W997)</f>
        <v/>
      </c>
      <c r="CI992" t="str">
        <f>IF(Reservas!Z997="",IF(Reservas!Y997="","",IF(Reservas!X997=$O$10,0.85,IF(Reservas!X997=$O$11,0.45,IF(Reservas!X997=$O$12,0.33,"")))),Reservas!Z997)</f>
        <v/>
      </c>
      <c r="CJ992" t="str">
        <f>IF(Reservas!AC997="",IF(Reservas!AB997="","",IF(Reservas!AA997=$O$10,0.85,IF(Reservas!AA997=$O$11,0.45,IF(Reservas!AA997=$O$12,0.33,"")))),Reservas!AC997)</f>
        <v/>
      </c>
      <c r="CK992" t="str">
        <f>IF(Reservas!AF997="",IF(Reservas!AE997="","",IF(Reservas!AD997=$O$10,0.85,IF(Reservas!AD997=$O$11,0.45,IF(Reservas!AD997=$O$12,0.33,"")))),Reservas!AF997)</f>
        <v/>
      </c>
      <c r="CL992" t="str">
        <f>IF(Reservas!AI997="",IF(Reservas!AH997="","",IF(Reservas!AG997=$O$10,0.85,IF(Reservas!AG997=$O$11,0.45,IF(Reservas!AG997=$O$12,0.33,"")))),Reservas!AI997)</f>
        <v/>
      </c>
      <c r="CM992" t="str">
        <f>IF(Reservas!AL997="",IF(Reservas!AK997="","",IF(Reservas!AJ997=$O$10,0.85,IF(Reservas!AJ997=$O$11,0.45,IF(Reservas!AJ997=$O$12,0.33,"")))),Reservas!AL997)</f>
        <v/>
      </c>
      <c r="CO992" t="str">
        <f>IFERROR('Prod y alimentación'!E1050*IF($AN992=$R$10,VLOOKUP($AO992,Listas!$B$6:$C$106,2,),IF($AN992=$R$11,VLOOKUP($AO992,Listas!$E$6:$F$106,2,),IF($AN992=$R$12,VLOOKUP($AO992,Listas!$H$6:$I$106,2,),""))),"")</f>
        <v/>
      </c>
      <c r="CP992" t="str">
        <f>IFERROR('Prod y alimentación'!H1050*IF($AN992=$R$10,VLOOKUP($AO992,Listas!$B$6:$C$106,2,),IF($AN992=$R$11,VLOOKUP($AO992,Listas!$E$6:$F$106,2,),IF($AN992=$R$12,VLOOKUP($AO992,Listas!$H$6:$I$106,2,),""))),"")</f>
        <v/>
      </c>
      <c r="CQ992" t="str">
        <f>IFERROR('Prod y alimentación'!K1050*IF($AN992=$R$10,VLOOKUP($AO992,Listas!$B$6:$C$106,2,),IF($AN992=$R$11,VLOOKUP($AO992,Listas!$E$6:$F$106,2,),IF($AN992=$R$12,VLOOKUP($AO992,Listas!$H$6:$I$106,2,),""))),"")</f>
        <v/>
      </c>
      <c r="CR992" t="str">
        <f>IFERROR('Prod y alimentación'!N1050*IF($AN992=$R$10,VLOOKUP($AO992,Listas!$B$6:$C$106,2,),IF($AN992=$R$11,VLOOKUP($AO992,Listas!$E$6:$F$106,2,),IF($AN992=$R$12,VLOOKUP($AO992,Listas!$H$6:$I$106,2,),""))),"")</f>
        <v/>
      </c>
      <c r="CS992" t="str">
        <f>IFERROR('Prod y alimentación'!Q1050*IF($AN992=$R$10,VLOOKUP($AO992,Listas!$B$6:$C$106,2,),IF($AN992=$R$11,VLOOKUP($AO992,Listas!$E$6:$F$106,2,),IF($AN992=$R$12,VLOOKUP($AO992,Listas!$H$6:$I$106,2,),""))),"")</f>
        <v/>
      </c>
      <c r="CT992" t="str">
        <f>IFERROR('Prod y alimentación'!T1050*IF($AN992=$R$10,VLOOKUP($AO992,Listas!$B$6:$C$106,2,),IF($AN992=$R$11,VLOOKUP($AO992,Listas!$E$6:$F$106,2,),IF($AN992=$R$12,VLOOKUP($AO992,Listas!$H$6:$I$106,2,),""))),"")</f>
        <v/>
      </c>
      <c r="CU992" t="str">
        <f>IFERROR('Prod y alimentación'!W1050*IF($AN992=$R$10,VLOOKUP($AO992,Listas!$B$6:$C$106,2,),IF($AN992=$R$11,VLOOKUP($AO992,Listas!$E$6:$F$106,2,),IF($AN992=$R$12,VLOOKUP($AO992,Listas!$H$6:$I$106,2,),""))),"")</f>
        <v/>
      </c>
      <c r="CV992" t="str">
        <f>IFERROR('Prod y alimentación'!Z1050*IF($AN992=$R$10,VLOOKUP($AO992,Listas!$B$6:$C$106,2,),IF($AN992=$R$11,VLOOKUP($AO992,Listas!$E$6:$F$106,2,),IF($AN992=$R$12,VLOOKUP($AO992,Listas!$H$6:$I$106,2,),""))),"")</f>
        <v/>
      </c>
      <c r="CW992" t="str">
        <f>IFERROR('Prod y alimentación'!AC1050*IF($AN992=$R$10,VLOOKUP($AO992,Listas!$B$6:$C$106,2,),IF($AN992=$R$11,VLOOKUP($AO992,Listas!$E$6:$F$106,2,),IF($AN992=$R$12,VLOOKUP($AO992,Listas!$H$6:$I$106,2,),""))),"")</f>
        <v/>
      </c>
      <c r="CX992" t="str">
        <f>IFERROR('Prod y alimentación'!AF1050*IF($AN992=$R$10,VLOOKUP($AO992,Listas!$B$6:$C$106,2,),IF($AN992=$R$11,VLOOKUP($AO992,Listas!$E$6:$F$106,2,),IF($AN992=$R$12,VLOOKUP($AO992,Listas!$H$6:$I$106,2,),""))),"")</f>
        <v/>
      </c>
      <c r="CY992" t="str">
        <f>IFERROR('Prod y alimentación'!AI1050*IF($AN992=$R$10,VLOOKUP($AO992,Listas!$B$6:$C$106,2,),IF($AN992=$R$11,VLOOKUP($AO992,Listas!$E$6:$F$106,2,),IF($AN992=$R$12,VLOOKUP($AO992,Listas!$H$6:$I$106,2,),""))),"")</f>
        <v/>
      </c>
      <c r="CZ992" t="str">
        <f>IFERROR('Prod y alimentación'!AL1050*IF($AN992=$R$10,VLOOKUP($AO992,Listas!$B$6:$C$106,2,),IF($AN992=$R$11,VLOOKUP($AO992,Listas!$E$6:$F$106,2,),IF($AN992=$R$12,VLOOKUP($AO992,Listas!$H$6:$I$106,2,),""))),"")</f>
        <v/>
      </c>
    </row>
    <row r="993" spans="80:104" x14ac:dyDescent="0.35">
      <c r="CB993" t="str">
        <f>IF(Reservas!E998="",IF(Reservas!D998="","",IF(Reservas!C998=$O$10,0.85,IF(Reservas!C998=$O$11,0.45,IF(Reservas!C998=$O$12,0.33,"")))),Reservas!E998)</f>
        <v/>
      </c>
      <c r="CC993" t="str">
        <f>IF(Reservas!H998="",IF(Reservas!G998="","",IF(Reservas!F998=$O$10,0.85,IF(Reservas!F998=$O$11,0.45,IF(Reservas!F998=$O$12,0.33,"")))),Reservas!H998)</f>
        <v/>
      </c>
      <c r="CD993" t="str">
        <f>IF(Reservas!K998="",IF(Reservas!J998="","",IF(Reservas!I998=$O$10,0.85,IF(Reservas!I998=$O$11,0.45,IF(Reservas!I998=$O$12,0.33,"")))),Reservas!K998)</f>
        <v/>
      </c>
      <c r="CE993" t="str">
        <f>IF(Reservas!N998="",IF(Reservas!M998="","",IF(Reservas!L998=$O$10,0.85,IF(Reservas!L998=$O$11,0.45,IF(Reservas!L998=$O$12,0.33,"")))),Reservas!N998)</f>
        <v/>
      </c>
      <c r="CF993" t="str">
        <f>IF(Reservas!Q998="",IF(Reservas!P998="","",IF(Reservas!O998=$O$10,0.85,IF(Reservas!O998=$O$11,0.45,IF(Reservas!O998=$O$12,0.33,"")))),Reservas!Q998)</f>
        <v/>
      </c>
      <c r="CG993" t="str">
        <f>IF(Reservas!T998="",IF(Reservas!S998="","",IF(Reservas!R998=$O$10,0.85,IF(Reservas!R998=$O$11,0.45,IF(Reservas!R998=$O$12,0.33,"")))),Reservas!T998)</f>
        <v/>
      </c>
      <c r="CH993" t="str">
        <f>IF(Reservas!W998="",IF(Reservas!V998="","",IF(Reservas!U998=$O$10,0.85,IF(Reservas!U998=$O$11,0.45,IF(Reservas!U998=$O$12,0.33,"")))),Reservas!W998)</f>
        <v/>
      </c>
      <c r="CI993" t="str">
        <f>IF(Reservas!Z998="",IF(Reservas!Y998="","",IF(Reservas!X998=$O$10,0.85,IF(Reservas!X998=$O$11,0.45,IF(Reservas!X998=$O$12,0.33,"")))),Reservas!Z998)</f>
        <v/>
      </c>
      <c r="CJ993" t="str">
        <f>IF(Reservas!AC998="",IF(Reservas!AB998="","",IF(Reservas!AA998=$O$10,0.85,IF(Reservas!AA998=$O$11,0.45,IF(Reservas!AA998=$O$12,0.33,"")))),Reservas!AC998)</f>
        <v/>
      </c>
      <c r="CK993" t="str">
        <f>IF(Reservas!AF998="",IF(Reservas!AE998="","",IF(Reservas!AD998=$O$10,0.85,IF(Reservas!AD998=$O$11,0.45,IF(Reservas!AD998=$O$12,0.33,"")))),Reservas!AF998)</f>
        <v/>
      </c>
      <c r="CL993" t="str">
        <f>IF(Reservas!AI998="",IF(Reservas!AH998="","",IF(Reservas!AG998=$O$10,0.85,IF(Reservas!AG998=$O$11,0.45,IF(Reservas!AG998=$O$12,0.33,"")))),Reservas!AI998)</f>
        <v/>
      </c>
      <c r="CM993" t="str">
        <f>IF(Reservas!AL998="",IF(Reservas!AK998="","",IF(Reservas!AJ998=$O$10,0.85,IF(Reservas!AJ998=$O$11,0.45,IF(Reservas!AJ998=$O$12,0.33,"")))),Reservas!AL998)</f>
        <v/>
      </c>
      <c r="CO993" t="str">
        <f>IFERROR('Prod y alimentación'!E1051*IF($AN993=$R$10,VLOOKUP($AO993,Listas!$B$6:$C$106,2,),IF($AN993=$R$11,VLOOKUP($AO993,Listas!$E$6:$F$106,2,),IF($AN993=$R$12,VLOOKUP($AO993,Listas!$H$6:$I$106,2,),""))),"")</f>
        <v/>
      </c>
      <c r="CP993" t="str">
        <f>IFERROR('Prod y alimentación'!H1051*IF($AN993=$R$10,VLOOKUP($AO993,Listas!$B$6:$C$106,2,),IF($AN993=$R$11,VLOOKUP($AO993,Listas!$E$6:$F$106,2,),IF($AN993=$R$12,VLOOKUP($AO993,Listas!$H$6:$I$106,2,),""))),"")</f>
        <v/>
      </c>
      <c r="CQ993" t="str">
        <f>IFERROR('Prod y alimentación'!K1051*IF($AN993=$R$10,VLOOKUP($AO993,Listas!$B$6:$C$106,2,),IF($AN993=$R$11,VLOOKUP($AO993,Listas!$E$6:$F$106,2,),IF($AN993=$R$12,VLOOKUP($AO993,Listas!$H$6:$I$106,2,),""))),"")</f>
        <v/>
      </c>
      <c r="CR993" t="str">
        <f>IFERROR('Prod y alimentación'!N1051*IF($AN993=$R$10,VLOOKUP($AO993,Listas!$B$6:$C$106,2,),IF($AN993=$R$11,VLOOKUP($AO993,Listas!$E$6:$F$106,2,),IF($AN993=$R$12,VLOOKUP($AO993,Listas!$H$6:$I$106,2,),""))),"")</f>
        <v/>
      </c>
      <c r="CS993" t="str">
        <f>IFERROR('Prod y alimentación'!Q1051*IF($AN993=$R$10,VLOOKUP($AO993,Listas!$B$6:$C$106,2,),IF($AN993=$R$11,VLOOKUP($AO993,Listas!$E$6:$F$106,2,),IF($AN993=$R$12,VLOOKUP($AO993,Listas!$H$6:$I$106,2,),""))),"")</f>
        <v/>
      </c>
      <c r="CT993" t="str">
        <f>IFERROR('Prod y alimentación'!T1051*IF($AN993=$R$10,VLOOKUP($AO993,Listas!$B$6:$C$106,2,),IF($AN993=$R$11,VLOOKUP($AO993,Listas!$E$6:$F$106,2,),IF($AN993=$R$12,VLOOKUP($AO993,Listas!$H$6:$I$106,2,),""))),"")</f>
        <v/>
      </c>
      <c r="CU993" t="str">
        <f>IFERROR('Prod y alimentación'!W1051*IF($AN993=$R$10,VLOOKUP($AO993,Listas!$B$6:$C$106,2,),IF($AN993=$R$11,VLOOKUP($AO993,Listas!$E$6:$F$106,2,),IF($AN993=$R$12,VLOOKUP($AO993,Listas!$H$6:$I$106,2,),""))),"")</f>
        <v/>
      </c>
      <c r="CV993" t="str">
        <f>IFERROR('Prod y alimentación'!Z1051*IF($AN993=$R$10,VLOOKUP($AO993,Listas!$B$6:$C$106,2,),IF($AN993=$R$11,VLOOKUP($AO993,Listas!$E$6:$F$106,2,),IF($AN993=$R$12,VLOOKUP($AO993,Listas!$H$6:$I$106,2,),""))),"")</f>
        <v/>
      </c>
      <c r="CW993" t="str">
        <f>IFERROR('Prod y alimentación'!AC1051*IF($AN993=$R$10,VLOOKUP($AO993,Listas!$B$6:$C$106,2,),IF($AN993=$R$11,VLOOKUP($AO993,Listas!$E$6:$F$106,2,),IF($AN993=$R$12,VLOOKUP($AO993,Listas!$H$6:$I$106,2,),""))),"")</f>
        <v/>
      </c>
      <c r="CX993" t="str">
        <f>IFERROR('Prod y alimentación'!AF1051*IF($AN993=$R$10,VLOOKUP($AO993,Listas!$B$6:$C$106,2,),IF($AN993=$R$11,VLOOKUP($AO993,Listas!$E$6:$F$106,2,),IF($AN993=$R$12,VLOOKUP($AO993,Listas!$H$6:$I$106,2,),""))),"")</f>
        <v/>
      </c>
      <c r="CY993" t="str">
        <f>IFERROR('Prod y alimentación'!AI1051*IF($AN993=$R$10,VLOOKUP($AO993,Listas!$B$6:$C$106,2,),IF($AN993=$R$11,VLOOKUP($AO993,Listas!$E$6:$F$106,2,),IF($AN993=$R$12,VLOOKUP($AO993,Listas!$H$6:$I$106,2,),""))),"")</f>
        <v/>
      </c>
      <c r="CZ993" t="str">
        <f>IFERROR('Prod y alimentación'!AL1051*IF($AN993=$R$10,VLOOKUP($AO993,Listas!$B$6:$C$106,2,),IF($AN993=$R$11,VLOOKUP($AO993,Listas!$E$6:$F$106,2,),IF($AN993=$R$12,VLOOKUP($AO993,Listas!$H$6:$I$106,2,),""))),"")</f>
        <v/>
      </c>
    </row>
    <row r="994" spans="80:104" x14ac:dyDescent="0.35">
      <c r="CB994" t="str">
        <f>IF(Reservas!E999="",IF(Reservas!D999="","",IF(Reservas!C999=$O$10,0.85,IF(Reservas!C999=$O$11,0.45,IF(Reservas!C999=$O$12,0.33,"")))),Reservas!E999)</f>
        <v/>
      </c>
      <c r="CC994" t="str">
        <f>IF(Reservas!H999="",IF(Reservas!G999="","",IF(Reservas!F999=$O$10,0.85,IF(Reservas!F999=$O$11,0.45,IF(Reservas!F999=$O$12,0.33,"")))),Reservas!H999)</f>
        <v/>
      </c>
      <c r="CD994" t="str">
        <f>IF(Reservas!K999="",IF(Reservas!J999="","",IF(Reservas!I999=$O$10,0.85,IF(Reservas!I999=$O$11,0.45,IF(Reservas!I999=$O$12,0.33,"")))),Reservas!K999)</f>
        <v/>
      </c>
      <c r="CE994" t="str">
        <f>IF(Reservas!N999="",IF(Reservas!M999="","",IF(Reservas!L999=$O$10,0.85,IF(Reservas!L999=$O$11,0.45,IF(Reservas!L999=$O$12,0.33,"")))),Reservas!N999)</f>
        <v/>
      </c>
      <c r="CF994" t="str">
        <f>IF(Reservas!Q999="",IF(Reservas!P999="","",IF(Reservas!O999=$O$10,0.85,IF(Reservas!O999=$O$11,0.45,IF(Reservas!O999=$O$12,0.33,"")))),Reservas!Q999)</f>
        <v/>
      </c>
      <c r="CG994" t="str">
        <f>IF(Reservas!T999="",IF(Reservas!S999="","",IF(Reservas!R999=$O$10,0.85,IF(Reservas!R999=$O$11,0.45,IF(Reservas!R999=$O$12,0.33,"")))),Reservas!T999)</f>
        <v/>
      </c>
      <c r="CH994" t="str">
        <f>IF(Reservas!W999="",IF(Reservas!V999="","",IF(Reservas!U999=$O$10,0.85,IF(Reservas!U999=$O$11,0.45,IF(Reservas!U999=$O$12,0.33,"")))),Reservas!W999)</f>
        <v/>
      </c>
      <c r="CI994" t="str">
        <f>IF(Reservas!Z999="",IF(Reservas!Y999="","",IF(Reservas!X999=$O$10,0.85,IF(Reservas!X999=$O$11,0.45,IF(Reservas!X999=$O$12,0.33,"")))),Reservas!Z999)</f>
        <v/>
      </c>
      <c r="CJ994" t="str">
        <f>IF(Reservas!AC999="",IF(Reservas!AB999="","",IF(Reservas!AA999=$O$10,0.85,IF(Reservas!AA999=$O$11,0.45,IF(Reservas!AA999=$O$12,0.33,"")))),Reservas!AC999)</f>
        <v/>
      </c>
      <c r="CK994" t="str">
        <f>IF(Reservas!AF999="",IF(Reservas!AE999="","",IF(Reservas!AD999=$O$10,0.85,IF(Reservas!AD999=$O$11,0.45,IF(Reservas!AD999=$O$12,0.33,"")))),Reservas!AF999)</f>
        <v/>
      </c>
      <c r="CL994" t="str">
        <f>IF(Reservas!AI999="",IF(Reservas!AH999="","",IF(Reservas!AG999=$O$10,0.85,IF(Reservas!AG999=$O$11,0.45,IF(Reservas!AG999=$O$12,0.33,"")))),Reservas!AI999)</f>
        <v/>
      </c>
      <c r="CM994" t="str">
        <f>IF(Reservas!AL999="",IF(Reservas!AK999="","",IF(Reservas!AJ999=$O$10,0.85,IF(Reservas!AJ999=$O$11,0.45,IF(Reservas!AJ999=$O$12,0.33,"")))),Reservas!AL999)</f>
        <v/>
      </c>
      <c r="CO994" t="str">
        <f>IFERROR('Prod y alimentación'!E1052*IF($AN994=$R$10,VLOOKUP($AO994,Listas!$B$6:$C$106,2,),IF($AN994=$R$11,VLOOKUP($AO994,Listas!$E$6:$F$106,2,),IF($AN994=$R$12,VLOOKUP($AO994,Listas!$H$6:$I$106,2,),""))),"")</f>
        <v/>
      </c>
      <c r="CP994" t="str">
        <f>IFERROR('Prod y alimentación'!H1052*IF($AN994=$R$10,VLOOKUP($AO994,Listas!$B$6:$C$106,2,),IF($AN994=$R$11,VLOOKUP($AO994,Listas!$E$6:$F$106,2,),IF($AN994=$R$12,VLOOKUP($AO994,Listas!$H$6:$I$106,2,),""))),"")</f>
        <v/>
      </c>
      <c r="CQ994" t="str">
        <f>IFERROR('Prod y alimentación'!K1052*IF($AN994=$R$10,VLOOKUP($AO994,Listas!$B$6:$C$106,2,),IF($AN994=$R$11,VLOOKUP($AO994,Listas!$E$6:$F$106,2,),IF($AN994=$R$12,VLOOKUP($AO994,Listas!$H$6:$I$106,2,),""))),"")</f>
        <v/>
      </c>
      <c r="CR994" t="str">
        <f>IFERROR('Prod y alimentación'!N1052*IF($AN994=$R$10,VLOOKUP($AO994,Listas!$B$6:$C$106,2,),IF($AN994=$R$11,VLOOKUP($AO994,Listas!$E$6:$F$106,2,),IF($AN994=$R$12,VLOOKUP($AO994,Listas!$H$6:$I$106,2,),""))),"")</f>
        <v/>
      </c>
      <c r="CS994" t="str">
        <f>IFERROR('Prod y alimentación'!Q1052*IF($AN994=$R$10,VLOOKUP($AO994,Listas!$B$6:$C$106,2,),IF($AN994=$R$11,VLOOKUP($AO994,Listas!$E$6:$F$106,2,),IF($AN994=$R$12,VLOOKUP($AO994,Listas!$H$6:$I$106,2,),""))),"")</f>
        <v/>
      </c>
      <c r="CT994" t="str">
        <f>IFERROR('Prod y alimentación'!T1052*IF($AN994=$R$10,VLOOKUP($AO994,Listas!$B$6:$C$106,2,),IF($AN994=$R$11,VLOOKUP($AO994,Listas!$E$6:$F$106,2,),IF($AN994=$R$12,VLOOKUP($AO994,Listas!$H$6:$I$106,2,),""))),"")</f>
        <v/>
      </c>
      <c r="CU994" t="str">
        <f>IFERROR('Prod y alimentación'!W1052*IF($AN994=$R$10,VLOOKUP($AO994,Listas!$B$6:$C$106,2,),IF($AN994=$R$11,VLOOKUP($AO994,Listas!$E$6:$F$106,2,),IF($AN994=$R$12,VLOOKUP($AO994,Listas!$H$6:$I$106,2,),""))),"")</f>
        <v/>
      </c>
      <c r="CV994" t="str">
        <f>IFERROR('Prod y alimentación'!Z1052*IF($AN994=$R$10,VLOOKUP($AO994,Listas!$B$6:$C$106,2,),IF($AN994=$R$11,VLOOKUP($AO994,Listas!$E$6:$F$106,2,),IF($AN994=$R$12,VLOOKUP($AO994,Listas!$H$6:$I$106,2,),""))),"")</f>
        <v/>
      </c>
      <c r="CW994" t="str">
        <f>IFERROR('Prod y alimentación'!AC1052*IF($AN994=$R$10,VLOOKUP($AO994,Listas!$B$6:$C$106,2,),IF($AN994=$R$11,VLOOKUP($AO994,Listas!$E$6:$F$106,2,),IF($AN994=$R$12,VLOOKUP($AO994,Listas!$H$6:$I$106,2,),""))),"")</f>
        <v/>
      </c>
      <c r="CX994" t="str">
        <f>IFERROR('Prod y alimentación'!AF1052*IF($AN994=$R$10,VLOOKUP($AO994,Listas!$B$6:$C$106,2,),IF($AN994=$R$11,VLOOKUP($AO994,Listas!$E$6:$F$106,2,),IF($AN994=$R$12,VLOOKUP($AO994,Listas!$H$6:$I$106,2,),""))),"")</f>
        <v/>
      </c>
      <c r="CY994" t="str">
        <f>IFERROR('Prod y alimentación'!AI1052*IF($AN994=$R$10,VLOOKUP($AO994,Listas!$B$6:$C$106,2,),IF($AN994=$R$11,VLOOKUP($AO994,Listas!$E$6:$F$106,2,),IF($AN994=$R$12,VLOOKUP($AO994,Listas!$H$6:$I$106,2,),""))),"")</f>
        <v/>
      </c>
      <c r="CZ994" t="str">
        <f>IFERROR('Prod y alimentación'!AL1052*IF($AN994=$R$10,VLOOKUP($AO994,Listas!$B$6:$C$106,2,),IF($AN994=$R$11,VLOOKUP($AO994,Listas!$E$6:$F$106,2,),IF($AN994=$R$12,VLOOKUP($AO994,Listas!$H$6:$I$106,2,),""))),"")</f>
        <v/>
      </c>
    </row>
    <row r="995" spans="80:104" x14ac:dyDescent="0.35">
      <c r="CB995" t="str">
        <f>IF(Reservas!E1000="",IF(Reservas!D1000="","",IF(Reservas!C1000=$O$10,0.85,IF(Reservas!C1000=$O$11,0.45,IF(Reservas!C1000=$O$12,0.33,"")))),Reservas!E1000)</f>
        <v/>
      </c>
      <c r="CC995" t="str">
        <f>IF(Reservas!H1000="",IF(Reservas!G1000="","",IF(Reservas!F1000=$O$10,0.85,IF(Reservas!F1000=$O$11,0.45,IF(Reservas!F1000=$O$12,0.33,"")))),Reservas!H1000)</f>
        <v/>
      </c>
      <c r="CD995" t="str">
        <f>IF(Reservas!K1000="",IF(Reservas!J1000="","",IF(Reservas!I1000=$O$10,0.85,IF(Reservas!I1000=$O$11,0.45,IF(Reservas!I1000=$O$12,0.33,"")))),Reservas!K1000)</f>
        <v/>
      </c>
      <c r="CE995" t="str">
        <f>IF(Reservas!N1000="",IF(Reservas!M1000="","",IF(Reservas!L1000=$O$10,0.85,IF(Reservas!L1000=$O$11,0.45,IF(Reservas!L1000=$O$12,0.33,"")))),Reservas!N1000)</f>
        <v/>
      </c>
      <c r="CF995" t="str">
        <f>IF(Reservas!Q1000="",IF(Reservas!P1000="","",IF(Reservas!O1000=$O$10,0.85,IF(Reservas!O1000=$O$11,0.45,IF(Reservas!O1000=$O$12,0.33,"")))),Reservas!Q1000)</f>
        <v/>
      </c>
      <c r="CG995" t="str">
        <f>IF(Reservas!T1000="",IF(Reservas!S1000="","",IF(Reservas!R1000=$O$10,0.85,IF(Reservas!R1000=$O$11,0.45,IF(Reservas!R1000=$O$12,0.33,"")))),Reservas!T1000)</f>
        <v/>
      </c>
      <c r="CH995" t="str">
        <f>IF(Reservas!W1000="",IF(Reservas!V1000="","",IF(Reservas!U1000=$O$10,0.85,IF(Reservas!U1000=$O$11,0.45,IF(Reservas!U1000=$O$12,0.33,"")))),Reservas!W1000)</f>
        <v/>
      </c>
      <c r="CI995" t="str">
        <f>IF(Reservas!Z1000="",IF(Reservas!Y1000="","",IF(Reservas!X1000=$O$10,0.85,IF(Reservas!X1000=$O$11,0.45,IF(Reservas!X1000=$O$12,0.33,"")))),Reservas!Z1000)</f>
        <v/>
      </c>
      <c r="CJ995" t="str">
        <f>IF(Reservas!AC1000="",IF(Reservas!AB1000="","",IF(Reservas!AA1000=$O$10,0.85,IF(Reservas!AA1000=$O$11,0.45,IF(Reservas!AA1000=$O$12,0.33,"")))),Reservas!AC1000)</f>
        <v/>
      </c>
      <c r="CK995" t="str">
        <f>IF(Reservas!AF1000="",IF(Reservas!AE1000="","",IF(Reservas!AD1000=$O$10,0.85,IF(Reservas!AD1000=$O$11,0.45,IF(Reservas!AD1000=$O$12,0.33,"")))),Reservas!AF1000)</f>
        <v/>
      </c>
      <c r="CL995" t="str">
        <f>IF(Reservas!AI1000="",IF(Reservas!AH1000="","",IF(Reservas!AG1000=$O$10,0.85,IF(Reservas!AG1000=$O$11,0.45,IF(Reservas!AG1000=$O$12,0.33,"")))),Reservas!AI1000)</f>
        <v/>
      </c>
      <c r="CM995" t="str">
        <f>IF(Reservas!AL1000="",IF(Reservas!AK1000="","",IF(Reservas!AJ1000=$O$10,0.85,IF(Reservas!AJ1000=$O$11,0.45,IF(Reservas!AJ1000=$O$12,0.33,"")))),Reservas!AL1000)</f>
        <v/>
      </c>
      <c r="CO995" t="str">
        <f>IFERROR('Prod y alimentación'!E1053*IF($AN995=$R$10,VLOOKUP($AO995,Listas!$B$6:$C$106,2,),IF($AN995=$R$11,VLOOKUP($AO995,Listas!$E$6:$F$106,2,),IF($AN995=$R$12,VLOOKUP($AO995,Listas!$H$6:$I$106,2,),""))),"")</f>
        <v/>
      </c>
      <c r="CP995" t="str">
        <f>IFERROR('Prod y alimentación'!H1053*IF($AN995=$R$10,VLOOKUP($AO995,Listas!$B$6:$C$106,2,),IF($AN995=$R$11,VLOOKUP($AO995,Listas!$E$6:$F$106,2,),IF($AN995=$R$12,VLOOKUP($AO995,Listas!$H$6:$I$106,2,),""))),"")</f>
        <v/>
      </c>
      <c r="CQ995" t="str">
        <f>IFERROR('Prod y alimentación'!K1053*IF($AN995=$R$10,VLOOKUP($AO995,Listas!$B$6:$C$106,2,),IF($AN995=$R$11,VLOOKUP($AO995,Listas!$E$6:$F$106,2,),IF($AN995=$R$12,VLOOKUP($AO995,Listas!$H$6:$I$106,2,),""))),"")</f>
        <v/>
      </c>
      <c r="CR995" t="str">
        <f>IFERROR('Prod y alimentación'!N1053*IF($AN995=$R$10,VLOOKUP($AO995,Listas!$B$6:$C$106,2,),IF($AN995=$R$11,VLOOKUP($AO995,Listas!$E$6:$F$106,2,),IF($AN995=$R$12,VLOOKUP($AO995,Listas!$H$6:$I$106,2,),""))),"")</f>
        <v/>
      </c>
      <c r="CS995" t="str">
        <f>IFERROR('Prod y alimentación'!Q1053*IF($AN995=$R$10,VLOOKUP($AO995,Listas!$B$6:$C$106,2,),IF($AN995=$R$11,VLOOKUP($AO995,Listas!$E$6:$F$106,2,),IF($AN995=$R$12,VLOOKUP($AO995,Listas!$H$6:$I$106,2,),""))),"")</f>
        <v/>
      </c>
      <c r="CT995" t="str">
        <f>IFERROR('Prod y alimentación'!T1053*IF($AN995=$R$10,VLOOKUP($AO995,Listas!$B$6:$C$106,2,),IF($AN995=$R$11,VLOOKUP($AO995,Listas!$E$6:$F$106,2,),IF($AN995=$R$12,VLOOKUP($AO995,Listas!$H$6:$I$106,2,),""))),"")</f>
        <v/>
      </c>
      <c r="CU995" t="str">
        <f>IFERROR('Prod y alimentación'!W1053*IF($AN995=$R$10,VLOOKUP($AO995,Listas!$B$6:$C$106,2,),IF($AN995=$R$11,VLOOKUP($AO995,Listas!$E$6:$F$106,2,),IF($AN995=$R$12,VLOOKUP($AO995,Listas!$H$6:$I$106,2,),""))),"")</f>
        <v/>
      </c>
      <c r="CV995" t="str">
        <f>IFERROR('Prod y alimentación'!Z1053*IF($AN995=$R$10,VLOOKUP($AO995,Listas!$B$6:$C$106,2,),IF($AN995=$R$11,VLOOKUP($AO995,Listas!$E$6:$F$106,2,),IF($AN995=$R$12,VLOOKUP($AO995,Listas!$H$6:$I$106,2,),""))),"")</f>
        <v/>
      </c>
      <c r="CW995" t="str">
        <f>IFERROR('Prod y alimentación'!AC1053*IF($AN995=$R$10,VLOOKUP($AO995,Listas!$B$6:$C$106,2,),IF($AN995=$R$11,VLOOKUP($AO995,Listas!$E$6:$F$106,2,),IF($AN995=$R$12,VLOOKUP($AO995,Listas!$H$6:$I$106,2,),""))),"")</f>
        <v/>
      </c>
      <c r="CX995" t="str">
        <f>IFERROR('Prod y alimentación'!AF1053*IF($AN995=$R$10,VLOOKUP($AO995,Listas!$B$6:$C$106,2,),IF($AN995=$R$11,VLOOKUP($AO995,Listas!$E$6:$F$106,2,),IF($AN995=$R$12,VLOOKUP($AO995,Listas!$H$6:$I$106,2,),""))),"")</f>
        <v/>
      </c>
      <c r="CY995" t="str">
        <f>IFERROR('Prod y alimentación'!AI1053*IF($AN995=$R$10,VLOOKUP($AO995,Listas!$B$6:$C$106,2,),IF($AN995=$R$11,VLOOKUP($AO995,Listas!$E$6:$F$106,2,),IF($AN995=$R$12,VLOOKUP($AO995,Listas!$H$6:$I$106,2,),""))),"")</f>
        <v/>
      </c>
      <c r="CZ995" t="str">
        <f>IFERROR('Prod y alimentación'!AL1053*IF($AN995=$R$10,VLOOKUP($AO995,Listas!$B$6:$C$106,2,),IF($AN995=$R$11,VLOOKUP($AO995,Listas!$E$6:$F$106,2,),IF($AN995=$R$12,VLOOKUP($AO995,Listas!$H$6:$I$106,2,),""))),"")</f>
        <v/>
      </c>
    </row>
    <row r="996" spans="80:104" x14ac:dyDescent="0.35">
      <c r="CB996" t="str">
        <f>IF(Reservas!E1001="",IF(Reservas!D1001="","",IF(Reservas!C1001=$O$10,0.85,IF(Reservas!C1001=$O$11,0.45,IF(Reservas!C1001=$O$12,0.33,"")))),Reservas!E1001)</f>
        <v/>
      </c>
      <c r="CC996" t="str">
        <f>IF(Reservas!H1001="",IF(Reservas!G1001="","",IF(Reservas!F1001=$O$10,0.85,IF(Reservas!F1001=$O$11,0.45,IF(Reservas!F1001=$O$12,0.33,"")))),Reservas!H1001)</f>
        <v/>
      </c>
      <c r="CD996" t="str">
        <f>IF(Reservas!K1001="",IF(Reservas!J1001="","",IF(Reservas!I1001=$O$10,0.85,IF(Reservas!I1001=$O$11,0.45,IF(Reservas!I1001=$O$12,0.33,"")))),Reservas!K1001)</f>
        <v/>
      </c>
      <c r="CE996" t="str">
        <f>IF(Reservas!N1001="",IF(Reservas!M1001="","",IF(Reservas!L1001=$O$10,0.85,IF(Reservas!L1001=$O$11,0.45,IF(Reservas!L1001=$O$12,0.33,"")))),Reservas!N1001)</f>
        <v/>
      </c>
      <c r="CF996" t="str">
        <f>IF(Reservas!Q1001="",IF(Reservas!P1001="","",IF(Reservas!O1001=$O$10,0.85,IF(Reservas!O1001=$O$11,0.45,IF(Reservas!O1001=$O$12,0.33,"")))),Reservas!Q1001)</f>
        <v/>
      </c>
      <c r="CG996" t="str">
        <f>IF(Reservas!T1001="",IF(Reservas!S1001="","",IF(Reservas!R1001=$O$10,0.85,IF(Reservas!R1001=$O$11,0.45,IF(Reservas!R1001=$O$12,0.33,"")))),Reservas!T1001)</f>
        <v/>
      </c>
      <c r="CH996" t="str">
        <f>IF(Reservas!W1001="",IF(Reservas!V1001="","",IF(Reservas!U1001=$O$10,0.85,IF(Reservas!U1001=$O$11,0.45,IF(Reservas!U1001=$O$12,0.33,"")))),Reservas!W1001)</f>
        <v/>
      </c>
      <c r="CI996" t="str">
        <f>IF(Reservas!Z1001="",IF(Reservas!Y1001="","",IF(Reservas!X1001=$O$10,0.85,IF(Reservas!X1001=$O$11,0.45,IF(Reservas!X1001=$O$12,0.33,"")))),Reservas!Z1001)</f>
        <v/>
      </c>
      <c r="CJ996" t="str">
        <f>IF(Reservas!AC1001="",IF(Reservas!AB1001="","",IF(Reservas!AA1001=$O$10,0.85,IF(Reservas!AA1001=$O$11,0.45,IF(Reservas!AA1001=$O$12,0.33,"")))),Reservas!AC1001)</f>
        <v/>
      </c>
      <c r="CK996" t="str">
        <f>IF(Reservas!AF1001="",IF(Reservas!AE1001="","",IF(Reservas!AD1001=$O$10,0.85,IF(Reservas!AD1001=$O$11,0.45,IF(Reservas!AD1001=$O$12,0.33,"")))),Reservas!AF1001)</f>
        <v/>
      </c>
      <c r="CL996" t="str">
        <f>IF(Reservas!AI1001="",IF(Reservas!AH1001="","",IF(Reservas!AG1001=$O$10,0.85,IF(Reservas!AG1001=$O$11,0.45,IF(Reservas!AG1001=$O$12,0.33,"")))),Reservas!AI1001)</f>
        <v/>
      </c>
      <c r="CM996" t="str">
        <f>IF(Reservas!AL1001="",IF(Reservas!AK1001="","",IF(Reservas!AJ1001=$O$10,0.85,IF(Reservas!AJ1001=$O$11,0.45,IF(Reservas!AJ1001=$O$12,0.33,"")))),Reservas!AL1001)</f>
        <v/>
      </c>
      <c r="CO996" t="str">
        <f>IFERROR('Prod y alimentación'!E1054*IF($AN996=$R$10,VLOOKUP($AO996,Listas!$B$6:$C$106,2,),IF($AN996=$R$11,VLOOKUP($AO996,Listas!$E$6:$F$106,2,),IF($AN996=$R$12,VLOOKUP($AO996,Listas!$H$6:$I$106,2,),""))),"")</f>
        <v/>
      </c>
      <c r="CP996" t="str">
        <f>IFERROR('Prod y alimentación'!H1054*IF($AN996=$R$10,VLOOKUP($AO996,Listas!$B$6:$C$106,2,),IF($AN996=$R$11,VLOOKUP($AO996,Listas!$E$6:$F$106,2,),IF($AN996=$R$12,VLOOKUP($AO996,Listas!$H$6:$I$106,2,),""))),"")</f>
        <v/>
      </c>
      <c r="CQ996" t="str">
        <f>IFERROR('Prod y alimentación'!K1054*IF($AN996=$R$10,VLOOKUP($AO996,Listas!$B$6:$C$106,2,),IF($AN996=$R$11,VLOOKUP($AO996,Listas!$E$6:$F$106,2,),IF($AN996=$R$12,VLOOKUP($AO996,Listas!$H$6:$I$106,2,),""))),"")</f>
        <v/>
      </c>
      <c r="CR996" t="str">
        <f>IFERROR('Prod y alimentación'!N1054*IF($AN996=$R$10,VLOOKUP($AO996,Listas!$B$6:$C$106,2,),IF($AN996=$R$11,VLOOKUP($AO996,Listas!$E$6:$F$106,2,),IF($AN996=$R$12,VLOOKUP($AO996,Listas!$H$6:$I$106,2,),""))),"")</f>
        <v/>
      </c>
      <c r="CS996" t="str">
        <f>IFERROR('Prod y alimentación'!Q1054*IF($AN996=$R$10,VLOOKUP($AO996,Listas!$B$6:$C$106,2,),IF($AN996=$R$11,VLOOKUP($AO996,Listas!$E$6:$F$106,2,),IF($AN996=$R$12,VLOOKUP($AO996,Listas!$H$6:$I$106,2,),""))),"")</f>
        <v/>
      </c>
      <c r="CT996" t="str">
        <f>IFERROR('Prod y alimentación'!T1054*IF($AN996=$R$10,VLOOKUP($AO996,Listas!$B$6:$C$106,2,),IF($AN996=$R$11,VLOOKUP($AO996,Listas!$E$6:$F$106,2,),IF($AN996=$R$12,VLOOKUP($AO996,Listas!$H$6:$I$106,2,),""))),"")</f>
        <v/>
      </c>
      <c r="CU996" t="str">
        <f>IFERROR('Prod y alimentación'!W1054*IF($AN996=$R$10,VLOOKUP($AO996,Listas!$B$6:$C$106,2,),IF($AN996=$R$11,VLOOKUP($AO996,Listas!$E$6:$F$106,2,),IF($AN996=$R$12,VLOOKUP($AO996,Listas!$H$6:$I$106,2,),""))),"")</f>
        <v/>
      </c>
      <c r="CV996" t="str">
        <f>IFERROR('Prod y alimentación'!Z1054*IF($AN996=$R$10,VLOOKUP($AO996,Listas!$B$6:$C$106,2,),IF($AN996=$R$11,VLOOKUP($AO996,Listas!$E$6:$F$106,2,),IF($AN996=$R$12,VLOOKUP($AO996,Listas!$H$6:$I$106,2,),""))),"")</f>
        <v/>
      </c>
      <c r="CW996" t="str">
        <f>IFERROR('Prod y alimentación'!AC1054*IF($AN996=$R$10,VLOOKUP($AO996,Listas!$B$6:$C$106,2,),IF($AN996=$R$11,VLOOKUP($AO996,Listas!$E$6:$F$106,2,),IF($AN996=$R$12,VLOOKUP($AO996,Listas!$H$6:$I$106,2,),""))),"")</f>
        <v/>
      </c>
      <c r="CX996" t="str">
        <f>IFERROR('Prod y alimentación'!AF1054*IF($AN996=$R$10,VLOOKUP($AO996,Listas!$B$6:$C$106,2,),IF($AN996=$R$11,VLOOKUP($AO996,Listas!$E$6:$F$106,2,),IF($AN996=$R$12,VLOOKUP($AO996,Listas!$H$6:$I$106,2,),""))),"")</f>
        <v/>
      </c>
      <c r="CY996" t="str">
        <f>IFERROR('Prod y alimentación'!AI1054*IF($AN996=$R$10,VLOOKUP($AO996,Listas!$B$6:$C$106,2,),IF($AN996=$R$11,VLOOKUP($AO996,Listas!$E$6:$F$106,2,),IF($AN996=$R$12,VLOOKUP($AO996,Listas!$H$6:$I$106,2,),""))),"")</f>
        <v/>
      </c>
      <c r="CZ996" t="str">
        <f>IFERROR('Prod y alimentación'!AL1054*IF($AN996=$R$10,VLOOKUP($AO996,Listas!$B$6:$C$106,2,),IF($AN996=$R$11,VLOOKUP($AO996,Listas!$E$6:$F$106,2,),IF($AN996=$R$12,VLOOKUP($AO996,Listas!$H$6:$I$106,2,),""))),"")</f>
        <v/>
      </c>
    </row>
    <row r="997" spans="80:104" x14ac:dyDescent="0.35">
      <c r="CB997" t="str">
        <f>IF(Reservas!E1002="",IF(Reservas!D1002="","",IF(Reservas!C1002=$O$10,0.85,IF(Reservas!C1002=$O$11,0.45,IF(Reservas!C1002=$O$12,0.33,"")))),Reservas!E1002)</f>
        <v/>
      </c>
      <c r="CC997" t="str">
        <f>IF(Reservas!H1002="",IF(Reservas!G1002="","",IF(Reservas!F1002=$O$10,0.85,IF(Reservas!F1002=$O$11,0.45,IF(Reservas!F1002=$O$12,0.33,"")))),Reservas!H1002)</f>
        <v/>
      </c>
      <c r="CD997" t="str">
        <f>IF(Reservas!K1002="",IF(Reservas!J1002="","",IF(Reservas!I1002=$O$10,0.85,IF(Reservas!I1002=$O$11,0.45,IF(Reservas!I1002=$O$12,0.33,"")))),Reservas!K1002)</f>
        <v/>
      </c>
      <c r="CE997" t="str">
        <f>IF(Reservas!N1002="",IF(Reservas!M1002="","",IF(Reservas!L1002=$O$10,0.85,IF(Reservas!L1002=$O$11,0.45,IF(Reservas!L1002=$O$12,0.33,"")))),Reservas!N1002)</f>
        <v/>
      </c>
      <c r="CF997" t="str">
        <f>IF(Reservas!Q1002="",IF(Reservas!P1002="","",IF(Reservas!O1002=$O$10,0.85,IF(Reservas!O1002=$O$11,0.45,IF(Reservas!O1002=$O$12,0.33,"")))),Reservas!Q1002)</f>
        <v/>
      </c>
      <c r="CG997" t="str">
        <f>IF(Reservas!T1002="",IF(Reservas!S1002="","",IF(Reservas!R1002=$O$10,0.85,IF(Reservas!R1002=$O$11,0.45,IF(Reservas!R1002=$O$12,0.33,"")))),Reservas!T1002)</f>
        <v/>
      </c>
      <c r="CH997" t="str">
        <f>IF(Reservas!W1002="",IF(Reservas!V1002="","",IF(Reservas!U1002=$O$10,0.85,IF(Reservas!U1002=$O$11,0.45,IF(Reservas!U1002=$O$12,0.33,"")))),Reservas!W1002)</f>
        <v/>
      </c>
      <c r="CI997" t="str">
        <f>IF(Reservas!Z1002="",IF(Reservas!Y1002="","",IF(Reservas!X1002=$O$10,0.85,IF(Reservas!X1002=$O$11,0.45,IF(Reservas!X1002=$O$12,0.33,"")))),Reservas!Z1002)</f>
        <v/>
      </c>
      <c r="CJ997" t="str">
        <f>IF(Reservas!AC1002="",IF(Reservas!AB1002="","",IF(Reservas!AA1002=$O$10,0.85,IF(Reservas!AA1002=$O$11,0.45,IF(Reservas!AA1002=$O$12,0.33,"")))),Reservas!AC1002)</f>
        <v/>
      </c>
      <c r="CK997" t="str">
        <f>IF(Reservas!AF1002="",IF(Reservas!AE1002="","",IF(Reservas!AD1002=$O$10,0.85,IF(Reservas!AD1002=$O$11,0.45,IF(Reservas!AD1002=$O$12,0.33,"")))),Reservas!AF1002)</f>
        <v/>
      </c>
      <c r="CL997" t="str">
        <f>IF(Reservas!AI1002="",IF(Reservas!AH1002="","",IF(Reservas!AG1002=$O$10,0.85,IF(Reservas!AG1002=$O$11,0.45,IF(Reservas!AG1002=$O$12,0.33,"")))),Reservas!AI1002)</f>
        <v/>
      </c>
      <c r="CM997" t="str">
        <f>IF(Reservas!AL1002="",IF(Reservas!AK1002="","",IF(Reservas!AJ1002=$O$10,0.85,IF(Reservas!AJ1002=$O$11,0.45,IF(Reservas!AJ1002=$O$12,0.33,"")))),Reservas!AL1002)</f>
        <v/>
      </c>
      <c r="CO997" t="str">
        <f>IFERROR('Prod y alimentación'!E1055*IF($AN997=$R$10,VLOOKUP($AO997,Listas!$B$6:$C$106,2,),IF($AN997=$R$11,VLOOKUP($AO997,Listas!$E$6:$F$106,2,),IF($AN997=$R$12,VLOOKUP($AO997,Listas!$H$6:$I$106,2,),""))),"")</f>
        <v/>
      </c>
      <c r="CP997" t="str">
        <f>IFERROR('Prod y alimentación'!H1055*IF($AN997=$R$10,VLOOKUP($AO997,Listas!$B$6:$C$106,2,),IF($AN997=$R$11,VLOOKUP($AO997,Listas!$E$6:$F$106,2,),IF($AN997=$R$12,VLOOKUP($AO997,Listas!$H$6:$I$106,2,),""))),"")</f>
        <v/>
      </c>
      <c r="CQ997" t="str">
        <f>IFERROR('Prod y alimentación'!K1055*IF($AN997=$R$10,VLOOKUP($AO997,Listas!$B$6:$C$106,2,),IF($AN997=$R$11,VLOOKUP($AO997,Listas!$E$6:$F$106,2,),IF($AN997=$R$12,VLOOKUP($AO997,Listas!$H$6:$I$106,2,),""))),"")</f>
        <v/>
      </c>
      <c r="CR997" t="str">
        <f>IFERROR('Prod y alimentación'!N1055*IF($AN997=$R$10,VLOOKUP($AO997,Listas!$B$6:$C$106,2,),IF($AN997=$R$11,VLOOKUP($AO997,Listas!$E$6:$F$106,2,),IF($AN997=$R$12,VLOOKUP($AO997,Listas!$H$6:$I$106,2,),""))),"")</f>
        <v/>
      </c>
      <c r="CS997" t="str">
        <f>IFERROR('Prod y alimentación'!Q1055*IF($AN997=$R$10,VLOOKUP($AO997,Listas!$B$6:$C$106,2,),IF($AN997=$R$11,VLOOKUP($AO997,Listas!$E$6:$F$106,2,),IF($AN997=$R$12,VLOOKUP($AO997,Listas!$H$6:$I$106,2,),""))),"")</f>
        <v/>
      </c>
      <c r="CT997" t="str">
        <f>IFERROR('Prod y alimentación'!T1055*IF($AN997=$R$10,VLOOKUP($AO997,Listas!$B$6:$C$106,2,),IF($AN997=$R$11,VLOOKUP($AO997,Listas!$E$6:$F$106,2,),IF($AN997=$R$12,VLOOKUP($AO997,Listas!$H$6:$I$106,2,),""))),"")</f>
        <v/>
      </c>
      <c r="CU997" t="str">
        <f>IFERROR('Prod y alimentación'!W1055*IF($AN997=$R$10,VLOOKUP($AO997,Listas!$B$6:$C$106,2,),IF($AN997=$R$11,VLOOKUP($AO997,Listas!$E$6:$F$106,2,),IF($AN997=$R$12,VLOOKUP($AO997,Listas!$H$6:$I$106,2,),""))),"")</f>
        <v/>
      </c>
      <c r="CV997" t="str">
        <f>IFERROR('Prod y alimentación'!Z1055*IF($AN997=$R$10,VLOOKUP($AO997,Listas!$B$6:$C$106,2,),IF($AN997=$R$11,VLOOKUP($AO997,Listas!$E$6:$F$106,2,),IF($AN997=$R$12,VLOOKUP($AO997,Listas!$H$6:$I$106,2,),""))),"")</f>
        <v/>
      </c>
      <c r="CW997" t="str">
        <f>IFERROR('Prod y alimentación'!AC1055*IF($AN997=$R$10,VLOOKUP($AO997,Listas!$B$6:$C$106,2,),IF($AN997=$R$11,VLOOKUP($AO997,Listas!$E$6:$F$106,2,),IF($AN997=$R$12,VLOOKUP($AO997,Listas!$H$6:$I$106,2,),""))),"")</f>
        <v/>
      </c>
      <c r="CX997" t="str">
        <f>IFERROR('Prod y alimentación'!AF1055*IF($AN997=$R$10,VLOOKUP($AO997,Listas!$B$6:$C$106,2,),IF($AN997=$R$11,VLOOKUP($AO997,Listas!$E$6:$F$106,2,),IF($AN997=$R$12,VLOOKUP($AO997,Listas!$H$6:$I$106,2,),""))),"")</f>
        <v/>
      </c>
      <c r="CY997" t="str">
        <f>IFERROR('Prod y alimentación'!AI1055*IF($AN997=$R$10,VLOOKUP($AO997,Listas!$B$6:$C$106,2,),IF($AN997=$R$11,VLOOKUP($AO997,Listas!$E$6:$F$106,2,),IF($AN997=$R$12,VLOOKUP($AO997,Listas!$H$6:$I$106,2,),""))),"")</f>
        <v/>
      </c>
      <c r="CZ997" t="str">
        <f>IFERROR('Prod y alimentación'!AL1055*IF($AN997=$R$10,VLOOKUP($AO997,Listas!$B$6:$C$106,2,),IF($AN997=$R$11,VLOOKUP($AO997,Listas!$E$6:$F$106,2,),IF($AN997=$R$12,VLOOKUP($AO997,Listas!$H$6:$I$106,2,),""))),"")</f>
        <v/>
      </c>
    </row>
    <row r="998" spans="80:104" x14ac:dyDescent="0.35">
      <c r="CB998" t="str">
        <f>IF(Reservas!E1003="",IF(Reservas!D1003="","",IF(Reservas!C1003=$O$10,0.85,IF(Reservas!C1003=$O$11,0.45,IF(Reservas!C1003=$O$12,0.33,"")))),Reservas!E1003)</f>
        <v/>
      </c>
      <c r="CC998" t="str">
        <f>IF(Reservas!H1003="",IF(Reservas!G1003="","",IF(Reservas!F1003=$O$10,0.85,IF(Reservas!F1003=$O$11,0.45,IF(Reservas!F1003=$O$12,0.33,"")))),Reservas!H1003)</f>
        <v/>
      </c>
      <c r="CD998" t="str">
        <f>IF(Reservas!K1003="",IF(Reservas!J1003="","",IF(Reservas!I1003=$O$10,0.85,IF(Reservas!I1003=$O$11,0.45,IF(Reservas!I1003=$O$12,0.33,"")))),Reservas!K1003)</f>
        <v/>
      </c>
      <c r="CE998" t="str">
        <f>IF(Reservas!N1003="",IF(Reservas!M1003="","",IF(Reservas!L1003=$O$10,0.85,IF(Reservas!L1003=$O$11,0.45,IF(Reservas!L1003=$O$12,0.33,"")))),Reservas!N1003)</f>
        <v/>
      </c>
      <c r="CF998" t="str">
        <f>IF(Reservas!Q1003="",IF(Reservas!P1003="","",IF(Reservas!O1003=$O$10,0.85,IF(Reservas!O1003=$O$11,0.45,IF(Reservas!O1003=$O$12,0.33,"")))),Reservas!Q1003)</f>
        <v/>
      </c>
      <c r="CG998" t="str">
        <f>IF(Reservas!T1003="",IF(Reservas!S1003="","",IF(Reservas!R1003=$O$10,0.85,IF(Reservas!R1003=$O$11,0.45,IF(Reservas!R1003=$O$12,0.33,"")))),Reservas!T1003)</f>
        <v/>
      </c>
      <c r="CH998" t="str">
        <f>IF(Reservas!W1003="",IF(Reservas!V1003="","",IF(Reservas!U1003=$O$10,0.85,IF(Reservas!U1003=$O$11,0.45,IF(Reservas!U1003=$O$12,0.33,"")))),Reservas!W1003)</f>
        <v/>
      </c>
      <c r="CI998" t="str">
        <f>IF(Reservas!Z1003="",IF(Reservas!Y1003="","",IF(Reservas!X1003=$O$10,0.85,IF(Reservas!X1003=$O$11,0.45,IF(Reservas!X1003=$O$12,0.33,"")))),Reservas!Z1003)</f>
        <v/>
      </c>
      <c r="CJ998" t="str">
        <f>IF(Reservas!AC1003="",IF(Reservas!AB1003="","",IF(Reservas!AA1003=$O$10,0.85,IF(Reservas!AA1003=$O$11,0.45,IF(Reservas!AA1003=$O$12,0.33,"")))),Reservas!AC1003)</f>
        <v/>
      </c>
      <c r="CK998" t="str">
        <f>IF(Reservas!AF1003="",IF(Reservas!AE1003="","",IF(Reservas!AD1003=$O$10,0.85,IF(Reservas!AD1003=$O$11,0.45,IF(Reservas!AD1003=$O$12,0.33,"")))),Reservas!AF1003)</f>
        <v/>
      </c>
      <c r="CL998" t="str">
        <f>IF(Reservas!AI1003="",IF(Reservas!AH1003="","",IF(Reservas!AG1003=$O$10,0.85,IF(Reservas!AG1003=$O$11,0.45,IF(Reservas!AG1003=$O$12,0.33,"")))),Reservas!AI1003)</f>
        <v/>
      </c>
      <c r="CM998" t="str">
        <f>IF(Reservas!AL1003="",IF(Reservas!AK1003="","",IF(Reservas!AJ1003=$O$10,0.85,IF(Reservas!AJ1003=$O$11,0.45,IF(Reservas!AJ1003=$O$12,0.33,"")))),Reservas!AL1003)</f>
        <v/>
      </c>
      <c r="CO998" t="str">
        <f>IFERROR('Prod y alimentación'!E1056*IF($AN998=$R$10,VLOOKUP($AO998,Listas!$B$6:$C$106,2,),IF($AN998=$R$11,VLOOKUP($AO998,Listas!$E$6:$F$106,2,),IF($AN998=$R$12,VLOOKUP($AO998,Listas!$H$6:$I$106,2,),""))),"")</f>
        <v/>
      </c>
      <c r="CP998" t="str">
        <f>IFERROR('Prod y alimentación'!H1056*IF($AN998=$R$10,VLOOKUP($AO998,Listas!$B$6:$C$106,2,),IF($AN998=$R$11,VLOOKUP($AO998,Listas!$E$6:$F$106,2,),IF($AN998=$R$12,VLOOKUP($AO998,Listas!$H$6:$I$106,2,),""))),"")</f>
        <v/>
      </c>
      <c r="CQ998" t="str">
        <f>IFERROR('Prod y alimentación'!K1056*IF($AN998=$R$10,VLOOKUP($AO998,Listas!$B$6:$C$106,2,),IF($AN998=$R$11,VLOOKUP($AO998,Listas!$E$6:$F$106,2,),IF($AN998=$R$12,VLOOKUP($AO998,Listas!$H$6:$I$106,2,),""))),"")</f>
        <v/>
      </c>
      <c r="CR998" t="str">
        <f>IFERROR('Prod y alimentación'!N1056*IF($AN998=$R$10,VLOOKUP($AO998,Listas!$B$6:$C$106,2,),IF($AN998=$R$11,VLOOKUP($AO998,Listas!$E$6:$F$106,2,),IF($AN998=$R$12,VLOOKUP($AO998,Listas!$H$6:$I$106,2,),""))),"")</f>
        <v/>
      </c>
      <c r="CS998" t="str">
        <f>IFERROR('Prod y alimentación'!Q1056*IF($AN998=$R$10,VLOOKUP($AO998,Listas!$B$6:$C$106,2,),IF($AN998=$R$11,VLOOKUP($AO998,Listas!$E$6:$F$106,2,),IF($AN998=$R$12,VLOOKUP($AO998,Listas!$H$6:$I$106,2,),""))),"")</f>
        <v/>
      </c>
      <c r="CT998" t="str">
        <f>IFERROR('Prod y alimentación'!T1056*IF($AN998=$R$10,VLOOKUP($AO998,Listas!$B$6:$C$106,2,),IF($AN998=$R$11,VLOOKUP($AO998,Listas!$E$6:$F$106,2,),IF($AN998=$R$12,VLOOKUP($AO998,Listas!$H$6:$I$106,2,),""))),"")</f>
        <v/>
      </c>
      <c r="CU998" t="str">
        <f>IFERROR('Prod y alimentación'!W1056*IF($AN998=$R$10,VLOOKUP($AO998,Listas!$B$6:$C$106,2,),IF($AN998=$R$11,VLOOKUP($AO998,Listas!$E$6:$F$106,2,),IF($AN998=$R$12,VLOOKUP($AO998,Listas!$H$6:$I$106,2,),""))),"")</f>
        <v/>
      </c>
      <c r="CV998" t="str">
        <f>IFERROR('Prod y alimentación'!Z1056*IF($AN998=$R$10,VLOOKUP($AO998,Listas!$B$6:$C$106,2,),IF($AN998=$R$11,VLOOKUP($AO998,Listas!$E$6:$F$106,2,),IF($AN998=$R$12,VLOOKUP($AO998,Listas!$H$6:$I$106,2,),""))),"")</f>
        <v/>
      </c>
      <c r="CW998" t="str">
        <f>IFERROR('Prod y alimentación'!AC1056*IF($AN998=$R$10,VLOOKUP($AO998,Listas!$B$6:$C$106,2,),IF($AN998=$R$11,VLOOKUP($AO998,Listas!$E$6:$F$106,2,),IF($AN998=$R$12,VLOOKUP($AO998,Listas!$H$6:$I$106,2,),""))),"")</f>
        <v/>
      </c>
      <c r="CX998" t="str">
        <f>IFERROR('Prod y alimentación'!AF1056*IF($AN998=$R$10,VLOOKUP($AO998,Listas!$B$6:$C$106,2,),IF($AN998=$R$11,VLOOKUP($AO998,Listas!$E$6:$F$106,2,),IF($AN998=$R$12,VLOOKUP($AO998,Listas!$H$6:$I$106,2,),""))),"")</f>
        <v/>
      </c>
      <c r="CY998" t="str">
        <f>IFERROR('Prod y alimentación'!AI1056*IF($AN998=$R$10,VLOOKUP($AO998,Listas!$B$6:$C$106,2,),IF($AN998=$R$11,VLOOKUP($AO998,Listas!$E$6:$F$106,2,),IF($AN998=$R$12,VLOOKUP($AO998,Listas!$H$6:$I$106,2,),""))),"")</f>
        <v/>
      </c>
      <c r="CZ998" t="str">
        <f>IFERROR('Prod y alimentación'!AL1056*IF($AN998=$R$10,VLOOKUP($AO998,Listas!$B$6:$C$106,2,),IF($AN998=$R$11,VLOOKUP($AO998,Listas!$E$6:$F$106,2,),IF($AN998=$R$12,VLOOKUP($AO998,Listas!$H$6:$I$106,2,),""))),"")</f>
        <v/>
      </c>
    </row>
    <row r="999" spans="80:104" x14ac:dyDescent="0.35">
      <c r="CB999" t="str">
        <f>IF(Reservas!E1004="",IF(Reservas!D1004="","",IF(Reservas!C1004=$O$10,0.85,IF(Reservas!C1004=$O$11,0.45,IF(Reservas!C1004=$O$12,0.33,"")))),Reservas!E1004)</f>
        <v/>
      </c>
      <c r="CC999" t="str">
        <f>IF(Reservas!H1004="",IF(Reservas!G1004="","",IF(Reservas!F1004=$O$10,0.85,IF(Reservas!F1004=$O$11,0.45,IF(Reservas!F1004=$O$12,0.33,"")))),Reservas!H1004)</f>
        <v/>
      </c>
      <c r="CD999" t="str">
        <f>IF(Reservas!K1004="",IF(Reservas!J1004="","",IF(Reservas!I1004=$O$10,0.85,IF(Reservas!I1004=$O$11,0.45,IF(Reservas!I1004=$O$12,0.33,"")))),Reservas!K1004)</f>
        <v/>
      </c>
      <c r="CE999" t="str">
        <f>IF(Reservas!N1004="",IF(Reservas!M1004="","",IF(Reservas!L1004=$O$10,0.85,IF(Reservas!L1004=$O$11,0.45,IF(Reservas!L1004=$O$12,0.33,"")))),Reservas!N1004)</f>
        <v/>
      </c>
      <c r="CF999" t="str">
        <f>IF(Reservas!Q1004="",IF(Reservas!P1004="","",IF(Reservas!O1004=$O$10,0.85,IF(Reservas!O1004=$O$11,0.45,IF(Reservas!O1004=$O$12,0.33,"")))),Reservas!Q1004)</f>
        <v/>
      </c>
      <c r="CG999" t="str">
        <f>IF(Reservas!T1004="",IF(Reservas!S1004="","",IF(Reservas!R1004=$O$10,0.85,IF(Reservas!R1004=$O$11,0.45,IF(Reservas!R1004=$O$12,0.33,"")))),Reservas!T1004)</f>
        <v/>
      </c>
      <c r="CH999" t="str">
        <f>IF(Reservas!W1004="",IF(Reservas!V1004="","",IF(Reservas!U1004=$O$10,0.85,IF(Reservas!U1004=$O$11,0.45,IF(Reservas!U1004=$O$12,0.33,"")))),Reservas!W1004)</f>
        <v/>
      </c>
      <c r="CI999" t="str">
        <f>IF(Reservas!Z1004="",IF(Reservas!Y1004="","",IF(Reservas!X1004=$O$10,0.85,IF(Reservas!X1004=$O$11,0.45,IF(Reservas!X1004=$O$12,0.33,"")))),Reservas!Z1004)</f>
        <v/>
      </c>
      <c r="CJ999" t="str">
        <f>IF(Reservas!AC1004="",IF(Reservas!AB1004="","",IF(Reservas!AA1004=$O$10,0.85,IF(Reservas!AA1004=$O$11,0.45,IF(Reservas!AA1004=$O$12,0.33,"")))),Reservas!AC1004)</f>
        <v/>
      </c>
      <c r="CK999" t="str">
        <f>IF(Reservas!AF1004="",IF(Reservas!AE1004="","",IF(Reservas!AD1004=$O$10,0.85,IF(Reservas!AD1004=$O$11,0.45,IF(Reservas!AD1004=$O$12,0.33,"")))),Reservas!AF1004)</f>
        <v/>
      </c>
      <c r="CL999" t="str">
        <f>IF(Reservas!AI1004="",IF(Reservas!AH1004="","",IF(Reservas!AG1004=$O$10,0.85,IF(Reservas!AG1004=$O$11,0.45,IF(Reservas!AG1004=$O$12,0.33,"")))),Reservas!AI1004)</f>
        <v/>
      </c>
      <c r="CM999" t="str">
        <f>IF(Reservas!AL1004="",IF(Reservas!AK1004="","",IF(Reservas!AJ1004=$O$10,0.85,IF(Reservas!AJ1004=$O$11,0.45,IF(Reservas!AJ1004=$O$12,0.33,"")))),Reservas!AL1004)</f>
        <v/>
      </c>
      <c r="CO999" t="str">
        <f>IFERROR('Prod y alimentación'!E1057*IF($AN999=$R$10,VLOOKUP($AO999,Listas!$B$6:$C$106,2,),IF($AN999=$R$11,VLOOKUP($AO999,Listas!$E$6:$F$106,2,),IF($AN999=$R$12,VLOOKUP($AO999,Listas!$H$6:$I$106,2,),""))),"")</f>
        <v/>
      </c>
      <c r="CP999" t="str">
        <f>IFERROR('Prod y alimentación'!H1057*IF($AN999=$R$10,VLOOKUP($AO999,Listas!$B$6:$C$106,2,),IF($AN999=$R$11,VLOOKUP($AO999,Listas!$E$6:$F$106,2,),IF($AN999=$R$12,VLOOKUP($AO999,Listas!$H$6:$I$106,2,),""))),"")</f>
        <v/>
      </c>
      <c r="CQ999" t="str">
        <f>IFERROR('Prod y alimentación'!K1057*IF($AN999=$R$10,VLOOKUP($AO999,Listas!$B$6:$C$106,2,),IF($AN999=$R$11,VLOOKUP($AO999,Listas!$E$6:$F$106,2,),IF($AN999=$R$12,VLOOKUP($AO999,Listas!$H$6:$I$106,2,),""))),"")</f>
        <v/>
      </c>
      <c r="CR999" t="str">
        <f>IFERROR('Prod y alimentación'!N1057*IF($AN999=$R$10,VLOOKUP($AO999,Listas!$B$6:$C$106,2,),IF($AN999=$R$11,VLOOKUP($AO999,Listas!$E$6:$F$106,2,),IF($AN999=$R$12,VLOOKUP($AO999,Listas!$H$6:$I$106,2,),""))),"")</f>
        <v/>
      </c>
      <c r="CS999" t="str">
        <f>IFERROR('Prod y alimentación'!Q1057*IF($AN999=$R$10,VLOOKUP($AO999,Listas!$B$6:$C$106,2,),IF($AN999=$R$11,VLOOKUP($AO999,Listas!$E$6:$F$106,2,),IF($AN999=$R$12,VLOOKUP($AO999,Listas!$H$6:$I$106,2,),""))),"")</f>
        <v/>
      </c>
      <c r="CT999" t="str">
        <f>IFERROR('Prod y alimentación'!T1057*IF($AN999=$R$10,VLOOKUP($AO999,Listas!$B$6:$C$106,2,),IF($AN999=$R$11,VLOOKUP($AO999,Listas!$E$6:$F$106,2,),IF($AN999=$R$12,VLOOKUP($AO999,Listas!$H$6:$I$106,2,),""))),"")</f>
        <v/>
      </c>
      <c r="CU999" t="str">
        <f>IFERROR('Prod y alimentación'!W1057*IF($AN999=$R$10,VLOOKUP($AO999,Listas!$B$6:$C$106,2,),IF($AN999=$R$11,VLOOKUP($AO999,Listas!$E$6:$F$106,2,),IF($AN999=$R$12,VLOOKUP($AO999,Listas!$H$6:$I$106,2,),""))),"")</f>
        <v/>
      </c>
      <c r="CV999" t="str">
        <f>IFERROR('Prod y alimentación'!Z1057*IF($AN999=$R$10,VLOOKUP($AO999,Listas!$B$6:$C$106,2,),IF($AN999=$R$11,VLOOKUP($AO999,Listas!$E$6:$F$106,2,),IF($AN999=$R$12,VLOOKUP($AO999,Listas!$H$6:$I$106,2,),""))),"")</f>
        <v/>
      </c>
      <c r="CW999" t="str">
        <f>IFERROR('Prod y alimentación'!AC1057*IF($AN999=$R$10,VLOOKUP($AO999,Listas!$B$6:$C$106,2,),IF($AN999=$R$11,VLOOKUP($AO999,Listas!$E$6:$F$106,2,),IF($AN999=$R$12,VLOOKUP($AO999,Listas!$H$6:$I$106,2,),""))),"")</f>
        <v/>
      </c>
      <c r="CX999" t="str">
        <f>IFERROR('Prod y alimentación'!AF1057*IF($AN999=$R$10,VLOOKUP($AO999,Listas!$B$6:$C$106,2,),IF($AN999=$R$11,VLOOKUP($AO999,Listas!$E$6:$F$106,2,),IF($AN999=$R$12,VLOOKUP($AO999,Listas!$H$6:$I$106,2,),""))),"")</f>
        <v/>
      </c>
      <c r="CY999" t="str">
        <f>IFERROR('Prod y alimentación'!AI1057*IF($AN999=$R$10,VLOOKUP($AO999,Listas!$B$6:$C$106,2,),IF($AN999=$R$11,VLOOKUP($AO999,Listas!$E$6:$F$106,2,),IF($AN999=$R$12,VLOOKUP($AO999,Listas!$H$6:$I$106,2,),""))),"")</f>
        <v/>
      </c>
      <c r="CZ999" t="str">
        <f>IFERROR('Prod y alimentación'!AL1057*IF($AN999=$R$10,VLOOKUP($AO999,Listas!$B$6:$C$106,2,),IF($AN999=$R$11,VLOOKUP($AO999,Listas!$E$6:$F$106,2,),IF($AN999=$R$12,VLOOKUP($AO999,Listas!$H$6:$I$106,2,),""))),"")</f>
        <v/>
      </c>
    </row>
    <row r="1000" spans="80:104" x14ac:dyDescent="0.35">
      <c r="CB1000" t="str">
        <f>IF(Reservas!E1005="",IF(Reservas!D1005="","",IF(Reservas!C1005=$O$10,0.85,IF(Reservas!C1005=$O$11,0.45,IF(Reservas!C1005=$O$12,0.33,"")))),Reservas!E1005)</f>
        <v/>
      </c>
      <c r="CC1000" t="str">
        <f>IF(Reservas!H1005="",IF(Reservas!G1005="","",IF(Reservas!F1005=$O$10,0.85,IF(Reservas!F1005=$O$11,0.45,IF(Reservas!F1005=$O$12,0.33,"")))),Reservas!H1005)</f>
        <v/>
      </c>
      <c r="CD1000" t="str">
        <f>IF(Reservas!K1005="",IF(Reservas!J1005="","",IF(Reservas!I1005=$O$10,0.85,IF(Reservas!I1005=$O$11,0.45,IF(Reservas!I1005=$O$12,0.33,"")))),Reservas!K1005)</f>
        <v/>
      </c>
      <c r="CE1000" t="str">
        <f>IF(Reservas!N1005="",IF(Reservas!M1005="","",IF(Reservas!L1005=$O$10,0.85,IF(Reservas!L1005=$O$11,0.45,IF(Reservas!L1005=$O$12,0.33,"")))),Reservas!N1005)</f>
        <v/>
      </c>
      <c r="CF1000" t="str">
        <f>IF(Reservas!Q1005="",IF(Reservas!P1005="","",IF(Reservas!O1005=$O$10,0.85,IF(Reservas!O1005=$O$11,0.45,IF(Reservas!O1005=$O$12,0.33,"")))),Reservas!Q1005)</f>
        <v/>
      </c>
      <c r="CG1000" t="str">
        <f>IF(Reservas!T1005="",IF(Reservas!S1005="","",IF(Reservas!R1005=$O$10,0.85,IF(Reservas!R1005=$O$11,0.45,IF(Reservas!R1005=$O$12,0.33,"")))),Reservas!T1005)</f>
        <v/>
      </c>
      <c r="CH1000" t="str">
        <f>IF(Reservas!W1005="",IF(Reservas!V1005="","",IF(Reservas!U1005=$O$10,0.85,IF(Reservas!U1005=$O$11,0.45,IF(Reservas!U1005=$O$12,0.33,"")))),Reservas!W1005)</f>
        <v/>
      </c>
      <c r="CI1000" t="str">
        <f>IF(Reservas!Z1005="",IF(Reservas!Y1005="","",IF(Reservas!X1005=$O$10,0.85,IF(Reservas!X1005=$O$11,0.45,IF(Reservas!X1005=$O$12,0.33,"")))),Reservas!Z1005)</f>
        <v/>
      </c>
      <c r="CJ1000" t="str">
        <f>IF(Reservas!AC1005="",IF(Reservas!AB1005="","",IF(Reservas!AA1005=$O$10,0.85,IF(Reservas!AA1005=$O$11,0.45,IF(Reservas!AA1005=$O$12,0.33,"")))),Reservas!AC1005)</f>
        <v/>
      </c>
      <c r="CK1000" t="str">
        <f>IF(Reservas!AF1005="",IF(Reservas!AE1005="","",IF(Reservas!AD1005=$O$10,0.85,IF(Reservas!AD1005=$O$11,0.45,IF(Reservas!AD1005=$O$12,0.33,"")))),Reservas!AF1005)</f>
        <v/>
      </c>
      <c r="CL1000" t="str">
        <f>IF(Reservas!AI1005="",IF(Reservas!AH1005="","",IF(Reservas!AG1005=$O$10,0.85,IF(Reservas!AG1005=$O$11,0.45,IF(Reservas!AG1005=$O$12,0.33,"")))),Reservas!AI1005)</f>
        <v/>
      </c>
      <c r="CM1000" t="str">
        <f>IF(Reservas!AL1005="",IF(Reservas!AK1005="","",IF(Reservas!AJ1005=$O$10,0.85,IF(Reservas!AJ1005=$O$11,0.45,IF(Reservas!AJ1005=$O$12,0.33,"")))),Reservas!AL1005)</f>
        <v/>
      </c>
      <c r="CO1000" t="str">
        <f>IFERROR('Prod y alimentación'!E1058*IF($AN1000=$R$10,VLOOKUP($AO1000,Listas!$B$6:$C$106,2,),IF($AN1000=$R$11,VLOOKUP($AO1000,Listas!$E$6:$F$106,2,),IF($AN1000=$R$12,VLOOKUP($AO1000,Listas!$H$6:$I$106,2,),""))),"")</f>
        <v/>
      </c>
      <c r="CP1000" t="str">
        <f>IFERROR('Prod y alimentación'!H1058*IF($AN1000=$R$10,VLOOKUP($AO1000,Listas!$B$6:$C$106,2,),IF($AN1000=$R$11,VLOOKUP($AO1000,Listas!$E$6:$F$106,2,),IF($AN1000=$R$12,VLOOKUP($AO1000,Listas!$H$6:$I$106,2,),""))),"")</f>
        <v/>
      </c>
      <c r="CQ1000" t="str">
        <f>IFERROR('Prod y alimentación'!K1058*IF($AN1000=$R$10,VLOOKUP($AO1000,Listas!$B$6:$C$106,2,),IF($AN1000=$R$11,VLOOKUP($AO1000,Listas!$E$6:$F$106,2,),IF($AN1000=$R$12,VLOOKUP($AO1000,Listas!$H$6:$I$106,2,),""))),"")</f>
        <v/>
      </c>
      <c r="CR1000" t="str">
        <f>IFERROR('Prod y alimentación'!N1058*IF($AN1000=$R$10,VLOOKUP($AO1000,Listas!$B$6:$C$106,2,),IF($AN1000=$R$11,VLOOKUP($AO1000,Listas!$E$6:$F$106,2,),IF($AN1000=$R$12,VLOOKUP($AO1000,Listas!$H$6:$I$106,2,),""))),"")</f>
        <v/>
      </c>
      <c r="CS1000" t="str">
        <f>IFERROR('Prod y alimentación'!Q1058*IF($AN1000=$R$10,VLOOKUP($AO1000,Listas!$B$6:$C$106,2,),IF($AN1000=$R$11,VLOOKUP($AO1000,Listas!$E$6:$F$106,2,),IF($AN1000=$R$12,VLOOKUP($AO1000,Listas!$H$6:$I$106,2,),""))),"")</f>
        <v/>
      </c>
      <c r="CT1000" t="str">
        <f>IFERROR('Prod y alimentación'!T1058*IF($AN1000=$R$10,VLOOKUP($AO1000,Listas!$B$6:$C$106,2,),IF($AN1000=$R$11,VLOOKUP($AO1000,Listas!$E$6:$F$106,2,),IF($AN1000=$R$12,VLOOKUP($AO1000,Listas!$H$6:$I$106,2,),""))),"")</f>
        <v/>
      </c>
      <c r="CU1000" t="str">
        <f>IFERROR('Prod y alimentación'!W1058*IF($AN1000=$R$10,VLOOKUP($AO1000,Listas!$B$6:$C$106,2,),IF($AN1000=$R$11,VLOOKUP($AO1000,Listas!$E$6:$F$106,2,),IF($AN1000=$R$12,VLOOKUP($AO1000,Listas!$H$6:$I$106,2,),""))),"")</f>
        <v/>
      </c>
      <c r="CV1000" t="str">
        <f>IFERROR('Prod y alimentación'!Z1058*IF($AN1000=$R$10,VLOOKUP($AO1000,Listas!$B$6:$C$106,2,),IF($AN1000=$R$11,VLOOKUP($AO1000,Listas!$E$6:$F$106,2,),IF($AN1000=$R$12,VLOOKUP($AO1000,Listas!$H$6:$I$106,2,),""))),"")</f>
        <v/>
      </c>
      <c r="CW1000" t="str">
        <f>IFERROR('Prod y alimentación'!AC1058*IF($AN1000=$R$10,VLOOKUP($AO1000,Listas!$B$6:$C$106,2,),IF($AN1000=$R$11,VLOOKUP($AO1000,Listas!$E$6:$F$106,2,),IF($AN1000=$R$12,VLOOKUP($AO1000,Listas!$H$6:$I$106,2,),""))),"")</f>
        <v/>
      </c>
      <c r="CX1000" t="str">
        <f>IFERROR('Prod y alimentación'!AF1058*IF($AN1000=$R$10,VLOOKUP($AO1000,Listas!$B$6:$C$106,2,),IF($AN1000=$R$11,VLOOKUP($AO1000,Listas!$E$6:$F$106,2,),IF($AN1000=$R$12,VLOOKUP($AO1000,Listas!$H$6:$I$106,2,),""))),"")</f>
        <v/>
      </c>
      <c r="CY1000" t="str">
        <f>IFERROR('Prod y alimentación'!AI1058*IF($AN1000=$R$10,VLOOKUP($AO1000,Listas!$B$6:$C$106,2,),IF($AN1000=$R$11,VLOOKUP($AO1000,Listas!$E$6:$F$106,2,),IF($AN1000=$R$12,VLOOKUP($AO1000,Listas!$H$6:$I$106,2,),""))),"")</f>
        <v/>
      </c>
      <c r="CZ1000" t="str">
        <f>IFERROR('Prod y alimentación'!AL1058*IF($AN1000=$R$10,VLOOKUP($AO1000,Listas!$B$6:$C$106,2,),IF($AN1000=$R$11,VLOOKUP($AO1000,Listas!$E$6:$F$106,2,),IF($AN1000=$R$12,VLOOKUP($AO1000,Listas!$H$6:$I$106,2,),""))),"")</f>
        <v/>
      </c>
    </row>
    <row r="1001" spans="80:104" x14ac:dyDescent="0.35">
      <c r="CB1001" t="str">
        <f>IF(Reservas!E1006="",IF(Reservas!D1006="","",IF(Reservas!C1006=$O$10,0.85,IF(Reservas!C1006=$O$11,0.45,IF(Reservas!C1006=$O$12,0.33,"")))),Reservas!E1006)</f>
        <v/>
      </c>
      <c r="CC1001" t="str">
        <f>IF(Reservas!H1006="",IF(Reservas!G1006="","",IF(Reservas!F1006=$O$10,0.85,IF(Reservas!F1006=$O$11,0.45,IF(Reservas!F1006=$O$12,0.33,"")))),Reservas!H1006)</f>
        <v/>
      </c>
      <c r="CD1001" t="str">
        <f>IF(Reservas!K1006="",IF(Reservas!J1006="","",IF(Reservas!I1006=$O$10,0.85,IF(Reservas!I1006=$O$11,0.45,IF(Reservas!I1006=$O$12,0.33,"")))),Reservas!K1006)</f>
        <v/>
      </c>
      <c r="CE1001" t="str">
        <f>IF(Reservas!N1006="",IF(Reservas!M1006="","",IF(Reservas!L1006=$O$10,0.85,IF(Reservas!L1006=$O$11,0.45,IF(Reservas!L1006=$O$12,0.33,"")))),Reservas!N1006)</f>
        <v/>
      </c>
      <c r="CF1001" t="str">
        <f>IF(Reservas!Q1006="",IF(Reservas!P1006="","",IF(Reservas!O1006=$O$10,0.85,IF(Reservas!O1006=$O$11,0.45,IF(Reservas!O1006=$O$12,0.33,"")))),Reservas!Q1006)</f>
        <v/>
      </c>
      <c r="CG1001" t="str">
        <f>IF(Reservas!T1006="",IF(Reservas!S1006="","",IF(Reservas!R1006=$O$10,0.85,IF(Reservas!R1006=$O$11,0.45,IF(Reservas!R1006=$O$12,0.33,"")))),Reservas!T1006)</f>
        <v/>
      </c>
      <c r="CH1001" t="str">
        <f>IF(Reservas!W1006="",IF(Reservas!V1006="","",IF(Reservas!U1006=$O$10,0.85,IF(Reservas!U1006=$O$11,0.45,IF(Reservas!U1006=$O$12,0.33,"")))),Reservas!W1006)</f>
        <v/>
      </c>
      <c r="CI1001" t="str">
        <f>IF(Reservas!Z1006="",IF(Reservas!Y1006="","",IF(Reservas!X1006=$O$10,0.85,IF(Reservas!X1006=$O$11,0.45,IF(Reservas!X1006=$O$12,0.33,"")))),Reservas!Z1006)</f>
        <v/>
      </c>
      <c r="CJ1001" t="str">
        <f>IF(Reservas!AC1006="",IF(Reservas!AB1006="","",IF(Reservas!AA1006=$O$10,0.85,IF(Reservas!AA1006=$O$11,0.45,IF(Reservas!AA1006=$O$12,0.33,"")))),Reservas!AC1006)</f>
        <v/>
      </c>
      <c r="CK1001" t="str">
        <f>IF(Reservas!AF1006="",IF(Reservas!AE1006="","",IF(Reservas!AD1006=$O$10,0.85,IF(Reservas!AD1006=$O$11,0.45,IF(Reservas!AD1006=$O$12,0.33,"")))),Reservas!AF1006)</f>
        <v/>
      </c>
      <c r="CL1001" t="str">
        <f>IF(Reservas!AI1006="",IF(Reservas!AH1006="","",IF(Reservas!AG1006=$O$10,0.85,IF(Reservas!AG1006=$O$11,0.45,IF(Reservas!AG1006=$O$12,0.33,"")))),Reservas!AI1006)</f>
        <v/>
      </c>
      <c r="CM1001" t="str">
        <f>IF(Reservas!AL1006="",IF(Reservas!AK1006="","",IF(Reservas!AJ1006=$O$10,0.85,IF(Reservas!AJ1006=$O$11,0.45,IF(Reservas!AJ1006=$O$12,0.33,"")))),Reservas!AL1006)</f>
        <v/>
      </c>
      <c r="CO1001" t="str">
        <f>IFERROR('Prod y alimentación'!E1059*IF($AN1001=$R$10,VLOOKUP($AO1001,Listas!$B$6:$C$106,2,),IF($AN1001=$R$11,VLOOKUP($AO1001,Listas!$E$6:$F$106,2,),IF($AN1001=$R$12,VLOOKUP($AO1001,Listas!$H$6:$I$106,2,),""))),"")</f>
        <v/>
      </c>
      <c r="CP1001" t="str">
        <f>IFERROR('Prod y alimentación'!H1059*IF($AN1001=$R$10,VLOOKUP($AO1001,Listas!$B$6:$C$106,2,),IF($AN1001=$R$11,VLOOKUP($AO1001,Listas!$E$6:$F$106,2,),IF($AN1001=$R$12,VLOOKUP($AO1001,Listas!$H$6:$I$106,2,),""))),"")</f>
        <v/>
      </c>
      <c r="CQ1001" t="str">
        <f>IFERROR('Prod y alimentación'!K1059*IF($AN1001=$R$10,VLOOKUP($AO1001,Listas!$B$6:$C$106,2,),IF($AN1001=$R$11,VLOOKUP($AO1001,Listas!$E$6:$F$106,2,),IF($AN1001=$R$12,VLOOKUP($AO1001,Listas!$H$6:$I$106,2,),""))),"")</f>
        <v/>
      </c>
      <c r="CR1001" t="str">
        <f>IFERROR('Prod y alimentación'!N1059*IF($AN1001=$R$10,VLOOKUP($AO1001,Listas!$B$6:$C$106,2,),IF($AN1001=$R$11,VLOOKUP($AO1001,Listas!$E$6:$F$106,2,),IF($AN1001=$R$12,VLOOKUP($AO1001,Listas!$H$6:$I$106,2,),""))),"")</f>
        <v/>
      </c>
      <c r="CS1001" t="str">
        <f>IFERROR('Prod y alimentación'!Q1059*IF($AN1001=$R$10,VLOOKUP($AO1001,Listas!$B$6:$C$106,2,),IF($AN1001=$R$11,VLOOKUP($AO1001,Listas!$E$6:$F$106,2,),IF($AN1001=$R$12,VLOOKUP($AO1001,Listas!$H$6:$I$106,2,),""))),"")</f>
        <v/>
      </c>
      <c r="CT1001" t="str">
        <f>IFERROR('Prod y alimentación'!T1059*IF($AN1001=$R$10,VLOOKUP($AO1001,Listas!$B$6:$C$106,2,),IF($AN1001=$R$11,VLOOKUP($AO1001,Listas!$E$6:$F$106,2,),IF($AN1001=$R$12,VLOOKUP($AO1001,Listas!$H$6:$I$106,2,),""))),"")</f>
        <v/>
      </c>
      <c r="CU1001" t="str">
        <f>IFERROR('Prod y alimentación'!W1059*IF($AN1001=$R$10,VLOOKUP($AO1001,Listas!$B$6:$C$106,2,),IF($AN1001=$R$11,VLOOKUP($AO1001,Listas!$E$6:$F$106,2,),IF($AN1001=$R$12,VLOOKUP($AO1001,Listas!$H$6:$I$106,2,),""))),"")</f>
        <v/>
      </c>
      <c r="CV1001" t="str">
        <f>IFERROR('Prod y alimentación'!Z1059*IF($AN1001=$R$10,VLOOKUP($AO1001,Listas!$B$6:$C$106,2,),IF($AN1001=$R$11,VLOOKUP($AO1001,Listas!$E$6:$F$106,2,),IF($AN1001=$R$12,VLOOKUP($AO1001,Listas!$H$6:$I$106,2,),""))),"")</f>
        <v/>
      </c>
      <c r="CW1001" t="str">
        <f>IFERROR('Prod y alimentación'!AC1059*IF($AN1001=$R$10,VLOOKUP($AO1001,Listas!$B$6:$C$106,2,),IF($AN1001=$R$11,VLOOKUP($AO1001,Listas!$E$6:$F$106,2,),IF($AN1001=$R$12,VLOOKUP($AO1001,Listas!$H$6:$I$106,2,),""))),"")</f>
        <v/>
      </c>
      <c r="CX1001" t="str">
        <f>IFERROR('Prod y alimentación'!AF1059*IF($AN1001=$R$10,VLOOKUP($AO1001,Listas!$B$6:$C$106,2,),IF($AN1001=$R$11,VLOOKUP($AO1001,Listas!$E$6:$F$106,2,),IF($AN1001=$R$12,VLOOKUP($AO1001,Listas!$H$6:$I$106,2,),""))),"")</f>
        <v/>
      </c>
      <c r="CY1001" t="str">
        <f>IFERROR('Prod y alimentación'!AI1059*IF($AN1001=$R$10,VLOOKUP($AO1001,Listas!$B$6:$C$106,2,),IF($AN1001=$R$11,VLOOKUP($AO1001,Listas!$E$6:$F$106,2,),IF($AN1001=$R$12,VLOOKUP($AO1001,Listas!$H$6:$I$106,2,),""))),"")</f>
        <v/>
      </c>
      <c r="CZ1001" t="str">
        <f>IFERROR('Prod y alimentación'!AL1059*IF($AN1001=$R$10,VLOOKUP($AO1001,Listas!$B$6:$C$106,2,),IF($AN1001=$R$11,VLOOKUP($AO1001,Listas!$E$6:$F$106,2,),IF($AN1001=$R$12,VLOOKUP($AO1001,Listas!$H$6:$I$106,2,),""))),"")</f>
        <v/>
      </c>
    </row>
    <row r="1002" spans="80:104" x14ac:dyDescent="0.35">
      <c r="CB1002" t="str">
        <f>IF(Reservas!E1007="",IF(Reservas!D1007="","",IF(Reservas!C1007=$O$10,0.85,IF(Reservas!C1007=$O$11,0.45,IF(Reservas!C1007=$O$12,0.33,"")))),Reservas!E1007)</f>
        <v/>
      </c>
      <c r="CC1002" t="str">
        <f>IF(Reservas!H1007="",IF(Reservas!G1007="","",IF(Reservas!F1007=$O$10,0.85,IF(Reservas!F1007=$O$11,0.45,IF(Reservas!F1007=$O$12,0.33,"")))),Reservas!H1007)</f>
        <v/>
      </c>
      <c r="CD1002" t="str">
        <f>IF(Reservas!K1007="",IF(Reservas!J1007="","",IF(Reservas!I1007=$O$10,0.85,IF(Reservas!I1007=$O$11,0.45,IF(Reservas!I1007=$O$12,0.33,"")))),Reservas!K1007)</f>
        <v/>
      </c>
      <c r="CE1002" t="str">
        <f>IF(Reservas!N1007="",IF(Reservas!M1007="","",IF(Reservas!L1007=$O$10,0.85,IF(Reservas!L1007=$O$11,0.45,IF(Reservas!L1007=$O$12,0.33,"")))),Reservas!N1007)</f>
        <v/>
      </c>
      <c r="CF1002" t="str">
        <f>IF(Reservas!Q1007="",IF(Reservas!P1007="","",IF(Reservas!O1007=$O$10,0.85,IF(Reservas!O1007=$O$11,0.45,IF(Reservas!O1007=$O$12,0.33,"")))),Reservas!Q1007)</f>
        <v/>
      </c>
      <c r="CG1002" t="str">
        <f>IF(Reservas!T1007="",IF(Reservas!S1007="","",IF(Reservas!R1007=$O$10,0.85,IF(Reservas!R1007=$O$11,0.45,IF(Reservas!R1007=$O$12,0.33,"")))),Reservas!T1007)</f>
        <v/>
      </c>
      <c r="CH1002" t="str">
        <f>IF(Reservas!W1007="",IF(Reservas!V1007="","",IF(Reservas!U1007=$O$10,0.85,IF(Reservas!U1007=$O$11,0.45,IF(Reservas!U1007=$O$12,0.33,"")))),Reservas!W1007)</f>
        <v/>
      </c>
      <c r="CI1002" t="str">
        <f>IF(Reservas!Z1007="",IF(Reservas!Y1007="","",IF(Reservas!X1007=$O$10,0.85,IF(Reservas!X1007=$O$11,0.45,IF(Reservas!X1007=$O$12,0.33,"")))),Reservas!Z1007)</f>
        <v/>
      </c>
      <c r="CJ1002" t="str">
        <f>IF(Reservas!AC1007="",IF(Reservas!AB1007="","",IF(Reservas!AA1007=$O$10,0.85,IF(Reservas!AA1007=$O$11,0.45,IF(Reservas!AA1007=$O$12,0.33,"")))),Reservas!AC1007)</f>
        <v/>
      </c>
      <c r="CK1002" t="str">
        <f>IF(Reservas!AF1007="",IF(Reservas!AE1007="","",IF(Reservas!AD1007=$O$10,0.85,IF(Reservas!AD1007=$O$11,0.45,IF(Reservas!AD1007=$O$12,0.33,"")))),Reservas!AF1007)</f>
        <v/>
      </c>
      <c r="CL1002" t="str">
        <f>IF(Reservas!AI1007="",IF(Reservas!AH1007="","",IF(Reservas!AG1007=$O$10,0.85,IF(Reservas!AG1007=$O$11,0.45,IF(Reservas!AG1007=$O$12,0.33,"")))),Reservas!AI1007)</f>
        <v/>
      </c>
      <c r="CM1002" t="str">
        <f>IF(Reservas!AL1007="",IF(Reservas!AK1007="","",IF(Reservas!AJ1007=$O$10,0.85,IF(Reservas!AJ1007=$O$11,0.45,IF(Reservas!AJ1007=$O$12,0.33,"")))),Reservas!AL1007)</f>
        <v/>
      </c>
      <c r="CO1002" t="str">
        <f>IFERROR('Prod y alimentación'!E1060*IF($AN1002=$R$10,VLOOKUP($AO1002,Listas!$B$6:$C$106,2,),IF($AN1002=$R$11,VLOOKUP($AO1002,Listas!$E$6:$F$106,2,),IF($AN1002=$R$12,VLOOKUP($AO1002,Listas!$H$6:$I$106,2,),""))),"")</f>
        <v/>
      </c>
      <c r="CP1002" t="str">
        <f>IFERROR('Prod y alimentación'!H1060*IF($AN1002=$R$10,VLOOKUP($AO1002,Listas!$B$6:$C$106,2,),IF($AN1002=$R$11,VLOOKUP($AO1002,Listas!$E$6:$F$106,2,),IF($AN1002=$R$12,VLOOKUP($AO1002,Listas!$H$6:$I$106,2,),""))),"")</f>
        <v/>
      </c>
      <c r="CQ1002" t="str">
        <f>IFERROR('Prod y alimentación'!K1060*IF($AN1002=$R$10,VLOOKUP($AO1002,Listas!$B$6:$C$106,2,),IF($AN1002=$R$11,VLOOKUP($AO1002,Listas!$E$6:$F$106,2,),IF($AN1002=$R$12,VLOOKUP($AO1002,Listas!$H$6:$I$106,2,),""))),"")</f>
        <v/>
      </c>
      <c r="CR1002" t="str">
        <f>IFERROR('Prod y alimentación'!N1060*IF($AN1002=$R$10,VLOOKUP($AO1002,Listas!$B$6:$C$106,2,),IF($AN1002=$R$11,VLOOKUP($AO1002,Listas!$E$6:$F$106,2,),IF($AN1002=$R$12,VLOOKUP($AO1002,Listas!$H$6:$I$106,2,),""))),"")</f>
        <v/>
      </c>
      <c r="CS1002" t="str">
        <f>IFERROR('Prod y alimentación'!Q1060*IF($AN1002=$R$10,VLOOKUP($AO1002,Listas!$B$6:$C$106,2,),IF($AN1002=$R$11,VLOOKUP($AO1002,Listas!$E$6:$F$106,2,),IF($AN1002=$R$12,VLOOKUP($AO1002,Listas!$H$6:$I$106,2,),""))),"")</f>
        <v/>
      </c>
      <c r="CT1002" t="str">
        <f>IFERROR('Prod y alimentación'!T1060*IF($AN1002=$R$10,VLOOKUP($AO1002,Listas!$B$6:$C$106,2,),IF($AN1002=$R$11,VLOOKUP($AO1002,Listas!$E$6:$F$106,2,),IF($AN1002=$R$12,VLOOKUP($AO1002,Listas!$H$6:$I$106,2,),""))),"")</f>
        <v/>
      </c>
      <c r="CU1002" t="str">
        <f>IFERROR('Prod y alimentación'!W1060*IF($AN1002=$R$10,VLOOKUP($AO1002,Listas!$B$6:$C$106,2,),IF($AN1002=$R$11,VLOOKUP($AO1002,Listas!$E$6:$F$106,2,),IF($AN1002=$R$12,VLOOKUP($AO1002,Listas!$H$6:$I$106,2,),""))),"")</f>
        <v/>
      </c>
      <c r="CV1002" t="str">
        <f>IFERROR('Prod y alimentación'!Z1060*IF($AN1002=$R$10,VLOOKUP($AO1002,Listas!$B$6:$C$106,2,),IF($AN1002=$R$11,VLOOKUP($AO1002,Listas!$E$6:$F$106,2,),IF($AN1002=$R$12,VLOOKUP($AO1002,Listas!$H$6:$I$106,2,),""))),"")</f>
        <v/>
      </c>
      <c r="CW1002" t="str">
        <f>IFERROR('Prod y alimentación'!AC1060*IF($AN1002=$R$10,VLOOKUP($AO1002,Listas!$B$6:$C$106,2,),IF($AN1002=$R$11,VLOOKUP($AO1002,Listas!$E$6:$F$106,2,),IF($AN1002=$R$12,VLOOKUP($AO1002,Listas!$H$6:$I$106,2,),""))),"")</f>
        <v/>
      </c>
      <c r="CX1002" t="str">
        <f>IFERROR('Prod y alimentación'!AF1060*IF($AN1002=$R$10,VLOOKUP($AO1002,Listas!$B$6:$C$106,2,),IF($AN1002=$R$11,VLOOKUP($AO1002,Listas!$E$6:$F$106,2,),IF($AN1002=$R$12,VLOOKUP($AO1002,Listas!$H$6:$I$106,2,),""))),"")</f>
        <v/>
      </c>
      <c r="CY1002" t="str">
        <f>IFERROR('Prod y alimentación'!AI1060*IF($AN1002=$R$10,VLOOKUP($AO1002,Listas!$B$6:$C$106,2,),IF($AN1002=$R$11,VLOOKUP($AO1002,Listas!$E$6:$F$106,2,),IF($AN1002=$R$12,VLOOKUP($AO1002,Listas!$H$6:$I$106,2,),""))),"")</f>
        <v/>
      </c>
      <c r="CZ1002" t="str">
        <f>IFERROR('Prod y alimentación'!AL1060*IF($AN1002=$R$10,VLOOKUP($AO1002,Listas!$B$6:$C$106,2,),IF($AN1002=$R$11,VLOOKUP($AO1002,Listas!$E$6:$F$106,2,),IF($AN1002=$R$12,VLOOKUP($AO1002,Listas!$H$6:$I$106,2,),""))),"")</f>
        <v/>
      </c>
    </row>
  </sheetData>
  <sheetProtection algorithmName="SHA-512" hashValue="VP5/UHjwzlBDcfXRZ6E85SQuBxBl73msGh7HgRM54OM8+goyMcjg/fcDeGh5+WexfJTCCwvrBQ7o+NIt0SJ+eA==" saltValue="bK1kvPMVWVoxJSfgNzE9z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Instrucciones</vt:lpstr>
      <vt:lpstr>Listas</vt:lpstr>
      <vt:lpstr>Uso de suelo</vt:lpstr>
      <vt:lpstr>Reservas</vt:lpstr>
      <vt:lpstr>Prod y alimentación</vt:lpstr>
      <vt:lpstr>Salidas</vt:lpstr>
      <vt:lpstr>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Álvarez - calvarez@fagro.edu.uy</dc:creator>
  <cp:lastModifiedBy>59897</cp:lastModifiedBy>
  <dcterms:created xsi:type="dcterms:W3CDTF">2020-05-01T02:16:58Z</dcterms:created>
  <dcterms:modified xsi:type="dcterms:W3CDTF">2020-12-21T19:49:07Z</dcterms:modified>
</cp:coreProperties>
</file>